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heckCompatibility="1"/>
  <mc:AlternateContent xmlns:mc="http://schemas.openxmlformats.org/markup-compatibility/2006">
    <mc:Choice Requires="x15">
      <x15ac:absPath xmlns:x15ac="http://schemas.microsoft.com/office/spreadsheetml/2010/11/ac" url="C:\Users\nicol\Downloads\"/>
    </mc:Choice>
  </mc:AlternateContent>
  <xr:revisionPtr revIDLastSave="0" documentId="13_ncr:1_{39DA7055-ADB4-4C76-A034-4DBE2010D82E}" xr6:coauthVersionLast="47" xr6:coauthVersionMax="47" xr10:uidLastSave="{00000000-0000-0000-0000-000000000000}"/>
  <bookViews>
    <workbookView xWindow="-108" yWindow="-108" windowWidth="23256" windowHeight="12576" tabRatio="500" firstSheet="1" activeTab="3" xr2:uid="{00000000-000D-0000-FFFF-FFFF00000000}"/>
  </bookViews>
  <sheets>
    <sheet name="Information" sheetId="2" r:id="rId1"/>
    <sheet name="Electricity_production_sources_" sheetId="7" r:id="rId2"/>
    <sheet name="Electricity Fuel Mix" sheetId="8" r:id="rId3"/>
    <sheet name="Health Assessment Energy Option" sheetId="6" r:id="rId4"/>
    <sheet name="ElectricityGenerat" sheetId="5" r:id="rId5"/>
    <sheet name="Mortality Info" sheetId="4" r:id="rId6"/>
    <sheet name="Top 20 Megacities" sheetId="3" r:id="rId7"/>
    <sheet name="Transportation" sheetId="1" r:id="rId8"/>
  </sheets>
  <externalReferences>
    <externalReference r:id="rId9"/>
    <externalReference r:id="rId10"/>
  </externalReferences>
  <definedNames>
    <definedName name="_xlnm._FilterDatabase" localSheetId="1" hidden="1">Electricity_production_sources_!$A$2:$L$146</definedName>
    <definedName name="_xlnm._FilterDatabase" localSheetId="4" hidden="1">ElectricityGenerat!$A$1:$Y$3647</definedName>
    <definedName name="_xlnm._FilterDatabase" localSheetId="6" hidden="1">'Top 20 Megacities'!$A$1:$Q$21</definedName>
    <definedName name="_xlnm._FilterDatabase" localSheetId="7" hidden="1">Transportation!$A$1:$V$3647</definedName>
    <definedName name="BiomassProp">'Electricity Fuel Mix'!$G$1</definedName>
    <definedName name="CapacityPV">'[1]Hot Water Required'!#REF!</definedName>
    <definedName name="CapexProj">'[1]Hot Water Required'!$B$34</definedName>
    <definedName name="Carb_emissUSA">'Electricity Fuel Mix'!$F$27</definedName>
    <definedName name="CoalProp">'Electricity Fuel Mix'!$C$1</definedName>
    <definedName name="ConcreteM3" localSheetId="2">'Electricity Fuel Mix'!#REF!</definedName>
    <definedName name="ConcreteM3">#REF!</definedName>
    <definedName name="ConvElect">'Electricity Fuel Mix'!#REF!</definedName>
    <definedName name="CSP_Prop">'Electricity Fuel Mix'!$M$1</definedName>
    <definedName name="CVD_AFG">'Mortality Info'!$H$6</definedName>
    <definedName name="CVD_AGO">'Mortality Info'!$H$9</definedName>
    <definedName name="CVD_ALB">'Mortality Info'!$H$7</definedName>
    <definedName name="CVD_ARG">'Mortality Info'!$H$11</definedName>
    <definedName name="CVD_ARM">'Mortality Info'!$H$12</definedName>
    <definedName name="CVD_ATG">'Mortality Info'!$H$10</definedName>
    <definedName name="CVD_AUS">'Mortality Info'!$H$13</definedName>
    <definedName name="CVD_AUSTRIA">'Mortality Info'!$H$14</definedName>
    <definedName name="CVD_AUT">'Mortality Info'!$G$13</definedName>
    <definedName name="CVD_AZE">'Mortality Info'!$H$15</definedName>
    <definedName name="CVD_BDI">'Mortality Info'!$H$32</definedName>
    <definedName name="CVD_BEL">'Mortality Info'!$H$21</definedName>
    <definedName name="CVD_BEN">'Mortality Info'!$H$23</definedName>
    <definedName name="CVD_BFA">'Mortality Info'!$H$31</definedName>
    <definedName name="CVD_BGD">'Mortality Info'!$H$18</definedName>
    <definedName name="CVD_BGR">'Mortality Info'!$H$30</definedName>
    <definedName name="CVD_BHR">'Mortality Info'!$H$17</definedName>
    <definedName name="CVD_BHS">'Mortality Info'!$H$16</definedName>
    <definedName name="CVD_BIH">'Mortality Info'!$H$26</definedName>
    <definedName name="Cvd_blr">'Mortality Info'!$H$20</definedName>
    <definedName name="CVD_BLZ">'Mortality Info'!$H$22</definedName>
    <definedName name="CVD_BOL">'Mortality Info'!$H$25</definedName>
    <definedName name="CVD_BRA">'Mortality Info'!$H$28</definedName>
    <definedName name="CVD_BRB">'Mortality Info'!$H$19</definedName>
    <definedName name="CVD_BRN">'Mortality Info'!$H$29</definedName>
    <definedName name="CVD_BTN">'Mortality Info'!$H$24</definedName>
    <definedName name="CVD_BWA">'Mortality Info'!$H$27</definedName>
    <definedName name="CVD_CAF">'Mortality Info'!$H$37</definedName>
    <definedName name="CVD_CAN">'Mortality Info'!$H$35</definedName>
    <definedName name="CVD_CHL">'Mortality Info'!$H$39</definedName>
    <definedName name="CVD_CHN">'Mortality Info'!$H$40</definedName>
    <definedName name="CVD_CIV">'Mortality Info'!$H$45</definedName>
    <definedName name="CVD_CMR">'Mortality Info'!$H$34</definedName>
    <definedName name="CVD_COD">'Mortality Info'!$H$51</definedName>
    <definedName name="CVD_COG">'Mortality Info'!$H$43</definedName>
    <definedName name="CVD_COL">'Mortality Info'!$H$41</definedName>
    <definedName name="CVD_COM">'Mortality Info'!$H$42</definedName>
    <definedName name="CVD_CPV">'Mortality Info'!$H$36</definedName>
    <definedName name="CVD_CRI">'Mortality Info'!$H$44</definedName>
    <definedName name="CVD_CUB">'Mortality Info'!$H$47</definedName>
    <definedName name="CVD_CYP">'Mortality Info'!$H$48</definedName>
    <definedName name="CVD_CZE">'Mortality Info'!$H$49</definedName>
    <definedName name="CVD_DJI">'Mortality Info'!$H$53</definedName>
    <definedName name="CVD_DNK">'Mortality Info'!$H$52</definedName>
    <definedName name="CVD_DOM">'Mortality Info'!$H$54</definedName>
    <definedName name="CVD_DZA">'Mortality Info'!$H$8</definedName>
    <definedName name="CVD_ECU">'Mortality Info'!$H$55</definedName>
    <definedName name="CVD_EGY">'Mortality Info'!$H$56</definedName>
    <definedName name="CVD_ERI">'Mortality Info'!$H$59</definedName>
    <definedName name="CVD_EST">'Mortality Info'!$H$60</definedName>
    <definedName name="CVD_ETH">'Mortality Info'!$H$61</definedName>
    <definedName name="CVD_FJI">'Mortality Info'!$H$62</definedName>
    <definedName name="CVD_GNQ">'Mortality Info'!$H$58</definedName>
    <definedName name="CVD_HRV">'Mortality Info'!$H$46</definedName>
    <definedName name="CVD_KHM">'Mortality Info'!$H$33</definedName>
    <definedName name="CVD_MEX">'Mortality Info'!$H$111</definedName>
    <definedName name="CVD_PRK">'Mortality Info'!$H$50</definedName>
    <definedName name="CVD_SLV">'Mortality Info'!$H$57</definedName>
    <definedName name="CVD_TCD">'Mortality Info'!$H$38</definedName>
    <definedName name="CVD_USA">'Mortality Info'!$H$180</definedName>
    <definedName name="CVDARE">'Mortality Info'!$H$177</definedName>
    <definedName name="CVDCHE">'Mortality Info'!$H$163</definedName>
    <definedName name="CVDDEU">'Mortality Info'!$H$68</definedName>
    <definedName name="CVDESP">'Mortality Info'!$H$157</definedName>
    <definedName name="CVDFIN">'Mortality Info'!$H$63</definedName>
    <definedName name="CVDFRA">'Mortality Info'!$H$64</definedName>
    <definedName name="CVDFSM">'Mortality Info'!$H$112</definedName>
    <definedName name="CVDGAB">'Mortality Info'!$H$65</definedName>
    <definedName name="CVDGBR">'Mortality Info'!$H$178</definedName>
    <definedName name="CVDGEOR">'Mortality Info'!$H$67</definedName>
    <definedName name="CVDGHA">'Mortality Info'!$H$69</definedName>
    <definedName name="CVDGIN">'Mortality Info'!$H$73</definedName>
    <definedName name="CVDGMB">'Mortality Info'!$H$66</definedName>
    <definedName name="CVDGNB">'Mortality Info'!$H$74</definedName>
    <definedName name="CVDGRC">'Mortality Info'!$H$70</definedName>
    <definedName name="CVDGRD">'Mortality Info'!$H$71</definedName>
    <definedName name="CVDGTm">'Mortality Info'!$H$72</definedName>
    <definedName name="CVDGUY">'Mortality Info'!$H$75</definedName>
    <definedName name="CVDHND">'Mortality Info'!$H$77</definedName>
    <definedName name="CVDHTI">'Mortality Info'!$H$76</definedName>
    <definedName name="CVDHUN">'Mortality Info'!$H$78</definedName>
    <definedName name="CVDIDN">'Mortality Info'!$H$81</definedName>
    <definedName name="CVDIND">'Mortality Info'!$H$80</definedName>
    <definedName name="CVDIRL">'Mortality Info'!$H$84</definedName>
    <definedName name="CVDIRN">'Mortality Info'!$H$82</definedName>
    <definedName name="CVDIRQ">'Mortality Info'!$H$83</definedName>
    <definedName name="CVDISL">'Mortality Info'!$H$79</definedName>
    <definedName name="CVDISR">'Mortality Info'!$H$85</definedName>
    <definedName name="CVDITA">'Mortality Info'!$H$86</definedName>
    <definedName name="CVDJAM">'Mortality Info'!$H$87</definedName>
    <definedName name="CVDJOR">'Mortality Info'!$H$89</definedName>
    <definedName name="CVDJPN">'Mortality Info'!$H$88</definedName>
    <definedName name="CVDKAZ">'Mortality Info'!$H$90</definedName>
    <definedName name="CVDKEN">'Mortality Info'!$H$91</definedName>
    <definedName name="CVDKGZ">'Mortality Info'!$H$94</definedName>
    <definedName name="CVDKIR">'Mortality Info'!$H$92</definedName>
    <definedName name="CVDKOR">'Mortality Info'!$H$136</definedName>
    <definedName name="CVDKWT">'Mortality Info'!$H$93</definedName>
    <definedName name="CVDLAO">'Mortality Info'!$H$95</definedName>
    <definedName name="CVDLBN">'Mortality Info'!$H$97</definedName>
    <definedName name="CVDLBR">'Mortality Info'!$H$99</definedName>
    <definedName name="CVDLBY">'Mortality Info'!$H$100</definedName>
    <definedName name="CVDLCA">'Mortality Info'!$H$141</definedName>
    <definedName name="CVDLKA">'Mortality Info'!$H$158</definedName>
    <definedName name="CVDLSO">'Mortality Info'!$H$98</definedName>
    <definedName name="CVDLTU">'Mortality Info'!$H$101</definedName>
    <definedName name="CVDLUX">'Mortality Info'!$H$102</definedName>
    <definedName name="CVDLVA">'Mortality Info'!$H$96</definedName>
    <definedName name="CVDMAR">'Mortality Info'!$H$115</definedName>
    <definedName name="CVDMDA">'Mortality Info'!$H$137</definedName>
    <definedName name="CVDMDG">'Mortality Info'!$H$103</definedName>
    <definedName name="CVDMDV">'Mortality Info'!$H$106</definedName>
    <definedName name="CVDMKD">'Mortality Info'!$H$167</definedName>
    <definedName name="CVDMLI">'Mortality Info'!$H$107</definedName>
    <definedName name="CVDMLT">'Mortality Info'!$H$108</definedName>
    <definedName name="CVDMMR">'Mortality Info'!$H$117</definedName>
    <definedName name="CVDMNE">'Mortality Info'!$H$114</definedName>
    <definedName name="CVDMNG">'Mortality Info'!$H$113</definedName>
    <definedName name="CVDMOZ">'Mortality Info'!$H$116</definedName>
    <definedName name="CVDMRT">'Mortality Info'!$H$109</definedName>
    <definedName name="CVDMUS">'Mortality Info'!$H$110</definedName>
    <definedName name="CVDMWI">'Mortality Info'!$H$104</definedName>
    <definedName name="CVDMYS">'Mortality Info'!$H$105</definedName>
    <definedName name="CVDNAM">'Mortality Info'!$H$118</definedName>
    <definedName name="CVDNER">'Mortality Info'!$H$123</definedName>
    <definedName name="CVDNGA">'Mortality Info'!$H$124</definedName>
    <definedName name="CVDNIC">'Mortality Info'!$H$122</definedName>
    <definedName name="CVDNLD">'Mortality Info'!$H$120</definedName>
    <definedName name="CVDNOR">'Mortality Info'!$H$125</definedName>
    <definedName name="CVDNPL">'Mortality Info'!$H$119</definedName>
    <definedName name="CVDNZL">'Mortality Info'!$H$121</definedName>
    <definedName name="CVDOMN">'Mortality Info'!$H$126</definedName>
    <definedName name="CVDPAK">'Mortality Info'!$H$127</definedName>
    <definedName name="CVDPAN">'Mortality Info'!$H$128</definedName>
    <definedName name="CVDPER">'Mortality Info'!$H$131</definedName>
    <definedName name="CVDPHL">'Mortality Info'!$H$132</definedName>
    <definedName name="CVDPNG">'Mortality Info'!$H$129</definedName>
    <definedName name="CVDPOL">'Mortality Info'!$H$133</definedName>
    <definedName name="CVDPRT">'Mortality Info'!$H$134</definedName>
    <definedName name="CVDPRY">'Mortality Info'!$H$130</definedName>
    <definedName name="CVDQAT">'Mortality Info'!$H$135</definedName>
    <definedName name="CVDROU">'Mortality Info'!$H$138</definedName>
    <definedName name="CVDRUS">'Mortality Info'!$H$139</definedName>
    <definedName name="CVDRWA">'Mortality Info'!$H$140</definedName>
    <definedName name="CVDSAU">'Mortality Info'!$H$145</definedName>
    <definedName name="CVDSDN">'Mortality Info'!$H$159</definedName>
    <definedName name="CVDSEN">'Mortality Info'!$H$146</definedName>
    <definedName name="CVDSGP">'Mortality Info'!$H$150</definedName>
    <definedName name="CVDSLB">'Mortality Info'!$H$153</definedName>
    <definedName name="CVDSLE">'Mortality Info'!$H$149</definedName>
    <definedName name="CVDSOM">'Mortality Info'!$H$154</definedName>
    <definedName name="CVDSRB">'Mortality Info'!$H$147</definedName>
    <definedName name="CVDSSD">'Mortality Info'!$H$156</definedName>
    <definedName name="CVDSTP">'Mortality Info'!$H$144</definedName>
    <definedName name="CVDSUR">'Mortality Info'!$H$160</definedName>
    <definedName name="CVDSVK">'Mortality Info'!$H$151</definedName>
    <definedName name="CVDSVN">'Mortality Info'!$H$152</definedName>
    <definedName name="CVDSWE">'Mortality Info'!$H$162</definedName>
    <definedName name="CVDSWZ">'Mortality Info'!$H$161</definedName>
    <definedName name="CVDSYC">'Mortality Info'!$H$148</definedName>
    <definedName name="CVDSYR">'Mortality Info'!$H$164</definedName>
    <definedName name="CVDTGO">'Mortality Info'!$H$169</definedName>
    <definedName name="CVDTHA">'Mortality Info'!$H$166</definedName>
    <definedName name="CVDTJK">'Mortality Info'!$H$165</definedName>
    <definedName name="CVDTKM">'Mortality Info'!$H$174</definedName>
    <definedName name="CVDTLS">'Mortality Info'!$H$168</definedName>
    <definedName name="CVDTON">'Mortality Info'!$H$170</definedName>
    <definedName name="CVDTTO">'Mortality Info'!$H$171</definedName>
    <definedName name="CVDTUN">'Mortality Info'!$H$172</definedName>
    <definedName name="CVDTUR">'Mortality Info'!$H$173</definedName>
    <definedName name="CVDTZA">'Mortality Info'!$H$179</definedName>
    <definedName name="CVDUGA">'Mortality Info'!$H$175</definedName>
    <definedName name="CVDUKR">'Mortality Info'!$H$176</definedName>
    <definedName name="CVDURY">'Mortality Info'!$H$181</definedName>
    <definedName name="CVDUZB">'Mortality Info'!$H$182</definedName>
    <definedName name="CVDVCT">'Mortality Info'!$H$142</definedName>
    <definedName name="CVDVEN">'Mortality Info'!$H$184</definedName>
    <definedName name="CVDVNM">'Mortality Info'!$H$185</definedName>
    <definedName name="CVDVUT">'Mortality Info'!$H$183</definedName>
    <definedName name="CVDWSM">'Mortality Info'!$H$143</definedName>
    <definedName name="CVDYEM">'Mortality Info'!$H$186</definedName>
    <definedName name="CVDZAF">'Mortality Info'!$H$155</definedName>
    <definedName name="CVDZMB">'Mortality Info'!$H$187</definedName>
    <definedName name="CVDZWE">'Mortality Info'!$H$188</definedName>
    <definedName name="DailyHotWaterReq">'[1]Hot Water Required'!$B$5</definedName>
    <definedName name="DerateFactor">'[1]Hot Water Required'!#REF!</definedName>
    <definedName name="DieselTruckTonKM">#REF!</definedName>
    <definedName name="EDCC" localSheetId="2">[2]Options!$D$4</definedName>
    <definedName name="EDCC">'[1]Health and Environmental Impact'!$D$4</definedName>
    <definedName name="EDDCB" localSheetId="2">[2]Options!$D$6</definedName>
    <definedName name="EDDCB">'[1]Health and Environmental Impact'!$D$6</definedName>
    <definedName name="EDFE" localSheetId="2">[2]Options!$D$20</definedName>
    <definedName name="EDFE">'[1]Health and Environmental Impact'!$D$20</definedName>
    <definedName name="EDMarine" localSheetId="2">[2]Options!$D$15</definedName>
    <definedName name="EDMarine">'[1]Health and Environmental Impact'!$D$15</definedName>
    <definedName name="EDOil" localSheetId="2">[2]Options!$D$21</definedName>
    <definedName name="EDOil">'[1]Health and Environmental Impact'!$D$21</definedName>
    <definedName name="EDP" localSheetId="2">[2]Options!$D$11</definedName>
    <definedName name="EDP">'[1]Health and Environmental Impact'!$D$11</definedName>
    <definedName name="EDPM" localSheetId="2">[2]Options!$D$8</definedName>
    <definedName name="EDPM">'[1]Health and Environmental Impact'!$D$8</definedName>
    <definedName name="EDRad" localSheetId="2">[2]Options!$D$9</definedName>
    <definedName name="EDRad">'[1]Health and Environmental Impact'!$D$9</definedName>
    <definedName name="EDSO2" localSheetId="2">[2]Options!$D$10</definedName>
    <definedName name="EDSO2">'[1]Health and Environmental Impact'!$D$10</definedName>
    <definedName name="EDVOC" localSheetId="2">[2]Options!$D$7</definedName>
    <definedName name="EDVOC">'[1]Health and Environmental Impact'!$D$7</definedName>
    <definedName name="EDWater" localSheetId="2">[2]Options!$D$14</definedName>
    <definedName name="EDWater">'[1]Health and Environmental Impact'!$D$14</definedName>
    <definedName name="GasolineTruckTonKM">#REF!</definedName>
    <definedName name="GasProp">'Electricity Fuel Mix'!$D$1</definedName>
    <definedName name="Geothermal">'Electricity Fuel Mix'!$K$1</definedName>
    <definedName name="HHCC" localSheetId="2">[2]Options!$C$4</definedName>
    <definedName name="HHCC">'[1]Health and Environmental Impact'!$C$4</definedName>
    <definedName name="HHDCB" localSheetId="2">[2]Options!$C$6</definedName>
    <definedName name="HHDCB">'[1]Health and Environmental Impact'!$C$6</definedName>
    <definedName name="HHFE" localSheetId="2">[2]Options!$C$20</definedName>
    <definedName name="HHMarine" localSheetId="2">[2]Options!$C$15</definedName>
    <definedName name="HHOil" localSheetId="2">[2]Options!$C$21</definedName>
    <definedName name="HHP" localSheetId="2">[2]Options!$C$11</definedName>
    <definedName name="HHPM" localSheetId="2">[2]Options!$C$8</definedName>
    <definedName name="HHPM">'[1]Health and Environmental Impact'!$C$8</definedName>
    <definedName name="HHRad" localSheetId="2">[2]Options!$C$9</definedName>
    <definedName name="HHRad">'[1]Health and Environmental Impact'!$C$9</definedName>
    <definedName name="HHSO2" localSheetId="2">[2]Options!$C$10</definedName>
    <definedName name="HHVOC" localSheetId="2">[2]Options!$C$7</definedName>
    <definedName name="HHVOC">'[1]Health and Environmental Impact'!$C$7</definedName>
    <definedName name="HHWater" localSheetId="2">[2]Options!$C$14</definedName>
    <definedName name="HydroProp">'Electricity Fuel Mix'!$H$1</definedName>
    <definedName name="KWh" localSheetId="2">[2]Options!#REF!</definedName>
    <definedName name="KWh">'[1]Health and Environmental Impact'!#REF!</definedName>
    <definedName name="KWh_generated" localSheetId="2">[2]Options!$F$1</definedName>
    <definedName name="KWh_generated">'[1]Health and Environmental Impact'!$F$1</definedName>
    <definedName name="KWhConvent" localSheetId="2">'Electricity Fuel Mix'!#REF!</definedName>
    <definedName name="KWhConvent">#REF!</definedName>
    <definedName name="KWhGen">'Health Assessment Energy Option'!$B$1</definedName>
    <definedName name="NewBiomass">'Electricity Fuel Mix'!$G$3</definedName>
    <definedName name="NewCoal">'Electricity Fuel Mix'!$C$3</definedName>
    <definedName name="NewCSP">'Electricity Fuel Mix'!$M$3</definedName>
    <definedName name="NewGas">'Electricity Fuel Mix'!$D$3</definedName>
    <definedName name="NewGeoth">'Electricity Fuel Mix'!$K$3</definedName>
    <definedName name="NewHydro">'Electricity Fuel Mix'!$H$3</definedName>
    <definedName name="Newname">'[2]Electricity Options'!#REF!</definedName>
    <definedName name="NewNuclear">'Electricity Fuel Mix'!$E$3</definedName>
    <definedName name="NewOil">'Electricity Fuel Mix'!$F$3</definedName>
    <definedName name="NewSolar">'Electricity Fuel Mix'!$I$3</definedName>
    <definedName name="NewWind">'Electricity Fuel Mix'!$J$3</definedName>
    <definedName name="NewWood">'Electricity Fuel Mix'!$L$3</definedName>
    <definedName name="NOx_EmissUSAAVG">'Electricity Fuel Mix'!$G$27</definedName>
    <definedName name="NuclearProp">'Electricity Fuel Mix'!$E$1</definedName>
    <definedName name="OilProp">'Electricity Fuel Mix'!$F$1</definedName>
    <definedName name="OpexPercent">'[1]Hot Water Required'!$B$36</definedName>
    <definedName name="PanelEff">'[1]Hot Water Required'!#REF!</definedName>
    <definedName name="PhotovoltaicProp">'Electricity Fuel Mix'!$I$1</definedName>
    <definedName name="Polystyrene" localSheetId="2">'Electricity Fuel Mix'!#REF!</definedName>
    <definedName name="Polystyrene">#REF!</definedName>
    <definedName name="PriceWDc">'[1]Hot Water Required'!#REF!</definedName>
    <definedName name="Quantity" localSheetId="2">[2]Options!#REF!</definedName>
    <definedName name="Quantity">'[1]Health and Environmental Impact'!#REF!</definedName>
    <definedName name="RCFE" localSheetId="2">[2]Options!$E$20</definedName>
    <definedName name="RCFE">'[1]Health and Environmental Impact'!$E$20</definedName>
    <definedName name="RCOil" localSheetId="2">[2]Options!$E$21</definedName>
    <definedName name="RCOil">'[1]Health and Environmental Impact'!$E$21</definedName>
    <definedName name="SteelKg" localSheetId="2">'Electricity Fuel Mix'!#REF!</definedName>
    <definedName name="SteelKg">#REF!</definedName>
    <definedName name="SustElect">'Electricity Fuel Mix'!#REF!</definedName>
    <definedName name="TonKMAir">#REF!</definedName>
    <definedName name="TrainTransp">#REF!</definedName>
    <definedName name="WholesalePriceKWh">'[1]Financial Info'!$B$14</definedName>
    <definedName name="WindProp">'Electricity Fuel Mix'!$J$1</definedName>
    <definedName name="WoodProp">'Electricity Fuel Mix'!$L$1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24" i="8" l="1"/>
  <c r="D22" i="6" s="1"/>
  <c r="Q7" i="8" l="1"/>
  <c r="D5" i="6" s="1"/>
  <c r="Q8" i="8"/>
  <c r="D6" i="6" s="1"/>
  <c r="Q9" i="8"/>
  <c r="D7" i="6" s="1"/>
  <c r="Q10" i="8"/>
  <c r="D8" i="6" s="1"/>
  <c r="Q11" i="8"/>
  <c r="D9" i="6" s="1"/>
  <c r="Q12" i="8"/>
  <c r="D10" i="6" s="1"/>
  <c r="Q13" i="8"/>
  <c r="D11" i="6" s="1"/>
  <c r="Q14" i="8"/>
  <c r="D12" i="6" s="1"/>
  <c r="Q15" i="8"/>
  <c r="D13" i="6" s="1"/>
  <c r="Q16" i="8"/>
  <c r="D14" i="6" s="1"/>
  <c r="Q17" i="8"/>
  <c r="D15" i="6" s="1"/>
  <c r="Q18" i="8"/>
  <c r="D16" i="6" s="1"/>
  <c r="Q19" i="8"/>
  <c r="D17" i="6" s="1"/>
  <c r="Q20" i="8"/>
  <c r="D18" i="6" s="1"/>
  <c r="Q21" i="8"/>
  <c r="D19" i="6" s="1"/>
  <c r="Q22" i="8"/>
  <c r="D20" i="6" s="1"/>
  <c r="Q23" i="8"/>
  <c r="D21" i="6" s="1"/>
  <c r="Q6" i="8"/>
  <c r="D4" i="6" s="1"/>
  <c r="L1" i="8"/>
  <c r="P7" i="8" l="1"/>
  <c r="C5" i="6" s="1"/>
  <c r="E5" i="6" s="1"/>
  <c r="P24" i="8"/>
  <c r="C22" i="6" s="1"/>
  <c r="E22" i="6" s="1"/>
  <c r="P23" i="8"/>
  <c r="C21" i="6" s="1"/>
  <c r="E21" i="6" s="1"/>
  <c r="P22" i="8"/>
  <c r="C20" i="6" s="1"/>
  <c r="E20" i="6" s="1"/>
  <c r="P18" i="8"/>
  <c r="C16" i="6" s="1"/>
  <c r="E16" i="6" s="1"/>
  <c r="P14" i="8"/>
  <c r="C12" i="6" s="1"/>
  <c r="E12" i="6" s="1"/>
  <c r="P10" i="8"/>
  <c r="C8" i="6" s="1"/>
  <c r="E8" i="6" s="1"/>
  <c r="P21" i="8"/>
  <c r="C19" i="6" s="1"/>
  <c r="E19" i="6" s="1"/>
  <c r="P17" i="8"/>
  <c r="C15" i="6" s="1"/>
  <c r="E15" i="6" s="1"/>
  <c r="P13" i="8"/>
  <c r="C11" i="6" s="1"/>
  <c r="E11" i="6" s="1"/>
  <c r="P9" i="8"/>
  <c r="C7" i="6" s="1"/>
  <c r="E7" i="6" s="1"/>
  <c r="P6" i="8"/>
  <c r="C4" i="6" s="1"/>
  <c r="E4" i="6" s="1"/>
  <c r="P20" i="8"/>
  <c r="C18" i="6" s="1"/>
  <c r="E18" i="6" s="1"/>
  <c r="P16" i="8"/>
  <c r="C14" i="6" s="1"/>
  <c r="E14" i="6" s="1"/>
  <c r="P12" i="8"/>
  <c r="C10" i="6" s="1"/>
  <c r="E10" i="6" s="1"/>
  <c r="P8" i="8"/>
  <c r="C6" i="6" s="1"/>
  <c r="E6" i="6" s="1"/>
  <c r="P19" i="8"/>
  <c r="C17" i="6" s="1"/>
  <c r="E17" i="6" s="1"/>
  <c r="P15" i="8"/>
  <c r="C13" i="6" s="1"/>
  <c r="E13" i="6" s="1"/>
  <c r="P11" i="8"/>
  <c r="C9" i="6" s="1"/>
  <c r="E9" i="6" s="1"/>
  <c r="H11" i="6" l="1"/>
  <c r="H13" i="6" s="1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E3" i="5" l="1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J21" i="5" s="1"/>
  <c r="E22" i="5"/>
  <c r="J22" i="5" s="1"/>
  <c r="E23" i="5"/>
  <c r="J23" i="5" s="1"/>
  <c r="E24" i="5"/>
  <c r="J24" i="5" s="1"/>
  <c r="E25" i="5"/>
  <c r="J25" i="5" s="1"/>
  <c r="E26" i="5"/>
  <c r="J26" i="5" s="1"/>
  <c r="E27" i="5"/>
  <c r="J27" i="5" s="1"/>
  <c r="E28" i="5"/>
  <c r="J28" i="5" s="1"/>
  <c r="E29" i="5"/>
  <c r="J29" i="5" s="1"/>
  <c r="E30" i="5"/>
  <c r="J30" i="5" s="1"/>
  <c r="E31" i="5"/>
  <c r="J31" i="5" s="1"/>
  <c r="E32" i="5"/>
  <c r="J32" i="5" s="1"/>
  <c r="E33" i="5"/>
  <c r="J33" i="5" s="1"/>
  <c r="E34" i="5"/>
  <c r="E35" i="5"/>
  <c r="J35" i="5" s="1"/>
  <c r="E36" i="5"/>
  <c r="J36" i="5" s="1"/>
  <c r="E37" i="5"/>
  <c r="J37" i="5" s="1"/>
  <c r="E38" i="5"/>
  <c r="J38" i="5" s="1"/>
  <c r="E39" i="5"/>
  <c r="J39" i="5" s="1"/>
  <c r="E40" i="5"/>
  <c r="J40" i="5" s="1"/>
  <c r="E41" i="5"/>
  <c r="J41" i="5" s="1"/>
  <c r="E42" i="5"/>
  <c r="J42" i="5" s="1"/>
  <c r="E43" i="5"/>
  <c r="J43" i="5" s="1"/>
  <c r="E44" i="5"/>
  <c r="J44" i="5" s="1"/>
  <c r="E45" i="5"/>
  <c r="J45" i="5" s="1"/>
  <c r="E46" i="5"/>
  <c r="J46" i="5" s="1"/>
  <c r="E47" i="5"/>
  <c r="J47" i="5" s="1"/>
  <c r="E48" i="5"/>
  <c r="J48" i="5" s="1"/>
  <c r="E49" i="5"/>
  <c r="J49" i="5" s="1"/>
  <c r="E50" i="5"/>
  <c r="J50" i="5" s="1"/>
  <c r="H50" i="5"/>
  <c r="E51" i="5"/>
  <c r="J51" i="5" s="1"/>
  <c r="E52" i="5"/>
  <c r="J52" i="5" s="1"/>
  <c r="E53" i="5"/>
  <c r="J53" i="5" s="1"/>
  <c r="E54" i="5"/>
  <c r="J54" i="5" s="1"/>
  <c r="E55" i="5"/>
  <c r="J55" i="5" s="1"/>
  <c r="E56" i="5"/>
  <c r="J56" i="5" s="1"/>
  <c r="E57" i="5"/>
  <c r="J57" i="5" s="1"/>
  <c r="E58" i="5"/>
  <c r="J58" i="5" s="1"/>
  <c r="H58" i="5"/>
  <c r="E59" i="5"/>
  <c r="J59" i="5" s="1"/>
  <c r="E60" i="5"/>
  <c r="J60" i="5" s="1"/>
  <c r="E61" i="5"/>
  <c r="J61" i="5" s="1"/>
  <c r="E62" i="5"/>
  <c r="J62" i="5" s="1"/>
  <c r="E63" i="5"/>
  <c r="J63" i="5" s="1"/>
  <c r="E64" i="5"/>
  <c r="J64" i="5" s="1"/>
  <c r="E65" i="5"/>
  <c r="J65" i="5" s="1"/>
  <c r="E66" i="5"/>
  <c r="E67" i="5"/>
  <c r="J67" i="5" s="1"/>
  <c r="E68" i="5"/>
  <c r="J68" i="5" s="1"/>
  <c r="E69" i="5"/>
  <c r="J69" i="5" s="1"/>
  <c r="E70" i="5"/>
  <c r="J70" i="5" s="1"/>
  <c r="H70" i="5"/>
  <c r="E71" i="5"/>
  <c r="J71" i="5" s="1"/>
  <c r="E72" i="5"/>
  <c r="J72" i="5" s="1"/>
  <c r="E73" i="5"/>
  <c r="J73" i="5" s="1"/>
  <c r="E74" i="5"/>
  <c r="J74" i="5" s="1"/>
  <c r="E75" i="5"/>
  <c r="J75" i="5" s="1"/>
  <c r="E76" i="5"/>
  <c r="J76" i="5" s="1"/>
  <c r="E77" i="5"/>
  <c r="J77" i="5" s="1"/>
  <c r="E78" i="5"/>
  <c r="J78" i="5" s="1"/>
  <c r="E79" i="5"/>
  <c r="J79" i="5" s="1"/>
  <c r="E80" i="5"/>
  <c r="J80" i="5" s="1"/>
  <c r="E81" i="5"/>
  <c r="J81" i="5" s="1"/>
  <c r="E82" i="5"/>
  <c r="J82" i="5" s="1"/>
  <c r="H82" i="5"/>
  <c r="E83" i="5"/>
  <c r="J83" i="5" s="1"/>
  <c r="E84" i="5"/>
  <c r="J84" i="5" s="1"/>
  <c r="E85" i="5"/>
  <c r="J85" i="5" s="1"/>
  <c r="E86" i="5"/>
  <c r="J86" i="5" s="1"/>
  <c r="E87" i="5"/>
  <c r="J87" i="5" s="1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J103" i="5" s="1"/>
  <c r="E104" i="5"/>
  <c r="J104" i="5" s="1"/>
  <c r="E105" i="5"/>
  <c r="J105" i="5" s="1"/>
  <c r="E106" i="5"/>
  <c r="J106" i="5" s="1"/>
  <c r="E107" i="5"/>
  <c r="J107" i="5" s="1"/>
  <c r="E108" i="5"/>
  <c r="J108" i="5" s="1"/>
  <c r="E109" i="5"/>
  <c r="J109" i="5" s="1"/>
  <c r="E110" i="5"/>
  <c r="J110" i="5" s="1"/>
  <c r="E111" i="5"/>
  <c r="J111" i="5" s="1"/>
  <c r="E112" i="5"/>
  <c r="J112" i="5" s="1"/>
  <c r="E113" i="5"/>
  <c r="J113" i="5" s="1"/>
  <c r="E114" i="5"/>
  <c r="J114" i="5" s="1"/>
  <c r="E115" i="5"/>
  <c r="J115" i="5" s="1"/>
  <c r="E116" i="5"/>
  <c r="J116" i="5" s="1"/>
  <c r="E117" i="5"/>
  <c r="J117" i="5" s="1"/>
  <c r="F117" i="5"/>
  <c r="E118" i="5"/>
  <c r="J118" i="5" s="1"/>
  <c r="E119" i="5"/>
  <c r="J119" i="5" s="1"/>
  <c r="E120" i="5"/>
  <c r="J120" i="5" s="1"/>
  <c r="E121" i="5"/>
  <c r="J121" i="5" s="1"/>
  <c r="E122" i="5"/>
  <c r="J122" i="5" s="1"/>
  <c r="E123" i="5"/>
  <c r="J123" i="5" s="1"/>
  <c r="E124" i="5"/>
  <c r="J124" i="5" s="1"/>
  <c r="E125" i="5"/>
  <c r="E126" i="5"/>
  <c r="J126" i="5" s="1"/>
  <c r="E127" i="5"/>
  <c r="J127" i="5" s="1"/>
  <c r="E128" i="5"/>
  <c r="J128" i="5" s="1"/>
  <c r="E129" i="5"/>
  <c r="J129" i="5" s="1"/>
  <c r="E130" i="5"/>
  <c r="J130" i="5" s="1"/>
  <c r="E131" i="5"/>
  <c r="J131" i="5" s="1"/>
  <c r="E132" i="5"/>
  <c r="J132" i="5" s="1"/>
  <c r="E133" i="5"/>
  <c r="J133" i="5" s="1"/>
  <c r="E134" i="5"/>
  <c r="J134" i="5" s="1"/>
  <c r="E135" i="5"/>
  <c r="J135" i="5" s="1"/>
  <c r="E136" i="5"/>
  <c r="J136" i="5" s="1"/>
  <c r="E137" i="5"/>
  <c r="J137" i="5" s="1"/>
  <c r="F137" i="5"/>
  <c r="E138" i="5"/>
  <c r="J138" i="5" s="1"/>
  <c r="E139" i="5"/>
  <c r="J139" i="5" s="1"/>
  <c r="E140" i="5"/>
  <c r="J140" i="5" s="1"/>
  <c r="E141" i="5"/>
  <c r="J141" i="5" s="1"/>
  <c r="E142" i="5"/>
  <c r="J142" i="5" s="1"/>
  <c r="E143" i="5"/>
  <c r="J143" i="5" s="1"/>
  <c r="E144" i="5"/>
  <c r="J144" i="5" s="1"/>
  <c r="E145" i="5"/>
  <c r="J145" i="5" s="1"/>
  <c r="E146" i="5"/>
  <c r="J146" i="5" s="1"/>
  <c r="E147" i="5"/>
  <c r="J147" i="5" s="1"/>
  <c r="E148" i="5"/>
  <c r="J148" i="5" s="1"/>
  <c r="E149" i="5"/>
  <c r="J149" i="5" s="1"/>
  <c r="E150" i="5"/>
  <c r="J150" i="5" s="1"/>
  <c r="E151" i="5"/>
  <c r="J151" i="5" s="1"/>
  <c r="E152" i="5"/>
  <c r="J152" i="5" s="1"/>
  <c r="E153" i="5"/>
  <c r="J153" i="5" s="1"/>
  <c r="E154" i="5"/>
  <c r="J154" i="5" s="1"/>
  <c r="E155" i="5"/>
  <c r="J155" i="5" s="1"/>
  <c r="E156" i="5"/>
  <c r="J156" i="5" s="1"/>
  <c r="E157" i="5"/>
  <c r="E158" i="5"/>
  <c r="J158" i="5" s="1"/>
  <c r="E159" i="5"/>
  <c r="J159" i="5" s="1"/>
  <c r="E160" i="5"/>
  <c r="J160" i="5" s="1"/>
  <c r="E161" i="5"/>
  <c r="J161" i="5" s="1"/>
  <c r="E162" i="5"/>
  <c r="J162" i="5" s="1"/>
  <c r="E163" i="5"/>
  <c r="J163" i="5" s="1"/>
  <c r="E164" i="5"/>
  <c r="E165" i="5"/>
  <c r="E166" i="5"/>
  <c r="J166" i="5" s="1"/>
  <c r="E167" i="5"/>
  <c r="E168" i="5"/>
  <c r="J168" i="5" s="1"/>
  <c r="E169" i="5"/>
  <c r="J169" i="5" s="1"/>
  <c r="E170" i="5"/>
  <c r="J170" i="5" s="1"/>
  <c r="E171" i="5"/>
  <c r="J171" i="5" s="1"/>
  <c r="E172" i="5"/>
  <c r="J172" i="5" s="1"/>
  <c r="E173" i="5"/>
  <c r="J173" i="5" s="1"/>
  <c r="E174" i="5"/>
  <c r="J174" i="5" s="1"/>
  <c r="E175" i="5"/>
  <c r="J175" i="5" s="1"/>
  <c r="E176" i="5"/>
  <c r="J176" i="5" s="1"/>
  <c r="E177" i="5"/>
  <c r="J177" i="5" s="1"/>
  <c r="E178" i="5"/>
  <c r="J178" i="5" s="1"/>
  <c r="E179" i="5"/>
  <c r="J179" i="5" s="1"/>
  <c r="E180" i="5"/>
  <c r="J180" i="5" s="1"/>
  <c r="E181" i="5"/>
  <c r="J181" i="5" s="1"/>
  <c r="E182" i="5"/>
  <c r="J182" i="5" s="1"/>
  <c r="E183" i="5"/>
  <c r="J183" i="5" s="1"/>
  <c r="E184" i="5"/>
  <c r="J184" i="5" s="1"/>
  <c r="E185" i="5"/>
  <c r="J185" i="5" s="1"/>
  <c r="E186" i="5"/>
  <c r="J186" i="5" s="1"/>
  <c r="E187" i="5"/>
  <c r="J187" i="5" s="1"/>
  <c r="E188" i="5"/>
  <c r="J188" i="5" s="1"/>
  <c r="E189" i="5"/>
  <c r="J189" i="5" s="1"/>
  <c r="E190" i="5"/>
  <c r="J190" i="5" s="1"/>
  <c r="E191" i="5"/>
  <c r="J191" i="5" s="1"/>
  <c r="E192" i="5"/>
  <c r="J192" i="5" s="1"/>
  <c r="E193" i="5"/>
  <c r="J193" i="5" s="1"/>
  <c r="E194" i="5"/>
  <c r="J194" i="5" s="1"/>
  <c r="E195" i="5"/>
  <c r="J195" i="5" s="1"/>
  <c r="E196" i="5"/>
  <c r="J196" i="5" s="1"/>
  <c r="E197" i="5"/>
  <c r="J197" i="5" s="1"/>
  <c r="E198" i="5"/>
  <c r="J198" i="5" s="1"/>
  <c r="E199" i="5"/>
  <c r="J199" i="5" s="1"/>
  <c r="E200" i="5"/>
  <c r="J200" i="5" s="1"/>
  <c r="E201" i="5"/>
  <c r="J201" i="5" s="1"/>
  <c r="E202" i="5"/>
  <c r="J202" i="5" s="1"/>
  <c r="E203" i="5"/>
  <c r="J203" i="5" s="1"/>
  <c r="E204" i="5"/>
  <c r="J204" i="5" s="1"/>
  <c r="E205" i="5"/>
  <c r="J205" i="5" s="1"/>
  <c r="E206" i="5"/>
  <c r="J206" i="5" s="1"/>
  <c r="E207" i="5"/>
  <c r="J207" i="5" s="1"/>
  <c r="E208" i="5"/>
  <c r="J208" i="5" s="1"/>
  <c r="E209" i="5"/>
  <c r="J209" i="5" s="1"/>
  <c r="E210" i="5"/>
  <c r="J210" i="5" s="1"/>
  <c r="E211" i="5"/>
  <c r="J211" i="5" s="1"/>
  <c r="E212" i="5"/>
  <c r="J212" i="5" s="1"/>
  <c r="E213" i="5"/>
  <c r="J213" i="5" s="1"/>
  <c r="E214" i="5"/>
  <c r="J214" i="5" s="1"/>
  <c r="E215" i="5"/>
  <c r="J215" i="5" s="1"/>
  <c r="E216" i="5"/>
  <c r="J216" i="5" s="1"/>
  <c r="E217" i="5"/>
  <c r="J217" i="5" s="1"/>
  <c r="E218" i="5"/>
  <c r="J218" i="5" s="1"/>
  <c r="E219" i="5"/>
  <c r="J219" i="5" s="1"/>
  <c r="E220" i="5"/>
  <c r="J220" i="5" s="1"/>
  <c r="E221" i="5"/>
  <c r="J221" i="5" s="1"/>
  <c r="E222" i="5"/>
  <c r="J222" i="5" s="1"/>
  <c r="E223" i="5"/>
  <c r="J223" i="5" s="1"/>
  <c r="E224" i="5"/>
  <c r="J224" i="5" s="1"/>
  <c r="E225" i="5"/>
  <c r="J225" i="5" s="1"/>
  <c r="E226" i="5"/>
  <c r="J226" i="5" s="1"/>
  <c r="E227" i="5"/>
  <c r="J227" i="5" s="1"/>
  <c r="E228" i="5"/>
  <c r="J228" i="5" s="1"/>
  <c r="E229" i="5"/>
  <c r="J229" i="5" s="1"/>
  <c r="E230" i="5"/>
  <c r="J230" i="5" s="1"/>
  <c r="E231" i="5"/>
  <c r="J231" i="5" s="1"/>
  <c r="E232" i="5"/>
  <c r="J232" i="5" s="1"/>
  <c r="E233" i="5"/>
  <c r="J233" i="5" s="1"/>
  <c r="E234" i="5"/>
  <c r="J234" i="5" s="1"/>
  <c r="E235" i="5"/>
  <c r="J235" i="5" s="1"/>
  <c r="E236" i="5"/>
  <c r="J236" i="5" s="1"/>
  <c r="E237" i="5"/>
  <c r="J237" i="5" s="1"/>
  <c r="E238" i="5"/>
  <c r="J238" i="5" s="1"/>
  <c r="E239" i="5"/>
  <c r="J239" i="5" s="1"/>
  <c r="E240" i="5"/>
  <c r="J240" i="5" s="1"/>
  <c r="E241" i="5"/>
  <c r="E242" i="5"/>
  <c r="E243" i="5"/>
  <c r="J243" i="5" s="1"/>
  <c r="E244" i="5"/>
  <c r="J244" i="5" s="1"/>
  <c r="E245" i="5"/>
  <c r="J245" i="5" s="1"/>
  <c r="E246" i="5"/>
  <c r="E247" i="5"/>
  <c r="J247" i="5" s="1"/>
  <c r="E248" i="5"/>
  <c r="J248" i="5" s="1"/>
  <c r="E249" i="5"/>
  <c r="E250" i="5"/>
  <c r="E251" i="5"/>
  <c r="J251" i="5" s="1"/>
  <c r="E252" i="5"/>
  <c r="J252" i="5" s="1"/>
  <c r="E253" i="5"/>
  <c r="E254" i="5"/>
  <c r="E255" i="5"/>
  <c r="J255" i="5" s="1"/>
  <c r="E256" i="5"/>
  <c r="J256" i="5" s="1"/>
  <c r="E257" i="5"/>
  <c r="E258" i="5"/>
  <c r="E259" i="5"/>
  <c r="J259" i="5" s="1"/>
  <c r="E260" i="5"/>
  <c r="J260" i="5" s="1"/>
  <c r="E261" i="5"/>
  <c r="J261" i="5" s="1"/>
  <c r="G261" i="5"/>
  <c r="E262" i="5"/>
  <c r="E263" i="5"/>
  <c r="J263" i="5" s="1"/>
  <c r="E264" i="5"/>
  <c r="J264" i="5" s="1"/>
  <c r="E265" i="5"/>
  <c r="E266" i="5"/>
  <c r="E267" i="5"/>
  <c r="J267" i="5" s="1"/>
  <c r="E268" i="5"/>
  <c r="J268" i="5" s="1"/>
  <c r="E269" i="5"/>
  <c r="J269" i="5" s="1"/>
  <c r="E270" i="5"/>
  <c r="E271" i="5"/>
  <c r="E272" i="5"/>
  <c r="E273" i="5"/>
  <c r="E274" i="5"/>
  <c r="J274" i="5" s="1"/>
  <c r="E275" i="5"/>
  <c r="E276" i="5"/>
  <c r="E277" i="5"/>
  <c r="E278" i="5"/>
  <c r="E279" i="5"/>
  <c r="E280" i="5"/>
  <c r="E281" i="5"/>
  <c r="E282" i="5"/>
  <c r="J282" i="5" s="1"/>
  <c r="E283" i="5"/>
  <c r="E284" i="5"/>
  <c r="E285" i="5"/>
  <c r="E286" i="5"/>
  <c r="J286" i="5" s="1"/>
  <c r="E287" i="5"/>
  <c r="E288" i="5"/>
  <c r="J288" i="5" s="1"/>
  <c r="E289" i="5"/>
  <c r="E290" i="5"/>
  <c r="J290" i="5" s="1"/>
  <c r="E291" i="5"/>
  <c r="E292" i="5"/>
  <c r="J292" i="5" s="1"/>
  <c r="E293" i="5"/>
  <c r="E294" i="5"/>
  <c r="J294" i="5" s="1"/>
  <c r="E295" i="5"/>
  <c r="E296" i="5"/>
  <c r="J296" i="5" s="1"/>
  <c r="E297" i="5"/>
  <c r="E298" i="5"/>
  <c r="J298" i="5" s="1"/>
  <c r="E299" i="5"/>
  <c r="E300" i="5"/>
  <c r="J300" i="5" s="1"/>
  <c r="E301" i="5"/>
  <c r="E302" i="5"/>
  <c r="J302" i="5" s="1"/>
  <c r="E303" i="5"/>
  <c r="E304" i="5"/>
  <c r="J304" i="5" s="1"/>
  <c r="E305" i="5"/>
  <c r="E306" i="5"/>
  <c r="J306" i="5" s="1"/>
  <c r="E307" i="5"/>
  <c r="E308" i="5"/>
  <c r="J308" i="5" s="1"/>
  <c r="E309" i="5"/>
  <c r="E310" i="5"/>
  <c r="J310" i="5" s="1"/>
  <c r="E311" i="5"/>
  <c r="E312" i="5"/>
  <c r="J312" i="5" s="1"/>
  <c r="E313" i="5"/>
  <c r="E314" i="5"/>
  <c r="J314" i="5" s="1"/>
  <c r="E315" i="5"/>
  <c r="E316" i="5"/>
  <c r="J316" i="5" s="1"/>
  <c r="E317" i="5"/>
  <c r="E318" i="5"/>
  <c r="J318" i="5" s="1"/>
  <c r="E319" i="5"/>
  <c r="E320" i="5"/>
  <c r="J320" i="5" s="1"/>
  <c r="E321" i="5"/>
  <c r="E322" i="5"/>
  <c r="J322" i="5" s="1"/>
  <c r="E323" i="5"/>
  <c r="E324" i="5"/>
  <c r="J324" i="5" s="1"/>
  <c r="E325" i="5"/>
  <c r="E326" i="5"/>
  <c r="J326" i="5" s="1"/>
  <c r="E327" i="5"/>
  <c r="J327" i="5" s="1"/>
  <c r="E328" i="5"/>
  <c r="J328" i="5" s="1"/>
  <c r="E329" i="5"/>
  <c r="J329" i="5" s="1"/>
  <c r="E330" i="5"/>
  <c r="J330" i="5" s="1"/>
  <c r="E331" i="5"/>
  <c r="J331" i="5" s="1"/>
  <c r="E332" i="5"/>
  <c r="J332" i="5" s="1"/>
  <c r="E333" i="5"/>
  <c r="J333" i="5" s="1"/>
  <c r="E334" i="5"/>
  <c r="J334" i="5" s="1"/>
  <c r="E335" i="5"/>
  <c r="J335" i="5" s="1"/>
  <c r="E336" i="5"/>
  <c r="J336" i="5" s="1"/>
  <c r="E337" i="5"/>
  <c r="J337" i="5" s="1"/>
  <c r="E338" i="5"/>
  <c r="J338" i="5" s="1"/>
  <c r="E339" i="5"/>
  <c r="J339" i="5" s="1"/>
  <c r="E340" i="5"/>
  <c r="J340" i="5" s="1"/>
  <c r="E341" i="5"/>
  <c r="J341" i="5" s="1"/>
  <c r="E342" i="5"/>
  <c r="J342" i="5" s="1"/>
  <c r="E343" i="5"/>
  <c r="J343" i="5" s="1"/>
  <c r="H343" i="5"/>
  <c r="E344" i="5"/>
  <c r="J344" i="5" s="1"/>
  <c r="E345" i="5"/>
  <c r="J345" i="5" s="1"/>
  <c r="E346" i="5"/>
  <c r="J346" i="5" s="1"/>
  <c r="E347" i="5"/>
  <c r="J347" i="5" s="1"/>
  <c r="E348" i="5"/>
  <c r="J348" i="5" s="1"/>
  <c r="E349" i="5"/>
  <c r="J349" i="5" s="1"/>
  <c r="E350" i="5"/>
  <c r="J350" i="5" s="1"/>
  <c r="E351" i="5"/>
  <c r="J351" i="5" s="1"/>
  <c r="E352" i="5"/>
  <c r="J352" i="5" s="1"/>
  <c r="E353" i="5"/>
  <c r="J353" i="5" s="1"/>
  <c r="E354" i="5"/>
  <c r="J354" i="5" s="1"/>
  <c r="E355" i="5"/>
  <c r="J355" i="5" s="1"/>
  <c r="E356" i="5"/>
  <c r="J356" i="5" s="1"/>
  <c r="E357" i="5"/>
  <c r="J357" i="5" s="1"/>
  <c r="E358" i="5"/>
  <c r="J358" i="5" s="1"/>
  <c r="E359" i="5"/>
  <c r="J359" i="5" s="1"/>
  <c r="E360" i="5"/>
  <c r="J360" i="5" s="1"/>
  <c r="E361" i="5"/>
  <c r="J361" i="5" s="1"/>
  <c r="E362" i="5"/>
  <c r="J362" i="5" s="1"/>
  <c r="E363" i="5"/>
  <c r="J363" i="5" s="1"/>
  <c r="E364" i="5"/>
  <c r="J364" i="5" s="1"/>
  <c r="E365" i="5"/>
  <c r="J365" i="5" s="1"/>
  <c r="E366" i="5"/>
  <c r="J366" i="5" s="1"/>
  <c r="E367" i="5"/>
  <c r="J367" i="5" s="1"/>
  <c r="E368" i="5"/>
  <c r="J368" i="5" s="1"/>
  <c r="E369" i="5"/>
  <c r="J369" i="5" s="1"/>
  <c r="E370" i="5"/>
  <c r="J370" i="5" s="1"/>
  <c r="E371" i="5"/>
  <c r="J371" i="5" s="1"/>
  <c r="E372" i="5"/>
  <c r="J372" i="5" s="1"/>
  <c r="E373" i="5"/>
  <c r="J373" i="5" s="1"/>
  <c r="E374" i="5"/>
  <c r="J374" i="5" s="1"/>
  <c r="E375" i="5"/>
  <c r="E376" i="5"/>
  <c r="J376" i="5" s="1"/>
  <c r="E377" i="5"/>
  <c r="J377" i="5" s="1"/>
  <c r="E378" i="5"/>
  <c r="J378" i="5" s="1"/>
  <c r="E379" i="5"/>
  <c r="J379" i="5" s="1"/>
  <c r="E380" i="5"/>
  <c r="J380" i="5" s="1"/>
  <c r="E381" i="5"/>
  <c r="J381" i="5" s="1"/>
  <c r="E382" i="5"/>
  <c r="J382" i="5" s="1"/>
  <c r="E383" i="5"/>
  <c r="J383" i="5" s="1"/>
  <c r="E384" i="5"/>
  <c r="J384" i="5" s="1"/>
  <c r="E385" i="5"/>
  <c r="J385" i="5" s="1"/>
  <c r="E386" i="5"/>
  <c r="J386" i="5" s="1"/>
  <c r="E387" i="5"/>
  <c r="J387" i="5" s="1"/>
  <c r="E388" i="5"/>
  <c r="J388" i="5" s="1"/>
  <c r="E389" i="5"/>
  <c r="J389" i="5" s="1"/>
  <c r="E390" i="5"/>
  <c r="J390" i="5" s="1"/>
  <c r="E391" i="5"/>
  <c r="J391" i="5" s="1"/>
  <c r="E392" i="5"/>
  <c r="J392" i="5" s="1"/>
  <c r="E393" i="5"/>
  <c r="J393" i="5" s="1"/>
  <c r="E394" i="5"/>
  <c r="J394" i="5" s="1"/>
  <c r="E395" i="5"/>
  <c r="J395" i="5" s="1"/>
  <c r="E396" i="5"/>
  <c r="J396" i="5" s="1"/>
  <c r="E397" i="5"/>
  <c r="J397" i="5" s="1"/>
  <c r="E398" i="5"/>
  <c r="J398" i="5" s="1"/>
  <c r="E399" i="5"/>
  <c r="J399" i="5" s="1"/>
  <c r="E400" i="5"/>
  <c r="J400" i="5" s="1"/>
  <c r="E401" i="5"/>
  <c r="J401" i="5" s="1"/>
  <c r="E402" i="5"/>
  <c r="J402" i="5" s="1"/>
  <c r="E403" i="5"/>
  <c r="J403" i="5" s="1"/>
  <c r="E404" i="5"/>
  <c r="E405" i="5"/>
  <c r="E406" i="5"/>
  <c r="E407" i="5"/>
  <c r="G407" i="5" s="1"/>
  <c r="E408" i="5"/>
  <c r="E409" i="5"/>
  <c r="E410" i="5"/>
  <c r="E411" i="5"/>
  <c r="E412" i="5"/>
  <c r="E413" i="5"/>
  <c r="E414" i="5"/>
  <c r="E415" i="5"/>
  <c r="G415" i="5" s="1"/>
  <c r="E416" i="5"/>
  <c r="E417" i="5"/>
  <c r="E418" i="5"/>
  <c r="E419" i="5"/>
  <c r="G419" i="5" s="1"/>
  <c r="E420" i="5"/>
  <c r="E421" i="5"/>
  <c r="E422" i="5"/>
  <c r="E423" i="5"/>
  <c r="G423" i="5" s="1"/>
  <c r="E424" i="5"/>
  <c r="E425" i="5"/>
  <c r="E426" i="5"/>
  <c r="E427" i="5"/>
  <c r="E428" i="5"/>
  <c r="E429" i="5"/>
  <c r="E430" i="5"/>
  <c r="E431" i="5"/>
  <c r="G431" i="5" s="1"/>
  <c r="E432" i="5"/>
  <c r="E433" i="5"/>
  <c r="E434" i="5"/>
  <c r="E435" i="5"/>
  <c r="G435" i="5" s="1"/>
  <c r="E436" i="5"/>
  <c r="E437" i="5"/>
  <c r="E438" i="5"/>
  <c r="E439" i="5"/>
  <c r="G439" i="5"/>
  <c r="E440" i="5"/>
  <c r="E441" i="5"/>
  <c r="E442" i="5"/>
  <c r="E443" i="5"/>
  <c r="E444" i="5"/>
  <c r="E445" i="5"/>
  <c r="E446" i="5"/>
  <c r="E447" i="5"/>
  <c r="G447" i="5" s="1"/>
  <c r="E448" i="5"/>
  <c r="E449" i="5"/>
  <c r="E450" i="5"/>
  <c r="E451" i="5"/>
  <c r="G451" i="5" s="1"/>
  <c r="E452" i="5"/>
  <c r="E453" i="5"/>
  <c r="E454" i="5"/>
  <c r="E455" i="5"/>
  <c r="G455" i="5" s="1"/>
  <c r="E456" i="5"/>
  <c r="E457" i="5"/>
  <c r="E458" i="5"/>
  <c r="E459" i="5"/>
  <c r="E460" i="5"/>
  <c r="E461" i="5"/>
  <c r="E462" i="5"/>
  <c r="E463" i="5"/>
  <c r="G463" i="5" s="1"/>
  <c r="E464" i="5"/>
  <c r="E465" i="5"/>
  <c r="E466" i="5"/>
  <c r="E467" i="5"/>
  <c r="G467" i="5" s="1"/>
  <c r="E468" i="5"/>
  <c r="E469" i="5"/>
  <c r="E470" i="5"/>
  <c r="E471" i="5"/>
  <c r="G471" i="5"/>
  <c r="E472" i="5"/>
  <c r="E473" i="5"/>
  <c r="E474" i="5"/>
  <c r="E475" i="5"/>
  <c r="E476" i="5"/>
  <c r="E477" i="5"/>
  <c r="E478" i="5"/>
  <c r="E479" i="5"/>
  <c r="G479" i="5" s="1"/>
  <c r="E480" i="5"/>
  <c r="E481" i="5"/>
  <c r="E482" i="5"/>
  <c r="E483" i="5"/>
  <c r="G483" i="5" s="1"/>
  <c r="E484" i="5"/>
  <c r="E485" i="5"/>
  <c r="E486" i="5"/>
  <c r="E487" i="5"/>
  <c r="G487" i="5" s="1"/>
  <c r="E488" i="5"/>
  <c r="E489" i="5"/>
  <c r="E490" i="5"/>
  <c r="E491" i="5"/>
  <c r="E492" i="5"/>
  <c r="E493" i="5"/>
  <c r="E494" i="5"/>
  <c r="E495" i="5"/>
  <c r="G495" i="5" s="1"/>
  <c r="E496" i="5"/>
  <c r="E497" i="5"/>
  <c r="E498" i="5"/>
  <c r="E499" i="5"/>
  <c r="G499" i="5" s="1"/>
  <c r="E500" i="5"/>
  <c r="E501" i="5"/>
  <c r="E502" i="5"/>
  <c r="E503" i="5"/>
  <c r="G503" i="5" s="1"/>
  <c r="E504" i="5"/>
  <c r="E505" i="5"/>
  <c r="E506" i="5"/>
  <c r="E507" i="5"/>
  <c r="J507" i="5" s="1"/>
  <c r="E508" i="5"/>
  <c r="E509" i="5"/>
  <c r="J509" i="5" s="1"/>
  <c r="E510" i="5"/>
  <c r="J510" i="5" s="1"/>
  <c r="E511" i="5"/>
  <c r="J511" i="5" s="1"/>
  <c r="E512" i="5"/>
  <c r="E513" i="5"/>
  <c r="J513" i="5" s="1"/>
  <c r="E514" i="5"/>
  <c r="J514" i="5" s="1"/>
  <c r="E515" i="5"/>
  <c r="J515" i="5" s="1"/>
  <c r="E516" i="5"/>
  <c r="E517" i="5"/>
  <c r="J517" i="5" s="1"/>
  <c r="E518" i="5"/>
  <c r="J518" i="5" s="1"/>
  <c r="E519" i="5"/>
  <c r="J519" i="5" s="1"/>
  <c r="E520" i="5"/>
  <c r="E521" i="5"/>
  <c r="E522" i="5"/>
  <c r="J522" i="5" s="1"/>
  <c r="E523" i="5"/>
  <c r="J523" i="5" s="1"/>
  <c r="E524" i="5"/>
  <c r="E525" i="5"/>
  <c r="E526" i="5"/>
  <c r="J526" i="5" s="1"/>
  <c r="E527" i="5"/>
  <c r="J527" i="5" s="1"/>
  <c r="E528" i="5"/>
  <c r="E529" i="5"/>
  <c r="E530" i="5"/>
  <c r="J530" i="5" s="1"/>
  <c r="E531" i="5"/>
  <c r="J531" i="5" s="1"/>
  <c r="E532" i="5"/>
  <c r="E533" i="5"/>
  <c r="E534" i="5"/>
  <c r="J534" i="5" s="1"/>
  <c r="E535" i="5"/>
  <c r="J535" i="5" s="1"/>
  <c r="E536" i="5"/>
  <c r="E537" i="5"/>
  <c r="E538" i="5"/>
  <c r="J538" i="5" s="1"/>
  <c r="E539" i="5"/>
  <c r="J539" i="5" s="1"/>
  <c r="E540" i="5"/>
  <c r="E541" i="5"/>
  <c r="E542" i="5"/>
  <c r="J542" i="5" s="1"/>
  <c r="E543" i="5"/>
  <c r="J543" i="5" s="1"/>
  <c r="E544" i="5"/>
  <c r="E545" i="5"/>
  <c r="E546" i="5"/>
  <c r="J546" i="5" s="1"/>
  <c r="E547" i="5"/>
  <c r="J547" i="5" s="1"/>
  <c r="E548" i="5"/>
  <c r="E549" i="5"/>
  <c r="E550" i="5"/>
  <c r="J550" i="5" s="1"/>
  <c r="E551" i="5"/>
  <c r="J551" i="5" s="1"/>
  <c r="E552" i="5"/>
  <c r="J552" i="5" s="1"/>
  <c r="E553" i="5"/>
  <c r="J553" i="5" s="1"/>
  <c r="H553" i="5"/>
  <c r="E554" i="5"/>
  <c r="J554" i="5" s="1"/>
  <c r="E555" i="5"/>
  <c r="J555" i="5" s="1"/>
  <c r="E556" i="5"/>
  <c r="G556" i="5"/>
  <c r="E557" i="5"/>
  <c r="E558" i="5"/>
  <c r="J558" i="5" s="1"/>
  <c r="E559" i="5"/>
  <c r="J559" i="5" s="1"/>
  <c r="E560" i="5"/>
  <c r="H560" i="5" s="1"/>
  <c r="E561" i="5"/>
  <c r="J561" i="5" s="1"/>
  <c r="E562" i="5"/>
  <c r="J562" i="5" s="1"/>
  <c r="E563" i="5"/>
  <c r="J563" i="5" s="1"/>
  <c r="E564" i="5"/>
  <c r="E565" i="5"/>
  <c r="J565" i="5" s="1"/>
  <c r="E566" i="5"/>
  <c r="J566" i="5" s="1"/>
  <c r="E567" i="5"/>
  <c r="J567" i="5" s="1"/>
  <c r="E568" i="5"/>
  <c r="J568" i="5" s="1"/>
  <c r="E569" i="5"/>
  <c r="J569" i="5" s="1"/>
  <c r="E570" i="5"/>
  <c r="J570" i="5" s="1"/>
  <c r="E571" i="5"/>
  <c r="J571" i="5" s="1"/>
  <c r="E572" i="5"/>
  <c r="E573" i="5"/>
  <c r="J573" i="5" s="1"/>
  <c r="E574" i="5"/>
  <c r="J574" i="5" s="1"/>
  <c r="E575" i="5"/>
  <c r="J575" i="5" s="1"/>
  <c r="E576" i="5"/>
  <c r="G576" i="5"/>
  <c r="E577" i="5"/>
  <c r="J577" i="5" s="1"/>
  <c r="E578" i="5"/>
  <c r="J578" i="5" s="1"/>
  <c r="E579" i="5"/>
  <c r="J579" i="5" s="1"/>
  <c r="E580" i="5"/>
  <c r="J580" i="5" s="1"/>
  <c r="E581" i="5"/>
  <c r="J581" i="5" s="1"/>
  <c r="E582" i="5"/>
  <c r="J582" i="5" s="1"/>
  <c r="E583" i="5"/>
  <c r="J583" i="5" s="1"/>
  <c r="E584" i="5"/>
  <c r="G584" i="5" s="1"/>
  <c r="E585" i="5"/>
  <c r="J585" i="5" s="1"/>
  <c r="E586" i="5"/>
  <c r="J586" i="5" s="1"/>
  <c r="E587" i="5"/>
  <c r="J587" i="5" s="1"/>
  <c r="E588" i="5"/>
  <c r="J588" i="5" s="1"/>
  <c r="E589" i="5"/>
  <c r="J589" i="5" s="1"/>
  <c r="E590" i="5"/>
  <c r="J590" i="5" s="1"/>
  <c r="E591" i="5"/>
  <c r="J591" i="5" s="1"/>
  <c r="E592" i="5"/>
  <c r="G592" i="5" s="1"/>
  <c r="E593" i="5"/>
  <c r="J593" i="5" s="1"/>
  <c r="E594" i="5"/>
  <c r="J594" i="5" s="1"/>
  <c r="E595" i="5"/>
  <c r="J595" i="5" s="1"/>
  <c r="E596" i="5"/>
  <c r="J596" i="5" s="1"/>
  <c r="H596" i="5"/>
  <c r="E597" i="5"/>
  <c r="J597" i="5" s="1"/>
  <c r="E598" i="5"/>
  <c r="J598" i="5" s="1"/>
  <c r="E599" i="5"/>
  <c r="J599" i="5" s="1"/>
  <c r="E600" i="5"/>
  <c r="E601" i="5"/>
  <c r="J601" i="5" s="1"/>
  <c r="E602" i="5"/>
  <c r="J602" i="5" s="1"/>
  <c r="E603" i="5"/>
  <c r="J603" i="5" s="1"/>
  <c r="E604" i="5"/>
  <c r="E605" i="5"/>
  <c r="J605" i="5" s="1"/>
  <c r="E606" i="5"/>
  <c r="J606" i="5" s="1"/>
  <c r="E607" i="5"/>
  <c r="J607" i="5" s="1"/>
  <c r="E608" i="5"/>
  <c r="G608" i="5" s="1"/>
  <c r="E609" i="5"/>
  <c r="J609" i="5" s="1"/>
  <c r="E610" i="5"/>
  <c r="J610" i="5" s="1"/>
  <c r="E611" i="5"/>
  <c r="J611" i="5" s="1"/>
  <c r="E612" i="5"/>
  <c r="J612" i="5" s="1"/>
  <c r="E613" i="5"/>
  <c r="J613" i="5" s="1"/>
  <c r="E614" i="5"/>
  <c r="J614" i="5" s="1"/>
  <c r="E615" i="5"/>
  <c r="J615" i="5" s="1"/>
  <c r="E616" i="5"/>
  <c r="G616" i="5" s="1"/>
  <c r="E617" i="5"/>
  <c r="J617" i="5" s="1"/>
  <c r="E618" i="5"/>
  <c r="J618" i="5" s="1"/>
  <c r="E619" i="5"/>
  <c r="J619" i="5" s="1"/>
  <c r="E620" i="5"/>
  <c r="J620" i="5" s="1"/>
  <c r="H620" i="5"/>
  <c r="E621" i="5"/>
  <c r="J621" i="5" s="1"/>
  <c r="E622" i="5"/>
  <c r="J622" i="5" s="1"/>
  <c r="E623" i="5"/>
  <c r="J623" i="5" s="1"/>
  <c r="E624" i="5"/>
  <c r="E625" i="5"/>
  <c r="J625" i="5" s="1"/>
  <c r="E626" i="5"/>
  <c r="J626" i="5" s="1"/>
  <c r="E627" i="5"/>
  <c r="J627" i="5" s="1"/>
  <c r="E628" i="5"/>
  <c r="E629" i="5"/>
  <c r="J629" i="5" s="1"/>
  <c r="E630" i="5"/>
  <c r="J630" i="5" s="1"/>
  <c r="E631" i="5"/>
  <c r="J631" i="5" s="1"/>
  <c r="E632" i="5"/>
  <c r="G632" i="5" s="1"/>
  <c r="E633" i="5"/>
  <c r="J633" i="5" s="1"/>
  <c r="E634" i="5"/>
  <c r="J634" i="5" s="1"/>
  <c r="E635" i="5"/>
  <c r="J635" i="5" s="1"/>
  <c r="E636" i="5"/>
  <c r="J636" i="5" s="1"/>
  <c r="E637" i="5"/>
  <c r="J637" i="5" s="1"/>
  <c r="E638" i="5"/>
  <c r="J638" i="5" s="1"/>
  <c r="E639" i="5"/>
  <c r="J639" i="5" s="1"/>
  <c r="E640" i="5"/>
  <c r="J640" i="5" s="1"/>
  <c r="E641" i="5"/>
  <c r="J641" i="5" s="1"/>
  <c r="E642" i="5"/>
  <c r="J642" i="5" s="1"/>
  <c r="E643" i="5"/>
  <c r="J643" i="5" s="1"/>
  <c r="E644" i="5"/>
  <c r="J644" i="5" s="1"/>
  <c r="H644" i="5"/>
  <c r="E645" i="5"/>
  <c r="J645" i="5" s="1"/>
  <c r="E646" i="5"/>
  <c r="J646" i="5" s="1"/>
  <c r="E647" i="5"/>
  <c r="J647" i="5" s="1"/>
  <c r="E648" i="5"/>
  <c r="E649" i="5"/>
  <c r="J649" i="5" s="1"/>
  <c r="E650" i="5"/>
  <c r="J650" i="5" s="1"/>
  <c r="E651" i="5"/>
  <c r="J651" i="5" s="1"/>
  <c r="E652" i="5"/>
  <c r="E653" i="5"/>
  <c r="J653" i="5" s="1"/>
  <c r="E654" i="5"/>
  <c r="J654" i="5" s="1"/>
  <c r="E655" i="5"/>
  <c r="J655" i="5" s="1"/>
  <c r="E656" i="5"/>
  <c r="G656" i="5" s="1"/>
  <c r="E657" i="5"/>
  <c r="J657" i="5" s="1"/>
  <c r="E658" i="5"/>
  <c r="J658" i="5" s="1"/>
  <c r="E659" i="5"/>
  <c r="J659" i="5" s="1"/>
  <c r="E660" i="5"/>
  <c r="J660" i="5" s="1"/>
  <c r="E661" i="5"/>
  <c r="J661" i="5" s="1"/>
  <c r="E662" i="5"/>
  <c r="J662" i="5" s="1"/>
  <c r="E663" i="5"/>
  <c r="J663" i="5" s="1"/>
  <c r="E664" i="5"/>
  <c r="G664" i="5" s="1"/>
  <c r="E665" i="5"/>
  <c r="J665" i="5" s="1"/>
  <c r="E666" i="5"/>
  <c r="J666" i="5" s="1"/>
  <c r="E667" i="5"/>
  <c r="J667" i="5" s="1"/>
  <c r="E668" i="5"/>
  <c r="G668" i="5" s="1"/>
  <c r="E669" i="5"/>
  <c r="J669" i="5" s="1"/>
  <c r="E670" i="5"/>
  <c r="J670" i="5" s="1"/>
  <c r="E671" i="5"/>
  <c r="J671" i="5" s="1"/>
  <c r="E672" i="5"/>
  <c r="J672" i="5" s="1"/>
  <c r="E673" i="5"/>
  <c r="J673" i="5" s="1"/>
  <c r="E674" i="5"/>
  <c r="J674" i="5" s="1"/>
  <c r="E675" i="5"/>
  <c r="J675" i="5" s="1"/>
  <c r="E676" i="5"/>
  <c r="J676" i="5" s="1"/>
  <c r="E677" i="5"/>
  <c r="J677" i="5" s="1"/>
  <c r="E678" i="5"/>
  <c r="J678" i="5" s="1"/>
  <c r="E679" i="5"/>
  <c r="J679" i="5" s="1"/>
  <c r="E680" i="5"/>
  <c r="J680" i="5" s="1"/>
  <c r="E681" i="5"/>
  <c r="J681" i="5" s="1"/>
  <c r="E682" i="5"/>
  <c r="J682" i="5" s="1"/>
  <c r="E683" i="5"/>
  <c r="J683" i="5" s="1"/>
  <c r="E684" i="5"/>
  <c r="E685" i="5"/>
  <c r="J685" i="5" s="1"/>
  <c r="E686" i="5"/>
  <c r="J686" i="5" s="1"/>
  <c r="E687" i="5"/>
  <c r="J687" i="5" s="1"/>
  <c r="E688" i="5"/>
  <c r="J688" i="5" s="1"/>
  <c r="E689" i="5"/>
  <c r="J689" i="5" s="1"/>
  <c r="E690" i="5"/>
  <c r="J690" i="5" s="1"/>
  <c r="E691" i="5"/>
  <c r="J691" i="5" s="1"/>
  <c r="E692" i="5"/>
  <c r="J692" i="5" s="1"/>
  <c r="E693" i="5"/>
  <c r="J693" i="5" s="1"/>
  <c r="E694" i="5"/>
  <c r="J694" i="5" s="1"/>
  <c r="E695" i="5"/>
  <c r="J695" i="5" s="1"/>
  <c r="E696" i="5"/>
  <c r="E697" i="5"/>
  <c r="J697" i="5" s="1"/>
  <c r="E698" i="5"/>
  <c r="J698" i="5" s="1"/>
  <c r="E699" i="5"/>
  <c r="J699" i="5" s="1"/>
  <c r="E700" i="5"/>
  <c r="J700" i="5" s="1"/>
  <c r="G700" i="5"/>
  <c r="H700" i="5"/>
  <c r="E701" i="5"/>
  <c r="J701" i="5" s="1"/>
  <c r="E702" i="5"/>
  <c r="J702" i="5" s="1"/>
  <c r="E703" i="5"/>
  <c r="J703" i="5" s="1"/>
  <c r="E704" i="5"/>
  <c r="E705" i="5"/>
  <c r="J705" i="5" s="1"/>
  <c r="E706" i="5"/>
  <c r="E707" i="5"/>
  <c r="E708" i="5"/>
  <c r="E709" i="5"/>
  <c r="J709" i="5" s="1"/>
  <c r="H709" i="5"/>
  <c r="E710" i="5"/>
  <c r="E711" i="5"/>
  <c r="J711" i="5" s="1"/>
  <c r="E712" i="5"/>
  <c r="E713" i="5"/>
  <c r="J713" i="5" s="1"/>
  <c r="E714" i="5"/>
  <c r="E715" i="5"/>
  <c r="E716" i="5"/>
  <c r="E717" i="5"/>
  <c r="J717" i="5" s="1"/>
  <c r="H717" i="5"/>
  <c r="E718" i="5"/>
  <c r="E719" i="5"/>
  <c r="J719" i="5" s="1"/>
  <c r="E720" i="5"/>
  <c r="E721" i="5"/>
  <c r="J721" i="5" s="1"/>
  <c r="E722" i="5"/>
  <c r="E723" i="5"/>
  <c r="E724" i="5"/>
  <c r="E725" i="5"/>
  <c r="J725" i="5" s="1"/>
  <c r="H725" i="5"/>
  <c r="E726" i="5"/>
  <c r="E727" i="5"/>
  <c r="J727" i="5" s="1"/>
  <c r="E728" i="5"/>
  <c r="E729" i="5"/>
  <c r="J729" i="5" s="1"/>
  <c r="E730" i="5"/>
  <c r="E731" i="5"/>
  <c r="E732" i="5"/>
  <c r="E733" i="5"/>
  <c r="J733" i="5" s="1"/>
  <c r="H733" i="5"/>
  <c r="E734" i="5"/>
  <c r="E735" i="5"/>
  <c r="J735" i="5" s="1"/>
  <c r="E736" i="5"/>
  <c r="J736" i="5" s="1"/>
  <c r="E737" i="5"/>
  <c r="J737" i="5" s="1"/>
  <c r="E738" i="5"/>
  <c r="J738" i="5" s="1"/>
  <c r="E739" i="5"/>
  <c r="J739" i="5" s="1"/>
  <c r="E740" i="5"/>
  <c r="J740" i="5" s="1"/>
  <c r="E741" i="5"/>
  <c r="J741" i="5" s="1"/>
  <c r="E742" i="5"/>
  <c r="J742" i="5" s="1"/>
  <c r="E743" i="5"/>
  <c r="J743" i="5" s="1"/>
  <c r="E744" i="5"/>
  <c r="J744" i="5" s="1"/>
  <c r="E745" i="5"/>
  <c r="J745" i="5" s="1"/>
  <c r="E746" i="5"/>
  <c r="J746" i="5" s="1"/>
  <c r="E747" i="5"/>
  <c r="J747" i="5" s="1"/>
  <c r="E748" i="5"/>
  <c r="J748" i="5" s="1"/>
  <c r="E749" i="5"/>
  <c r="J749" i="5" s="1"/>
  <c r="E750" i="5"/>
  <c r="J750" i="5" s="1"/>
  <c r="E751" i="5"/>
  <c r="J751" i="5" s="1"/>
  <c r="E752" i="5"/>
  <c r="J752" i="5" s="1"/>
  <c r="E753" i="5"/>
  <c r="J753" i="5" s="1"/>
  <c r="E754" i="5"/>
  <c r="J754" i="5" s="1"/>
  <c r="E755" i="5"/>
  <c r="J755" i="5" s="1"/>
  <c r="E756" i="5"/>
  <c r="J756" i="5" s="1"/>
  <c r="E757" i="5"/>
  <c r="J757" i="5" s="1"/>
  <c r="E758" i="5"/>
  <c r="J758" i="5" s="1"/>
  <c r="H758" i="5"/>
  <c r="E759" i="5"/>
  <c r="J759" i="5" s="1"/>
  <c r="E760" i="5"/>
  <c r="J760" i="5" s="1"/>
  <c r="E761" i="5"/>
  <c r="J761" i="5" s="1"/>
  <c r="E762" i="5"/>
  <c r="J762" i="5" s="1"/>
  <c r="E763" i="5"/>
  <c r="J763" i="5" s="1"/>
  <c r="E764" i="5"/>
  <c r="J764" i="5" s="1"/>
  <c r="E765" i="5"/>
  <c r="J765" i="5" s="1"/>
  <c r="E766" i="5"/>
  <c r="J766" i="5" s="1"/>
  <c r="E767" i="5"/>
  <c r="J767" i="5" s="1"/>
  <c r="E768" i="5"/>
  <c r="J768" i="5" s="1"/>
  <c r="E769" i="5"/>
  <c r="J769" i="5" s="1"/>
  <c r="E770" i="5"/>
  <c r="J770" i="5" s="1"/>
  <c r="E771" i="5"/>
  <c r="J771" i="5" s="1"/>
  <c r="E772" i="5"/>
  <c r="J772" i="5" s="1"/>
  <c r="E773" i="5"/>
  <c r="J773" i="5" s="1"/>
  <c r="F773" i="5"/>
  <c r="E774" i="5"/>
  <c r="J774" i="5" s="1"/>
  <c r="E775" i="5"/>
  <c r="J775" i="5" s="1"/>
  <c r="E776" i="5"/>
  <c r="J776" i="5" s="1"/>
  <c r="E777" i="5"/>
  <c r="E778" i="5"/>
  <c r="J778" i="5" s="1"/>
  <c r="E779" i="5"/>
  <c r="J779" i="5" s="1"/>
  <c r="E780" i="5"/>
  <c r="J780" i="5" s="1"/>
  <c r="E781" i="5"/>
  <c r="J781" i="5" s="1"/>
  <c r="E782" i="5"/>
  <c r="J782" i="5" s="1"/>
  <c r="E783" i="5"/>
  <c r="J783" i="5" s="1"/>
  <c r="E784" i="5"/>
  <c r="J784" i="5" s="1"/>
  <c r="E785" i="5"/>
  <c r="J785" i="5" s="1"/>
  <c r="E786" i="5"/>
  <c r="J786" i="5" s="1"/>
  <c r="E787" i="5"/>
  <c r="J787" i="5" s="1"/>
  <c r="E788" i="5"/>
  <c r="J788" i="5" s="1"/>
  <c r="E789" i="5"/>
  <c r="J789" i="5" s="1"/>
  <c r="E790" i="5"/>
  <c r="J790" i="5" s="1"/>
  <c r="E791" i="5"/>
  <c r="J791" i="5" s="1"/>
  <c r="E792" i="5"/>
  <c r="J792" i="5" s="1"/>
  <c r="E793" i="5"/>
  <c r="J793" i="5" s="1"/>
  <c r="E794" i="5"/>
  <c r="J794" i="5" s="1"/>
  <c r="E795" i="5"/>
  <c r="J795" i="5" s="1"/>
  <c r="E796" i="5"/>
  <c r="J796" i="5" s="1"/>
  <c r="E797" i="5"/>
  <c r="J797" i="5" s="1"/>
  <c r="E798" i="5"/>
  <c r="J798" i="5" s="1"/>
  <c r="E799" i="5"/>
  <c r="J799" i="5" s="1"/>
  <c r="E800" i="5"/>
  <c r="J800" i="5" s="1"/>
  <c r="E801" i="5"/>
  <c r="J801" i="5" s="1"/>
  <c r="E802" i="5"/>
  <c r="J802" i="5" s="1"/>
  <c r="E803" i="5"/>
  <c r="J803" i="5" s="1"/>
  <c r="E804" i="5"/>
  <c r="J804" i="5" s="1"/>
  <c r="E805" i="5"/>
  <c r="J805" i="5" s="1"/>
  <c r="E806" i="5"/>
  <c r="J806" i="5" s="1"/>
  <c r="E807" i="5"/>
  <c r="J807" i="5" s="1"/>
  <c r="E808" i="5"/>
  <c r="J808" i="5" s="1"/>
  <c r="E809" i="5"/>
  <c r="J809" i="5" s="1"/>
  <c r="E810" i="5"/>
  <c r="J810" i="5" s="1"/>
  <c r="E811" i="5"/>
  <c r="J811" i="5" s="1"/>
  <c r="E812" i="5"/>
  <c r="J812" i="5" s="1"/>
  <c r="E813" i="5"/>
  <c r="J813" i="5" s="1"/>
  <c r="E814" i="5"/>
  <c r="J814" i="5" s="1"/>
  <c r="E815" i="5"/>
  <c r="J815" i="5" s="1"/>
  <c r="E816" i="5"/>
  <c r="J816" i="5" s="1"/>
  <c r="E817" i="5"/>
  <c r="J817" i="5" s="1"/>
  <c r="E818" i="5"/>
  <c r="J818" i="5" s="1"/>
  <c r="E819" i="5"/>
  <c r="J819" i="5" s="1"/>
  <c r="E820" i="5"/>
  <c r="J820" i="5" s="1"/>
  <c r="E821" i="5"/>
  <c r="J821" i="5" s="1"/>
  <c r="E822" i="5"/>
  <c r="J822" i="5" s="1"/>
  <c r="E823" i="5"/>
  <c r="J823" i="5" s="1"/>
  <c r="E824" i="5"/>
  <c r="J824" i="5" s="1"/>
  <c r="E825" i="5"/>
  <c r="J825" i="5" s="1"/>
  <c r="E826" i="5"/>
  <c r="J826" i="5" s="1"/>
  <c r="E827" i="5"/>
  <c r="J827" i="5" s="1"/>
  <c r="E828" i="5"/>
  <c r="J828" i="5" s="1"/>
  <c r="E829" i="5"/>
  <c r="J829" i="5" s="1"/>
  <c r="E830" i="5"/>
  <c r="J830" i="5" s="1"/>
  <c r="E831" i="5"/>
  <c r="J831" i="5" s="1"/>
  <c r="E832" i="5"/>
  <c r="J832" i="5" s="1"/>
  <c r="E833" i="5"/>
  <c r="J833" i="5" s="1"/>
  <c r="E834" i="5"/>
  <c r="J834" i="5" s="1"/>
  <c r="E835" i="5"/>
  <c r="J835" i="5" s="1"/>
  <c r="E836" i="5"/>
  <c r="J836" i="5" s="1"/>
  <c r="E837" i="5"/>
  <c r="J837" i="5" s="1"/>
  <c r="E838" i="5"/>
  <c r="J838" i="5" s="1"/>
  <c r="E839" i="5"/>
  <c r="J839" i="5" s="1"/>
  <c r="E840" i="5"/>
  <c r="J840" i="5" s="1"/>
  <c r="E841" i="5"/>
  <c r="J841" i="5" s="1"/>
  <c r="E842" i="5"/>
  <c r="J842" i="5" s="1"/>
  <c r="E843" i="5"/>
  <c r="J843" i="5" s="1"/>
  <c r="E844" i="5"/>
  <c r="J844" i="5" s="1"/>
  <c r="E845" i="5"/>
  <c r="J845" i="5" s="1"/>
  <c r="E846" i="5"/>
  <c r="J846" i="5" s="1"/>
  <c r="E847" i="5"/>
  <c r="J847" i="5" s="1"/>
  <c r="E848" i="5"/>
  <c r="J848" i="5" s="1"/>
  <c r="E849" i="5"/>
  <c r="J849" i="5" s="1"/>
  <c r="E850" i="5"/>
  <c r="J850" i="5" s="1"/>
  <c r="E851" i="5"/>
  <c r="J851" i="5" s="1"/>
  <c r="E852" i="5"/>
  <c r="J852" i="5" s="1"/>
  <c r="E853" i="5"/>
  <c r="J853" i="5" s="1"/>
  <c r="E854" i="5"/>
  <c r="J854" i="5" s="1"/>
  <c r="E855" i="5"/>
  <c r="J855" i="5" s="1"/>
  <c r="E856" i="5"/>
  <c r="E857" i="5"/>
  <c r="E858" i="5"/>
  <c r="E859" i="5"/>
  <c r="J859" i="5" s="1"/>
  <c r="E860" i="5"/>
  <c r="E861" i="5"/>
  <c r="J861" i="5" s="1"/>
  <c r="E862" i="5"/>
  <c r="E863" i="5"/>
  <c r="E864" i="5"/>
  <c r="E865" i="5"/>
  <c r="J865" i="5" s="1"/>
  <c r="E866" i="5"/>
  <c r="E867" i="5"/>
  <c r="E868" i="5"/>
  <c r="E869" i="5"/>
  <c r="J869" i="5" s="1"/>
  <c r="E870" i="5"/>
  <c r="E871" i="5"/>
  <c r="E872" i="5"/>
  <c r="E873" i="5"/>
  <c r="E874" i="5"/>
  <c r="E875" i="5"/>
  <c r="J875" i="5" s="1"/>
  <c r="E876" i="5"/>
  <c r="E877" i="5"/>
  <c r="J877" i="5" s="1"/>
  <c r="E878" i="5"/>
  <c r="E879" i="5"/>
  <c r="E880" i="5"/>
  <c r="E881" i="5"/>
  <c r="J881" i="5" s="1"/>
  <c r="E882" i="5"/>
  <c r="E883" i="5"/>
  <c r="E884" i="5"/>
  <c r="E885" i="5"/>
  <c r="J885" i="5" s="1"/>
  <c r="E886" i="5"/>
  <c r="E887" i="5"/>
  <c r="J887" i="5" s="1"/>
  <c r="E888" i="5"/>
  <c r="E889" i="5"/>
  <c r="E890" i="5"/>
  <c r="E891" i="5"/>
  <c r="E892" i="5"/>
  <c r="E893" i="5"/>
  <c r="J893" i="5" s="1"/>
  <c r="E894" i="5"/>
  <c r="E895" i="5"/>
  <c r="E896" i="5"/>
  <c r="E897" i="5"/>
  <c r="J897" i="5" s="1"/>
  <c r="E898" i="5"/>
  <c r="E899" i="5"/>
  <c r="E900" i="5"/>
  <c r="E901" i="5"/>
  <c r="J901" i="5" s="1"/>
  <c r="E902" i="5"/>
  <c r="E903" i="5"/>
  <c r="J903" i="5" s="1"/>
  <c r="E904" i="5"/>
  <c r="E905" i="5"/>
  <c r="E906" i="5"/>
  <c r="E907" i="5"/>
  <c r="J907" i="5" s="1"/>
  <c r="E908" i="5"/>
  <c r="E909" i="5"/>
  <c r="J909" i="5" s="1"/>
  <c r="E910" i="5"/>
  <c r="E911" i="5"/>
  <c r="E912" i="5"/>
  <c r="E913" i="5"/>
  <c r="E914" i="5"/>
  <c r="E915" i="5"/>
  <c r="E916" i="5"/>
  <c r="E917" i="5"/>
  <c r="J917" i="5" s="1"/>
  <c r="E918" i="5"/>
  <c r="E919" i="5"/>
  <c r="J919" i="5" s="1"/>
  <c r="E920" i="5"/>
  <c r="E921" i="5"/>
  <c r="E922" i="5"/>
  <c r="E923" i="5"/>
  <c r="J923" i="5" s="1"/>
  <c r="E924" i="5"/>
  <c r="E925" i="5"/>
  <c r="J925" i="5" s="1"/>
  <c r="E926" i="5"/>
  <c r="J926" i="5" s="1"/>
  <c r="E927" i="5"/>
  <c r="E928" i="5"/>
  <c r="J928" i="5" s="1"/>
  <c r="E929" i="5"/>
  <c r="J929" i="5" s="1"/>
  <c r="E930" i="5"/>
  <c r="J930" i="5" s="1"/>
  <c r="E931" i="5"/>
  <c r="E932" i="5"/>
  <c r="J932" i="5" s="1"/>
  <c r="E933" i="5"/>
  <c r="J933" i="5" s="1"/>
  <c r="E934" i="5"/>
  <c r="J934" i="5" s="1"/>
  <c r="E935" i="5"/>
  <c r="J935" i="5" s="1"/>
  <c r="H935" i="5"/>
  <c r="E936" i="5"/>
  <c r="J936" i="5" s="1"/>
  <c r="E937" i="5"/>
  <c r="E938" i="5"/>
  <c r="J938" i="5" s="1"/>
  <c r="E939" i="5"/>
  <c r="J939" i="5" s="1"/>
  <c r="E940" i="5"/>
  <c r="J940" i="5" s="1"/>
  <c r="E941" i="5"/>
  <c r="J941" i="5" s="1"/>
  <c r="E942" i="5"/>
  <c r="J942" i="5" s="1"/>
  <c r="E943" i="5"/>
  <c r="E944" i="5"/>
  <c r="J944" i="5" s="1"/>
  <c r="E945" i="5"/>
  <c r="J945" i="5" s="1"/>
  <c r="E946" i="5"/>
  <c r="J946" i="5" s="1"/>
  <c r="E947" i="5"/>
  <c r="E948" i="5"/>
  <c r="J948" i="5" s="1"/>
  <c r="E949" i="5"/>
  <c r="J949" i="5" s="1"/>
  <c r="E950" i="5"/>
  <c r="J950" i="5" s="1"/>
  <c r="E951" i="5"/>
  <c r="J951" i="5" s="1"/>
  <c r="E952" i="5"/>
  <c r="J952" i="5" s="1"/>
  <c r="E953" i="5"/>
  <c r="E954" i="5"/>
  <c r="J954" i="5" s="1"/>
  <c r="E955" i="5"/>
  <c r="E956" i="5"/>
  <c r="J956" i="5" s="1"/>
  <c r="E957" i="5"/>
  <c r="J957" i="5" s="1"/>
  <c r="E958" i="5"/>
  <c r="J958" i="5" s="1"/>
  <c r="E959" i="5"/>
  <c r="E960" i="5"/>
  <c r="J960" i="5" s="1"/>
  <c r="E961" i="5"/>
  <c r="J961" i="5" s="1"/>
  <c r="E962" i="5"/>
  <c r="J962" i="5" s="1"/>
  <c r="E963" i="5"/>
  <c r="E964" i="5"/>
  <c r="J964" i="5" s="1"/>
  <c r="E965" i="5"/>
  <c r="J965" i="5" s="1"/>
  <c r="E966" i="5"/>
  <c r="J966" i="5" s="1"/>
  <c r="E967" i="5"/>
  <c r="E968" i="5"/>
  <c r="J968" i="5" s="1"/>
  <c r="E969" i="5"/>
  <c r="E970" i="5"/>
  <c r="J970" i="5" s="1"/>
  <c r="E971" i="5"/>
  <c r="J971" i="5" s="1"/>
  <c r="E972" i="5"/>
  <c r="J972" i="5" s="1"/>
  <c r="E973" i="5"/>
  <c r="J973" i="5" s="1"/>
  <c r="E974" i="5"/>
  <c r="J974" i="5" s="1"/>
  <c r="E975" i="5"/>
  <c r="E976" i="5"/>
  <c r="J976" i="5" s="1"/>
  <c r="E977" i="5"/>
  <c r="E978" i="5"/>
  <c r="J978" i="5" s="1"/>
  <c r="E979" i="5"/>
  <c r="E980" i="5"/>
  <c r="J980" i="5" s="1"/>
  <c r="E981" i="5"/>
  <c r="J981" i="5" s="1"/>
  <c r="E982" i="5"/>
  <c r="J982" i="5" s="1"/>
  <c r="E983" i="5"/>
  <c r="J983" i="5" s="1"/>
  <c r="E984" i="5"/>
  <c r="J984" i="5" s="1"/>
  <c r="E985" i="5"/>
  <c r="E986" i="5"/>
  <c r="J986" i="5" s="1"/>
  <c r="E987" i="5"/>
  <c r="J987" i="5" s="1"/>
  <c r="E988" i="5"/>
  <c r="J988" i="5" s="1"/>
  <c r="E989" i="5"/>
  <c r="J989" i="5" s="1"/>
  <c r="E990" i="5"/>
  <c r="J990" i="5" s="1"/>
  <c r="E991" i="5"/>
  <c r="E992" i="5"/>
  <c r="J992" i="5" s="1"/>
  <c r="E993" i="5"/>
  <c r="J993" i="5" s="1"/>
  <c r="E994" i="5"/>
  <c r="J994" i="5" s="1"/>
  <c r="E995" i="5"/>
  <c r="J995" i="5" s="1"/>
  <c r="E996" i="5"/>
  <c r="J996" i="5" s="1"/>
  <c r="E997" i="5"/>
  <c r="J997" i="5" s="1"/>
  <c r="E998" i="5"/>
  <c r="J998" i="5" s="1"/>
  <c r="E999" i="5"/>
  <c r="J999" i="5" s="1"/>
  <c r="E1000" i="5"/>
  <c r="J1000" i="5" s="1"/>
  <c r="E1001" i="5"/>
  <c r="J1001" i="5" s="1"/>
  <c r="E1002" i="5"/>
  <c r="J1002" i="5" s="1"/>
  <c r="E1003" i="5"/>
  <c r="E1004" i="5"/>
  <c r="J1004" i="5" s="1"/>
  <c r="E1005" i="5"/>
  <c r="J1005" i="5" s="1"/>
  <c r="E1006" i="5"/>
  <c r="J1006" i="5" s="1"/>
  <c r="E1007" i="5"/>
  <c r="J1007" i="5" s="1"/>
  <c r="E1008" i="5"/>
  <c r="J1008" i="5" s="1"/>
  <c r="E1009" i="5"/>
  <c r="J1009" i="5" s="1"/>
  <c r="E1010" i="5"/>
  <c r="J1010" i="5" s="1"/>
  <c r="E1011" i="5"/>
  <c r="J1011" i="5" s="1"/>
  <c r="E1012" i="5"/>
  <c r="J1012" i="5" s="1"/>
  <c r="E1013" i="5"/>
  <c r="J1013" i="5" s="1"/>
  <c r="E1014" i="5"/>
  <c r="J1014" i="5" s="1"/>
  <c r="E1015" i="5"/>
  <c r="J1015" i="5" s="1"/>
  <c r="E1016" i="5"/>
  <c r="J1016" i="5" s="1"/>
  <c r="E1017" i="5"/>
  <c r="J1017" i="5" s="1"/>
  <c r="E1018" i="5"/>
  <c r="J1018" i="5" s="1"/>
  <c r="E1019" i="5"/>
  <c r="J1019" i="5" s="1"/>
  <c r="E1020" i="5"/>
  <c r="J1020" i="5" s="1"/>
  <c r="E1021" i="5"/>
  <c r="J1021" i="5" s="1"/>
  <c r="E1022" i="5"/>
  <c r="J1022" i="5" s="1"/>
  <c r="E1023" i="5"/>
  <c r="J1023" i="5" s="1"/>
  <c r="E1024" i="5"/>
  <c r="J1024" i="5" s="1"/>
  <c r="E1025" i="5"/>
  <c r="E1026" i="5"/>
  <c r="J1026" i="5" s="1"/>
  <c r="E1027" i="5"/>
  <c r="J1027" i="5" s="1"/>
  <c r="E1028" i="5"/>
  <c r="J1028" i="5" s="1"/>
  <c r="E1029" i="5"/>
  <c r="J1029" i="5" s="1"/>
  <c r="E1030" i="5"/>
  <c r="J1030" i="5" s="1"/>
  <c r="E1031" i="5"/>
  <c r="J1031" i="5" s="1"/>
  <c r="E1032" i="5"/>
  <c r="J1032" i="5" s="1"/>
  <c r="E1033" i="5"/>
  <c r="J1033" i="5" s="1"/>
  <c r="E1034" i="5"/>
  <c r="J1034" i="5" s="1"/>
  <c r="E1035" i="5"/>
  <c r="J1035" i="5" s="1"/>
  <c r="E1036" i="5"/>
  <c r="J1036" i="5" s="1"/>
  <c r="E1037" i="5"/>
  <c r="E1038" i="5"/>
  <c r="J1038" i="5" s="1"/>
  <c r="E1039" i="5"/>
  <c r="J1039" i="5" s="1"/>
  <c r="E1040" i="5"/>
  <c r="J1040" i="5" s="1"/>
  <c r="E1041" i="5"/>
  <c r="J1041" i="5" s="1"/>
  <c r="E1042" i="5"/>
  <c r="J1042" i="5" s="1"/>
  <c r="E1043" i="5"/>
  <c r="J1043" i="5" s="1"/>
  <c r="E1044" i="5"/>
  <c r="E1045" i="5"/>
  <c r="J1045" i="5" s="1"/>
  <c r="E1046" i="5"/>
  <c r="J1046" i="5" s="1"/>
  <c r="E1047" i="5"/>
  <c r="J1047" i="5" s="1"/>
  <c r="E1048" i="5"/>
  <c r="J1048" i="5" s="1"/>
  <c r="E1049" i="5"/>
  <c r="J1049" i="5" s="1"/>
  <c r="E1050" i="5"/>
  <c r="J1050" i="5" s="1"/>
  <c r="E1051" i="5"/>
  <c r="J1051" i="5" s="1"/>
  <c r="E1052" i="5"/>
  <c r="J1052" i="5" s="1"/>
  <c r="E1053" i="5"/>
  <c r="J1053" i="5" s="1"/>
  <c r="E1054" i="5"/>
  <c r="E1055" i="5"/>
  <c r="J1055" i="5" s="1"/>
  <c r="E1056" i="5"/>
  <c r="J1056" i="5" s="1"/>
  <c r="E1057" i="5"/>
  <c r="J1057" i="5" s="1"/>
  <c r="E1058" i="5"/>
  <c r="J1058" i="5" s="1"/>
  <c r="E1059" i="5"/>
  <c r="J1059" i="5" s="1"/>
  <c r="E1060" i="5"/>
  <c r="J1060" i="5" s="1"/>
  <c r="E1061" i="5"/>
  <c r="J1061" i="5" s="1"/>
  <c r="E1062" i="5"/>
  <c r="J1062" i="5" s="1"/>
  <c r="E1063" i="5"/>
  <c r="J1063" i="5" s="1"/>
  <c r="E1064" i="5"/>
  <c r="J1064" i="5" s="1"/>
  <c r="E1065" i="5"/>
  <c r="J1065" i="5" s="1"/>
  <c r="E1066" i="5"/>
  <c r="J1066" i="5" s="1"/>
  <c r="E1067" i="5"/>
  <c r="J1067" i="5" s="1"/>
  <c r="E1068" i="5"/>
  <c r="J1068" i="5" s="1"/>
  <c r="E1069" i="5"/>
  <c r="J1069" i="5" s="1"/>
  <c r="E1070" i="5"/>
  <c r="J1070" i="5" s="1"/>
  <c r="E1071" i="5"/>
  <c r="J1071" i="5" s="1"/>
  <c r="E1072" i="5"/>
  <c r="J1072" i="5" s="1"/>
  <c r="E1073" i="5"/>
  <c r="J1073" i="5" s="1"/>
  <c r="E1074" i="5"/>
  <c r="J1074" i="5" s="1"/>
  <c r="E1075" i="5"/>
  <c r="J1075" i="5" s="1"/>
  <c r="E1076" i="5"/>
  <c r="E1077" i="5"/>
  <c r="J1077" i="5" s="1"/>
  <c r="E1078" i="5"/>
  <c r="J1078" i="5" s="1"/>
  <c r="E1079" i="5"/>
  <c r="J1079" i="5" s="1"/>
  <c r="E1080" i="5"/>
  <c r="J1080" i="5" s="1"/>
  <c r="E1081" i="5"/>
  <c r="J1081" i="5" s="1"/>
  <c r="E1082" i="5"/>
  <c r="J1082" i="5" s="1"/>
  <c r="E1083" i="5"/>
  <c r="J1083" i="5" s="1"/>
  <c r="E1084" i="5"/>
  <c r="J1084" i="5" s="1"/>
  <c r="E1085" i="5"/>
  <c r="J1085" i="5" s="1"/>
  <c r="E1086" i="5"/>
  <c r="J1086" i="5" s="1"/>
  <c r="H1086" i="5"/>
  <c r="E1087" i="5"/>
  <c r="J1087" i="5" s="1"/>
  <c r="E1088" i="5"/>
  <c r="J1088" i="5" s="1"/>
  <c r="E1089" i="5"/>
  <c r="J1089" i="5" s="1"/>
  <c r="E1090" i="5"/>
  <c r="J1090" i="5" s="1"/>
  <c r="E1091" i="5"/>
  <c r="J1091" i="5" s="1"/>
  <c r="E1092" i="5"/>
  <c r="J1092" i="5" s="1"/>
  <c r="E1093" i="5"/>
  <c r="J1093" i="5" s="1"/>
  <c r="E1094" i="5"/>
  <c r="J1094" i="5" s="1"/>
  <c r="E1095" i="5"/>
  <c r="J1095" i="5" s="1"/>
  <c r="E1096" i="5"/>
  <c r="J1096" i="5" s="1"/>
  <c r="E1097" i="5"/>
  <c r="J1097" i="5" s="1"/>
  <c r="E1098" i="5"/>
  <c r="E1099" i="5"/>
  <c r="J1099" i="5" s="1"/>
  <c r="E1100" i="5"/>
  <c r="J1100" i="5" s="1"/>
  <c r="E1101" i="5"/>
  <c r="J1101" i="5" s="1"/>
  <c r="E1102" i="5"/>
  <c r="J1102" i="5" s="1"/>
  <c r="E1103" i="5"/>
  <c r="J1103" i="5" s="1"/>
  <c r="E1104" i="5"/>
  <c r="J1104" i="5" s="1"/>
  <c r="E1105" i="5"/>
  <c r="J1105" i="5" s="1"/>
  <c r="E1106" i="5"/>
  <c r="J1106" i="5" s="1"/>
  <c r="E1107" i="5"/>
  <c r="J1107" i="5" s="1"/>
  <c r="E1108" i="5"/>
  <c r="J1108" i="5" s="1"/>
  <c r="E1109" i="5"/>
  <c r="J1109" i="5" s="1"/>
  <c r="E1110" i="5"/>
  <c r="J1110" i="5" s="1"/>
  <c r="E1111" i="5"/>
  <c r="J1111" i="5" s="1"/>
  <c r="E1112" i="5"/>
  <c r="J1112" i="5" s="1"/>
  <c r="E1113" i="5"/>
  <c r="J1113" i="5" s="1"/>
  <c r="E1114" i="5"/>
  <c r="J1114" i="5" s="1"/>
  <c r="E1115" i="5"/>
  <c r="J1115" i="5" s="1"/>
  <c r="E1116" i="5"/>
  <c r="J1116" i="5" s="1"/>
  <c r="E1117" i="5"/>
  <c r="J1117" i="5" s="1"/>
  <c r="E1118" i="5"/>
  <c r="J1118" i="5" s="1"/>
  <c r="E1119" i="5"/>
  <c r="J1119" i="5" s="1"/>
  <c r="E1120" i="5"/>
  <c r="J1120" i="5" s="1"/>
  <c r="E1121" i="5"/>
  <c r="J1121" i="5" s="1"/>
  <c r="E1122" i="5"/>
  <c r="J1122" i="5" s="1"/>
  <c r="E1123" i="5"/>
  <c r="J1123" i="5" s="1"/>
  <c r="E1124" i="5"/>
  <c r="J1124" i="5" s="1"/>
  <c r="E1125" i="5"/>
  <c r="J1125" i="5" s="1"/>
  <c r="E1126" i="5"/>
  <c r="J1126" i="5" s="1"/>
  <c r="E1127" i="5"/>
  <c r="J1127" i="5" s="1"/>
  <c r="E1128" i="5"/>
  <c r="J1128" i="5" s="1"/>
  <c r="E1129" i="5"/>
  <c r="J1129" i="5" s="1"/>
  <c r="E1130" i="5"/>
  <c r="J1130" i="5" s="1"/>
  <c r="E1131" i="5"/>
  <c r="J1131" i="5" s="1"/>
  <c r="E1132" i="5"/>
  <c r="J1132" i="5" s="1"/>
  <c r="E1133" i="5"/>
  <c r="J1133" i="5" s="1"/>
  <c r="E1134" i="5"/>
  <c r="J1134" i="5" s="1"/>
  <c r="E1135" i="5"/>
  <c r="J1135" i="5" s="1"/>
  <c r="E1136" i="5"/>
  <c r="J1136" i="5" s="1"/>
  <c r="E1137" i="5"/>
  <c r="J1137" i="5" s="1"/>
  <c r="E1138" i="5"/>
  <c r="J1138" i="5" s="1"/>
  <c r="E1139" i="5"/>
  <c r="J1139" i="5" s="1"/>
  <c r="E1140" i="5"/>
  <c r="J1140" i="5" s="1"/>
  <c r="E1141" i="5"/>
  <c r="J1141" i="5" s="1"/>
  <c r="E1142" i="5"/>
  <c r="J1142" i="5" s="1"/>
  <c r="E1143" i="5"/>
  <c r="J1143" i="5" s="1"/>
  <c r="E1144" i="5"/>
  <c r="J1144" i="5" s="1"/>
  <c r="E1145" i="5"/>
  <c r="J1145" i="5" s="1"/>
  <c r="E1146" i="5"/>
  <c r="J1146" i="5" s="1"/>
  <c r="E1147" i="5"/>
  <c r="J1147" i="5" s="1"/>
  <c r="E1148" i="5"/>
  <c r="J1148" i="5" s="1"/>
  <c r="E1149" i="5"/>
  <c r="J1149" i="5" s="1"/>
  <c r="E1150" i="5"/>
  <c r="E1151" i="5"/>
  <c r="J1151" i="5" s="1"/>
  <c r="E1152" i="5"/>
  <c r="J1152" i="5" s="1"/>
  <c r="E1153" i="5"/>
  <c r="J1153" i="5" s="1"/>
  <c r="E1154" i="5"/>
  <c r="J1154" i="5" s="1"/>
  <c r="E1155" i="5"/>
  <c r="J1155" i="5" s="1"/>
  <c r="E1156" i="5"/>
  <c r="J1156" i="5" s="1"/>
  <c r="E1157" i="5"/>
  <c r="J1157" i="5" s="1"/>
  <c r="E1158" i="5"/>
  <c r="J1158" i="5" s="1"/>
  <c r="E1159" i="5"/>
  <c r="J1159" i="5" s="1"/>
  <c r="E1160" i="5"/>
  <c r="J1160" i="5" s="1"/>
  <c r="E1161" i="5"/>
  <c r="J1161" i="5" s="1"/>
  <c r="E1162" i="5"/>
  <c r="J1162" i="5" s="1"/>
  <c r="E1163" i="5"/>
  <c r="J1163" i="5" s="1"/>
  <c r="E1164" i="5"/>
  <c r="J1164" i="5" s="1"/>
  <c r="E1165" i="5"/>
  <c r="J1165" i="5" s="1"/>
  <c r="E1166" i="5"/>
  <c r="J1166" i="5" s="1"/>
  <c r="E1167" i="5"/>
  <c r="J1167" i="5" s="1"/>
  <c r="E1168" i="5"/>
  <c r="J1168" i="5" s="1"/>
  <c r="E1169" i="5"/>
  <c r="J1169" i="5" s="1"/>
  <c r="E1170" i="5"/>
  <c r="J1170" i="5" s="1"/>
  <c r="E1171" i="5"/>
  <c r="J1171" i="5" s="1"/>
  <c r="E1172" i="5"/>
  <c r="E1173" i="5"/>
  <c r="J1173" i="5" s="1"/>
  <c r="E1174" i="5"/>
  <c r="J1174" i="5" s="1"/>
  <c r="E1175" i="5"/>
  <c r="J1175" i="5" s="1"/>
  <c r="E1176" i="5"/>
  <c r="J1176" i="5" s="1"/>
  <c r="E1177" i="5"/>
  <c r="J1177" i="5" s="1"/>
  <c r="E1178" i="5"/>
  <c r="J1178" i="5" s="1"/>
  <c r="E1179" i="5"/>
  <c r="J1179" i="5" s="1"/>
  <c r="E1180" i="5"/>
  <c r="J1180" i="5" s="1"/>
  <c r="E1181" i="5"/>
  <c r="J1181" i="5" s="1"/>
  <c r="E1182" i="5"/>
  <c r="E1183" i="5"/>
  <c r="E1184" i="5"/>
  <c r="E1185" i="5"/>
  <c r="E1186" i="5"/>
  <c r="E1187" i="5"/>
  <c r="J1187" i="5" s="1"/>
  <c r="E1188" i="5"/>
  <c r="E1189" i="5"/>
  <c r="E1190" i="5"/>
  <c r="E1191" i="5"/>
  <c r="E1192" i="5"/>
  <c r="E1193" i="5"/>
  <c r="E1194" i="5"/>
  <c r="E1195" i="5"/>
  <c r="J1195" i="5" s="1"/>
  <c r="E1196" i="5"/>
  <c r="E1197" i="5"/>
  <c r="E1198" i="5"/>
  <c r="E1199" i="5"/>
  <c r="J1199" i="5" s="1"/>
  <c r="E1200" i="5"/>
  <c r="E1201" i="5"/>
  <c r="E1202" i="5"/>
  <c r="E1203" i="5"/>
  <c r="J1203" i="5" s="1"/>
  <c r="E1204" i="5"/>
  <c r="E1205" i="5"/>
  <c r="E1206" i="5"/>
  <c r="E1207" i="5"/>
  <c r="E1208" i="5"/>
  <c r="E1209" i="5"/>
  <c r="E1210" i="5"/>
  <c r="E1211" i="5"/>
  <c r="J1211" i="5" s="1"/>
  <c r="E1212" i="5"/>
  <c r="E1213" i="5"/>
  <c r="E1214" i="5"/>
  <c r="E1215" i="5"/>
  <c r="J1215" i="5" s="1"/>
  <c r="E1216" i="5"/>
  <c r="E1217" i="5"/>
  <c r="E1218" i="5"/>
  <c r="E1219" i="5"/>
  <c r="J1219" i="5" s="1"/>
  <c r="E1220" i="5"/>
  <c r="E1221" i="5"/>
  <c r="E1222" i="5"/>
  <c r="E1223" i="5"/>
  <c r="E1224" i="5"/>
  <c r="E1225" i="5"/>
  <c r="E1226" i="5"/>
  <c r="E1227" i="5"/>
  <c r="J1227" i="5" s="1"/>
  <c r="F1227" i="5"/>
  <c r="E1228" i="5"/>
  <c r="E1229" i="5"/>
  <c r="E1230" i="5"/>
  <c r="E1231" i="5"/>
  <c r="J1231" i="5" s="1"/>
  <c r="E1232" i="5"/>
  <c r="E1233" i="5"/>
  <c r="E1234" i="5"/>
  <c r="E1235" i="5"/>
  <c r="J1235" i="5" s="1"/>
  <c r="F1235" i="5"/>
  <c r="E1236" i="5"/>
  <c r="E1237" i="5"/>
  <c r="E1238" i="5"/>
  <c r="J1238" i="5" s="1"/>
  <c r="E1239" i="5"/>
  <c r="J1239" i="5" s="1"/>
  <c r="E1240" i="5"/>
  <c r="J1240" i="5" s="1"/>
  <c r="E1241" i="5"/>
  <c r="J1241" i="5" s="1"/>
  <c r="E1242" i="5"/>
  <c r="J1242" i="5" s="1"/>
  <c r="E1243" i="5"/>
  <c r="J1243" i="5" s="1"/>
  <c r="E1244" i="5"/>
  <c r="J1244" i="5" s="1"/>
  <c r="E1245" i="5"/>
  <c r="J1245" i="5" s="1"/>
  <c r="E1246" i="5"/>
  <c r="J1246" i="5" s="1"/>
  <c r="E1247" i="5"/>
  <c r="J1247" i="5" s="1"/>
  <c r="E1248" i="5"/>
  <c r="J1248" i="5" s="1"/>
  <c r="E1249" i="5"/>
  <c r="J1249" i="5" s="1"/>
  <c r="E1250" i="5"/>
  <c r="J1250" i="5" s="1"/>
  <c r="E1251" i="5"/>
  <c r="J1251" i="5" s="1"/>
  <c r="E1252" i="5"/>
  <c r="J1252" i="5" s="1"/>
  <c r="E1253" i="5"/>
  <c r="J1253" i="5" s="1"/>
  <c r="E1254" i="5"/>
  <c r="J1254" i="5" s="1"/>
  <c r="E1255" i="5"/>
  <c r="J1255" i="5" s="1"/>
  <c r="E1256" i="5"/>
  <c r="J1256" i="5" s="1"/>
  <c r="E1257" i="5"/>
  <c r="J1257" i="5" s="1"/>
  <c r="E1258" i="5"/>
  <c r="J1258" i="5" s="1"/>
  <c r="E1259" i="5"/>
  <c r="J1259" i="5" s="1"/>
  <c r="E1260" i="5"/>
  <c r="J1260" i="5" s="1"/>
  <c r="E1261" i="5"/>
  <c r="J1261" i="5" s="1"/>
  <c r="E1262" i="5"/>
  <c r="J1262" i="5" s="1"/>
  <c r="E1263" i="5"/>
  <c r="J1263" i="5" s="1"/>
  <c r="E1264" i="5"/>
  <c r="J1264" i="5" s="1"/>
  <c r="E1265" i="5"/>
  <c r="J1265" i="5" s="1"/>
  <c r="E1266" i="5"/>
  <c r="J1266" i="5" s="1"/>
  <c r="E1267" i="5"/>
  <c r="J1267" i="5" s="1"/>
  <c r="E1268" i="5"/>
  <c r="J1268" i="5" s="1"/>
  <c r="E1269" i="5"/>
  <c r="J1269" i="5" s="1"/>
  <c r="E1270" i="5"/>
  <c r="J1270" i="5" s="1"/>
  <c r="E1271" i="5"/>
  <c r="J1271" i="5" s="1"/>
  <c r="E1272" i="5"/>
  <c r="J1272" i="5" s="1"/>
  <c r="E1273" i="5"/>
  <c r="J1273" i="5" s="1"/>
  <c r="E1274" i="5"/>
  <c r="J1274" i="5" s="1"/>
  <c r="E1275" i="5"/>
  <c r="J1275" i="5" s="1"/>
  <c r="E1276" i="5"/>
  <c r="J1276" i="5" s="1"/>
  <c r="E1277" i="5"/>
  <c r="J1277" i="5" s="1"/>
  <c r="E1278" i="5"/>
  <c r="J1278" i="5" s="1"/>
  <c r="E1279" i="5"/>
  <c r="J1279" i="5" s="1"/>
  <c r="E1280" i="5"/>
  <c r="J1280" i="5" s="1"/>
  <c r="E1281" i="5"/>
  <c r="J1281" i="5" s="1"/>
  <c r="E1282" i="5"/>
  <c r="J1282" i="5" s="1"/>
  <c r="E1283" i="5"/>
  <c r="J1283" i="5" s="1"/>
  <c r="E1284" i="5"/>
  <c r="J1284" i="5" s="1"/>
  <c r="E1285" i="5"/>
  <c r="J1285" i="5" s="1"/>
  <c r="E1286" i="5"/>
  <c r="J1286" i="5" s="1"/>
  <c r="E1287" i="5"/>
  <c r="J1287" i="5" s="1"/>
  <c r="E1288" i="5"/>
  <c r="J1288" i="5" s="1"/>
  <c r="E1289" i="5"/>
  <c r="J1289" i="5" s="1"/>
  <c r="E1290" i="5"/>
  <c r="J1290" i="5" s="1"/>
  <c r="E1291" i="5"/>
  <c r="J1291" i="5" s="1"/>
  <c r="E1292" i="5"/>
  <c r="J1292" i="5" s="1"/>
  <c r="E1293" i="5"/>
  <c r="J1293" i="5" s="1"/>
  <c r="E1294" i="5"/>
  <c r="J1294" i="5" s="1"/>
  <c r="E1295" i="5"/>
  <c r="J1295" i="5" s="1"/>
  <c r="E1296" i="5"/>
  <c r="J1296" i="5" s="1"/>
  <c r="E1297" i="5"/>
  <c r="J1297" i="5" s="1"/>
  <c r="E1298" i="5"/>
  <c r="J1298" i="5" s="1"/>
  <c r="E1299" i="5"/>
  <c r="J1299" i="5" s="1"/>
  <c r="E1300" i="5"/>
  <c r="J1300" i="5" s="1"/>
  <c r="E1301" i="5"/>
  <c r="J1301" i="5" s="1"/>
  <c r="E1302" i="5"/>
  <c r="J1302" i="5" s="1"/>
  <c r="E1303" i="5"/>
  <c r="J1303" i="5" s="1"/>
  <c r="E1304" i="5"/>
  <c r="J1304" i="5" s="1"/>
  <c r="E1305" i="5"/>
  <c r="J1305" i="5" s="1"/>
  <c r="E1306" i="5"/>
  <c r="J1306" i="5" s="1"/>
  <c r="E1307" i="5"/>
  <c r="J1307" i="5" s="1"/>
  <c r="E1308" i="5"/>
  <c r="J1308" i="5" s="1"/>
  <c r="E1309" i="5"/>
  <c r="J1309" i="5" s="1"/>
  <c r="E1310" i="5"/>
  <c r="J1310" i="5" s="1"/>
  <c r="E1311" i="5"/>
  <c r="J1311" i="5" s="1"/>
  <c r="E1312" i="5"/>
  <c r="J1312" i="5" s="1"/>
  <c r="E1313" i="5"/>
  <c r="J1313" i="5" s="1"/>
  <c r="E1314" i="5"/>
  <c r="J1314" i="5" s="1"/>
  <c r="E1315" i="5"/>
  <c r="J1315" i="5" s="1"/>
  <c r="E1316" i="5"/>
  <c r="J1316" i="5" s="1"/>
  <c r="E1317" i="5"/>
  <c r="J1317" i="5" s="1"/>
  <c r="E1318" i="5"/>
  <c r="J1318" i="5" s="1"/>
  <c r="E1319" i="5"/>
  <c r="J1319" i="5" s="1"/>
  <c r="E1320" i="5"/>
  <c r="J1320" i="5" s="1"/>
  <c r="E1321" i="5"/>
  <c r="J1321" i="5" s="1"/>
  <c r="E1322" i="5"/>
  <c r="J1322" i="5" s="1"/>
  <c r="E1323" i="5"/>
  <c r="J1323" i="5" s="1"/>
  <c r="E1324" i="5"/>
  <c r="J1324" i="5" s="1"/>
  <c r="E1325" i="5"/>
  <c r="E1326" i="5"/>
  <c r="J1326" i="5" s="1"/>
  <c r="E1327" i="5"/>
  <c r="J1327" i="5" s="1"/>
  <c r="E1328" i="5"/>
  <c r="J1328" i="5" s="1"/>
  <c r="E1329" i="5"/>
  <c r="E1330" i="5"/>
  <c r="J1330" i="5" s="1"/>
  <c r="F1330" i="5"/>
  <c r="E1331" i="5"/>
  <c r="J1331" i="5" s="1"/>
  <c r="E1332" i="5"/>
  <c r="J1332" i="5" s="1"/>
  <c r="F1332" i="5"/>
  <c r="E1333" i="5"/>
  <c r="E1334" i="5"/>
  <c r="J1334" i="5" s="1"/>
  <c r="E1335" i="5"/>
  <c r="J1335" i="5" s="1"/>
  <c r="E1336" i="5"/>
  <c r="J1336" i="5" s="1"/>
  <c r="E1337" i="5"/>
  <c r="E1338" i="5"/>
  <c r="E1339" i="5"/>
  <c r="J1339" i="5" s="1"/>
  <c r="E1340" i="5"/>
  <c r="J1340" i="5" s="1"/>
  <c r="E1341" i="5"/>
  <c r="E1342" i="5"/>
  <c r="J1342" i="5" s="1"/>
  <c r="E1343" i="5"/>
  <c r="J1343" i="5" s="1"/>
  <c r="E1344" i="5"/>
  <c r="J1344" i="5" s="1"/>
  <c r="E1345" i="5"/>
  <c r="E1346" i="5"/>
  <c r="J1346" i="5" s="1"/>
  <c r="F1346" i="5"/>
  <c r="G1346" i="5"/>
  <c r="E1347" i="5"/>
  <c r="J1347" i="5" s="1"/>
  <c r="E1348" i="5"/>
  <c r="J1348" i="5" s="1"/>
  <c r="E1349" i="5"/>
  <c r="E1350" i="5"/>
  <c r="E1351" i="5"/>
  <c r="J1351" i="5" s="1"/>
  <c r="E1352" i="5"/>
  <c r="J1352" i="5" s="1"/>
  <c r="E1353" i="5"/>
  <c r="E1354" i="5"/>
  <c r="J1354" i="5" s="1"/>
  <c r="E1355" i="5"/>
  <c r="J1355" i="5" s="1"/>
  <c r="E1356" i="5"/>
  <c r="J1356" i="5" s="1"/>
  <c r="E1357" i="5"/>
  <c r="E1358" i="5"/>
  <c r="J1358" i="5" s="1"/>
  <c r="E1359" i="5"/>
  <c r="J1359" i="5" s="1"/>
  <c r="E1360" i="5"/>
  <c r="J1360" i="5" s="1"/>
  <c r="E1361" i="5"/>
  <c r="E1362" i="5"/>
  <c r="J1362" i="5" s="1"/>
  <c r="F1362" i="5"/>
  <c r="E1363" i="5"/>
  <c r="J1363" i="5" s="1"/>
  <c r="E1364" i="5"/>
  <c r="J1364" i="5" s="1"/>
  <c r="E1365" i="5"/>
  <c r="E1366" i="5"/>
  <c r="E1367" i="5"/>
  <c r="J1367" i="5" s="1"/>
  <c r="E1368" i="5"/>
  <c r="J1368" i="5" s="1"/>
  <c r="E1369" i="5"/>
  <c r="E1370" i="5"/>
  <c r="J1370" i="5" s="1"/>
  <c r="E1371" i="5"/>
  <c r="J1371" i="5" s="1"/>
  <c r="E1372" i="5"/>
  <c r="E1373" i="5"/>
  <c r="E1374" i="5"/>
  <c r="J1374" i="5" s="1"/>
  <c r="E1375" i="5"/>
  <c r="J1375" i="5" s="1"/>
  <c r="E1376" i="5"/>
  <c r="J1376" i="5" s="1"/>
  <c r="E1377" i="5"/>
  <c r="E1378" i="5"/>
  <c r="J1378" i="5" s="1"/>
  <c r="H1378" i="5"/>
  <c r="E1379" i="5"/>
  <c r="E1380" i="5"/>
  <c r="H1380" i="5"/>
  <c r="E1381" i="5"/>
  <c r="E1382" i="5"/>
  <c r="E1383" i="5"/>
  <c r="J1383" i="5" s="1"/>
  <c r="E1384" i="5"/>
  <c r="H1384" i="5"/>
  <c r="E1385" i="5"/>
  <c r="E1386" i="5"/>
  <c r="E1387" i="5"/>
  <c r="J1387" i="5" s="1"/>
  <c r="E1388" i="5"/>
  <c r="E1389" i="5"/>
  <c r="E1390" i="5"/>
  <c r="E1391" i="5"/>
  <c r="J1391" i="5" s="1"/>
  <c r="E1392" i="5"/>
  <c r="H1392" i="5" s="1"/>
  <c r="E1393" i="5"/>
  <c r="E1394" i="5"/>
  <c r="E1395" i="5"/>
  <c r="J1395" i="5" s="1"/>
  <c r="E1396" i="5"/>
  <c r="H1396" i="5" s="1"/>
  <c r="E1397" i="5"/>
  <c r="E1398" i="5"/>
  <c r="E1399" i="5"/>
  <c r="J1399" i="5" s="1"/>
  <c r="E1400" i="5"/>
  <c r="H1400" i="5" s="1"/>
  <c r="E1401" i="5"/>
  <c r="E1402" i="5"/>
  <c r="E1403" i="5"/>
  <c r="J1403" i="5" s="1"/>
  <c r="E1404" i="5"/>
  <c r="E1405" i="5"/>
  <c r="E1406" i="5"/>
  <c r="E1407" i="5"/>
  <c r="J1407" i="5" s="1"/>
  <c r="E1408" i="5"/>
  <c r="H1408" i="5" s="1"/>
  <c r="E1409" i="5"/>
  <c r="E1410" i="5"/>
  <c r="E1411" i="5"/>
  <c r="J1411" i="5" s="1"/>
  <c r="E1412" i="5"/>
  <c r="H1412" i="5" s="1"/>
  <c r="E1413" i="5"/>
  <c r="E1414" i="5"/>
  <c r="E1415" i="5"/>
  <c r="J1415" i="5" s="1"/>
  <c r="E1416" i="5"/>
  <c r="H1416" i="5" s="1"/>
  <c r="E1417" i="5"/>
  <c r="E1418" i="5"/>
  <c r="E1419" i="5"/>
  <c r="J1419" i="5" s="1"/>
  <c r="E1420" i="5"/>
  <c r="E1421" i="5"/>
  <c r="E1422" i="5"/>
  <c r="E1423" i="5"/>
  <c r="J1423" i="5" s="1"/>
  <c r="E1424" i="5"/>
  <c r="H1424" i="5" s="1"/>
  <c r="E1425" i="5"/>
  <c r="E1426" i="5"/>
  <c r="E1427" i="5"/>
  <c r="J1427" i="5" s="1"/>
  <c r="E1428" i="5"/>
  <c r="H1428" i="5" s="1"/>
  <c r="E1429" i="5"/>
  <c r="E1430" i="5"/>
  <c r="E1431" i="5"/>
  <c r="J1431" i="5" s="1"/>
  <c r="E1432" i="5"/>
  <c r="H1432" i="5"/>
  <c r="E1433" i="5"/>
  <c r="E1434" i="5"/>
  <c r="E1435" i="5"/>
  <c r="J1435" i="5" s="1"/>
  <c r="E1436" i="5"/>
  <c r="E1437" i="5"/>
  <c r="E1438" i="5"/>
  <c r="E1439" i="5"/>
  <c r="J1439" i="5" s="1"/>
  <c r="E1440" i="5"/>
  <c r="H1440" i="5"/>
  <c r="E1441" i="5"/>
  <c r="E1442" i="5"/>
  <c r="E1443" i="5"/>
  <c r="J1443" i="5" s="1"/>
  <c r="E1444" i="5"/>
  <c r="H1444" i="5" s="1"/>
  <c r="E1445" i="5"/>
  <c r="E1446" i="5"/>
  <c r="E1447" i="5"/>
  <c r="J1447" i="5" s="1"/>
  <c r="E1448" i="5"/>
  <c r="H1448" i="5" s="1"/>
  <c r="E1449" i="5"/>
  <c r="E1450" i="5"/>
  <c r="E1451" i="5"/>
  <c r="J1451" i="5" s="1"/>
  <c r="E1452" i="5"/>
  <c r="E1453" i="5"/>
  <c r="E1454" i="5"/>
  <c r="E1455" i="5"/>
  <c r="J1455" i="5" s="1"/>
  <c r="E1456" i="5"/>
  <c r="H1456" i="5" s="1"/>
  <c r="E1457" i="5"/>
  <c r="E1458" i="5"/>
  <c r="J1458" i="5" s="1"/>
  <c r="E1459" i="5"/>
  <c r="J1459" i="5" s="1"/>
  <c r="E1460" i="5"/>
  <c r="J1460" i="5" s="1"/>
  <c r="E1461" i="5"/>
  <c r="E1462" i="5"/>
  <c r="J1462" i="5" s="1"/>
  <c r="E1463" i="5"/>
  <c r="J1463" i="5" s="1"/>
  <c r="E1464" i="5"/>
  <c r="E1465" i="5"/>
  <c r="E1466" i="5"/>
  <c r="J1466" i="5" s="1"/>
  <c r="E1467" i="5"/>
  <c r="E1468" i="5"/>
  <c r="J1468" i="5" s="1"/>
  <c r="E1469" i="5"/>
  <c r="E1470" i="5"/>
  <c r="J1470" i="5" s="1"/>
  <c r="E1471" i="5"/>
  <c r="J1471" i="5" s="1"/>
  <c r="E1472" i="5"/>
  <c r="E1473" i="5"/>
  <c r="E1474" i="5"/>
  <c r="J1474" i="5" s="1"/>
  <c r="E1475" i="5"/>
  <c r="E1476" i="5"/>
  <c r="J1476" i="5" s="1"/>
  <c r="E1477" i="5"/>
  <c r="E1478" i="5"/>
  <c r="J1478" i="5" s="1"/>
  <c r="E1479" i="5"/>
  <c r="J1479" i="5" s="1"/>
  <c r="E1480" i="5"/>
  <c r="E1481" i="5"/>
  <c r="E1482" i="5"/>
  <c r="J1482" i="5" s="1"/>
  <c r="E1483" i="5"/>
  <c r="E1484" i="5"/>
  <c r="J1484" i="5" s="1"/>
  <c r="E1485" i="5"/>
  <c r="E1486" i="5"/>
  <c r="J1486" i="5" s="1"/>
  <c r="E1487" i="5"/>
  <c r="J1487" i="5" s="1"/>
  <c r="E1488" i="5"/>
  <c r="E1489" i="5"/>
  <c r="E1490" i="5"/>
  <c r="J1490" i="5" s="1"/>
  <c r="E1491" i="5"/>
  <c r="E1492" i="5"/>
  <c r="J1492" i="5" s="1"/>
  <c r="E1493" i="5"/>
  <c r="E1494" i="5"/>
  <c r="J1494" i="5" s="1"/>
  <c r="E1495" i="5"/>
  <c r="J1495" i="5" s="1"/>
  <c r="E1496" i="5"/>
  <c r="E1497" i="5"/>
  <c r="E1498" i="5"/>
  <c r="J1498" i="5" s="1"/>
  <c r="E1499" i="5"/>
  <c r="E1500" i="5"/>
  <c r="J1500" i="5" s="1"/>
  <c r="E1501" i="5"/>
  <c r="E1502" i="5"/>
  <c r="J1502" i="5" s="1"/>
  <c r="E1503" i="5"/>
  <c r="J1503" i="5" s="1"/>
  <c r="E1504" i="5"/>
  <c r="E1505" i="5"/>
  <c r="E1506" i="5"/>
  <c r="J1506" i="5" s="1"/>
  <c r="E1507" i="5"/>
  <c r="E1508" i="5"/>
  <c r="J1508" i="5" s="1"/>
  <c r="E1509" i="5"/>
  <c r="E1510" i="5"/>
  <c r="J1510" i="5" s="1"/>
  <c r="E1511" i="5"/>
  <c r="J1511" i="5" s="1"/>
  <c r="E1512" i="5"/>
  <c r="E1513" i="5"/>
  <c r="E1514" i="5"/>
  <c r="J1514" i="5" s="1"/>
  <c r="E1515" i="5"/>
  <c r="E1516" i="5"/>
  <c r="J1516" i="5" s="1"/>
  <c r="E1517" i="5"/>
  <c r="E1518" i="5"/>
  <c r="J1518" i="5" s="1"/>
  <c r="E1519" i="5"/>
  <c r="J1519" i="5" s="1"/>
  <c r="E1520" i="5"/>
  <c r="E1521" i="5"/>
  <c r="E1522" i="5"/>
  <c r="E1523" i="5"/>
  <c r="H1523" i="5" s="1"/>
  <c r="E1524" i="5"/>
  <c r="E1525" i="5"/>
  <c r="E1526" i="5"/>
  <c r="E1527" i="5"/>
  <c r="H1527" i="5" s="1"/>
  <c r="E1528" i="5"/>
  <c r="E1529" i="5"/>
  <c r="E1530" i="5"/>
  <c r="E1531" i="5"/>
  <c r="H1531" i="5" s="1"/>
  <c r="E1532" i="5"/>
  <c r="E1533" i="5"/>
  <c r="E1534" i="5"/>
  <c r="E1535" i="5"/>
  <c r="E1536" i="5"/>
  <c r="E1537" i="5"/>
  <c r="E1538" i="5"/>
  <c r="E1539" i="5"/>
  <c r="H1539" i="5" s="1"/>
  <c r="E1540" i="5"/>
  <c r="E1541" i="5"/>
  <c r="E1542" i="5"/>
  <c r="E1543" i="5"/>
  <c r="H1543" i="5" s="1"/>
  <c r="E1544" i="5"/>
  <c r="E1545" i="5"/>
  <c r="E1546" i="5"/>
  <c r="E1547" i="5"/>
  <c r="H1547" i="5" s="1"/>
  <c r="E1548" i="5"/>
  <c r="E1549" i="5"/>
  <c r="E1550" i="5"/>
  <c r="E1551" i="5"/>
  <c r="E1552" i="5"/>
  <c r="E1553" i="5"/>
  <c r="E1554" i="5"/>
  <c r="E1555" i="5"/>
  <c r="H1555" i="5"/>
  <c r="E1556" i="5"/>
  <c r="E1557" i="5"/>
  <c r="E1558" i="5"/>
  <c r="E1559" i="5"/>
  <c r="H1559" i="5" s="1"/>
  <c r="E1560" i="5"/>
  <c r="E1561" i="5"/>
  <c r="E1562" i="5"/>
  <c r="E1563" i="5"/>
  <c r="H1563" i="5" s="1"/>
  <c r="E1564" i="5"/>
  <c r="E1565" i="5"/>
  <c r="E1566" i="5"/>
  <c r="E1567" i="5"/>
  <c r="E1568" i="5"/>
  <c r="E1569" i="5"/>
  <c r="E1570" i="5"/>
  <c r="E1571" i="5"/>
  <c r="H1571" i="5" s="1"/>
  <c r="E1572" i="5"/>
  <c r="E1573" i="5"/>
  <c r="E1574" i="5"/>
  <c r="E1575" i="5"/>
  <c r="H1575" i="5" s="1"/>
  <c r="E1576" i="5"/>
  <c r="E1577" i="5"/>
  <c r="E1578" i="5"/>
  <c r="E1579" i="5"/>
  <c r="H1579" i="5" s="1"/>
  <c r="E1580" i="5"/>
  <c r="E1581" i="5"/>
  <c r="E1582" i="5"/>
  <c r="J1582" i="5" s="1"/>
  <c r="E1583" i="5"/>
  <c r="E1584" i="5"/>
  <c r="J1584" i="5" s="1"/>
  <c r="E1585" i="5"/>
  <c r="E1586" i="5"/>
  <c r="J1586" i="5" s="1"/>
  <c r="E1587" i="5"/>
  <c r="H1587" i="5" s="1"/>
  <c r="E1588" i="5"/>
  <c r="J1588" i="5" s="1"/>
  <c r="E1589" i="5"/>
  <c r="E1590" i="5"/>
  <c r="J1590" i="5" s="1"/>
  <c r="E1591" i="5"/>
  <c r="H1591" i="5" s="1"/>
  <c r="E1592" i="5"/>
  <c r="J1592" i="5" s="1"/>
  <c r="E1593" i="5"/>
  <c r="E1594" i="5"/>
  <c r="J1594" i="5" s="1"/>
  <c r="E1595" i="5"/>
  <c r="H1595" i="5"/>
  <c r="E1596" i="5"/>
  <c r="J1596" i="5" s="1"/>
  <c r="E1597" i="5"/>
  <c r="E1598" i="5"/>
  <c r="J1598" i="5" s="1"/>
  <c r="E1599" i="5"/>
  <c r="E1600" i="5"/>
  <c r="J1600" i="5" s="1"/>
  <c r="E1601" i="5"/>
  <c r="E1602" i="5"/>
  <c r="J1602" i="5" s="1"/>
  <c r="E1603" i="5"/>
  <c r="H1603" i="5" s="1"/>
  <c r="E1604" i="5"/>
  <c r="J1604" i="5" s="1"/>
  <c r="E1605" i="5"/>
  <c r="E1606" i="5"/>
  <c r="J1606" i="5" s="1"/>
  <c r="E1607" i="5"/>
  <c r="H1607" i="5" s="1"/>
  <c r="E1608" i="5"/>
  <c r="J1608" i="5" s="1"/>
  <c r="E1609" i="5"/>
  <c r="E1610" i="5"/>
  <c r="J1610" i="5" s="1"/>
  <c r="E1611" i="5"/>
  <c r="H1611" i="5" s="1"/>
  <c r="E1612" i="5"/>
  <c r="J1612" i="5" s="1"/>
  <c r="E1613" i="5"/>
  <c r="E1614" i="5"/>
  <c r="J1614" i="5" s="1"/>
  <c r="E1615" i="5"/>
  <c r="E1616" i="5"/>
  <c r="J1616" i="5" s="1"/>
  <c r="E1617" i="5"/>
  <c r="E1618" i="5"/>
  <c r="J1618" i="5" s="1"/>
  <c r="E1619" i="5"/>
  <c r="H1619" i="5"/>
  <c r="E1620" i="5"/>
  <c r="J1620" i="5" s="1"/>
  <c r="E1621" i="5"/>
  <c r="E1622" i="5"/>
  <c r="J1622" i="5" s="1"/>
  <c r="E1623" i="5"/>
  <c r="H1623" i="5" s="1"/>
  <c r="E1624" i="5"/>
  <c r="J1624" i="5" s="1"/>
  <c r="E1625" i="5"/>
  <c r="E1626" i="5"/>
  <c r="J1626" i="5" s="1"/>
  <c r="E1627" i="5"/>
  <c r="H1627" i="5" s="1"/>
  <c r="E1628" i="5"/>
  <c r="J1628" i="5" s="1"/>
  <c r="E1629" i="5"/>
  <c r="E1630" i="5"/>
  <c r="J1630" i="5" s="1"/>
  <c r="E1631" i="5"/>
  <c r="E1632" i="5"/>
  <c r="J1632" i="5" s="1"/>
  <c r="E1633" i="5"/>
  <c r="E1634" i="5"/>
  <c r="J1634" i="5" s="1"/>
  <c r="E1635" i="5"/>
  <c r="H1635" i="5" s="1"/>
  <c r="E1636" i="5"/>
  <c r="J1636" i="5" s="1"/>
  <c r="E1637" i="5"/>
  <c r="E1638" i="5"/>
  <c r="J1638" i="5" s="1"/>
  <c r="E1639" i="5"/>
  <c r="H1639" i="5" s="1"/>
  <c r="E1640" i="5"/>
  <c r="J1640" i="5" s="1"/>
  <c r="E1641" i="5"/>
  <c r="E1642" i="5"/>
  <c r="J1642" i="5" s="1"/>
  <c r="E1643" i="5"/>
  <c r="J1643" i="5" s="1"/>
  <c r="E1644" i="5"/>
  <c r="E1645" i="5"/>
  <c r="E1646" i="5"/>
  <c r="F1646" i="5" s="1"/>
  <c r="E1647" i="5"/>
  <c r="E1648" i="5"/>
  <c r="J1648" i="5" s="1"/>
  <c r="E1649" i="5"/>
  <c r="E1650" i="5"/>
  <c r="F1650" i="5" s="1"/>
  <c r="E1651" i="5"/>
  <c r="J1651" i="5" s="1"/>
  <c r="E1652" i="5"/>
  <c r="F1652" i="5"/>
  <c r="E1653" i="5"/>
  <c r="E1654" i="5"/>
  <c r="E1655" i="5"/>
  <c r="J1655" i="5" s="1"/>
  <c r="H1655" i="5"/>
  <c r="E1656" i="5"/>
  <c r="J1656" i="5" s="1"/>
  <c r="E1657" i="5"/>
  <c r="E1658" i="5"/>
  <c r="J1658" i="5" s="1"/>
  <c r="E1659" i="5"/>
  <c r="J1659" i="5" s="1"/>
  <c r="E1660" i="5"/>
  <c r="E1661" i="5"/>
  <c r="E1662" i="5"/>
  <c r="F1662" i="5" s="1"/>
  <c r="E1663" i="5"/>
  <c r="F1663" i="5" s="1"/>
  <c r="E1664" i="5"/>
  <c r="E1665" i="5"/>
  <c r="E1666" i="5"/>
  <c r="F1666" i="5" s="1"/>
  <c r="E1667" i="5"/>
  <c r="J1667" i="5" s="1"/>
  <c r="E1668" i="5"/>
  <c r="J1668" i="5" s="1"/>
  <c r="E1669" i="5"/>
  <c r="E1670" i="5"/>
  <c r="E1671" i="5"/>
  <c r="J1671" i="5" s="1"/>
  <c r="H1671" i="5"/>
  <c r="E1672" i="5"/>
  <c r="J1672" i="5" s="1"/>
  <c r="E1673" i="5"/>
  <c r="E1674" i="5"/>
  <c r="J1674" i="5" s="1"/>
  <c r="E1675" i="5"/>
  <c r="J1675" i="5" s="1"/>
  <c r="E1676" i="5"/>
  <c r="E1677" i="5"/>
  <c r="E1678" i="5"/>
  <c r="F1678" i="5"/>
  <c r="E1679" i="5"/>
  <c r="J1679" i="5" s="1"/>
  <c r="E1680" i="5"/>
  <c r="J1680" i="5" s="1"/>
  <c r="H1680" i="5"/>
  <c r="E1681" i="5"/>
  <c r="E1682" i="5"/>
  <c r="F1682" i="5" s="1"/>
  <c r="E1683" i="5"/>
  <c r="J1683" i="5" s="1"/>
  <c r="E1684" i="5"/>
  <c r="E1685" i="5"/>
  <c r="E1686" i="5"/>
  <c r="J1686" i="5" s="1"/>
  <c r="E1687" i="5"/>
  <c r="J1687" i="5" s="1"/>
  <c r="E1688" i="5"/>
  <c r="J1688" i="5" s="1"/>
  <c r="E1689" i="5"/>
  <c r="E1690" i="5"/>
  <c r="J1690" i="5" s="1"/>
  <c r="E1691" i="5"/>
  <c r="J1691" i="5" s="1"/>
  <c r="F1691" i="5"/>
  <c r="H1691" i="5"/>
  <c r="E1692" i="5"/>
  <c r="J1692" i="5" s="1"/>
  <c r="E1693" i="5"/>
  <c r="E1694" i="5"/>
  <c r="F1694" i="5" s="1"/>
  <c r="E1695" i="5"/>
  <c r="E1696" i="5"/>
  <c r="J1696" i="5" s="1"/>
  <c r="E1697" i="5"/>
  <c r="E1698" i="5"/>
  <c r="E1699" i="5"/>
  <c r="J1699" i="5" s="1"/>
  <c r="E1700" i="5"/>
  <c r="F1700" i="5" s="1"/>
  <c r="E1701" i="5"/>
  <c r="E1702" i="5"/>
  <c r="E1703" i="5"/>
  <c r="J1703" i="5" s="1"/>
  <c r="E1704" i="5"/>
  <c r="J1704" i="5" s="1"/>
  <c r="E1705" i="5"/>
  <c r="E1706" i="5"/>
  <c r="J1706" i="5" s="1"/>
  <c r="E1707" i="5"/>
  <c r="E1708" i="5"/>
  <c r="J1708" i="5" s="1"/>
  <c r="E1709" i="5"/>
  <c r="E1710" i="5"/>
  <c r="J1710" i="5" s="1"/>
  <c r="E1711" i="5"/>
  <c r="J1711" i="5" s="1"/>
  <c r="H1711" i="5"/>
  <c r="E1712" i="5"/>
  <c r="E1713" i="5"/>
  <c r="E1714" i="5"/>
  <c r="E1715" i="5"/>
  <c r="E1716" i="5"/>
  <c r="J1716" i="5" s="1"/>
  <c r="E1717" i="5"/>
  <c r="E1718" i="5"/>
  <c r="E1719" i="5"/>
  <c r="J1719" i="5" s="1"/>
  <c r="E1720" i="5"/>
  <c r="J1720" i="5" s="1"/>
  <c r="F1720" i="5"/>
  <c r="E1721" i="5"/>
  <c r="E1722" i="5"/>
  <c r="F1722" i="5" s="1"/>
  <c r="E1723" i="5"/>
  <c r="E1724" i="5"/>
  <c r="J1724" i="5" s="1"/>
  <c r="E1725" i="5"/>
  <c r="E1726" i="5"/>
  <c r="J1726" i="5" s="1"/>
  <c r="E1727" i="5"/>
  <c r="J1727" i="5" s="1"/>
  <c r="F1727" i="5"/>
  <c r="E1728" i="5"/>
  <c r="E1729" i="5"/>
  <c r="E1730" i="5"/>
  <c r="E1731" i="5"/>
  <c r="J1731" i="5" s="1"/>
  <c r="E1732" i="5"/>
  <c r="E1733" i="5"/>
  <c r="E1734" i="5"/>
  <c r="F1734" i="5" s="1"/>
  <c r="E1735" i="5"/>
  <c r="J1735" i="5" s="1"/>
  <c r="E1736" i="5"/>
  <c r="J1736" i="5" s="1"/>
  <c r="E1737" i="5"/>
  <c r="E1738" i="5"/>
  <c r="F1738" i="5" s="1"/>
  <c r="E1739" i="5"/>
  <c r="E1740" i="5"/>
  <c r="J1740" i="5" s="1"/>
  <c r="E1741" i="5"/>
  <c r="E1742" i="5"/>
  <c r="J1742" i="5" s="1"/>
  <c r="E1743" i="5"/>
  <c r="J1743" i="5" s="1"/>
  <c r="E1744" i="5"/>
  <c r="E1745" i="5"/>
  <c r="E1746" i="5"/>
  <c r="E1747" i="5"/>
  <c r="E1748" i="5"/>
  <c r="J1748" i="5" s="1"/>
  <c r="E1749" i="5"/>
  <c r="E1750" i="5"/>
  <c r="E1751" i="5"/>
  <c r="J1751" i="5" s="1"/>
  <c r="E1752" i="5"/>
  <c r="E1753" i="5"/>
  <c r="E1754" i="5"/>
  <c r="F1754" i="5" s="1"/>
  <c r="E1755" i="5"/>
  <c r="E1756" i="5"/>
  <c r="J1756" i="5" s="1"/>
  <c r="E1757" i="5"/>
  <c r="E1758" i="5"/>
  <c r="J1758" i="5" s="1"/>
  <c r="E1759" i="5"/>
  <c r="E1760" i="5"/>
  <c r="E1761" i="5"/>
  <c r="E1762" i="5"/>
  <c r="E1763" i="5"/>
  <c r="J1763" i="5" s="1"/>
  <c r="E1764" i="5"/>
  <c r="E1765" i="5"/>
  <c r="E1766" i="5"/>
  <c r="E1767" i="5"/>
  <c r="J1767" i="5" s="1"/>
  <c r="E1768" i="5"/>
  <c r="J1768" i="5" s="1"/>
  <c r="E1769" i="5"/>
  <c r="E1770" i="5"/>
  <c r="H1770" i="5" s="1"/>
  <c r="E1771" i="5"/>
  <c r="J1771" i="5" s="1"/>
  <c r="E1772" i="5"/>
  <c r="J1772" i="5" s="1"/>
  <c r="E1773" i="5"/>
  <c r="E1774" i="5"/>
  <c r="J1774" i="5" s="1"/>
  <c r="E1775" i="5"/>
  <c r="J1775" i="5" s="1"/>
  <c r="E1776" i="5"/>
  <c r="J1776" i="5" s="1"/>
  <c r="E1777" i="5"/>
  <c r="E1778" i="5"/>
  <c r="E1779" i="5"/>
  <c r="J1779" i="5" s="1"/>
  <c r="E1780" i="5"/>
  <c r="J1780" i="5" s="1"/>
  <c r="E1781" i="5"/>
  <c r="E1782" i="5"/>
  <c r="J1782" i="5" s="1"/>
  <c r="E1783" i="5"/>
  <c r="J1783" i="5" s="1"/>
  <c r="E1784" i="5"/>
  <c r="J1784" i="5" s="1"/>
  <c r="E1785" i="5"/>
  <c r="E1786" i="5"/>
  <c r="H1786" i="5" s="1"/>
  <c r="E1787" i="5"/>
  <c r="J1787" i="5" s="1"/>
  <c r="E1788" i="5"/>
  <c r="J1788" i="5" s="1"/>
  <c r="E1789" i="5"/>
  <c r="E1790" i="5"/>
  <c r="J1790" i="5" s="1"/>
  <c r="E1791" i="5"/>
  <c r="J1791" i="5" s="1"/>
  <c r="E1792" i="5"/>
  <c r="J1792" i="5" s="1"/>
  <c r="E1793" i="5"/>
  <c r="E1794" i="5"/>
  <c r="H1794" i="5" s="1"/>
  <c r="E1795" i="5"/>
  <c r="E1796" i="5"/>
  <c r="J1796" i="5" s="1"/>
  <c r="E1797" i="5"/>
  <c r="E1798" i="5"/>
  <c r="E1799" i="5"/>
  <c r="E1800" i="5"/>
  <c r="J1800" i="5" s="1"/>
  <c r="E1801" i="5"/>
  <c r="E1802" i="5"/>
  <c r="J1802" i="5" s="1"/>
  <c r="E1803" i="5"/>
  <c r="J1803" i="5" s="1"/>
  <c r="E1804" i="5"/>
  <c r="J1804" i="5" s="1"/>
  <c r="E1805" i="5"/>
  <c r="E1806" i="5"/>
  <c r="J1806" i="5" s="1"/>
  <c r="E1807" i="5"/>
  <c r="E1808" i="5"/>
  <c r="J1808" i="5" s="1"/>
  <c r="E1809" i="5"/>
  <c r="E1810" i="5"/>
  <c r="H1810" i="5"/>
  <c r="E1811" i="5"/>
  <c r="E1812" i="5"/>
  <c r="J1812" i="5" s="1"/>
  <c r="E1813" i="5"/>
  <c r="E1814" i="5"/>
  <c r="E1815" i="5"/>
  <c r="E1816" i="5"/>
  <c r="J1816" i="5" s="1"/>
  <c r="E1817" i="5"/>
  <c r="E1818" i="5"/>
  <c r="J1818" i="5" s="1"/>
  <c r="E1819" i="5"/>
  <c r="J1819" i="5" s="1"/>
  <c r="E1820" i="5"/>
  <c r="J1820" i="5" s="1"/>
  <c r="E1821" i="5"/>
  <c r="E1822" i="5"/>
  <c r="J1822" i="5" s="1"/>
  <c r="E1823" i="5"/>
  <c r="E1824" i="5"/>
  <c r="J1824" i="5" s="1"/>
  <c r="E1825" i="5"/>
  <c r="E1826" i="5"/>
  <c r="H1826" i="5"/>
  <c r="E1827" i="5"/>
  <c r="E1828" i="5"/>
  <c r="J1828" i="5" s="1"/>
  <c r="E1829" i="5"/>
  <c r="E1830" i="5"/>
  <c r="E1831" i="5"/>
  <c r="E1832" i="5"/>
  <c r="J1832" i="5" s="1"/>
  <c r="E1833" i="5"/>
  <c r="E1834" i="5"/>
  <c r="J1834" i="5" s="1"/>
  <c r="E1835" i="5"/>
  <c r="J1835" i="5" s="1"/>
  <c r="E1836" i="5"/>
  <c r="J1836" i="5" s="1"/>
  <c r="E1837" i="5"/>
  <c r="E1838" i="5"/>
  <c r="J1838" i="5" s="1"/>
  <c r="E1839" i="5"/>
  <c r="E1840" i="5"/>
  <c r="J1840" i="5" s="1"/>
  <c r="E1841" i="5"/>
  <c r="E1842" i="5"/>
  <c r="H1842" i="5" s="1"/>
  <c r="E1843" i="5"/>
  <c r="E1844" i="5"/>
  <c r="J1844" i="5" s="1"/>
  <c r="E1845" i="5"/>
  <c r="E1846" i="5"/>
  <c r="E1847" i="5"/>
  <c r="E1848" i="5"/>
  <c r="J1848" i="5" s="1"/>
  <c r="E1849" i="5"/>
  <c r="E1850" i="5"/>
  <c r="J1850" i="5" s="1"/>
  <c r="E1851" i="5"/>
  <c r="J1851" i="5" s="1"/>
  <c r="E1852" i="5"/>
  <c r="J1852" i="5" s="1"/>
  <c r="E1853" i="5"/>
  <c r="E1854" i="5"/>
  <c r="J1854" i="5" s="1"/>
  <c r="E1855" i="5"/>
  <c r="E1856" i="5"/>
  <c r="J1856" i="5" s="1"/>
  <c r="E1857" i="5"/>
  <c r="E1858" i="5"/>
  <c r="H1858" i="5" s="1"/>
  <c r="E1859" i="5"/>
  <c r="E1860" i="5"/>
  <c r="J1860" i="5" s="1"/>
  <c r="E1861" i="5"/>
  <c r="E1862" i="5"/>
  <c r="E1863" i="5"/>
  <c r="E1864" i="5"/>
  <c r="J1864" i="5" s="1"/>
  <c r="E1865" i="5"/>
  <c r="E1866" i="5"/>
  <c r="J1866" i="5" s="1"/>
  <c r="E1867" i="5"/>
  <c r="J1867" i="5" s="1"/>
  <c r="E1868" i="5"/>
  <c r="J1868" i="5" s="1"/>
  <c r="E1869" i="5"/>
  <c r="E1870" i="5"/>
  <c r="J1870" i="5" s="1"/>
  <c r="E1871" i="5"/>
  <c r="E1872" i="5"/>
  <c r="J1872" i="5" s="1"/>
  <c r="E1873" i="5"/>
  <c r="E1874" i="5"/>
  <c r="H1874" i="5" s="1"/>
  <c r="E1875" i="5"/>
  <c r="E1876" i="5"/>
  <c r="J1876" i="5" s="1"/>
  <c r="E1877" i="5"/>
  <c r="E1878" i="5"/>
  <c r="E1879" i="5"/>
  <c r="E1880" i="5"/>
  <c r="J1880" i="5" s="1"/>
  <c r="E1881" i="5"/>
  <c r="E1882" i="5"/>
  <c r="J1882" i="5" s="1"/>
  <c r="E1883" i="5"/>
  <c r="J1883" i="5" s="1"/>
  <c r="E1884" i="5"/>
  <c r="J1884" i="5" s="1"/>
  <c r="E1885" i="5"/>
  <c r="E1886" i="5"/>
  <c r="J1886" i="5" s="1"/>
  <c r="E1887" i="5"/>
  <c r="E1888" i="5"/>
  <c r="J1888" i="5" s="1"/>
  <c r="E1889" i="5"/>
  <c r="E1890" i="5"/>
  <c r="H1890" i="5" s="1"/>
  <c r="E1891" i="5"/>
  <c r="E1892" i="5"/>
  <c r="J1892" i="5" s="1"/>
  <c r="E1893" i="5"/>
  <c r="E1894" i="5"/>
  <c r="E1895" i="5"/>
  <c r="E1896" i="5"/>
  <c r="J1896" i="5" s="1"/>
  <c r="E1897" i="5"/>
  <c r="E1898" i="5"/>
  <c r="J1898" i="5" s="1"/>
  <c r="E1899" i="5"/>
  <c r="J1899" i="5" s="1"/>
  <c r="E1900" i="5"/>
  <c r="J1900" i="5" s="1"/>
  <c r="E1901" i="5"/>
  <c r="E1902" i="5"/>
  <c r="J1902" i="5" s="1"/>
  <c r="E1903" i="5"/>
  <c r="E1904" i="5"/>
  <c r="J1904" i="5" s="1"/>
  <c r="E1905" i="5"/>
  <c r="E1906" i="5"/>
  <c r="H1906" i="5"/>
  <c r="E1907" i="5"/>
  <c r="E1908" i="5"/>
  <c r="J1908" i="5" s="1"/>
  <c r="E1909" i="5"/>
  <c r="E1910" i="5"/>
  <c r="E1911" i="5"/>
  <c r="E1912" i="5"/>
  <c r="J1912" i="5" s="1"/>
  <c r="E1913" i="5"/>
  <c r="E1914" i="5"/>
  <c r="J1914" i="5" s="1"/>
  <c r="E1915" i="5"/>
  <c r="J1915" i="5" s="1"/>
  <c r="E1916" i="5"/>
  <c r="J1916" i="5" s="1"/>
  <c r="E1917" i="5"/>
  <c r="E1918" i="5"/>
  <c r="J1918" i="5" s="1"/>
  <c r="E1919" i="5"/>
  <c r="E1920" i="5"/>
  <c r="J1920" i="5" s="1"/>
  <c r="E1921" i="5"/>
  <c r="E1922" i="5"/>
  <c r="H1922" i="5" s="1"/>
  <c r="E1923" i="5"/>
  <c r="E1924" i="5"/>
  <c r="J1924" i="5" s="1"/>
  <c r="E1925" i="5"/>
  <c r="E1926" i="5"/>
  <c r="E1927" i="5"/>
  <c r="E1928" i="5"/>
  <c r="J1928" i="5" s="1"/>
  <c r="E1929" i="5"/>
  <c r="E1930" i="5"/>
  <c r="J1930" i="5" s="1"/>
  <c r="E1931" i="5"/>
  <c r="J1931" i="5" s="1"/>
  <c r="E1932" i="5"/>
  <c r="J1932" i="5" s="1"/>
  <c r="E1933" i="5"/>
  <c r="E1934" i="5"/>
  <c r="J1934" i="5" s="1"/>
  <c r="E1935" i="5"/>
  <c r="E1936" i="5"/>
  <c r="J1936" i="5" s="1"/>
  <c r="E1937" i="5"/>
  <c r="E1938" i="5"/>
  <c r="H1938" i="5" s="1"/>
  <c r="E1939" i="5"/>
  <c r="E1940" i="5"/>
  <c r="J1940" i="5" s="1"/>
  <c r="E1941" i="5"/>
  <c r="E1942" i="5"/>
  <c r="E1943" i="5"/>
  <c r="E1944" i="5"/>
  <c r="J1944" i="5" s="1"/>
  <c r="E1945" i="5"/>
  <c r="E1946" i="5"/>
  <c r="J1946" i="5" s="1"/>
  <c r="E1947" i="5"/>
  <c r="J1947" i="5" s="1"/>
  <c r="E1948" i="5"/>
  <c r="J1948" i="5" s="1"/>
  <c r="E1949" i="5"/>
  <c r="E1950" i="5"/>
  <c r="J1950" i="5" s="1"/>
  <c r="E1951" i="5"/>
  <c r="E1952" i="5"/>
  <c r="J1952" i="5" s="1"/>
  <c r="E1953" i="5"/>
  <c r="E1954" i="5"/>
  <c r="H1954" i="5" s="1"/>
  <c r="E1955" i="5"/>
  <c r="E1956" i="5"/>
  <c r="J1956" i="5" s="1"/>
  <c r="E1957" i="5"/>
  <c r="E1958" i="5"/>
  <c r="E1959" i="5"/>
  <c r="E1960" i="5"/>
  <c r="J1960" i="5" s="1"/>
  <c r="E1961" i="5"/>
  <c r="E1962" i="5"/>
  <c r="J1962" i="5" s="1"/>
  <c r="E1963" i="5"/>
  <c r="J1963" i="5" s="1"/>
  <c r="E1964" i="5"/>
  <c r="J1964" i="5" s="1"/>
  <c r="E1965" i="5"/>
  <c r="E1966" i="5"/>
  <c r="J1966" i="5" s="1"/>
  <c r="E1967" i="5"/>
  <c r="E1968" i="5"/>
  <c r="J1968" i="5" s="1"/>
  <c r="E1969" i="5"/>
  <c r="E1970" i="5"/>
  <c r="H1970" i="5" s="1"/>
  <c r="E1971" i="5"/>
  <c r="E1972" i="5"/>
  <c r="J1972" i="5" s="1"/>
  <c r="E1973" i="5"/>
  <c r="E1974" i="5"/>
  <c r="E1975" i="5"/>
  <c r="E1976" i="5"/>
  <c r="J1976" i="5" s="1"/>
  <c r="E1977" i="5"/>
  <c r="E1978" i="5"/>
  <c r="J1978" i="5" s="1"/>
  <c r="E1979" i="5"/>
  <c r="J1979" i="5" s="1"/>
  <c r="E1980" i="5"/>
  <c r="J1980" i="5" s="1"/>
  <c r="E1981" i="5"/>
  <c r="E1982" i="5"/>
  <c r="J1982" i="5" s="1"/>
  <c r="E1983" i="5"/>
  <c r="E1984" i="5"/>
  <c r="J1984" i="5" s="1"/>
  <c r="E1985" i="5"/>
  <c r="E1986" i="5"/>
  <c r="H1986" i="5" s="1"/>
  <c r="E1987" i="5"/>
  <c r="E1988" i="5"/>
  <c r="J1988" i="5" s="1"/>
  <c r="E1989" i="5"/>
  <c r="E1990" i="5"/>
  <c r="E1991" i="5"/>
  <c r="E1992" i="5"/>
  <c r="J1992" i="5" s="1"/>
  <c r="E1993" i="5"/>
  <c r="E1994" i="5"/>
  <c r="J1994" i="5" s="1"/>
  <c r="E1995" i="5"/>
  <c r="J1995" i="5" s="1"/>
  <c r="E1996" i="5"/>
  <c r="J1996" i="5" s="1"/>
  <c r="E1997" i="5"/>
  <c r="E1998" i="5"/>
  <c r="J1998" i="5" s="1"/>
  <c r="E1999" i="5"/>
  <c r="E2000" i="5"/>
  <c r="J2000" i="5" s="1"/>
  <c r="E2001" i="5"/>
  <c r="E2002" i="5"/>
  <c r="H2002" i="5"/>
  <c r="E2003" i="5"/>
  <c r="E2004" i="5"/>
  <c r="J2004" i="5" s="1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J2018" i="5" s="1"/>
  <c r="E2019" i="5"/>
  <c r="E2020" i="5"/>
  <c r="E2021" i="5"/>
  <c r="E2022" i="5"/>
  <c r="E2023" i="5"/>
  <c r="E2024" i="5"/>
  <c r="E2025" i="5"/>
  <c r="E2026" i="5"/>
  <c r="J2026" i="5" s="1"/>
  <c r="E2027" i="5"/>
  <c r="E2028" i="5"/>
  <c r="J2028" i="5" s="1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J2042" i="5" s="1"/>
  <c r="E2043" i="5"/>
  <c r="E2044" i="5"/>
  <c r="E2045" i="5"/>
  <c r="E2046" i="5"/>
  <c r="E2047" i="5"/>
  <c r="E2048" i="5"/>
  <c r="E2049" i="5"/>
  <c r="E2050" i="5"/>
  <c r="J2050" i="5" s="1"/>
  <c r="E2051" i="5"/>
  <c r="E2052" i="5"/>
  <c r="E2053" i="5"/>
  <c r="E2054" i="5"/>
  <c r="E2055" i="5"/>
  <c r="E2056" i="5"/>
  <c r="E2057" i="5"/>
  <c r="E2058" i="5"/>
  <c r="J2058" i="5" s="1"/>
  <c r="E2059" i="5"/>
  <c r="E2060" i="5"/>
  <c r="E2061" i="5"/>
  <c r="E2062" i="5"/>
  <c r="E2063" i="5"/>
  <c r="E2064" i="5"/>
  <c r="E2065" i="5"/>
  <c r="E2066" i="5"/>
  <c r="J2066" i="5" s="1"/>
  <c r="E2067" i="5"/>
  <c r="E2068" i="5"/>
  <c r="E2069" i="5"/>
  <c r="E2070" i="5"/>
  <c r="E2071" i="5"/>
  <c r="E2072" i="5"/>
  <c r="E2073" i="5"/>
  <c r="E2074" i="5"/>
  <c r="J2074" i="5" s="1"/>
  <c r="E2075" i="5"/>
  <c r="E2076" i="5"/>
  <c r="E2077" i="5"/>
  <c r="E2078" i="5"/>
  <c r="E2079" i="5"/>
  <c r="E2080" i="5"/>
  <c r="E2081" i="5"/>
  <c r="E2082" i="5"/>
  <c r="J2082" i="5" s="1"/>
  <c r="E2083" i="5"/>
  <c r="E2084" i="5"/>
  <c r="E2085" i="5"/>
  <c r="E2086" i="5"/>
  <c r="E2087" i="5"/>
  <c r="E2088" i="5"/>
  <c r="E2089" i="5"/>
  <c r="E2090" i="5"/>
  <c r="E2091" i="5"/>
  <c r="E2092" i="5"/>
  <c r="J2092" i="5" s="1"/>
  <c r="E2093" i="5"/>
  <c r="J2093" i="5" s="1"/>
  <c r="E2094" i="5"/>
  <c r="J2094" i="5" s="1"/>
  <c r="E2095" i="5"/>
  <c r="J2095" i="5" s="1"/>
  <c r="E2096" i="5"/>
  <c r="J2096" i="5" s="1"/>
  <c r="E2097" i="5"/>
  <c r="J2097" i="5" s="1"/>
  <c r="E2098" i="5"/>
  <c r="J2098" i="5" s="1"/>
  <c r="E2099" i="5"/>
  <c r="J2099" i="5" s="1"/>
  <c r="E2100" i="5"/>
  <c r="J2100" i="5" s="1"/>
  <c r="E2101" i="5"/>
  <c r="J2101" i="5" s="1"/>
  <c r="E2102" i="5"/>
  <c r="J2102" i="5" s="1"/>
  <c r="E2103" i="5"/>
  <c r="J2103" i="5" s="1"/>
  <c r="E2104" i="5"/>
  <c r="J2104" i="5" s="1"/>
  <c r="E2105" i="5"/>
  <c r="J2105" i="5" s="1"/>
  <c r="E2106" i="5"/>
  <c r="J2106" i="5" s="1"/>
  <c r="E2107" i="5"/>
  <c r="J2107" i="5" s="1"/>
  <c r="E2108" i="5"/>
  <c r="J2108" i="5" s="1"/>
  <c r="E2109" i="5"/>
  <c r="J2109" i="5" s="1"/>
  <c r="E2110" i="5"/>
  <c r="J2110" i="5" s="1"/>
  <c r="E2111" i="5"/>
  <c r="J2111" i="5" s="1"/>
  <c r="E2112" i="5"/>
  <c r="J2112" i="5" s="1"/>
  <c r="E2113" i="5"/>
  <c r="J2113" i="5" s="1"/>
  <c r="E2114" i="5"/>
  <c r="E2115" i="5"/>
  <c r="J2115" i="5" s="1"/>
  <c r="E2116" i="5"/>
  <c r="J2116" i="5" s="1"/>
  <c r="E2117" i="5"/>
  <c r="J2117" i="5" s="1"/>
  <c r="E2118" i="5"/>
  <c r="J2118" i="5" s="1"/>
  <c r="E2119" i="5"/>
  <c r="J2119" i="5" s="1"/>
  <c r="E2120" i="5"/>
  <c r="J2120" i="5" s="1"/>
  <c r="E2121" i="5"/>
  <c r="J2121" i="5" s="1"/>
  <c r="E2122" i="5"/>
  <c r="J2122" i="5" s="1"/>
  <c r="F2122" i="5"/>
  <c r="E2123" i="5"/>
  <c r="J2123" i="5" s="1"/>
  <c r="E2124" i="5"/>
  <c r="J2124" i="5" s="1"/>
  <c r="E2125" i="5"/>
  <c r="J2125" i="5" s="1"/>
  <c r="E2126" i="5"/>
  <c r="J2126" i="5" s="1"/>
  <c r="E2127" i="5"/>
  <c r="J2127" i="5" s="1"/>
  <c r="E2128" i="5"/>
  <c r="J2128" i="5" s="1"/>
  <c r="E2129" i="5"/>
  <c r="J2129" i="5" s="1"/>
  <c r="E2130" i="5"/>
  <c r="J2130" i="5" s="1"/>
  <c r="E2131" i="5"/>
  <c r="J2131" i="5" s="1"/>
  <c r="E2132" i="5"/>
  <c r="E2133" i="5"/>
  <c r="J2133" i="5" s="1"/>
  <c r="E2134" i="5"/>
  <c r="J2134" i="5" s="1"/>
  <c r="E2135" i="5"/>
  <c r="J2135" i="5" s="1"/>
  <c r="E2136" i="5"/>
  <c r="J2136" i="5" s="1"/>
  <c r="E2137" i="5"/>
  <c r="J2137" i="5" s="1"/>
  <c r="E2138" i="5"/>
  <c r="E2139" i="5"/>
  <c r="J2139" i="5" s="1"/>
  <c r="E2140" i="5"/>
  <c r="J2140" i="5" s="1"/>
  <c r="E2141" i="5"/>
  <c r="J2141" i="5" s="1"/>
  <c r="E2142" i="5"/>
  <c r="J2142" i="5" s="1"/>
  <c r="E2143" i="5"/>
  <c r="J2143" i="5" s="1"/>
  <c r="E2144" i="5"/>
  <c r="J2144" i="5" s="1"/>
  <c r="E2145" i="5"/>
  <c r="J2145" i="5" s="1"/>
  <c r="E2146" i="5"/>
  <c r="J2146" i="5" s="1"/>
  <c r="E2147" i="5"/>
  <c r="J2147" i="5" s="1"/>
  <c r="E2148" i="5"/>
  <c r="J2148" i="5" s="1"/>
  <c r="E2149" i="5"/>
  <c r="J2149" i="5" s="1"/>
  <c r="E2150" i="5"/>
  <c r="J2150" i="5" s="1"/>
  <c r="E2151" i="5"/>
  <c r="J2151" i="5" s="1"/>
  <c r="E2152" i="5"/>
  <c r="J2152" i="5" s="1"/>
  <c r="E2153" i="5"/>
  <c r="J2153" i="5" s="1"/>
  <c r="E2154" i="5"/>
  <c r="J2154" i="5" s="1"/>
  <c r="E2155" i="5"/>
  <c r="J2155" i="5" s="1"/>
  <c r="E2156" i="5"/>
  <c r="J2156" i="5" s="1"/>
  <c r="E2157" i="5"/>
  <c r="J2157" i="5" s="1"/>
  <c r="E2158" i="5"/>
  <c r="J2158" i="5" s="1"/>
  <c r="E2159" i="5"/>
  <c r="J2159" i="5" s="1"/>
  <c r="E2160" i="5"/>
  <c r="J2160" i="5" s="1"/>
  <c r="E2161" i="5"/>
  <c r="J2161" i="5" s="1"/>
  <c r="E2162" i="5"/>
  <c r="J2162" i="5" s="1"/>
  <c r="E2163" i="5"/>
  <c r="J2163" i="5" s="1"/>
  <c r="E2164" i="5"/>
  <c r="E2165" i="5"/>
  <c r="J2165" i="5" s="1"/>
  <c r="E2166" i="5"/>
  <c r="J2166" i="5" s="1"/>
  <c r="E2167" i="5"/>
  <c r="J2167" i="5" s="1"/>
  <c r="E2168" i="5"/>
  <c r="J2168" i="5" s="1"/>
  <c r="E2169" i="5"/>
  <c r="J2169" i="5" s="1"/>
  <c r="E2170" i="5"/>
  <c r="J2170" i="5" s="1"/>
  <c r="E2171" i="5"/>
  <c r="J2171" i="5" s="1"/>
  <c r="E2172" i="5"/>
  <c r="J2172" i="5" s="1"/>
  <c r="F2172" i="5"/>
  <c r="E2173" i="5"/>
  <c r="J2173" i="5" s="1"/>
  <c r="E2174" i="5"/>
  <c r="J2174" i="5" s="1"/>
  <c r="E2175" i="5"/>
  <c r="J2175" i="5" s="1"/>
  <c r="E2176" i="5"/>
  <c r="J2176" i="5" s="1"/>
  <c r="E2177" i="5"/>
  <c r="J2177" i="5" s="1"/>
  <c r="E2178" i="5"/>
  <c r="J2178" i="5" s="1"/>
  <c r="E2179" i="5"/>
  <c r="J2179" i="5" s="1"/>
  <c r="E2180" i="5"/>
  <c r="J2180" i="5" s="1"/>
  <c r="E2181" i="5"/>
  <c r="J2181" i="5" s="1"/>
  <c r="E2182" i="5"/>
  <c r="J2182" i="5" s="1"/>
  <c r="E2183" i="5"/>
  <c r="J2183" i="5" s="1"/>
  <c r="E2184" i="5"/>
  <c r="J2184" i="5" s="1"/>
  <c r="E2185" i="5"/>
  <c r="J2185" i="5" s="1"/>
  <c r="E2186" i="5"/>
  <c r="E2187" i="5"/>
  <c r="J2187" i="5" s="1"/>
  <c r="E2188" i="5"/>
  <c r="J2188" i="5" s="1"/>
  <c r="E2189" i="5"/>
  <c r="J2189" i="5" s="1"/>
  <c r="E2190" i="5"/>
  <c r="J2190" i="5" s="1"/>
  <c r="E2191" i="5"/>
  <c r="J2191" i="5" s="1"/>
  <c r="E2192" i="5"/>
  <c r="J2192" i="5" s="1"/>
  <c r="E2193" i="5"/>
  <c r="J2193" i="5" s="1"/>
  <c r="E2194" i="5"/>
  <c r="J2194" i="5" s="1"/>
  <c r="E2195" i="5"/>
  <c r="J2195" i="5" s="1"/>
  <c r="E2196" i="5"/>
  <c r="J2196" i="5" s="1"/>
  <c r="E2197" i="5"/>
  <c r="J2197" i="5" s="1"/>
  <c r="E2198" i="5"/>
  <c r="J2198" i="5" s="1"/>
  <c r="E2199" i="5"/>
  <c r="J2199" i="5" s="1"/>
  <c r="E2200" i="5"/>
  <c r="J2200" i="5" s="1"/>
  <c r="E2201" i="5"/>
  <c r="J2201" i="5" s="1"/>
  <c r="E2202" i="5"/>
  <c r="J2202" i="5" s="1"/>
  <c r="E2203" i="5"/>
  <c r="J2203" i="5" s="1"/>
  <c r="E2204" i="5"/>
  <c r="E2205" i="5"/>
  <c r="J2205" i="5" s="1"/>
  <c r="E2206" i="5"/>
  <c r="J2206" i="5" s="1"/>
  <c r="E2207" i="5"/>
  <c r="J2207" i="5" s="1"/>
  <c r="E2208" i="5"/>
  <c r="J2208" i="5" s="1"/>
  <c r="E2209" i="5"/>
  <c r="J2209" i="5" s="1"/>
  <c r="E2210" i="5"/>
  <c r="J2210" i="5" s="1"/>
  <c r="E2211" i="5"/>
  <c r="J2211" i="5" s="1"/>
  <c r="E2212" i="5"/>
  <c r="J2212" i="5" s="1"/>
  <c r="E2213" i="5"/>
  <c r="J2213" i="5" s="1"/>
  <c r="E2214" i="5"/>
  <c r="J2214" i="5" s="1"/>
  <c r="E2215" i="5"/>
  <c r="J2215" i="5" s="1"/>
  <c r="E2216" i="5"/>
  <c r="J2216" i="5" s="1"/>
  <c r="E2217" i="5"/>
  <c r="J2217" i="5" s="1"/>
  <c r="E2218" i="5"/>
  <c r="J2218" i="5" s="1"/>
  <c r="E2219" i="5"/>
  <c r="J2219" i="5" s="1"/>
  <c r="E2220" i="5"/>
  <c r="J2220" i="5" s="1"/>
  <c r="E2221" i="5"/>
  <c r="E2222" i="5"/>
  <c r="G2222" i="5" s="1"/>
  <c r="E2223" i="5"/>
  <c r="J2223" i="5" s="1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J2334" i="5" s="1"/>
  <c r="G2334" i="5"/>
  <c r="E2335" i="5"/>
  <c r="E2336" i="5"/>
  <c r="E2337" i="5"/>
  <c r="E2338" i="5"/>
  <c r="J2338" i="5" s="1"/>
  <c r="E2339" i="5"/>
  <c r="E2340" i="5"/>
  <c r="J2340" i="5" s="1"/>
  <c r="G2340" i="5"/>
  <c r="E2341" i="5"/>
  <c r="E2342" i="5"/>
  <c r="E2343" i="5"/>
  <c r="E2344" i="5"/>
  <c r="J2344" i="5" s="1"/>
  <c r="G2344" i="5"/>
  <c r="E2345" i="5"/>
  <c r="E2346" i="5"/>
  <c r="J2346" i="5" s="1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J2368" i="5" s="1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J2398" i="5" s="1"/>
  <c r="G2398" i="5"/>
  <c r="E2399" i="5"/>
  <c r="E2400" i="5"/>
  <c r="J2400" i="5" s="1"/>
  <c r="G2400" i="5"/>
  <c r="E2401" i="5"/>
  <c r="E2402" i="5"/>
  <c r="E2403" i="5"/>
  <c r="E2404" i="5"/>
  <c r="J2404" i="5" s="1"/>
  <c r="G2404" i="5"/>
  <c r="E2405" i="5"/>
  <c r="E2406" i="5"/>
  <c r="J2406" i="5" s="1"/>
  <c r="E2407" i="5"/>
  <c r="E2408" i="5"/>
  <c r="E2409" i="5"/>
  <c r="E2410" i="5"/>
  <c r="J2410" i="5" s="1"/>
  <c r="E2411" i="5"/>
  <c r="E2412" i="5"/>
  <c r="E2413" i="5"/>
  <c r="E2414" i="5"/>
  <c r="J2414" i="5" s="1"/>
  <c r="E2415" i="5"/>
  <c r="E2416" i="5"/>
  <c r="J2416" i="5" s="1"/>
  <c r="E2417" i="5"/>
  <c r="E2418" i="5"/>
  <c r="J2418" i="5" s="1"/>
  <c r="E2419" i="5"/>
  <c r="J2419" i="5" s="1"/>
  <c r="E2420" i="5"/>
  <c r="J2420" i="5" s="1"/>
  <c r="E2421" i="5"/>
  <c r="J2421" i="5" s="1"/>
  <c r="E2422" i="5"/>
  <c r="J2422" i="5" s="1"/>
  <c r="E2423" i="5"/>
  <c r="J2423" i="5" s="1"/>
  <c r="E2424" i="5"/>
  <c r="J2424" i="5" s="1"/>
  <c r="E2425" i="5"/>
  <c r="J2425" i="5" s="1"/>
  <c r="E2426" i="5"/>
  <c r="J2426" i="5" s="1"/>
  <c r="E2427" i="5"/>
  <c r="J2427" i="5" s="1"/>
  <c r="E2428" i="5"/>
  <c r="J2428" i="5" s="1"/>
  <c r="E2429" i="5"/>
  <c r="J2429" i="5" s="1"/>
  <c r="E2430" i="5"/>
  <c r="J2430" i="5" s="1"/>
  <c r="E2431" i="5"/>
  <c r="J2431" i="5" s="1"/>
  <c r="E2432" i="5"/>
  <c r="J2432" i="5" s="1"/>
  <c r="E2433" i="5"/>
  <c r="J2433" i="5" s="1"/>
  <c r="E2434" i="5"/>
  <c r="J2434" i="5" s="1"/>
  <c r="E2435" i="5"/>
  <c r="J2435" i="5" s="1"/>
  <c r="E2436" i="5"/>
  <c r="J2436" i="5" s="1"/>
  <c r="E2437" i="5"/>
  <c r="J2437" i="5" s="1"/>
  <c r="E2438" i="5"/>
  <c r="J2438" i="5" s="1"/>
  <c r="E2439" i="5"/>
  <c r="J2439" i="5" s="1"/>
  <c r="E2440" i="5"/>
  <c r="E2441" i="5"/>
  <c r="E2442" i="5"/>
  <c r="E2443" i="5"/>
  <c r="E2444" i="5"/>
  <c r="E2445" i="5"/>
  <c r="E2446" i="5"/>
  <c r="E2447" i="5"/>
  <c r="J2447" i="5" s="1"/>
  <c r="E2448" i="5"/>
  <c r="E2449" i="5"/>
  <c r="E2450" i="5"/>
  <c r="E2451" i="5"/>
  <c r="E2452" i="5"/>
  <c r="E2453" i="5"/>
  <c r="E2454" i="5"/>
  <c r="E2455" i="5"/>
  <c r="J2455" i="5" s="1"/>
  <c r="E2456" i="5"/>
  <c r="E2457" i="5"/>
  <c r="E2458" i="5"/>
  <c r="E2459" i="5"/>
  <c r="E2460" i="5"/>
  <c r="E2461" i="5"/>
  <c r="E2462" i="5"/>
  <c r="E2463" i="5"/>
  <c r="J2463" i="5" s="1"/>
  <c r="E2464" i="5"/>
  <c r="E2465" i="5"/>
  <c r="E2466" i="5"/>
  <c r="E2467" i="5"/>
  <c r="E2468" i="5"/>
  <c r="E2469" i="5"/>
  <c r="E2470" i="5"/>
  <c r="E2471" i="5"/>
  <c r="J2471" i="5" s="1"/>
  <c r="E2472" i="5"/>
  <c r="J2472" i="5" s="1"/>
  <c r="E2473" i="5"/>
  <c r="J2473" i="5" s="1"/>
  <c r="E2474" i="5"/>
  <c r="J2474" i="5" s="1"/>
  <c r="E2475" i="5"/>
  <c r="J2475" i="5" s="1"/>
  <c r="E2476" i="5"/>
  <c r="J2476" i="5" s="1"/>
  <c r="E2477" i="5"/>
  <c r="J2477" i="5" s="1"/>
  <c r="E2478" i="5"/>
  <c r="E2479" i="5"/>
  <c r="E2480" i="5"/>
  <c r="E2481" i="5"/>
  <c r="J2481" i="5" s="1"/>
  <c r="E2482" i="5"/>
  <c r="E2483" i="5"/>
  <c r="J2483" i="5" s="1"/>
  <c r="G2483" i="5"/>
  <c r="E2484" i="5"/>
  <c r="E2485" i="5"/>
  <c r="J2485" i="5" s="1"/>
  <c r="E2486" i="5"/>
  <c r="E2487" i="5"/>
  <c r="E2488" i="5"/>
  <c r="E2489" i="5"/>
  <c r="J2489" i="5" s="1"/>
  <c r="E2490" i="5"/>
  <c r="E2491" i="5"/>
  <c r="J2491" i="5" s="1"/>
  <c r="E2492" i="5"/>
  <c r="E2493" i="5"/>
  <c r="J2493" i="5" s="1"/>
  <c r="E2494" i="5"/>
  <c r="E2495" i="5"/>
  <c r="E2496" i="5"/>
  <c r="E2497" i="5"/>
  <c r="J2497" i="5" s="1"/>
  <c r="E2498" i="5"/>
  <c r="E2499" i="5"/>
  <c r="J2499" i="5" s="1"/>
  <c r="G2499" i="5"/>
  <c r="E2500" i="5"/>
  <c r="E2501" i="5"/>
  <c r="J2501" i="5" s="1"/>
  <c r="E2502" i="5"/>
  <c r="E2503" i="5"/>
  <c r="E2504" i="5"/>
  <c r="E2505" i="5"/>
  <c r="J2505" i="5" s="1"/>
  <c r="E2506" i="5"/>
  <c r="J2506" i="5" s="1"/>
  <c r="E2507" i="5"/>
  <c r="J2507" i="5" s="1"/>
  <c r="E2508" i="5"/>
  <c r="J2508" i="5" s="1"/>
  <c r="E2509" i="5"/>
  <c r="J2509" i="5" s="1"/>
  <c r="E2510" i="5"/>
  <c r="J2510" i="5" s="1"/>
  <c r="E2511" i="5"/>
  <c r="J2511" i="5" s="1"/>
  <c r="E2512" i="5"/>
  <c r="J2512" i="5" s="1"/>
  <c r="E2513" i="5"/>
  <c r="J2513" i="5" s="1"/>
  <c r="E2514" i="5"/>
  <c r="J2514" i="5" s="1"/>
  <c r="E2515" i="5"/>
  <c r="J2515" i="5" s="1"/>
  <c r="E2516" i="5"/>
  <c r="J2516" i="5" s="1"/>
  <c r="E2517" i="5"/>
  <c r="J2517" i="5" s="1"/>
  <c r="E2518" i="5"/>
  <c r="J2518" i="5" s="1"/>
  <c r="E2519" i="5"/>
  <c r="J2519" i="5" s="1"/>
  <c r="E2520" i="5"/>
  <c r="J2520" i="5" s="1"/>
  <c r="E2521" i="5"/>
  <c r="J2521" i="5" s="1"/>
  <c r="E2522" i="5"/>
  <c r="J2522" i="5" s="1"/>
  <c r="E2523" i="5"/>
  <c r="J2523" i="5" s="1"/>
  <c r="E2524" i="5"/>
  <c r="J2524" i="5" s="1"/>
  <c r="E2525" i="5"/>
  <c r="J2525" i="5" s="1"/>
  <c r="E2526" i="5"/>
  <c r="J2526" i="5" s="1"/>
  <c r="E2527" i="5"/>
  <c r="J2527" i="5" s="1"/>
  <c r="E2528" i="5"/>
  <c r="J2528" i="5" s="1"/>
  <c r="E2529" i="5"/>
  <c r="J2529" i="5" s="1"/>
  <c r="E2530" i="5"/>
  <c r="J2530" i="5" s="1"/>
  <c r="E2531" i="5"/>
  <c r="J2531" i="5" s="1"/>
  <c r="E2532" i="5"/>
  <c r="J2532" i="5" s="1"/>
  <c r="E2533" i="5"/>
  <c r="J2533" i="5" s="1"/>
  <c r="E2534" i="5"/>
  <c r="J2534" i="5" s="1"/>
  <c r="E2535" i="5"/>
  <c r="J2535" i="5" s="1"/>
  <c r="E2536" i="5"/>
  <c r="J2536" i="5" s="1"/>
  <c r="E2537" i="5"/>
  <c r="J2537" i="5" s="1"/>
  <c r="E2538" i="5"/>
  <c r="J2538" i="5" s="1"/>
  <c r="E2539" i="5"/>
  <c r="J2539" i="5" s="1"/>
  <c r="E2540" i="5"/>
  <c r="J2540" i="5" s="1"/>
  <c r="E2541" i="5"/>
  <c r="J2541" i="5" s="1"/>
  <c r="E2542" i="5"/>
  <c r="J2542" i="5" s="1"/>
  <c r="E2543" i="5"/>
  <c r="J2543" i="5" s="1"/>
  <c r="E2544" i="5"/>
  <c r="J2544" i="5" s="1"/>
  <c r="E2545" i="5"/>
  <c r="J2545" i="5" s="1"/>
  <c r="E2546" i="5"/>
  <c r="J2546" i="5" s="1"/>
  <c r="E2547" i="5"/>
  <c r="J2547" i="5" s="1"/>
  <c r="E2548" i="5"/>
  <c r="J2548" i="5" s="1"/>
  <c r="E2549" i="5"/>
  <c r="J2549" i="5" s="1"/>
  <c r="E2550" i="5"/>
  <c r="J2550" i="5" s="1"/>
  <c r="E2551" i="5"/>
  <c r="J2551" i="5" s="1"/>
  <c r="E2552" i="5"/>
  <c r="J2552" i="5" s="1"/>
  <c r="E2553" i="5"/>
  <c r="J2553" i="5" s="1"/>
  <c r="E2554" i="5"/>
  <c r="J2554" i="5" s="1"/>
  <c r="E2555" i="5"/>
  <c r="J2555" i="5" s="1"/>
  <c r="E2556" i="5"/>
  <c r="J2556" i="5" s="1"/>
  <c r="E2557" i="5"/>
  <c r="J2557" i="5" s="1"/>
  <c r="E2558" i="5"/>
  <c r="J2558" i="5" s="1"/>
  <c r="E2559" i="5"/>
  <c r="J2559" i="5" s="1"/>
  <c r="E2560" i="5"/>
  <c r="J2560" i="5" s="1"/>
  <c r="E2561" i="5"/>
  <c r="J2561" i="5" s="1"/>
  <c r="E2562" i="5"/>
  <c r="J2562" i="5" s="1"/>
  <c r="E2563" i="5"/>
  <c r="J2563" i="5" s="1"/>
  <c r="E2564" i="5"/>
  <c r="J2564" i="5" s="1"/>
  <c r="E2565" i="5"/>
  <c r="J2565" i="5" s="1"/>
  <c r="E2566" i="5"/>
  <c r="J2566" i="5" s="1"/>
  <c r="E2567" i="5"/>
  <c r="J2567" i="5" s="1"/>
  <c r="E2568" i="5"/>
  <c r="J2568" i="5" s="1"/>
  <c r="E2569" i="5"/>
  <c r="J2569" i="5" s="1"/>
  <c r="E2570" i="5"/>
  <c r="J2570" i="5" s="1"/>
  <c r="E2571" i="5"/>
  <c r="J2571" i="5" s="1"/>
  <c r="E2572" i="5"/>
  <c r="J2572" i="5" s="1"/>
  <c r="E2573" i="5"/>
  <c r="J2573" i="5" s="1"/>
  <c r="E2574" i="5"/>
  <c r="J2574" i="5" s="1"/>
  <c r="E2575" i="5"/>
  <c r="J2575" i="5" s="1"/>
  <c r="E2576" i="5"/>
  <c r="J2576" i="5" s="1"/>
  <c r="E2577" i="5"/>
  <c r="J2577" i="5" s="1"/>
  <c r="E2578" i="5"/>
  <c r="J2578" i="5" s="1"/>
  <c r="E2579" i="5"/>
  <c r="J2579" i="5" s="1"/>
  <c r="E2580" i="5"/>
  <c r="J2580" i="5" s="1"/>
  <c r="E2581" i="5"/>
  <c r="J2581" i="5" s="1"/>
  <c r="E2582" i="5"/>
  <c r="J2582" i="5" s="1"/>
  <c r="E2583" i="5"/>
  <c r="J2583" i="5" s="1"/>
  <c r="E2584" i="5"/>
  <c r="J2584" i="5" s="1"/>
  <c r="E2585" i="5"/>
  <c r="J2585" i="5" s="1"/>
  <c r="E2586" i="5"/>
  <c r="J2586" i="5" s="1"/>
  <c r="E2587" i="5"/>
  <c r="J2587" i="5" s="1"/>
  <c r="E2588" i="5"/>
  <c r="J2588" i="5" s="1"/>
  <c r="E2589" i="5"/>
  <c r="J2589" i="5" s="1"/>
  <c r="E2590" i="5"/>
  <c r="J2590" i="5" s="1"/>
  <c r="E2591" i="5"/>
  <c r="J2591" i="5" s="1"/>
  <c r="E2592" i="5"/>
  <c r="J2592" i="5" s="1"/>
  <c r="E2593" i="5"/>
  <c r="J2593" i="5" s="1"/>
  <c r="E2594" i="5"/>
  <c r="J2594" i="5" s="1"/>
  <c r="E2595" i="5"/>
  <c r="J2595" i="5" s="1"/>
  <c r="E2596" i="5"/>
  <c r="J2596" i="5" s="1"/>
  <c r="E2597" i="5"/>
  <c r="J2597" i="5" s="1"/>
  <c r="E2598" i="5"/>
  <c r="J2598" i="5" s="1"/>
  <c r="E2599" i="5"/>
  <c r="J2599" i="5" s="1"/>
  <c r="E2600" i="5"/>
  <c r="J2600" i="5" s="1"/>
  <c r="E2601" i="5"/>
  <c r="J2601" i="5" s="1"/>
  <c r="E2602" i="5"/>
  <c r="J2602" i="5" s="1"/>
  <c r="E2603" i="5"/>
  <c r="J2603" i="5" s="1"/>
  <c r="E2604" i="5"/>
  <c r="J2604" i="5" s="1"/>
  <c r="E2605" i="5"/>
  <c r="J2605" i="5" s="1"/>
  <c r="E2606" i="5"/>
  <c r="J2606" i="5" s="1"/>
  <c r="E2607" i="5"/>
  <c r="J2607" i="5" s="1"/>
  <c r="E2608" i="5"/>
  <c r="J2608" i="5" s="1"/>
  <c r="E2609" i="5"/>
  <c r="J2609" i="5" s="1"/>
  <c r="E2610" i="5"/>
  <c r="J2610" i="5" s="1"/>
  <c r="E2611" i="5"/>
  <c r="J2611" i="5" s="1"/>
  <c r="E2612" i="5"/>
  <c r="J2612" i="5" s="1"/>
  <c r="E2613" i="5"/>
  <c r="J2613" i="5" s="1"/>
  <c r="E2614" i="5"/>
  <c r="J2614" i="5" s="1"/>
  <c r="E2615" i="5"/>
  <c r="J2615" i="5" s="1"/>
  <c r="E2616" i="5"/>
  <c r="J2616" i="5" s="1"/>
  <c r="E2617" i="5"/>
  <c r="J2617" i="5" s="1"/>
  <c r="E2618" i="5"/>
  <c r="J2618" i="5" s="1"/>
  <c r="E2619" i="5"/>
  <c r="J2619" i="5" s="1"/>
  <c r="E2620" i="5"/>
  <c r="J2620" i="5" s="1"/>
  <c r="E2621" i="5"/>
  <c r="J2621" i="5" s="1"/>
  <c r="E2622" i="5"/>
  <c r="J2622" i="5" s="1"/>
  <c r="E2623" i="5"/>
  <c r="J2623" i="5" s="1"/>
  <c r="E2624" i="5"/>
  <c r="J2624" i="5" s="1"/>
  <c r="E2625" i="5"/>
  <c r="J2625" i="5" s="1"/>
  <c r="E2626" i="5"/>
  <c r="J2626" i="5" s="1"/>
  <c r="E2627" i="5"/>
  <c r="J2627" i="5" s="1"/>
  <c r="E2628" i="5"/>
  <c r="J2628" i="5" s="1"/>
  <c r="E2629" i="5"/>
  <c r="J2629" i="5" s="1"/>
  <c r="E2630" i="5"/>
  <c r="J2630" i="5" s="1"/>
  <c r="E2631" i="5"/>
  <c r="J2631" i="5" s="1"/>
  <c r="E2632" i="5"/>
  <c r="J2632" i="5" s="1"/>
  <c r="E2633" i="5"/>
  <c r="J2633" i="5" s="1"/>
  <c r="E2634" i="5"/>
  <c r="J2634" i="5" s="1"/>
  <c r="E2635" i="5"/>
  <c r="J2635" i="5" s="1"/>
  <c r="E2636" i="5"/>
  <c r="J2636" i="5" s="1"/>
  <c r="E2637" i="5"/>
  <c r="J2637" i="5" s="1"/>
  <c r="E2638" i="5"/>
  <c r="J2638" i="5" s="1"/>
  <c r="E2639" i="5"/>
  <c r="J2639" i="5" s="1"/>
  <c r="E2640" i="5"/>
  <c r="J2640" i="5" s="1"/>
  <c r="E2641" i="5"/>
  <c r="J2641" i="5" s="1"/>
  <c r="E2642" i="5"/>
  <c r="J2642" i="5" s="1"/>
  <c r="E2643" i="5"/>
  <c r="J2643" i="5" s="1"/>
  <c r="E2644" i="5"/>
  <c r="J2644" i="5" s="1"/>
  <c r="E2645" i="5"/>
  <c r="J2645" i="5" s="1"/>
  <c r="E2646" i="5"/>
  <c r="J2646" i="5" s="1"/>
  <c r="E2647" i="5"/>
  <c r="J2647" i="5" s="1"/>
  <c r="E2648" i="5"/>
  <c r="J2648" i="5" s="1"/>
  <c r="E2649" i="5"/>
  <c r="J2649" i="5" s="1"/>
  <c r="E2650" i="5"/>
  <c r="J2650" i="5" s="1"/>
  <c r="E2651" i="5"/>
  <c r="J2651" i="5" s="1"/>
  <c r="E2652" i="5"/>
  <c r="J2652" i="5" s="1"/>
  <c r="E2653" i="5"/>
  <c r="J2653" i="5" s="1"/>
  <c r="E2654" i="5"/>
  <c r="J2654" i="5" s="1"/>
  <c r="E2655" i="5"/>
  <c r="J2655" i="5" s="1"/>
  <c r="E2656" i="5"/>
  <c r="J2656" i="5" s="1"/>
  <c r="E2657" i="5"/>
  <c r="J2657" i="5" s="1"/>
  <c r="E2658" i="5"/>
  <c r="J2658" i="5" s="1"/>
  <c r="E2659" i="5"/>
  <c r="J2659" i="5" s="1"/>
  <c r="E2660" i="5"/>
  <c r="J2660" i="5" s="1"/>
  <c r="E2661" i="5"/>
  <c r="J2661" i="5" s="1"/>
  <c r="E2662" i="5"/>
  <c r="J2662" i="5" s="1"/>
  <c r="E2663" i="5"/>
  <c r="J2663" i="5" s="1"/>
  <c r="E2664" i="5"/>
  <c r="J2664" i="5" s="1"/>
  <c r="E2665" i="5"/>
  <c r="J2665" i="5" s="1"/>
  <c r="E2666" i="5"/>
  <c r="J2666" i="5" s="1"/>
  <c r="E2667" i="5"/>
  <c r="J2667" i="5" s="1"/>
  <c r="E2668" i="5"/>
  <c r="J2668" i="5" s="1"/>
  <c r="E2669" i="5"/>
  <c r="J2669" i="5" s="1"/>
  <c r="E2670" i="5"/>
  <c r="J2670" i="5" s="1"/>
  <c r="E2671" i="5"/>
  <c r="J2671" i="5" s="1"/>
  <c r="E2672" i="5"/>
  <c r="J2672" i="5" s="1"/>
  <c r="E2673" i="5"/>
  <c r="J2673" i="5" s="1"/>
  <c r="E2674" i="5"/>
  <c r="J2674" i="5" s="1"/>
  <c r="E2675" i="5"/>
  <c r="J2675" i="5" s="1"/>
  <c r="E2676" i="5"/>
  <c r="J2676" i="5" s="1"/>
  <c r="E2677" i="5"/>
  <c r="J2677" i="5" s="1"/>
  <c r="E2678" i="5"/>
  <c r="J2678" i="5" s="1"/>
  <c r="E2679" i="5"/>
  <c r="J2679" i="5" s="1"/>
  <c r="E2680" i="5"/>
  <c r="J2680" i="5" s="1"/>
  <c r="E2681" i="5"/>
  <c r="J2681" i="5" s="1"/>
  <c r="E2682" i="5"/>
  <c r="J2682" i="5" s="1"/>
  <c r="E2683" i="5"/>
  <c r="J2683" i="5" s="1"/>
  <c r="E2684" i="5"/>
  <c r="J2684" i="5" s="1"/>
  <c r="E2685" i="5"/>
  <c r="J2685" i="5" s="1"/>
  <c r="E2686" i="5"/>
  <c r="J2686" i="5" s="1"/>
  <c r="E2687" i="5"/>
  <c r="J2687" i="5" s="1"/>
  <c r="E2688" i="5"/>
  <c r="J2688" i="5" s="1"/>
  <c r="E2689" i="5"/>
  <c r="J2689" i="5" s="1"/>
  <c r="E2690" i="5"/>
  <c r="J2690" i="5" s="1"/>
  <c r="E2691" i="5"/>
  <c r="J2691" i="5" s="1"/>
  <c r="E2692" i="5"/>
  <c r="J2692" i="5" s="1"/>
  <c r="E2693" i="5"/>
  <c r="J2693" i="5" s="1"/>
  <c r="E2694" i="5"/>
  <c r="J2694" i="5" s="1"/>
  <c r="E2695" i="5"/>
  <c r="J2695" i="5" s="1"/>
  <c r="E2696" i="5"/>
  <c r="J2696" i="5" s="1"/>
  <c r="E2697" i="5"/>
  <c r="J2697" i="5" s="1"/>
  <c r="E2698" i="5"/>
  <c r="J2698" i="5" s="1"/>
  <c r="E2699" i="5"/>
  <c r="J2699" i="5" s="1"/>
  <c r="E2700" i="5"/>
  <c r="J2700" i="5" s="1"/>
  <c r="E2701" i="5"/>
  <c r="J2701" i="5" s="1"/>
  <c r="E2702" i="5"/>
  <c r="J2702" i="5" s="1"/>
  <c r="E2703" i="5"/>
  <c r="J2703" i="5" s="1"/>
  <c r="E2704" i="5"/>
  <c r="J2704" i="5" s="1"/>
  <c r="E2705" i="5"/>
  <c r="J2705" i="5" s="1"/>
  <c r="E2706" i="5"/>
  <c r="J2706" i="5" s="1"/>
  <c r="E2707" i="5"/>
  <c r="J2707" i="5" s="1"/>
  <c r="E2708" i="5"/>
  <c r="J2708" i="5" s="1"/>
  <c r="E2709" i="5"/>
  <c r="J2709" i="5" s="1"/>
  <c r="E2710" i="5"/>
  <c r="J2710" i="5" s="1"/>
  <c r="E2711" i="5"/>
  <c r="J2711" i="5" s="1"/>
  <c r="E2712" i="5"/>
  <c r="J2712" i="5" s="1"/>
  <c r="E2713" i="5"/>
  <c r="J2713" i="5" s="1"/>
  <c r="E2714" i="5"/>
  <c r="J2714" i="5" s="1"/>
  <c r="E2715" i="5"/>
  <c r="J2715" i="5" s="1"/>
  <c r="E2716" i="5"/>
  <c r="J2716" i="5" s="1"/>
  <c r="E2717" i="5"/>
  <c r="J2717" i="5" s="1"/>
  <c r="E2718" i="5"/>
  <c r="J2718" i="5" s="1"/>
  <c r="E2719" i="5"/>
  <c r="J2719" i="5" s="1"/>
  <c r="E2720" i="5"/>
  <c r="J2720" i="5" s="1"/>
  <c r="E2721" i="5"/>
  <c r="J2721" i="5" s="1"/>
  <c r="E2722" i="5"/>
  <c r="J2722" i="5" s="1"/>
  <c r="E2723" i="5"/>
  <c r="J2723" i="5" s="1"/>
  <c r="E2724" i="5"/>
  <c r="J2724" i="5" s="1"/>
  <c r="E2725" i="5"/>
  <c r="J2725" i="5" s="1"/>
  <c r="E2726" i="5"/>
  <c r="J2726" i="5" s="1"/>
  <c r="E2727" i="5"/>
  <c r="J2727" i="5" s="1"/>
  <c r="E2728" i="5"/>
  <c r="J2728" i="5" s="1"/>
  <c r="E2729" i="5"/>
  <c r="J2729" i="5" s="1"/>
  <c r="E2730" i="5"/>
  <c r="J2730" i="5" s="1"/>
  <c r="E2731" i="5"/>
  <c r="J2731" i="5" s="1"/>
  <c r="E2732" i="5"/>
  <c r="J2732" i="5" s="1"/>
  <c r="E2733" i="5"/>
  <c r="J2733" i="5" s="1"/>
  <c r="E2734" i="5"/>
  <c r="J2734" i="5" s="1"/>
  <c r="E2735" i="5"/>
  <c r="J2735" i="5" s="1"/>
  <c r="E2736" i="5"/>
  <c r="J2736" i="5" s="1"/>
  <c r="E2737" i="5"/>
  <c r="J2737" i="5" s="1"/>
  <c r="E2738" i="5"/>
  <c r="J2738" i="5" s="1"/>
  <c r="E2739" i="5"/>
  <c r="J2739" i="5" s="1"/>
  <c r="E2740" i="5"/>
  <c r="J2740" i="5" s="1"/>
  <c r="E2741" i="5"/>
  <c r="J2741" i="5" s="1"/>
  <c r="E2742" i="5"/>
  <c r="J2742" i="5" s="1"/>
  <c r="E2743" i="5"/>
  <c r="J2743" i="5" s="1"/>
  <c r="E2744" i="5"/>
  <c r="J2744" i="5" s="1"/>
  <c r="E2745" i="5"/>
  <c r="J2745" i="5" s="1"/>
  <c r="E2746" i="5"/>
  <c r="J2746" i="5" s="1"/>
  <c r="E2747" i="5"/>
  <c r="J2747" i="5" s="1"/>
  <c r="E2748" i="5"/>
  <c r="J2748" i="5" s="1"/>
  <c r="E2749" i="5"/>
  <c r="J2749" i="5" s="1"/>
  <c r="E2750" i="5"/>
  <c r="J2750" i="5" s="1"/>
  <c r="E2751" i="5"/>
  <c r="J2751" i="5" s="1"/>
  <c r="E2752" i="5"/>
  <c r="J2752" i="5" s="1"/>
  <c r="E2753" i="5"/>
  <c r="J2753" i="5" s="1"/>
  <c r="E2754" i="5"/>
  <c r="J2754" i="5" s="1"/>
  <c r="E2755" i="5"/>
  <c r="J2755" i="5" s="1"/>
  <c r="E2756" i="5"/>
  <c r="J2756" i="5" s="1"/>
  <c r="E2757" i="5"/>
  <c r="J2757" i="5" s="1"/>
  <c r="E2758" i="5"/>
  <c r="J2758" i="5" s="1"/>
  <c r="E2759" i="5"/>
  <c r="J2759" i="5" s="1"/>
  <c r="E2760" i="5"/>
  <c r="J2760" i="5" s="1"/>
  <c r="E2761" i="5"/>
  <c r="J2761" i="5" s="1"/>
  <c r="E2762" i="5"/>
  <c r="J2762" i="5" s="1"/>
  <c r="E2763" i="5"/>
  <c r="J2763" i="5" s="1"/>
  <c r="E2764" i="5"/>
  <c r="J2764" i="5" s="1"/>
  <c r="E2765" i="5"/>
  <c r="J2765" i="5" s="1"/>
  <c r="E2766" i="5"/>
  <c r="J2766" i="5" s="1"/>
  <c r="E2767" i="5"/>
  <c r="J2767" i="5" s="1"/>
  <c r="E2768" i="5"/>
  <c r="J2768" i="5" s="1"/>
  <c r="E2769" i="5"/>
  <c r="J2769" i="5" s="1"/>
  <c r="E2770" i="5"/>
  <c r="J2770" i="5" s="1"/>
  <c r="E2771" i="5"/>
  <c r="J2771" i="5" s="1"/>
  <c r="E2772" i="5"/>
  <c r="J2772" i="5" s="1"/>
  <c r="E2773" i="5"/>
  <c r="J2773" i="5" s="1"/>
  <c r="E2774" i="5"/>
  <c r="J2774" i="5" s="1"/>
  <c r="E2775" i="5"/>
  <c r="J2775" i="5" s="1"/>
  <c r="E2776" i="5"/>
  <c r="J2776" i="5" s="1"/>
  <c r="E2777" i="5"/>
  <c r="J2777" i="5" s="1"/>
  <c r="E2778" i="5"/>
  <c r="J2778" i="5" s="1"/>
  <c r="E2779" i="5"/>
  <c r="J2779" i="5" s="1"/>
  <c r="E2780" i="5"/>
  <c r="J2780" i="5" s="1"/>
  <c r="E2781" i="5"/>
  <c r="J2781" i="5" s="1"/>
  <c r="E2782" i="5"/>
  <c r="J2782" i="5" s="1"/>
  <c r="E2783" i="5"/>
  <c r="J2783" i="5" s="1"/>
  <c r="E2784" i="5"/>
  <c r="J2784" i="5" s="1"/>
  <c r="E2785" i="5"/>
  <c r="J2785" i="5" s="1"/>
  <c r="E2786" i="5"/>
  <c r="J2786" i="5" s="1"/>
  <c r="E2787" i="5"/>
  <c r="J2787" i="5" s="1"/>
  <c r="E2788" i="5"/>
  <c r="J2788" i="5" s="1"/>
  <c r="E2789" i="5"/>
  <c r="J2789" i="5" s="1"/>
  <c r="E2790" i="5"/>
  <c r="J2790" i="5" s="1"/>
  <c r="E2791" i="5"/>
  <c r="J2791" i="5" s="1"/>
  <c r="E2792" i="5"/>
  <c r="J2792" i="5" s="1"/>
  <c r="E2793" i="5"/>
  <c r="J2793" i="5" s="1"/>
  <c r="E2794" i="5"/>
  <c r="J2794" i="5" s="1"/>
  <c r="E2795" i="5"/>
  <c r="J2795" i="5" s="1"/>
  <c r="E2796" i="5"/>
  <c r="J2796" i="5" s="1"/>
  <c r="E2797" i="5"/>
  <c r="J2797" i="5" s="1"/>
  <c r="E2798" i="5"/>
  <c r="J2798" i="5" s="1"/>
  <c r="E2799" i="5"/>
  <c r="J2799" i="5" s="1"/>
  <c r="E2800" i="5"/>
  <c r="J2800" i="5" s="1"/>
  <c r="E2801" i="5"/>
  <c r="J2801" i="5" s="1"/>
  <c r="E2802" i="5"/>
  <c r="J2802" i="5" s="1"/>
  <c r="E2803" i="5"/>
  <c r="J2803" i="5" s="1"/>
  <c r="E2804" i="5"/>
  <c r="J2804" i="5" s="1"/>
  <c r="E2805" i="5"/>
  <c r="J2805" i="5" s="1"/>
  <c r="E2806" i="5"/>
  <c r="J2806" i="5" s="1"/>
  <c r="E2807" i="5"/>
  <c r="J2807" i="5" s="1"/>
  <c r="E2808" i="5"/>
  <c r="J2808" i="5" s="1"/>
  <c r="E2809" i="5"/>
  <c r="J2809" i="5" s="1"/>
  <c r="E2810" i="5"/>
  <c r="J2810" i="5" s="1"/>
  <c r="E2811" i="5"/>
  <c r="J2811" i="5" s="1"/>
  <c r="E2812" i="5"/>
  <c r="J2812" i="5" s="1"/>
  <c r="E2813" i="5"/>
  <c r="J2813" i="5" s="1"/>
  <c r="E2814" i="5"/>
  <c r="J2814" i="5" s="1"/>
  <c r="E2815" i="5"/>
  <c r="J2815" i="5" s="1"/>
  <c r="E2816" i="5"/>
  <c r="J2816" i="5" s="1"/>
  <c r="E2817" i="5"/>
  <c r="J2817" i="5" s="1"/>
  <c r="E2818" i="5"/>
  <c r="J2818" i="5" s="1"/>
  <c r="E2819" i="5"/>
  <c r="J2819" i="5" s="1"/>
  <c r="E2820" i="5"/>
  <c r="J2820" i="5" s="1"/>
  <c r="E2821" i="5"/>
  <c r="J2821" i="5" s="1"/>
  <c r="E2822" i="5"/>
  <c r="J2822" i="5" s="1"/>
  <c r="E2823" i="5"/>
  <c r="J2823" i="5" s="1"/>
  <c r="E2824" i="5"/>
  <c r="J2824" i="5" s="1"/>
  <c r="E2825" i="5"/>
  <c r="J2825" i="5" s="1"/>
  <c r="E2826" i="5"/>
  <c r="J2826" i="5" s="1"/>
  <c r="E2827" i="5"/>
  <c r="J2827" i="5" s="1"/>
  <c r="E2828" i="5"/>
  <c r="J2828" i="5" s="1"/>
  <c r="E2829" i="5"/>
  <c r="J2829" i="5" s="1"/>
  <c r="E2830" i="5"/>
  <c r="J2830" i="5" s="1"/>
  <c r="E2831" i="5"/>
  <c r="J2831" i="5" s="1"/>
  <c r="E2832" i="5"/>
  <c r="J2832" i="5" s="1"/>
  <c r="E2833" i="5"/>
  <c r="J2833" i="5" s="1"/>
  <c r="E2834" i="5"/>
  <c r="J2834" i="5" s="1"/>
  <c r="E2835" i="5"/>
  <c r="J2835" i="5" s="1"/>
  <c r="E2836" i="5"/>
  <c r="J2836" i="5" s="1"/>
  <c r="E2837" i="5"/>
  <c r="J2837" i="5" s="1"/>
  <c r="E2838" i="5"/>
  <c r="J2838" i="5" s="1"/>
  <c r="E2839" i="5"/>
  <c r="J2839" i="5" s="1"/>
  <c r="E2840" i="5"/>
  <c r="J2840" i="5" s="1"/>
  <c r="E2841" i="5"/>
  <c r="J2841" i="5" s="1"/>
  <c r="E2842" i="5"/>
  <c r="J2842" i="5" s="1"/>
  <c r="E2843" i="5"/>
  <c r="J2843" i="5" s="1"/>
  <c r="E2844" i="5"/>
  <c r="J2844" i="5" s="1"/>
  <c r="E2845" i="5"/>
  <c r="J2845" i="5" s="1"/>
  <c r="E2846" i="5"/>
  <c r="J2846" i="5" s="1"/>
  <c r="E2847" i="5"/>
  <c r="J2847" i="5" s="1"/>
  <c r="E2848" i="5"/>
  <c r="J2848" i="5" s="1"/>
  <c r="E2849" i="5"/>
  <c r="J2849" i="5" s="1"/>
  <c r="E2850" i="5"/>
  <c r="J2850" i="5" s="1"/>
  <c r="E2851" i="5"/>
  <c r="J2851" i="5" s="1"/>
  <c r="E2852" i="5"/>
  <c r="J2852" i="5" s="1"/>
  <c r="E2853" i="5"/>
  <c r="J2853" i="5" s="1"/>
  <c r="E2854" i="5"/>
  <c r="J2854" i="5" s="1"/>
  <c r="E2855" i="5"/>
  <c r="J2855" i="5" s="1"/>
  <c r="E2856" i="5"/>
  <c r="J2856" i="5" s="1"/>
  <c r="E2857" i="5"/>
  <c r="J2857" i="5" s="1"/>
  <c r="E2858" i="5"/>
  <c r="J2858" i="5" s="1"/>
  <c r="E2859" i="5"/>
  <c r="J2859" i="5" s="1"/>
  <c r="E2860" i="5"/>
  <c r="J2860" i="5" s="1"/>
  <c r="E2861" i="5"/>
  <c r="J2861" i="5" s="1"/>
  <c r="E2862" i="5"/>
  <c r="J2862" i="5" s="1"/>
  <c r="E2863" i="5"/>
  <c r="J2863" i="5" s="1"/>
  <c r="E2864" i="5"/>
  <c r="J2864" i="5" s="1"/>
  <c r="E2865" i="5"/>
  <c r="J2865" i="5" s="1"/>
  <c r="E2866" i="5"/>
  <c r="J2866" i="5" s="1"/>
  <c r="E2867" i="5"/>
  <c r="J2867" i="5" s="1"/>
  <c r="E2868" i="5"/>
  <c r="J2868" i="5" s="1"/>
  <c r="E2869" i="5"/>
  <c r="J2869" i="5" s="1"/>
  <c r="E2870" i="5"/>
  <c r="J2870" i="5" s="1"/>
  <c r="E2871" i="5"/>
  <c r="J2871" i="5" s="1"/>
  <c r="E2872" i="5"/>
  <c r="J2872" i="5" s="1"/>
  <c r="E2873" i="5"/>
  <c r="J2873" i="5" s="1"/>
  <c r="E2874" i="5"/>
  <c r="J2874" i="5" s="1"/>
  <c r="E2875" i="5"/>
  <c r="J2875" i="5" s="1"/>
  <c r="E2876" i="5"/>
  <c r="J2876" i="5" s="1"/>
  <c r="E2877" i="5"/>
  <c r="J2877" i="5" s="1"/>
  <c r="E2878" i="5"/>
  <c r="J2878" i="5" s="1"/>
  <c r="E2879" i="5"/>
  <c r="J2879" i="5" s="1"/>
  <c r="E2880" i="5"/>
  <c r="J2880" i="5" s="1"/>
  <c r="E2881" i="5"/>
  <c r="J2881" i="5" s="1"/>
  <c r="E2882" i="5"/>
  <c r="J2882" i="5" s="1"/>
  <c r="E2883" i="5"/>
  <c r="F2883" i="5" s="1"/>
  <c r="E2884" i="5"/>
  <c r="J2884" i="5" s="1"/>
  <c r="E2885" i="5"/>
  <c r="E2886" i="5"/>
  <c r="J2886" i="5" s="1"/>
  <c r="E2887" i="5"/>
  <c r="E2888" i="5"/>
  <c r="J2888" i="5" s="1"/>
  <c r="E2889" i="5"/>
  <c r="F2889" i="5"/>
  <c r="E2890" i="5"/>
  <c r="J2890" i="5" s="1"/>
  <c r="E2891" i="5"/>
  <c r="F2891" i="5" s="1"/>
  <c r="E2892" i="5"/>
  <c r="E2893" i="5"/>
  <c r="F2893" i="5" s="1"/>
  <c r="E2894" i="5"/>
  <c r="E2895" i="5"/>
  <c r="E2896" i="5"/>
  <c r="J2896" i="5" s="1"/>
  <c r="E2897" i="5"/>
  <c r="F2897" i="5" s="1"/>
  <c r="E2898" i="5"/>
  <c r="J2898" i="5" s="1"/>
  <c r="E2899" i="5"/>
  <c r="F2899" i="5" s="1"/>
  <c r="E2900" i="5"/>
  <c r="J2900" i="5" s="1"/>
  <c r="E2901" i="5"/>
  <c r="F2901" i="5" s="1"/>
  <c r="E2902" i="5"/>
  <c r="J2902" i="5" s="1"/>
  <c r="E2903" i="5"/>
  <c r="E2904" i="5"/>
  <c r="E2905" i="5"/>
  <c r="E2906" i="5"/>
  <c r="J2906" i="5" s="1"/>
  <c r="E2907" i="5"/>
  <c r="E2908" i="5"/>
  <c r="E2909" i="5"/>
  <c r="F2909" i="5" s="1"/>
  <c r="E2910" i="5"/>
  <c r="E2911" i="5"/>
  <c r="E2912" i="5"/>
  <c r="J2912" i="5" s="1"/>
  <c r="E2913" i="5"/>
  <c r="F2913" i="5"/>
  <c r="E2914" i="5"/>
  <c r="J2914" i="5" s="1"/>
  <c r="E2915" i="5"/>
  <c r="F2915" i="5" s="1"/>
  <c r="E2916" i="5"/>
  <c r="J2916" i="5" s="1"/>
  <c r="E2917" i="5"/>
  <c r="E2918" i="5"/>
  <c r="J2918" i="5" s="1"/>
  <c r="E2919" i="5"/>
  <c r="E2920" i="5"/>
  <c r="J2920" i="5" s="1"/>
  <c r="E2921" i="5"/>
  <c r="F2921" i="5" s="1"/>
  <c r="E2922" i="5"/>
  <c r="J2922" i="5" s="1"/>
  <c r="E2923" i="5"/>
  <c r="F2923" i="5" s="1"/>
  <c r="E2924" i="5"/>
  <c r="E2925" i="5"/>
  <c r="J2925" i="5" s="1"/>
  <c r="E2926" i="5"/>
  <c r="E2927" i="5"/>
  <c r="J2927" i="5" s="1"/>
  <c r="E2928" i="5"/>
  <c r="J2928" i="5" s="1"/>
  <c r="E2929" i="5"/>
  <c r="E2930" i="5"/>
  <c r="E2931" i="5"/>
  <c r="H2931" i="5" s="1"/>
  <c r="E2932" i="5"/>
  <c r="E2933" i="5"/>
  <c r="J2933" i="5" s="1"/>
  <c r="E2934" i="5"/>
  <c r="E2935" i="5"/>
  <c r="E2936" i="5"/>
  <c r="J2936" i="5" s="1"/>
  <c r="E2937" i="5"/>
  <c r="E2938" i="5"/>
  <c r="E2939" i="5"/>
  <c r="J2939" i="5" s="1"/>
  <c r="E2940" i="5"/>
  <c r="E2941" i="5"/>
  <c r="J2941" i="5" s="1"/>
  <c r="E2942" i="5"/>
  <c r="E2943" i="5"/>
  <c r="F2943" i="5" s="1"/>
  <c r="E2944" i="5"/>
  <c r="J2944" i="5" s="1"/>
  <c r="E2945" i="5"/>
  <c r="E2946" i="5"/>
  <c r="E2947" i="5"/>
  <c r="E2948" i="5"/>
  <c r="E2949" i="5"/>
  <c r="J2949" i="5" s="1"/>
  <c r="E2950" i="5"/>
  <c r="E2951" i="5"/>
  <c r="H2951" i="5"/>
  <c r="E2952" i="5"/>
  <c r="J2952" i="5" s="1"/>
  <c r="E2953" i="5"/>
  <c r="E2954" i="5"/>
  <c r="J2954" i="5" s="1"/>
  <c r="H2954" i="5"/>
  <c r="E2955" i="5"/>
  <c r="E2956" i="5"/>
  <c r="E2957" i="5"/>
  <c r="J2957" i="5" s="1"/>
  <c r="E2958" i="5"/>
  <c r="E2959" i="5"/>
  <c r="E2960" i="5"/>
  <c r="J2960" i="5" s="1"/>
  <c r="E2961" i="5"/>
  <c r="E2962" i="5"/>
  <c r="E2963" i="5"/>
  <c r="H2963" i="5" s="1"/>
  <c r="E2964" i="5"/>
  <c r="E2965" i="5"/>
  <c r="J2965" i="5" s="1"/>
  <c r="E2966" i="5"/>
  <c r="E2967" i="5"/>
  <c r="E2968" i="5"/>
  <c r="J2968" i="5" s="1"/>
  <c r="E2969" i="5"/>
  <c r="E2970" i="5"/>
  <c r="J2970" i="5" s="1"/>
  <c r="E2971" i="5"/>
  <c r="E2972" i="5"/>
  <c r="E2973" i="5"/>
  <c r="J2973" i="5" s="1"/>
  <c r="E2974" i="5"/>
  <c r="E2975" i="5"/>
  <c r="F2975" i="5" s="1"/>
  <c r="E2976" i="5"/>
  <c r="J2976" i="5" s="1"/>
  <c r="E2977" i="5"/>
  <c r="E2978" i="5"/>
  <c r="E2979" i="5"/>
  <c r="E2980" i="5"/>
  <c r="E2981" i="5"/>
  <c r="J2981" i="5" s="1"/>
  <c r="E2982" i="5"/>
  <c r="E2983" i="5"/>
  <c r="H2983" i="5" s="1"/>
  <c r="E2984" i="5"/>
  <c r="J2984" i="5" s="1"/>
  <c r="E2985" i="5"/>
  <c r="E2986" i="5"/>
  <c r="J2986" i="5" s="1"/>
  <c r="E2987" i="5"/>
  <c r="F2987" i="5" s="1"/>
  <c r="E2988" i="5"/>
  <c r="E2989" i="5"/>
  <c r="J2989" i="5" s="1"/>
  <c r="E2990" i="5"/>
  <c r="E2991" i="5"/>
  <c r="J2991" i="5" s="1"/>
  <c r="E2992" i="5"/>
  <c r="J2992" i="5" s="1"/>
  <c r="E2993" i="5"/>
  <c r="E2994" i="5"/>
  <c r="E2995" i="5"/>
  <c r="H2995" i="5" s="1"/>
  <c r="E2996" i="5"/>
  <c r="E2997" i="5"/>
  <c r="J2997" i="5" s="1"/>
  <c r="E2998" i="5"/>
  <c r="E2999" i="5"/>
  <c r="E3000" i="5"/>
  <c r="J3000" i="5" s="1"/>
  <c r="E3001" i="5"/>
  <c r="E3002" i="5"/>
  <c r="J3002" i="5" s="1"/>
  <c r="E3003" i="5"/>
  <c r="J3003" i="5" s="1"/>
  <c r="E3004" i="5"/>
  <c r="E3005" i="5"/>
  <c r="J3005" i="5" s="1"/>
  <c r="E3006" i="5"/>
  <c r="E3007" i="5"/>
  <c r="F3007" i="5" s="1"/>
  <c r="E3008" i="5"/>
  <c r="J3008" i="5" s="1"/>
  <c r="E3009" i="5"/>
  <c r="E3010" i="5"/>
  <c r="E3011" i="5"/>
  <c r="E3012" i="5"/>
  <c r="E3013" i="5"/>
  <c r="J3013" i="5" s="1"/>
  <c r="E3014" i="5"/>
  <c r="E3015" i="5"/>
  <c r="H3015" i="5" s="1"/>
  <c r="E3016" i="5"/>
  <c r="J3016" i="5" s="1"/>
  <c r="E3017" i="5"/>
  <c r="E3018" i="5"/>
  <c r="E3019" i="5"/>
  <c r="E3020" i="5"/>
  <c r="E3021" i="5"/>
  <c r="J3021" i="5" s="1"/>
  <c r="E3022" i="5"/>
  <c r="E3023" i="5"/>
  <c r="J3023" i="5" s="1"/>
  <c r="E3024" i="5"/>
  <c r="J3024" i="5" s="1"/>
  <c r="E3025" i="5"/>
  <c r="E3026" i="5"/>
  <c r="E3027" i="5"/>
  <c r="H3027" i="5" s="1"/>
  <c r="E3028" i="5"/>
  <c r="E3029" i="5"/>
  <c r="J3029" i="5" s="1"/>
  <c r="E3030" i="5"/>
  <c r="E3031" i="5"/>
  <c r="E3032" i="5"/>
  <c r="J3032" i="5" s="1"/>
  <c r="E3033" i="5"/>
  <c r="E3034" i="5"/>
  <c r="J3034" i="5" s="1"/>
  <c r="E3035" i="5"/>
  <c r="J3035" i="5" s="1"/>
  <c r="H3035" i="5"/>
  <c r="E3036" i="5"/>
  <c r="E3037" i="5"/>
  <c r="J3037" i="5" s="1"/>
  <c r="E3038" i="5"/>
  <c r="E3039" i="5"/>
  <c r="F3039" i="5" s="1"/>
  <c r="E3040" i="5"/>
  <c r="J3040" i="5" s="1"/>
  <c r="E3041" i="5"/>
  <c r="E3042" i="5"/>
  <c r="E3043" i="5"/>
  <c r="E3044" i="5"/>
  <c r="E3045" i="5"/>
  <c r="J3045" i="5" s="1"/>
  <c r="E3046" i="5"/>
  <c r="E3047" i="5"/>
  <c r="H3047" i="5" s="1"/>
  <c r="E3048" i="5"/>
  <c r="J3048" i="5" s="1"/>
  <c r="E3049" i="5"/>
  <c r="E3050" i="5"/>
  <c r="J3050" i="5" s="1"/>
  <c r="E3051" i="5"/>
  <c r="F3051" i="5" s="1"/>
  <c r="E3052" i="5"/>
  <c r="E3053" i="5"/>
  <c r="J3053" i="5" s="1"/>
  <c r="E3054" i="5"/>
  <c r="E3055" i="5"/>
  <c r="F3055" i="5" s="1"/>
  <c r="E3056" i="5"/>
  <c r="J3056" i="5" s="1"/>
  <c r="E3057" i="5"/>
  <c r="F3057" i="5" s="1"/>
  <c r="E3058" i="5"/>
  <c r="E3059" i="5"/>
  <c r="F3059" i="5" s="1"/>
  <c r="E3060" i="5"/>
  <c r="E3061" i="5"/>
  <c r="F3061" i="5" s="1"/>
  <c r="E3062" i="5"/>
  <c r="E3063" i="5"/>
  <c r="F3063" i="5" s="1"/>
  <c r="E3064" i="5"/>
  <c r="J3064" i="5" s="1"/>
  <c r="E3065" i="5"/>
  <c r="F3065" i="5" s="1"/>
  <c r="E3066" i="5"/>
  <c r="E3067" i="5"/>
  <c r="F3067" i="5" s="1"/>
  <c r="E3068" i="5"/>
  <c r="J3068" i="5" s="1"/>
  <c r="H3068" i="5"/>
  <c r="E3069" i="5"/>
  <c r="F3069" i="5" s="1"/>
  <c r="E3070" i="5"/>
  <c r="E3071" i="5"/>
  <c r="F3071" i="5" s="1"/>
  <c r="E3072" i="5"/>
  <c r="J3072" i="5" s="1"/>
  <c r="E3073" i="5"/>
  <c r="F3073" i="5" s="1"/>
  <c r="E3074" i="5"/>
  <c r="E3075" i="5"/>
  <c r="F3075" i="5" s="1"/>
  <c r="E3076" i="5"/>
  <c r="J3076" i="5" s="1"/>
  <c r="E3077" i="5"/>
  <c r="F3077" i="5" s="1"/>
  <c r="E3078" i="5"/>
  <c r="E3079" i="5"/>
  <c r="F3079" i="5" s="1"/>
  <c r="E3080" i="5"/>
  <c r="J3080" i="5" s="1"/>
  <c r="E3081" i="5"/>
  <c r="F3081" i="5" s="1"/>
  <c r="E3082" i="5"/>
  <c r="E3083" i="5"/>
  <c r="E3084" i="5"/>
  <c r="J3084" i="5" s="1"/>
  <c r="E3085" i="5"/>
  <c r="E3086" i="5"/>
  <c r="E3087" i="5"/>
  <c r="F3087" i="5" s="1"/>
  <c r="E3088" i="5"/>
  <c r="J3088" i="5" s="1"/>
  <c r="E3089" i="5"/>
  <c r="F3089" i="5"/>
  <c r="E3090" i="5"/>
  <c r="E3091" i="5"/>
  <c r="F3091" i="5" s="1"/>
  <c r="E3092" i="5"/>
  <c r="J3092" i="5" s="1"/>
  <c r="E3093" i="5"/>
  <c r="F3093" i="5" s="1"/>
  <c r="E3094" i="5"/>
  <c r="E3095" i="5"/>
  <c r="F3095" i="5" s="1"/>
  <c r="E3096" i="5"/>
  <c r="E3097" i="5"/>
  <c r="F3097" i="5" s="1"/>
  <c r="E3098" i="5"/>
  <c r="E3099" i="5"/>
  <c r="E3100" i="5"/>
  <c r="J3100" i="5" s="1"/>
  <c r="E3101" i="5"/>
  <c r="E3102" i="5"/>
  <c r="E3103" i="5"/>
  <c r="F3103" i="5" s="1"/>
  <c r="E3104" i="5"/>
  <c r="E3105" i="5"/>
  <c r="F3105" i="5" s="1"/>
  <c r="E3106" i="5"/>
  <c r="E3107" i="5"/>
  <c r="F3107" i="5" s="1"/>
  <c r="E3108" i="5"/>
  <c r="J3108" i="5" s="1"/>
  <c r="E3109" i="5"/>
  <c r="F3109" i="5" s="1"/>
  <c r="E3110" i="5"/>
  <c r="E3111" i="5"/>
  <c r="F3111" i="5" s="1"/>
  <c r="E3112" i="5"/>
  <c r="E3113" i="5"/>
  <c r="F3113" i="5" s="1"/>
  <c r="E3114" i="5"/>
  <c r="E3115" i="5"/>
  <c r="E3116" i="5"/>
  <c r="J3116" i="5" s="1"/>
  <c r="E3117" i="5"/>
  <c r="E3118" i="5"/>
  <c r="E3119" i="5"/>
  <c r="F3119" i="5" s="1"/>
  <c r="E3120" i="5"/>
  <c r="E3121" i="5"/>
  <c r="F3121" i="5" s="1"/>
  <c r="E3122" i="5"/>
  <c r="E3123" i="5"/>
  <c r="F3123" i="5" s="1"/>
  <c r="E3124" i="5"/>
  <c r="E3125" i="5"/>
  <c r="F3125" i="5" s="1"/>
  <c r="E3126" i="5"/>
  <c r="E3127" i="5"/>
  <c r="F3127" i="5" s="1"/>
  <c r="E3128" i="5"/>
  <c r="J3128" i="5" s="1"/>
  <c r="E3129" i="5"/>
  <c r="F3129" i="5" s="1"/>
  <c r="E3130" i="5"/>
  <c r="E3131" i="5"/>
  <c r="E3132" i="5"/>
  <c r="E3133" i="5"/>
  <c r="E3134" i="5"/>
  <c r="E3135" i="5"/>
  <c r="F3135" i="5" s="1"/>
  <c r="E3136" i="5"/>
  <c r="J3136" i="5" s="1"/>
  <c r="E3137" i="5"/>
  <c r="F3137" i="5" s="1"/>
  <c r="E3138" i="5"/>
  <c r="E3139" i="5"/>
  <c r="F3139" i="5" s="1"/>
  <c r="E3140" i="5"/>
  <c r="J3140" i="5" s="1"/>
  <c r="H3140" i="5"/>
  <c r="E3141" i="5"/>
  <c r="F3141" i="5" s="1"/>
  <c r="E3142" i="5"/>
  <c r="E3143" i="5"/>
  <c r="F3143" i="5" s="1"/>
  <c r="E3144" i="5"/>
  <c r="J3144" i="5" s="1"/>
  <c r="E3145" i="5"/>
  <c r="F3145" i="5" s="1"/>
  <c r="E3146" i="5"/>
  <c r="E3147" i="5"/>
  <c r="E3148" i="5"/>
  <c r="J3148" i="5" s="1"/>
  <c r="E3149" i="5"/>
  <c r="E3150" i="5"/>
  <c r="E3151" i="5"/>
  <c r="F3151" i="5" s="1"/>
  <c r="E3152" i="5"/>
  <c r="J3152" i="5" s="1"/>
  <c r="E3153" i="5"/>
  <c r="F3153" i="5" s="1"/>
  <c r="E3154" i="5"/>
  <c r="E3155" i="5"/>
  <c r="F3155" i="5" s="1"/>
  <c r="E3156" i="5"/>
  <c r="E3157" i="5"/>
  <c r="F3157" i="5"/>
  <c r="E3158" i="5"/>
  <c r="E3159" i="5"/>
  <c r="F3159" i="5" s="1"/>
  <c r="E3160" i="5"/>
  <c r="J3160" i="5" s="1"/>
  <c r="H3160" i="5"/>
  <c r="E3161" i="5"/>
  <c r="F3161" i="5" s="1"/>
  <c r="E3162" i="5"/>
  <c r="E3163" i="5"/>
  <c r="E3164" i="5"/>
  <c r="J3164" i="5" s="1"/>
  <c r="E3165" i="5"/>
  <c r="E3166" i="5"/>
  <c r="E3167" i="5"/>
  <c r="F3167" i="5" s="1"/>
  <c r="E3168" i="5"/>
  <c r="E3169" i="5"/>
  <c r="F3169" i="5" s="1"/>
  <c r="E3170" i="5"/>
  <c r="E3171" i="5"/>
  <c r="F3171" i="5" s="1"/>
  <c r="E3172" i="5"/>
  <c r="E3173" i="5"/>
  <c r="F3173" i="5" s="1"/>
  <c r="E3174" i="5"/>
  <c r="E3175" i="5"/>
  <c r="F3175" i="5" s="1"/>
  <c r="E3176" i="5"/>
  <c r="E3177" i="5"/>
  <c r="F3177" i="5" s="1"/>
  <c r="E3178" i="5"/>
  <c r="E3179" i="5"/>
  <c r="E3180" i="5"/>
  <c r="J3180" i="5" s="1"/>
  <c r="E3181" i="5"/>
  <c r="E3182" i="5"/>
  <c r="E3183" i="5"/>
  <c r="F3183" i="5" s="1"/>
  <c r="E3184" i="5"/>
  <c r="J3184" i="5" s="1"/>
  <c r="E3185" i="5"/>
  <c r="F3185" i="5" s="1"/>
  <c r="E3186" i="5"/>
  <c r="E3187" i="5"/>
  <c r="F3187" i="5" s="1"/>
  <c r="E3188" i="5"/>
  <c r="E3189" i="5"/>
  <c r="F3189" i="5" s="1"/>
  <c r="E3190" i="5"/>
  <c r="E3191" i="5"/>
  <c r="F3191" i="5" s="1"/>
  <c r="E3192" i="5"/>
  <c r="E3193" i="5"/>
  <c r="F3193" i="5" s="1"/>
  <c r="E3194" i="5"/>
  <c r="E3195" i="5"/>
  <c r="E3196" i="5"/>
  <c r="J3196" i="5" s="1"/>
  <c r="E3197" i="5"/>
  <c r="F3197" i="5"/>
  <c r="E3198" i="5"/>
  <c r="E3199" i="5"/>
  <c r="F3199" i="5" s="1"/>
  <c r="E3200" i="5"/>
  <c r="J3200" i="5" s="1"/>
  <c r="H3200" i="5"/>
  <c r="E3201" i="5"/>
  <c r="F3201" i="5" s="1"/>
  <c r="E3202" i="5"/>
  <c r="E3203" i="5"/>
  <c r="F3203" i="5" s="1"/>
  <c r="E3204" i="5"/>
  <c r="E3205" i="5"/>
  <c r="F3205" i="5" s="1"/>
  <c r="E3206" i="5"/>
  <c r="E3207" i="5"/>
  <c r="F3207" i="5" s="1"/>
  <c r="E3208" i="5"/>
  <c r="J3208" i="5" s="1"/>
  <c r="E3209" i="5"/>
  <c r="F3209" i="5" s="1"/>
  <c r="E3210" i="5"/>
  <c r="E3211" i="5"/>
  <c r="E3212" i="5"/>
  <c r="J3212" i="5" s="1"/>
  <c r="E3213" i="5"/>
  <c r="E3214" i="5"/>
  <c r="E3215" i="5"/>
  <c r="F3215" i="5" s="1"/>
  <c r="E3216" i="5"/>
  <c r="E3217" i="5"/>
  <c r="F3217" i="5" s="1"/>
  <c r="E3218" i="5"/>
  <c r="E3219" i="5"/>
  <c r="F3219" i="5" s="1"/>
  <c r="E3220" i="5"/>
  <c r="J3220" i="5" s="1"/>
  <c r="E3221" i="5"/>
  <c r="F3221" i="5" s="1"/>
  <c r="E3222" i="5"/>
  <c r="E3223" i="5"/>
  <c r="F3223" i="5" s="1"/>
  <c r="E3224" i="5"/>
  <c r="J3224" i="5" s="1"/>
  <c r="E3225" i="5"/>
  <c r="F3225" i="5" s="1"/>
  <c r="E3226" i="5"/>
  <c r="E3227" i="5"/>
  <c r="E3228" i="5"/>
  <c r="E3229" i="5"/>
  <c r="E3230" i="5"/>
  <c r="E3231" i="5"/>
  <c r="F3231" i="5" s="1"/>
  <c r="E3232" i="5"/>
  <c r="J3232" i="5" s="1"/>
  <c r="E3233" i="5"/>
  <c r="F3233" i="5" s="1"/>
  <c r="E3234" i="5"/>
  <c r="E3235" i="5"/>
  <c r="F3235" i="5" s="1"/>
  <c r="E3236" i="5"/>
  <c r="J3236" i="5" s="1"/>
  <c r="E3237" i="5"/>
  <c r="F3237" i="5" s="1"/>
  <c r="E3238" i="5"/>
  <c r="E3239" i="5"/>
  <c r="F3239" i="5" s="1"/>
  <c r="E3240" i="5"/>
  <c r="J3240" i="5" s="1"/>
  <c r="E3241" i="5"/>
  <c r="F3241" i="5" s="1"/>
  <c r="E3242" i="5"/>
  <c r="E3243" i="5"/>
  <c r="E3244" i="5"/>
  <c r="E3245" i="5"/>
  <c r="E3246" i="5"/>
  <c r="E3247" i="5"/>
  <c r="F3247" i="5" s="1"/>
  <c r="E3248" i="5"/>
  <c r="E3249" i="5"/>
  <c r="F3249" i="5" s="1"/>
  <c r="E3250" i="5"/>
  <c r="E3251" i="5"/>
  <c r="F3251" i="5" s="1"/>
  <c r="E3252" i="5"/>
  <c r="J3252" i="5" s="1"/>
  <c r="E3253" i="5"/>
  <c r="F3253" i="5" s="1"/>
  <c r="E3254" i="5"/>
  <c r="E3255" i="5"/>
  <c r="F3255" i="5" s="1"/>
  <c r="E3256" i="5"/>
  <c r="E3257" i="5"/>
  <c r="F3257" i="5"/>
  <c r="E3258" i="5"/>
  <c r="E3259" i="5"/>
  <c r="E3260" i="5"/>
  <c r="J3260" i="5" s="1"/>
  <c r="H3260" i="5"/>
  <c r="E3261" i="5"/>
  <c r="E3262" i="5"/>
  <c r="E3263" i="5"/>
  <c r="F3263" i="5" s="1"/>
  <c r="E3264" i="5"/>
  <c r="E3265" i="5"/>
  <c r="F3265" i="5" s="1"/>
  <c r="E3266" i="5"/>
  <c r="E3267" i="5"/>
  <c r="F3267" i="5" s="1"/>
  <c r="E3268" i="5"/>
  <c r="J3268" i="5" s="1"/>
  <c r="E3269" i="5"/>
  <c r="F3269" i="5" s="1"/>
  <c r="E3270" i="5"/>
  <c r="E3271" i="5"/>
  <c r="F3271" i="5" s="1"/>
  <c r="E3272" i="5"/>
  <c r="J3272" i="5" s="1"/>
  <c r="E3273" i="5"/>
  <c r="F3273" i="5" s="1"/>
  <c r="E3274" i="5"/>
  <c r="E3275" i="5"/>
  <c r="E3276" i="5"/>
  <c r="E3277" i="5"/>
  <c r="E3278" i="5"/>
  <c r="E3279" i="5"/>
  <c r="F3279" i="5" s="1"/>
  <c r="E3280" i="5"/>
  <c r="J3280" i="5" s="1"/>
  <c r="E3281" i="5"/>
  <c r="F3281" i="5" s="1"/>
  <c r="E3282" i="5"/>
  <c r="E3283" i="5"/>
  <c r="F3283" i="5" s="1"/>
  <c r="E3284" i="5"/>
  <c r="J3284" i="5" s="1"/>
  <c r="E3285" i="5"/>
  <c r="F3285" i="5" s="1"/>
  <c r="E3286" i="5"/>
  <c r="E3287" i="5"/>
  <c r="F3287" i="5" s="1"/>
  <c r="E3288" i="5"/>
  <c r="J3288" i="5" s="1"/>
  <c r="E3289" i="5"/>
  <c r="F3289" i="5" s="1"/>
  <c r="E3290" i="5"/>
  <c r="E3291" i="5"/>
  <c r="E3292" i="5"/>
  <c r="J3292" i="5" s="1"/>
  <c r="E3293" i="5"/>
  <c r="E3294" i="5"/>
  <c r="E3295" i="5"/>
  <c r="F3295" i="5" s="1"/>
  <c r="E3296" i="5"/>
  <c r="E3297" i="5"/>
  <c r="F3297" i="5" s="1"/>
  <c r="E3298" i="5"/>
  <c r="E3299" i="5"/>
  <c r="F3299" i="5" s="1"/>
  <c r="E3300" i="5"/>
  <c r="J3300" i="5" s="1"/>
  <c r="E3301" i="5"/>
  <c r="F3301" i="5" s="1"/>
  <c r="E3302" i="5"/>
  <c r="E3303" i="5"/>
  <c r="F3303" i="5" s="1"/>
  <c r="E3304" i="5"/>
  <c r="J3304" i="5" s="1"/>
  <c r="E3305" i="5"/>
  <c r="F3305" i="5" s="1"/>
  <c r="E3499" i="5"/>
  <c r="E3535" i="5"/>
  <c r="E3344" i="5"/>
  <c r="J3344" i="5" s="1"/>
  <c r="E3327" i="5"/>
  <c r="E3407" i="5"/>
  <c r="J3407" i="5" s="1"/>
  <c r="E3337" i="5"/>
  <c r="E3481" i="5"/>
  <c r="J3481" i="5" s="1"/>
  <c r="E3393" i="5"/>
  <c r="E3446" i="5"/>
  <c r="J3446" i="5" s="1"/>
  <c r="E3472" i="5"/>
  <c r="E3328" i="5"/>
  <c r="J3328" i="5" s="1"/>
  <c r="E3478" i="5"/>
  <c r="E3318" i="5"/>
  <c r="J3318" i="5" s="1"/>
  <c r="E3371" i="5"/>
  <c r="E3411" i="5"/>
  <c r="J3411" i="5" s="1"/>
  <c r="E3380" i="5"/>
  <c r="E3386" i="5"/>
  <c r="J3386" i="5" s="1"/>
  <c r="E3451" i="5"/>
  <c r="E3363" i="5"/>
  <c r="J3363" i="5" s="1"/>
  <c r="E3512" i="5"/>
  <c r="E3353" i="5"/>
  <c r="J3353" i="5" s="1"/>
  <c r="E3435" i="5"/>
  <c r="E3340" i="5"/>
  <c r="J3340" i="5" s="1"/>
  <c r="E3404" i="5"/>
  <c r="E3447" i="5"/>
  <c r="J3447" i="5" s="1"/>
  <c r="E3537" i="5"/>
  <c r="E3313" i="5"/>
  <c r="J3313" i="5" s="1"/>
  <c r="E3523" i="5"/>
  <c r="E3419" i="5"/>
  <c r="J3419" i="5" s="1"/>
  <c r="E3547" i="5"/>
  <c r="E3544" i="5"/>
  <c r="J3544" i="5" s="1"/>
  <c r="E3351" i="5"/>
  <c r="E3469" i="5"/>
  <c r="J3469" i="5" s="1"/>
  <c r="E3434" i="5"/>
  <c r="E3495" i="5"/>
  <c r="J3495" i="5" s="1"/>
  <c r="E3491" i="5"/>
  <c r="E3387" i="5"/>
  <c r="J3387" i="5" s="1"/>
  <c r="E3341" i="5"/>
  <c r="E3329" i="5"/>
  <c r="J3329" i="5" s="1"/>
  <c r="E3345" i="5"/>
  <c r="E3314" i="5"/>
  <c r="J3314" i="5" s="1"/>
  <c r="E3339" i="5"/>
  <c r="E3524" i="5"/>
  <c r="J3524" i="5" s="1"/>
  <c r="E3321" i="5"/>
  <c r="E3476" i="5"/>
  <c r="J3476" i="5" s="1"/>
  <c r="E3438" i="5"/>
  <c r="E3389" i="5"/>
  <c r="J3389" i="5" s="1"/>
  <c r="E3381" i="5"/>
  <c r="E3370" i="5"/>
  <c r="J3370" i="5" s="1"/>
  <c r="E3534" i="5"/>
  <c r="E3517" i="5"/>
  <c r="J3517" i="5" s="1"/>
  <c r="E3331" i="5"/>
  <c r="E3359" i="5"/>
  <c r="J3359" i="5" s="1"/>
  <c r="E3361" i="5"/>
  <c r="J3361" i="5" s="1"/>
  <c r="E3388" i="5"/>
  <c r="J3388" i="5" s="1"/>
  <c r="E3390" i="5"/>
  <c r="J3390" i="5" s="1"/>
  <c r="E3396" i="5"/>
  <c r="J3396" i="5" s="1"/>
  <c r="E3355" i="5"/>
  <c r="J3355" i="5" s="1"/>
  <c r="E3373" i="5"/>
  <c r="J3373" i="5" s="1"/>
  <c r="E3439" i="5"/>
  <c r="J3439" i="5" s="1"/>
  <c r="E3320" i="5"/>
  <c r="J3320" i="5" s="1"/>
  <c r="E3536" i="5"/>
  <c r="J3536" i="5" s="1"/>
  <c r="E3360" i="5"/>
  <c r="J3360" i="5" s="1"/>
  <c r="E3377" i="5"/>
  <c r="J3377" i="5" s="1"/>
  <c r="E3465" i="5"/>
  <c r="J3465" i="5" s="1"/>
  <c r="E3362" i="5"/>
  <c r="J3362" i="5" s="1"/>
  <c r="E3421" i="5"/>
  <c r="J3421" i="5" s="1"/>
  <c r="E3442" i="5"/>
  <c r="J3442" i="5" s="1"/>
  <c r="E3490" i="5"/>
  <c r="J3490" i="5" s="1"/>
  <c r="E3509" i="5"/>
  <c r="J3509" i="5" s="1"/>
  <c r="E3466" i="5"/>
  <c r="J3466" i="5" s="1"/>
  <c r="E3422" i="5"/>
  <c r="J3422" i="5" s="1"/>
  <c r="E3508" i="5"/>
  <c r="J3508" i="5" s="1"/>
  <c r="E3493" i="5"/>
  <c r="J3493" i="5" s="1"/>
  <c r="E3546" i="5"/>
  <c r="J3546" i="5" s="1"/>
  <c r="E3489" i="5"/>
  <c r="J3489" i="5" s="1"/>
  <c r="E3458" i="5"/>
  <c r="J3458" i="5" s="1"/>
  <c r="E3473" i="5"/>
  <c r="J3473" i="5" s="1"/>
  <c r="E3467" i="5"/>
  <c r="J3467" i="5" s="1"/>
  <c r="E3379" i="5"/>
  <c r="J3379" i="5" s="1"/>
  <c r="E3503" i="5"/>
  <c r="J3503" i="5" s="1"/>
  <c r="E3448" i="5"/>
  <c r="J3448" i="5" s="1"/>
  <c r="E3408" i="5"/>
  <c r="J3408" i="5" s="1"/>
  <c r="E3492" i="5"/>
  <c r="J3492" i="5" s="1"/>
  <c r="E3413" i="5"/>
  <c r="J3413" i="5" s="1"/>
  <c r="E3364" i="5"/>
  <c r="J3364" i="5" s="1"/>
  <c r="E3409" i="5"/>
  <c r="J3409" i="5" s="1"/>
  <c r="E3526" i="5"/>
  <c r="J3526" i="5" s="1"/>
  <c r="E3424" i="5"/>
  <c r="J3424" i="5" s="1"/>
  <c r="E3496" i="5"/>
  <c r="J3496" i="5" s="1"/>
  <c r="E3366" i="5"/>
  <c r="J3366" i="5" s="1"/>
  <c r="E3461" i="5"/>
  <c r="J3461" i="5" s="1"/>
  <c r="E3510" i="5"/>
  <c r="J3510" i="5" s="1"/>
  <c r="E3514" i="5"/>
  <c r="J3514" i="5" s="1"/>
  <c r="E3326" i="5"/>
  <c r="J3326" i="5" s="1"/>
  <c r="E3416" i="5"/>
  <c r="J3416" i="5" s="1"/>
  <c r="E3397" i="5"/>
  <c r="J3397" i="5" s="1"/>
  <c r="E3368" i="5"/>
  <c r="J3368" i="5" s="1"/>
  <c r="E3470" i="5"/>
  <c r="J3470" i="5" s="1"/>
  <c r="E3375" i="5"/>
  <c r="J3375" i="5" s="1"/>
  <c r="E3463" i="5"/>
  <c r="J3463" i="5" s="1"/>
  <c r="E3506" i="5"/>
  <c r="J3506" i="5" s="1"/>
  <c r="E3545" i="5"/>
  <c r="J3545" i="5" s="1"/>
  <c r="E3497" i="5"/>
  <c r="J3497" i="5" s="1"/>
  <c r="E3376" i="5"/>
  <c r="J3376" i="5" s="1"/>
  <c r="E3525" i="5"/>
  <c r="J3525" i="5" s="1"/>
  <c r="E3485" i="5"/>
  <c r="J3485" i="5" s="1"/>
  <c r="E3342" i="5"/>
  <c r="J3342" i="5" s="1"/>
  <c r="E3428" i="5"/>
  <c r="J3428" i="5" s="1"/>
  <c r="E3504" i="5"/>
  <c r="J3504" i="5" s="1"/>
  <c r="E3522" i="5"/>
  <c r="J3522" i="5" s="1"/>
  <c r="E3423" i="5"/>
  <c r="J3423" i="5" s="1"/>
  <c r="E3450" i="5"/>
  <c r="J3450" i="5" s="1"/>
  <c r="E3374" i="5"/>
  <c r="J3374" i="5" s="1"/>
  <c r="E3338" i="5"/>
  <c r="J3338" i="5" s="1"/>
  <c r="E3457" i="5"/>
  <c r="J3457" i="5" s="1"/>
  <c r="E3459" i="5"/>
  <c r="J3459" i="5" s="1"/>
  <c r="E3521" i="5"/>
  <c r="J3521" i="5" s="1"/>
  <c r="E3323" i="5"/>
  <c r="J3323" i="5" s="1"/>
  <c r="E3486" i="5"/>
  <c r="J3486" i="5" s="1"/>
  <c r="E3432" i="5"/>
  <c r="J3432" i="5" s="1"/>
  <c r="E3488" i="5"/>
  <c r="J3488" i="5" s="1"/>
  <c r="E3430" i="5"/>
  <c r="J3430" i="5" s="1"/>
  <c r="E3513" i="5"/>
  <c r="J3513" i="5" s="1"/>
  <c r="E3307" i="5"/>
  <c r="J3307" i="5" s="1"/>
  <c r="E3332" i="5"/>
  <c r="J3332" i="5" s="1"/>
  <c r="E3487" i="5"/>
  <c r="J3487" i="5" s="1"/>
  <c r="E3417" i="5"/>
  <c r="J3417" i="5" s="1"/>
  <c r="E3394" i="5"/>
  <c r="J3394" i="5" s="1"/>
  <c r="E3436" i="5"/>
  <c r="J3436" i="5" s="1"/>
  <c r="E3401" i="5"/>
  <c r="J3401" i="5" s="1"/>
  <c r="E3406" i="5"/>
  <c r="J3406" i="5" s="1"/>
  <c r="E3402" i="5"/>
  <c r="J3402" i="5" s="1"/>
  <c r="E3449" i="5"/>
  <c r="J3449" i="5" s="1"/>
  <c r="E3365" i="5"/>
  <c r="J3365" i="5" s="1"/>
  <c r="E3464" i="5"/>
  <c r="J3464" i="5" s="1"/>
  <c r="E3511" i="5"/>
  <c r="J3511" i="5" s="1"/>
  <c r="E3382" i="5"/>
  <c r="J3382" i="5" s="1"/>
  <c r="E3346" i="5"/>
  <c r="J3346" i="5" s="1"/>
  <c r="E3443" i="5"/>
  <c r="J3443" i="5" s="1"/>
  <c r="E3403" i="5"/>
  <c r="E3462" i="5"/>
  <c r="E3392" i="5"/>
  <c r="E3414" i="5"/>
  <c r="E3494" i="5"/>
  <c r="E3548" i="5"/>
  <c r="E3543" i="5"/>
  <c r="J3543" i="5" s="1"/>
  <c r="E3350" i="5"/>
  <c r="E3507" i="5"/>
  <c r="J3507" i="5" s="1"/>
  <c r="H3507" i="5"/>
  <c r="E3425" i="5"/>
  <c r="F3425" i="5" s="1"/>
  <c r="E3474" i="5"/>
  <c r="J3474" i="5" s="1"/>
  <c r="E3306" i="5"/>
  <c r="J3306" i="5" s="1"/>
  <c r="E3415" i="5"/>
  <c r="E3539" i="5"/>
  <c r="J3539" i="5" s="1"/>
  <c r="E3529" i="5"/>
  <c r="J3529" i="5" s="1"/>
  <c r="E3429" i="5"/>
  <c r="J3429" i="5" s="1"/>
  <c r="E3433" i="5"/>
  <c r="J3433" i="5" s="1"/>
  <c r="E3418" i="5"/>
  <c r="J3418" i="5" s="1"/>
  <c r="E3356" i="5"/>
  <c r="J3356" i="5" s="1"/>
  <c r="E3427" i="5"/>
  <c r="J3427" i="5" s="1"/>
  <c r="E3516" i="5"/>
  <c r="E3367" i="5"/>
  <c r="J3367" i="5" s="1"/>
  <c r="E3468" i="5"/>
  <c r="J3468" i="5" s="1"/>
  <c r="E3319" i="5"/>
  <c r="J3319" i="5" s="1"/>
  <c r="E3324" i="5"/>
  <c r="J3324" i="5" s="1"/>
  <c r="E3315" i="5"/>
  <c r="F3315" i="5" s="1"/>
  <c r="E3384" i="5"/>
  <c r="J3384" i="5" s="1"/>
  <c r="E3471" i="5"/>
  <c r="E3317" i="5"/>
  <c r="E3347" i="5"/>
  <c r="E3316" i="5"/>
  <c r="J3316" i="5" s="1"/>
  <c r="E3444" i="5"/>
  <c r="E3533" i="5"/>
  <c r="J3533" i="5" s="1"/>
  <c r="E3531" i="5"/>
  <c r="E3532" i="5"/>
  <c r="J3532" i="5" s="1"/>
  <c r="E3343" i="5"/>
  <c r="E3383" i="5"/>
  <c r="E3452" i="5"/>
  <c r="E3412" i="5"/>
  <c r="J3412" i="5" s="1"/>
  <c r="E3530" i="5"/>
  <c r="E3333" i="5"/>
  <c r="E3391" i="5"/>
  <c r="F3391" i="5" s="1"/>
  <c r="E3312" i="5"/>
  <c r="J3312" i="5" s="1"/>
  <c r="E3308" i="5"/>
  <c r="E3440" i="5"/>
  <c r="E3453" i="5"/>
  <c r="E3334" i="5"/>
  <c r="E3515" i="5"/>
  <c r="E3352" i="5"/>
  <c r="J3352" i="5" s="1"/>
  <c r="E3405" i="5"/>
  <c r="E3410" i="5"/>
  <c r="J3410" i="5" s="1"/>
  <c r="E3349" i="5"/>
  <c r="E3330" i="5"/>
  <c r="E3309" i="5"/>
  <c r="E3460" i="5"/>
  <c r="J3460" i="5" s="1"/>
  <c r="E3477" i="5"/>
  <c r="E3378" i="5"/>
  <c r="E3498" i="5"/>
  <c r="F3498" i="5" s="1"/>
  <c r="E3335" i="5"/>
  <c r="J3335" i="5" s="1"/>
  <c r="E3480" i="5"/>
  <c r="E3426" i="5"/>
  <c r="E3395" i="5"/>
  <c r="E3456" i="5"/>
  <c r="E3310" i="5"/>
  <c r="E3400" i="5"/>
  <c r="E3482" i="5"/>
  <c r="E3519" i="5"/>
  <c r="J3519" i="5" s="1"/>
  <c r="E3505" i="5"/>
  <c r="E3445" i="5"/>
  <c r="E3538" i="5"/>
  <c r="E3455" i="5"/>
  <c r="J3455" i="5" s="1"/>
  <c r="E3399" i="5"/>
  <c r="E3502" i="5"/>
  <c r="E3358" i="5"/>
  <c r="F3358" i="5"/>
  <c r="E3475" i="5"/>
  <c r="J3475" i="5" s="1"/>
  <c r="E3336" i="5"/>
  <c r="E3437" i="5"/>
  <c r="E3385" i="5"/>
  <c r="E3322" i="5"/>
  <c r="J3322" i="5" s="1"/>
  <c r="E3325" i="5"/>
  <c r="J3325" i="5" s="1"/>
  <c r="E3354" i="5"/>
  <c r="J3354" i="5" s="1"/>
  <c r="H3354" i="5"/>
  <c r="E3479" i="5"/>
  <c r="J3479" i="5" s="1"/>
  <c r="E3528" i="5"/>
  <c r="J3528" i="5" s="1"/>
  <c r="E3398" i="5"/>
  <c r="J3398" i="5" s="1"/>
  <c r="E3431" i="5"/>
  <c r="E3420" i="5"/>
  <c r="J3420" i="5" s="1"/>
  <c r="E3518" i="5"/>
  <c r="J3518" i="5" s="1"/>
  <c r="E3454" i="5"/>
  <c r="J3454" i="5" s="1"/>
  <c r="F3454" i="5"/>
  <c r="E3542" i="5"/>
  <c r="E3527" i="5"/>
  <c r="J3527" i="5" s="1"/>
  <c r="E3500" i="5"/>
  <c r="J3500" i="5" s="1"/>
  <c r="E3483" i="5"/>
  <c r="J3483" i="5" s="1"/>
  <c r="E3501" i="5"/>
  <c r="E3311" i="5"/>
  <c r="J3311" i="5" s="1"/>
  <c r="E3369" i="5"/>
  <c r="J3369" i="5" s="1"/>
  <c r="E3520" i="5"/>
  <c r="J3520" i="5" s="1"/>
  <c r="E3484" i="5"/>
  <c r="E3540" i="5"/>
  <c r="J3540" i="5" s="1"/>
  <c r="E3357" i="5"/>
  <c r="J3357" i="5" s="1"/>
  <c r="E3348" i="5"/>
  <c r="J3348" i="5" s="1"/>
  <c r="E3541" i="5"/>
  <c r="E3441" i="5"/>
  <c r="J3441" i="5" s="1"/>
  <c r="E3372" i="5"/>
  <c r="J3372" i="5" s="1"/>
  <c r="E3549" i="5"/>
  <c r="J3549" i="5" s="1"/>
  <c r="E3550" i="5"/>
  <c r="E3551" i="5"/>
  <c r="F3551" i="5"/>
  <c r="E3552" i="5"/>
  <c r="J3552" i="5" s="1"/>
  <c r="E3553" i="5"/>
  <c r="E3554" i="5"/>
  <c r="E3555" i="5"/>
  <c r="E3556" i="5"/>
  <c r="J3556" i="5" s="1"/>
  <c r="E3557" i="5"/>
  <c r="E3558" i="5"/>
  <c r="J3558" i="5" s="1"/>
  <c r="E3559" i="5"/>
  <c r="E3560" i="5"/>
  <c r="J3560" i="5" s="1"/>
  <c r="E3561" i="5"/>
  <c r="E3562" i="5"/>
  <c r="E3563" i="5"/>
  <c r="E3564" i="5"/>
  <c r="J3564" i="5" s="1"/>
  <c r="E3565" i="5"/>
  <c r="J3565" i="5" s="1"/>
  <c r="E3566" i="5"/>
  <c r="E3567" i="5"/>
  <c r="E3568" i="5"/>
  <c r="J3568" i="5" s="1"/>
  <c r="E3569" i="5"/>
  <c r="E3570" i="5"/>
  <c r="E3571" i="5"/>
  <c r="F3571" i="5" s="1"/>
  <c r="E3572" i="5"/>
  <c r="J3572" i="5" s="1"/>
  <c r="E3573" i="5"/>
  <c r="E3574" i="5"/>
  <c r="J3574" i="5" s="1"/>
  <c r="E3575" i="5"/>
  <c r="E3576" i="5"/>
  <c r="J3576" i="5" s="1"/>
  <c r="E3577" i="5"/>
  <c r="E3578" i="5"/>
  <c r="E3579" i="5"/>
  <c r="E3580" i="5"/>
  <c r="J3580" i="5" s="1"/>
  <c r="E3581" i="5"/>
  <c r="E3582" i="5"/>
  <c r="E3583" i="5"/>
  <c r="F3583" i="5" s="1"/>
  <c r="E3584" i="5"/>
  <c r="J3584" i="5" s="1"/>
  <c r="E3585" i="5"/>
  <c r="J3585" i="5" s="1"/>
  <c r="E3586" i="5"/>
  <c r="E3587" i="5"/>
  <c r="E3588" i="5"/>
  <c r="J3588" i="5" s="1"/>
  <c r="E3589" i="5"/>
  <c r="J3589" i="5" s="1"/>
  <c r="E3590" i="5"/>
  <c r="E3591" i="5"/>
  <c r="J3591" i="5" s="1"/>
  <c r="E3592" i="5"/>
  <c r="J3592" i="5" s="1"/>
  <c r="E3593" i="5"/>
  <c r="J3593" i="5" s="1"/>
  <c r="E3594" i="5"/>
  <c r="E3595" i="5"/>
  <c r="J3595" i="5" s="1"/>
  <c r="E3596" i="5"/>
  <c r="J3596" i="5" s="1"/>
  <c r="E3597" i="5"/>
  <c r="E3598" i="5"/>
  <c r="E3599" i="5"/>
  <c r="E3600" i="5"/>
  <c r="J3600" i="5" s="1"/>
  <c r="E3601" i="5"/>
  <c r="E3602" i="5"/>
  <c r="E3603" i="5"/>
  <c r="F3603" i="5" s="1"/>
  <c r="E3604" i="5"/>
  <c r="J3604" i="5" s="1"/>
  <c r="E3605" i="5"/>
  <c r="E3606" i="5"/>
  <c r="E3607" i="5"/>
  <c r="E3608" i="5"/>
  <c r="J3608" i="5" s="1"/>
  <c r="E3609" i="5"/>
  <c r="E3610" i="5"/>
  <c r="J3610" i="5" s="1"/>
  <c r="H3610" i="5"/>
  <c r="E3611" i="5"/>
  <c r="E3612" i="5"/>
  <c r="J3612" i="5" s="1"/>
  <c r="E3613" i="5"/>
  <c r="J3613" i="5" s="1"/>
  <c r="F3613" i="5"/>
  <c r="E3614" i="5"/>
  <c r="E3615" i="5"/>
  <c r="F3615" i="5" s="1"/>
  <c r="E3616" i="5"/>
  <c r="J3616" i="5" s="1"/>
  <c r="E3617" i="5"/>
  <c r="J3617" i="5" s="1"/>
  <c r="E3618" i="5"/>
  <c r="E3619" i="5"/>
  <c r="E3620" i="5"/>
  <c r="E3621" i="5"/>
  <c r="E3622" i="5"/>
  <c r="E3623" i="5"/>
  <c r="E3624" i="5"/>
  <c r="J3624" i="5" s="1"/>
  <c r="E3625" i="5"/>
  <c r="E3626" i="5"/>
  <c r="E3627" i="5"/>
  <c r="E3628" i="5"/>
  <c r="J3628" i="5" s="1"/>
  <c r="E3629" i="5"/>
  <c r="E3630" i="5"/>
  <c r="E3631" i="5"/>
  <c r="F3631" i="5"/>
  <c r="E3632" i="5"/>
  <c r="J3632" i="5" s="1"/>
  <c r="E3633" i="5"/>
  <c r="E3634" i="5"/>
  <c r="E3635" i="5"/>
  <c r="E3636" i="5"/>
  <c r="J3636" i="5" s="1"/>
  <c r="E3637" i="5"/>
  <c r="E3638" i="5"/>
  <c r="E3639" i="5"/>
  <c r="E3640" i="5"/>
  <c r="J3640" i="5" s="1"/>
  <c r="E3641" i="5"/>
  <c r="E3642" i="5"/>
  <c r="J3642" i="5" s="1"/>
  <c r="H3642" i="5"/>
  <c r="E3643" i="5"/>
  <c r="E3644" i="5"/>
  <c r="J3644" i="5" s="1"/>
  <c r="E3645" i="5"/>
  <c r="J3645" i="5" s="1"/>
  <c r="F3645" i="5"/>
  <c r="E3646" i="5"/>
  <c r="E3647" i="5"/>
  <c r="E2" i="5"/>
  <c r="J2" i="5" s="1"/>
  <c r="K2727" i="5"/>
  <c r="K2726" i="5"/>
  <c r="K2725" i="5"/>
  <c r="K2724" i="5"/>
  <c r="K2723" i="5"/>
  <c r="K2722" i="5"/>
  <c r="K2721" i="5"/>
  <c r="K980" i="5"/>
  <c r="K892" i="5"/>
  <c r="K812" i="5"/>
  <c r="K692" i="5"/>
  <c r="K636" i="5"/>
  <c r="K604" i="5"/>
  <c r="K524" i="5"/>
  <c r="K476" i="5"/>
  <c r="K460" i="5"/>
  <c r="K416" i="5"/>
  <c r="K392" i="5"/>
  <c r="K376" i="5"/>
  <c r="K264" i="5"/>
  <c r="K208" i="5"/>
  <c r="H2722" i="1"/>
  <c r="H2723" i="1"/>
  <c r="H2724" i="1"/>
  <c r="H2725" i="1"/>
  <c r="H2726" i="1"/>
  <c r="H2727" i="1"/>
  <c r="H2721" i="1"/>
  <c r="H2216" i="1"/>
  <c r="H2224" i="1"/>
  <c r="H382" i="1"/>
  <c r="H651" i="1"/>
  <c r="H776" i="1"/>
  <c r="H708" i="1"/>
  <c r="H282" i="1"/>
  <c r="H16" i="1"/>
  <c r="H188" i="4"/>
  <c r="C188" i="4"/>
  <c r="H187" i="4"/>
  <c r="C187" i="4"/>
  <c r="H186" i="4"/>
  <c r="C186" i="4"/>
  <c r="H185" i="4"/>
  <c r="H3600" i="1" s="1"/>
  <c r="C185" i="4"/>
  <c r="H184" i="4"/>
  <c r="H3575" i="1" s="1"/>
  <c r="C184" i="4"/>
  <c r="H183" i="4"/>
  <c r="C183" i="4"/>
  <c r="H182" i="4"/>
  <c r="H3559" i="1" s="1"/>
  <c r="C182" i="4"/>
  <c r="H181" i="4"/>
  <c r="K3549" i="5" s="1"/>
  <c r="C181" i="4"/>
  <c r="H180" i="4"/>
  <c r="H3313" i="1" s="1"/>
  <c r="C180" i="4"/>
  <c r="H179" i="4"/>
  <c r="H3101" i="1" s="1"/>
  <c r="C179" i="4"/>
  <c r="H178" i="4"/>
  <c r="H3244" i="1" s="1"/>
  <c r="C178" i="4"/>
  <c r="H177" i="4"/>
  <c r="H3237" i="1" s="1"/>
  <c r="C177" i="4"/>
  <c r="H176" i="4"/>
  <c r="H3205" i="1" s="1"/>
  <c r="C176" i="4"/>
  <c r="H175" i="4"/>
  <c r="K3190" i="5" s="1"/>
  <c r="C175" i="4"/>
  <c r="H174" i="4"/>
  <c r="C174" i="4"/>
  <c r="H173" i="4"/>
  <c r="C173" i="4"/>
  <c r="H172" i="4"/>
  <c r="H3128" i="1" s="1"/>
  <c r="C172" i="4"/>
  <c r="H171" i="4"/>
  <c r="C171" i="4"/>
  <c r="H170" i="4"/>
  <c r="C170" i="4"/>
  <c r="H169" i="4"/>
  <c r="K3123" i="5" s="1"/>
  <c r="C169" i="4"/>
  <c r="H168" i="4"/>
  <c r="C168" i="4"/>
  <c r="H167" i="4"/>
  <c r="C167" i="4"/>
  <c r="H166" i="4"/>
  <c r="H3119" i="1" s="1"/>
  <c r="C166" i="4"/>
  <c r="H165" i="4"/>
  <c r="H3091" i="1" s="1"/>
  <c r="C165" i="4"/>
  <c r="H164" i="4"/>
  <c r="C164" i="4"/>
  <c r="H163" i="4"/>
  <c r="H3078" i="1" s="1"/>
  <c r="C163" i="4"/>
  <c r="H162" i="4"/>
  <c r="H3070" i="1" s="1"/>
  <c r="C162" i="4"/>
  <c r="H161" i="4"/>
  <c r="C161" i="4"/>
  <c r="H160" i="4"/>
  <c r="C160" i="4"/>
  <c r="H159" i="4"/>
  <c r="H3048" i="1" s="1"/>
  <c r="C159" i="4"/>
  <c r="H158" i="4"/>
  <c r="C158" i="4"/>
  <c r="H157" i="4"/>
  <c r="H3003" i="1" s="1"/>
  <c r="C157" i="4"/>
  <c r="H156" i="4"/>
  <c r="C156" i="4"/>
  <c r="H155" i="4"/>
  <c r="H2987" i="1" s="1"/>
  <c r="C155" i="4"/>
  <c r="H154" i="4"/>
  <c r="C154" i="4"/>
  <c r="H153" i="4"/>
  <c r="C153" i="4"/>
  <c r="H152" i="4"/>
  <c r="C152" i="4"/>
  <c r="H151" i="4"/>
  <c r="H2951" i="1" s="1"/>
  <c r="C151" i="4"/>
  <c r="H150" i="4"/>
  <c r="K2950" i="5" s="1"/>
  <c r="C150" i="4"/>
  <c r="H149" i="4"/>
  <c r="H2947" i="1" s="1"/>
  <c r="C149" i="4"/>
  <c r="H148" i="4"/>
  <c r="C148" i="4"/>
  <c r="H147" i="4"/>
  <c r="H2943" i="1" s="1"/>
  <c r="C147" i="4"/>
  <c r="H146" i="4"/>
  <c r="C146" i="4"/>
  <c r="H145" i="4"/>
  <c r="H2923" i="1" s="1"/>
  <c r="C145" i="4"/>
  <c r="H144" i="4"/>
  <c r="C144" i="4"/>
  <c r="H143" i="4"/>
  <c r="C143" i="4"/>
  <c r="H142" i="4"/>
  <c r="C142" i="4"/>
  <c r="H141" i="4"/>
  <c r="C141" i="4"/>
  <c r="H140" i="4"/>
  <c r="C140" i="4"/>
  <c r="H139" i="4"/>
  <c r="C139" i="4"/>
  <c r="H138" i="4"/>
  <c r="H2741" i="1" s="1"/>
  <c r="C138" i="4"/>
  <c r="H137" i="4"/>
  <c r="C137" i="4"/>
  <c r="H136" i="4"/>
  <c r="H2237" i="1" s="1"/>
  <c r="C136" i="4"/>
  <c r="H135" i="4"/>
  <c r="K2728" i="5" s="1"/>
  <c r="C135" i="4"/>
  <c r="H134" i="4"/>
  <c r="C134" i="4"/>
  <c r="H133" i="4"/>
  <c r="C133" i="4"/>
  <c r="H132" i="4"/>
  <c r="H2667" i="1" s="1"/>
  <c r="C132" i="4"/>
  <c r="H131" i="4"/>
  <c r="H2650" i="1" s="1"/>
  <c r="C131" i="4"/>
  <c r="H130" i="4"/>
  <c r="C130" i="4"/>
  <c r="H129" i="4"/>
  <c r="C129" i="4"/>
  <c r="H128" i="4"/>
  <c r="C128" i="4"/>
  <c r="H127" i="4"/>
  <c r="H2582" i="1" s="1"/>
  <c r="C127" i="4"/>
  <c r="H126" i="4"/>
  <c r="C126" i="4"/>
  <c r="H125" i="4"/>
  <c r="H2563" i="1" s="1"/>
  <c r="C125" i="4"/>
  <c r="H124" i="4"/>
  <c r="H2510" i="1" s="1"/>
  <c r="C124" i="4"/>
  <c r="H123" i="4"/>
  <c r="K2501" i="5" s="1"/>
  <c r="C123" i="4"/>
  <c r="H122" i="4"/>
  <c r="C122" i="4"/>
  <c r="H121" i="4"/>
  <c r="H2490" i="1" s="1"/>
  <c r="C121" i="4"/>
  <c r="H120" i="4"/>
  <c r="H2487" i="1" s="1"/>
  <c r="C120" i="4"/>
  <c r="H119" i="4"/>
  <c r="C119" i="4"/>
  <c r="H118" i="4"/>
  <c r="K2466" i="5" s="1"/>
  <c r="C118" i="4"/>
  <c r="H117" i="4"/>
  <c r="C117" i="4"/>
  <c r="H116" i="4"/>
  <c r="H2442" i="1" s="1"/>
  <c r="C116" i="4"/>
  <c r="H115" i="4"/>
  <c r="H2426" i="1" s="1"/>
  <c r="C115" i="4"/>
  <c r="H114" i="4"/>
  <c r="C114" i="4"/>
  <c r="H113" i="4"/>
  <c r="K2420" i="5" s="1"/>
  <c r="C113" i="4"/>
  <c r="H112" i="4"/>
  <c r="C112" i="4"/>
  <c r="H111" i="4"/>
  <c r="C111" i="4"/>
  <c r="H110" i="4"/>
  <c r="C110" i="4"/>
  <c r="H109" i="4"/>
  <c r="K2333" i="5" s="1"/>
  <c r="C109" i="4"/>
  <c r="H108" i="4"/>
  <c r="C108" i="4"/>
  <c r="H107" i="4"/>
  <c r="H2331" i="1" s="1"/>
  <c r="C107" i="4"/>
  <c r="H106" i="4"/>
  <c r="C106" i="4"/>
  <c r="H105" i="4"/>
  <c r="C105" i="4"/>
  <c r="H104" i="4"/>
  <c r="C104" i="4"/>
  <c r="H103" i="4"/>
  <c r="H2302" i="1" s="1"/>
  <c r="C103" i="4"/>
  <c r="H102" i="4"/>
  <c r="C102" i="4"/>
  <c r="H101" i="4"/>
  <c r="H2291" i="1" s="1"/>
  <c r="C101" i="4"/>
  <c r="H100" i="4"/>
  <c r="H2284" i="1" s="1"/>
  <c r="C100" i="4"/>
  <c r="H99" i="4"/>
  <c r="K2275" i="5" s="1"/>
  <c r="C99" i="4"/>
  <c r="H98" i="4"/>
  <c r="C98" i="4"/>
  <c r="H97" i="4"/>
  <c r="C97" i="4"/>
  <c r="H96" i="4"/>
  <c r="C96" i="4"/>
  <c r="H95" i="4"/>
  <c r="H2268" i="1" s="1"/>
  <c r="C95" i="4"/>
  <c r="H94" i="4"/>
  <c r="C94" i="4"/>
  <c r="H93" i="4"/>
  <c r="H2263" i="1" s="1"/>
  <c r="C93" i="4"/>
  <c r="H92" i="4"/>
  <c r="C92" i="4"/>
  <c r="H91" i="4"/>
  <c r="H2202" i="1" s="1"/>
  <c r="C91" i="4"/>
  <c r="H90" i="4"/>
  <c r="H2191" i="1" s="1"/>
  <c r="C90" i="4"/>
  <c r="H89" i="4"/>
  <c r="H2178" i="1" s="1"/>
  <c r="C89" i="4"/>
  <c r="H88" i="4"/>
  <c r="C88" i="4"/>
  <c r="H87" i="4"/>
  <c r="H2073" i="1" s="1"/>
  <c r="C87" i="4"/>
  <c r="H86" i="4"/>
  <c r="C86" i="4"/>
  <c r="H85" i="4"/>
  <c r="H2026" i="1" s="1"/>
  <c r="C85" i="4"/>
  <c r="H84" i="4"/>
  <c r="C84" i="4"/>
  <c r="H83" i="4"/>
  <c r="K2004" i="5" s="1"/>
  <c r="C83" i="4"/>
  <c r="H82" i="4"/>
  <c r="C82" i="4"/>
  <c r="H81" i="4"/>
  <c r="K1924" i="5" s="1"/>
  <c r="C81" i="4"/>
  <c r="H80" i="4"/>
  <c r="C80" i="4"/>
  <c r="H79" i="4"/>
  <c r="K1521" i="5" s="1"/>
  <c r="C79" i="4"/>
  <c r="H78" i="4"/>
  <c r="K1520" i="5" s="1"/>
  <c r="C78" i="4"/>
  <c r="H77" i="4"/>
  <c r="H1510" i="1" s="1"/>
  <c r="C77" i="4"/>
  <c r="H76" i="4"/>
  <c r="K1507" i="5" s="1"/>
  <c r="C76" i="4"/>
  <c r="H75" i="4"/>
  <c r="C75" i="4"/>
  <c r="H74" i="4"/>
  <c r="K1506" i="5" s="1"/>
  <c r="C74" i="4"/>
  <c r="H73" i="4"/>
  <c r="K1504" i="5" s="1"/>
  <c r="C73" i="4"/>
  <c r="H72" i="4"/>
  <c r="H1502" i="1" s="1"/>
  <c r="C72" i="4"/>
  <c r="H71" i="4"/>
  <c r="C71" i="4"/>
  <c r="H70" i="4"/>
  <c r="H1495" i="1" s="1"/>
  <c r="C70" i="4"/>
  <c r="H69" i="4"/>
  <c r="K1492" i="5" s="1"/>
  <c r="C69" i="4"/>
  <c r="H68" i="4"/>
  <c r="C68" i="4"/>
  <c r="H67" i="4"/>
  <c r="K1412" i="5" s="1"/>
  <c r="C67" i="4"/>
  <c r="H66" i="4"/>
  <c r="K1411" i="5" s="1"/>
  <c r="C66" i="4"/>
  <c r="H65" i="4"/>
  <c r="H1410" i="1" s="1"/>
  <c r="C65" i="4"/>
  <c r="H64" i="4"/>
  <c r="K1396" i="5" s="1"/>
  <c r="C64" i="4"/>
  <c r="H63" i="4"/>
  <c r="H1355" i="1" s="1"/>
  <c r="C63" i="4"/>
  <c r="H62" i="4"/>
  <c r="C62" i="4"/>
  <c r="H61" i="4"/>
  <c r="K1352" i="5" s="1"/>
  <c r="C61" i="4"/>
  <c r="H60" i="4"/>
  <c r="C60" i="4"/>
  <c r="H59" i="4"/>
  <c r="K1345" i="5" s="1"/>
  <c r="C59" i="4"/>
  <c r="H58" i="4"/>
  <c r="C58" i="4"/>
  <c r="H57" i="4"/>
  <c r="K1344" i="5" s="1"/>
  <c r="C57" i="4"/>
  <c r="H56" i="4"/>
  <c r="C56" i="4"/>
  <c r="H55" i="4"/>
  <c r="K1300" i="5" s="1"/>
  <c r="C55" i="4"/>
  <c r="H54" i="4"/>
  <c r="C54" i="4"/>
  <c r="H53" i="4"/>
  <c r="K1291" i="5" s="1"/>
  <c r="C53" i="4"/>
  <c r="H52" i="4"/>
  <c r="K1288" i="5" s="1"/>
  <c r="C52" i="4"/>
  <c r="H51" i="4"/>
  <c r="C51" i="4"/>
  <c r="H50" i="4"/>
  <c r="C50" i="4"/>
  <c r="H49" i="4"/>
  <c r="H1285" i="1" s="1"/>
  <c r="C49" i="4"/>
  <c r="H48" i="4"/>
  <c r="C48" i="4"/>
  <c r="H47" i="4"/>
  <c r="H1268" i="1" s="1"/>
  <c r="C47" i="4"/>
  <c r="H46" i="4"/>
  <c r="K1264" i="5" s="1"/>
  <c r="C46" i="4"/>
  <c r="H45" i="4"/>
  <c r="H1256" i="1" s="1"/>
  <c r="C45" i="4"/>
  <c r="H44" i="4"/>
  <c r="C44" i="4"/>
  <c r="H43" i="4"/>
  <c r="K1248" i="5" s="1"/>
  <c r="C43" i="4"/>
  <c r="H42" i="4"/>
  <c r="C42" i="4"/>
  <c r="H41" i="4"/>
  <c r="K1216" i="5" s="1"/>
  <c r="C41" i="4"/>
  <c r="H40" i="4"/>
  <c r="K1152" i="5" s="1"/>
  <c r="H1085" i="1"/>
  <c r="C40" i="4"/>
  <c r="H39" i="4"/>
  <c r="K364" i="5" s="1"/>
  <c r="C39" i="4"/>
  <c r="H38" i="4"/>
  <c r="K353" i="5" s="1"/>
  <c r="C38" i="4"/>
  <c r="H37" i="4"/>
  <c r="C37" i="4"/>
  <c r="H36" i="4"/>
  <c r="C36" i="4"/>
  <c r="H35" i="4"/>
  <c r="K336" i="5" s="1"/>
  <c r="C35" i="4"/>
  <c r="H34" i="4"/>
  <c r="K320" i="5" s="1"/>
  <c r="C34" i="4"/>
  <c r="H33" i="4"/>
  <c r="K307" i="5" s="1"/>
  <c r="C33" i="4"/>
  <c r="H32" i="4"/>
  <c r="K305" i="5" s="1"/>
  <c r="C32" i="4"/>
  <c r="H31" i="4"/>
  <c r="C31" i="4"/>
  <c r="H30" i="4"/>
  <c r="K296" i="5" s="1"/>
  <c r="C30" i="4"/>
  <c r="H29" i="4"/>
  <c r="C29" i="4"/>
  <c r="H28" i="4"/>
  <c r="C28" i="4"/>
  <c r="H27" i="4"/>
  <c r="C27" i="4"/>
  <c r="H26" i="4"/>
  <c r="K163" i="5" s="1"/>
  <c r="C26" i="4"/>
  <c r="H25" i="4"/>
  <c r="H156" i="1" s="1"/>
  <c r="C25" i="4"/>
  <c r="H24" i="4"/>
  <c r="C24" i="4"/>
  <c r="H23" i="4"/>
  <c r="K155" i="5" s="1"/>
  <c r="C23" i="4"/>
  <c r="H22" i="4"/>
  <c r="C22" i="4"/>
  <c r="H21" i="4"/>
  <c r="H144" i="1" s="1"/>
  <c r="C21" i="4"/>
  <c r="H20" i="4"/>
  <c r="K132" i="5" s="1"/>
  <c r="H131" i="1"/>
  <c r="C20" i="4"/>
  <c r="H19" i="4"/>
  <c r="C19" i="4"/>
  <c r="H18" i="4"/>
  <c r="K120" i="5" s="1"/>
  <c r="C18" i="4"/>
  <c r="H17" i="4"/>
  <c r="K106" i="5" s="1"/>
  <c r="C17" i="4"/>
  <c r="H16" i="4"/>
  <c r="K105" i="5" s="1"/>
  <c r="C16" i="4"/>
  <c r="H15" i="4"/>
  <c r="K103" i="5" s="1"/>
  <c r="C15" i="4"/>
  <c r="H14" i="4"/>
  <c r="H99" i="1" s="1"/>
  <c r="C14" i="4"/>
  <c r="H13" i="4"/>
  <c r="H87" i="1"/>
  <c r="C13" i="4"/>
  <c r="H12" i="4"/>
  <c r="K83" i="5" s="1"/>
  <c r="C12" i="4"/>
  <c r="H11" i="4"/>
  <c r="K72" i="5" s="1"/>
  <c r="C11" i="4"/>
  <c r="H10" i="4"/>
  <c r="C10" i="4"/>
  <c r="H9" i="4"/>
  <c r="K52" i="5" s="1"/>
  <c r="C9" i="4"/>
  <c r="H8" i="4"/>
  <c r="H32" i="1" s="1"/>
  <c r="C8" i="4"/>
  <c r="H7" i="4"/>
  <c r="C7" i="4"/>
  <c r="H6" i="4"/>
  <c r="K4" i="5" s="1"/>
  <c r="C6" i="4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6" i="1"/>
  <c r="G35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986" i="1"/>
  <c r="G1072" i="1"/>
  <c r="G770" i="1"/>
  <c r="G824" i="1"/>
  <c r="G992" i="1"/>
  <c r="G607" i="1"/>
  <c r="G1009" i="1"/>
  <c r="G481" i="1"/>
  <c r="G854" i="1"/>
  <c r="G1048" i="1"/>
  <c r="G454" i="1"/>
  <c r="G985" i="1"/>
  <c r="G680" i="1"/>
  <c r="G965" i="1"/>
  <c r="G831" i="1"/>
  <c r="G730" i="1"/>
  <c r="G960" i="1"/>
  <c r="G1112" i="1"/>
  <c r="G732" i="1"/>
  <c r="G1134" i="1"/>
  <c r="G600" i="1"/>
  <c r="G538" i="1"/>
  <c r="G827" i="1"/>
  <c r="G685" i="1"/>
  <c r="G974" i="1"/>
  <c r="G511" i="1"/>
  <c r="G540" i="1"/>
  <c r="G431" i="1"/>
  <c r="G737" i="1"/>
  <c r="G464" i="1"/>
  <c r="G1085" i="1"/>
  <c r="G1037" i="1"/>
  <c r="G1076" i="1"/>
  <c r="G1161" i="1"/>
  <c r="G914" i="1"/>
  <c r="G404" i="1"/>
  <c r="G1167" i="1"/>
  <c r="G660" i="1"/>
  <c r="G753" i="1"/>
  <c r="G1164" i="1"/>
  <c r="G717" i="1"/>
  <c r="G821" i="1"/>
  <c r="G883" i="1"/>
  <c r="G1126" i="1"/>
  <c r="G919" i="1"/>
  <c r="G1122" i="1"/>
  <c r="G1192" i="1"/>
  <c r="G640" i="1"/>
  <c r="G886" i="1"/>
  <c r="G559" i="1"/>
  <c r="G1027" i="1"/>
  <c r="G761" i="1"/>
  <c r="G932" i="1"/>
  <c r="G792" i="1"/>
  <c r="G962" i="1"/>
  <c r="G604" i="1"/>
  <c r="G963" i="1"/>
  <c r="G569" i="1"/>
  <c r="G496" i="1"/>
  <c r="G1050" i="1"/>
  <c r="G1143" i="1"/>
  <c r="G649" i="1"/>
  <c r="G1040" i="1"/>
  <c r="G546" i="1"/>
  <c r="G1092" i="1"/>
  <c r="G836" i="1"/>
  <c r="G1106" i="1"/>
  <c r="G918" i="1"/>
  <c r="G1172" i="1"/>
  <c r="G379" i="1"/>
  <c r="G564" i="1"/>
  <c r="G915" i="1"/>
  <c r="G614" i="1"/>
  <c r="G430" i="1"/>
  <c r="G724" i="1"/>
  <c r="G589" i="1"/>
  <c r="G804" i="1"/>
  <c r="G1168" i="1"/>
  <c r="G1136" i="1"/>
  <c r="G591" i="1"/>
  <c r="G1013" i="1"/>
  <c r="G1160" i="1"/>
  <c r="G820" i="1"/>
  <c r="G675" i="1"/>
  <c r="G419" i="1"/>
  <c r="G1090" i="1"/>
  <c r="G1193" i="1"/>
  <c r="G968" i="1"/>
  <c r="G506" i="1"/>
  <c r="G500" i="1"/>
  <c r="G527" i="1"/>
  <c r="G447" i="1"/>
  <c r="G1142" i="1"/>
  <c r="G1078" i="1"/>
  <c r="G585" i="1"/>
  <c r="G898" i="1"/>
  <c r="G683" i="1"/>
  <c r="G642" i="1"/>
  <c r="G707" i="1"/>
  <c r="G817" i="1"/>
  <c r="G797" i="1"/>
  <c r="G875" i="1"/>
  <c r="G934" i="1"/>
  <c r="G697" i="1"/>
  <c r="G515" i="1"/>
  <c r="G587" i="1"/>
  <c r="G438" i="1"/>
  <c r="G994" i="1"/>
  <c r="G469" i="1"/>
  <c r="G467" i="1"/>
  <c r="G382" i="1"/>
  <c r="G1020" i="1"/>
  <c r="G519" i="1"/>
  <c r="G1124" i="1"/>
  <c r="G451" i="1"/>
  <c r="G681" i="1"/>
  <c r="G885" i="1"/>
  <c r="G810" i="1"/>
  <c r="G1064" i="1"/>
  <c r="G658" i="1"/>
  <c r="G674" i="1"/>
  <c r="G991" i="1"/>
  <c r="G911" i="1"/>
  <c r="G1174" i="1"/>
  <c r="G518" i="1"/>
  <c r="G1132" i="1"/>
  <c r="G528" i="1"/>
  <c r="G864" i="1"/>
  <c r="G1128" i="1"/>
  <c r="G1159" i="1"/>
  <c r="G1023" i="1"/>
  <c r="G936" i="1"/>
  <c r="G1111" i="1"/>
  <c r="G1060" i="1"/>
  <c r="G433" i="1"/>
  <c r="G858" i="1"/>
  <c r="G1030" i="1"/>
  <c r="G1042" i="1"/>
  <c r="G406" i="1"/>
  <c r="G1012" i="1"/>
  <c r="G567" i="1"/>
  <c r="G1049" i="1"/>
  <c r="G655" i="1"/>
  <c r="G1067" i="1"/>
  <c r="G627" i="1"/>
  <c r="G766" i="1"/>
  <c r="G1121" i="1"/>
  <c r="G1017" i="1"/>
  <c r="G437" i="1"/>
  <c r="G1104" i="1"/>
  <c r="G1163" i="1"/>
  <c r="G971" i="1"/>
  <c r="G1157" i="1"/>
  <c r="G487" i="1"/>
  <c r="G513" i="1"/>
  <c r="G848" i="1"/>
  <c r="G938" i="1"/>
  <c r="G791" i="1"/>
  <c r="G409" i="1"/>
  <c r="G746" i="1"/>
  <c r="G583" i="1"/>
  <c r="G1039" i="1"/>
  <c r="G773" i="1"/>
  <c r="G980" i="1"/>
  <c r="G1031" i="1"/>
  <c r="G1176" i="1"/>
  <c r="G1053" i="1"/>
  <c r="G1129" i="1"/>
  <c r="G592" i="1"/>
  <c r="G988" i="1"/>
  <c r="G539" i="1"/>
  <c r="G1177" i="1"/>
  <c r="G408" i="1"/>
  <c r="G846" i="1"/>
  <c r="G979" i="1"/>
  <c r="G877" i="1"/>
  <c r="G387" i="1"/>
  <c r="G654" i="1"/>
  <c r="G1000" i="1"/>
  <c r="G453" i="1"/>
  <c r="G615" i="1"/>
  <c r="G508" i="1"/>
  <c r="G541" i="1"/>
  <c r="G595" i="1"/>
  <c r="G728" i="1"/>
  <c r="G921" i="1"/>
  <c r="G616" i="1"/>
  <c r="G1138" i="1"/>
  <c r="G815" i="1"/>
  <c r="G475" i="1"/>
  <c r="G484" i="1"/>
  <c r="G966" i="1"/>
  <c r="G584" i="1"/>
  <c r="G617" i="1"/>
  <c r="G879" i="1"/>
  <c r="G972" i="1"/>
  <c r="G1102" i="1"/>
  <c r="G390" i="1"/>
  <c r="G646" i="1"/>
  <c r="G471" i="1"/>
  <c r="G1021" i="1"/>
  <c r="G1028" i="1"/>
  <c r="G439" i="1"/>
  <c r="G667" i="1"/>
  <c r="G705" i="1"/>
  <c r="G664" i="1"/>
  <c r="G1105" i="1"/>
  <c r="G534" i="1"/>
  <c r="G912" i="1"/>
  <c r="G954" i="1"/>
  <c r="G458" i="1"/>
  <c r="G907" i="1"/>
  <c r="G1045" i="1"/>
  <c r="G844" i="1"/>
  <c r="G466" i="1"/>
  <c r="G522" i="1"/>
  <c r="G1073" i="1"/>
  <c r="G645" i="1"/>
  <c r="G426" i="1"/>
  <c r="G659" i="1"/>
  <c r="G383" i="1"/>
  <c r="G721" i="1"/>
  <c r="G774" i="1"/>
  <c r="G380" i="1"/>
  <c r="G852" i="1"/>
  <c r="G857" i="1"/>
  <c r="G375" i="1"/>
  <c r="G751" i="1"/>
  <c r="G842" i="1"/>
  <c r="G641" i="1"/>
  <c r="G738" i="1"/>
  <c r="G729" i="1"/>
  <c r="G849" i="1"/>
  <c r="G916" i="1"/>
  <c r="G1091" i="1"/>
  <c r="G1116" i="1"/>
  <c r="G1141" i="1"/>
  <c r="G465" i="1"/>
  <c r="G823" i="1"/>
  <c r="G1061" i="1"/>
  <c r="G1098" i="1"/>
  <c r="G560" i="1"/>
  <c r="G944" i="1"/>
  <c r="G818" i="1"/>
  <c r="G372" i="1"/>
  <c r="G1200" i="1"/>
  <c r="G554" i="1"/>
  <c r="G634" i="1"/>
  <c r="G536" i="1"/>
  <c r="G899" i="1"/>
  <c r="G1010" i="1"/>
  <c r="G1120" i="1"/>
  <c r="G1179" i="1"/>
  <c r="G755" i="1"/>
  <c r="G1165" i="1"/>
  <c r="G1033" i="1"/>
  <c r="G946" i="1"/>
  <c r="G1015" i="1"/>
  <c r="G446" i="1"/>
  <c r="G874" i="1"/>
  <c r="G989" i="1"/>
  <c r="G1077" i="1"/>
  <c r="G906" i="1"/>
  <c r="G825" i="1"/>
  <c r="G1081" i="1"/>
  <c r="G1191" i="1"/>
  <c r="G555" i="1"/>
  <c r="G843" i="1"/>
  <c r="G423" i="1"/>
  <c r="G440" i="1"/>
  <c r="G491" i="1"/>
  <c r="G771" i="1"/>
  <c r="G800" i="1"/>
  <c r="G903" i="1"/>
  <c r="G544" i="1"/>
  <c r="G793" i="1"/>
  <c r="G847" i="1"/>
  <c r="G887" i="1"/>
  <c r="G428" i="1"/>
  <c r="G784" i="1"/>
  <c r="G927" i="1"/>
  <c r="G577" i="1"/>
  <c r="G701" i="1"/>
  <c r="G1140" i="1"/>
  <c r="G530" i="1"/>
  <c r="G692" i="1"/>
  <c r="G835" i="1"/>
  <c r="G537" i="1"/>
  <c r="G638" i="1"/>
  <c r="G1103" i="1"/>
  <c r="G1151" i="1"/>
  <c r="G648" i="1"/>
  <c r="G1113" i="1"/>
  <c r="G953" i="1"/>
  <c r="G720" i="1"/>
  <c r="G794" i="1"/>
  <c r="G486" i="1"/>
  <c r="G388" i="1"/>
  <c r="G400" i="1"/>
  <c r="G990" i="1"/>
  <c r="G444" i="1"/>
  <c r="G1147" i="1"/>
  <c r="G872" i="1"/>
  <c r="G1108" i="1"/>
  <c r="G394" i="1"/>
  <c r="G598" i="1"/>
  <c r="G1195" i="1"/>
  <c r="G678" i="1"/>
  <c r="G410" i="1"/>
  <c r="G939" i="1"/>
  <c r="G973" i="1"/>
  <c r="G1127" i="1"/>
  <c r="G399" i="1"/>
  <c r="G688" i="1"/>
  <c r="G786" i="1"/>
  <c r="G1001" i="1"/>
  <c r="G407" i="1"/>
  <c r="G422" i="1"/>
  <c r="G1183" i="1"/>
  <c r="G389" i="1"/>
  <c r="G687" i="1"/>
  <c r="G941" i="1"/>
  <c r="G1201" i="1"/>
  <c r="G516" i="1"/>
  <c r="G478" i="1"/>
  <c r="G551" i="1"/>
  <c r="G590" i="1"/>
  <c r="G735" i="1"/>
  <c r="G1096" i="1"/>
  <c r="G1145" i="1"/>
  <c r="G1095" i="1"/>
  <c r="G411" i="1"/>
  <c r="G661" i="1"/>
  <c r="G763" i="1"/>
  <c r="G395" i="1"/>
  <c r="G765" i="1"/>
  <c r="G493" i="1"/>
  <c r="G733" i="1"/>
  <c r="G1133" i="1"/>
  <c r="G1190" i="1"/>
  <c r="G579" i="1"/>
  <c r="G881" i="1"/>
  <c r="G647" i="1"/>
  <c r="G476" i="1"/>
  <c r="G1146" i="1"/>
  <c r="G889" i="1"/>
  <c r="G895" i="1"/>
  <c r="G982" i="1"/>
  <c r="G926" i="1"/>
  <c r="G503" i="1"/>
  <c r="G760" i="1"/>
  <c r="G1082" i="1"/>
  <c r="G397" i="1"/>
  <c r="G571" i="1"/>
  <c r="G812" i="1"/>
  <c r="G677" i="1"/>
  <c r="G767" i="1"/>
  <c r="G949" i="1"/>
  <c r="G805" i="1"/>
  <c r="G485" i="1"/>
  <c r="G799" i="1"/>
  <c r="G870" i="1"/>
  <c r="G945" i="1"/>
  <c r="G1130" i="1"/>
  <c r="G505" i="1"/>
  <c r="G606" i="1"/>
  <c r="G937" i="1"/>
  <c r="G1003" i="1"/>
  <c r="G779" i="1"/>
  <c r="G1036" i="1"/>
  <c r="G1115" i="1"/>
  <c r="G448" i="1"/>
  <c r="G840" i="1"/>
  <c r="G956" i="1"/>
  <c r="G781" i="1"/>
  <c r="G429" i="1"/>
  <c r="G1118" i="1"/>
  <c r="G385" i="1"/>
  <c r="G483" i="1"/>
  <c r="G517" i="1"/>
  <c r="G529" i="1"/>
  <c r="G961" i="1"/>
  <c r="G639" i="1"/>
  <c r="G775" i="1"/>
  <c r="G1079" i="1"/>
  <c r="G1173" i="1"/>
  <c r="G427" i="1"/>
  <c r="G576" i="1"/>
  <c r="G723" i="1"/>
  <c r="G816" i="1"/>
  <c r="G1038" i="1"/>
  <c r="G477" i="1"/>
  <c r="G691" i="1"/>
  <c r="G695" i="1"/>
  <c r="G722" i="1"/>
  <c r="G373" i="1"/>
  <c r="G807" i="1"/>
  <c r="G814" i="1"/>
  <c r="G890" i="1"/>
  <c r="G679" i="1"/>
  <c r="G391" i="1"/>
  <c r="G416" i="1"/>
  <c r="G700" i="1"/>
  <c r="G704" i="1"/>
  <c r="G734" i="1"/>
  <c r="G998" i="1"/>
  <c r="G1026" i="1"/>
  <c r="G1046" i="1"/>
  <c r="G384" i="1"/>
  <c r="G386" i="1"/>
  <c r="G853" i="1"/>
  <c r="G856" i="1"/>
  <c r="G488" i="1"/>
  <c r="G978" i="1"/>
  <c r="G417" i="1"/>
  <c r="G969" i="1"/>
  <c r="G950" i="1"/>
  <c r="G935" i="1"/>
  <c r="G993" i="1"/>
  <c r="G482" i="1"/>
  <c r="G632" i="1"/>
  <c r="G828" i="1"/>
  <c r="G855" i="1"/>
  <c r="G860" i="1"/>
  <c r="G841" i="1"/>
  <c r="G441" i="1"/>
  <c r="G563" i="1"/>
  <c r="G897" i="1"/>
  <c r="G967" i="1"/>
  <c r="G959" i="1"/>
  <c r="G1041" i="1"/>
  <c r="G520" i="1"/>
  <c r="G682" i="1"/>
  <c r="G866" i="1"/>
  <c r="G910" i="1"/>
  <c r="G524" i="1"/>
  <c r="G741" i="1"/>
  <c r="G892" i="1"/>
  <c r="G1196" i="1"/>
  <c r="G455" i="1"/>
  <c r="G472" i="1"/>
  <c r="G633" i="1"/>
  <c r="G952" i="1"/>
  <c r="G562" i="1"/>
  <c r="G893" i="1"/>
  <c r="G1025" i="1"/>
  <c r="G473" i="1"/>
  <c r="G894" i="1"/>
  <c r="G1139" i="1"/>
  <c r="G1185" i="1"/>
  <c r="G709" i="1"/>
  <c r="G731" i="1"/>
  <c r="G997" i="1"/>
  <c r="G557" i="1"/>
  <c r="G822" i="1"/>
  <c r="G837" i="1"/>
  <c r="G928" i="1"/>
  <c r="G984" i="1"/>
  <c r="G501" i="1"/>
  <c r="G850" i="1"/>
  <c r="G880" i="1"/>
  <c r="G1089" i="1"/>
  <c r="G1110" i="1"/>
  <c r="G558" i="1"/>
  <c r="G631" i="1"/>
  <c r="G742" i="1"/>
  <c r="G940" i="1"/>
  <c r="G976" i="1"/>
  <c r="G1180" i="1"/>
  <c r="G566" i="1"/>
  <c r="G726" i="1"/>
  <c r="G756" i="1"/>
  <c r="G1005" i="1"/>
  <c r="G1011" i="1"/>
  <c r="G1100" i="1"/>
  <c r="G535" i="1"/>
  <c r="G651" i="1"/>
  <c r="G975" i="1"/>
  <c r="G650" i="1"/>
  <c r="G744" i="1"/>
  <c r="G948" i="1"/>
  <c r="G995" i="1"/>
  <c r="G1125" i="1"/>
  <c r="G489" i="1"/>
  <c r="G565" i="1"/>
  <c r="G574" i="1"/>
  <c r="G839" i="1"/>
  <c r="G1150" i="1"/>
  <c r="G470" i="1"/>
  <c r="G480" i="1"/>
  <c r="G957" i="1"/>
  <c r="G507" i="1"/>
  <c r="G802" i="1"/>
  <c r="G1170" i="1"/>
  <c r="G668" i="1"/>
  <c r="G785" i="1"/>
  <c r="G888" i="1"/>
  <c r="G896" i="1"/>
  <c r="G981" i="1"/>
  <c r="G378" i="1"/>
  <c r="G1029" i="1"/>
  <c r="G457" i="1"/>
  <c r="G593" i="1"/>
  <c r="G867" i="1"/>
  <c r="G609" i="1"/>
  <c r="G693" i="1"/>
  <c r="G1035" i="1"/>
  <c r="G1065" i="1"/>
  <c r="G1022" i="1"/>
  <c r="G424" i="1"/>
  <c r="G710" i="1"/>
  <c r="G913" i="1"/>
  <c r="G1066" i="1"/>
  <c r="G718" i="1"/>
  <c r="G398" i="1"/>
  <c r="G436" i="1"/>
  <c r="G580" i="1"/>
  <c r="G630" i="1"/>
  <c r="G789" i="1"/>
  <c r="G955" i="1"/>
  <c r="G495" i="1"/>
  <c r="G611" i="1"/>
  <c r="G702" i="1"/>
  <c r="G871" i="1"/>
  <c r="G1158" i="1"/>
  <c r="G550" i="1"/>
  <c r="G801" i="1"/>
  <c r="G1074" i="1"/>
  <c r="G1075" i="1"/>
  <c r="G463" i="1"/>
  <c r="G525" i="1"/>
  <c r="G608" i="1"/>
  <c r="G754" i="1"/>
  <c r="G905" i="1"/>
  <c r="G924" i="1"/>
  <c r="G635" i="1"/>
  <c r="G636" i="1"/>
  <c r="G772" i="1"/>
  <c r="G1109" i="1"/>
  <c r="G499" i="1"/>
  <c r="G776" i="1"/>
  <c r="G878" i="1"/>
  <c r="G901" i="1"/>
  <c r="G1007" i="1"/>
  <c r="G459" i="1"/>
  <c r="G748" i="1"/>
  <c r="G1024" i="1"/>
  <c r="G626" i="1"/>
  <c r="G795" i="1"/>
  <c r="G806" i="1"/>
  <c r="G552" i="1"/>
  <c r="G662" i="1"/>
  <c r="G759" i="1"/>
  <c r="G396" i="1"/>
  <c r="G460" i="1"/>
  <c r="G462" i="1"/>
  <c r="G521" i="1"/>
  <c r="G752" i="1"/>
  <c r="G832" i="1"/>
  <c r="G933" i="1"/>
  <c r="G996" i="1"/>
  <c r="G1119" i="1"/>
  <c r="G1149" i="1"/>
  <c r="G1166" i="1"/>
  <c r="G1008" i="1"/>
  <c r="G873" i="1"/>
  <c r="G402" i="1"/>
  <c r="G435" i="1"/>
  <c r="G838" i="1"/>
  <c r="G401" i="1"/>
  <c r="G434" i="1"/>
  <c r="G531" i="1"/>
  <c r="G588" i="1"/>
  <c r="G613" i="1"/>
  <c r="G862" i="1"/>
  <c r="G602" i="1"/>
  <c r="G1086" i="1"/>
  <c r="G414" i="1"/>
  <c r="G920" i="1"/>
  <c r="G922" i="1"/>
  <c r="G1182" i="1"/>
  <c r="G1178" i="1"/>
  <c r="G403" i="1"/>
  <c r="G750" i="1"/>
  <c r="G1002" i="1"/>
  <c r="G1114" i="1"/>
  <c r="G833" i="1"/>
  <c r="G930" i="1"/>
  <c r="G510" i="1"/>
  <c r="G603" i="1"/>
  <c r="G624" i="1"/>
  <c r="G1044" i="1"/>
  <c r="G1051" i="1"/>
  <c r="G413" i="1"/>
  <c r="G1062" i="1"/>
  <c r="G1069" i="1"/>
  <c r="G1198" i="1"/>
  <c r="G570" i="1"/>
  <c r="G694" i="1"/>
  <c r="G714" i="1"/>
  <c r="G533" i="1"/>
  <c r="G596" i="1"/>
  <c r="G620" i="1"/>
  <c r="G696" i="1"/>
  <c r="G712" i="1"/>
  <c r="G713" i="1"/>
  <c r="G1063" i="1"/>
  <c r="G1097" i="1"/>
  <c r="G442" i="1"/>
  <c r="G556" i="1"/>
  <c r="G605" i="1"/>
  <c r="G671" i="1"/>
  <c r="G747" i="1"/>
  <c r="G904" i="1"/>
  <c r="G931" i="1"/>
  <c r="G1057" i="1"/>
  <c r="G951" i="1"/>
  <c r="G964" i="1"/>
  <c r="G1194" i="1"/>
  <c r="G549" i="1"/>
  <c r="G572" i="1"/>
  <c r="G666" i="1"/>
  <c r="G788" i="1"/>
  <c r="G829" i="1"/>
  <c r="G1093" i="1"/>
  <c r="G629" i="1"/>
  <c r="G826" i="1"/>
  <c r="G923" i="1"/>
  <c r="G1054" i="1"/>
  <c r="G1068" i="1"/>
  <c r="G1087" i="1"/>
  <c r="G412" i="1"/>
  <c r="G449" i="1"/>
  <c r="G1094" i="1"/>
  <c r="G1135" i="1"/>
  <c r="G425" i="1"/>
  <c r="G443" i="1"/>
  <c r="G689" i="1"/>
  <c r="G1148" i="1"/>
  <c r="G594" i="1"/>
  <c r="G1199" i="1"/>
  <c r="G392" i="1"/>
  <c r="G450" i="1"/>
  <c r="G621" i="1"/>
  <c r="G706" i="1"/>
  <c r="G790" i="1"/>
  <c r="G809" i="1"/>
  <c r="G925" i="1"/>
  <c r="G1058" i="1"/>
  <c r="G421" i="1"/>
  <c r="G461" i="1"/>
  <c r="G869" i="1"/>
  <c r="G900" i="1"/>
  <c r="G1101" i="1"/>
  <c r="G1186" i="1"/>
  <c r="G599" i="1"/>
  <c r="G690" i="1"/>
  <c r="G736" i="1"/>
  <c r="G764" i="1"/>
  <c r="G876" i="1"/>
  <c r="G1197" i="1"/>
  <c r="G432" i="1"/>
  <c r="G768" i="1"/>
  <c r="G796" i="1"/>
  <c r="G917" i="1"/>
  <c r="G1070" i="1"/>
  <c r="G745" i="1"/>
  <c r="G777" i="1"/>
  <c r="G999" i="1"/>
  <c r="G452" i="1"/>
  <c r="G582" i="1"/>
  <c r="G740" i="1"/>
  <c r="G782" i="1"/>
  <c r="G834" i="1"/>
  <c r="G727" i="1"/>
  <c r="G739" i="1"/>
  <c r="G859" i="1"/>
  <c r="G908" i="1"/>
  <c r="G393" i="1"/>
  <c r="G623" i="1"/>
  <c r="G686" i="1"/>
  <c r="G929" i="1"/>
  <c r="G512" i="1"/>
  <c r="G902" i="1"/>
  <c r="G1117" i="1"/>
  <c r="G497" i="1"/>
  <c r="G578" i="1"/>
  <c r="G942" i="1"/>
  <c r="G1006" i="1"/>
  <c r="G1032" i="1"/>
  <c r="G542" i="1"/>
  <c r="G619" i="1"/>
  <c r="G703" i="1"/>
  <c r="G943" i="1"/>
  <c r="G532" i="1"/>
  <c r="G568" i="1"/>
  <c r="G1071" i="1"/>
  <c r="G509" i="1"/>
  <c r="G743" i="1"/>
  <c r="G808" i="1"/>
  <c r="G545" i="1"/>
  <c r="G656" i="1"/>
  <c r="G698" i="1"/>
  <c r="G813" i="1"/>
  <c r="G863" i="1"/>
  <c r="G1080" i="1"/>
  <c r="G561" i="1"/>
  <c r="G811" i="1"/>
  <c r="G1047" i="1"/>
  <c r="G1188" i="1"/>
  <c r="G625" i="1"/>
  <c r="G1131" i="1"/>
  <c r="G778" i="1"/>
  <c r="G861" i="1"/>
  <c r="G1123" i="1"/>
  <c r="G845" i="1"/>
  <c r="G830" i="1"/>
  <c r="G420" i="1"/>
  <c r="G514" i="1"/>
  <c r="G1171" i="1"/>
  <c r="G377" i="1"/>
  <c r="G1155" i="1"/>
  <c r="G1181" i="1"/>
  <c r="G523" i="1"/>
  <c r="G575" i="1"/>
  <c r="G1099" i="1"/>
  <c r="G673" i="1"/>
  <c r="G468" i="1"/>
  <c r="G882" i="1"/>
  <c r="G445" i="1"/>
  <c r="G1152" i="1"/>
  <c r="G749" i="1"/>
  <c r="G637" i="1"/>
  <c r="G1018" i="1"/>
  <c r="G573" i="1"/>
  <c r="G601" i="1"/>
  <c r="G884" i="1"/>
  <c r="G909" i="1"/>
  <c r="G1088" i="1"/>
  <c r="G581" i="1"/>
  <c r="G479" i="1"/>
  <c r="G653" i="1"/>
  <c r="G780" i="1"/>
  <c r="G405" i="1"/>
  <c r="G851" i="1"/>
  <c r="G672" i="1"/>
  <c r="G492" i="1"/>
  <c r="G474" i="1"/>
  <c r="G526" i="1"/>
  <c r="G1184" i="1"/>
  <c r="G711" i="1"/>
  <c r="G456" i="1"/>
  <c r="G1014" i="1"/>
  <c r="G498" i="1"/>
  <c r="G1019" i="1"/>
  <c r="G415" i="1"/>
  <c r="G1169" i="1"/>
  <c r="G1084" i="1"/>
  <c r="G612" i="1"/>
  <c r="G1034" i="1"/>
  <c r="G665" i="1"/>
  <c r="G610" i="1"/>
  <c r="G618" i="1"/>
  <c r="G502" i="1"/>
  <c r="G716" i="1"/>
  <c r="G376" i="1"/>
  <c r="G547" i="1"/>
  <c r="G798" i="1"/>
  <c r="G783" i="1"/>
  <c r="G1016" i="1"/>
  <c r="G1055" i="1"/>
  <c r="G1153" i="1"/>
  <c r="G543" i="1"/>
  <c r="G1154" i="1"/>
  <c r="G1189" i="1"/>
  <c r="G548" i="1"/>
  <c r="G669" i="1"/>
  <c r="G987" i="1"/>
  <c r="G643" i="1"/>
  <c r="G644" i="1"/>
  <c r="G684" i="1"/>
  <c r="G1004" i="1"/>
  <c r="G719" i="1"/>
  <c r="G868" i="1"/>
  <c r="G699" i="1"/>
  <c r="G381" i="1"/>
  <c r="G657" i="1"/>
  <c r="G652" i="1"/>
  <c r="G628" i="1"/>
  <c r="G787" i="1"/>
  <c r="G1175" i="1"/>
  <c r="G1083" i="1"/>
  <c r="G374" i="1"/>
  <c r="G1144" i="1"/>
  <c r="G715" i="1"/>
  <c r="G947" i="1"/>
  <c r="G708" i="1"/>
  <c r="G1162" i="1"/>
  <c r="G977" i="1"/>
  <c r="G1052" i="1"/>
  <c r="G670" i="1"/>
  <c r="G1156" i="1"/>
  <c r="G1107" i="1"/>
  <c r="G494" i="1"/>
  <c r="G1056" i="1"/>
  <c r="G663" i="1"/>
  <c r="G1187" i="1"/>
  <c r="G1043" i="1"/>
  <c r="G819" i="1"/>
  <c r="G418" i="1"/>
  <c r="G676" i="1"/>
  <c r="G622" i="1"/>
  <c r="G490" i="1"/>
  <c r="G865" i="1"/>
  <c r="G553" i="1"/>
  <c r="G597" i="1"/>
  <c r="G757" i="1"/>
  <c r="G1059" i="1"/>
  <c r="G958" i="1"/>
  <c r="G983" i="1"/>
  <c r="G1137" i="1"/>
  <c r="G762" i="1"/>
  <c r="G758" i="1"/>
  <c r="G803" i="1"/>
  <c r="G891" i="1"/>
  <c r="G725" i="1"/>
  <c r="G586" i="1"/>
  <c r="G769" i="1"/>
  <c r="G504" i="1"/>
  <c r="G970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I2202" i="1" s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I2224" i="1" s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I2721" i="1" s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2" i="1"/>
  <c r="G2921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2" i="1"/>
  <c r="G3083" i="1"/>
  <c r="G3081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1" i="1"/>
  <c r="G3360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4" i="1"/>
  <c r="G3473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H357" i="1"/>
  <c r="H361" i="1"/>
  <c r="H365" i="1"/>
  <c r="H369" i="1"/>
  <c r="H358" i="1"/>
  <c r="H362" i="1"/>
  <c r="H366" i="1"/>
  <c r="H370" i="1"/>
  <c r="H355" i="1"/>
  <c r="H359" i="1"/>
  <c r="H363" i="1"/>
  <c r="H367" i="1"/>
  <c r="H371" i="1"/>
  <c r="H1207" i="1"/>
  <c r="H1223" i="1"/>
  <c r="H1212" i="1"/>
  <c r="H1202" i="1"/>
  <c r="H1217" i="1"/>
  <c r="H1221" i="1"/>
  <c r="H1218" i="1"/>
  <c r="H1206" i="1"/>
  <c r="H1234" i="1"/>
  <c r="H1238" i="1"/>
  <c r="H1250" i="1"/>
  <c r="H1231" i="1"/>
  <c r="H1243" i="1"/>
  <c r="H1247" i="1"/>
  <c r="H1236" i="1"/>
  <c r="H1240" i="1"/>
  <c r="H1252" i="1"/>
  <c r="H1233" i="1"/>
  <c r="H1228" i="1"/>
  <c r="H1241" i="1"/>
  <c r="H1255" i="1"/>
  <c r="H1257" i="1"/>
  <c r="H1262" i="1"/>
  <c r="H1259" i="1"/>
  <c r="H1275" i="1"/>
  <c r="H1267" i="1"/>
  <c r="H1276" i="1"/>
  <c r="H1269" i="1"/>
  <c r="H1270" i="1"/>
  <c r="H1274" i="1"/>
  <c r="H1286" i="1"/>
  <c r="H1283" i="1"/>
  <c r="H1307" i="1"/>
  <c r="H1311" i="1"/>
  <c r="H1312" i="1"/>
  <c r="H1301" i="1"/>
  <c r="H1313" i="1"/>
  <c r="H1302" i="1"/>
  <c r="H1343" i="1"/>
  <c r="H1344" i="1"/>
  <c r="H1352" i="1"/>
  <c r="H1358" i="1"/>
  <c r="H1414" i="1"/>
  <c r="H1415" i="1"/>
  <c r="H1491" i="1"/>
  <c r="H1490" i="1"/>
  <c r="H1503" i="1"/>
  <c r="H1504" i="1"/>
  <c r="H1511" i="1"/>
  <c r="H1509" i="1"/>
  <c r="H1871" i="1"/>
  <c r="H1875" i="1"/>
  <c r="H1887" i="1"/>
  <c r="H1891" i="1"/>
  <c r="H1903" i="1"/>
  <c r="H1907" i="1"/>
  <c r="H1919" i="1"/>
  <c r="H1923" i="1"/>
  <c r="H1935" i="1"/>
  <c r="H1864" i="1"/>
  <c r="H1880" i="1"/>
  <c r="H1885" i="1"/>
  <c r="H1901" i="1"/>
  <c r="H1906" i="1"/>
  <c r="H1922" i="1"/>
  <c r="H1928" i="1"/>
  <c r="H1865" i="1"/>
  <c r="H1870" i="1"/>
  <c r="H1886" i="1"/>
  <c r="H1892" i="1"/>
  <c r="H1908" i="1"/>
  <c r="H1913" i="1"/>
  <c r="H1929" i="1"/>
  <c r="H1934" i="1"/>
  <c r="H1872" i="1"/>
  <c r="H1877" i="1"/>
  <c r="H1893" i="1"/>
  <c r="H1898" i="1"/>
  <c r="H1914" i="1"/>
  <c r="H1920" i="1"/>
  <c r="H1859" i="1"/>
  <c r="H1868" i="1"/>
  <c r="H1932" i="1"/>
  <c r="H1873" i="1"/>
  <c r="H1878" i="1"/>
  <c r="H1900" i="1"/>
  <c r="H1884" i="1"/>
  <c r="H1905" i="1"/>
  <c r="H2004" i="1"/>
  <c r="H2008" i="1"/>
  <c r="H1999" i="1"/>
  <c r="H2005" i="1"/>
  <c r="H2001" i="1"/>
  <c r="H2006" i="1"/>
  <c r="H2002" i="1"/>
  <c r="H2007" i="1"/>
  <c r="H2003" i="1"/>
  <c r="H2009" i="1"/>
  <c r="H1997" i="1"/>
  <c r="H2022" i="1"/>
  <c r="H2028" i="1"/>
  <c r="H2023" i="1"/>
  <c r="H2027" i="1"/>
  <c r="H2072" i="1"/>
  <c r="H79" i="1"/>
  <c r="H63" i="1"/>
  <c r="H94" i="1"/>
  <c r="H90" i="1"/>
  <c r="H86" i="1"/>
  <c r="H104" i="1"/>
  <c r="H148" i="1"/>
  <c r="H160" i="1"/>
  <c r="H303" i="1"/>
  <c r="H307" i="1"/>
  <c r="H350" i="1"/>
  <c r="H346" i="1"/>
  <c r="H342" i="1"/>
  <c r="H338" i="1"/>
  <c r="H334" i="1"/>
  <c r="H330" i="1"/>
  <c r="H326" i="1"/>
  <c r="H368" i="1"/>
  <c r="H1284" i="1"/>
  <c r="H1348" i="1"/>
  <c r="H47" i="1"/>
  <c r="H43" i="1"/>
  <c r="H39" i="1"/>
  <c r="H36" i="1"/>
  <c r="H31" i="1"/>
  <c r="H27" i="1"/>
  <c r="H23" i="1"/>
  <c r="H19" i="1"/>
  <c r="H70" i="1"/>
  <c r="H54" i="1"/>
  <c r="H84" i="1"/>
  <c r="H93" i="1"/>
  <c r="H89" i="1"/>
  <c r="H85" i="1"/>
  <c r="H103" i="1"/>
  <c r="H126" i="1"/>
  <c r="H122" i="1"/>
  <c r="H110" i="1"/>
  <c r="H141" i="1"/>
  <c r="H137" i="1"/>
  <c r="H133" i="1"/>
  <c r="H129" i="1"/>
  <c r="H151" i="1"/>
  <c r="H293" i="1"/>
  <c r="H289" i="1"/>
  <c r="H285" i="1"/>
  <c r="H281" i="1"/>
  <c r="H277" i="1"/>
  <c r="H273" i="1"/>
  <c r="H269" i="1"/>
  <c r="H265" i="1"/>
  <c r="H261" i="1"/>
  <c r="H257" i="1"/>
  <c r="H253" i="1"/>
  <c r="H249" i="1"/>
  <c r="H245" i="1"/>
  <c r="H241" i="1"/>
  <c r="H237" i="1"/>
  <c r="H233" i="1"/>
  <c r="H229" i="1"/>
  <c r="H225" i="1"/>
  <c r="H221" i="1"/>
  <c r="H217" i="1"/>
  <c r="H213" i="1"/>
  <c r="H209" i="1"/>
  <c r="H205" i="1"/>
  <c r="H201" i="1"/>
  <c r="H197" i="1"/>
  <c r="H193" i="1"/>
  <c r="H189" i="1"/>
  <c r="H185" i="1"/>
  <c r="H181" i="1"/>
  <c r="H177" i="1"/>
  <c r="H173" i="1"/>
  <c r="H169" i="1"/>
  <c r="H301" i="1"/>
  <c r="H297" i="1"/>
  <c r="H308" i="1"/>
  <c r="H318" i="1"/>
  <c r="H314" i="1"/>
  <c r="H310" i="1"/>
  <c r="H349" i="1"/>
  <c r="H345" i="1"/>
  <c r="H341" i="1"/>
  <c r="H337" i="1"/>
  <c r="H333" i="1"/>
  <c r="H329" i="1"/>
  <c r="H325" i="1"/>
  <c r="H364" i="1"/>
  <c r="H891" i="1"/>
  <c r="H819" i="1"/>
  <c r="H374" i="1"/>
  <c r="H669" i="1"/>
  <c r="H665" i="1"/>
  <c r="H851" i="1"/>
  <c r="H882" i="1"/>
  <c r="H778" i="1"/>
  <c r="H1071" i="1"/>
  <c r="H686" i="1"/>
  <c r="H917" i="1"/>
  <c r="H1058" i="1"/>
  <c r="H449" i="1"/>
  <c r="H951" i="1"/>
  <c r="H533" i="1"/>
  <c r="H1002" i="1"/>
  <c r="H838" i="1"/>
  <c r="H759" i="1"/>
  <c r="H636" i="1"/>
  <c r="H495" i="1"/>
  <c r="H609" i="1"/>
  <c r="H470" i="1"/>
  <c r="H1005" i="1"/>
  <c r="H928" i="1"/>
  <c r="H472" i="1"/>
  <c r="H841" i="1"/>
  <c r="H384" i="1"/>
  <c r="H691" i="1"/>
  <c r="H1118" i="1"/>
  <c r="H799" i="1"/>
  <c r="H1146" i="1"/>
  <c r="H835" i="1"/>
  <c r="H774" i="1"/>
  <c r="H409" i="1"/>
  <c r="H585" i="1"/>
  <c r="H1245" i="1"/>
  <c r="H353" i="1"/>
  <c r="H824" i="1"/>
  <c r="H481" i="1"/>
  <c r="H985" i="1"/>
  <c r="H730" i="1"/>
  <c r="H1134" i="1"/>
  <c r="H685" i="1"/>
  <c r="H431" i="1"/>
  <c r="H1037" i="1"/>
  <c r="H404" i="1"/>
  <c r="H1164" i="1"/>
  <c r="H1126" i="1"/>
  <c r="H640" i="1"/>
  <c r="H761" i="1"/>
  <c r="H604" i="1"/>
  <c r="H1050" i="1"/>
  <c r="H546" i="1"/>
  <c r="H918" i="1"/>
  <c r="H915" i="1"/>
  <c r="H589" i="1"/>
  <c r="H591" i="1"/>
  <c r="H675" i="1"/>
  <c r="H968" i="1"/>
  <c r="H447" i="1"/>
  <c r="H898" i="1"/>
  <c r="H817" i="1"/>
  <c r="H697" i="1"/>
  <c r="H994" i="1"/>
  <c r="H1020" i="1"/>
  <c r="H681" i="1"/>
  <c r="H658" i="1"/>
  <c r="H1174" i="1"/>
  <c r="H864" i="1"/>
  <c r="H936" i="1"/>
  <c r="H858" i="1"/>
  <c r="H1012" i="1"/>
  <c r="H1067" i="1"/>
  <c r="H1017" i="1"/>
  <c r="H971" i="1"/>
  <c r="H848" i="1"/>
  <c r="H746" i="1"/>
  <c r="H980" i="1"/>
  <c r="H1129" i="1"/>
  <c r="H1177" i="1"/>
  <c r="H877" i="1"/>
  <c r="H453" i="1"/>
  <c r="H595" i="1"/>
  <c r="H1138" i="1"/>
  <c r="H966" i="1"/>
  <c r="H972" i="1"/>
  <c r="H471" i="1"/>
  <c r="H667" i="1"/>
  <c r="H534" i="1"/>
  <c r="H907" i="1"/>
  <c r="H522" i="1"/>
  <c r="H659" i="1"/>
  <c r="H380" i="1"/>
  <c r="H751" i="1"/>
  <c r="H729" i="1"/>
  <c r="H1116" i="1"/>
  <c r="H1061" i="1"/>
  <c r="H818" i="1"/>
  <c r="H634" i="1"/>
  <c r="H1120" i="1"/>
  <c r="H1033" i="1"/>
  <c r="H874" i="1"/>
  <c r="H825" i="1"/>
  <c r="H843" i="1"/>
  <c r="H771" i="1"/>
  <c r="H793" i="1"/>
  <c r="H784" i="1"/>
  <c r="H1140" i="1"/>
  <c r="H537" i="1"/>
  <c r="H648" i="1"/>
  <c r="H794" i="1"/>
  <c r="H990" i="1"/>
  <c r="H1108" i="1"/>
  <c r="H678" i="1"/>
  <c r="H1127" i="1"/>
  <c r="H1001" i="1"/>
  <c r="H389" i="1"/>
  <c r="H516" i="1"/>
  <c r="H735" i="1"/>
  <c r="H411" i="1"/>
  <c r="H765" i="1"/>
  <c r="H1190" i="1"/>
  <c r="H992" i="1"/>
  <c r="H854" i="1"/>
  <c r="H680" i="1"/>
  <c r="H960" i="1"/>
  <c r="H600" i="1"/>
  <c r="H974" i="1"/>
  <c r="H737" i="1"/>
  <c r="H1076" i="1"/>
  <c r="H1167" i="1"/>
  <c r="H717" i="1"/>
  <c r="H919" i="1"/>
  <c r="H886" i="1"/>
  <c r="H932" i="1"/>
  <c r="H963" i="1"/>
  <c r="H1143" i="1"/>
  <c r="H1092" i="1"/>
  <c r="H1172" i="1"/>
  <c r="H614" i="1"/>
  <c r="H804" i="1"/>
  <c r="H1013" i="1"/>
  <c r="H419" i="1"/>
  <c r="H506" i="1"/>
  <c r="H1142" i="1"/>
  <c r="H683" i="1"/>
  <c r="H797" i="1"/>
  <c r="H515" i="1"/>
  <c r="H469" i="1"/>
  <c r="H519" i="1"/>
  <c r="H885" i="1"/>
  <c r="H674" i="1"/>
  <c r="H518" i="1"/>
  <c r="H1128" i="1"/>
  <c r="H1111" i="1"/>
  <c r="H1030" i="1"/>
  <c r="H567" i="1"/>
  <c r="H627" i="1"/>
  <c r="H437" i="1"/>
  <c r="H1157" i="1"/>
  <c r="H938" i="1"/>
  <c r="H583" i="1"/>
  <c r="H1031" i="1"/>
  <c r="H592" i="1"/>
  <c r="H408" i="1"/>
  <c r="H387" i="1"/>
  <c r="H615" i="1"/>
  <c r="H728" i="1"/>
  <c r="H815" i="1"/>
  <c r="H584" i="1"/>
  <c r="H1102" i="1"/>
  <c r="H1021" i="1"/>
  <c r="H705" i="1"/>
  <c r="H912" i="1"/>
  <c r="H1045" i="1"/>
  <c r="H1073" i="1"/>
  <c r="H383" i="1"/>
  <c r="H852" i="1"/>
  <c r="H842" i="1"/>
  <c r="H849" i="1"/>
  <c r="H1141" i="1"/>
  <c r="H1098" i="1"/>
  <c r="H372" i="1"/>
  <c r="H536" i="1"/>
  <c r="H1179" i="1"/>
  <c r="H946" i="1"/>
  <c r="H989" i="1"/>
  <c r="H1081" i="1"/>
  <c r="H423" i="1"/>
  <c r="H800" i="1"/>
  <c r="H847" i="1"/>
  <c r="H927" i="1"/>
  <c r="H530" i="1"/>
  <c r="H638" i="1"/>
  <c r="H1113" i="1"/>
  <c r="H486" i="1"/>
  <c r="H444" i="1"/>
  <c r="H394" i="1"/>
  <c r="H410" i="1"/>
  <c r="H399" i="1"/>
  <c r="H407" i="1"/>
  <c r="H687" i="1"/>
  <c r="H478" i="1"/>
  <c r="H1096" i="1"/>
  <c r="H661" i="1"/>
  <c r="H493" i="1"/>
  <c r="H579" i="1"/>
  <c r="H1072" i="1"/>
  <c r="H607" i="1"/>
  <c r="H1048" i="1"/>
  <c r="H965" i="1"/>
  <c r="H1112" i="1"/>
  <c r="H538" i="1"/>
  <c r="H511" i="1"/>
  <c r="H464" i="1"/>
  <c r="H1161" i="1"/>
  <c r="H660" i="1"/>
  <c r="H821" i="1"/>
  <c r="H1122" i="1"/>
  <c r="H559" i="1"/>
  <c r="H792" i="1"/>
  <c r="H569" i="1"/>
  <c r="H649" i="1"/>
  <c r="H836" i="1"/>
  <c r="H379" i="1"/>
  <c r="H430" i="1"/>
  <c r="H1168" i="1"/>
  <c r="H1160" i="1"/>
  <c r="H1090" i="1"/>
  <c r="H500" i="1"/>
  <c r="H1078" i="1"/>
  <c r="H642" i="1"/>
  <c r="H875" i="1"/>
  <c r="H587" i="1"/>
  <c r="H467" i="1"/>
  <c r="H1124" i="1"/>
  <c r="H810" i="1"/>
  <c r="H991" i="1"/>
  <c r="H1132" i="1"/>
  <c r="H1159" i="1"/>
  <c r="H1060" i="1"/>
  <c r="H1042" i="1"/>
  <c r="H1049" i="1"/>
  <c r="H766" i="1"/>
  <c r="H1104" i="1"/>
  <c r="H487" i="1"/>
  <c r="H791" i="1"/>
  <c r="H1039" i="1"/>
  <c r="H1176" i="1"/>
  <c r="H988" i="1"/>
  <c r="H846" i="1"/>
  <c r="H654" i="1"/>
  <c r="H508" i="1"/>
  <c r="H921" i="1"/>
  <c r="H475" i="1"/>
  <c r="H617" i="1"/>
  <c r="H390" i="1"/>
  <c r="H1028" i="1"/>
  <c r="H664" i="1"/>
  <c r="H954" i="1"/>
  <c r="H844" i="1"/>
  <c r="H645" i="1"/>
  <c r="H721" i="1"/>
  <c r="H857" i="1"/>
  <c r="H641" i="1"/>
  <c r="H916" i="1"/>
  <c r="H465" i="1"/>
  <c r="H560" i="1"/>
  <c r="H1200" i="1"/>
  <c r="H899" i="1"/>
  <c r="H755" i="1"/>
  <c r="H1015" i="1"/>
  <c r="H1077" i="1"/>
  <c r="H1191" i="1"/>
  <c r="H440" i="1"/>
  <c r="H903" i="1"/>
  <c r="H887" i="1"/>
  <c r="H577" i="1"/>
  <c r="H692" i="1"/>
  <c r="H1103" i="1"/>
  <c r="H953" i="1"/>
  <c r="H388" i="1"/>
  <c r="H1147" i="1"/>
  <c r="H598" i="1"/>
  <c r="H939" i="1"/>
  <c r="H688" i="1"/>
  <c r="H422" i="1"/>
  <c r="H941" i="1"/>
  <c r="H551" i="1"/>
  <c r="H1145" i="1"/>
  <c r="H763" i="1"/>
  <c r="H733" i="1"/>
  <c r="H881" i="1"/>
  <c r="H770" i="1"/>
  <c r="H732" i="1"/>
  <c r="H914" i="1"/>
  <c r="H1027" i="1"/>
  <c r="H1106" i="1"/>
  <c r="H820" i="1"/>
  <c r="H707" i="1"/>
  <c r="H451" i="1"/>
  <c r="H1023" i="1"/>
  <c r="H1121" i="1"/>
  <c r="H773" i="1"/>
  <c r="H1000" i="1"/>
  <c r="H879" i="1"/>
  <c r="H458" i="1"/>
  <c r="H375" i="1"/>
  <c r="H944" i="1"/>
  <c r="H446" i="1"/>
  <c r="H544" i="1"/>
  <c r="H1151" i="1"/>
  <c r="H1195" i="1"/>
  <c r="H1201" i="1"/>
  <c r="H1133" i="1"/>
  <c r="H889" i="1"/>
  <c r="H503" i="1"/>
  <c r="H571" i="1"/>
  <c r="H949" i="1"/>
  <c r="H870" i="1"/>
  <c r="H606" i="1"/>
  <c r="H1036" i="1"/>
  <c r="H956" i="1"/>
  <c r="H385" i="1"/>
  <c r="H961" i="1"/>
  <c r="H1173" i="1"/>
  <c r="H816" i="1"/>
  <c r="H695" i="1"/>
  <c r="H814" i="1"/>
  <c r="H416" i="1"/>
  <c r="H998" i="1"/>
  <c r="H386" i="1"/>
  <c r="H978" i="1"/>
  <c r="H935" i="1"/>
  <c r="H828" i="1"/>
  <c r="H441" i="1"/>
  <c r="H959" i="1"/>
  <c r="H866" i="1"/>
  <c r="H892" i="1"/>
  <c r="H633" i="1"/>
  <c r="H1025" i="1"/>
  <c r="H1185" i="1"/>
  <c r="H557" i="1"/>
  <c r="H984" i="1"/>
  <c r="H1089" i="1"/>
  <c r="H742" i="1"/>
  <c r="H566" i="1"/>
  <c r="H1011" i="1"/>
  <c r="H975" i="1"/>
  <c r="H995" i="1"/>
  <c r="H574" i="1"/>
  <c r="H480" i="1"/>
  <c r="H1170" i="1"/>
  <c r="H896" i="1"/>
  <c r="H457" i="1"/>
  <c r="H693" i="1"/>
  <c r="H424" i="1"/>
  <c r="H718" i="1"/>
  <c r="H630" i="1"/>
  <c r="H611" i="1"/>
  <c r="H550" i="1"/>
  <c r="H463" i="1"/>
  <c r="H905" i="1"/>
  <c r="H772" i="1"/>
  <c r="H878" i="1"/>
  <c r="H748" i="1"/>
  <c r="H806" i="1"/>
  <c r="H396" i="1"/>
  <c r="H752" i="1"/>
  <c r="H1119" i="1"/>
  <c r="H873" i="1"/>
  <c r="H401" i="1"/>
  <c r="H613" i="1"/>
  <c r="H414" i="1"/>
  <c r="H1178" i="1"/>
  <c r="H1114" i="1"/>
  <c r="H603" i="1"/>
  <c r="H413" i="1"/>
  <c r="H570" i="1"/>
  <c r="H596" i="1"/>
  <c r="H713" i="1"/>
  <c r="H556" i="1"/>
  <c r="H904" i="1"/>
  <c r="H964" i="1"/>
  <c r="H666" i="1"/>
  <c r="H629" i="1"/>
  <c r="H1068" i="1"/>
  <c r="H1094" i="1"/>
  <c r="H689" i="1"/>
  <c r="H392" i="1"/>
  <c r="H790" i="1"/>
  <c r="H421" i="1"/>
  <c r="H1101" i="1"/>
  <c r="H736" i="1"/>
  <c r="H432" i="1"/>
  <c r="H1070" i="1"/>
  <c r="H452" i="1"/>
  <c r="H834" i="1"/>
  <c r="H908" i="1"/>
  <c r="H929" i="1"/>
  <c r="H497" i="1"/>
  <c r="H1032" i="1"/>
  <c r="H943" i="1"/>
  <c r="H509" i="1"/>
  <c r="H656" i="1"/>
  <c r="H1080" i="1"/>
  <c r="H1188" i="1"/>
  <c r="H861" i="1"/>
  <c r="H420" i="1"/>
  <c r="H1155" i="1"/>
  <c r="H1099" i="1"/>
  <c r="H445" i="1"/>
  <c r="H1018" i="1"/>
  <c r="H909" i="1"/>
  <c r="H653" i="1"/>
  <c r="H672" i="1"/>
  <c r="H1184" i="1"/>
  <c r="H498" i="1"/>
  <c r="H1084" i="1"/>
  <c r="H610" i="1"/>
  <c r="H376" i="1"/>
  <c r="H1016" i="1"/>
  <c r="H1154" i="1"/>
  <c r="H987" i="1"/>
  <c r="H1004" i="1"/>
  <c r="H381" i="1"/>
  <c r="H787" i="1"/>
  <c r="H1144" i="1"/>
  <c r="H1162" i="1"/>
  <c r="H1156" i="1"/>
  <c r="H663" i="1"/>
  <c r="H418" i="1"/>
  <c r="H865" i="1"/>
  <c r="H1059" i="1"/>
  <c r="H762" i="1"/>
  <c r="H725" i="1"/>
  <c r="H970" i="1"/>
  <c r="H1009" i="1"/>
  <c r="H827" i="1"/>
  <c r="H753" i="1"/>
  <c r="H962" i="1"/>
  <c r="H564" i="1"/>
  <c r="H1193" i="1"/>
  <c r="H934" i="1"/>
  <c r="H1064" i="1"/>
  <c r="H433" i="1"/>
  <c r="H1163" i="1"/>
  <c r="H1053" i="1"/>
  <c r="H541" i="1"/>
  <c r="H646" i="1"/>
  <c r="H466" i="1"/>
  <c r="H738" i="1"/>
  <c r="H554" i="1"/>
  <c r="H906" i="1"/>
  <c r="H428" i="1"/>
  <c r="H720" i="1"/>
  <c r="H973" i="1"/>
  <c r="H590" i="1"/>
  <c r="H647" i="1"/>
  <c r="H895" i="1"/>
  <c r="H760" i="1"/>
  <c r="H812" i="1"/>
  <c r="H805" i="1"/>
  <c r="H945" i="1"/>
  <c r="H937" i="1"/>
  <c r="H1115" i="1"/>
  <c r="H781" i="1"/>
  <c r="H483" i="1"/>
  <c r="H639" i="1"/>
  <c r="H427" i="1"/>
  <c r="H1038" i="1"/>
  <c r="H722" i="1"/>
  <c r="H890" i="1"/>
  <c r="H700" i="1"/>
  <c r="H1026" i="1"/>
  <c r="H853" i="1"/>
  <c r="H417" i="1"/>
  <c r="H993" i="1"/>
  <c r="H855" i="1"/>
  <c r="H563" i="1"/>
  <c r="H1041" i="1"/>
  <c r="H910" i="1"/>
  <c r="H1196" i="1"/>
  <c r="H952" i="1"/>
  <c r="H473" i="1"/>
  <c r="H709" i="1"/>
  <c r="H822" i="1"/>
  <c r="H501" i="1"/>
  <c r="H1110" i="1"/>
  <c r="H940" i="1"/>
  <c r="H726" i="1"/>
  <c r="H1100" i="1"/>
  <c r="H650" i="1"/>
  <c r="H1125" i="1"/>
  <c r="H839" i="1"/>
  <c r="H957" i="1"/>
  <c r="H668" i="1"/>
  <c r="H981" i="1"/>
  <c r="H593" i="1"/>
  <c r="H1035" i="1"/>
  <c r="H710" i="1"/>
  <c r="H398" i="1"/>
  <c r="H789" i="1"/>
  <c r="H702" i="1"/>
  <c r="H801" i="1"/>
  <c r="H525" i="1"/>
  <c r="H924" i="1"/>
  <c r="H1109" i="1"/>
  <c r="H901" i="1"/>
  <c r="H1024" i="1"/>
  <c r="H552" i="1"/>
  <c r="H460" i="1"/>
  <c r="H832" i="1"/>
  <c r="H1149" i="1"/>
  <c r="H402" i="1"/>
  <c r="H434" i="1"/>
  <c r="H862" i="1"/>
  <c r="H920" i="1"/>
  <c r="H403" i="1"/>
  <c r="H833" i="1"/>
  <c r="H624" i="1"/>
  <c r="H1062" i="1"/>
  <c r="H694" i="1"/>
  <c r="H620" i="1"/>
  <c r="H1063" i="1"/>
  <c r="H605" i="1"/>
  <c r="H931" i="1"/>
  <c r="H1194" i="1"/>
  <c r="H788" i="1"/>
  <c r="H826" i="1"/>
  <c r="H1087" i="1"/>
  <c r="H1135" i="1"/>
  <c r="H1148" i="1"/>
  <c r="H450" i="1"/>
  <c r="H809" i="1"/>
  <c r="H461" i="1"/>
  <c r="H1186" i="1"/>
  <c r="H764" i="1"/>
  <c r="H768" i="1"/>
  <c r="H745" i="1"/>
  <c r="H582" i="1"/>
  <c r="H727" i="1"/>
  <c r="H393" i="1"/>
  <c r="H512" i="1"/>
  <c r="H578" i="1"/>
  <c r="H542" i="1"/>
  <c r="H532" i="1"/>
  <c r="H743" i="1"/>
  <c r="H698" i="1"/>
  <c r="H561" i="1"/>
  <c r="H625" i="1"/>
  <c r="H1123" i="1"/>
  <c r="H514" i="1"/>
  <c r="H1181" i="1"/>
  <c r="H673" i="1"/>
  <c r="H1152" i="1"/>
  <c r="H573" i="1"/>
  <c r="H1088" i="1"/>
  <c r="H780" i="1"/>
  <c r="H492" i="1"/>
  <c r="H711" i="1"/>
  <c r="H1019" i="1"/>
  <c r="H612" i="1"/>
  <c r="H618" i="1"/>
  <c r="H547" i="1"/>
  <c r="H1055" i="1"/>
  <c r="H1189" i="1"/>
  <c r="H643" i="1"/>
  <c r="H719" i="1"/>
  <c r="H657" i="1"/>
  <c r="H1175" i="1"/>
  <c r="H715" i="1"/>
  <c r="H977" i="1"/>
  <c r="H1107" i="1"/>
  <c r="H1187" i="1"/>
  <c r="H676" i="1"/>
  <c r="H553" i="1"/>
  <c r="H958" i="1"/>
  <c r="H758" i="1"/>
  <c r="H586" i="1"/>
  <c r="H986" i="1"/>
  <c r="H454" i="1"/>
  <c r="H540" i="1"/>
  <c r="H883" i="1"/>
  <c r="H496" i="1"/>
  <c r="H724" i="1"/>
  <c r="H527" i="1"/>
  <c r="H438" i="1"/>
  <c r="H911" i="1"/>
  <c r="H406" i="1"/>
  <c r="H513" i="1"/>
  <c r="H539" i="1"/>
  <c r="H616" i="1"/>
  <c r="H439" i="1"/>
  <c r="H426" i="1"/>
  <c r="H1091" i="1"/>
  <c r="H1010" i="1"/>
  <c r="H555" i="1"/>
  <c r="H701" i="1"/>
  <c r="H400" i="1"/>
  <c r="H786" i="1"/>
  <c r="H1095" i="1"/>
  <c r="H476" i="1"/>
  <c r="H982" i="1"/>
  <c r="H1082" i="1"/>
  <c r="H677" i="1"/>
  <c r="H485" i="1"/>
  <c r="H1130" i="1"/>
  <c r="H1003" i="1"/>
  <c r="H448" i="1"/>
  <c r="H429" i="1"/>
  <c r="H517" i="1"/>
  <c r="H775" i="1"/>
  <c r="H576" i="1"/>
  <c r="H477" i="1"/>
  <c r="H373" i="1"/>
  <c r="H679" i="1"/>
  <c r="H704" i="1"/>
  <c r="H1046" i="1"/>
  <c r="H856" i="1"/>
  <c r="H969" i="1"/>
  <c r="H482" i="1"/>
  <c r="H860" i="1"/>
  <c r="H897" i="1"/>
  <c r="H520" i="1"/>
  <c r="H524" i="1"/>
  <c r="H455" i="1"/>
  <c r="H562" i="1"/>
  <c r="H894" i="1"/>
  <c r="H731" i="1"/>
  <c r="H837" i="1"/>
  <c r="H850" i="1"/>
  <c r="H558" i="1"/>
  <c r="H976" i="1"/>
  <c r="H756" i="1"/>
  <c r="H535" i="1"/>
  <c r="H744" i="1"/>
  <c r="H489" i="1"/>
  <c r="H1150" i="1"/>
  <c r="H507" i="1"/>
  <c r="H785" i="1"/>
  <c r="H378" i="1"/>
  <c r="H867" i="1"/>
  <c r="H1065" i="1"/>
  <c r="H913" i="1"/>
  <c r="H436" i="1"/>
  <c r="H955" i="1"/>
  <c r="H871" i="1"/>
  <c r="H1074" i="1"/>
  <c r="H608" i="1"/>
  <c r="H635" i="1"/>
  <c r="H499" i="1"/>
  <c r="H1007" i="1"/>
  <c r="H626" i="1"/>
  <c r="H662" i="1"/>
  <c r="H462" i="1"/>
  <c r="H933" i="1"/>
  <c r="H1166" i="1"/>
  <c r="H435" i="1"/>
  <c r="H531" i="1"/>
  <c r="H602" i="1"/>
  <c r="H922" i="1"/>
  <c r="H750" i="1"/>
  <c r="H930" i="1"/>
  <c r="H1044" i="1"/>
  <c r="H1069" i="1"/>
  <c r="H714" i="1"/>
  <c r="H696" i="1"/>
  <c r="H1097" i="1"/>
  <c r="H671" i="1"/>
  <c r="H1057" i="1"/>
  <c r="H549" i="1"/>
  <c r="H829" i="1"/>
  <c r="H923" i="1"/>
  <c r="H412" i="1"/>
  <c r="H425" i="1"/>
  <c r="H594" i="1"/>
  <c r="H621" i="1"/>
  <c r="H925" i="1"/>
  <c r="H869" i="1"/>
  <c r="H599" i="1"/>
  <c r="H876" i="1"/>
  <c r="H796" i="1"/>
  <c r="H777" i="1"/>
  <c r="H740" i="1"/>
  <c r="H739" i="1"/>
  <c r="H623" i="1"/>
  <c r="H902" i="1"/>
  <c r="H942" i="1"/>
  <c r="H619" i="1"/>
  <c r="H568" i="1"/>
  <c r="H808" i="1"/>
  <c r="H813" i="1"/>
  <c r="H811" i="1"/>
  <c r="H1131" i="1"/>
  <c r="H845" i="1"/>
  <c r="H1171" i="1"/>
  <c r="H523" i="1"/>
  <c r="H468" i="1"/>
  <c r="H749" i="1"/>
  <c r="H601" i="1"/>
  <c r="H581" i="1"/>
  <c r="H405" i="1"/>
  <c r="H474" i="1"/>
  <c r="H456" i="1"/>
  <c r="H415" i="1"/>
  <c r="H1034" i="1"/>
  <c r="H502" i="1"/>
  <c r="H798" i="1"/>
  <c r="H1153" i="1"/>
  <c r="H548" i="1"/>
  <c r="H644" i="1"/>
  <c r="H868" i="1"/>
  <c r="H652" i="1"/>
  <c r="H1083" i="1"/>
  <c r="H947" i="1"/>
  <c r="H1052" i="1"/>
  <c r="H494" i="1"/>
  <c r="H1043" i="1"/>
  <c r="H622" i="1"/>
  <c r="H597" i="1"/>
  <c r="H983" i="1"/>
  <c r="H803" i="1"/>
  <c r="H769" i="1"/>
  <c r="H1254" i="1"/>
  <c r="H1253" i="1"/>
  <c r="H1265" i="1"/>
  <c r="H1266" i="1"/>
  <c r="H1264" i="1"/>
  <c r="H1279" i="1"/>
  <c r="H1280" i="1"/>
  <c r="H1287" i="1"/>
  <c r="H1288" i="1"/>
  <c r="H1289" i="1"/>
  <c r="H1290" i="1"/>
  <c r="H1293" i="1"/>
  <c r="H1297" i="1"/>
  <c r="H1294" i="1"/>
  <c r="H1298" i="1"/>
  <c r="H1295" i="1"/>
  <c r="H1299" i="1"/>
  <c r="H1296" i="1"/>
  <c r="H1292" i="1"/>
  <c r="H1316" i="1"/>
  <c r="H1320" i="1"/>
  <c r="H1324" i="1"/>
  <c r="H1328" i="1"/>
  <c r="H1332" i="1"/>
  <c r="H1336" i="1"/>
  <c r="H1340" i="1"/>
  <c r="H1317" i="1"/>
  <c r="H1321" i="1"/>
  <c r="H1325" i="1"/>
  <c r="H1329" i="1"/>
  <c r="H1333" i="1"/>
  <c r="H1337" i="1"/>
  <c r="H1314" i="1"/>
  <c r="H1318" i="1"/>
  <c r="H1322" i="1"/>
  <c r="H1326" i="1"/>
  <c r="H1330" i="1"/>
  <c r="H1334" i="1"/>
  <c r="H1338" i="1"/>
  <c r="H1327" i="1"/>
  <c r="H1315" i="1"/>
  <c r="H1331" i="1"/>
  <c r="H1319" i="1"/>
  <c r="H1335" i="1"/>
  <c r="H1347" i="1"/>
  <c r="H1346" i="1"/>
  <c r="H1361" i="1"/>
  <c r="H1365" i="1"/>
  <c r="H1369" i="1"/>
  <c r="H1373" i="1"/>
  <c r="H1377" i="1"/>
  <c r="H1381" i="1"/>
  <c r="H1385" i="1"/>
  <c r="H1389" i="1"/>
  <c r="H1393" i="1"/>
  <c r="H1397" i="1"/>
  <c r="H1401" i="1"/>
  <c r="H1405" i="1"/>
  <c r="H1359" i="1"/>
  <c r="H1362" i="1"/>
  <c r="H1366" i="1"/>
  <c r="H1370" i="1"/>
  <c r="H1374" i="1"/>
  <c r="H1378" i="1"/>
  <c r="H1382" i="1"/>
  <c r="H1386" i="1"/>
  <c r="H1390" i="1"/>
  <c r="H1394" i="1"/>
  <c r="H1398" i="1"/>
  <c r="H1402" i="1"/>
  <c r="H1406" i="1"/>
  <c r="H1363" i="1"/>
  <c r="H1367" i="1"/>
  <c r="H1371" i="1"/>
  <c r="H1375" i="1"/>
  <c r="H1379" i="1"/>
  <c r="H1383" i="1"/>
  <c r="H1387" i="1"/>
  <c r="H1391" i="1"/>
  <c r="H1395" i="1"/>
  <c r="H1399" i="1"/>
  <c r="H1403" i="1"/>
  <c r="H1407" i="1"/>
  <c r="H1360" i="1"/>
  <c r="H1376" i="1"/>
  <c r="H1392" i="1"/>
  <c r="H1408" i="1"/>
  <c r="H1364" i="1"/>
  <c r="H1380" i="1"/>
  <c r="H1396" i="1"/>
  <c r="H1368" i="1"/>
  <c r="H1384" i="1"/>
  <c r="H1400" i="1"/>
  <c r="H1428" i="1"/>
  <c r="H1444" i="1"/>
  <c r="H1425" i="1"/>
  <c r="H1441" i="1"/>
  <c r="H1422" i="1"/>
  <c r="H1438" i="1"/>
  <c r="H1419" i="1"/>
  <c r="H1460" i="1"/>
  <c r="H1476" i="1"/>
  <c r="H1423" i="1"/>
  <c r="H1461" i="1"/>
  <c r="H1477" i="1"/>
  <c r="H1427" i="1"/>
  <c r="H1462" i="1"/>
  <c r="H1478" i="1"/>
  <c r="H1447" i="1"/>
  <c r="H1471" i="1"/>
  <c r="H1497" i="1"/>
  <c r="H1496" i="1"/>
  <c r="H1507" i="1"/>
  <c r="H1515" i="1"/>
  <c r="H1513" i="1"/>
  <c r="H1525" i="1"/>
  <c r="H1529" i="1"/>
  <c r="H1533" i="1"/>
  <c r="H1537" i="1"/>
  <c r="H1541" i="1"/>
  <c r="H1524" i="1"/>
  <c r="H1530" i="1"/>
  <c r="H1535" i="1"/>
  <c r="H1540" i="1"/>
  <c r="H1545" i="1"/>
  <c r="H1549" i="1"/>
  <c r="H1553" i="1"/>
  <c r="H1557" i="1"/>
  <c r="H1561" i="1"/>
  <c r="H1565" i="1"/>
  <c r="H1569" i="1"/>
  <c r="H1573" i="1"/>
  <c r="H1577" i="1"/>
  <c r="H1581" i="1"/>
  <c r="H1585" i="1"/>
  <c r="H1589" i="1"/>
  <c r="H1593" i="1"/>
  <c r="H1597" i="1"/>
  <c r="H1601" i="1"/>
  <c r="H1605" i="1"/>
  <c r="H1609" i="1"/>
  <c r="H1613" i="1"/>
  <c r="H1617" i="1"/>
  <c r="H1621" i="1"/>
  <c r="H1625" i="1"/>
  <c r="H1629" i="1"/>
  <c r="H1633" i="1"/>
  <c r="H1637" i="1"/>
  <c r="H1641" i="1"/>
  <c r="H1645" i="1"/>
  <c r="H1649" i="1"/>
  <c r="H1653" i="1"/>
  <c r="H1657" i="1"/>
  <c r="H1661" i="1"/>
  <c r="H1665" i="1"/>
  <c r="H1669" i="1"/>
  <c r="H1673" i="1"/>
  <c r="H1526" i="1"/>
  <c r="H1531" i="1"/>
  <c r="H1536" i="1"/>
  <c r="H1542" i="1"/>
  <c r="H1546" i="1"/>
  <c r="H1550" i="1"/>
  <c r="H1554" i="1"/>
  <c r="H1558" i="1"/>
  <c r="H1562" i="1"/>
  <c r="H1566" i="1"/>
  <c r="H1570" i="1"/>
  <c r="H1574" i="1"/>
  <c r="H1578" i="1"/>
  <c r="H1582" i="1"/>
  <c r="H1586" i="1"/>
  <c r="H1590" i="1"/>
  <c r="H1594" i="1"/>
  <c r="H1598" i="1"/>
  <c r="H1602" i="1"/>
  <c r="H1606" i="1"/>
  <c r="H1610" i="1"/>
  <c r="H1614" i="1"/>
  <c r="H1618" i="1"/>
  <c r="H1622" i="1"/>
  <c r="H1626" i="1"/>
  <c r="H1630" i="1"/>
  <c r="H1634" i="1"/>
  <c r="H1638" i="1"/>
  <c r="H1642" i="1"/>
  <c r="H1646" i="1"/>
  <c r="H1650" i="1"/>
  <c r="H1654" i="1"/>
  <c r="H1658" i="1"/>
  <c r="H1662" i="1"/>
  <c r="H1666" i="1"/>
  <c r="H1527" i="1"/>
  <c r="H1532" i="1"/>
  <c r="H1538" i="1"/>
  <c r="H1543" i="1"/>
  <c r="H1547" i="1"/>
  <c r="H1551" i="1"/>
  <c r="H1555" i="1"/>
  <c r="H1559" i="1"/>
  <c r="H1563" i="1"/>
  <c r="H1567" i="1"/>
  <c r="H1571" i="1"/>
  <c r="H1575" i="1"/>
  <c r="H1579" i="1"/>
  <c r="H1583" i="1"/>
  <c r="H1587" i="1"/>
  <c r="H1591" i="1"/>
  <c r="H1595" i="1"/>
  <c r="H1599" i="1"/>
  <c r="H1603" i="1"/>
  <c r="H1607" i="1"/>
  <c r="H1611" i="1"/>
  <c r="H1615" i="1"/>
  <c r="H1619" i="1"/>
  <c r="H1623" i="1"/>
  <c r="H1627" i="1"/>
  <c r="H1631" i="1"/>
  <c r="H1635" i="1"/>
  <c r="H1639" i="1"/>
  <c r="H1643" i="1"/>
  <c r="H1647" i="1"/>
  <c r="H1651" i="1"/>
  <c r="H1655" i="1"/>
  <c r="H1659" i="1"/>
  <c r="H1663" i="1"/>
  <c r="H1667" i="1"/>
  <c r="H1539" i="1"/>
  <c r="H1556" i="1"/>
  <c r="H1572" i="1"/>
  <c r="H1588" i="1"/>
  <c r="H1604" i="1"/>
  <c r="H1620" i="1"/>
  <c r="H1636" i="1"/>
  <c r="H1652" i="1"/>
  <c r="H1668" i="1"/>
  <c r="H1674" i="1"/>
  <c r="H1678" i="1"/>
  <c r="H1682" i="1"/>
  <c r="H1686" i="1"/>
  <c r="H1690" i="1"/>
  <c r="H1694" i="1"/>
  <c r="H1698" i="1"/>
  <c r="H1702" i="1"/>
  <c r="H1706" i="1"/>
  <c r="H1710" i="1"/>
  <c r="H1714" i="1"/>
  <c r="H1718" i="1"/>
  <c r="H1722" i="1"/>
  <c r="H1726" i="1"/>
  <c r="H1730" i="1"/>
  <c r="H1734" i="1"/>
  <c r="H1738" i="1"/>
  <c r="H1742" i="1"/>
  <c r="H1746" i="1"/>
  <c r="H1750" i="1"/>
  <c r="H1754" i="1"/>
  <c r="H1758" i="1"/>
  <c r="H1762" i="1"/>
  <c r="H1766" i="1"/>
  <c r="H1770" i="1"/>
  <c r="H1774" i="1"/>
  <c r="H1778" i="1"/>
  <c r="H1782" i="1"/>
  <c r="H1786" i="1"/>
  <c r="H1790" i="1"/>
  <c r="H1794" i="1"/>
  <c r="H1798" i="1"/>
  <c r="H1802" i="1"/>
  <c r="H1806" i="1"/>
  <c r="H1810" i="1"/>
  <c r="H1814" i="1"/>
  <c r="H1818" i="1"/>
  <c r="H1822" i="1"/>
  <c r="H1826" i="1"/>
  <c r="H1830" i="1"/>
  <c r="H1834" i="1"/>
  <c r="H1838" i="1"/>
  <c r="H1842" i="1"/>
  <c r="H1846" i="1"/>
  <c r="H1850" i="1"/>
  <c r="H1854" i="1"/>
  <c r="H1858" i="1"/>
  <c r="H1523" i="1"/>
  <c r="H1544" i="1"/>
  <c r="H1560" i="1"/>
  <c r="H1576" i="1"/>
  <c r="H1592" i="1"/>
  <c r="H1608" i="1"/>
  <c r="H1624" i="1"/>
  <c r="H1640" i="1"/>
  <c r="H1656" i="1"/>
  <c r="H1670" i="1"/>
  <c r="H1675" i="1"/>
  <c r="H1679" i="1"/>
  <c r="H1683" i="1"/>
  <c r="H1687" i="1"/>
  <c r="H1691" i="1"/>
  <c r="H1695" i="1"/>
  <c r="H1699" i="1"/>
  <c r="H1703" i="1"/>
  <c r="H1707" i="1"/>
  <c r="H1711" i="1"/>
  <c r="H1715" i="1"/>
  <c r="H1719" i="1"/>
  <c r="H1723" i="1"/>
  <c r="H1727" i="1"/>
  <c r="H1731" i="1"/>
  <c r="H1735" i="1"/>
  <c r="H1739" i="1"/>
  <c r="H1743" i="1"/>
  <c r="H1747" i="1"/>
  <c r="H1751" i="1"/>
  <c r="H1755" i="1"/>
  <c r="H1759" i="1"/>
  <c r="H1763" i="1"/>
  <c r="H1767" i="1"/>
  <c r="H1771" i="1"/>
  <c r="H1775" i="1"/>
  <c r="H1779" i="1"/>
  <c r="H1783" i="1"/>
  <c r="H1787" i="1"/>
  <c r="H1791" i="1"/>
  <c r="H1795" i="1"/>
  <c r="H1799" i="1"/>
  <c r="H1803" i="1"/>
  <c r="H1807" i="1"/>
  <c r="H1811" i="1"/>
  <c r="H1815" i="1"/>
  <c r="H1819" i="1"/>
  <c r="H1823" i="1"/>
  <c r="H1827" i="1"/>
  <c r="H1831" i="1"/>
  <c r="H1835" i="1"/>
  <c r="H1839" i="1"/>
  <c r="H1843" i="1"/>
  <c r="H1847" i="1"/>
  <c r="H1851" i="1"/>
  <c r="H1855" i="1"/>
  <c r="H1522" i="1"/>
  <c r="H1528" i="1"/>
  <c r="H1548" i="1"/>
  <c r="H1564" i="1"/>
  <c r="H1580" i="1"/>
  <c r="H1596" i="1"/>
  <c r="H1612" i="1"/>
  <c r="H1628" i="1"/>
  <c r="H1644" i="1"/>
  <c r="H1660" i="1"/>
  <c r="H1671" i="1"/>
  <c r="H1676" i="1"/>
  <c r="H1680" i="1"/>
  <c r="H1684" i="1"/>
  <c r="H1688" i="1"/>
  <c r="H1692" i="1"/>
  <c r="H1696" i="1"/>
  <c r="H1700" i="1"/>
  <c r="H1704" i="1"/>
  <c r="H1708" i="1"/>
  <c r="H1712" i="1"/>
  <c r="H1716" i="1"/>
  <c r="H1720" i="1"/>
  <c r="H1724" i="1"/>
  <c r="H1728" i="1"/>
  <c r="H1732" i="1"/>
  <c r="H1736" i="1"/>
  <c r="H1740" i="1"/>
  <c r="H1744" i="1"/>
  <c r="H1748" i="1"/>
  <c r="H1752" i="1"/>
  <c r="H1756" i="1"/>
  <c r="H1760" i="1"/>
  <c r="H1764" i="1"/>
  <c r="H1768" i="1"/>
  <c r="H1772" i="1"/>
  <c r="H1776" i="1"/>
  <c r="H1780" i="1"/>
  <c r="H1784" i="1"/>
  <c r="H1788" i="1"/>
  <c r="H1792" i="1"/>
  <c r="H1796" i="1"/>
  <c r="H1800" i="1"/>
  <c r="H1804" i="1"/>
  <c r="H1808" i="1"/>
  <c r="H1812" i="1"/>
  <c r="H1816" i="1"/>
  <c r="H1820" i="1"/>
  <c r="H1824" i="1"/>
  <c r="H1828" i="1"/>
  <c r="H1832" i="1"/>
  <c r="H1836" i="1"/>
  <c r="H1840" i="1"/>
  <c r="H1844" i="1"/>
  <c r="H1848" i="1"/>
  <c r="H1852" i="1"/>
  <c r="H1856" i="1"/>
  <c r="H1534" i="1"/>
  <c r="H1600" i="1"/>
  <c r="H1664" i="1"/>
  <c r="H1685" i="1"/>
  <c r="H1701" i="1"/>
  <c r="H1717" i="1"/>
  <c r="H1733" i="1"/>
  <c r="H1749" i="1"/>
  <c r="H1765" i="1"/>
  <c r="H1781" i="1"/>
  <c r="H1797" i="1"/>
  <c r="H1813" i="1"/>
  <c r="H1829" i="1"/>
  <c r="H1845" i="1"/>
  <c r="H1552" i="1"/>
  <c r="H1616" i="1"/>
  <c r="H1672" i="1"/>
  <c r="H1689" i="1"/>
  <c r="H1705" i="1"/>
  <c r="H1721" i="1"/>
  <c r="H1737" i="1"/>
  <c r="H1753" i="1"/>
  <c r="H1769" i="1"/>
  <c r="H1785" i="1"/>
  <c r="H1801" i="1"/>
  <c r="H1817" i="1"/>
  <c r="H1833" i="1"/>
  <c r="H1849" i="1"/>
  <c r="H1568" i="1"/>
  <c r="H1632" i="1"/>
  <c r="H1677" i="1"/>
  <c r="H1693" i="1"/>
  <c r="H1709" i="1"/>
  <c r="H1725" i="1"/>
  <c r="H1741" i="1"/>
  <c r="H1757" i="1"/>
  <c r="H1773" i="1"/>
  <c r="H1789" i="1"/>
  <c r="H1805" i="1"/>
  <c r="H1821" i="1"/>
  <c r="H1837" i="1"/>
  <c r="H1853" i="1"/>
  <c r="H1648" i="1"/>
  <c r="H1729" i="1"/>
  <c r="H1793" i="1"/>
  <c r="H1857" i="1"/>
  <c r="H1681" i="1"/>
  <c r="H1745" i="1"/>
  <c r="H1809" i="1"/>
  <c r="H1697" i="1"/>
  <c r="H1761" i="1"/>
  <c r="H1825" i="1"/>
  <c r="H1937" i="1"/>
  <c r="H1941" i="1"/>
  <c r="H1945" i="1"/>
  <c r="H1949" i="1"/>
  <c r="H1953" i="1"/>
  <c r="H1957" i="1"/>
  <c r="H1961" i="1"/>
  <c r="H1965" i="1"/>
  <c r="H1969" i="1"/>
  <c r="H1973" i="1"/>
  <c r="H1977" i="1"/>
  <c r="H1981" i="1"/>
  <c r="H1985" i="1"/>
  <c r="H1989" i="1"/>
  <c r="H1993" i="1"/>
  <c r="H1936" i="1"/>
  <c r="H1938" i="1"/>
  <c r="H1943" i="1"/>
  <c r="H1948" i="1"/>
  <c r="H1954" i="1"/>
  <c r="H1959" i="1"/>
  <c r="H1964" i="1"/>
  <c r="H1970" i="1"/>
  <c r="H1975" i="1"/>
  <c r="H1980" i="1"/>
  <c r="H1986" i="1"/>
  <c r="H1991" i="1"/>
  <c r="H1996" i="1"/>
  <c r="H1939" i="1"/>
  <c r="H1944" i="1"/>
  <c r="H1950" i="1"/>
  <c r="H1955" i="1"/>
  <c r="H1960" i="1"/>
  <c r="H1966" i="1"/>
  <c r="H1971" i="1"/>
  <c r="H1976" i="1"/>
  <c r="H1982" i="1"/>
  <c r="H1987" i="1"/>
  <c r="H1992" i="1"/>
  <c r="H1940" i="1"/>
  <c r="H1946" i="1"/>
  <c r="H1951" i="1"/>
  <c r="H1956" i="1"/>
  <c r="H1962" i="1"/>
  <c r="H1967" i="1"/>
  <c r="H1972" i="1"/>
  <c r="H1978" i="1"/>
  <c r="H1983" i="1"/>
  <c r="H1988" i="1"/>
  <c r="H1994" i="1"/>
  <c r="H1942" i="1"/>
  <c r="H1963" i="1"/>
  <c r="H1984" i="1"/>
  <c r="H1947" i="1"/>
  <c r="H1968" i="1"/>
  <c r="H1990" i="1"/>
  <c r="H1952" i="1"/>
  <c r="H1974" i="1"/>
  <c r="H1995" i="1"/>
  <c r="H1958" i="1"/>
  <c r="H1979" i="1"/>
  <c r="H2020" i="1"/>
  <c r="H2019" i="1"/>
  <c r="H2033" i="1"/>
  <c r="H2037" i="1"/>
  <c r="H2041" i="1"/>
  <c r="H2045" i="1"/>
  <c r="H2049" i="1"/>
  <c r="H2053" i="1"/>
  <c r="H2057" i="1"/>
  <c r="H2061" i="1"/>
  <c r="H2065" i="1"/>
  <c r="H2069" i="1"/>
  <c r="H2031" i="1"/>
  <c r="H2035" i="1"/>
  <c r="H2039" i="1"/>
  <c r="H2043" i="1"/>
  <c r="H2047" i="1"/>
  <c r="H2051" i="1"/>
  <c r="H2055" i="1"/>
  <c r="H2059" i="1"/>
  <c r="H2063" i="1"/>
  <c r="H2067" i="1"/>
  <c r="H2071" i="1"/>
  <c r="H2032" i="1"/>
  <c r="H2040" i="1"/>
  <c r="H2048" i="1"/>
  <c r="H2056" i="1"/>
  <c r="H2064" i="1"/>
  <c r="H2029" i="1"/>
  <c r="H2034" i="1"/>
  <c r="H2042" i="1"/>
  <c r="H2050" i="1"/>
  <c r="H2058" i="1"/>
  <c r="H2066" i="1"/>
  <c r="H2036" i="1"/>
  <c r="H2044" i="1"/>
  <c r="H2052" i="1"/>
  <c r="H2060" i="1"/>
  <c r="H2068" i="1"/>
  <c r="H2030" i="1"/>
  <c r="H2062" i="1"/>
  <c r="H2038" i="1"/>
  <c r="H2070" i="1"/>
  <c r="H2046" i="1"/>
  <c r="H2054" i="1"/>
  <c r="H2075" i="1"/>
  <c r="H2079" i="1"/>
  <c r="H2083" i="1"/>
  <c r="H2087" i="1"/>
  <c r="H2091" i="1"/>
  <c r="H2095" i="1"/>
  <c r="H2099" i="1"/>
  <c r="H2103" i="1"/>
  <c r="H2107" i="1"/>
  <c r="H2111" i="1"/>
  <c r="H2115" i="1"/>
  <c r="H2119" i="1"/>
  <c r="H2123" i="1"/>
  <c r="H2127" i="1"/>
  <c r="H2131" i="1"/>
  <c r="H2135" i="1"/>
  <c r="H2139" i="1"/>
  <c r="H2143" i="1"/>
  <c r="H2147" i="1"/>
  <c r="H2151" i="1"/>
  <c r="H2155" i="1"/>
  <c r="H2159" i="1"/>
  <c r="H2163" i="1"/>
  <c r="H2167" i="1"/>
  <c r="H2171" i="1"/>
  <c r="H2175" i="1"/>
  <c r="H2076" i="1"/>
  <c r="H2077" i="1"/>
  <c r="H2081" i="1"/>
  <c r="H2085" i="1"/>
  <c r="H2089" i="1"/>
  <c r="H2093" i="1"/>
  <c r="H2097" i="1"/>
  <c r="H2101" i="1"/>
  <c r="H2105" i="1"/>
  <c r="H2109" i="1"/>
  <c r="H2113" i="1"/>
  <c r="H2117" i="1"/>
  <c r="H2121" i="1"/>
  <c r="H2125" i="1"/>
  <c r="H2129" i="1"/>
  <c r="H2133" i="1"/>
  <c r="H2137" i="1"/>
  <c r="H2141" i="1"/>
  <c r="H2145" i="1"/>
  <c r="H2149" i="1"/>
  <c r="H2153" i="1"/>
  <c r="H2157" i="1"/>
  <c r="H2161" i="1"/>
  <c r="H2165" i="1"/>
  <c r="H2169" i="1"/>
  <c r="H2173" i="1"/>
  <c r="H2074" i="1"/>
  <c r="H2078" i="1"/>
  <c r="H2086" i="1"/>
  <c r="H2094" i="1"/>
  <c r="H2102" i="1"/>
  <c r="H2110" i="1"/>
  <c r="H2118" i="1"/>
  <c r="H2126" i="1"/>
  <c r="H2134" i="1"/>
  <c r="H2142" i="1"/>
  <c r="H2150" i="1"/>
  <c r="H2158" i="1"/>
  <c r="H2166" i="1"/>
  <c r="H2174" i="1"/>
  <c r="H2080" i="1"/>
  <c r="H2088" i="1"/>
  <c r="H2096" i="1"/>
  <c r="H2104" i="1"/>
  <c r="H2112" i="1"/>
  <c r="H2120" i="1"/>
  <c r="H2128" i="1"/>
  <c r="H2136" i="1"/>
  <c r="H2144" i="1"/>
  <c r="H2152" i="1"/>
  <c r="H2160" i="1"/>
  <c r="H2168" i="1"/>
  <c r="H2176" i="1"/>
  <c r="H2082" i="1"/>
  <c r="H2090" i="1"/>
  <c r="H2098" i="1"/>
  <c r="H2106" i="1"/>
  <c r="H2114" i="1"/>
  <c r="H2122" i="1"/>
  <c r="H2130" i="1"/>
  <c r="H2138" i="1"/>
  <c r="H2146" i="1"/>
  <c r="H2154" i="1"/>
  <c r="H2162" i="1"/>
  <c r="H2170" i="1"/>
  <c r="H2084" i="1"/>
  <c r="H2116" i="1"/>
  <c r="H2148" i="1"/>
  <c r="H2092" i="1"/>
  <c r="H2124" i="1"/>
  <c r="H2156" i="1"/>
  <c r="H2100" i="1"/>
  <c r="H2132" i="1"/>
  <c r="H2164" i="1"/>
  <c r="H2108" i="1"/>
  <c r="H2140" i="1"/>
  <c r="H2172" i="1"/>
  <c r="H46" i="1"/>
  <c r="H42" i="1"/>
  <c r="H38" i="1"/>
  <c r="H34" i="1"/>
  <c r="H30" i="1"/>
  <c r="H26" i="1"/>
  <c r="H22" i="1"/>
  <c r="H18" i="1"/>
  <c r="H52" i="1"/>
  <c r="H69" i="1"/>
  <c r="H81" i="1"/>
  <c r="H96" i="1"/>
  <c r="H92" i="1"/>
  <c r="H88" i="1"/>
  <c r="H98" i="1"/>
  <c r="H125" i="1"/>
  <c r="H121" i="1"/>
  <c r="H113" i="1"/>
  <c r="H109" i="1"/>
  <c r="H140" i="1"/>
  <c r="H136" i="1"/>
  <c r="H132" i="1"/>
  <c r="H128" i="1"/>
  <c r="H146" i="1"/>
  <c r="H162" i="1"/>
  <c r="H158" i="1"/>
  <c r="H165" i="1"/>
  <c r="H292" i="1"/>
  <c r="H288" i="1"/>
  <c r="H284" i="1"/>
  <c r="H280" i="1"/>
  <c r="H276" i="1"/>
  <c r="H272" i="1"/>
  <c r="H268" i="1"/>
  <c r="H264" i="1"/>
  <c r="H260" i="1"/>
  <c r="H256" i="1"/>
  <c r="H252" i="1"/>
  <c r="H248" i="1"/>
  <c r="H244" i="1"/>
  <c r="H240" i="1"/>
  <c r="H236" i="1"/>
  <c r="H232" i="1"/>
  <c r="H228" i="1"/>
  <c r="H224" i="1"/>
  <c r="H220" i="1"/>
  <c r="H216" i="1"/>
  <c r="H212" i="1"/>
  <c r="H208" i="1"/>
  <c r="H204" i="1"/>
  <c r="H200" i="1"/>
  <c r="H196" i="1"/>
  <c r="H192" i="1"/>
  <c r="H188" i="1"/>
  <c r="H184" i="1"/>
  <c r="H180" i="1"/>
  <c r="H176" i="1"/>
  <c r="H172" i="1"/>
  <c r="H168" i="1"/>
  <c r="H300" i="1"/>
  <c r="H296" i="1"/>
  <c r="H321" i="1"/>
  <c r="H317" i="1"/>
  <c r="H313" i="1"/>
  <c r="H309" i="1"/>
  <c r="H348" i="1"/>
  <c r="H344" i="1"/>
  <c r="H340" i="1"/>
  <c r="H336" i="1"/>
  <c r="H332" i="1"/>
  <c r="H328" i="1"/>
  <c r="H323" i="1"/>
  <c r="H360" i="1"/>
  <c r="H1137" i="1"/>
  <c r="H1056" i="1"/>
  <c r="H628" i="1"/>
  <c r="H543" i="1"/>
  <c r="H1169" i="1"/>
  <c r="H479" i="1"/>
  <c r="H575" i="1"/>
  <c r="H1047" i="1"/>
  <c r="H703" i="1"/>
  <c r="H859" i="1"/>
  <c r="H1197" i="1"/>
  <c r="H706" i="1"/>
  <c r="H1054" i="1"/>
  <c r="H747" i="1"/>
  <c r="H1198" i="1"/>
  <c r="H1182" i="1"/>
  <c r="H1008" i="1"/>
  <c r="H795" i="1"/>
  <c r="H754" i="1"/>
  <c r="H580" i="1"/>
  <c r="H1029" i="1"/>
  <c r="H565" i="1"/>
  <c r="H1180" i="1"/>
  <c r="H997" i="1"/>
  <c r="H741" i="1"/>
  <c r="H632" i="1"/>
  <c r="H734" i="1"/>
  <c r="H723" i="1"/>
  <c r="H840" i="1"/>
  <c r="H767" i="1"/>
  <c r="H395" i="1"/>
  <c r="H491" i="1"/>
  <c r="H1105" i="1"/>
  <c r="H655" i="1"/>
  <c r="H1136" i="1"/>
  <c r="H831" i="1"/>
  <c r="H1229" i="1"/>
  <c r="H1339" i="1"/>
  <c r="H1388" i="1"/>
  <c r="H1713" i="1"/>
  <c r="H2" i="1"/>
  <c r="H45" i="1"/>
  <c r="H41" i="1"/>
  <c r="H37" i="1"/>
  <c r="H33" i="1"/>
  <c r="H29" i="1"/>
  <c r="H25" i="1"/>
  <c r="H21" i="1"/>
  <c r="H68" i="1"/>
  <c r="H95" i="1"/>
  <c r="H91" i="1"/>
  <c r="H124" i="1"/>
  <c r="H120" i="1"/>
  <c r="H116" i="1"/>
  <c r="H139" i="1"/>
  <c r="H135" i="1"/>
  <c r="H149" i="1"/>
  <c r="H161" i="1"/>
  <c r="H291" i="1"/>
  <c r="H287" i="1"/>
  <c r="H283" i="1"/>
  <c r="H279" i="1"/>
  <c r="H275" i="1"/>
  <c r="H271" i="1"/>
  <c r="H267" i="1"/>
  <c r="H263" i="1"/>
  <c r="H259" i="1"/>
  <c r="H255" i="1"/>
  <c r="H251" i="1"/>
  <c r="H247" i="1"/>
  <c r="H243" i="1"/>
  <c r="H239" i="1"/>
  <c r="H235" i="1"/>
  <c r="H231" i="1"/>
  <c r="H227" i="1"/>
  <c r="H223" i="1"/>
  <c r="H219" i="1"/>
  <c r="H215" i="1"/>
  <c r="H211" i="1"/>
  <c r="H207" i="1"/>
  <c r="H203" i="1"/>
  <c r="H199" i="1"/>
  <c r="H195" i="1"/>
  <c r="H191" i="1"/>
  <c r="H187" i="1"/>
  <c r="H183" i="1"/>
  <c r="H179" i="1"/>
  <c r="H175" i="1"/>
  <c r="H294" i="1"/>
  <c r="H299" i="1"/>
  <c r="H320" i="1"/>
  <c r="H316" i="1"/>
  <c r="H322" i="1"/>
  <c r="H347" i="1"/>
  <c r="H343" i="1"/>
  <c r="H339" i="1"/>
  <c r="H335" i="1"/>
  <c r="H331" i="1"/>
  <c r="H327" i="1"/>
  <c r="H354" i="1"/>
  <c r="H356" i="1"/>
  <c r="H757" i="1"/>
  <c r="H670" i="1"/>
  <c r="H699" i="1"/>
  <c r="H783" i="1"/>
  <c r="H1014" i="1"/>
  <c r="H884" i="1"/>
  <c r="H377" i="1"/>
  <c r="H863" i="1"/>
  <c r="H1006" i="1"/>
  <c r="H782" i="1"/>
  <c r="H690" i="1"/>
  <c r="H1199" i="1"/>
  <c r="H1093" i="1"/>
  <c r="H442" i="1"/>
  <c r="H1051" i="1"/>
  <c r="H1086" i="1"/>
  <c r="H996" i="1"/>
  <c r="H459" i="1"/>
  <c r="H1075" i="1"/>
  <c r="H1066" i="1"/>
  <c r="H888" i="1"/>
  <c r="H948" i="1"/>
  <c r="H631" i="1"/>
  <c r="H1139" i="1"/>
  <c r="H682" i="1"/>
  <c r="H950" i="1"/>
  <c r="H391" i="1"/>
  <c r="H1079" i="1"/>
  <c r="H779" i="1"/>
  <c r="H397" i="1"/>
  <c r="H1183" i="1"/>
  <c r="H1165" i="1"/>
  <c r="H484" i="1"/>
  <c r="H528" i="1"/>
  <c r="H1040" i="1"/>
  <c r="H1226" i="1"/>
  <c r="H1323" i="1"/>
  <c r="H1372" i="1"/>
  <c r="H1431" i="1"/>
  <c r="H1584" i="1"/>
  <c r="I776" i="1" l="1"/>
  <c r="H1205" i="1"/>
  <c r="H1216" i="1"/>
  <c r="H1227" i="1"/>
  <c r="H1211" i="1"/>
  <c r="I3091" i="1"/>
  <c r="I2951" i="1"/>
  <c r="I2947" i="1"/>
  <c r="I2943" i="1"/>
  <c r="H3019" i="1"/>
  <c r="I3019" i="1" s="1"/>
  <c r="F3617" i="5"/>
  <c r="J3296" i="5"/>
  <c r="H3296" i="5"/>
  <c r="J3172" i="5"/>
  <c r="H3172" i="5"/>
  <c r="H3164" i="5"/>
  <c r="H3152" i="5"/>
  <c r="J3104" i="5"/>
  <c r="H3104" i="5"/>
  <c r="H2991" i="5"/>
  <c r="J2938" i="5"/>
  <c r="H2938" i="5"/>
  <c r="J2904" i="5"/>
  <c r="H2904" i="5"/>
  <c r="J1759" i="5"/>
  <c r="F1759" i="5"/>
  <c r="J1172" i="5"/>
  <c r="H1172" i="5"/>
  <c r="J1037" i="5"/>
  <c r="H1037" i="5"/>
  <c r="J715" i="5"/>
  <c r="L715" i="5" s="1"/>
  <c r="H715" i="5"/>
  <c r="J604" i="5"/>
  <c r="L604" i="5" s="1"/>
  <c r="G604" i="5"/>
  <c r="J1372" i="5"/>
  <c r="F1372" i="5"/>
  <c r="J1191" i="5"/>
  <c r="F1191" i="5"/>
  <c r="J1044" i="5"/>
  <c r="L1044" i="5" s="1"/>
  <c r="H1044" i="5"/>
  <c r="J913" i="5"/>
  <c r="H913" i="5"/>
  <c r="J707" i="5"/>
  <c r="H707" i="5"/>
  <c r="H2344" i="1"/>
  <c r="H2392" i="1"/>
  <c r="I2392" i="1" s="1"/>
  <c r="H2598" i="1"/>
  <c r="I2598" i="1" s="1"/>
  <c r="H2614" i="1"/>
  <c r="I2614" i="1" s="1"/>
  <c r="H2773" i="1"/>
  <c r="H2853" i="1"/>
  <c r="H2757" i="1"/>
  <c r="H2885" i="1"/>
  <c r="I2885" i="1" s="1"/>
  <c r="H3161" i="1"/>
  <c r="H3177" i="1"/>
  <c r="I3177" i="1" s="1"/>
  <c r="H2634" i="1"/>
  <c r="H3145" i="1"/>
  <c r="I3145" i="1" s="1"/>
  <c r="J3400" i="5"/>
  <c r="H3400" i="5"/>
  <c r="J3018" i="5"/>
  <c r="H3018" i="5"/>
  <c r="H159" i="1"/>
  <c r="H114" i="1"/>
  <c r="H49" i="1"/>
  <c r="H1210" i="1"/>
  <c r="H154" i="1"/>
  <c r="H50" i="1"/>
  <c r="H2025" i="1"/>
  <c r="H2024" i="1"/>
  <c r="H1998" i="1"/>
  <c r="H2018" i="1"/>
  <c r="H2017" i="1"/>
  <c r="H2015" i="1"/>
  <c r="H2016" i="1"/>
  <c r="H2000" i="1"/>
  <c r="H1862" i="1"/>
  <c r="H1916" i="1"/>
  <c r="H1910" i="1"/>
  <c r="H1930" i="1"/>
  <c r="H1909" i="1"/>
  <c r="H1888" i="1"/>
  <c r="H1866" i="1"/>
  <c r="H1924" i="1"/>
  <c r="H1902" i="1"/>
  <c r="H1881" i="1"/>
  <c r="H1860" i="1"/>
  <c r="H1917" i="1"/>
  <c r="H1896" i="1"/>
  <c r="H1874" i="1"/>
  <c r="H1931" i="1"/>
  <c r="H1915" i="1"/>
  <c r="H1899" i="1"/>
  <c r="H1883" i="1"/>
  <c r="H1867" i="1"/>
  <c r="H1493" i="1"/>
  <c r="H1494" i="1"/>
  <c r="H1413" i="1"/>
  <c r="H1342" i="1"/>
  <c r="H1310" i="1"/>
  <c r="H1309" i="1"/>
  <c r="H1308" i="1"/>
  <c r="H1303" i="1"/>
  <c r="H1282" i="1"/>
  <c r="H1277" i="1"/>
  <c r="H1272" i="1"/>
  <c r="H1271" i="1"/>
  <c r="H1258" i="1"/>
  <c r="H1260" i="1"/>
  <c r="H1237" i="1"/>
  <c r="H1248" i="1"/>
  <c r="H1232" i="1"/>
  <c r="H1239" i="1"/>
  <c r="H1246" i="1"/>
  <c r="H1230" i="1"/>
  <c r="H1214" i="1"/>
  <c r="H1213" i="1"/>
  <c r="H1224" i="1"/>
  <c r="H1208" i="1"/>
  <c r="H1219" i="1"/>
  <c r="H1203" i="1"/>
  <c r="I3237" i="1"/>
  <c r="K248" i="5"/>
  <c r="L248" i="5" s="1"/>
  <c r="H218" i="1"/>
  <c r="H171" i="1"/>
  <c r="K224" i="5"/>
  <c r="L224" i="5" s="1"/>
  <c r="H266" i="1"/>
  <c r="H202" i="1"/>
  <c r="H2360" i="1"/>
  <c r="H2789" i="1"/>
  <c r="I2789" i="1" s="1"/>
  <c r="H3616" i="1"/>
  <c r="K292" i="5"/>
  <c r="J3484" i="5"/>
  <c r="H3484" i="5"/>
  <c r="J3188" i="5"/>
  <c r="H3188" i="5"/>
  <c r="H3184" i="5"/>
  <c r="J3120" i="5"/>
  <c r="H3120" i="5"/>
  <c r="H3116" i="5"/>
  <c r="H3080" i="5"/>
  <c r="H3050" i="5"/>
  <c r="J2503" i="5"/>
  <c r="G2503" i="5"/>
  <c r="J2392" i="5"/>
  <c r="G2392" i="5"/>
  <c r="J1715" i="5"/>
  <c r="F1715" i="5"/>
  <c r="J1676" i="5"/>
  <c r="F1676" i="5"/>
  <c r="J1150" i="5"/>
  <c r="H1150" i="5"/>
  <c r="J967" i="5"/>
  <c r="H967" i="5"/>
  <c r="J731" i="5"/>
  <c r="H731" i="5"/>
  <c r="J652" i="5"/>
  <c r="G652" i="5"/>
  <c r="J564" i="5"/>
  <c r="H564" i="5"/>
  <c r="H2324" i="1"/>
  <c r="H2308" i="1"/>
  <c r="I2308" i="1" s="1"/>
  <c r="H2467" i="1"/>
  <c r="H2468" i="1"/>
  <c r="H2703" i="1"/>
  <c r="I2703" i="1" s="1"/>
  <c r="H2687" i="1"/>
  <c r="I2687" i="1" s="1"/>
  <c r="H2821" i="1"/>
  <c r="J3264" i="5"/>
  <c r="H3264" i="5"/>
  <c r="J2971" i="5"/>
  <c r="H2971" i="5"/>
  <c r="J2332" i="5"/>
  <c r="G2332" i="5"/>
  <c r="J2090" i="5"/>
  <c r="F2090" i="5"/>
  <c r="H1278" i="1"/>
  <c r="H112" i="1"/>
  <c r="H153" i="1"/>
  <c r="H117" i="1"/>
  <c r="H97" i="1"/>
  <c r="H1300" i="1"/>
  <c r="H118" i="1"/>
  <c r="H48" i="1"/>
  <c r="H2021" i="1"/>
  <c r="H2014" i="1"/>
  <c r="H2013" i="1"/>
  <c r="H2011" i="1"/>
  <c r="H2010" i="1"/>
  <c r="H2012" i="1"/>
  <c r="H1926" i="1"/>
  <c r="H1921" i="1"/>
  <c r="H1894" i="1"/>
  <c r="H1889" i="1"/>
  <c r="H1925" i="1"/>
  <c r="H1904" i="1"/>
  <c r="H1882" i="1"/>
  <c r="H1861" i="1"/>
  <c r="H1918" i="1"/>
  <c r="H1897" i="1"/>
  <c r="H1876" i="1"/>
  <c r="H1933" i="1"/>
  <c r="H1912" i="1"/>
  <c r="H1890" i="1"/>
  <c r="H1869" i="1"/>
  <c r="H1927" i="1"/>
  <c r="H1911" i="1"/>
  <c r="H1895" i="1"/>
  <c r="H1879" i="1"/>
  <c r="H1863" i="1"/>
  <c r="H1505" i="1"/>
  <c r="H1492" i="1"/>
  <c r="H1416" i="1"/>
  <c r="H1357" i="1"/>
  <c r="H1341" i="1"/>
  <c r="H1306" i="1"/>
  <c r="H1305" i="1"/>
  <c r="H1304" i="1"/>
  <c r="H1281" i="1"/>
  <c r="H1273" i="1"/>
  <c r="H1263" i="1"/>
  <c r="H1261" i="1"/>
  <c r="H1249" i="1"/>
  <c r="H1244" i="1"/>
  <c r="H1251" i="1"/>
  <c r="H1235" i="1"/>
  <c r="H1242" i="1"/>
  <c r="H1222" i="1"/>
  <c r="H1225" i="1"/>
  <c r="H1209" i="1"/>
  <c r="H1220" i="1"/>
  <c r="H1204" i="1"/>
  <c r="H1215" i="1"/>
  <c r="H155" i="1"/>
  <c r="H2422" i="1"/>
  <c r="I2422" i="1" s="1"/>
  <c r="H2971" i="1"/>
  <c r="I2971" i="1" s="1"/>
  <c r="K180" i="5"/>
  <c r="J3601" i="5"/>
  <c r="F3601" i="5"/>
  <c r="F3585" i="5"/>
  <c r="H3574" i="5"/>
  <c r="J3244" i="5"/>
  <c r="H3244" i="5"/>
  <c r="H3212" i="5"/>
  <c r="F2927" i="5"/>
  <c r="J2412" i="5"/>
  <c r="G2412" i="5"/>
  <c r="J1752" i="5"/>
  <c r="F1752" i="5"/>
  <c r="J1732" i="5"/>
  <c r="L1732" i="5" s="1"/>
  <c r="F1732" i="5"/>
  <c r="J1366" i="5"/>
  <c r="G1366" i="5"/>
  <c r="J891" i="5"/>
  <c r="H891" i="5"/>
  <c r="J723" i="5"/>
  <c r="H723" i="5"/>
  <c r="J628" i="5"/>
  <c r="G628" i="5"/>
  <c r="H628" i="5"/>
  <c r="H1743" i="5"/>
  <c r="H1703" i="5"/>
  <c r="G1334" i="5"/>
  <c r="H1130" i="5"/>
  <c r="H1108" i="5"/>
  <c r="H859" i="5"/>
  <c r="H750" i="5"/>
  <c r="H727" i="5"/>
  <c r="H719" i="5"/>
  <c r="H711" i="5"/>
  <c r="H676" i="5"/>
  <c r="H636" i="5"/>
  <c r="G620" i="5"/>
  <c r="G596" i="5"/>
  <c r="H568" i="5"/>
  <c r="H509" i="5"/>
  <c r="H166" i="5"/>
  <c r="F133" i="5"/>
  <c r="I2268" i="1"/>
  <c r="I708" i="1"/>
  <c r="I32" i="1"/>
  <c r="H17" i="1"/>
  <c r="H102" i="1"/>
  <c r="I102" i="1" s="1"/>
  <c r="H306" i="1"/>
  <c r="H637" i="1"/>
  <c r="I637" i="1" s="1"/>
  <c r="K36" i="5"/>
  <c r="K332" i="5"/>
  <c r="L332" i="5" s="1"/>
  <c r="K432" i="5"/>
  <c r="K556" i="5"/>
  <c r="K724" i="5"/>
  <c r="H3224" i="5"/>
  <c r="H3128" i="5"/>
  <c r="H2986" i="5"/>
  <c r="G2463" i="5"/>
  <c r="G2416" i="5"/>
  <c r="F2194" i="5"/>
  <c r="F2148" i="5"/>
  <c r="F2098" i="5"/>
  <c r="H1763" i="5"/>
  <c r="F1743" i="5"/>
  <c r="H1736" i="5"/>
  <c r="F1703" i="5"/>
  <c r="H1643" i="5"/>
  <c r="F1370" i="5"/>
  <c r="F1364" i="5"/>
  <c r="F1354" i="5"/>
  <c r="F1334" i="5"/>
  <c r="F1199" i="5"/>
  <c r="H1162" i="5"/>
  <c r="H1140" i="5"/>
  <c r="H1118" i="5"/>
  <c r="H987" i="5"/>
  <c r="H903" i="5"/>
  <c r="H881" i="5"/>
  <c r="H742" i="5"/>
  <c r="H729" i="5"/>
  <c r="H721" i="5"/>
  <c r="H713" i="5"/>
  <c r="G588" i="5"/>
  <c r="G568" i="5"/>
  <c r="G509" i="5"/>
  <c r="I2727" i="1"/>
  <c r="I2723" i="1"/>
  <c r="I2467" i="1"/>
  <c r="I2331" i="1"/>
  <c r="I2291" i="1"/>
  <c r="I2263" i="1"/>
  <c r="K104" i="5"/>
  <c r="G269" i="5"/>
  <c r="H195" i="5"/>
  <c r="F141" i="5"/>
  <c r="H74" i="5"/>
  <c r="H42" i="5"/>
  <c r="I2987" i="1"/>
  <c r="I2923" i="1"/>
  <c r="J2408" i="5"/>
  <c r="G2408" i="5"/>
  <c r="J1098" i="5"/>
  <c r="H1098" i="5"/>
  <c r="J1025" i="5"/>
  <c r="H1025" i="5"/>
  <c r="J955" i="5"/>
  <c r="H955" i="5"/>
  <c r="J777" i="5"/>
  <c r="F777" i="5"/>
  <c r="J728" i="5"/>
  <c r="H728" i="5"/>
  <c r="J720" i="5"/>
  <c r="H720" i="5"/>
  <c r="J712" i="5"/>
  <c r="H712" i="5"/>
  <c r="J624" i="5"/>
  <c r="G624" i="5"/>
  <c r="H624" i="5"/>
  <c r="J375" i="5"/>
  <c r="H375" i="5"/>
  <c r="J167" i="5"/>
  <c r="H167" i="5"/>
  <c r="J34" i="5"/>
  <c r="H34" i="5"/>
  <c r="K11" i="5"/>
  <c r="K12" i="5"/>
  <c r="K1456" i="5"/>
  <c r="K1424" i="5"/>
  <c r="K1488" i="5"/>
  <c r="K68" i="5"/>
  <c r="K1440" i="5"/>
  <c r="J3216" i="5"/>
  <c r="H3216" i="5"/>
  <c r="J3168" i="5"/>
  <c r="H3168" i="5"/>
  <c r="J2959" i="5"/>
  <c r="F2959" i="5"/>
  <c r="H2959" i="5"/>
  <c r="J2010" i="5"/>
  <c r="F2010" i="5"/>
  <c r="H142" i="1"/>
  <c r="H72" i="1"/>
  <c r="H150" i="1"/>
  <c r="H57" i="1"/>
  <c r="H73" i="1"/>
  <c r="H3" i="1"/>
  <c r="H1520" i="1"/>
  <c r="H1518" i="1"/>
  <c r="H1501" i="1"/>
  <c r="H1499" i="1"/>
  <c r="H1475" i="1"/>
  <c r="H1455" i="1"/>
  <c r="H1417" i="1"/>
  <c r="H1474" i="1"/>
  <c r="H1458" i="1"/>
  <c r="H1489" i="1"/>
  <c r="H1473" i="1"/>
  <c r="H1457" i="1"/>
  <c r="H1488" i="1"/>
  <c r="H1472" i="1"/>
  <c r="H1456" i="1"/>
  <c r="H1450" i="1"/>
  <c r="H1434" i="1"/>
  <c r="H1418" i="1"/>
  <c r="H1437" i="1"/>
  <c r="H1421" i="1"/>
  <c r="H1440" i="1"/>
  <c r="H1424" i="1"/>
  <c r="H58" i="1"/>
  <c r="H74" i="1"/>
  <c r="H4" i="1"/>
  <c r="H152" i="1"/>
  <c r="H67" i="1"/>
  <c r="H1356" i="1"/>
  <c r="H1350" i="1"/>
  <c r="H1351" i="1"/>
  <c r="I3078" i="1"/>
  <c r="I2726" i="1"/>
  <c r="I2722" i="1"/>
  <c r="I2650" i="1"/>
  <c r="I2634" i="1"/>
  <c r="I2582" i="1"/>
  <c r="I2490" i="1"/>
  <c r="I2426" i="1"/>
  <c r="I2302" i="1"/>
  <c r="I2178" i="1"/>
  <c r="I1085" i="1"/>
  <c r="K47" i="5"/>
  <c r="K32" i="5"/>
  <c r="K16" i="5"/>
  <c r="K44" i="5"/>
  <c r="L44" i="5" s="1"/>
  <c r="K28" i="5"/>
  <c r="K95" i="5"/>
  <c r="K96" i="5"/>
  <c r="K92" i="5"/>
  <c r="K159" i="5"/>
  <c r="K156" i="5"/>
  <c r="K291" i="5"/>
  <c r="L291" i="5" s="1"/>
  <c r="K284" i="5"/>
  <c r="K268" i="5"/>
  <c r="K252" i="5"/>
  <c r="K236" i="5"/>
  <c r="K220" i="5"/>
  <c r="L220" i="5" s="1"/>
  <c r="K204" i="5"/>
  <c r="K188" i="5"/>
  <c r="K172" i="5"/>
  <c r="L172" i="5" s="1"/>
  <c r="K280" i="5"/>
  <c r="K260" i="5"/>
  <c r="K240" i="5"/>
  <c r="K216" i="5"/>
  <c r="K196" i="5"/>
  <c r="L196" i="5" s="1"/>
  <c r="K176" i="5"/>
  <c r="K276" i="5"/>
  <c r="K256" i="5"/>
  <c r="L256" i="5" s="1"/>
  <c r="K232" i="5"/>
  <c r="L232" i="5" s="1"/>
  <c r="K212" i="5"/>
  <c r="K192" i="5"/>
  <c r="K168" i="5"/>
  <c r="H324" i="1"/>
  <c r="K1192" i="5"/>
  <c r="K1200" i="5"/>
  <c r="K1136" i="5"/>
  <c r="K1072" i="5"/>
  <c r="L1072" i="5" s="1"/>
  <c r="K1008" i="5"/>
  <c r="K964" i="5"/>
  <c r="K932" i="5"/>
  <c r="K900" i="5"/>
  <c r="K868" i="5"/>
  <c r="K836" i="5"/>
  <c r="K804" i="5"/>
  <c r="L804" i="5" s="1"/>
  <c r="K772" i="5"/>
  <c r="L772" i="5" s="1"/>
  <c r="K740" i="5"/>
  <c r="K708" i="5"/>
  <c r="K676" i="5"/>
  <c r="K644" i="5"/>
  <c r="L644" i="5" s="1"/>
  <c r="K612" i="5"/>
  <c r="K580" i="5"/>
  <c r="K548" i="5"/>
  <c r="K516" i="5"/>
  <c r="K484" i="5"/>
  <c r="K468" i="5"/>
  <c r="K452" i="5"/>
  <c r="K436" i="5"/>
  <c r="K420" i="5"/>
  <c r="K404" i="5"/>
  <c r="K388" i="5"/>
  <c r="L388" i="5" s="1"/>
  <c r="K372" i="5"/>
  <c r="L372" i="5" s="1"/>
  <c r="K1120" i="5"/>
  <c r="K1040" i="5"/>
  <c r="K972" i="5"/>
  <c r="K924" i="5"/>
  <c r="K884" i="5"/>
  <c r="K844" i="5"/>
  <c r="K796" i="5"/>
  <c r="L796" i="5" s="1"/>
  <c r="K756" i="5"/>
  <c r="L756" i="5" s="1"/>
  <c r="K716" i="5"/>
  <c r="K668" i="5"/>
  <c r="K628" i="5"/>
  <c r="K588" i="5"/>
  <c r="L588" i="5" s="1"/>
  <c r="K540" i="5"/>
  <c r="K500" i="5"/>
  <c r="K472" i="5"/>
  <c r="K448" i="5"/>
  <c r="K428" i="5"/>
  <c r="K408" i="5"/>
  <c r="K384" i="5"/>
  <c r="K1184" i="5"/>
  <c r="K1104" i="5"/>
  <c r="K1024" i="5"/>
  <c r="K956" i="5"/>
  <c r="L956" i="5" s="1"/>
  <c r="K916" i="5"/>
  <c r="K876" i="5"/>
  <c r="K828" i="5"/>
  <c r="K788" i="5"/>
  <c r="K748" i="5"/>
  <c r="L748" i="5" s="1"/>
  <c r="K700" i="5"/>
  <c r="K660" i="5"/>
  <c r="K620" i="5"/>
  <c r="L620" i="5" s="1"/>
  <c r="K572" i="5"/>
  <c r="K532" i="5"/>
  <c r="K492" i="5"/>
  <c r="K464" i="5"/>
  <c r="K444" i="5"/>
  <c r="K424" i="5"/>
  <c r="K400" i="5"/>
  <c r="K380" i="5"/>
  <c r="K1279" i="5"/>
  <c r="L1279" i="5" s="1"/>
  <c r="K1280" i="5"/>
  <c r="H2206" i="1"/>
  <c r="I2206" i="1" s="1"/>
  <c r="H2204" i="1"/>
  <c r="I2204" i="1" s="1"/>
  <c r="H2220" i="1"/>
  <c r="H2208" i="1"/>
  <c r="I2208" i="1" s="1"/>
  <c r="H127" i="1"/>
  <c r="H250" i="1"/>
  <c r="H186" i="1"/>
  <c r="H999" i="1"/>
  <c r="I999" i="1" s="1"/>
  <c r="H488" i="1"/>
  <c r="H2198" i="1"/>
  <c r="I2198" i="1" s="1"/>
  <c r="H2212" i="1"/>
  <c r="H2332" i="1"/>
  <c r="H2388" i="1"/>
  <c r="H2356" i="1"/>
  <c r="H2438" i="1"/>
  <c r="I2438" i="1" s="1"/>
  <c r="H2610" i="1"/>
  <c r="I2610" i="1" s="1"/>
  <c r="H2578" i="1"/>
  <c r="I2578" i="1" s="1"/>
  <c r="H2682" i="1"/>
  <c r="I2682" i="1" s="1"/>
  <c r="H2683" i="1"/>
  <c r="I2683" i="1" s="1"/>
  <c r="H2754" i="1"/>
  <c r="I2754" i="1" s="1"/>
  <c r="H2881" i="1"/>
  <c r="I2881" i="1" s="1"/>
  <c r="H2849" i="1"/>
  <c r="I2849" i="1" s="1"/>
  <c r="H2817" i="1"/>
  <c r="H2785" i="1"/>
  <c r="I2785" i="1" s="1"/>
  <c r="H2914" i="1"/>
  <c r="I2914" i="1" s="1"/>
  <c r="H2962" i="1"/>
  <c r="I2962" i="1" s="1"/>
  <c r="H2967" i="1"/>
  <c r="I2967" i="1" s="1"/>
  <c r="H3015" i="1"/>
  <c r="I3015" i="1" s="1"/>
  <c r="H3173" i="1"/>
  <c r="I3173" i="1" s="1"/>
  <c r="H3141" i="1"/>
  <c r="I3141" i="1" s="1"/>
  <c r="H3612" i="1"/>
  <c r="K8" i="5"/>
  <c r="K40" i="5"/>
  <c r="K184" i="5"/>
  <c r="K228" i="5"/>
  <c r="L228" i="5" s="1"/>
  <c r="K272" i="5"/>
  <c r="K396" i="5"/>
  <c r="K440" i="5"/>
  <c r="K480" i="5"/>
  <c r="K564" i="5"/>
  <c r="K652" i="5"/>
  <c r="K732" i="5"/>
  <c r="K820" i="5"/>
  <c r="L820" i="5" s="1"/>
  <c r="K908" i="5"/>
  <c r="K992" i="5"/>
  <c r="K1168" i="5"/>
  <c r="L1168" i="5" s="1"/>
  <c r="K1472" i="5"/>
  <c r="I3003" i="1"/>
  <c r="K79" i="5"/>
  <c r="K80" i="5"/>
  <c r="K64" i="5"/>
  <c r="L64" i="5" s="1"/>
  <c r="K76" i="5"/>
  <c r="K60" i="5"/>
  <c r="H60" i="1"/>
  <c r="H76" i="1"/>
  <c r="H1463" i="1"/>
  <c r="H61" i="1"/>
  <c r="H77" i="1"/>
  <c r="H7" i="1"/>
  <c r="H1512" i="1"/>
  <c r="H1516" i="1"/>
  <c r="H1514" i="1"/>
  <c r="H1498" i="1"/>
  <c r="H1459" i="1"/>
  <c r="H1483" i="1"/>
  <c r="H1486" i="1"/>
  <c r="H1470" i="1"/>
  <c r="H1454" i="1"/>
  <c r="H1485" i="1"/>
  <c r="H1469" i="1"/>
  <c r="H1453" i="1"/>
  <c r="H1484" i="1"/>
  <c r="H1468" i="1"/>
  <c r="H1451" i="1"/>
  <c r="H1446" i="1"/>
  <c r="H1430" i="1"/>
  <c r="H1449" i="1"/>
  <c r="H1433" i="1"/>
  <c r="H1452" i="1"/>
  <c r="H1436" i="1"/>
  <c r="H1420" i="1"/>
  <c r="H143" i="1"/>
  <c r="H62" i="1"/>
  <c r="H78" i="1"/>
  <c r="H8" i="1"/>
  <c r="H55" i="1"/>
  <c r="H71" i="1"/>
  <c r="H1409" i="1"/>
  <c r="H1354" i="1"/>
  <c r="H1353" i="1"/>
  <c r="I3161" i="1"/>
  <c r="I3101" i="1"/>
  <c r="I2853" i="1"/>
  <c r="I2821" i="1"/>
  <c r="I2817" i="1"/>
  <c r="I2773" i="1"/>
  <c r="I2757" i="1"/>
  <c r="H106" i="1"/>
  <c r="K139" i="5"/>
  <c r="L139" i="5" s="1"/>
  <c r="K128" i="5"/>
  <c r="K140" i="5"/>
  <c r="L140" i="5" s="1"/>
  <c r="K136" i="5"/>
  <c r="L136" i="5" s="1"/>
  <c r="K347" i="5"/>
  <c r="L347" i="5" s="1"/>
  <c r="K340" i="5"/>
  <c r="K324" i="5"/>
  <c r="L324" i="5" s="1"/>
  <c r="K348" i="5"/>
  <c r="K328" i="5"/>
  <c r="L328" i="5" s="1"/>
  <c r="K344" i="5"/>
  <c r="H1411" i="1"/>
  <c r="H1521" i="1"/>
  <c r="I1521" i="1" s="1"/>
  <c r="H15" i="1"/>
  <c r="H163" i="1"/>
  <c r="H234" i="1"/>
  <c r="H170" i="1"/>
  <c r="H712" i="1"/>
  <c r="I712" i="1" s="1"/>
  <c r="H926" i="1"/>
  <c r="H2199" i="1"/>
  <c r="I2199" i="1" s="1"/>
  <c r="H2262" i="1"/>
  <c r="I2262" i="1" s="1"/>
  <c r="H2408" i="1"/>
  <c r="I2408" i="1" s="1"/>
  <c r="H2376" i="1"/>
  <c r="I2376" i="1" s="1"/>
  <c r="H2901" i="1"/>
  <c r="I2901" i="1" s="1"/>
  <c r="H2869" i="1"/>
  <c r="I2869" i="1" s="1"/>
  <c r="H2837" i="1"/>
  <c r="I2837" i="1" s="1"/>
  <c r="H2805" i="1"/>
  <c r="I2805" i="1" s="1"/>
  <c r="H3035" i="1"/>
  <c r="I3035" i="1" s="1"/>
  <c r="H3190" i="1"/>
  <c r="I3190" i="1" s="1"/>
  <c r="K20" i="5"/>
  <c r="K84" i="5"/>
  <c r="K160" i="5"/>
  <c r="L160" i="5" s="1"/>
  <c r="K200" i="5"/>
  <c r="K244" i="5"/>
  <c r="L244" i="5" s="1"/>
  <c r="K288" i="5"/>
  <c r="K352" i="5"/>
  <c r="L352" i="5" s="1"/>
  <c r="K412" i="5"/>
  <c r="K456" i="5"/>
  <c r="K508" i="5"/>
  <c r="K596" i="5"/>
  <c r="K684" i="5"/>
  <c r="K764" i="5"/>
  <c r="L764" i="5" s="1"/>
  <c r="K852" i="5"/>
  <c r="K940" i="5"/>
  <c r="L940" i="5" s="1"/>
  <c r="K1056" i="5"/>
  <c r="L1056" i="5" s="1"/>
  <c r="K1232" i="5"/>
  <c r="J3633" i="5"/>
  <c r="F3633" i="5"/>
  <c r="J3594" i="5"/>
  <c r="H3594" i="5"/>
  <c r="J3350" i="5"/>
  <c r="F3350" i="5"/>
  <c r="J3228" i="5"/>
  <c r="H3228" i="5"/>
  <c r="I2563" i="1"/>
  <c r="K303" i="5"/>
  <c r="K304" i="5"/>
  <c r="H64" i="1"/>
  <c r="H80" i="1"/>
  <c r="H10" i="1"/>
  <c r="H65" i="1"/>
  <c r="H53" i="1"/>
  <c r="H11" i="1"/>
  <c r="H1517" i="1"/>
  <c r="H1519" i="1"/>
  <c r="H1508" i="1"/>
  <c r="H1500" i="1"/>
  <c r="H1487" i="1"/>
  <c r="H1467" i="1"/>
  <c r="H1482" i="1"/>
  <c r="H1466" i="1"/>
  <c r="H1443" i="1"/>
  <c r="H1481" i="1"/>
  <c r="H1465" i="1"/>
  <c r="H1439" i="1"/>
  <c r="H1480" i="1"/>
  <c r="H1464" i="1"/>
  <c r="H1435" i="1"/>
  <c r="H1442" i="1"/>
  <c r="H1426" i="1"/>
  <c r="H1445" i="1"/>
  <c r="H1429" i="1"/>
  <c r="H1448" i="1"/>
  <c r="H1432" i="1"/>
  <c r="H352" i="1"/>
  <c r="H147" i="1"/>
  <c r="H66" i="1"/>
  <c r="H12" i="1"/>
  <c r="H59" i="1"/>
  <c r="H75" i="1"/>
  <c r="H1349" i="1"/>
  <c r="I3616" i="1"/>
  <c r="I3612" i="1"/>
  <c r="I3600" i="1"/>
  <c r="I3048" i="1"/>
  <c r="I2468" i="1"/>
  <c r="I2388" i="1"/>
  <c r="I2360" i="1"/>
  <c r="I2356" i="1"/>
  <c r="I2344" i="1"/>
  <c r="I2332" i="1"/>
  <c r="I2324" i="1"/>
  <c r="I2312" i="1"/>
  <c r="I2220" i="1"/>
  <c r="I2216" i="1"/>
  <c r="I2212" i="1"/>
  <c r="I651" i="1"/>
  <c r="I488" i="1"/>
  <c r="I926" i="1"/>
  <c r="I16" i="1"/>
  <c r="H6" i="1"/>
  <c r="K51" i="5"/>
  <c r="K48" i="5"/>
  <c r="L48" i="5" s="1"/>
  <c r="H56" i="1"/>
  <c r="H164" i="1"/>
  <c r="I164" i="1" s="1"/>
  <c r="H304" i="1"/>
  <c r="H1345" i="1"/>
  <c r="H1479" i="1"/>
  <c r="I1479" i="1" s="1"/>
  <c r="K3626" i="5"/>
  <c r="H2272" i="1"/>
  <c r="I2272" i="1" s="1"/>
  <c r="H2294" i="1"/>
  <c r="I2294" i="1" s="1"/>
  <c r="H2290" i="1"/>
  <c r="I2290" i="1" s="1"/>
  <c r="H2301" i="1"/>
  <c r="I2301" i="1" s="1"/>
  <c r="H2298" i="1"/>
  <c r="I2298" i="1" s="1"/>
  <c r="K2309" i="5"/>
  <c r="H2312" i="1"/>
  <c r="H2328" i="1"/>
  <c r="I2328" i="1" s="1"/>
  <c r="H2316" i="1"/>
  <c r="I2316" i="1" s="1"/>
  <c r="K2373" i="5"/>
  <c r="H2348" i="1"/>
  <c r="I2348" i="1" s="1"/>
  <c r="H2364" i="1"/>
  <c r="I2364" i="1" s="1"/>
  <c r="H2380" i="1"/>
  <c r="I2380" i="1" s="1"/>
  <c r="H2396" i="1"/>
  <c r="I2396" i="1" s="1"/>
  <c r="H2412" i="1"/>
  <c r="I2412" i="1" s="1"/>
  <c r="H2336" i="1"/>
  <c r="I2336" i="1" s="1"/>
  <c r="H2352" i="1"/>
  <c r="I2352" i="1" s="1"/>
  <c r="H2368" i="1"/>
  <c r="I2368" i="1" s="1"/>
  <c r="H2384" i="1"/>
  <c r="I2384" i="1" s="1"/>
  <c r="H2400" i="1"/>
  <c r="I2400" i="1" s="1"/>
  <c r="H2334" i="1"/>
  <c r="I2334" i="1" s="1"/>
  <c r="K2437" i="5"/>
  <c r="L2437" i="5" s="1"/>
  <c r="H2430" i="1"/>
  <c r="I2430" i="1" s="1"/>
  <c r="H2434" i="1"/>
  <c r="I2434" i="1" s="1"/>
  <c r="H2454" i="1"/>
  <c r="I2454" i="1" s="1"/>
  <c r="H2455" i="1"/>
  <c r="I2455" i="1" s="1"/>
  <c r="H2459" i="1"/>
  <c r="I2459" i="1" s="1"/>
  <c r="H2492" i="1"/>
  <c r="I2492" i="1" s="1"/>
  <c r="H2493" i="1"/>
  <c r="I2493" i="1" s="1"/>
  <c r="K2565" i="5"/>
  <c r="L2565" i="5" s="1"/>
  <c r="H2562" i="1"/>
  <c r="I2562" i="1" s="1"/>
  <c r="H2573" i="1"/>
  <c r="I2573" i="1" s="1"/>
  <c r="H2586" i="1"/>
  <c r="I2586" i="1" s="1"/>
  <c r="H2602" i="1"/>
  <c r="I2602" i="1" s="1"/>
  <c r="H2618" i="1"/>
  <c r="I2618" i="1" s="1"/>
  <c r="H2574" i="1"/>
  <c r="I2574" i="1" s="1"/>
  <c r="H2590" i="1"/>
  <c r="I2590" i="1" s="1"/>
  <c r="H2606" i="1"/>
  <c r="I2606" i="1" s="1"/>
  <c r="H2622" i="1"/>
  <c r="I2622" i="1" s="1"/>
  <c r="K2630" i="5"/>
  <c r="H2630" i="1"/>
  <c r="I2630" i="1" s="1"/>
  <c r="H2637" i="1"/>
  <c r="I2637" i="1" s="1"/>
  <c r="H2638" i="1"/>
  <c r="I2638" i="1" s="1"/>
  <c r="H2642" i="1"/>
  <c r="I2642" i="1" s="1"/>
  <c r="K2693" i="5"/>
  <c r="H2691" i="1"/>
  <c r="I2691" i="1" s="1"/>
  <c r="H2707" i="1"/>
  <c r="I2707" i="1" s="1"/>
  <c r="H2695" i="1"/>
  <c r="I2695" i="1" s="1"/>
  <c r="H2711" i="1"/>
  <c r="I2711" i="1" s="1"/>
  <c r="H2417" i="1"/>
  <c r="I2417" i="1" s="1"/>
  <c r="H2418" i="1"/>
  <c r="I2418" i="1" s="1"/>
  <c r="K2849" i="5"/>
  <c r="H2761" i="1"/>
  <c r="I2761" i="1" s="1"/>
  <c r="H2777" i="1"/>
  <c r="I2777" i="1" s="1"/>
  <c r="H2793" i="1"/>
  <c r="I2793" i="1" s="1"/>
  <c r="H2809" i="1"/>
  <c r="I2809" i="1" s="1"/>
  <c r="H2825" i="1"/>
  <c r="I2825" i="1" s="1"/>
  <c r="H2841" i="1"/>
  <c r="I2841" i="1" s="1"/>
  <c r="H2857" i="1"/>
  <c r="I2857" i="1" s="1"/>
  <c r="H2873" i="1"/>
  <c r="I2873" i="1" s="1"/>
  <c r="H2889" i="1"/>
  <c r="I2889" i="1" s="1"/>
  <c r="H2905" i="1"/>
  <c r="I2905" i="1" s="1"/>
  <c r="H2765" i="1"/>
  <c r="I2765" i="1" s="1"/>
  <c r="H2781" i="1"/>
  <c r="I2781" i="1" s="1"/>
  <c r="H2797" i="1"/>
  <c r="I2797" i="1" s="1"/>
  <c r="H2813" i="1"/>
  <c r="I2813" i="1" s="1"/>
  <c r="H2829" i="1"/>
  <c r="I2829" i="1" s="1"/>
  <c r="H2845" i="1"/>
  <c r="I2845" i="1" s="1"/>
  <c r="H2861" i="1"/>
  <c r="I2861" i="1" s="1"/>
  <c r="H2877" i="1"/>
  <c r="I2877" i="1" s="1"/>
  <c r="H2893" i="1"/>
  <c r="I2893" i="1" s="1"/>
  <c r="H2909" i="1"/>
  <c r="I2909" i="1" s="1"/>
  <c r="H2918" i="1"/>
  <c r="I2918" i="1" s="1"/>
  <c r="H2927" i="1"/>
  <c r="I2927" i="1" s="1"/>
  <c r="H2915" i="1"/>
  <c r="I2915" i="1" s="1"/>
  <c r="H2931" i="1"/>
  <c r="I2931" i="1" s="1"/>
  <c r="H2946" i="1"/>
  <c r="I2946" i="1" s="1"/>
  <c r="H2942" i="1"/>
  <c r="I2942" i="1" s="1"/>
  <c r="K2977" i="5"/>
  <c r="H2975" i="1"/>
  <c r="I2975" i="1" s="1"/>
  <c r="H2991" i="1"/>
  <c r="I2991" i="1" s="1"/>
  <c r="H2963" i="1"/>
  <c r="I2963" i="1" s="1"/>
  <c r="H2979" i="1"/>
  <c r="I2979" i="1" s="1"/>
  <c r="H2995" i="1"/>
  <c r="I2995" i="1" s="1"/>
  <c r="K3041" i="5"/>
  <c r="H3007" i="1"/>
  <c r="I3007" i="1" s="1"/>
  <c r="H3023" i="1"/>
  <c r="I3023" i="1" s="1"/>
  <c r="H3039" i="1"/>
  <c r="I3039" i="1" s="1"/>
  <c r="H3011" i="1"/>
  <c r="I3011" i="1" s="1"/>
  <c r="H3027" i="1"/>
  <c r="I3027" i="1" s="1"/>
  <c r="H3047" i="1"/>
  <c r="I3047" i="1" s="1"/>
  <c r="H3052" i="1"/>
  <c r="I3052" i="1" s="1"/>
  <c r="H3056" i="1"/>
  <c r="I3056" i="1" s="1"/>
  <c r="H3073" i="1"/>
  <c r="I3073" i="1" s="1"/>
  <c r="H3074" i="1"/>
  <c r="I3074" i="1" s="1"/>
  <c r="K3169" i="5"/>
  <c r="H3133" i="1"/>
  <c r="I3133" i="1" s="1"/>
  <c r="H3149" i="1"/>
  <c r="I3149" i="1" s="1"/>
  <c r="H3165" i="1"/>
  <c r="I3165" i="1" s="1"/>
  <c r="H3181" i="1"/>
  <c r="I3181" i="1" s="1"/>
  <c r="H3137" i="1"/>
  <c r="I3137" i="1" s="1"/>
  <c r="H3153" i="1"/>
  <c r="I3153" i="1" s="1"/>
  <c r="H3169" i="1"/>
  <c r="I3169" i="1" s="1"/>
  <c r="H3130" i="1"/>
  <c r="I3130" i="1" s="1"/>
  <c r="K3105" i="5"/>
  <c r="H3105" i="1"/>
  <c r="I3105" i="1" s="1"/>
  <c r="H3599" i="1"/>
  <c r="I3599" i="1" s="1"/>
  <c r="H3604" i="1"/>
  <c r="I3604" i="1" s="1"/>
  <c r="H3620" i="1"/>
  <c r="I3620" i="1" s="1"/>
  <c r="H3608" i="1"/>
  <c r="I3608" i="1" s="1"/>
  <c r="H3598" i="1"/>
  <c r="I3598" i="1" s="1"/>
  <c r="H3640" i="1"/>
  <c r="I3640" i="1" s="1"/>
  <c r="H3637" i="1"/>
  <c r="I3637" i="1" s="1"/>
  <c r="H3641" i="1"/>
  <c r="I3641" i="1" s="1"/>
  <c r="H2266" i="1"/>
  <c r="I2266" i="1" s="1"/>
  <c r="H2320" i="1"/>
  <c r="I2320" i="1" s="1"/>
  <c r="H2404" i="1"/>
  <c r="I2404" i="1" s="1"/>
  <c r="H2372" i="1"/>
  <c r="I2372" i="1" s="1"/>
  <c r="H2340" i="1"/>
  <c r="I2340" i="1" s="1"/>
  <c r="H2463" i="1"/>
  <c r="I2463" i="1" s="1"/>
  <c r="H2570" i="1"/>
  <c r="I2570" i="1" s="1"/>
  <c r="H2594" i="1"/>
  <c r="I2594" i="1" s="1"/>
  <c r="H2646" i="1"/>
  <c r="I2646" i="1" s="1"/>
  <c r="H2699" i="1"/>
  <c r="I2699" i="1" s="1"/>
  <c r="H2897" i="1"/>
  <c r="I2897" i="1" s="1"/>
  <c r="H2865" i="1"/>
  <c r="I2865" i="1" s="1"/>
  <c r="H2833" i="1"/>
  <c r="I2833" i="1" s="1"/>
  <c r="H2801" i="1"/>
  <c r="I2801" i="1" s="1"/>
  <c r="H2769" i="1"/>
  <c r="I2769" i="1" s="1"/>
  <c r="H2919" i="1"/>
  <c r="I2919" i="1" s="1"/>
  <c r="H2983" i="1"/>
  <c r="I2983" i="1" s="1"/>
  <c r="H3031" i="1"/>
  <c r="I3031" i="1" s="1"/>
  <c r="H3046" i="1"/>
  <c r="I3046" i="1" s="1"/>
  <c r="H3097" i="1"/>
  <c r="I3097" i="1" s="1"/>
  <c r="H3157" i="1"/>
  <c r="I3157" i="1" s="1"/>
  <c r="H3238" i="1"/>
  <c r="I3238" i="1" s="1"/>
  <c r="H3626" i="1"/>
  <c r="I3626" i="1" s="1"/>
  <c r="K24" i="5"/>
  <c r="L24" i="5" s="1"/>
  <c r="K56" i="5"/>
  <c r="L56" i="5" s="1"/>
  <c r="K88" i="5"/>
  <c r="K164" i="5"/>
  <c r="K780" i="5"/>
  <c r="L780" i="5" s="1"/>
  <c r="K860" i="5"/>
  <c r="K948" i="5"/>
  <c r="K1088" i="5"/>
  <c r="J3597" i="5"/>
  <c r="F3597" i="5"/>
  <c r="J3569" i="5"/>
  <c r="F3569" i="5"/>
  <c r="J3578" i="5"/>
  <c r="H3578" i="5"/>
  <c r="J3248" i="5"/>
  <c r="H3248" i="5"/>
  <c r="J3204" i="5"/>
  <c r="H3204" i="5"/>
  <c r="J3096" i="5"/>
  <c r="H3096" i="5"/>
  <c r="J2487" i="5"/>
  <c r="G2487" i="5"/>
  <c r="J2138" i="5"/>
  <c r="F2138" i="5"/>
  <c r="J3606" i="5"/>
  <c r="H3606" i="5"/>
  <c r="J3581" i="5"/>
  <c r="F3581" i="5"/>
  <c r="H3300" i="5"/>
  <c r="J3276" i="5"/>
  <c r="H3276" i="5"/>
  <c r="J3176" i="5"/>
  <c r="H3176" i="5"/>
  <c r="J3132" i="5"/>
  <c r="H3132" i="5"/>
  <c r="J3112" i="5"/>
  <c r="H3112" i="5"/>
  <c r="J3060" i="5"/>
  <c r="H3060" i="5"/>
  <c r="J2226" i="5"/>
  <c r="G2226" i="5"/>
  <c r="J2164" i="5"/>
  <c r="F2164" i="5"/>
  <c r="J3256" i="5"/>
  <c r="H3256" i="5"/>
  <c r="J3192" i="5"/>
  <c r="H3192" i="5"/>
  <c r="J3156" i="5"/>
  <c r="H3156" i="5"/>
  <c r="J3124" i="5"/>
  <c r="H3124" i="5"/>
  <c r="J2396" i="5"/>
  <c r="G2396" i="5"/>
  <c r="J2342" i="5"/>
  <c r="G2342" i="5"/>
  <c r="J2479" i="5"/>
  <c r="G2479" i="5"/>
  <c r="J2348" i="5"/>
  <c r="G2348" i="5"/>
  <c r="J2186" i="5"/>
  <c r="F2186" i="5"/>
  <c r="J2114" i="5"/>
  <c r="F2114" i="5"/>
  <c r="J1764" i="5"/>
  <c r="F1764" i="5"/>
  <c r="H1764" i="5"/>
  <c r="J1747" i="5"/>
  <c r="H1747" i="5"/>
  <c r="J1707" i="5"/>
  <c r="H1707" i="5"/>
  <c r="J1644" i="5"/>
  <c r="H1644" i="5"/>
  <c r="J1338" i="5"/>
  <c r="F1338" i="5"/>
  <c r="J1182" i="5"/>
  <c r="F1182" i="5"/>
  <c r="J1054" i="5"/>
  <c r="H1054" i="5"/>
  <c r="J977" i="5"/>
  <c r="H977" i="5"/>
  <c r="J871" i="5"/>
  <c r="H871" i="5"/>
  <c r="J730" i="5"/>
  <c r="H730" i="5"/>
  <c r="J722" i="5"/>
  <c r="H722" i="5"/>
  <c r="J714" i="5"/>
  <c r="H714" i="5"/>
  <c r="J706" i="5"/>
  <c r="H706" i="5"/>
  <c r="J684" i="5"/>
  <c r="H684" i="5"/>
  <c r="J572" i="5"/>
  <c r="H572" i="5"/>
  <c r="J253" i="5"/>
  <c r="G253" i="5"/>
  <c r="J66" i="5"/>
  <c r="H66" i="5"/>
  <c r="H3304" i="5"/>
  <c r="H3280" i="5"/>
  <c r="H3240" i="5"/>
  <c r="H3232" i="5"/>
  <c r="H3220" i="5"/>
  <c r="H3208" i="5"/>
  <c r="H3196" i="5"/>
  <c r="H3148" i="5"/>
  <c r="H3136" i="5"/>
  <c r="H3088" i="5"/>
  <c r="H3076" i="5"/>
  <c r="H3064" i="5"/>
  <c r="H3023" i="5"/>
  <c r="H2914" i="5"/>
  <c r="H2912" i="5"/>
  <c r="J2495" i="5"/>
  <c r="G2495" i="5"/>
  <c r="G2491" i="5"/>
  <c r="G2447" i="5"/>
  <c r="J2394" i="5"/>
  <c r="G2394" i="5"/>
  <c r="J2204" i="5"/>
  <c r="F2204" i="5"/>
  <c r="J2132" i="5"/>
  <c r="F2132" i="5"/>
  <c r="J1664" i="5"/>
  <c r="F1664" i="5"/>
  <c r="J1207" i="5"/>
  <c r="F1207" i="5"/>
  <c r="J1003" i="5"/>
  <c r="H1003" i="5"/>
  <c r="J732" i="5"/>
  <c r="L732" i="5" s="1"/>
  <c r="H732" i="5"/>
  <c r="J724" i="5"/>
  <c r="H724" i="5"/>
  <c r="J716" i="5"/>
  <c r="L716" i="5" s="1"/>
  <c r="H716" i="5"/>
  <c r="J708" i="5"/>
  <c r="H708" i="5"/>
  <c r="J278" i="5"/>
  <c r="F278" i="5"/>
  <c r="H278" i="5"/>
  <c r="J125" i="5"/>
  <c r="F125" i="5"/>
  <c r="J2402" i="5"/>
  <c r="G2402" i="5"/>
  <c r="J2336" i="5"/>
  <c r="G2336" i="5"/>
  <c r="J2034" i="5"/>
  <c r="F2034" i="5"/>
  <c r="J1660" i="5"/>
  <c r="F1660" i="5"/>
  <c r="H1660" i="5"/>
  <c r="J1379" i="5"/>
  <c r="G1379" i="5"/>
  <c r="J1350" i="5"/>
  <c r="F1350" i="5"/>
  <c r="G1350" i="5"/>
  <c r="J1076" i="5"/>
  <c r="H1076" i="5"/>
  <c r="J734" i="5"/>
  <c r="H734" i="5"/>
  <c r="J726" i="5"/>
  <c r="H726" i="5"/>
  <c r="J718" i="5"/>
  <c r="H718" i="5"/>
  <c r="J710" i="5"/>
  <c r="H710" i="5"/>
  <c r="J704" i="5"/>
  <c r="G704" i="5"/>
  <c r="H704" i="5"/>
  <c r="J157" i="5"/>
  <c r="F157" i="5"/>
  <c r="F2154" i="5"/>
  <c r="F2066" i="5"/>
  <c r="F1763" i="5"/>
  <c r="F1736" i="5"/>
  <c r="F1731" i="5"/>
  <c r="F1711" i="5"/>
  <c r="H1692" i="5"/>
  <c r="F1680" i="5"/>
  <c r="H1648" i="5"/>
  <c r="F1643" i="5"/>
  <c r="F1378" i="5"/>
  <c r="F1366" i="5"/>
  <c r="F1348" i="5"/>
  <c r="F1215" i="5"/>
  <c r="H1066" i="5"/>
  <c r="H1015" i="5"/>
  <c r="H945" i="5"/>
  <c r="H923" i="5"/>
  <c r="H692" i="5"/>
  <c r="H1759" i="5"/>
  <c r="H1732" i="5"/>
  <c r="H1727" i="5"/>
  <c r="H1715" i="5"/>
  <c r="G1330" i="5"/>
  <c r="H652" i="5"/>
  <c r="H604" i="5"/>
  <c r="H588" i="5"/>
  <c r="F3527" i="5"/>
  <c r="H3533" i="5"/>
  <c r="F3319" i="5"/>
  <c r="H3352" i="5"/>
  <c r="H3324" i="5"/>
  <c r="I3575" i="1"/>
  <c r="I3559" i="1"/>
  <c r="I3119" i="1"/>
  <c r="I2667" i="1"/>
  <c r="I2487" i="1"/>
  <c r="I2191" i="1"/>
  <c r="K151" i="5"/>
  <c r="L151" i="5" s="1"/>
  <c r="K147" i="5"/>
  <c r="K143" i="5"/>
  <c r="H145" i="1"/>
  <c r="K150" i="5"/>
  <c r="L150" i="5" s="1"/>
  <c r="K146" i="5"/>
  <c r="K142" i="5"/>
  <c r="K149" i="5"/>
  <c r="L149" i="5" s="1"/>
  <c r="K145" i="5"/>
  <c r="L145" i="5" s="1"/>
  <c r="K1410" i="5"/>
  <c r="K1409" i="5"/>
  <c r="H315" i="1"/>
  <c r="H2253" i="1"/>
  <c r="H2558" i="1"/>
  <c r="I2558" i="1" s="1"/>
  <c r="H2542" i="1"/>
  <c r="H2526" i="1"/>
  <c r="I2526" i="1" s="1"/>
  <c r="H2950" i="1"/>
  <c r="H3221" i="1"/>
  <c r="I3221" i="1" s="1"/>
  <c r="H3292" i="1"/>
  <c r="H3276" i="1"/>
  <c r="I3276" i="1" s="1"/>
  <c r="H3260" i="1"/>
  <c r="H3537" i="1"/>
  <c r="H3521" i="1"/>
  <c r="I3521" i="1" s="1"/>
  <c r="H3505" i="1"/>
  <c r="H3489" i="1"/>
  <c r="H3474" i="1"/>
  <c r="I3474" i="1" s="1"/>
  <c r="H3457" i="1"/>
  <c r="H3441" i="1"/>
  <c r="I3441" i="1" s="1"/>
  <c r="H3425" i="1"/>
  <c r="H3409" i="1"/>
  <c r="I3409" i="1" s="1"/>
  <c r="H3393" i="1"/>
  <c r="H3377" i="1"/>
  <c r="I3377" i="1" s="1"/>
  <c r="H3360" i="1"/>
  <c r="H3345" i="1"/>
  <c r="I3345" i="1" s="1"/>
  <c r="H3329" i="1"/>
  <c r="H3591" i="1"/>
  <c r="I3591" i="1" s="1"/>
  <c r="K152" i="5"/>
  <c r="L152" i="5" s="1"/>
  <c r="K312" i="5"/>
  <c r="L312" i="5" s="1"/>
  <c r="K360" i="5"/>
  <c r="I3505" i="1"/>
  <c r="I3489" i="1"/>
  <c r="I3070" i="1"/>
  <c r="I2950" i="1"/>
  <c r="I2542" i="1"/>
  <c r="I2510" i="1"/>
  <c r="I2442" i="1"/>
  <c r="K123" i="5"/>
  <c r="L123" i="5" s="1"/>
  <c r="K119" i="5"/>
  <c r="K115" i="5"/>
  <c r="L115" i="5" s="1"/>
  <c r="K111" i="5"/>
  <c r="L111" i="5" s="1"/>
  <c r="K107" i="5"/>
  <c r="L107" i="5" s="1"/>
  <c r="H111" i="1"/>
  <c r="H107" i="1"/>
  <c r="H108" i="1"/>
  <c r="K126" i="5"/>
  <c r="L126" i="5" s="1"/>
  <c r="K122" i="5"/>
  <c r="K118" i="5"/>
  <c r="L118" i="5" s="1"/>
  <c r="K114" i="5"/>
  <c r="L114" i="5" s="1"/>
  <c r="K110" i="5"/>
  <c r="L110" i="5" s="1"/>
  <c r="H115" i="1"/>
  <c r="K125" i="5"/>
  <c r="K121" i="5"/>
  <c r="L121" i="5" s="1"/>
  <c r="K117" i="5"/>
  <c r="L117" i="5" s="1"/>
  <c r="K113" i="5"/>
  <c r="K109" i="5"/>
  <c r="L109" i="5" s="1"/>
  <c r="H119" i="1"/>
  <c r="K299" i="5"/>
  <c r="K295" i="5"/>
  <c r="H295" i="1"/>
  <c r="K302" i="5"/>
  <c r="K298" i="5"/>
  <c r="L298" i="5" s="1"/>
  <c r="K294" i="5"/>
  <c r="H298" i="1"/>
  <c r="I298" i="1" s="1"/>
  <c r="K301" i="5"/>
  <c r="K297" i="5"/>
  <c r="H302" i="1"/>
  <c r="I302" i="1" s="1"/>
  <c r="K1299" i="5"/>
  <c r="K1295" i="5"/>
  <c r="L1295" i="5" s="1"/>
  <c r="K1298" i="5"/>
  <c r="L1298" i="5" s="1"/>
  <c r="K1294" i="5"/>
  <c r="K1297" i="5"/>
  <c r="L1297" i="5" s="1"/>
  <c r="K1293" i="5"/>
  <c r="L1293" i="5" s="1"/>
  <c r="K1292" i="5"/>
  <c r="L1292" i="5" s="1"/>
  <c r="K1296" i="5"/>
  <c r="K1339" i="5"/>
  <c r="L1339" i="5" s="1"/>
  <c r="K1335" i="5"/>
  <c r="L1335" i="5" s="1"/>
  <c r="K1331" i="5"/>
  <c r="L1331" i="5" s="1"/>
  <c r="K1327" i="5"/>
  <c r="K1323" i="5"/>
  <c r="L1323" i="5" s="1"/>
  <c r="K1319" i="5"/>
  <c r="L1319" i="5" s="1"/>
  <c r="K1315" i="5"/>
  <c r="L1315" i="5" s="1"/>
  <c r="K1338" i="5"/>
  <c r="K1334" i="5"/>
  <c r="L1334" i="5" s="1"/>
  <c r="K1330" i="5"/>
  <c r="L1330" i="5" s="1"/>
  <c r="K1326" i="5"/>
  <c r="L1326" i="5" s="1"/>
  <c r="K1322" i="5"/>
  <c r="K1318" i="5"/>
  <c r="L1318" i="5" s="1"/>
  <c r="K1314" i="5"/>
  <c r="K1337" i="5"/>
  <c r="K1333" i="5"/>
  <c r="K1329" i="5"/>
  <c r="K1325" i="5"/>
  <c r="K1321" i="5"/>
  <c r="L1321" i="5" s="1"/>
  <c r="K1317" i="5"/>
  <c r="K1340" i="5"/>
  <c r="L1340" i="5" s="1"/>
  <c r="K1324" i="5"/>
  <c r="L1324" i="5" s="1"/>
  <c r="K1336" i="5"/>
  <c r="L1336" i="5" s="1"/>
  <c r="K1320" i="5"/>
  <c r="K1332" i="5"/>
  <c r="L1332" i="5" s="1"/>
  <c r="K1316" i="5"/>
  <c r="L1316" i="5" s="1"/>
  <c r="K1328" i="5"/>
  <c r="L1328" i="5" s="1"/>
  <c r="K1855" i="5"/>
  <c r="K1851" i="5"/>
  <c r="L1851" i="5" s="1"/>
  <c r="K1847" i="5"/>
  <c r="K1843" i="5"/>
  <c r="K1839" i="5"/>
  <c r="K1835" i="5"/>
  <c r="L1835" i="5" s="1"/>
  <c r="K1831" i="5"/>
  <c r="K1827" i="5"/>
  <c r="K1823" i="5"/>
  <c r="K1819" i="5"/>
  <c r="L1819" i="5" s="1"/>
  <c r="K1815" i="5"/>
  <c r="K1811" i="5"/>
  <c r="K1807" i="5"/>
  <c r="K1803" i="5"/>
  <c r="L1803" i="5" s="1"/>
  <c r="K1799" i="5"/>
  <c r="K1795" i="5"/>
  <c r="K1791" i="5"/>
  <c r="K1787" i="5"/>
  <c r="L1787" i="5" s="1"/>
  <c r="K1783" i="5"/>
  <c r="L1783" i="5" s="1"/>
  <c r="K1779" i="5"/>
  <c r="L1779" i="5" s="1"/>
  <c r="K1775" i="5"/>
  <c r="K1771" i="5"/>
  <c r="L1771" i="5" s="1"/>
  <c r="K1767" i="5"/>
  <c r="L1767" i="5" s="1"/>
  <c r="K1763" i="5"/>
  <c r="L1763" i="5" s="1"/>
  <c r="K1759" i="5"/>
  <c r="K1755" i="5"/>
  <c r="K1751" i="5"/>
  <c r="L1751" i="5" s="1"/>
  <c r="K1747" i="5"/>
  <c r="K1743" i="5"/>
  <c r="L1743" i="5" s="1"/>
  <c r="K1739" i="5"/>
  <c r="K1735" i="5"/>
  <c r="L1735" i="5" s="1"/>
  <c r="K1731" i="5"/>
  <c r="L1731" i="5" s="1"/>
  <c r="K1727" i="5"/>
  <c r="K1723" i="5"/>
  <c r="K1719" i="5"/>
  <c r="L1719" i="5" s="1"/>
  <c r="K1715" i="5"/>
  <c r="K1711" i="5"/>
  <c r="K1707" i="5"/>
  <c r="K1703" i="5"/>
  <c r="L1703" i="5" s="1"/>
  <c r="K1699" i="5"/>
  <c r="L1699" i="5" s="1"/>
  <c r="K1695" i="5"/>
  <c r="K1691" i="5"/>
  <c r="L1691" i="5" s="1"/>
  <c r="K1687" i="5"/>
  <c r="L1687" i="5" s="1"/>
  <c r="K1683" i="5"/>
  <c r="L1683" i="5" s="1"/>
  <c r="K1679" i="5"/>
  <c r="K1675" i="5"/>
  <c r="L1675" i="5" s="1"/>
  <c r="K1671" i="5"/>
  <c r="L1671" i="5" s="1"/>
  <c r="K1667" i="5"/>
  <c r="L1667" i="5" s="1"/>
  <c r="K1663" i="5"/>
  <c r="K1659" i="5"/>
  <c r="L1659" i="5" s="1"/>
  <c r="K1655" i="5"/>
  <c r="K1651" i="5"/>
  <c r="L1651" i="5" s="1"/>
  <c r="K1647" i="5"/>
  <c r="L1647" i="5" s="1"/>
  <c r="K1643" i="5"/>
  <c r="L1643" i="5" s="1"/>
  <c r="K1639" i="5"/>
  <c r="K1635" i="5"/>
  <c r="K1631" i="5"/>
  <c r="K1627" i="5"/>
  <c r="K1623" i="5"/>
  <c r="K1619" i="5"/>
  <c r="K1615" i="5"/>
  <c r="L1615" i="5" s="1"/>
  <c r="K1611" i="5"/>
  <c r="K1607" i="5"/>
  <c r="K1603" i="5"/>
  <c r="K1599" i="5"/>
  <c r="K1595" i="5"/>
  <c r="K1591" i="5"/>
  <c r="K1587" i="5"/>
  <c r="K1583" i="5"/>
  <c r="K1579" i="5"/>
  <c r="K1575" i="5"/>
  <c r="K1571" i="5"/>
  <c r="K1567" i="5"/>
  <c r="K1563" i="5"/>
  <c r="K1559" i="5"/>
  <c r="K1555" i="5"/>
  <c r="K1551" i="5"/>
  <c r="L1551" i="5" s="1"/>
  <c r="K1547" i="5"/>
  <c r="K1543" i="5"/>
  <c r="K1539" i="5"/>
  <c r="K1535" i="5"/>
  <c r="K1531" i="5"/>
  <c r="K1527" i="5"/>
  <c r="K1523" i="5"/>
  <c r="K1858" i="5"/>
  <c r="K1854" i="5"/>
  <c r="L1854" i="5" s="1"/>
  <c r="K1850" i="5"/>
  <c r="L1850" i="5" s="1"/>
  <c r="K1846" i="5"/>
  <c r="K1842" i="5"/>
  <c r="K1838" i="5"/>
  <c r="L1838" i="5" s="1"/>
  <c r="K1834" i="5"/>
  <c r="L1834" i="5" s="1"/>
  <c r="K1830" i="5"/>
  <c r="K1826" i="5"/>
  <c r="K1822" i="5"/>
  <c r="L1822" i="5" s="1"/>
  <c r="K1818" i="5"/>
  <c r="L1818" i="5" s="1"/>
  <c r="K1814" i="5"/>
  <c r="K1810" i="5"/>
  <c r="K1806" i="5"/>
  <c r="L1806" i="5" s="1"/>
  <c r="K1802" i="5"/>
  <c r="K1798" i="5"/>
  <c r="K1794" i="5"/>
  <c r="K1790" i="5"/>
  <c r="L1790" i="5" s="1"/>
  <c r="K1786" i="5"/>
  <c r="K1782" i="5"/>
  <c r="L1782" i="5" s="1"/>
  <c r="K1778" i="5"/>
  <c r="K1774" i="5"/>
  <c r="L1774" i="5" s="1"/>
  <c r="K1770" i="5"/>
  <c r="K1766" i="5"/>
  <c r="K1762" i="5"/>
  <c r="L1762" i="5" s="1"/>
  <c r="K1758" i="5"/>
  <c r="L1758" i="5" s="1"/>
  <c r="K1754" i="5"/>
  <c r="K1750" i="5"/>
  <c r="K1746" i="5"/>
  <c r="K1742" i="5"/>
  <c r="L1742" i="5" s="1"/>
  <c r="K1738" i="5"/>
  <c r="K1734" i="5"/>
  <c r="K1730" i="5"/>
  <c r="K1726" i="5"/>
  <c r="L1726" i="5" s="1"/>
  <c r="K1722" i="5"/>
  <c r="K1718" i="5"/>
  <c r="K1714" i="5"/>
  <c r="K1710" i="5"/>
  <c r="L1710" i="5" s="1"/>
  <c r="K1706" i="5"/>
  <c r="L1706" i="5" s="1"/>
  <c r="K1702" i="5"/>
  <c r="K1698" i="5"/>
  <c r="K1694" i="5"/>
  <c r="K1690" i="5"/>
  <c r="L1690" i="5" s="1"/>
  <c r="K1686" i="5"/>
  <c r="L1686" i="5" s="1"/>
  <c r="K1682" i="5"/>
  <c r="K1678" i="5"/>
  <c r="K1674" i="5"/>
  <c r="L1674" i="5" s="1"/>
  <c r="K1670" i="5"/>
  <c r="K1666" i="5"/>
  <c r="K1662" i="5"/>
  <c r="K1658" i="5"/>
  <c r="L1658" i="5" s="1"/>
  <c r="K1654" i="5"/>
  <c r="K1650" i="5"/>
  <c r="K1646" i="5"/>
  <c r="K1642" i="5"/>
  <c r="L1642" i="5" s="1"/>
  <c r="K1638" i="5"/>
  <c r="L1638" i="5" s="1"/>
  <c r="K1634" i="5"/>
  <c r="K1630" i="5"/>
  <c r="L1630" i="5" s="1"/>
  <c r="K1626" i="5"/>
  <c r="L1626" i="5" s="1"/>
  <c r="K1622" i="5"/>
  <c r="L1622" i="5" s="1"/>
  <c r="K1618" i="5"/>
  <c r="K1614" i="5"/>
  <c r="L1614" i="5" s="1"/>
  <c r="K1610" i="5"/>
  <c r="K1606" i="5"/>
  <c r="L1606" i="5" s="1"/>
  <c r="K1602" i="5"/>
  <c r="L1602" i="5" s="1"/>
  <c r="K1598" i="5"/>
  <c r="L1598" i="5" s="1"/>
  <c r="K1594" i="5"/>
  <c r="L1594" i="5" s="1"/>
  <c r="K1590" i="5"/>
  <c r="L1590" i="5" s="1"/>
  <c r="K1586" i="5"/>
  <c r="K1582" i="5"/>
  <c r="L1582" i="5" s="1"/>
  <c r="K1578" i="5"/>
  <c r="K1574" i="5"/>
  <c r="K1570" i="5"/>
  <c r="K1566" i="5"/>
  <c r="K1562" i="5"/>
  <c r="K1558" i="5"/>
  <c r="K1554" i="5"/>
  <c r="K1550" i="5"/>
  <c r="K1546" i="5"/>
  <c r="K1542" i="5"/>
  <c r="K1538" i="5"/>
  <c r="K1534" i="5"/>
  <c r="K1530" i="5"/>
  <c r="K1526" i="5"/>
  <c r="K1522" i="5"/>
  <c r="K1857" i="5"/>
  <c r="K1853" i="5"/>
  <c r="K1849" i="5"/>
  <c r="K1845" i="5"/>
  <c r="L1845" i="5" s="1"/>
  <c r="K1841" i="5"/>
  <c r="K1837" i="5"/>
  <c r="K1833" i="5"/>
  <c r="K1829" i="5"/>
  <c r="K1825" i="5"/>
  <c r="K1821" i="5"/>
  <c r="K1817" i="5"/>
  <c r="K1813" i="5"/>
  <c r="K1809" i="5"/>
  <c r="K1805" i="5"/>
  <c r="K1801" i="5"/>
  <c r="K1797" i="5"/>
  <c r="K1793" i="5"/>
  <c r="K1789" i="5"/>
  <c r="K1785" i="5"/>
  <c r="K1781" i="5"/>
  <c r="L1781" i="5" s="1"/>
  <c r="K1777" i="5"/>
  <c r="K1773" i="5"/>
  <c r="K1769" i="5"/>
  <c r="K1765" i="5"/>
  <c r="K1761" i="5"/>
  <c r="K1757" i="5"/>
  <c r="K1753" i="5"/>
  <c r="K1749" i="5"/>
  <c r="K1745" i="5"/>
  <c r="K1741" i="5"/>
  <c r="K1737" i="5"/>
  <c r="K1733" i="5"/>
  <c r="K1729" i="5"/>
  <c r="K1725" i="5"/>
  <c r="K1721" i="5"/>
  <c r="K1717" i="5"/>
  <c r="K1713" i="5"/>
  <c r="K1709" i="5"/>
  <c r="K1705" i="5"/>
  <c r="K1701" i="5"/>
  <c r="K1697" i="5"/>
  <c r="K1693" i="5"/>
  <c r="K1689" i="5"/>
  <c r="K1685" i="5"/>
  <c r="K1681" i="5"/>
  <c r="K1677" i="5"/>
  <c r="K1673" i="5"/>
  <c r="K1669" i="5"/>
  <c r="K1665" i="5"/>
  <c r="K1661" i="5"/>
  <c r="K1657" i="5"/>
  <c r="K1653" i="5"/>
  <c r="K1649" i="5"/>
  <c r="K1645" i="5"/>
  <c r="K1641" i="5"/>
  <c r="K1637" i="5"/>
  <c r="K1633" i="5"/>
  <c r="K1629" i="5"/>
  <c r="K1625" i="5"/>
  <c r="K1621" i="5"/>
  <c r="K1617" i="5"/>
  <c r="K1613" i="5"/>
  <c r="K1609" i="5"/>
  <c r="K1605" i="5"/>
  <c r="K1601" i="5"/>
  <c r="K1597" i="5"/>
  <c r="K1593" i="5"/>
  <c r="K1589" i="5"/>
  <c r="K1585" i="5"/>
  <c r="K1581" i="5"/>
  <c r="K1577" i="5"/>
  <c r="K1573" i="5"/>
  <c r="K1569" i="5"/>
  <c r="K1565" i="5"/>
  <c r="K1561" i="5"/>
  <c r="K1557" i="5"/>
  <c r="L1557" i="5" s="1"/>
  <c r="K1553" i="5"/>
  <c r="K1549" i="5"/>
  <c r="K1545" i="5"/>
  <c r="K1541" i="5"/>
  <c r="K1537" i="5"/>
  <c r="K1533" i="5"/>
  <c r="K1529" i="5"/>
  <c r="K1525" i="5"/>
  <c r="K1852" i="5"/>
  <c r="L1852" i="5" s="1"/>
  <c r="K1836" i="5"/>
  <c r="L1836" i="5" s="1"/>
  <c r="K1820" i="5"/>
  <c r="L1820" i="5" s="1"/>
  <c r="K1804" i="5"/>
  <c r="K1788" i="5"/>
  <c r="L1788" i="5" s="1"/>
  <c r="K1772" i="5"/>
  <c r="L1772" i="5" s="1"/>
  <c r="K1756" i="5"/>
  <c r="L1756" i="5" s="1"/>
  <c r="K1740" i="5"/>
  <c r="L1740" i="5" s="1"/>
  <c r="K1724" i="5"/>
  <c r="L1724" i="5" s="1"/>
  <c r="K1708" i="5"/>
  <c r="L1708" i="5" s="1"/>
  <c r="K1692" i="5"/>
  <c r="L1692" i="5" s="1"/>
  <c r="K1676" i="5"/>
  <c r="K1660" i="5"/>
  <c r="K1644" i="5"/>
  <c r="L1644" i="5" s="1"/>
  <c r="K1628" i="5"/>
  <c r="L1628" i="5" s="1"/>
  <c r="K1612" i="5"/>
  <c r="L1612" i="5" s="1"/>
  <c r="K1596" i="5"/>
  <c r="L1596" i="5" s="1"/>
  <c r="K1580" i="5"/>
  <c r="K1564" i="5"/>
  <c r="K1548" i="5"/>
  <c r="K1532" i="5"/>
  <c r="H1777" i="1"/>
  <c r="K1848" i="5"/>
  <c r="L1848" i="5" s="1"/>
  <c r="K1832" i="5"/>
  <c r="L1832" i="5" s="1"/>
  <c r="K1816" i="5"/>
  <c r="L1816" i="5" s="1"/>
  <c r="K1800" i="5"/>
  <c r="L1800" i="5" s="1"/>
  <c r="K1784" i="5"/>
  <c r="L1784" i="5" s="1"/>
  <c r="K1768" i="5"/>
  <c r="K1752" i="5"/>
  <c r="K1736" i="5"/>
  <c r="L1736" i="5" s="1"/>
  <c r="K1720" i="5"/>
  <c r="L1720" i="5" s="1"/>
  <c r="K1704" i="5"/>
  <c r="L1704" i="5" s="1"/>
  <c r="K1688" i="5"/>
  <c r="L1688" i="5" s="1"/>
  <c r="K1672" i="5"/>
  <c r="L1672" i="5" s="1"/>
  <c r="K1656" i="5"/>
  <c r="L1656" i="5" s="1"/>
  <c r="K1640" i="5"/>
  <c r="K1624" i="5"/>
  <c r="L1624" i="5" s="1"/>
  <c r="K1608" i="5"/>
  <c r="L1608" i="5" s="1"/>
  <c r="K1592" i="5"/>
  <c r="L1592" i="5" s="1"/>
  <c r="K1576" i="5"/>
  <c r="K1560" i="5"/>
  <c r="K1544" i="5"/>
  <c r="K1528" i="5"/>
  <c r="H1841" i="1"/>
  <c r="K1844" i="5"/>
  <c r="L1844" i="5" s="1"/>
  <c r="K1828" i="5"/>
  <c r="L1828" i="5" s="1"/>
  <c r="K1812" i="5"/>
  <c r="L1812" i="5" s="1"/>
  <c r="K1796" i="5"/>
  <c r="K1780" i="5"/>
  <c r="L1780" i="5" s="1"/>
  <c r="K1764" i="5"/>
  <c r="L1764" i="5" s="1"/>
  <c r="K1748" i="5"/>
  <c r="L1748" i="5" s="1"/>
  <c r="K1732" i="5"/>
  <c r="K1716" i="5"/>
  <c r="L1716" i="5" s="1"/>
  <c r="K1700" i="5"/>
  <c r="K1684" i="5"/>
  <c r="K1668" i="5"/>
  <c r="L1668" i="5" s="1"/>
  <c r="K1652" i="5"/>
  <c r="K1636" i="5"/>
  <c r="L1636" i="5" s="1"/>
  <c r="K1620" i="5"/>
  <c r="L1620" i="5" s="1"/>
  <c r="K1604" i="5"/>
  <c r="K1588" i="5"/>
  <c r="L1588" i="5" s="1"/>
  <c r="K1572" i="5"/>
  <c r="K1556" i="5"/>
  <c r="K1540" i="5"/>
  <c r="K1524" i="5"/>
  <c r="K1856" i="5"/>
  <c r="L1856" i="5" s="1"/>
  <c r="K1840" i="5"/>
  <c r="L1840" i="5" s="1"/>
  <c r="K1824" i="5"/>
  <c r="K1808" i="5"/>
  <c r="L1808" i="5" s="1"/>
  <c r="K1792" i="5"/>
  <c r="L1792" i="5" s="1"/>
  <c r="K1776" i="5"/>
  <c r="L1776" i="5" s="1"/>
  <c r="K1760" i="5"/>
  <c r="L1760" i="5" s="1"/>
  <c r="K1744" i="5"/>
  <c r="K1728" i="5"/>
  <c r="K1712" i="5"/>
  <c r="K1696" i="5"/>
  <c r="K1680" i="5"/>
  <c r="L1680" i="5" s="1"/>
  <c r="K1664" i="5"/>
  <c r="K1648" i="5"/>
  <c r="L1648" i="5" s="1"/>
  <c r="K1632" i="5"/>
  <c r="L1632" i="5" s="1"/>
  <c r="K1616" i="5"/>
  <c r="L1616" i="5" s="1"/>
  <c r="K1600" i="5"/>
  <c r="L1600" i="5" s="1"/>
  <c r="K1584" i="5"/>
  <c r="L1584" i="5" s="1"/>
  <c r="K1568" i="5"/>
  <c r="K1552" i="5"/>
  <c r="K1536" i="5"/>
  <c r="K1995" i="5"/>
  <c r="L1995" i="5" s="1"/>
  <c r="K1991" i="5"/>
  <c r="K1987" i="5"/>
  <c r="L1987" i="5" s="1"/>
  <c r="K1983" i="5"/>
  <c r="K1979" i="5"/>
  <c r="L1979" i="5" s="1"/>
  <c r="K1975" i="5"/>
  <c r="K1971" i="5"/>
  <c r="K1967" i="5"/>
  <c r="K1963" i="5"/>
  <c r="L1963" i="5" s="1"/>
  <c r="K1959" i="5"/>
  <c r="K1955" i="5"/>
  <c r="L1955" i="5" s="1"/>
  <c r="K1951" i="5"/>
  <c r="K1947" i="5"/>
  <c r="L1947" i="5" s="1"/>
  <c r="K1943" i="5"/>
  <c r="K1939" i="5"/>
  <c r="K1994" i="5"/>
  <c r="L1994" i="5" s="1"/>
  <c r="K1990" i="5"/>
  <c r="K1986" i="5"/>
  <c r="K1982" i="5"/>
  <c r="L1982" i="5" s="1"/>
  <c r="K1978" i="5"/>
  <c r="K1974" i="5"/>
  <c r="K1970" i="5"/>
  <c r="K1966" i="5"/>
  <c r="L1966" i="5" s="1"/>
  <c r="K1962" i="5"/>
  <c r="L1962" i="5" s="1"/>
  <c r="K1958" i="5"/>
  <c r="K1954" i="5"/>
  <c r="K1950" i="5"/>
  <c r="L1950" i="5" s="1"/>
  <c r="K1946" i="5"/>
  <c r="L1946" i="5" s="1"/>
  <c r="K1942" i="5"/>
  <c r="K1938" i="5"/>
  <c r="K1993" i="5"/>
  <c r="K1989" i="5"/>
  <c r="K1985" i="5"/>
  <c r="K1981" i="5"/>
  <c r="K1977" i="5"/>
  <c r="K1973" i="5"/>
  <c r="K1969" i="5"/>
  <c r="K1965" i="5"/>
  <c r="K1961" i="5"/>
  <c r="K1957" i="5"/>
  <c r="K1953" i="5"/>
  <c r="K1949" i="5"/>
  <c r="K1945" i="5"/>
  <c r="K1941" i="5"/>
  <c r="K1937" i="5"/>
  <c r="K1996" i="5"/>
  <c r="K1980" i="5"/>
  <c r="L1980" i="5" s="1"/>
  <c r="K1964" i="5"/>
  <c r="L1964" i="5" s="1"/>
  <c r="K1948" i="5"/>
  <c r="L1948" i="5" s="1"/>
  <c r="K1992" i="5"/>
  <c r="L1992" i="5" s="1"/>
  <c r="K1976" i="5"/>
  <c r="L1976" i="5" s="1"/>
  <c r="K1960" i="5"/>
  <c r="L1960" i="5" s="1"/>
  <c r="K1944" i="5"/>
  <c r="L1944" i="5" s="1"/>
  <c r="K1988" i="5"/>
  <c r="K1972" i="5"/>
  <c r="L1972" i="5" s="1"/>
  <c r="K1956" i="5"/>
  <c r="L1956" i="5" s="1"/>
  <c r="K1940" i="5"/>
  <c r="L1940" i="5" s="1"/>
  <c r="K1984" i="5"/>
  <c r="L1984" i="5" s="1"/>
  <c r="K1968" i="5"/>
  <c r="L1968" i="5" s="1"/>
  <c r="K1952" i="5"/>
  <c r="L1952" i="5" s="1"/>
  <c r="K1936" i="5"/>
  <c r="L1936" i="5" s="1"/>
  <c r="K2020" i="5"/>
  <c r="K2019" i="5"/>
  <c r="K2068" i="5"/>
  <c r="K2064" i="5"/>
  <c r="K2060" i="5"/>
  <c r="K2056" i="5"/>
  <c r="L2056" i="5" s="1"/>
  <c r="K2052" i="5"/>
  <c r="K2048" i="5"/>
  <c r="K2044" i="5"/>
  <c r="K2040" i="5"/>
  <c r="K2036" i="5"/>
  <c r="K2032" i="5"/>
  <c r="K2071" i="5"/>
  <c r="K2067" i="5"/>
  <c r="K2063" i="5"/>
  <c r="K2059" i="5"/>
  <c r="K2055" i="5"/>
  <c r="K2051" i="5"/>
  <c r="K2047" i="5"/>
  <c r="K2043" i="5"/>
  <c r="K2039" i="5"/>
  <c r="K2035" i="5"/>
  <c r="K2031" i="5"/>
  <c r="K2070" i="5"/>
  <c r="K2066" i="5"/>
  <c r="K2062" i="5"/>
  <c r="K2058" i="5"/>
  <c r="L2058" i="5" s="1"/>
  <c r="K2054" i="5"/>
  <c r="K2050" i="5"/>
  <c r="L2050" i="5" s="1"/>
  <c r="K2046" i="5"/>
  <c r="K2042" i="5"/>
  <c r="L2042" i="5" s="1"/>
  <c r="K2038" i="5"/>
  <c r="K2034" i="5"/>
  <c r="K2030" i="5"/>
  <c r="K2065" i="5"/>
  <c r="K2049" i="5"/>
  <c r="K2033" i="5"/>
  <c r="K2061" i="5"/>
  <c r="K2045" i="5"/>
  <c r="K2029" i="5"/>
  <c r="K2057" i="5"/>
  <c r="K2041" i="5"/>
  <c r="K2069" i="5"/>
  <c r="K2053" i="5"/>
  <c r="K2037" i="5"/>
  <c r="K2176" i="5"/>
  <c r="L2176" i="5" s="1"/>
  <c r="K2172" i="5"/>
  <c r="L2172" i="5" s="1"/>
  <c r="K2168" i="5"/>
  <c r="L2168" i="5" s="1"/>
  <c r="K2164" i="5"/>
  <c r="K2160" i="5"/>
  <c r="L2160" i="5" s="1"/>
  <c r="K2156" i="5"/>
  <c r="K2152" i="5"/>
  <c r="L2152" i="5" s="1"/>
  <c r="K2148" i="5"/>
  <c r="L2148" i="5" s="1"/>
  <c r="K2144" i="5"/>
  <c r="L2144" i="5" s="1"/>
  <c r="K2140" i="5"/>
  <c r="L2140" i="5" s="1"/>
  <c r="K2136" i="5"/>
  <c r="L2136" i="5" s="1"/>
  <c r="K2132" i="5"/>
  <c r="K2128" i="5"/>
  <c r="L2128" i="5" s="1"/>
  <c r="K2124" i="5"/>
  <c r="L2124" i="5" s="1"/>
  <c r="K2120" i="5"/>
  <c r="L2120" i="5" s="1"/>
  <c r="K2116" i="5"/>
  <c r="K2112" i="5"/>
  <c r="L2112" i="5" s="1"/>
  <c r="K2108" i="5"/>
  <c r="L2108" i="5" s="1"/>
  <c r="K2104" i="5"/>
  <c r="L2104" i="5" s="1"/>
  <c r="K2100" i="5"/>
  <c r="K2096" i="5"/>
  <c r="L2096" i="5" s="1"/>
  <c r="K2092" i="5"/>
  <c r="L2092" i="5" s="1"/>
  <c r="K2088" i="5"/>
  <c r="K2084" i="5"/>
  <c r="L2084" i="5" s="1"/>
  <c r="K2080" i="5"/>
  <c r="K2076" i="5"/>
  <c r="K2175" i="5"/>
  <c r="L2175" i="5" s="1"/>
  <c r="K2171" i="5"/>
  <c r="K2167" i="5"/>
  <c r="L2167" i="5" s="1"/>
  <c r="K2163" i="5"/>
  <c r="L2163" i="5" s="1"/>
  <c r="K2159" i="5"/>
  <c r="L2159" i="5" s="1"/>
  <c r="K2155" i="5"/>
  <c r="L2155" i="5" s="1"/>
  <c r="K2151" i="5"/>
  <c r="L2151" i="5" s="1"/>
  <c r="K2147" i="5"/>
  <c r="L2147" i="5" s="1"/>
  <c r="K2143" i="5"/>
  <c r="L2143" i="5" s="1"/>
  <c r="K2139" i="5"/>
  <c r="K2135" i="5"/>
  <c r="L2135" i="5" s="1"/>
  <c r="K2131" i="5"/>
  <c r="L2131" i="5" s="1"/>
  <c r="K2127" i="5"/>
  <c r="L2127" i="5" s="1"/>
  <c r="K2123" i="5"/>
  <c r="K2119" i="5"/>
  <c r="L2119" i="5" s="1"/>
  <c r="K2115" i="5"/>
  <c r="L2115" i="5" s="1"/>
  <c r="K2111" i="5"/>
  <c r="L2111" i="5" s="1"/>
  <c r="K2107" i="5"/>
  <c r="K2103" i="5"/>
  <c r="L2103" i="5" s="1"/>
  <c r="K2099" i="5"/>
  <c r="L2099" i="5" s="1"/>
  <c r="K2095" i="5"/>
  <c r="L2095" i="5" s="1"/>
  <c r="K2091" i="5"/>
  <c r="L2091" i="5" s="1"/>
  <c r="K2087" i="5"/>
  <c r="L2087" i="5" s="1"/>
  <c r="K2083" i="5"/>
  <c r="K2079" i="5"/>
  <c r="K2075" i="5"/>
  <c r="K2174" i="5"/>
  <c r="L2174" i="5" s="1"/>
  <c r="K2170" i="5"/>
  <c r="L2170" i="5" s="1"/>
  <c r="K2166" i="5"/>
  <c r="L2166" i="5" s="1"/>
  <c r="K2162" i="5"/>
  <c r="K2158" i="5"/>
  <c r="L2158" i="5" s="1"/>
  <c r="K2154" i="5"/>
  <c r="L2154" i="5" s="1"/>
  <c r="K2150" i="5"/>
  <c r="L2150" i="5" s="1"/>
  <c r="K2146" i="5"/>
  <c r="K2142" i="5"/>
  <c r="L2142" i="5" s="1"/>
  <c r="K2138" i="5"/>
  <c r="L2138" i="5" s="1"/>
  <c r="K2134" i="5"/>
  <c r="L2134" i="5" s="1"/>
  <c r="K2130" i="5"/>
  <c r="L2130" i="5" s="1"/>
  <c r="K2126" i="5"/>
  <c r="L2126" i="5" s="1"/>
  <c r="K2122" i="5"/>
  <c r="K2118" i="5"/>
  <c r="L2118" i="5" s="1"/>
  <c r="K2114" i="5"/>
  <c r="K2110" i="5"/>
  <c r="L2110" i="5" s="1"/>
  <c r="K2106" i="5"/>
  <c r="L2106" i="5" s="1"/>
  <c r="K2102" i="5"/>
  <c r="L2102" i="5" s="1"/>
  <c r="K2098" i="5"/>
  <c r="K2094" i="5"/>
  <c r="L2094" i="5" s="1"/>
  <c r="K2090" i="5"/>
  <c r="K2086" i="5"/>
  <c r="K2082" i="5"/>
  <c r="K2078" i="5"/>
  <c r="K2074" i="5"/>
  <c r="L2074" i="5" s="1"/>
  <c r="K2161" i="5"/>
  <c r="L2161" i="5" s="1"/>
  <c r="K2145" i="5"/>
  <c r="L2145" i="5" s="1"/>
  <c r="K2129" i="5"/>
  <c r="L2129" i="5" s="1"/>
  <c r="K2113" i="5"/>
  <c r="L2113" i="5" s="1"/>
  <c r="K2097" i="5"/>
  <c r="L2097" i="5" s="1"/>
  <c r="K2081" i="5"/>
  <c r="K2173" i="5"/>
  <c r="L2173" i="5" s="1"/>
  <c r="K2157" i="5"/>
  <c r="L2157" i="5" s="1"/>
  <c r="K2141" i="5"/>
  <c r="L2141" i="5" s="1"/>
  <c r="K2125" i="5"/>
  <c r="K2109" i="5"/>
  <c r="L2109" i="5" s="1"/>
  <c r="K2093" i="5"/>
  <c r="L2093" i="5" s="1"/>
  <c r="K2077" i="5"/>
  <c r="K2169" i="5"/>
  <c r="K2153" i="5"/>
  <c r="L2153" i="5" s="1"/>
  <c r="K2137" i="5"/>
  <c r="L2137" i="5" s="1"/>
  <c r="K2121" i="5"/>
  <c r="L2121" i="5" s="1"/>
  <c r="K2105" i="5"/>
  <c r="L2105" i="5" s="1"/>
  <c r="K2089" i="5"/>
  <c r="K2149" i="5"/>
  <c r="L2149" i="5" s="1"/>
  <c r="K2085" i="5"/>
  <c r="K2133" i="5"/>
  <c r="K2117" i="5"/>
  <c r="L2117" i="5" s="1"/>
  <c r="K2165" i="5"/>
  <c r="L2165" i="5" s="1"/>
  <c r="K2101" i="5"/>
  <c r="L2101" i="5" s="1"/>
  <c r="K2196" i="5"/>
  <c r="L2196" i="5" s="1"/>
  <c r="K2192" i="5"/>
  <c r="L2192" i="5" s="1"/>
  <c r="K2188" i="5"/>
  <c r="L2188" i="5" s="1"/>
  <c r="K2184" i="5"/>
  <c r="L2184" i="5" s="1"/>
  <c r="K2180" i="5"/>
  <c r="K2195" i="5"/>
  <c r="L2195" i="5" s="1"/>
  <c r="K2191" i="5"/>
  <c r="L2191" i="5" s="1"/>
  <c r="K2187" i="5"/>
  <c r="L2187" i="5" s="1"/>
  <c r="K2183" i="5"/>
  <c r="K2179" i="5"/>
  <c r="L2179" i="5" s="1"/>
  <c r="K2194" i="5"/>
  <c r="L2194" i="5" s="1"/>
  <c r="K2190" i="5"/>
  <c r="L2190" i="5" s="1"/>
  <c r="K2186" i="5"/>
  <c r="K2182" i="5"/>
  <c r="L2182" i="5" s="1"/>
  <c r="K2193" i="5"/>
  <c r="L2193" i="5" s="1"/>
  <c r="K2189" i="5"/>
  <c r="L2189" i="5" s="1"/>
  <c r="K2185" i="5"/>
  <c r="H2180" i="1"/>
  <c r="H2184" i="1"/>
  <c r="H2188" i="1"/>
  <c r="H2192" i="1"/>
  <c r="H2196" i="1"/>
  <c r="K2197" i="5"/>
  <c r="L2197" i="5" s="1"/>
  <c r="H2181" i="1"/>
  <c r="H2185" i="1"/>
  <c r="H2189" i="1"/>
  <c r="H2193" i="1"/>
  <c r="H2197" i="1"/>
  <c r="K2181" i="5"/>
  <c r="H2182" i="1"/>
  <c r="I2182" i="1" s="1"/>
  <c r="H2186" i="1"/>
  <c r="I2186" i="1" s="1"/>
  <c r="H2190" i="1"/>
  <c r="I2190" i="1" s="1"/>
  <c r="H2194" i="1"/>
  <c r="I2194" i="1" s="1"/>
  <c r="H2179" i="1"/>
  <c r="I2179" i="1" s="1"/>
  <c r="K2264" i="5"/>
  <c r="K2265" i="5"/>
  <c r="H2265" i="1"/>
  <c r="I2265" i="1" s="1"/>
  <c r="H2264" i="1"/>
  <c r="K2270" i="5"/>
  <c r="K2269" i="5"/>
  <c r="H2269" i="1"/>
  <c r="I2269" i="1" s="1"/>
  <c r="K2288" i="5"/>
  <c r="K2284" i="5"/>
  <c r="K2280" i="5"/>
  <c r="K2276" i="5"/>
  <c r="K2287" i="5"/>
  <c r="K2283" i="5"/>
  <c r="K2279" i="5"/>
  <c r="K2286" i="5"/>
  <c r="K2282" i="5"/>
  <c r="K2278" i="5"/>
  <c r="K2289" i="5"/>
  <c r="K2285" i="5"/>
  <c r="K2281" i="5"/>
  <c r="K2277" i="5"/>
  <c r="H2277" i="1"/>
  <c r="H2281" i="1"/>
  <c r="I2281" i="1" s="1"/>
  <c r="H2285" i="1"/>
  <c r="H2289" i="1"/>
  <c r="I2289" i="1" s="1"/>
  <c r="H2278" i="1"/>
  <c r="I2278" i="1" s="1"/>
  <c r="H2282" i="1"/>
  <c r="I2282" i="1" s="1"/>
  <c r="H2286" i="1"/>
  <c r="I2286" i="1" s="1"/>
  <c r="H2276" i="1"/>
  <c r="H2279" i="1"/>
  <c r="I2279" i="1" s="1"/>
  <c r="H2283" i="1"/>
  <c r="I2283" i="1" s="1"/>
  <c r="H2287" i="1"/>
  <c r="I2287" i="1" s="1"/>
  <c r="K2304" i="5"/>
  <c r="K2303" i="5"/>
  <c r="H2304" i="1"/>
  <c r="H2303" i="1"/>
  <c r="I2303" i="1" s="1"/>
  <c r="H2421" i="1"/>
  <c r="I2421" i="1" s="1"/>
  <c r="K2421" i="5"/>
  <c r="L2421" i="5" s="1"/>
  <c r="K2448" i="5"/>
  <c r="K2444" i="5"/>
  <c r="K2447" i="5"/>
  <c r="L2447" i="5" s="1"/>
  <c r="K2443" i="5"/>
  <c r="K2450" i="5"/>
  <c r="K2446" i="5"/>
  <c r="K2442" i="5"/>
  <c r="K2449" i="5"/>
  <c r="K2445" i="5"/>
  <c r="H2444" i="1"/>
  <c r="H2448" i="1"/>
  <c r="H2445" i="1"/>
  <c r="H2449" i="1"/>
  <c r="H2446" i="1"/>
  <c r="I2446" i="1" s="1"/>
  <c r="H2450" i="1"/>
  <c r="I2450" i="1" s="1"/>
  <c r="K2488" i="5"/>
  <c r="K2484" i="5"/>
  <c r="K2480" i="5"/>
  <c r="K2476" i="5"/>
  <c r="L2476" i="5" s="1"/>
  <c r="K2472" i="5"/>
  <c r="L2472" i="5" s="1"/>
  <c r="K2487" i="5"/>
  <c r="K2483" i="5"/>
  <c r="L2483" i="5" s="1"/>
  <c r="K2479" i="5"/>
  <c r="L2479" i="5" s="1"/>
  <c r="K2475" i="5"/>
  <c r="L2475" i="5" s="1"/>
  <c r="K2471" i="5"/>
  <c r="L2471" i="5" s="1"/>
  <c r="K2486" i="5"/>
  <c r="K2482" i="5"/>
  <c r="K2478" i="5"/>
  <c r="K2474" i="5"/>
  <c r="K2481" i="5"/>
  <c r="L2481" i="5" s="1"/>
  <c r="K2477" i="5"/>
  <c r="K2489" i="5"/>
  <c r="L2489" i="5" s="1"/>
  <c r="K2473" i="5"/>
  <c r="L2473" i="5" s="1"/>
  <c r="H2472" i="1"/>
  <c r="H2476" i="1"/>
  <c r="H2480" i="1"/>
  <c r="H2484" i="1"/>
  <c r="H2488" i="1"/>
  <c r="H2473" i="1"/>
  <c r="H2477" i="1"/>
  <c r="H2481" i="1"/>
  <c r="H2485" i="1"/>
  <c r="H2489" i="1"/>
  <c r="H2474" i="1"/>
  <c r="I2474" i="1" s="1"/>
  <c r="H2478" i="1"/>
  <c r="I2478" i="1" s="1"/>
  <c r="H2482" i="1"/>
  <c r="I2482" i="1" s="1"/>
  <c r="H2486" i="1"/>
  <c r="I2486" i="1" s="1"/>
  <c r="H2471" i="1"/>
  <c r="I2471" i="1" s="1"/>
  <c r="K2485" i="5"/>
  <c r="L2485" i="5" s="1"/>
  <c r="K2498" i="5"/>
  <c r="K2497" i="5"/>
  <c r="L2497" i="5" s="1"/>
  <c r="H2497" i="1"/>
  <c r="K2560" i="5"/>
  <c r="K2556" i="5"/>
  <c r="L2556" i="5" s="1"/>
  <c r="K2552" i="5"/>
  <c r="K2548" i="5"/>
  <c r="L2548" i="5" s="1"/>
  <c r="K2544" i="5"/>
  <c r="L2544" i="5" s="1"/>
  <c r="K2540" i="5"/>
  <c r="L2540" i="5" s="1"/>
  <c r="K2536" i="5"/>
  <c r="L2536" i="5" s="1"/>
  <c r="K2532" i="5"/>
  <c r="L2532" i="5" s="1"/>
  <c r="K2528" i="5"/>
  <c r="K2524" i="5"/>
  <c r="L2524" i="5" s="1"/>
  <c r="K2520" i="5"/>
  <c r="L2520" i="5" s="1"/>
  <c r="K2516" i="5"/>
  <c r="L2516" i="5" s="1"/>
  <c r="K2512" i="5"/>
  <c r="L2512" i="5" s="1"/>
  <c r="K2508" i="5"/>
  <c r="L2508" i="5" s="1"/>
  <c r="K2504" i="5"/>
  <c r="K2559" i="5"/>
  <c r="L2559" i="5" s="1"/>
  <c r="K2555" i="5"/>
  <c r="K2551" i="5"/>
  <c r="L2551" i="5" s="1"/>
  <c r="K2547" i="5"/>
  <c r="L2547" i="5" s="1"/>
  <c r="K2543" i="5"/>
  <c r="L2543" i="5" s="1"/>
  <c r="K2539" i="5"/>
  <c r="K2535" i="5"/>
  <c r="L2535" i="5" s="1"/>
  <c r="K2531" i="5"/>
  <c r="L2531" i="5" s="1"/>
  <c r="K2527" i="5"/>
  <c r="L2527" i="5" s="1"/>
  <c r="K2523" i="5"/>
  <c r="K2519" i="5"/>
  <c r="L2519" i="5" s="1"/>
  <c r="K2515" i="5"/>
  <c r="L2515" i="5" s="1"/>
  <c r="K2511" i="5"/>
  <c r="L2511" i="5" s="1"/>
  <c r="K2507" i="5"/>
  <c r="L2507" i="5" s="1"/>
  <c r="K2503" i="5"/>
  <c r="K2558" i="5"/>
  <c r="L2558" i="5" s="1"/>
  <c r="K2554" i="5"/>
  <c r="L2554" i="5" s="1"/>
  <c r="K2550" i="5"/>
  <c r="K2546" i="5"/>
  <c r="L2546" i="5" s="1"/>
  <c r="K2542" i="5"/>
  <c r="L2542" i="5" s="1"/>
  <c r="K2538" i="5"/>
  <c r="L2538" i="5" s="1"/>
  <c r="K2534" i="5"/>
  <c r="L2534" i="5" s="1"/>
  <c r="K2530" i="5"/>
  <c r="L2530" i="5" s="1"/>
  <c r="K2526" i="5"/>
  <c r="L2526" i="5" s="1"/>
  <c r="K2522" i="5"/>
  <c r="L2522" i="5" s="1"/>
  <c r="K2518" i="5"/>
  <c r="K2514" i="5"/>
  <c r="L2514" i="5" s="1"/>
  <c r="K2510" i="5"/>
  <c r="L2510" i="5" s="1"/>
  <c r="K2506" i="5"/>
  <c r="L2506" i="5" s="1"/>
  <c r="K2502" i="5"/>
  <c r="K2561" i="5"/>
  <c r="L2561" i="5" s="1"/>
  <c r="K2545" i="5"/>
  <c r="L2545" i="5" s="1"/>
  <c r="K2529" i="5"/>
  <c r="L2529" i="5" s="1"/>
  <c r="K2513" i="5"/>
  <c r="K2557" i="5"/>
  <c r="L2557" i="5" s="1"/>
  <c r="K2541" i="5"/>
  <c r="L2541" i="5" s="1"/>
  <c r="K2525" i="5"/>
  <c r="L2525" i="5" s="1"/>
  <c r="K2509" i="5"/>
  <c r="L2509" i="5" s="1"/>
  <c r="K2553" i="5"/>
  <c r="L2553" i="5" s="1"/>
  <c r="K2537" i="5"/>
  <c r="L2537" i="5" s="1"/>
  <c r="K2521" i="5"/>
  <c r="L2521" i="5" s="1"/>
  <c r="K2505" i="5"/>
  <c r="K2533" i="5"/>
  <c r="L2533" i="5" s="1"/>
  <c r="H2503" i="1"/>
  <c r="H2507" i="1"/>
  <c r="H2511" i="1"/>
  <c r="H2515" i="1"/>
  <c r="H2519" i="1"/>
  <c r="H2523" i="1"/>
  <c r="H2527" i="1"/>
  <c r="H2531" i="1"/>
  <c r="H2535" i="1"/>
  <c r="H2539" i="1"/>
  <c r="H2543" i="1"/>
  <c r="H2547" i="1"/>
  <c r="H2551" i="1"/>
  <c r="H2555" i="1"/>
  <c r="H2559" i="1"/>
  <c r="K2517" i="5"/>
  <c r="L2517" i="5" s="1"/>
  <c r="H2504" i="1"/>
  <c r="H2508" i="1"/>
  <c r="H2512" i="1"/>
  <c r="H2516" i="1"/>
  <c r="H2520" i="1"/>
  <c r="H2524" i="1"/>
  <c r="H2528" i="1"/>
  <c r="H2532" i="1"/>
  <c r="H2536" i="1"/>
  <c r="H2540" i="1"/>
  <c r="H2544" i="1"/>
  <c r="H2548" i="1"/>
  <c r="H2552" i="1"/>
  <c r="H2556" i="1"/>
  <c r="H2560" i="1"/>
  <c r="H2505" i="1"/>
  <c r="H2509" i="1"/>
  <c r="I2509" i="1" s="1"/>
  <c r="H2513" i="1"/>
  <c r="H2517" i="1"/>
  <c r="I2517" i="1" s="1"/>
  <c r="H2521" i="1"/>
  <c r="H2525" i="1"/>
  <c r="I2525" i="1" s="1"/>
  <c r="H2529" i="1"/>
  <c r="H2533" i="1"/>
  <c r="I2533" i="1" s="1"/>
  <c r="H2537" i="1"/>
  <c r="H2541" i="1"/>
  <c r="I2541" i="1" s="1"/>
  <c r="H2545" i="1"/>
  <c r="H2549" i="1"/>
  <c r="I2549" i="1" s="1"/>
  <c r="H2553" i="1"/>
  <c r="H2557" i="1"/>
  <c r="I2557" i="1" s="1"/>
  <c r="H2561" i="1"/>
  <c r="K2549" i="5"/>
  <c r="K2568" i="5"/>
  <c r="L2568" i="5" s="1"/>
  <c r="K2567" i="5"/>
  <c r="L2567" i="5" s="1"/>
  <c r="K2569" i="5"/>
  <c r="L2569" i="5" s="1"/>
  <c r="H2568" i="1"/>
  <c r="H2569" i="1"/>
  <c r="H2567" i="1"/>
  <c r="I2567" i="1" s="1"/>
  <c r="K2628" i="5"/>
  <c r="L2628" i="5" s="1"/>
  <c r="K2627" i="5"/>
  <c r="K2626" i="5"/>
  <c r="L2626" i="5" s="1"/>
  <c r="H2627" i="1"/>
  <c r="H2628" i="1"/>
  <c r="K2632" i="5"/>
  <c r="L2632" i="5" s="1"/>
  <c r="K2631" i="5"/>
  <c r="L2631" i="5" s="1"/>
  <c r="H2632" i="1"/>
  <c r="H2631" i="1"/>
  <c r="I2631" i="1" s="1"/>
  <c r="K2680" i="5"/>
  <c r="K2676" i="5"/>
  <c r="L2676" i="5" s="1"/>
  <c r="K2672" i="5"/>
  <c r="L2672" i="5" s="1"/>
  <c r="K2668" i="5"/>
  <c r="L2668" i="5" s="1"/>
  <c r="K2664" i="5"/>
  <c r="L2664" i="5" s="1"/>
  <c r="K2660" i="5"/>
  <c r="L2660" i="5" s="1"/>
  <c r="K2656" i="5"/>
  <c r="L2656" i="5" s="1"/>
  <c r="K2652" i="5"/>
  <c r="L2652" i="5" s="1"/>
  <c r="K2679" i="5"/>
  <c r="K2675" i="5"/>
  <c r="L2675" i="5" s="1"/>
  <c r="K2671" i="5"/>
  <c r="L2671" i="5" s="1"/>
  <c r="K2667" i="5"/>
  <c r="L2667" i="5" s="1"/>
  <c r="K2663" i="5"/>
  <c r="L2663" i="5" s="1"/>
  <c r="K2659" i="5"/>
  <c r="L2659" i="5" s="1"/>
  <c r="K2655" i="5"/>
  <c r="L2655" i="5" s="1"/>
  <c r="K2651" i="5"/>
  <c r="L2651" i="5" s="1"/>
  <c r="K2678" i="5"/>
  <c r="K2674" i="5"/>
  <c r="L2674" i="5" s="1"/>
  <c r="K2670" i="5"/>
  <c r="L2670" i="5" s="1"/>
  <c r="K2666" i="5"/>
  <c r="L2666" i="5" s="1"/>
  <c r="K2662" i="5"/>
  <c r="L2662" i="5" s="1"/>
  <c r="K2658" i="5"/>
  <c r="L2658" i="5" s="1"/>
  <c r="K2654" i="5"/>
  <c r="K2673" i="5"/>
  <c r="L2673" i="5" s="1"/>
  <c r="K2657" i="5"/>
  <c r="K2669" i="5"/>
  <c r="L2669" i="5" s="1"/>
  <c r="K2653" i="5"/>
  <c r="L2653" i="5" s="1"/>
  <c r="K2681" i="5"/>
  <c r="L2681" i="5" s="1"/>
  <c r="K2665" i="5"/>
  <c r="L2665" i="5" s="1"/>
  <c r="K2661" i="5"/>
  <c r="L2661" i="5" s="1"/>
  <c r="H2652" i="1"/>
  <c r="H2656" i="1"/>
  <c r="H2660" i="1"/>
  <c r="H2664" i="1"/>
  <c r="H2668" i="1"/>
  <c r="H2672" i="1"/>
  <c r="H2676" i="1"/>
  <c r="H2680" i="1"/>
  <c r="H2653" i="1"/>
  <c r="H2657" i="1"/>
  <c r="H2661" i="1"/>
  <c r="H2665" i="1"/>
  <c r="H2669" i="1"/>
  <c r="H2673" i="1"/>
  <c r="H2677" i="1"/>
  <c r="H2681" i="1"/>
  <c r="H2654" i="1"/>
  <c r="I2654" i="1" s="1"/>
  <c r="H2658" i="1"/>
  <c r="I2658" i="1" s="1"/>
  <c r="H2662" i="1"/>
  <c r="I2662" i="1" s="1"/>
  <c r="H2666" i="1"/>
  <c r="I2666" i="1" s="1"/>
  <c r="H2670" i="1"/>
  <c r="I2670" i="1" s="1"/>
  <c r="H2674" i="1"/>
  <c r="I2674" i="1" s="1"/>
  <c r="H2678" i="1"/>
  <c r="I2678" i="1" s="1"/>
  <c r="H2651" i="1"/>
  <c r="I2651" i="1" s="1"/>
  <c r="K2677" i="5"/>
  <c r="K2720" i="5"/>
  <c r="L2720" i="5" s="1"/>
  <c r="K2716" i="5"/>
  <c r="K2719" i="5"/>
  <c r="L2719" i="5" s="1"/>
  <c r="K2715" i="5"/>
  <c r="L2715" i="5" s="1"/>
  <c r="K2718" i="5"/>
  <c r="L2718" i="5" s="1"/>
  <c r="K2717" i="5"/>
  <c r="L2717" i="5" s="1"/>
  <c r="H2719" i="1"/>
  <c r="H2716" i="1"/>
  <c r="H2720" i="1"/>
  <c r="H2717" i="1"/>
  <c r="I2717" i="1" s="1"/>
  <c r="H2715" i="1"/>
  <c r="I2715" i="1" s="1"/>
  <c r="K2256" i="5"/>
  <c r="K2252" i="5"/>
  <c r="K2248" i="5"/>
  <c r="K2244" i="5"/>
  <c r="L2244" i="5" s="1"/>
  <c r="K2240" i="5"/>
  <c r="K2236" i="5"/>
  <c r="K2232" i="5"/>
  <c r="K2228" i="5"/>
  <c r="K2259" i="5"/>
  <c r="K2255" i="5"/>
  <c r="K2251" i="5"/>
  <c r="L2251" i="5" s="1"/>
  <c r="K2247" i="5"/>
  <c r="K2243" i="5"/>
  <c r="K2239" i="5"/>
  <c r="K2235" i="5"/>
  <c r="K2231" i="5"/>
  <c r="K2227" i="5"/>
  <c r="K2258" i="5"/>
  <c r="K2254" i="5"/>
  <c r="K2250" i="5"/>
  <c r="K2246" i="5"/>
  <c r="K2242" i="5"/>
  <c r="K2238" i="5"/>
  <c r="K2234" i="5"/>
  <c r="K2230" i="5"/>
  <c r="K2257" i="5"/>
  <c r="K2241" i="5"/>
  <c r="K2253" i="5"/>
  <c r="K2237" i="5"/>
  <c r="K2249" i="5"/>
  <c r="K2233" i="5"/>
  <c r="H2230" i="1"/>
  <c r="H2234" i="1"/>
  <c r="H2238" i="1"/>
  <c r="H2242" i="1"/>
  <c r="H2246" i="1"/>
  <c r="H2250" i="1"/>
  <c r="H2254" i="1"/>
  <c r="H2258" i="1"/>
  <c r="H2231" i="1"/>
  <c r="H2235" i="1"/>
  <c r="H2239" i="1"/>
  <c r="H2243" i="1"/>
  <c r="H2247" i="1"/>
  <c r="H2251" i="1"/>
  <c r="H2255" i="1"/>
  <c r="H2259" i="1"/>
  <c r="K2245" i="5"/>
  <c r="H2228" i="1"/>
  <c r="H2232" i="1"/>
  <c r="H2236" i="1"/>
  <c r="I2236" i="1" s="1"/>
  <c r="H2240" i="1"/>
  <c r="H2244" i="1"/>
  <c r="H2248" i="1"/>
  <c r="H2252" i="1"/>
  <c r="I2252" i="1" s="1"/>
  <c r="H2256" i="1"/>
  <c r="H2227" i="1"/>
  <c r="I2227" i="1" s="1"/>
  <c r="K2229" i="5"/>
  <c r="K2752" i="5"/>
  <c r="L2752" i="5" s="1"/>
  <c r="K2748" i="5"/>
  <c r="L2748" i="5" s="1"/>
  <c r="K2744" i="5"/>
  <c r="L2744" i="5" s="1"/>
  <c r="K2740" i="5"/>
  <c r="L2740" i="5" s="1"/>
  <c r="K2736" i="5"/>
  <c r="K2732" i="5"/>
  <c r="L2732" i="5" s="1"/>
  <c r="K2751" i="5"/>
  <c r="L2751" i="5" s="1"/>
  <c r="K2747" i="5"/>
  <c r="L2747" i="5" s="1"/>
  <c r="K2743" i="5"/>
  <c r="L2743" i="5" s="1"/>
  <c r="K2739" i="5"/>
  <c r="L2739" i="5" s="1"/>
  <c r="K2735" i="5"/>
  <c r="L2735" i="5" s="1"/>
  <c r="K2731" i="5"/>
  <c r="L2731" i="5" s="1"/>
  <c r="K2750" i="5"/>
  <c r="K2746" i="5"/>
  <c r="L2746" i="5" s="1"/>
  <c r="K2742" i="5"/>
  <c r="L2742" i="5" s="1"/>
  <c r="K2738" i="5"/>
  <c r="L2738" i="5" s="1"/>
  <c r="K2734" i="5"/>
  <c r="L2734" i="5" s="1"/>
  <c r="K2730" i="5"/>
  <c r="L2730" i="5" s="1"/>
  <c r="K2749" i="5"/>
  <c r="L2749" i="5" s="1"/>
  <c r="K2733" i="5"/>
  <c r="L2733" i="5" s="1"/>
  <c r="K2745" i="5"/>
  <c r="K2729" i="5"/>
  <c r="L2729" i="5" s="1"/>
  <c r="K2741" i="5"/>
  <c r="L2741" i="5" s="1"/>
  <c r="K2753" i="5"/>
  <c r="L2753" i="5" s="1"/>
  <c r="H2730" i="1"/>
  <c r="H2734" i="1"/>
  <c r="H2738" i="1"/>
  <c r="H2742" i="1"/>
  <c r="H2746" i="1"/>
  <c r="H2750" i="1"/>
  <c r="H2729" i="1"/>
  <c r="I2729" i="1" s="1"/>
  <c r="K2737" i="5"/>
  <c r="L2737" i="5" s="1"/>
  <c r="H2731" i="1"/>
  <c r="H2735" i="1"/>
  <c r="H2739" i="1"/>
  <c r="H2743" i="1"/>
  <c r="H2747" i="1"/>
  <c r="H2751" i="1"/>
  <c r="H2732" i="1"/>
  <c r="I2732" i="1" s="1"/>
  <c r="H2736" i="1"/>
  <c r="H2740" i="1"/>
  <c r="I2740" i="1" s="1"/>
  <c r="H2744" i="1"/>
  <c r="H2748" i="1"/>
  <c r="I2748" i="1" s="1"/>
  <c r="H2752" i="1"/>
  <c r="H2913" i="1"/>
  <c r="I2913" i="1" s="1"/>
  <c r="K2913" i="5"/>
  <c r="K2940" i="5"/>
  <c r="K2936" i="5"/>
  <c r="L2936" i="5" s="1"/>
  <c r="K2939" i="5"/>
  <c r="K2935" i="5"/>
  <c r="K2938" i="5"/>
  <c r="K2941" i="5"/>
  <c r="L2941" i="5" s="1"/>
  <c r="K2937" i="5"/>
  <c r="H2936" i="1"/>
  <c r="H2940" i="1"/>
  <c r="I2940" i="1" s="1"/>
  <c r="H2937" i="1"/>
  <c r="H2941" i="1"/>
  <c r="H2938" i="1"/>
  <c r="I2938" i="1" s="1"/>
  <c r="H2935" i="1"/>
  <c r="I2935" i="1" s="1"/>
  <c r="K2954" i="5"/>
  <c r="L2954" i="5" s="1"/>
  <c r="K2953" i="5"/>
  <c r="H2953" i="1"/>
  <c r="K2960" i="5"/>
  <c r="L2960" i="5" s="1"/>
  <c r="K2956" i="5"/>
  <c r="K2959" i="5"/>
  <c r="L2959" i="5" s="1"/>
  <c r="K2955" i="5"/>
  <c r="L2955" i="5" s="1"/>
  <c r="K2958" i="5"/>
  <c r="K2957" i="5"/>
  <c r="L2957" i="5" s="1"/>
  <c r="H2956" i="1"/>
  <c r="I2956" i="1" s="1"/>
  <c r="H2960" i="1"/>
  <c r="H2957" i="1"/>
  <c r="H2961" i="1"/>
  <c r="H2958" i="1"/>
  <c r="I2958" i="1" s="1"/>
  <c r="H2955" i="1"/>
  <c r="I2955" i="1" s="1"/>
  <c r="K2961" i="5"/>
  <c r="K3044" i="5"/>
  <c r="K3043" i="5"/>
  <c r="K3042" i="5"/>
  <c r="K3045" i="5"/>
  <c r="L3045" i="5" s="1"/>
  <c r="H3043" i="1"/>
  <c r="H3044" i="1"/>
  <c r="H3045" i="1"/>
  <c r="K3060" i="5"/>
  <c r="H3060" i="1"/>
  <c r="K3068" i="5"/>
  <c r="K3064" i="5"/>
  <c r="L3064" i="5" s="1"/>
  <c r="K3067" i="5"/>
  <c r="K3063" i="5"/>
  <c r="K3070" i="5"/>
  <c r="K3066" i="5"/>
  <c r="K3062" i="5"/>
  <c r="K3069" i="5"/>
  <c r="K3065" i="5"/>
  <c r="K3061" i="5"/>
  <c r="H3063" i="1"/>
  <c r="H3067" i="1"/>
  <c r="H3061" i="1"/>
  <c r="I3061" i="1" s="1"/>
  <c r="H3064" i="1"/>
  <c r="H3068" i="1"/>
  <c r="H3065" i="1"/>
  <c r="H3069" i="1"/>
  <c r="I3069" i="1" s="1"/>
  <c r="K3088" i="5"/>
  <c r="L3088" i="5" s="1"/>
  <c r="K3084" i="5"/>
  <c r="L3084" i="5" s="1"/>
  <c r="K3087" i="5"/>
  <c r="K3083" i="5"/>
  <c r="L3083" i="5" s="1"/>
  <c r="K3090" i="5"/>
  <c r="K3086" i="5"/>
  <c r="K3082" i="5"/>
  <c r="K3085" i="5"/>
  <c r="K3081" i="5"/>
  <c r="H3081" i="1"/>
  <c r="H3087" i="1"/>
  <c r="H3082" i="1"/>
  <c r="I3082" i="1" s="1"/>
  <c r="H3084" i="1"/>
  <c r="H3088" i="1"/>
  <c r="H3085" i="1"/>
  <c r="H3089" i="1"/>
  <c r="I3089" i="1" s="1"/>
  <c r="K3089" i="5"/>
  <c r="K3120" i="5"/>
  <c r="K3116" i="5"/>
  <c r="L3116" i="5" s="1"/>
  <c r="K3112" i="5"/>
  <c r="L3112" i="5" s="1"/>
  <c r="K3108" i="5"/>
  <c r="L3108" i="5" s="1"/>
  <c r="K3119" i="5"/>
  <c r="K3115" i="5"/>
  <c r="K3111" i="5"/>
  <c r="K3107" i="5"/>
  <c r="K3122" i="5"/>
  <c r="K3118" i="5"/>
  <c r="K3114" i="5"/>
  <c r="K3110" i="5"/>
  <c r="K3106" i="5"/>
  <c r="K3117" i="5"/>
  <c r="K3113" i="5"/>
  <c r="K3109" i="5"/>
  <c r="H3108" i="1"/>
  <c r="I3108" i="1" s="1"/>
  <c r="H3112" i="1"/>
  <c r="H3116" i="1"/>
  <c r="I3116" i="1" s="1"/>
  <c r="H3120" i="1"/>
  <c r="K3121" i="5"/>
  <c r="H3109" i="1"/>
  <c r="H3113" i="1"/>
  <c r="H3117" i="1"/>
  <c r="H3121" i="1"/>
  <c r="H3110" i="1"/>
  <c r="I3110" i="1" s="1"/>
  <c r="H3114" i="1"/>
  <c r="I3114" i="1" s="1"/>
  <c r="H3118" i="1"/>
  <c r="I3118" i="1" s="1"/>
  <c r="H3122" i="1"/>
  <c r="I3122" i="1" s="1"/>
  <c r="K3128" i="5"/>
  <c r="L3128" i="5" s="1"/>
  <c r="K3124" i="5"/>
  <c r="K3127" i="5"/>
  <c r="K3126" i="5"/>
  <c r="K3129" i="5"/>
  <c r="K3125" i="5"/>
  <c r="H3125" i="1"/>
  <c r="H3129" i="1"/>
  <c r="I3129" i="1" s="1"/>
  <c r="H3126" i="1"/>
  <c r="I3126" i="1" s="1"/>
  <c r="H3124" i="1"/>
  <c r="H3127" i="1"/>
  <c r="I3127" i="1" s="1"/>
  <c r="K3188" i="5"/>
  <c r="K3187" i="5"/>
  <c r="K3186" i="5"/>
  <c r="K3189" i="5"/>
  <c r="H3186" i="1"/>
  <c r="H3185" i="1"/>
  <c r="K3185" i="5"/>
  <c r="H3187" i="1"/>
  <c r="H3188" i="1"/>
  <c r="K3232" i="5"/>
  <c r="L3232" i="5" s="1"/>
  <c r="K3228" i="5"/>
  <c r="K3224" i="5"/>
  <c r="L3224" i="5" s="1"/>
  <c r="K3220" i="5"/>
  <c r="L3220" i="5" s="1"/>
  <c r="K3216" i="5"/>
  <c r="L3216" i="5" s="1"/>
  <c r="K3212" i="5"/>
  <c r="K3208" i="5"/>
  <c r="L3208" i="5" s="1"/>
  <c r="K3204" i="5"/>
  <c r="K3200" i="5"/>
  <c r="L3200" i="5" s="1"/>
  <c r="K3196" i="5"/>
  <c r="L3196" i="5" s="1"/>
  <c r="K3192" i="5"/>
  <c r="K3235" i="5"/>
  <c r="K3231" i="5"/>
  <c r="K3227" i="5"/>
  <c r="K3223" i="5"/>
  <c r="K3219" i="5"/>
  <c r="K3215" i="5"/>
  <c r="K3211" i="5"/>
  <c r="K3207" i="5"/>
  <c r="K3203" i="5"/>
  <c r="K3199" i="5"/>
  <c r="K3195" i="5"/>
  <c r="K3191" i="5"/>
  <c r="K3234" i="5"/>
  <c r="K3230" i="5"/>
  <c r="K3226" i="5"/>
  <c r="K3222" i="5"/>
  <c r="K3218" i="5"/>
  <c r="K3214" i="5"/>
  <c r="K3210" i="5"/>
  <c r="K3206" i="5"/>
  <c r="K3202" i="5"/>
  <c r="K3198" i="5"/>
  <c r="K3194" i="5"/>
  <c r="K3229" i="5"/>
  <c r="K3213" i="5"/>
  <c r="K3197" i="5"/>
  <c r="K3225" i="5"/>
  <c r="K3209" i="5"/>
  <c r="K3193" i="5"/>
  <c r="K3221" i="5"/>
  <c r="K3205" i="5"/>
  <c r="L3205" i="5" s="1"/>
  <c r="K3201" i="5"/>
  <c r="H3194" i="1"/>
  <c r="H3198" i="1"/>
  <c r="H3202" i="1"/>
  <c r="H3206" i="1"/>
  <c r="H3210" i="1"/>
  <c r="H3214" i="1"/>
  <c r="H3218" i="1"/>
  <c r="H3222" i="1"/>
  <c r="H3226" i="1"/>
  <c r="H3230" i="1"/>
  <c r="H3234" i="1"/>
  <c r="H3195" i="1"/>
  <c r="H3199" i="1"/>
  <c r="H3203" i="1"/>
  <c r="H3207" i="1"/>
  <c r="H3211" i="1"/>
  <c r="H3215" i="1"/>
  <c r="H3219" i="1"/>
  <c r="H3223" i="1"/>
  <c r="H3227" i="1"/>
  <c r="H3231" i="1"/>
  <c r="H3235" i="1"/>
  <c r="K3233" i="5"/>
  <c r="H3192" i="1"/>
  <c r="H3196" i="1"/>
  <c r="I3196" i="1" s="1"/>
  <c r="H3200" i="1"/>
  <c r="H3204" i="1"/>
  <c r="I3204" i="1" s="1"/>
  <c r="H3208" i="1"/>
  <c r="H3212" i="1"/>
  <c r="I3212" i="1" s="1"/>
  <c r="H3216" i="1"/>
  <c r="H3220" i="1"/>
  <c r="I3220" i="1" s="1"/>
  <c r="H3224" i="1"/>
  <c r="H3228" i="1"/>
  <c r="I3228" i="1" s="1"/>
  <c r="H3232" i="1"/>
  <c r="H3191" i="1"/>
  <c r="I3191" i="1" s="1"/>
  <c r="K3217" i="5"/>
  <c r="K3305" i="5"/>
  <c r="K3301" i="5"/>
  <c r="K3297" i="5"/>
  <c r="K3293" i="5"/>
  <c r="K3289" i="5"/>
  <c r="K3285" i="5"/>
  <c r="K3281" i="5"/>
  <c r="K3277" i="5"/>
  <c r="K3273" i="5"/>
  <c r="K3269" i="5"/>
  <c r="K3265" i="5"/>
  <c r="K3261" i="5"/>
  <c r="K3304" i="5"/>
  <c r="L3304" i="5" s="1"/>
  <c r="K3300" i="5"/>
  <c r="L3300" i="5" s="1"/>
  <c r="K3296" i="5"/>
  <c r="K3292" i="5"/>
  <c r="L3292" i="5" s="1"/>
  <c r="K3288" i="5"/>
  <c r="L3288" i="5" s="1"/>
  <c r="K3284" i="5"/>
  <c r="L3284" i="5" s="1"/>
  <c r="K3280" i="5"/>
  <c r="L3280" i="5" s="1"/>
  <c r="K3276" i="5"/>
  <c r="K3272" i="5"/>
  <c r="L3272" i="5" s="1"/>
  <c r="K3268" i="5"/>
  <c r="L3268" i="5" s="1"/>
  <c r="K3264" i="5"/>
  <c r="K3260" i="5"/>
  <c r="L3260" i="5" s="1"/>
  <c r="K3303" i="5"/>
  <c r="K3302" i="5"/>
  <c r="K3294" i="5"/>
  <c r="L3294" i="5" s="1"/>
  <c r="K3286" i="5"/>
  <c r="K3278" i="5"/>
  <c r="K3270" i="5"/>
  <c r="K3262" i="5"/>
  <c r="K3256" i="5"/>
  <c r="K3252" i="5"/>
  <c r="L3252" i="5" s="1"/>
  <c r="K3248" i="5"/>
  <c r="K3244" i="5"/>
  <c r="K3240" i="5"/>
  <c r="L3240" i="5" s="1"/>
  <c r="K3299" i="5"/>
  <c r="K3291" i="5"/>
  <c r="K3283" i="5"/>
  <c r="K3275" i="5"/>
  <c r="K3267" i="5"/>
  <c r="K3259" i="5"/>
  <c r="K3255" i="5"/>
  <c r="K3251" i="5"/>
  <c r="K3247" i="5"/>
  <c r="K3243" i="5"/>
  <c r="K3298" i="5"/>
  <c r="K3290" i="5"/>
  <c r="K3282" i="5"/>
  <c r="K3274" i="5"/>
  <c r="K3266" i="5"/>
  <c r="K3258" i="5"/>
  <c r="K3254" i="5"/>
  <c r="K3250" i="5"/>
  <c r="K3246" i="5"/>
  <c r="K3242" i="5"/>
  <c r="K3295" i="5"/>
  <c r="K3263" i="5"/>
  <c r="K3245" i="5"/>
  <c r="K3287" i="5"/>
  <c r="L3287" i="5" s="1"/>
  <c r="K3257" i="5"/>
  <c r="K3241" i="5"/>
  <c r="K3279" i="5"/>
  <c r="K3253" i="5"/>
  <c r="K3271" i="5"/>
  <c r="H3241" i="1"/>
  <c r="H3245" i="1"/>
  <c r="I3245" i="1" s="1"/>
  <c r="H3249" i="1"/>
  <c r="H3253" i="1"/>
  <c r="I3253" i="1" s="1"/>
  <c r="H3257" i="1"/>
  <c r="I3257" i="1" s="1"/>
  <c r="H3261" i="1"/>
  <c r="I3261" i="1" s="1"/>
  <c r="H3265" i="1"/>
  <c r="H3269" i="1"/>
  <c r="I3269" i="1" s="1"/>
  <c r="H3273" i="1"/>
  <c r="I3273" i="1" s="1"/>
  <c r="H3277" i="1"/>
  <c r="I3277" i="1" s="1"/>
  <c r="H3281" i="1"/>
  <c r="H3285" i="1"/>
  <c r="I3285" i="1" s="1"/>
  <c r="H3289" i="1"/>
  <c r="H3293" i="1"/>
  <c r="I3293" i="1" s="1"/>
  <c r="H3297" i="1"/>
  <c r="H3301" i="1"/>
  <c r="I3301" i="1" s="1"/>
  <c r="H3305" i="1"/>
  <c r="K3249" i="5"/>
  <c r="H3242" i="1"/>
  <c r="I3242" i="1" s="1"/>
  <c r="H3246" i="1"/>
  <c r="I3246" i="1" s="1"/>
  <c r="H3250" i="1"/>
  <c r="I3250" i="1" s="1"/>
  <c r="H3254" i="1"/>
  <c r="I3254" i="1" s="1"/>
  <c r="H3258" i="1"/>
  <c r="I3258" i="1" s="1"/>
  <c r="H3262" i="1"/>
  <c r="I3262" i="1" s="1"/>
  <c r="H3266" i="1"/>
  <c r="I3266" i="1" s="1"/>
  <c r="H3270" i="1"/>
  <c r="I3270" i="1" s="1"/>
  <c r="H3274" i="1"/>
  <c r="I3274" i="1" s="1"/>
  <c r="H3278" i="1"/>
  <c r="I3278" i="1" s="1"/>
  <c r="H3282" i="1"/>
  <c r="I3282" i="1" s="1"/>
  <c r="H3286" i="1"/>
  <c r="I3286" i="1" s="1"/>
  <c r="H3290" i="1"/>
  <c r="I3290" i="1" s="1"/>
  <c r="H3294" i="1"/>
  <c r="I3294" i="1" s="1"/>
  <c r="H3298" i="1"/>
  <c r="I3298" i="1" s="1"/>
  <c r="H3302" i="1"/>
  <c r="I3302" i="1" s="1"/>
  <c r="H3240" i="1"/>
  <c r="H3243" i="1"/>
  <c r="I3243" i="1" s="1"/>
  <c r="H3247" i="1"/>
  <c r="I3247" i="1" s="1"/>
  <c r="H3251" i="1"/>
  <c r="I3251" i="1" s="1"/>
  <c r="H3255" i="1"/>
  <c r="I3255" i="1" s="1"/>
  <c r="H3259" i="1"/>
  <c r="I3259" i="1" s="1"/>
  <c r="H3263" i="1"/>
  <c r="I3263" i="1" s="1"/>
  <c r="H3267" i="1"/>
  <c r="I3267" i="1" s="1"/>
  <c r="H3271" i="1"/>
  <c r="I3271" i="1" s="1"/>
  <c r="H3275" i="1"/>
  <c r="I3275" i="1" s="1"/>
  <c r="H3279" i="1"/>
  <c r="I3279" i="1" s="1"/>
  <c r="H3283" i="1"/>
  <c r="I3283" i="1" s="1"/>
  <c r="H3287" i="1"/>
  <c r="I3287" i="1" s="1"/>
  <c r="H3291" i="1"/>
  <c r="I3291" i="1" s="1"/>
  <c r="H3295" i="1"/>
  <c r="I3295" i="1" s="1"/>
  <c r="H3299" i="1"/>
  <c r="I3299" i="1" s="1"/>
  <c r="H3303" i="1"/>
  <c r="I3303" i="1" s="1"/>
  <c r="K3348" i="5"/>
  <c r="L3348" i="5" s="1"/>
  <c r="K3520" i="5"/>
  <c r="L3520" i="5" s="1"/>
  <c r="K3483" i="5"/>
  <c r="K3454" i="5"/>
  <c r="L3454" i="5" s="1"/>
  <c r="K3398" i="5"/>
  <c r="L3398" i="5" s="1"/>
  <c r="K3325" i="5"/>
  <c r="L3325" i="5" s="1"/>
  <c r="K3336" i="5"/>
  <c r="L3336" i="5" s="1"/>
  <c r="K3399" i="5"/>
  <c r="L3399" i="5" s="1"/>
  <c r="K3505" i="5"/>
  <c r="K3310" i="5"/>
  <c r="K3480" i="5"/>
  <c r="K3477" i="5"/>
  <c r="K3349" i="5"/>
  <c r="K3515" i="5"/>
  <c r="K3308" i="5"/>
  <c r="L3308" i="5" s="1"/>
  <c r="K3530" i="5"/>
  <c r="K3343" i="5"/>
  <c r="K3444" i="5"/>
  <c r="K3471" i="5"/>
  <c r="K3319" i="5"/>
  <c r="L3319" i="5" s="1"/>
  <c r="K3427" i="5"/>
  <c r="L3427" i="5" s="1"/>
  <c r="K3429" i="5"/>
  <c r="L3429" i="5" s="1"/>
  <c r="K3306" i="5"/>
  <c r="K3350" i="5"/>
  <c r="L3350" i="5" s="1"/>
  <c r="K3414" i="5"/>
  <c r="K3443" i="5"/>
  <c r="L3443" i="5" s="1"/>
  <c r="K3464" i="5"/>
  <c r="K3406" i="5"/>
  <c r="L3406" i="5" s="1"/>
  <c r="K3417" i="5"/>
  <c r="L3417" i="5" s="1"/>
  <c r="K3513" i="5"/>
  <c r="L3513" i="5" s="1"/>
  <c r="K3486" i="5"/>
  <c r="L3486" i="5" s="1"/>
  <c r="K3457" i="5"/>
  <c r="L3457" i="5" s="1"/>
  <c r="K3423" i="5"/>
  <c r="L3423" i="5" s="1"/>
  <c r="K3342" i="5"/>
  <c r="L3342" i="5" s="1"/>
  <c r="K3497" i="5"/>
  <c r="K3375" i="5"/>
  <c r="L3375" i="5" s="1"/>
  <c r="K3416" i="5"/>
  <c r="L3416" i="5" s="1"/>
  <c r="K3461" i="5"/>
  <c r="L3461" i="5" s="1"/>
  <c r="K3526" i="5"/>
  <c r="K3492" i="5"/>
  <c r="L3492" i="5" s="1"/>
  <c r="K3379" i="5"/>
  <c r="L3379" i="5" s="1"/>
  <c r="K3489" i="5"/>
  <c r="L3489" i="5" s="1"/>
  <c r="K3422" i="5"/>
  <c r="K3442" i="5"/>
  <c r="L3442" i="5" s="1"/>
  <c r="K3377" i="5"/>
  <c r="L3377" i="5" s="1"/>
  <c r="K3439" i="5"/>
  <c r="L3439" i="5" s="1"/>
  <c r="K3390" i="5"/>
  <c r="L3390" i="5" s="1"/>
  <c r="K3331" i="5"/>
  <c r="L3331" i="5" s="1"/>
  <c r="K3381" i="5"/>
  <c r="K3321" i="5"/>
  <c r="K3345" i="5"/>
  <c r="K3491" i="5"/>
  <c r="K3351" i="5"/>
  <c r="K3523" i="5"/>
  <c r="K3404" i="5"/>
  <c r="K3512" i="5"/>
  <c r="K3380" i="5"/>
  <c r="K3478" i="5"/>
  <c r="K3393" i="5"/>
  <c r="K3327" i="5"/>
  <c r="K3372" i="5"/>
  <c r="L3372" i="5" s="1"/>
  <c r="K3357" i="5"/>
  <c r="L3357" i="5" s="1"/>
  <c r="K3369" i="5"/>
  <c r="L3369" i="5" s="1"/>
  <c r="K3500" i="5"/>
  <c r="L3500" i="5" s="1"/>
  <c r="K3518" i="5"/>
  <c r="L3518" i="5" s="1"/>
  <c r="K3528" i="5"/>
  <c r="L3528" i="5" s="1"/>
  <c r="K3322" i="5"/>
  <c r="K3475" i="5"/>
  <c r="L3475" i="5" s="1"/>
  <c r="K3455" i="5"/>
  <c r="L3455" i="5" s="1"/>
  <c r="K3519" i="5"/>
  <c r="L3519" i="5" s="1"/>
  <c r="K3456" i="5"/>
  <c r="K3335" i="5"/>
  <c r="L3335" i="5" s="1"/>
  <c r="K3460" i="5"/>
  <c r="L3460" i="5" s="1"/>
  <c r="K3410" i="5"/>
  <c r="L3410" i="5" s="1"/>
  <c r="K3334" i="5"/>
  <c r="K3312" i="5"/>
  <c r="L3312" i="5" s="1"/>
  <c r="K3412" i="5"/>
  <c r="L3412" i="5" s="1"/>
  <c r="K3532" i="5"/>
  <c r="L3532" i="5" s="1"/>
  <c r="K3316" i="5"/>
  <c r="L3316" i="5" s="1"/>
  <c r="K3384" i="5"/>
  <c r="L3384" i="5" s="1"/>
  <c r="K3468" i="5"/>
  <c r="L3468" i="5" s="1"/>
  <c r="K3356" i="5"/>
  <c r="L3356" i="5" s="1"/>
  <c r="K3529" i="5"/>
  <c r="K3474" i="5"/>
  <c r="L3474" i="5" s="1"/>
  <c r="K3543" i="5"/>
  <c r="L3543" i="5" s="1"/>
  <c r="K3392" i="5"/>
  <c r="K3346" i="5"/>
  <c r="K3365" i="5"/>
  <c r="L3365" i="5" s="1"/>
  <c r="K3401" i="5"/>
  <c r="L3401" i="5" s="1"/>
  <c r="K3487" i="5"/>
  <c r="L3487" i="5" s="1"/>
  <c r="K3430" i="5"/>
  <c r="K3323" i="5"/>
  <c r="L3323" i="5" s="1"/>
  <c r="K3338" i="5"/>
  <c r="L3338" i="5" s="1"/>
  <c r="K3522" i="5"/>
  <c r="L3522" i="5" s="1"/>
  <c r="K3485" i="5"/>
  <c r="L3485" i="5" s="1"/>
  <c r="K3545" i="5"/>
  <c r="L3545" i="5" s="1"/>
  <c r="K3470" i="5"/>
  <c r="K3326" i="5"/>
  <c r="L3326" i="5" s="1"/>
  <c r="K3366" i="5"/>
  <c r="K3409" i="5"/>
  <c r="L3409" i="5" s="1"/>
  <c r="K3408" i="5"/>
  <c r="L3408" i="5" s="1"/>
  <c r="K3467" i="5"/>
  <c r="L3467" i="5" s="1"/>
  <c r="K3546" i="5"/>
  <c r="L3546" i="5" s="1"/>
  <c r="K3466" i="5"/>
  <c r="L3466" i="5" s="1"/>
  <c r="K3421" i="5"/>
  <c r="L3421" i="5" s="1"/>
  <c r="K3360" i="5"/>
  <c r="L3360" i="5" s="1"/>
  <c r="K3373" i="5"/>
  <c r="K3388" i="5"/>
  <c r="L3388" i="5" s="1"/>
  <c r="K3517" i="5"/>
  <c r="L3517" i="5" s="1"/>
  <c r="K3389" i="5"/>
  <c r="L3389" i="5" s="1"/>
  <c r="K3524" i="5"/>
  <c r="L3524" i="5" s="1"/>
  <c r="K3329" i="5"/>
  <c r="L3329" i="5" s="1"/>
  <c r="K3495" i="5"/>
  <c r="L3495" i="5" s="1"/>
  <c r="K3544" i="5"/>
  <c r="L3544" i="5" s="1"/>
  <c r="K3313" i="5"/>
  <c r="K3340" i="5"/>
  <c r="L3340" i="5" s="1"/>
  <c r="K3363" i="5"/>
  <c r="L3363" i="5" s="1"/>
  <c r="K3411" i="5"/>
  <c r="L3411" i="5" s="1"/>
  <c r="K3328" i="5"/>
  <c r="L3328" i="5" s="1"/>
  <c r="K3481" i="5"/>
  <c r="L3481" i="5" s="1"/>
  <c r="K3344" i="5"/>
  <c r="L3344" i="5" s="1"/>
  <c r="K3441" i="5"/>
  <c r="L3441" i="5" s="1"/>
  <c r="K3540" i="5"/>
  <c r="K3311" i="5"/>
  <c r="L3311" i="5" s="1"/>
  <c r="K3527" i="5"/>
  <c r="L3527" i="5" s="1"/>
  <c r="K3420" i="5"/>
  <c r="L3420" i="5" s="1"/>
  <c r="K3479" i="5"/>
  <c r="L3479" i="5" s="1"/>
  <c r="K3385" i="5"/>
  <c r="K3358" i="5"/>
  <c r="K3538" i="5"/>
  <c r="K3482" i="5"/>
  <c r="K3395" i="5"/>
  <c r="K3498" i="5"/>
  <c r="K3309" i="5"/>
  <c r="K3405" i="5"/>
  <c r="L3405" i="5" s="1"/>
  <c r="K3453" i="5"/>
  <c r="K3391" i="5"/>
  <c r="K3452" i="5"/>
  <c r="K3531" i="5"/>
  <c r="K3347" i="5"/>
  <c r="K3315" i="5"/>
  <c r="K3367" i="5"/>
  <c r="L3367" i="5" s="1"/>
  <c r="K3418" i="5"/>
  <c r="L3418" i="5" s="1"/>
  <c r="K3539" i="5"/>
  <c r="L3539" i="5" s="1"/>
  <c r="K3425" i="5"/>
  <c r="K3548" i="5"/>
  <c r="K3462" i="5"/>
  <c r="K3382" i="5"/>
  <c r="L3382" i="5" s="1"/>
  <c r="K3449" i="5"/>
  <c r="L3449" i="5" s="1"/>
  <c r="K3436" i="5"/>
  <c r="L3436" i="5" s="1"/>
  <c r="K3332" i="5"/>
  <c r="L3332" i="5" s="1"/>
  <c r="K3488" i="5"/>
  <c r="L3488" i="5" s="1"/>
  <c r="K3521" i="5"/>
  <c r="L3521" i="5" s="1"/>
  <c r="K3374" i="5"/>
  <c r="L3374" i="5" s="1"/>
  <c r="K3504" i="5"/>
  <c r="K3525" i="5"/>
  <c r="L3525" i="5" s="1"/>
  <c r="K3506" i="5"/>
  <c r="L3506" i="5" s="1"/>
  <c r="K3368" i="5"/>
  <c r="L3368" i="5" s="1"/>
  <c r="K3514" i="5"/>
  <c r="L3514" i="5" s="1"/>
  <c r="K3496" i="5"/>
  <c r="L3496" i="5" s="1"/>
  <c r="K3364" i="5"/>
  <c r="L3364" i="5" s="1"/>
  <c r="K3448" i="5"/>
  <c r="L3448" i="5" s="1"/>
  <c r="K3473" i="5"/>
  <c r="K3493" i="5"/>
  <c r="L3493" i="5" s="1"/>
  <c r="K3509" i="5"/>
  <c r="L3509" i="5" s="1"/>
  <c r="K3362" i="5"/>
  <c r="L3362" i="5" s="1"/>
  <c r="K3536" i="5"/>
  <c r="L3536" i="5" s="1"/>
  <c r="K3355" i="5"/>
  <c r="L3355" i="5" s="1"/>
  <c r="K3361" i="5"/>
  <c r="L3361" i="5" s="1"/>
  <c r="K3534" i="5"/>
  <c r="K3438" i="5"/>
  <c r="K3339" i="5"/>
  <c r="K3341" i="5"/>
  <c r="K3434" i="5"/>
  <c r="K3547" i="5"/>
  <c r="L3547" i="5" s="1"/>
  <c r="K3537" i="5"/>
  <c r="K3435" i="5"/>
  <c r="K3451" i="5"/>
  <c r="K3371" i="5"/>
  <c r="K3472" i="5"/>
  <c r="K3337" i="5"/>
  <c r="K3535" i="5"/>
  <c r="K3484" i="5"/>
  <c r="K3354" i="5"/>
  <c r="L3354" i="5" s="1"/>
  <c r="K3400" i="5"/>
  <c r="K3352" i="5"/>
  <c r="L3352" i="5" s="1"/>
  <c r="K3533" i="5"/>
  <c r="K3433" i="5"/>
  <c r="L3433" i="5" s="1"/>
  <c r="K3403" i="5"/>
  <c r="K3307" i="5"/>
  <c r="L3307" i="5" s="1"/>
  <c r="K3428" i="5"/>
  <c r="L3428" i="5" s="1"/>
  <c r="K3510" i="5"/>
  <c r="L3510" i="5" s="1"/>
  <c r="K3458" i="5"/>
  <c r="L3458" i="5" s="1"/>
  <c r="K3320" i="5"/>
  <c r="L3320" i="5" s="1"/>
  <c r="K3476" i="5"/>
  <c r="K3419" i="5"/>
  <c r="L3419" i="5" s="1"/>
  <c r="K3318" i="5"/>
  <c r="L3318" i="5" s="1"/>
  <c r="K3501" i="5"/>
  <c r="K3437" i="5"/>
  <c r="K3426" i="5"/>
  <c r="K3440" i="5"/>
  <c r="K3317" i="5"/>
  <c r="K3415" i="5"/>
  <c r="K3511" i="5"/>
  <c r="L3511" i="5" s="1"/>
  <c r="K3432" i="5"/>
  <c r="L3432" i="5" s="1"/>
  <c r="K3376" i="5"/>
  <c r="L3376" i="5" s="1"/>
  <c r="K3424" i="5"/>
  <c r="L3424" i="5" s="1"/>
  <c r="K3508" i="5"/>
  <c r="L3508" i="5" s="1"/>
  <c r="K3396" i="5"/>
  <c r="L3396" i="5" s="1"/>
  <c r="K3314" i="5"/>
  <c r="L3314" i="5" s="1"/>
  <c r="K3447" i="5"/>
  <c r="K3446" i="5"/>
  <c r="L3446" i="5" s="1"/>
  <c r="K3542" i="5"/>
  <c r="K3502" i="5"/>
  <c r="K3378" i="5"/>
  <c r="K3333" i="5"/>
  <c r="K3324" i="5"/>
  <c r="L3324" i="5" s="1"/>
  <c r="K3507" i="5"/>
  <c r="L3507" i="5" s="1"/>
  <c r="K3402" i="5"/>
  <c r="K3459" i="5"/>
  <c r="L3459" i="5" s="1"/>
  <c r="K3463" i="5"/>
  <c r="L3463" i="5" s="1"/>
  <c r="K3413" i="5"/>
  <c r="L3413" i="5" s="1"/>
  <c r="K3490" i="5"/>
  <c r="L3490" i="5" s="1"/>
  <c r="K3359" i="5"/>
  <c r="L3359" i="5" s="1"/>
  <c r="K3387" i="5"/>
  <c r="L3387" i="5" s="1"/>
  <c r="K3353" i="5"/>
  <c r="L3353" i="5" s="1"/>
  <c r="K3407" i="5"/>
  <c r="K3541" i="5"/>
  <c r="K3383" i="5"/>
  <c r="K3450" i="5"/>
  <c r="L3450" i="5" s="1"/>
  <c r="K3370" i="5"/>
  <c r="K3431" i="5"/>
  <c r="L3431" i="5" s="1"/>
  <c r="K3516" i="5"/>
  <c r="K3397" i="5"/>
  <c r="L3397" i="5" s="1"/>
  <c r="K3469" i="5"/>
  <c r="K3445" i="5"/>
  <c r="K3494" i="5"/>
  <c r="K3503" i="5"/>
  <c r="L3503" i="5" s="1"/>
  <c r="K3386" i="5"/>
  <c r="L3386" i="5" s="1"/>
  <c r="K3330" i="5"/>
  <c r="H3310" i="1"/>
  <c r="H3314" i="1"/>
  <c r="H3318" i="1"/>
  <c r="H3322" i="1"/>
  <c r="H3326" i="1"/>
  <c r="H3330" i="1"/>
  <c r="H3334" i="1"/>
  <c r="H3338" i="1"/>
  <c r="H3342" i="1"/>
  <c r="H3346" i="1"/>
  <c r="H3350" i="1"/>
  <c r="I3350" i="1" s="1"/>
  <c r="H3354" i="1"/>
  <c r="I3354" i="1" s="1"/>
  <c r="H3358" i="1"/>
  <c r="I3358" i="1" s="1"/>
  <c r="H3362" i="1"/>
  <c r="I3362" i="1" s="1"/>
  <c r="H3366" i="1"/>
  <c r="I3366" i="1" s="1"/>
  <c r="H3370" i="1"/>
  <c r="I3370" i="1" s="1"/>
  <c r="H3374" i="1"/>
  <c r="I3374" i="1" s="1"/>
  <c r="H3378" i="1"/>
  <c r="I3378" i="1" s="1"/>
  <c r="H3382" i="1"/>
  <c r="I3382" i="1" s="1"/>
  <c r="H3386" i="1"/>
  <c r="I3386" i="1" s="1"/>
  <c r="H3390" i="1"/>
  <c r="I3390" i="1" s="1"/>
  <c r="H3394" i="1"/>
  <c r="I3394" i="1" s="1"/>
  <c r="H3398" i="1"/>
  <c r="I3398" i="1" s="1"/>
  <c r="H3402" i="1"/>
  <c r="I3402" i="1" s="1"/>
  <c r="H3406" i="1"/>
  <c r="I3406" i="1" s="1"/>
  <c r="H3410" i="1"/>
  <c r="I3410" i="1" s="1"/>
  <c r="H3414" i="1"/>
  <c r="I3414" i="1" s="1"/>
  <c r="H3418" i="1"/>
  <c r="I3418" i="1" s="1"/>
  <c r="H3422" i="1"/>
  <c r="I3422" i="1" s="1"/>
  <c r="H3426" i="1"/>
  <c r="I3426" i="1" s="1"/>
  <c r="H3430" i="1"/>
  <c r="I3430" i="1" s="1"/>
  <c r="H3434" i="1"/>
  <c r="I3434" i="1" s="1"/>
  <c r="H3438" i="1"/>
  <c r="I3438" i="1" s="1"/>
  <c r="H3442" i="1"/>
  <c r="I3442" i="1" s="1"/>
  <c r="H3446" i="1"/>
  <c r="I3446" i="1" s="1"/>
  <c r="H3450" i="1"/>
  <c r="I3450" i="1" s="1"/>
  <c r="H3454" i="1"/>
  <c r="I3454" i="1" s="1"/>
  <c r="H3458" i="1"/>
  <c r="I3458" i="1" s="1"/>
  <c r="H3462" i="1"/>
  <c r="I3462" i="1" s="1"/>
  <c r="H3466" i="1"/>
  <c r="I3466" i="1" s="1"/>
  <c r="H3470" i="1"/>
  <c r="I3470" i="1" s="1"/>
  <c r="H3473" i="1"/>
  <c r="I3473" i="1" s="1"/>
  <c r="H3478" i="1"/>
  <c r="I3478" i="1" s="1"/>
  <c r="H3482" i="1"/>
  <c r="I3482" i="1" s="1"/>
  <c r="H3486" i="1"/>
  <c r="I3486" i="1" s="1"/>
  <c r="H3490" i="1"/>
  <c r="I3490" i="1" s="1"/>
  <c r="H3494" i="1"/>
  <c r="I3494" i="1" s="1"/>
  <c r="H3498" i="1"/>
  <c r="I3498" i="1" s="1"/>
  <c r="H3502" i="1"/>
  <c r="I3502" i="1" s="1"/>
  <c r="H3506" i="1"/>
  <c r="I3506" i="1" s="1"/>
  <c r="H3510" i="1"/>
  <c r="I3510" i="1" s="1"/>
  <c r="H3514" i="1"/>
  <c r="I3514" i="1" s="1"/>
  <c r="H3518" i="1"/>
  <c r="I3518" i="1" s="1"/>
  <c r="H3522" i="1"/>
  <c r="I3522" i="1" s="1"/>
  <c r="H3526" i="1"/>
  <c r="I3526" i="1" s="1"/>
  <c r="H3530" i="1"/>
  <c r="I3530" i="1" s="1"/>
  <c r="H3534" i="1"/>
  <c r="I3534" i="1" s="1"/>
  <c r="H3538" i="1"/>
  <c r="I3538" i="1" s="1"/>
  <c r="H3542" i="1"/>
  <c r="I3542" i="1" s="1"/>
  <c r="H3546" i="1"/>
  <c r="I3546" i="1" s="1"/>
  <c r="K3394" i="5"/>
  <c r="L3394" i="5" s="1"/>
  <c r="H3307" i="1"/>
  <c r="H3311" i="1"/>
  <c r="H3315" i="1"/>
  <c r="H3319" i="1"/>
  <c r="H3323" i="1"/>
  <c r="H3327" i="1"/>
  <c r="H3331" i="1"/>
  <c r="H3335" i="1"/>
  <c r="H3339" i="1"/>
  <c r="H3343" i="1"/>
  <c r="H3347" i="1"/>
  <c r="H3351" i="1"/>
  <c r="H3355" i="1"/>
  <c r="H3359" i="1"/>
  <c r="H3363" i="1"/>
  <c r="H3367" i="1"/>
  <c r="H3371" i="1"/>
  <c r="H3375" i="1"/>
  <c r="H3379" i="1"/>
  <c r="H3383" i="1"/>
  <c r="H3387" i="1"/>
  <c r="H3391" i="1"/>
  <c r="H3395" i="1"/>
  <c r="H3399" i="1"/>
  <c r="H3403" i="1"/>
  <c r="H3407" i="1"/>
  <c r="H3411" i="1"/>
  <c r="H3415" i="1"/>
  <c r="H3419" i="1"/>
  <c r="H3423" i="1"/>
  <c r="H3427" i="1"/>
  <c r="H3431" i="1"/>
  <c r="H3435" i="1"/>
  <c r="H3439" i="1"/>
  <c r="H3443" i="1"/>
  <c r="H3447" i="1"/>
  <c r="H3451" i="1"/>
  <c r="H3455" i="1"/>
  <c r="H3459" i="1"/>
  <c r="H3463" i="1"/>
  <c r="H3467" i="1"/>
  <c r="H3471" i="1"/>
  <c r="H3475" i="1"/>
  <c r="H3479" i="1"/>
  <c r="H3483" i="1"/>
  <c r="H3487" i="1"/>
  <c r="H3491" i="1"/>
  <c r="H3495" i="1"/>
  <c r="H3499" i="1"/>
  <c r="H3503" i="1"/>
  <c r="H3507" i="1"/>
  <c r="H3511" i="1"/>
  <c r="H3515" i="1"/>
  <c r="H3519" i="1"/>
  <c r="H3523" i="1"/>
  <c r="H3527" i="1"/>
  <c r="H3531" i="1"/>
  <c r="H3535" i="1"/>
  <c r="H3539" i="1"/>
  <c r="H3543" i="1"/>
  <c r="H3547" i="1"/>
  <c r="K3465" i="5"/>
  <c r="H3308" i="1"/>
  <c r="H3312" i="1"/>
  <c r="I3312" i="1" s="1"/>
  <c r="H3316" i="1"/>
  <c r="I3316" i="1" s="1"/>
  <c r="H3320" i="1"/>
  <c r="I3320" i="1" s="1"/>
  <c r="H3324" i="1"/>
  <c r="H3328" i="1"/>
  <c r="I3328" i="1" s="1"/>
  <c r="H3332" i="1"/>
  <c r="H3336" i="1"/>
  <c r="I3336" i="1" s="1"/>
  <c r="H3340" i="1"/>
  <c r="H3344" i="1"/>
  <c r="I3344" i="1" s="1"/>
  <c r="H3348" i="1"/>
  <c r="I3348" i="1" s="1"/>
  <c r="H3352" i="1"/>
  <c r="I3352" i="1" s="1"/>
  <c r="H3356" i="1"/>
  <c r="H3361" i="1"/>
  <c r="I3361" i="1" s="1"/>
  <c r="H3364" i="1"/>
  <c r="I3364" i="1" s="1"/>
  <c r="H3368" i="1"/>
  <c r="I3368" i="1" s="1"/>
  <c r="H3372" i="1"/>
  <c r="H3376" i="1"/>
  <c r="I3376" i="1" s="1"/>
  <c r="H3380" i="1"/>
  <c r="I3380" i="1" s="1"/>
  <c r="H3384" i="1"/>
  <c r="I3384" i="1" s="1"/>
  <c r="H3388" i="1"/>
  <c r="H3392" i="1"/>
  <c r="I3392" i="1" s="1"/>
  <c r="H3396" i="1"/>
  <c r="H3400" i="1"/>
  <c r="I3400" i="1" s="1"/>
  <c r="H3404" i="1"/>
  <c r="H3408" i="1"/>
  <c r="I3408" i="1" s="1"/>
  <c r="H3412" i="1"/>
  <c r="I3412" i="1" s="1"/>
  <c r="H3416" i="1"/>
  <c r="I3416" i="1" s="1"/>
  <c r="H3420" i="1"/>
  <c r="H3424" i="1"/>
  <c r="I3424" i="1" s="1"/>
  <c r="H3428" i="1"/>
  <c r="H3432" i="1"/>
  <c r="I3432" i="1" s="1"/>
  <c r="H3436" i="1"/>
  <c r="H3440" i="1"/>
  <c r="I3440" i="1" s="1"/>
  <c r="H3444" i="1"/>
  <c r="I3444" i="1" s="1"/>
  <c r="H3448" i="1"/>
  <c r="I3448" i="1" s="1"/>
  <c r="H3452" i="1"/>
  <c r="H3456" i="1"/>
  <c r="I3456" i="1" s="1"/>
  <c r="H3460" i="1"/>
  <c r="I3460" i="1" s="1"/>
  <c r="H3464" i="1"/>
  <c r="I3464" i="1" s="1"/>
  <c r="H3468" i="1"/>
  <c r="H3472" i="1"/>
  <c r="I3472" i="1" s="1"/>
  <c r="H3476" i="1"/>
  <c r="I3476" i="1" s="1"/>
  <c r="H3480" i="1"/>
  <c r="I3480" i="1" s="1"/>
  <c r="H3484" i="1"/>
  <c r="H3488" i="1"/>
  <c r="I3488" i="1" s="1"/>
  <c r="H3492" i="1"/>
  <c r="H3496" i="1"/>
  <c r="I3496" i="1" s="1"/>
  <c r="H3500" i="1"/>
  <c r="H3504" i="1"/>
  <c r="I3504" i="1" s="1"/>
  <c r="H3508" i="1"/>
  <c r="I3508" i="1" s="1"/>
  <c r="H3512" i="1"/>
  <c r="I3512" i="1" s="1"/>
  <c r="H3516" i="1"/>
  <c r="H3520" i="1"/>
  <c r="I3520" i="1" s="1"/>
  <c r="H3524" i="1"/>
  <c r="H3528" i="1"/>
  <c r="I3528" i="1" s="1"/>
  <c r="H3532" i="1"/>
  <c r="H3536" i="1"/>
  <c r="I3536" i="1" s="1"/>
  <c r="H3540" i="1"/>
  <c r="I3540" i="1" s="1"/>
  <c r="H3544" i="1"/>
  <c r="I3544" i="1" s="1"/>
  <c r="H3548" i="1"/>
  <c r="K3499" i="5"/>
  <c r="K3565" i="5"/>
  <c r="L3565" i="5" s="1"/>
  <c r="K3561" i="5"/>
  <c r="K3557" i="5"/>
  <c r="K3553" i="5"/>
  <c r="K3564" i="5"/>
  <c r="L3564" i="5" s="1"/>
  <c r="K3560" i="5"/>
  <c r="L3560" i="5" s="1"/>
  <c r="K3556" i="5"/>
  <c r="L3556" i="5" s="1"/>
  <c r="K3552" i="5"/>
  <c r="L3552" i="5" s="1"/>
  <c r="K3563" i="5"/>
  <c r="K3559" i="5"/>
  <c r="K3555" i="5"/>
  <c r="K3551" i="5"/>
  <c r="K3558" i="5"/>
  <c r="L3558" i="5" s="1"/>
  <c r="K3554" i="5"/>
  <c r="K3566" i="5"/>
  <c r="L3566" i="5" s="1"/>
  <c r="K3550" i="5"/>
  <c r="H3552" i="1"/>
  <c r="I3552" i="1" s="1"/>
  <c r="H3556" i="1"/>
  <c r="I3556" i="1" s="1"/>
  <c r="H3560" i="1"/>
  <c r="H3564" i="1"/>
  <c r="I3564" i="1" s="1"/>
  <c r="H3553" i="1"/>
  <c r="H3557" i="1"/>
  <c r="H3561" i="1"/>
  <c r="H3565" i="1"/>
  <c r="H3554" i="1"/>
  <c r="I3554" i="1" s="1"/>
  <c r="H3558" i="1"/>
  <c r="I3558" i="1" s="1"/>
  <c r="H3562" i="1"/>
  <c r="I3562" i="1" s="1"/>
  <c r="H3566" i="1"/>
  <c r="I3566" i="1" s="1"/>
  <c r="K3562" i="5"/>
  <c r="K3597" i="5"/>
  <c r="K3593" i="5"/>
  <c r="L3593" i="5" s="1"/>
  <c r="K3589" i="5"/>
  <c r="L3589" i="5" s="1"/>
  <c r="K3585" i="5"/>
  <c r="L3585" i="5" s="1"/>
  <c r="K3581" i="5"/>
  <c r="K3577" i="5"/>
  <c r="K3573" i="5"/>
  <c r="K3569" i="5"/>
  <c r="K3596" i="5"/>
  <c r="L3596" i="5" s="1"/>
  <c r="K3592" i="5"/>
  <c r="L3592" i="5" s="1"/>
  <c r="K3588" i="5"/>
  <c r="L3588" i="5" s="1"/>
  <c r="K3584" i="5"/>
  <c r="L3584" i="5" s="1"/>
  <c r="K3580" i="5"/>
  <c r="K3576" i="5"/>
  <c r="L3576" i="5" s="1"/>
  <c r="K3572" i="5"/>
  <c r="L3572" i="5" s="1"/>
  <c r="K3568" i="5"/>
  <c r="L3568" i="5" s="1"/>
  <c r="K3595" i="5"/>
  <c r="K3591" i="5"/>
  <c r="L3591" i="5" s="1"/>
  <c r="K3587" i="5"/>
  <c r="K3583" i="5"/>
  <c r="K3579" i="5"/>
  <c r="K3575" i="5"/>
  <c r="K3571" i="5"/>
  <c r="K3567" i="5"/>
  <c r="K3590" i="5"/>
  <c r="K3574" i="5"/>
  <c r="L3574" i="5" s="1"/>
  <c r="K3586" i="5"/>
  <c r="K3570" i="5"/>
  <c r="K3582" i="5"/>
  <c r="K3594" i="5"/>
  <c r="L3594" i="5" s="1"/>
  <c r="K3578" i="5"/>
  <c r="H3568" i="1"/>
  <c r="I3568" i="1" s="1"/>
  <c r="H3572" i="1"/>
  <c r="I3572" i="1" s="1"/>
  <c r="H3576" i="1"/>
  <c r="H3580" i="1"/>
  <c r="I3580" i="1" s="1"/>
  <c r="H3584" i="1"/>
  <c r="I3584" i="1" s="1"/>
  <c r="H3588" i="1"/>
  <c r="I3588" i="1" s="1"/>
  <c r="H3592" i="1"/>
  <c r="H3596" i="1"/>
  <c r="I3596" i="1" s="1"/>
  <c r="H3569" i="1"/>
  <c r="H3573" i="1"/>
  <c r="H3577" i="1"/>
  <c r="H3581" i="1"/>
  <c r="H3585" i="1"/>
  <c r="H3589" i="1"/>
  <c r="H3593" i="1"/>
  <c r="H3597" i="1"/>
  <c r="H3570" i="1"/>
  <c r="I3570" i="1" s="1"/>
  <c r="H3574" i="1"/>
  <c r="I3574" i="1" s="1"/>
  <c r="H3578" i="1"/>
  <c r="I3578" i="1" s="1"/>
  <c r="H3582" i="1"/>
  <c r="I3582" i="1" s="1"/>
  <c r="H3586" i="1"/>
  <c r="I3586" i="1" s="1"/>
  <c r="H3590" i="1"/>
  <c r="I3590" i="1" s="1"/>
  <c r="H3594" i="1"/>
  <c r="I3594" i="1" s="1"/>
  <c r="H3567" i="1"/>
  <c r="I3567" i="1" s="1"/>
  <c r="K3633" i="5"/>
  <c r="L3633" i="5" s="1"/>
  <c r="K3629" i="5"/>
  <c r="L3629" i="5" s="1"/>
  <c r="K3632" i="5"/>
  <c r="L3632" i="5" s="1"/>
  <c r="K3635" i="5"/>
  <c r="K3631" i="5"/>
  <c r="K3634" i="5"/>
  <c r="K3630" i="5"/>
  <c r="H3632" i="1"/>
  <c r="I3632" i="1" s="1"/>
  <c r="H3629" i="1"/>
  <c r="I3629" i="1" s="1"/>
  <c r="H3633" i="1"/>
  <c r="H3630" i="1"/>
  <c r="I3630" i="1" s="1"/>
  <c r="H3634" i="1"/>
  <c r="I3634" i="1" s="1"/>
  <c r="K3645" i="5"/>
  <c r="L3645" i="5" s="1"/>
  <c r="K3644" i="5"/>
  <c r="K3647" i="5"/>
  <c r="K3643" i="5"/>
  <c r="K3646" i="5"/>
  <c r="H3646" i="1"/>
  <c r="I3646" i="1" s="1"/>
  <c r="H3647" i="1"/>
  <c r="I3647" i="1" s="1"/>
  <c r="H3644" i="1"/>
  <c r="I3644" i="1" s="1"/>
  <c r="H3643" i="1"/>
  <c r="I3643" i="1" s="1"/>
  <c r="H123" i="1"/>
  <c r="H2187" i="1"/>
  <c r="I2187" i="1" s="1"/>
  <c r="H2249" i="1"/>
  <c r="I2249" i="1" s="1"/>
  <c r="H2233" i="1"/>
  <c r="I2233" i="1" s="1"/>
  <c r="H2270" i="1"/>
  <c r="I2270" i="1" s="1"/>
  <c r="H2280" i="1"/>
  <c r="H2447" i="1"/>
  <c r="I2447" i="1" s="1"/>
  <c r="H2483" i="1"/>
  <c r="I2483" i="1" s="1"/>
  <c r="H2554" i="1"/>
  <c r="I2554" i="1" s="1"/>
  <c r="H2538" i="1"/>
  <c r="I2538" i="1" s="1"/>
  <c r="H2522" i="1"/>
  <c r="I2522" i="1" s="1"/>
  <c r="H2506" i="1"/>
  <c r="I2506" i="1" s="1"/>
  <c r="H2679" i="1"/>
  <c r="I2679" i="1" s="1"/>
  <c r="H2663" i="1"/>
  <c r="I2663" i="1" s="1"/>
  <c r="H2718" i="1"/>
  <c r="I2718" i="1" s="1"/>
  <c r="H2753" i="1"/>
  <c r="I2753" i="1" s="1"/>
  <c r="H2737" i="1"/>
  <c r="I2737" i="1" s="1"/>
  <c r="H2939" i="1"/>
  <c r="I2939" i="1" s="1"/>
  <c r="H2954" i="1"/>
  <c r="I2954" i="1" s="1"/>
  <c r="H3066" i="1"/>
  <c r="I3066" i="1" s="1"/>
  <c r="H3090" i="1"/>
  <c r="I3090" i="1" s="1"/>
  <c r="H3115" i="1"/>
  <c r="I3115" i="1" s="1"/>
  <c r="H3233" i="1"/>
  <c r="I3233" i="1" s="1"/>
  <c r="H3217" i="1"/>
  <c r="I3217" i="1" s="1"/>
  <c r="H3201" i="1"/>
  <c r="I3201" i="1" s="1"/>
  <c r="H3304" i="1"/>
  <c r="H3288" i="1"/>
  <c r="I3288" i="1" s="1"/>
  <c r="H3272" i="1"/>
  <c r="I3272" i="1" s="1"/>
  <c r="H3256" i="1"/>
  <c r="I3256" i="1" s="1"/>
  <c r="H3306" i="1"/>
  <c r="I3306" i="1" s="1"/>
  <c r="H3533" i="1"/>
  <c r="I3533" i="1" s="1"/>
  <c r="H3517" i="1"/>
  <c r="I3517" i="1" s="1"/>
  <c r="H3501" i="1"/>
  <c r="I3501" i="1" s="1"/>
  <c r="H3485" i="1"/>
  <c r="H3469" i="1"/>
  <c r="I3469" i="1" s="1"/>
  <c r="H3453" i="1"/>
  <c r="I3453" i="1" s="1"/>
  <c r="H3437" i="1"/>
  <c r="I3437" i="1" s="1"/>
  <c r="H3421" i="1"/>
  <c r="H3405" i="1"/>
  <c r="I3405" i="1" s="1"/>
  <c r="H3389" i="1"/>
  <c r="I3389" i="1" s="1"/>
  <c r="H3373" i="1"/>
  <c r="I3373" i="1" s="1"/>
  <c r="H3357" i="1"/>
  <c r="H3341" i="1"/>
  <c r="I3341" i="1" s="1"/>
  <c r="H3325" i="1"/>
  <c r="I3325" i="1" s="1"/>
  <c r="H3309" i="1"/>
  <c r="I3309" i="1" s="1"/>
  <c r="H3555" i="1"/>
  <c r="I3555" i="1" s="1"/>
  <c r="H3587" i="1"/>
  <c r="I3587" i="1" s="1"/>
  <c r="H3571" i="1"/>
  <c r="I3571" i="1" s="1"/>
  <c r="K108" i="5"/>
  <c r="K124" i="5"/>
  <c r="K300" i="5"/>
  <c r="L300" i="5" s="1"/>
  <c r="K316" i="5"/>
  <c r="L316" i="5" s="1"/>
  <c r="I3537" i="1"/>
  <c r="I3485" i="1"/>
  <c r="I3457" i="1"/>
  <c r="I3425" i="1"/>
  <c r="I3421" i="1"/>
  <c r="I3393" i="1"/>
  <c r="I3360" i="1"/>
  <c r="I3357" i="1"/>
  <c r="I3329" i="1"/>
  <c r="I3313" i="1"/>
  <c r="I3305" i="1"/>
  <c r="I3297" i="1"/>
  <c r="I3289" i="1"/>
  <c r="I3281" i="1"/>
  <c r="I3265" i="1"/>
  <c r="I3249" i="1"/>
  <c r="I3241" i="1"/>
  <c r="I3205" i="1"/>
  <c r="I3185" i="1"/>
  <c r="I3125" i="1"/>
  <c r="I3085" i="1"/>
  <c r="I3065" i="1"/>
  <c r="I3045" i="1"/>
  <c r="I2953" i="1"/>
  <c r="I2741" i="1"/>
  <c r="I2561" i="1"/>
  <c r="I2553" i="1"/>
  <c r="I2545" i="1"/>
  <c r="I2537" i="1"/>
  <c r="I2529" i="1"/>
  <c r="I2521" i="1"/>
  <c r="I2513" i="1"/>
  <c r="I2505" i="1"/>
  <c r="I2497" i="1"/>
  <c r="I2285" i="1"/>
  <c r="I2277" i="1"/>
  <c r="I2253" i="1"/>
  <c r="I2237" i="1"/>
  <c r="I1777" i="1"/>
  <c r="H14" i="1"/>
  <c r="K14" i="5"/>
  <c r="H166" i="1"/>
  <c r="K166" i="5"/>
  <c r="L166" i="5" s="1"/>
  <c r="K165" i="5"/>
  <c r="K351" i="5"/>
  <c r="H351" i="1"/>
  <c r="K371" i="5"/>
  <c r="L371" i="5" s="1"/>
  <c r="K367" i="5"/>
  <c r="K363" i="5"/>
  <c r="L363" i="5" s="1"/>
  <c r="K359" i="5"/>
  <c r="L359" i="5" s="1"/>
  <c r="K355" i="5"/>
  <c r="K370" i="5"/>
  <c r="L370" i="5" s="1"/>
  <c r="K366" i="5"/>
  <c r="K362" i="5"/>
  <c r="L362" i="5" s="1"/>
  <c r="K358" i="5"/>
  <c r="L358" i="5" s="1"/>
  <c r="K354" i="5"/>
  <c r="L354" i="5" s="1"/>
  <c r="K369" i="5"/>
  <c r="K365" i="5"/>
  <c r="L365" i="5" s="1"/>
  <c r="K361" i="5"/>
  <c r="L361" i="5" s="1"/>
  <c r="K357" i="5"/>
  <c r="L357" i="5" s="1"/>
  <c r="K1511" i="5"/>
  <c r="K1510" i="5"/>
  <c r="L1510" i="5" s="1"/>
  <c r="K1509" i="5"/>
  <c r="H2183" i="1"/>
  <c r="I2183" i="1" s="1"/>
  <c r="H2245" i="1"/>
  <c r="I2245" i="1" s="1"/>
  <c r="H2229" i="1"/>
  <c r="I2229" i="1" s="1"/>
  <c r="H2443" i="1"/>
  <c r="I2443" i="1" s="1"/>
  <c r="H2466" i="1"/>
  <c r="I2466" i="1" s="1"/>
  <c r="H2479" i="1"/>
  <c r="I2479" i="1" s="1"/>
  <c r="H2498" i="1"/>
  <c r="I2498" i="1" s="1"/>
  <c r="H2550" i="1"/>
  <c r="I2550" i="1" s="1"/>
  <c r="H2534" i="1"/>
  <c r="I2534" i="1" s="1"/>
  <c r="H2518" i="1"/>
  <c r="I2518" i="1" s="1"/>
  <c r="H2626" i="1"/>
  <c r="I2626" i="1" s="1"/>
  <c r="H2675" i="1"/>
  <c r="I2675" i="1" s="1"/>
  <c r="H2659" i="1"/>
  <c r="I2659" i="1" s="1"/>
  <c r="H2749" i="1"/>
  <c r="I2749" i="1" s="1"/>
  <c r="H2733" i="1"/>
  <c r="I2733" i="1" s="1"/>
  <c r="H2959" i="1"/>
  <c r="I2959" i="1" s="1"/>
  <c r="H3062" i="1"/>
  <c r="I3062" i="1" s="1"/>
  <c r="H3086" i="1"/>
  <c r="I3086" i="1" s="1"/>
  <c r="H3111" i="1"/>
  <c r="I3111" i="1" s="1"/>
  <c r="H3229" i="1"/>
  <c r="I3229" i="1" s="1"/>
  <c r="H3213" i="1"/>
  <c r="I3213" i="1" s="1"/>
  <c r="H3197" i="1"/>
  <c r="I3197" i="1" s="1"/>
  <c r="H3300" i="1"/>
  <c r="H3284" i="1"/>
  <c r="I3284" i="1" s="1"/>
  <c r="H3268" i="1"/>
  <c r="I3268" i="1" s="1"/>
  <c r="H3252" i="1"/>
  <c r="I3252" i="1" s="1"/>
  <c r="H3545" i="1"/>
  <c r="I3545" i="1" s="1"/>
  <c r="H3529" i="1"/>
  <c r="I3529" i="1" s="1"/>
  <c r="H3513" i="1"/>
  <c r="I3513" i="1" s="1"/>
  <c r="H3497" i="1"/>
  <c r="I3497" i="1" s="1"/>
  <c r="H3481" i="1"/>
  <c r="I3481" i="1" s="1"/>
  <c r="H3465" i="1"/>
  <c r="I3465" i="1" s="1"/>
  <c r="H3449" i="1"/>
  <c r="I3449" i="1" s="1"/>
  <c r="H3433" i="1"/>
  <c r="I3433" i="1" s="1"/>
  <c r="H3417" i="1"/>
  <c r="I3417" i="1" s="1"/>
  <c r="H3401" i="1"/>
  <c r="I3401" i="1" s="1"/>
  <c r="H3385" i="1"/>
  <c r="I3385" i="1" s="1"/>
  <c r="H3369" i="1"/>
  <c r="I3369" i="1" s="1"/>
  <c r="H3353" i="1"/>
  <c r="I3353" i="1" s="1"/>
  <c r="H3337" i="1"/>
  <c r="I3337" i="1" s="1"/>
  <c r="H3321" i="1"/>
  <c r="I3321" i="1" s="1"/>
  <c r="H3550" i="1"/>
  <c r="I3550" i="1" s="1"/>
  <c r="H3551" i="1"/>
  <c r="I3551" i="1" s="1"/>
  <c r="H3583" i="1"/>
  <c r="I3583" i="1" s="1"/>
  <c r="H3635" i="1"/>
  <c r="I3635" i="1" s="1"/>
  <c r="H3645" i="1"/>
  <c r="I3645" i="1" s="1"/>
  <c r="K112" i="5"/>
  <c r="L112" i="5" s="1"/>
  <c r="K144" i="5"/>
  <c r="L144" i="5" s="1"/>
  <c r="K368" i="5"/>
  <c r="L368" i="5" s="1"/>
  <c r="I3592" i="1"/>
  <c r="I3576" i="1"/>
  <c r="I3560" i="1"/>
  <c r="I3548" i="1"/>
  <c r="I3532" i="1"/>
  <c r="I3524" i="1"/>
  <c r="I3516" i="1"/>
  <c r="I3500" i="1"/>
  <c r="I3492" i="1"/>
  <c r="I3484" i="1"/>
  <c r="I3468" i="1"/>
  <c r="I3452" i="1"/>
  <c r="I3436" i="1"/>
  <c r="I3428" i="1"/>
  <c r="I3420" i="1"/>
  <c r="I3404" i="1"/>
  <c r="I3396" i="1"/>
  <c r="I3388" i="1"/>
  <c r="I3372" i="1"/>
  <c r="I3356" i="1"/>
  <c r="I3340" i="1"/>
  <c r="I3332" i="1"/>
  <c r="I3324" i="1"/>
  <c r="I3308" i="1"/>
  <c r="I3304" i="1"/>
  <c r="I3300" i="1"/>
  <c r="I3292" i="1"/>
  <c r="I3260" i="1"/>
  <c r="I3244" i="1"/>
  <c r="I3232" i="1"/>
  <c r="I3224" i="1"/>
  <c r="I3216" i="1"/>
  <c r="I3208" i="1"/>
  <c r="I3200" i="1"/>
  <c r="I3192" i="1"/>
  <c r="I3188" i="1"/>
  <c r="I3128" i="1"/>
  <c r="I3120" i="1"/>
  <c r="I3112" i="1"/>
  <c r="I2960" i="1"/>
  <c r="I2936" i="1"/>
  <c r="I2752" i="1"/>
  <c r="I2744" i="1"/>
  <c r="I2736" i="1"/>
  <c r="I2628" i="1"/>
  <c r="I2284" i="1"/>
  <c r="I2280" i="1"/>
  <c r="I2256" i="1"/>
  <c r="I2248" i="1"/>
  <c r="I2244" i="1"/>
  <c r="I2240" i="1"/>
  <c r="I2232" i="1"/>
  <c r="I2228" i="1"/>
  <c r="K99" i="5"/>
  <c r="H101" i="1"/>
  <c r="K98" i="5"/>
  <c r="H100" i="1"/>
  <c r="K101" i="5"/>
  <c r="L101" i="5" s="1"/>
  <c r="K97" i="5"/>
  <c r="K319" i="5"/>
  <c r="K315" i="5"/>
  <c r="K311" i="5"/>
  <c r="H319" i="1"/>
  <c r="H312" i="1"/>
  <c r="K318" i="5"/>
  <c r="L318" i="5" s="1"/>
  <c r="K314" i="5"/>
  <c r="L314" i="5" s="1"/>
  <c r="K310" i="5"/>
  <c r="K321" i="5"/>
  <c r="K317" i="5"/>
  <c r="K313" i="5"/>
  <c r="K309" i="5"/>
  <c r="H311" i="1"/>
  <c r="I311" i="1" s="1"/>
  <c r="H2195" i="1"/>
  <c r="I2195" i="1" s="1"/>
  <c r="H2257" i="1"/>
  <c r="I2257" i="1" s="1"/>
  <c r="H2241" i="1"/>
  <c r="I2241" i="1" s="1"/>
  <c r="H2288" i="1"/>
  <c r="I2288" i="1" s="1"/>
  <c r="H2475" i="1"/>
  <c r="I2475" i="1" s="1"/>
  <c r="H2502" i="1"/>
  <c r="I2502" i="1" s="1"/>
  <c r="H2546" i="1"/>
  <c r="I2546" i="1" s="1"/>
  <c r="H2530" i="1"/>
  <c r="I2530" i="1" s="1"/>
  <c r="H2514" i="1"/>
  <c r="I2514" i="1" s="1"/>
  <c r="H2671" i="1"/>
  <c r="I2671" i="1" s="1"/>
  <c r="H2655" i="1"/>
  <c r="I2655" i="1" s="1"/>
  <c r="H2745" i="1"/>
  <c r="I2745" i="1" s="1"/>
  <c r="H3042" i="1"/>
  <c r="I3042" i="1" s="1"/>
  <c r="H3083" i="1"/>
  <c r="I3083" i="1" s="1"/>
  <c r="H3106" i="1"/>
  <c r="I3106" i="1" s="1"/>
  <c r="H3107" i="1"/>
  <c r="I3107" i="1" s="1"/>
  <c r="H3189" i="1"/>
  <c r="I3189" i="1" s="1"/>
  <c r="H3225" i="1"/>
  <c r="I3225" i="1" s="1"/>
  <c r="H3209" i="1"/>
  <c r="I3209" i="1" s="1"/>
  <c r="H3193" i="1"/>
  <c r="I3193" i="1" s="1"/>
  <c r="H3296" i="1"/>
  <c r="I3296" i="1" s="1"/>
  <c r="H3280" i="1"/>
  <c r="I3280" i="1" s="1"/>
  <c r="H3264" i="1"/>
  <c r="I3264" i="1" s="1"/>
  <c r="H3248" i="1"/>
  <c r="I3248" i="1" s="1"/>
  <c r="H3541" i="1"/>
  <c r="I3541" i="1" s="1"/>
  <c r="H3525" i="1"/>
  <c r="I3525" i="1" s="1"/>
  <c r="H3509" i="1"/>
  <c r="I3509" i="1" s="1"/>
  <c r="H3493" i="1"/>
  <c r="I3493" i="1" s="1"/>
  <c r="H3477" i="1"/>
  <c r="I3477" i="1" s="1"/>
  <c r="H3461" i="1"/>
  <c r="I3461" i="1" s="1"/>
  <c r="H3445" i="1"/>
  <c r="I3445" i="1" s="1"/>
  <c r="H3429" i="1"/>
  <c r="I3429" i="1" s="1"/>
  <c r="H3413" i="1"/>
  <c r="I3413" i="1" s="1"/>
  <c r="H3397" i="1"/>
  <c r="I3397" i="1" s="1"/>
  <c r="H3381" i="1"/>
  <c r="I3381" i="1" s="1"/>
  <c r="H3365" i="1"/>
  <c r="I3365" i="1" s="1"/>
  <c r="H3349" i="1"/>
  <c r="I3349" i="1" s="1"/>
  <c r="H3333" i="1"/>
  <c r="I3333" i="1" s="1"/>
  <c r="H3317" i="1"/>
  <c r="I3317" i="1" s="1"/>
  <c r="H3563" i="1"/>
  <c r="I3563" i="1" s="1"/>
  <c r="H3595" i="1"/>
  <c r="I3595" i="1" s="1"/>
  <c r="H3579" i="1"/>
  <c r="I3579" i="1" s="1"/>
  <c r="H3631" i="1"/>
  <c r="I3631" i="1" s="1"/>
  <c r="K100" i="5"/>
  <c r="K116" i="5"/>
  <c r="L116" i="5" s="1"/>
  <c r="K148" i="5"/>
  <c r="L148" i="5" s="1"/>
  <c r="K308" i="5"/>
  <c r="L308" i="5" s="1"/>
  <c r="K356" i="5"/>
  <c r="K1312" i="5"/>
  <c r="L1312" i="5" s="1"/>
  <c r="K1360" i="5"/>
  <c r="L1360" i="5" s="1"/>
  <c r="K1376" i="5"/>
  <c r="L1376" i="5" s="1"/>
  <c r="K1392" i="5"/>
  <c r="K1408" i="5"/>
  <c r="K1872" i="5"/>
  <c r="L1872" i="5" s="1"/>
  <c r="K1888" i="5"/>
  <c r="L1888" i="5" s="1"/>
  <c r="K1904" i="5"/>
  <c r="K1920" i="5"/>
  <c r="L1920" i="5" s="1"/>
  <c r="K2000" i="5"/>
  <c r="L2000" i="5" s="1"/>
  <c r="K2293" i="5"/>
  <c r="K2357" i="5"/>
  <c r="K2613" i="5"/>
  <c r="L2613" i="5" s="1"/>
  <c r="K2769" i="5"/>
  <c r="L2769" i="5" s="1"/>
  <c r="K2833" i="5"/>
  <c r="L2833" i="5" s="1"/>
  <c r="K2897" i="5"/>
  <c r="K3025" i="5"/>
  <c r="K3153" i="5"/>
  <c r="J3622" i="5"/>
  <c r="H3622" i="5"/>
  <c r="J3590" i="5"/>
  <c r="H3590" i="5"/>
  <c r="F3557" i="5"/>
  <c r="J3557" i="5"/>
  <c r="F3553" i="5"/>
  <c r="J3553" i="5"/>
  <c r="H3550" i="5"/>
  <c r="J3550" i="5"/>
  <c r="J3477" i="5"/>
  <c r="F3477" i="5"/>
  <c r="I119" i="1"/>
  <c r="H51" i="1"/>
  <c r="I51" i="1" s="1"/>
  <c r="H83" i="1"/>
  <c r="I83" i="1" s="1"/>
  <c r="H105" i="1"/>
  <c r="I105" i="1" s="1"/>
  <c r="H157" i="1"/>
  <c r="H305" i="1"/>
  <c r="I305" i="1" s="1"/>
  <c r="K1227" i="5"/>
  <c r="K1223" i="5"/>
  <c r="K1219" i="5"/>
  <c r="L1219" i="5" s="1"/>
  <c r="K1215" i="5"/>
  <c r="L1215" i="5" s="1"/>
  <c r="K1211" i="5"/>
  <c r="K1207" i="5"/>
  <c r="K1203" i="5"/>
  <c r="L1203" i="5" s="1"/>
  <c r="K1226" i="5"/>
  <c r="K1222" i="5"/>
  <c r="K1218" i="5"/>
  <c r="K1214" i="5"/>
  <c r="K1210" i="5"/>
  <c r="K1206" i="5"/>
  <c r="K1202" i="5"/>
  <c r="K1225" i="5"/>
  <c r="K1221" i="5"/>
  <c r="K1217" i="5"/>
  <c r="K1213" i="5"/>
  <c r="K1209" i="5"/>
  <c r="K1205" i="5"/>
  <c r="K1251" i="5"/>
  <c r="L1251" i="5" s="1"/>
  <c r="K1247" i="5"/>
  <c r="L1247" i="5" s="1"/>
  <c r="K1243" i="5"/>
  <c r="L1243" i="5" s="1"/>
  <c r="K1239" i="5"/>
  <c r="K1235" i="5"/>
  <c r="K1231" i="5"/>
  <c r="L1231" i="5" s="1"/>
  <c r="K1250" i="5"/>
  <c r="L1250" i="5" s="1"/>
  <c r="K1246" i="5"/>
  <c r="L1246" i="5" s="1"/>
  <c r="K1242" i="5"/>
  <c r="L1242" i="5" s="1"/>
  <c r="K1238" i="5"/>
  <c r="L1238" i="5" s="1"/>
  <c r="K1234" i="5"/>
  <c r="K1230" i="5"/>
  <c r="K1249" i="5"/>
  <c r="K1245" i="5"/>
  <c r="L1245" i="5" s="1"/>
  <c r="K1241" i="5"/>
  <c r="L1241" i="5" s="1"/>
  <c r="K1237" i="5"/>
  <c r="K1233" i="5"/>
  <c r="K1229" i="5"/>
  <c r="K1263" i="5"/>
  <c r="L1263" i="5" s="1"/>
  <c r="K1259" i="5"/>
  <c r="L1259" i="5" s="1"/>
  <c r="K1255" i="5"/>
  <c r="K1262" i="5"/>
  <c r="K1258" i="5"/>
  <c r="L1258" i="5" s="1"/>
  <c r="K1261" i="5"/>
  <c r="L1261" i="5" s="1"/>
  <c r="K1257" i="5"/>
  <c r="K1275" i="5"/>
  <c r="L1275" i="5" s="1"/>
  <c r="K1271" i="5"/>
  <c r="L1271" i="5" s="1"/>
  <c r="K1267" i="5"/>
  <c r="L1267" i="5" s="1"/>
  <c r="K1278" i="5"/>
  <c r="K1274" i="5"/>
  <c r="L1274" i="5" s="1"/>
  <c r="K1270" i="5"/>
  <c r="K1277" i="5"/>
  <c r="L1277" i="5" s="1"/>
  <c r="K1273" i="5"/>
  <c r="L1273" i="5" s="1"/>
  <c r="K1269" i="5"/>
  <c r="L1269" i="5" s="1"/>
  <c r="K1283" i="5"/>
  <c r="L1283" i="5" s="1"/>
  <c r="K1286" i="5"/>
  <c r="L1286" i="5" s="1"/>
  <c r="K1282" i="5"/>
  <c r="K1285" i="5"/>
  <c r="L1285" i="5" s="1"/>
  <c r="K1281" i="5"/>
  <c r="H1291" i="1"/>
  <c r="I1291" i="1" s="1"/>
  <c r="K1347" i="5"/>
  <c r="K1346" i="5"/>
  <c r="L1346" i="5" s="1"/>
  <c r="H1404" i="1"/>
  <c r="I1404" i="1" s="1"/>
  <c r="H1412" i="1"/>
  <c r="I1412" i="1" s="1"/>
  <c r="K1487" i="5"/>
  <c r="K1483" i="5"/>
  <c r="K1479" i="5"/>
  <c r="L1479" i="5" s="1"/>
  <c r="K1475" i="5"/>
  <c r="K1471" i="5"/>
  <c r="K1467" i="5"/>
  <c r="K1463" i="5"/>
  <c r="L1463" i="5" s="1"/>
  <c r="K1459" i="5"/>
  <c r="L1459" i="5" s="1"/>
  <c r="K1455" i="5"/>
  <c r="K1451" i="5"/>
  <c r="L1451" i="5" s="1"/>
  <c r="K1447" i="5"/>
  <c r="L1447" i="5" s="1"/>
  <c r="K1443" i="5"/>
  <c r="L1443" i="5" s="1"/>
  <c r="K1439" i="5"/>
  <c r="L1439" i="5" s="1"/>
  <c r="K1435" i="5"/>
  <c r="L1435" i="5" s="1"/>
  <c r="K1431" i="5"/>
  <c r="L1431" i="5" s="1"/>
  <c r="K1427" i="5"/>
  <c r="L1427" i="5" s="1"/>
  <c r="K1423" i="5"/>
  <c r="K1419" i="5"/>
  <c r="L1419" i="5" s="1"/>
  <c r="K1486" i="5"/>
  <c r="L1486" i="5" s="1"/>
  <c r="K1482" i="5"/>
  <c r="L1482" i="5" s="1"/>
  <c r="K1478" i="5"/>
  <c r="L1478" i="5" s="1"/>
  <c r="K1474" i="5"/>
  <c r="L1474" i="5" s="1"/>
  <c r="K1470" i="5"/>
  <c r="L1470" i="5" s="1"/>
  <c r="K1466" i="5"/>
  <c r="L1466" i="5" s="1"/>
  <c r="K1462" i="5"/>
  <c r="K1458" i="5"/>
  <c r="L1458" i="5" s="1"/>
  <c r="K1454" i="5"/>
  <c r="K1450" i="5"/>
  <c r="K1446" i="5"/>
  <c r="K1442" i="5"/>
  <c r="K1438" i="5"/>
  <c r="K1434" i="5"/>
  <c r="K1430" i="5"/>
  <c r="K1426" i="5"/>
  <c r="K1422" i="5"/>
  <c r="K1418" i="5"/>
  <c r="K1489" i="5"/>
  <c r="K1485" i="5"/>
  <c r="K1481" i="5"/>
  <c r="K1477" i="5"/>
  <c r="K1473" i="5"/>
  <c r="K1469" i="5"/>
  <c r="K1465" i="5"/>
  <c r="K1461" i="5"/>
  <c r="K1457" i="5"/>
  <c r="K1453" i="5"/>
  <c r="K1449" i="5"/>
  <c r="K1445" i="5"/>
  <c r="K1441" i="5"/>
  <c r="K1437" i="5"/>
  <c r="K1433" i="5"/>
  <c r="K1429" i="5"/>
  <c r="K1425" i="5"/>
  <c r="K1421" i="5"/>
  <c r="L1421" i="5" s="1"/>
  <c r="K1417" i="5"/>
  <c r="K1499" i="5"/>
  <c r="K1495" i="5"/>
  <c r="K1498" i="5"/>
  <c r="L1498" i="5" s="1"/>
  <c r="K1497" i="5"/>
  <c r="K1502" i="5"/>
  <c r="L1502" i="5" s="1"/>
  <c r="K1501" i="5"/>
  <c r="H1506" i="1"/>
  <c r="I1506" i="1" s="1"/>
  <c r="H13" i="1"/>
  <c r="H44" i="1"/>
  <c r="I44" i="1" s="1"/>
  <c r="H28" i="1"/>
  <c r="I28" i="1" s="1"/>
  <c r="H82" i="1"/>
  <c r="I82" i="1" s="1"/>
  <c r="H138" i="1"/>
  <c r="I138" i="1" s="1"/>
  <c r="H167" i="1"/>
  <c r="I167" i="1" s="1"/>
  <c r="H278" i="1"/>
  <c r="I278" i="1" s="1"/>
  <c r="H262" i="1"/>
  <c r="I262" i="1" s="1"/>
  <c r="H246" i="1"/>
  <c r="I246" i="1" s="1"/>
  <c r="H230" i="1"/>
  <c r="I230" i="1" s="1"/>
  <c r="H214" i="1"/>
  <c r="I214" i="1" s="1"/>
  <c r="H198" i="1"/>
  <c r="I198" i="1" s="1"/>
  <c r="H182" i="1"/>
  <c r="H684" i="1"/>
  <c r="I684" i="1" s="1"/>
  <c r="H830" i="1"/>
  <c r="I830" i="1" s="1"/>
  <c r="H900" i="1"/>
  <c r="I900" i="1" s="1"/>
  <c r="H510" i="1"/>
  <c r="I510" i="1" s="1"/>
  <c r="H1158" i="1"/>
  <c r="I1158" i="1" s="1"/>
  <c r="H880" i="1"/>
  <c r="I880" i="1" s="1"/>
  <c r="H807" i="1"/>
  <c r="I807" i="1" s="1"/>
  <c r="H872" i="1"/>
  <c r="I872" i="1" s="1"/>
  <c r="H1192" i="1"/>
  <c r="I1192" i="1" s="1"/>
  <c r="H2203" i="1"/>
  <c r="I2203" i="1" s="1"/>
  <c r="H2223" i="1"/>
  <c r="I2223" i="1" s="1"/>
  <c r="H2219" i="1"/>
  <c r="I2219" i="1" s="1"/>
  <c r="H2215" i="1"/>
  <c r="I2215" i="1" s="1"/>
  <c r="H2211" i="1"/>
  <c r="I2211" i="1" s="1"/>
  <c r="H2207" i="1"/>
  <c r="I2207" i="1" s="1"/>
  <c r="H2271" i="1"/>
  <c r="I2271" i="1" s="1"/>
  <c r="H2275" i="1"/>
  <c r="I2275" i="1" s="1"/>
  <c r="H2295" i="1"/>
  <c r="I2295" i="1" s="1"/>
  <c r="H2327" i="1"/>
  <c r="I2327" i="1" s="1"/>
  <c r="H2323" i="1"/>
  <c r="I2323" i="1" s="1"/>
  <c r="H2319" i="1"/>
  <c r="I2319" i="1" s="1"/>
  <c r="H2315" i="1"/>
  <c r="I2315" i="1" s="1"/>
  <c r="H2311" i="1"/>
  <c r="I2311" i="1" s="1"/>
  <c r="H2307" i="1"/>
  <c r="I2307" i="1" s="1"/>
  <c r="H2415" i="1"/>
  <c r="I2415" i="1" s="1"/>
  <c r="H2411" i="1"/>
  <c r="I2411" i="1" s="1"/>
  <c r="H2407" i="1"/>
  <c r="I2407" i="1" s="1"/>
  <c r="H2403" i="1"/>
  <c r="I2403" i="1" s="1"/>
  <c r="H2399" i="1"/>
  <c r="I2399" i="1" s="1"/>
  <c r="H2395" i="1"/>
  <c r="I2395" i="1" s="1"/>
  <c r="H2391" i="1"/>
  <c r="I2391" i="1" s="1"/>
  <c r="H2387" i="1"/>
  <c r="I2387" i="1" s="1"/>
  <c r="H2383" i="1"/>
  <c r="I2383" i="1" s="1"/>
  <c r="H2379" i="1"/>
  <c r="I2379" i="1" s="1"/>
  <c r="H2375" i="1"/>
  <c r="I2375" i="1" s="1"/>
  <c r="H2371" i="1"/>
  <c r="I2371" i="1" s="1"/>
  <c r="H2367" i="1"/>
  <c r="I2367" i="1" s="1"/>
  <c r="H2363" i="1"/>
  <c r="I2363" i="1" s="1"/>
  <c r="H2359" i="1"/>
  <c r="I2359" i="1" s="1"/>
  <c r="H2355" i="1"/>
  <c r="I2355" i="1" s="1"/>
  <c r="H2351" i="1"/>
  <c r="I2351" i="1" s="1"/>
  <c r="H2347" i="1"/>
  <c r="I2347" i="1" s="1"/>
  <c r="H2343" i="1"/>
  <c r="I2343" i="1" s="1"/>
  <c r="H2339" i="1"/>
  <c r="I2339" i="1" s="1"/>
  <c r="H2335" i="1"/>
  <c r="I2335" i="1" s="1"/>
  <c r="H2441" i="1"/>
  <c r="I2441" i="1" s="1"/>
  <c r="H2437" i="1"/>
  <c r="I2437" i="1" s="1"/>
  <c r="H2433" i="1"/>
  <c r="I2433" i="1" s="1"/>
  <c r="H2429" i="1"/>
  <c r="I2429" i="1" s="1"/>
  <c r="H2425" i="1"/>
  <c r="I2425" i="1" s="1"/>
  <c r="H2451" i="1"/>
  <c r="I2451" i="1" s="1"/>
  <c r="H2462" i="1"/>
  <c r="I2462" i="1" s="1"/>
  <c r="H2458" i="1"/>
  <c r="I2458" i="1" s="1"/>
  <c r="H2496" i="1"/>
  <c r="I2496" i="1" s="1"/>
  <c r="H2499" i="1"/>
  <c r="I2499" i="1" s="1"/>
  <c r="H2566" i="1"/>
  <c r="I2566" i="1" s="1"/>
  <c r="H2625" i="1"/>
  <c r="I2625" i="1" s="1"/>
  <c r="H2621" i="1"/>
  <c r="I2621" i="1" s="1"/>
  <c r="H2617" i="1"/>
  <c r="I2617" i="1" s="1"/>
  <c r="H2613" i="1"/>
  <c r="I2613" i="1" s="1"/>
  <c r="H2609" i="1"/>
  <c r="I2609" i="1" s="1"/>
  <c r="H2605" i="1"/>
  <c r="I2605" i="1" s="1"/>
  <c r="H2601" i="1"/>
  <c r="I2601" i="1" s="1"/>
  <c r="H2597" i="1"/>
  <c r="I2597" i="1" s="1"/>
  <c r="H2593" i="1"/>
  <c r="I2593" i="1" s="1"/>
  <c r="H2589" i="1"/>
  <c r="I2589" i="1" s="1"/>
  <c r="H2585" i="1"/>
  <c r="I2585" i="1" s="1"/>
  <c r="H2581" i="1"/>
  <c r="I2581" i="1" s="1"/>
  <c r="H2577" i="1"/>
  <c r="I2577" i="1" s="1"/>
  <c r="H2649" i="1"/>
  <c r="I2649" i="1" s="1"/>
  <c r="H2645" i="1"/>
  <c r="I2645" i="1" s="1"/>
  <c r="H2641" i="1"/>
  <c r="I2641" i="1" s="1"/>
  <c r="H2714" i="1"/>
  <c r="I2714" i="1" s="1"/>
  <c r="H2710" i="1"/>
  <c r="I2710" i="1" s="1"/>
  <c r="H2706" i="1"/>
  <c r="I2706" i="1" s="1"/>
  <c r="H2702" i="1"/>
  <c r="I2702" i="1" s="1"/>
  <c r="H2698" i="1"/>
  <c r="I2698" i="1" s="1"/>
  <c r="H2694" i="1"/>
  <c r="I2694" i="1" s="1"/>
  <c r="H2690" i="1"/>
  <c r="I2690" i="1" s="1"/>
  <c r="H2686" i="1"/>
  <c r="I2686" i="1" s="1"/>
  <c r="H2912" i="1"/>
  <c r="I2912" i="1" s="1"/>
  <c r="H2908" i="1"/>
  <c r="I2908" i="1" s="1"/>
  <c r="H2904" i="1"/>
  <c r="I2904" i="1" s="1"/>
  <c r="H2900" i="1"/>
  <c r="I2900" i="1" s="1"/>
  <c r="H2896" i="1"/>
  <c r="I2896" i="1" s="1"/>
  <c r="H2892" i="1"/>
  <c r="I2892" i="1" s="1"/>
  <c r="H2888" i="1"/>
  <c r="I2888" i="1" s="1"/>
  <c r="H2884" i="1"/>
  <c r="I2884" i="1" s="1"/>
  <c r="H2880" i="1"/>
  <c r="I2880" i="1" s="1"/>
  <c r="H2876" i="1"/>
  <c r="I2876" i="1" s="1"/>
  <c r="H2872" i="1"/>
  <c r="I2872" i="1" s="1"/>
  <c r="H2868" i="1"/>
  <c r="I2868" i="1" s="1"/>
  <c r="H2864" i="1"/>
  <c r="I2864" i="1" s="1"/>
  <c r="H2860" i="1"/>
  <c r="I2860" i="1" s="1"/>
  <c r="H2856" i="1"/>
  <c r="I2856" i="1" s="1"/>
  <c r="H2852" i="1"/>
  <c r="I2852" i="1" s="1"/>
  <c r="H2848" i="1"/>
  <c r="I2848" i="1" s="1"/>
  <c r="H2844" i="1"/>
  <c r="I2844" i="1" s="1"/>
  <c r="H2840" i="1"/>
  <c r="I2840" i="1" s="1"/>
  <c r="H2836" i="1"/>
  <c r="I2836" i="1" s="1"/>
  <c r="H2832" i="1"/>
  <c r="I2832" i="1" s="1"/>
  <c r="H2828" i="1"/>
  <c r="I2828" i="1" s="1"/>
  <c r="H2824" i="1"/>
  <c r="I2824" i="1" s="1"/>
  <c r="H2820" i="1"/>
  <c r="I2820" i="1" s="1"/>
  <c r="H2816" i="1"/>
  <c r="I2816" i="1" s="1"/>
  <c r="H2812" i="1"/>
  <c r="I2812" i="1" s="1"/>
  <c r="H2808" i="1"/>
  <c r="I2808" i="1" s="1"/>
  <c r="H2804" i="1"/>
  <c r="I2804" i="1" s="1"/>
  <c r="H2800" i="1"/>
  <c r="I2800" i="1" s="1"/>
  <c r="H2796" i="1"/>
  <c r="I2796" i="1" s="1"/>
  <c r="H2792" i="1"/>
  <c r="I2792" i="1" s="1"/>
  <c r="H2788" i="1"/>
  <c r="I2788" i="1" s="1"/>
  <c r="H2784" i="1"/>
  <c r="I2784" i="1" s="1"/>
  <c r="H2780" i="1"/>
  <c r="I2780" i="1" s="1"/>
  <c r="H2776" i="1"/>
  <c r="I2776" i="1" s="1"/>
  <c r="H2772" i="1"/>
  <c r="I2772" i="1" s="1"/>
  <c r="H2768" i="1"/>
  <c r="I2768" i="1" s="1"/>
  <c r="H2764" i="1"/>
  <c r="I2764" i="1" s="1"/>
  <c r="H2760" i="1"/>
  <c r="I2760" i="1" s="1"/>
  <c r="H2756" i="1"/>
  <c r="I2756" i="1" s="1"/>
  <c r="H2934" i="1"/>
  <c r="I2934" i="1" s="1"/>
  <c r="H2930" i="1"/>
  <c r="I2930" i="1" s="1"/>
  <c r="H2926" i="1"/>
  <c r="I2926" i="1" s="1"/>
  <c r="H2921" i="1"/>
  <c r="I2921" i="1" s="1"/>
  <c r="H2998" i="1"/>
  <c r="I2998" i="1" s="1"/>
  <c r="H2994" i="1"/>
  <c r="I2994" i="1" s="1"/>
  <c r="H2990" i="1"/>
  <c r="I2990" i="1" s="1"/>
  <c r="H2986" i="1"/>
  <c r="I2986" i="1" s="1"/>
  <c r="H2982" i="1"/>
  <c r="I2982" i="1" s="1"/>
  <c r="H2978" i="1"/>
  <c r="I2978" i="1" s="1"/>
  <c r="H2974" i="1"/>
  <c r="I2974" i="1" s="1"/>
  <c r="H2970" i="1"/>
  <c r="I2970" i="1" s="1"/>
  <c r="H2966" i="1"/>
  <c r="I2966" i="1" s="1"/>
  <c r="H2999" i="1"/>
  <c r="I2999" i="1" s="1"/>
  <c r="H3038" i="1"/>
  <c r="I3038" i="1" s="1"/>
  <c r="H3034" i="1"/>
  <c r="I3034" i="1" s="1"/>
  <c r="H3030" i="1"/>
  <c r="I3030" i="1" s="1"/>
  <c r="H3026" i="1"/>
  <c r="I3026" i="1" s="1"/>
  <c r="H3022" i="1"/>
  <c r="I3022" i="1" s="1"/>
  <c r="H3018" i="1"/>
  <c r="I3018" i="1" s="1"/>
  <c r="H3014" i="1"/>
  <c r="I3014" i="1" s="1"/>
  <c r="H3010" i="1"/>
  <c r="I3010" i="1" s="1"/>
  <c r="H3006" i="1"/>
  <c r="I3006" i="1" s="1"/>
  <c r="H3002" i="1"/>
  <c r="I3002" i="1" s="1"/>
  <c r="H3059" i="1"/>
  <c r="I3059" i="1" s="1"/>
  <c r="H3055" i="1"/>
  <c r="I3055" i="1" s="1"/>
  <c r="H3051" i="1"/>
  <c r="I3051" i="1" s="1"/>
  <c r="H3071" i="1"/>
  <c r="I3071" i="1" s="1"/>
  <c r="H3077" i="1"/>
  <c r="I3077" i="1" s="1"/>
  <c r="H3104" i="1"/>
  <c r="I3104" i="1" s="1"/>
  <c r="H3100" i="1"/>
  <c r="I3100" i="1" s="1"/>
  <c r="H3096" i="1"/>
  <c r="I3096" i="1" s="1"/>
  <c r="H3123" i="1"/>
  <c r="I3123" i="1" s="1"/>
  <c r="H3184" i="1"/>
  <c r="I3184" i="1" s="1"/>
  <c r="H3180" i="1"/>
  <c r="I3180" i="1" s="1"/>
  <c r="H3176" i="1"/>
  <c r="I3176" i="1" s="1"/>
  <c r="H3172" i="1"/>
  <c r="I3172" i="1" s="1"/>
  <c r="H3168" i="1"/>
  <c r="I3168" i="1" s="1"/>
  <c r="H3164" i="1"/>
  <c r="I3164" i="1" s="1"/>
  <c r="H3160" i="1"/>
  <c r="I3160" i="1" s="1"/>
  <c r="H3156" i="1"/>
  <c r="I3156" i="1" s="1"/>
  <c r="H3152" i="1"/>
  <c r="I3152" i="1" s="1"/>
  <c r="H3148" i="1"/>
  <c r="I3148" i="1" s="1"/>
  <c r="H3144" i="1"/>
  <c r="I3144" i="1" s="1"/>
  <c r="H3140" i="1"/>
  <c r="I3140" i="1" s="1"/>
  <c r="H3136" i="1"/>
  <c r="I3136" i="1" s="1"/>
  <c r="H3132" i="1"/>
  <c r="I3132" i="1" s="1"/>
  <c r="H3623" i="1"/>
  <c r="I3623" i="1" s="1"/>
  <c r="H3619" i="1"/>
  <c r="I3619" i="1" s="1"/>
  <c r="H3615" i="1"/>
  <c r="I3615" i="1" s="1"/>
  <c r="H3611" i="1"/>
  <c r="I3611" i="1" s="1"/>
  <c r="H3607" i="1"/>
  <c r="I3607" i="1" s="1"/>
  <c r="H3603" i="1"/>
  <c r="I3603" i="1" s="1"/>
  <c r="H3625" i="1"/>
  <c r="I3625" i="1" s="1"/>
  <c r="K5" i="5"/>
  <c r="K9" i="5"/>
  <c r="K13" i="5"/>
  <c r="K17" i="5"/>
  <c r="K21" i="5"/>
  <c r="L21" i="5" s="1"/>
  <c r="K25" i="5"/>
  <c r="L25" i="5" s="1"/>
  <c r="K29" i="5"/>
  <c r="L29" i="5" s="1"/>
  <c r="K33" i="5"/>
  <c r="K37" i="5"/>
  <c r="L37" i="5" s="1"/>
  <c r="K41" i="5"/>
  <c r="L41" i="5" s="1"/>
  <c r="K45" i="5"/>
  <c r="L45" i="5" s="1"/>
  <c r="K49" i="5"/>
  <c r="K53" i="5"/>
  <c r="L53" i="5" s="1"/>
  <c r="K57" i="5"/>
  <c r="L57" i="5" s="1"/>
  <c r="K61" i="5"/>
  <c r="L61" i="5" s="1"/>
  <c r="K65" i="5"/>
  <c r="K69" i="5"/>
  <c r="L69" i="5" s="1"/>
  <c r="K73" i="5"/>
  <c r="L73" i="5" s="1"/>
  <c r="K77" i="5"/>
  <c r="L77" i="5" s="1"/>
  <c r="K81" i="5"/>
  <c r="L81" i="5" s="1"/>
  <c r="K85" i="5"/>
  <c r="L85" i="5" s="1"/>
  <c r="K89" i="5"/>
  <c r="K93" i="5"/>
  <c r="K129" i="5"/>
  <c r="K133" i="5"/>
  <c r="L133" i="5" s="1"/>
  <c r="K137" i="5"/>
  <c r="K141" i="5"/>
  <c r="K153" i="5"/>
  <c r="L153" i="5" s="1"/>
  <c r="K157" i="5"/>
  <c r="K161" i="5"/>
  <c r="K169" i="5"/>
  <c r="L169" i="5" s="1"/>
  <c r="K173" i="5"/>
  <c r="K177" i="5"/>
  <c r="L177" i="5" s="1"/>
  <c r="K181" i="5"/>
  <c r="L181" i="5" s="1"/>
  <c r="K185" i="5"/>
  <c r="L185" i="5" s="1"/>
  <c r="K189" i="5"/>
  <c r="L189" i="5" s="1"/>
  <c r="K193" i="5"/>
  <c r="L193" i="5" s="1"/>
  <c r="K197" i="5"/>
  <c r="L197" i="5" s="1"/>
  <c r="K201" i="5"/>
  <c r="L201" i="5" s="1"/>
  <c r="K205" i="5"/>
  <c r="K209" i="5"/>
  <c r="L209" i="5" s="1"/>
  <c r="K213" i="5"/>
  <c r="L213" i="5" s="1"/>
  <c r="K217" i="5"/>
  <c r="L217" i="5" s="1"/>
  <c r="K221" i="5"/>
  <c r="L221" i="5" s="1"/>
  <c r="K225" i="5"/>
  <c r="L225" i="5" s="1"/>
  <c r="K229" i="5"/>
  <c r="L229" i="5" s="1"/>
  <c r="K233" i="5"/>
  <c r="L233" i="5" s="1"/>
  <c r="K237" i="5"/>
  <c r="K241" i="5"/>
  <c r="K245" i="5"/>
  <c r="K249" i="5"/>
  <c r="K253" i="5"/>
  <c r="L253" i="5" s="1"/>
  <c r="K257" i="5"/>
  <c r="K261" i="5"/>
  <c r="L261" i="5" s="1"/>
  <c r="K265" i="5"/>
  <c r="K269" i="5"/>
  <c r="K273" i="5"/>
  <c r="K277" i="5"/>
  <c r="K281" i="5"/>
  <c r="K285" i="5"/>
  <c r="K289" i="5"/>
  <c r="K293" i="5"/>
  <c r="K325" i="5"/>
  <c r="K329" i="5"/>
  <c r="K333" i="5"/>
  <c r="L333" i="5" s="1"/>
  <c r="K337" i="5"/>
  <c r="L337" i="5" s="1"/>
  <c r="K341" i="5"/>
  <c r="L341" i="5" s="1"/>
  <c r="K345" i="5"/>
  <c r="K349" i="5"/>
  <c r="L349" i="5" s="1"/>
  <c r="K373" i="5"/>
  <c r="L373" i="5" s="1"/>
  <c r="K377" i="5"/>
  <c r="L377" i="5" s="1"/>
  <c r="K381" i="5"/>
  <c r="K385" i="5"/>
  <c r="L385" i="5" s="1"/>
  <c r="K389" i="5"/>
  <c r="L389" i="5" s="1"/>
  <c r="K393" i="5"/>
  <c r="K397" i="5"/>
  <c r="K401" i="5"/>
  <c r="L401" i="5" s="1"/>
  <c r="K405" i="5"/>
  <c r="K409" i="5"/>
  <c r="K413" i="5"/>
  <c r="K417" i="5"/>
  <c r="K421" i="5"/>
  <c r="K425" i="5"/>
  <c r="K429" i="5"/>
  <c r="K433" i="5"/>
  <c r="K437" i="5"/>
  <c r="K441" i="5"/>
  <c r="K445" i="5"/>
  <c r="K449" i="5"/>
  <c r="K453" i="5"/>
  <c r="K457" i="5"/>
  <c r="K461" i="5"/>
  <c r="K465" i="5"/>
  <c r="K469" i="5"/>
  <c r="K473" i="5"/>
  <c r="K477" i="5"/>
  <c r="K481" i="5"/>
  <c r="K485" i="5"/>
  <c r="K493" i="5"/>
  <c r="K501" i="5"/>
  <c r="L501" i="5" s="1"/>
  <c r="K509" i="5"/>
  <c r="L509" i="5" s="1"/>
  <c r="K517" i="5"/>
  <c r="L517" i="5" s="1"/>
  <c r="K525" i="5"/>
  <c r="K533" i="5"/>
  <c r="K541" i="5"/>
  <c r="K549" i="5"/>
  <c r="K557" i="5"/>
  <c r="K565" i="5"/>
  <c r="L565" i="5" s="1"/>
  <c r="K573" i="5"/>
  <c r="L573" i="5" s="1"/>
  <c r="K581" i="5"/>
  <c r="L581" i="5" s="1"/>
  <c r="K589" i="5"/>
  <c r="L589" i="5" s="1"/>
  <c r="K597" i="5"/>
  <c r="K605" i="5"/>
  <c r="L605" i="5" s="1"/>
  <c r="K613" i="5"/>
  <c r="L613" i="5" s="1"/>
  <c r="K621" i="5"/>
  <c r="L621" i="5" s="1"/>
  <c r="K629" i="5"/>
  <c r="K637" i="5"/>
  <c r="L637" i="5" s="1"/>
  <c r="K645" i="5"/>
  <c r="L645" i="5" s="1"/>
  <c r="K653" i="5"/>
  <c r="L653" i="5" s="1"/>
  <c r="K661" i="5"/>
  <c r="K669" i="5"/>
  <c r="L669" i="5" s="1"/>
  <c r="K677" i="5"/>
  <c r="L677" i="5" s="1"/>
  <c r="K685" i="5"/>
  <c r="L685" i="5" s="1"/>
  <c r="K693" i="5"/>
  <c r="L693" i="5" s="1"/>
  <c r="K701" i="5"/>
  <c r="L701" i="5" s="1"/>
  <c r="K709" i="5"/>
  <c r="L709" i="5" s="1"/>
  <c r="K717" i="5"/>
  <c r="L717" i="5" s="1"/>
  <c r="K725" i="5"/>
  <c r="K733" i="5"/>
  <c r="L733" i="5" s="1"/>
  <c r="K741" i="5"/>
  <c r="K749" i="5"/>
  <c r="L749" i="5" s="1"/>
  <c r="K757" i="5"/>
  <c r="L757" i="5" s="1"/>
  <c r="K765" i="5"/>
  <c r="L765" i="5" s="1"/>
  <c r="K773" i="5"/>
  <c r="L773" i="5" s="1"/>
  <c r="K781" i="5"/>
  <c r="L781" i="5" s="1"/>
  <c r="K789" i="5"/>
  <c r="K797" i="5"/>
  <c r="L797" i="5" s="1"/>
  <c r="K805" i="5"/>
  <c r="L805" i="5" s="1"/>
  <c r="K813" i="5"/>
  <c r="L813" i="5" s="1"/>
  <c r="K821" i="5"/>
  <c r="L821" i="5" s="1"/>
  <c r="K829" i="5"/>
  <c r="L829" i="5" s="1"/>
  <c r="K837" i="5"/>
  <c r="L837" i="5" s="1"/>
  <c r="K845" i="5"/>
  <c r="L845" i="5" s="1"/>
  <c r="K853" i="5"/>
  <c r="K861" i="5"/>
  <c r="L861" i="5" s="1"/>
  <c r="K869" i="5"/>
  <c r="L869" i="5" s="1"/>
  <c r="K877" i="5"/>
  <c r="L877" i="5" s="1"/>
  <c r="K885" i="5"/>
  <c r="L885" i="5" s="1"/>
  <c r="K893" i="5"/>
  <c r="L893" i="5" s="1"/>
  <c r="K901" i="5"/>
  <c r="L901" i="5" s="1"/>
  <c r="K909" i="5"/>
  <c r="L909" i="5" s="1"/>
  <c r="K917" i="5"/>
  <c r="K925" i="5"/>
  <c r="L925" i="5" s="1"/>
  <c r="K933" i="5"/>
  <c r="L933" i="5" s="1"/>
  <c r="K941" i="5"/>
  <c r="L941" i="5" s="1"/>
  <c r="K949" i="5"/>
  <c r="K957" i="5"/>
  <c r="L957" i="5" s="1"/>
  <c r="K965" i="5"/>
  <c r="L965" i="5" s="1"/>
  <c r="K973" i="5"/>
  <c r="L973" i="5" s="1"/>
  <c r="K981" i="5"/>
  <c r="K996" i="5"/>
  <c r="L996" i="5" s="1"/>
  <c r="K1012" i="5"/>
  <c r="L1012" i="5" s="1"/>
  <c r="K1028" i="5"/>
  <c r="L1028" i="5" s="1"/>
  <c r="K1044" i="5"/>
  <c r="K1060" i="5"/>
  <c r="L1060" i="5" s="1"/>
  <c r="K1076" i="5"/>
  <c r="K1092" i="5"/>
  <c r="L1092" i="5" s="1"/>
  <c r="K1108" i="5"/>
  <c r="K1124" i="5"/>
  <c r="L1124" i="5" s="1"/>
  <c r="K1140" i="5"/>
  <c r="L1140" i="5" s="1"/>
  <c r="K1156" i="5"/>
  <c r="L1156" i="5" s="1"/>
  <c r="K1172" i="5"/>
  <c r="L1172" i="5" s="1"/>
  <c r="K1188" i="5"/>
  <c r="K1204" i="5"/>
  <c r="K1220" i="5"/>
  <c r="K1236" i="5"/>
  <c r="K1252" i="5"/>
  <c r="L1252" i="5" s="1"/>
  <c r="K1268" i="5"/>
  <c r="L1268" i="5" s="1"/>
  <c r="K1284" i="5"/>
  <c r="L1284" i="5" s="1"/>
  <c r="K1348" i="5"/>
  <c r="K1364" i="5"/>
  <c r="L1364" i="5" s="1"/>
  <c r="K1380" i="5"/>
  <c r="K1428" i="5"/>
  <c r="K1444" i="5"/>
  <c r="K1460" i="5"/>
  <c r="L1460" i="5" s="1"/>
  <c r="K1476" i="5"/>
  <c r="L1476" i="5" s="1"/>
  <c r="K1508" i="5"/>
  <c r="L1508" i="5" s="1"/>
  <c r="K1860" i="5"/>
  <c r="L1860" i="5" s="1"/>
  <c r="K1876" i="5"/>
  <c r="L1876" i="5" s="1"/>
  <c r="K1892" i="5"/>
  <c r="L1892" i="5" s="1"/>
  <c r="K1908" i="5"/>
  <c r="L1908" i="5" s="1"/>
  <c r="K2629" i="5"/>
  <c r="K2785" i="5"/>
  <c r="L2785" i="5" s="1"/>
  <c r="I182" i="1"/>
  <c r="K1311" i="5"/>
  <c r="L1311" i="5" s="1"/>
  <c r="K1307" i="5"/>
  <c r="L1307" i="5" s="1"/>
  <c r="K1303" i="5"/>
  <c r="L1303" i="5" s="1"/>
  <c r="K1310" i="5"/>
  <c r="K1306" i="5"/>
  <c r="K1302" i="5"/>
  <c r="K1313" i="5"/>
  <c r="L1313" i="5" s="1"/>
  <c r="K1309" i="5"/>
  <c r="K1305" i="5"/>
  <c r="K1301" i="5"/>
  <c r="L1301" i="5" s="1"/>
  <c r="K1343" i="5"/>
  <c r="L1343" i="5" s="1"/>
  <c r="K1342" i="5"/>
  <c r="K1341" i="5"/>
  <c r="K1407" i="5"/>
  <c r="K1403" i="5"/>
  <c r="L1403" i="5" s="1"/>
  <c r="K1399" i="5"/>
  <c r="K1395" i="5"/>
  <c r="K1391" i="5"/>
  <c r="K1387" i="5"/>
  <c r="L1387" i="5" s="1"/>
  <c r="K1383" i="5"/>
  <c r="K1379" i="5"/>
  <c r="K1375" i="5"/>
  <c r="K1371" i="5"/>
  <c r="L1371" i="5" s="1"/>
  <c r="K1367" i="5"/>
  <c r="K1363" i="5"/>
  <c r="K1359" i="5"/>
  <c r="L1359" i="5" s="1"/>
  <c r="K1406" i="5"/>
  <c r="K1402" i="5"/>
  <c r="K1398" i="5"/>
  <c r="K1394" i="5"/>
  <c r="K1390" i="5"/>
  <c r="K1386" i="5"/>
  <c r="K1382" i="5"/>
  <c r="K1378" i="5"/>
  <c r="K1374" i="5"/>
  <c r="L1374" i="5" s="1"/>
  <c r="K1370" i="5"/>
  <c r="K1366" i="5"/>
  <c r="K1362" i="5"/>
  <c r="K1405" i="5"/>
  <c r="K1401" i="5"/>
  <c r="K1397" i="5"/>
  <c r="K1393" i="5"/>
  <c r="K1389" i="5"/>
  <c r="K1385" i="5"/>
  <c r="K1381" i="5"/>
  <c r="K1377" i="5"/>
  <c r="K1373" i="5"/>
  <c r="K1369" i="5"/>
  <c r="K1365" i="5"/>
  <c r="K1361" i="5"/>
  <c r="L1361" i="5" s="1"/>
  <c r="K1415" i="5"/>
  <c r="L1415" i="5" s="1"/>
  <c r="K1414" i="5"/>
  <c r="K1413" i="5"/>
  <c r="K1519" i="5"/>
  <c r="K1515" i="5"/>
  <c r="K1518" i="5"/>
  <c r="K1514" i="5"/>
  <c r="K1517" i="5"/>
  <c r="K1513" i="5"/>
  <c r="K1935" i="5"/>
  <c r="K1931" i="5"/>
  <c r="K1927" i="5"/>
  <c r="K1923" i="5"/>
  <c r="K1919" i="5"/>
  <c r="K1915" i="5"/>
  <c r="K1911" i="5"/>
  <c r="K1907" i="5"/>
  <c r="K1903" i="5"/>
  <c r="K1899" i="5"/>
  <c r="K1895" i="5"/>
  <c r="K1891" i="5"/>
  <c r="K1887" i="5"/>
  <c r="K1883" i="5"/>
  <c r="K1879" i="5"/>
  <c r="K1875" i="5"/>
  <c r="K1871" i="5"/>
  <c r="K1867" i="5"/>
  <c r="K1863" i="5"/>
  <c r="K1859" i="5"/>
  <c r="K1934" i="5"/>
  <c r="K1930" i="5"/>
  <c r="K1926" i="5"/>
  <c r="K1922" i="5"/>
  <c r="K1918" i="5"/>
  <c r="K1914" i="5"/>
  <c r="K1910" i="5"/>
  <c r="K1906" i="5"/>
  <c r="K1902" i="5"/>
  <c r="K1898" i="5"/>
  <c r="K1894" i="5"/>
  <c r="K1890" i="5"/>
  <c r="K1886" i="5"/>
  <c r="K1882" i="5"/>
  <c r="K1878" i="5"/>
  <c r="K1874" i="5"/>
  <c r="K1870" i="5"/>
  <c r="K1866" i="5"/>
  <c r="K1862" i="5"/>
  <c r="K1933" i="5"/>
  <c r="K1929" i="5"/>
  <c r="K1925" i="5"/>
  <c r="K1921" i="5"/>
  <c r="K1917" i="5"/>
  <c r="K1913" i="5"/>
  <c r="K1909" i="5"/>
  <c r="K1905" i="5"/>
  <c r="L1905" i="5" s="1"/>
  <c r="K1901" i="5"/>
  <c r="K1897" i="5"/>
  <c r="K1893" i="5"/>
  <c r="K1889" i="5"/>
  <c r="K1885" i="5"/>
  <c r="K1881" i="5"/>
  <c r="K1877" i="5"/>
  <c r="K1873" i="5"/>
  <c r="L1873" i="5" s="1"/>
  <c r="K1869" i="5"/>
  <c r="K1865" i="5"/>
  <c r="K1861" i="5"/>
  <c r="K2016" i="5"/>
  <c r="K2012" i="5"/>
  <c r="K2015" i="5"/>
  <c r="K2011" i="5"/>
  <c r="K2018" i="5"/>
  <c r="K2014" i="5"/>
  <c r="K2010" i="5"/>
  <c r="K2017" i="5"/>
  <c r="K2007" i="5"/>
  <c r="K2003" i="5"/>
  <c r="K1999" i="5"/>
  <c r="K2013" i="5"/>
  <c r="K2006" i="5"/>
  <c r="K2002" i="5"/>
  <c r="K1998" i="5"/>
  <c r="K2009" i="5"/>
  <c r="K2005" i="5"/>
  <c r="K2001" i="5"/>
  <c r="K1997" i="5"/>
  <c r="K2028" i="5"/>
  <c r="K2024" i="5"/>
  <c r="L2024" i="5" s="1"/>
  <c r="K2027" i="5"/>
  <c r="K2023" i="5"/>
  <c r="K2026" i="5"/>
  <c r="K2022" i="5"/>
  <c r="K2025" i="5"/>
  <c r="K2072" i="5"/>
  <c r="K2073" i="5"/>
  <c r="K2178" i="5"/>
  <c r="K2177" i="5"/>
  <c r="L2177" i="5" s="1"/>
  <c r="K2200" i="5"/>
  <c r="K2199" i="5"/>
  <c r="K2202" i="5"/>
  <c r="K2198" i="5"/>
  <c r="L2198" i="5" s="1"/>
  <c r="K2201" i="5"/>
  <c r="K2263" i="5"/>
  <c r="K2262" i="5"/>
  <c r="K2268" i="5"/>
  <c r="K2267" i="5"/>
  <c r="K2266" i="5"/>
  <c r="K3625" i="5"/>
  <c r="K3624" i="5"/>
  <c r="L3624" i="5" s="1"/>
  <c r="K3627" i="5"/>
  <c r="K2272" i="5"/>
  <c r="K2271" i="5"/>
  <c r="K2274" i="5"/>
  <c r="K2273" i="5"/>
  <c r="K2292" i="5"/>
  <c r="K2291" i="5"/>
  <c r="K2294" i="5"/>
  <c r="K2290" i="5"/>
  <c r="K2300" i="5"/>
  <c r="K2299" i="5"/>
  <c r="L2299" i="5" s="1"/>
  <c r="K2302" i="5"/>
  <c r="K2298" i="5"/>
  <c r="K2301" i="5"/>
  <c r="K2297" i="5"/>
  <c r="K2328" i="5"/>
  <c r="K2324" i="5"/>
  <c r="K2320" i="5"/>
  <c r="K2316" i="5"/>
  <c r="L2316" i="5" s="1"/>
  <c r="K2312" i="5"/>
  <c r="K2308" i="5"/>
  <c r="K2327" i="5"/>
  <c r="K2323" i="5"/>
  <c r="K2319" i="5"/>
  <c r="K2315" i="5"/>
  <c r="K2311" i="5"/>
  <c r="K2307" i="5"/>
  <c r="K2326" i="5"/>
  <c r="K2322" i="5"/>
  <c r="K2318" i="5"/>
  <c r="K2314" i="5"/>
  <c r="K2310" i="5"/>
  <c r="K2306" i="5"/>
  <c r="K2321" i="5"/>
  <c r="K2305" i="5"/>
  <c r="K2317" i="5"/>
  <c r="K2313" i="5"/>
  <c r="K2332" i="5"/>
  <c r="K2331" i="5"/>
  <c r="K2330" i="5"/>
  <c r="K2329" i="5"/>
  <c r="K2412" i="5"/>
  <c r="K2408" i="5"/>
  <c r="L2408" i="5" s="1"/>
  <c r="K2404" i="5"/>
  <c r="L2404" i="5" s="1"/>
  <c r="K2400" i="5"/>
  <c r="K2396" i="5"/>
  <c r="K2392" i="5"/>
  <c r="K2388" i="5"/>
  <c r="K2384" i="5"/>
  <c r="K2380" i="5"/>
  <c r="K2376" i="5"/>
  <c r="L2376" i="5" s="1"/>
  <c r="K2372" i="5"/>
  <c r="K2368" i="5"/>
  <c r="K2364" i="5"/>
  <c r="K2360" i="5"/>
  <c r="K2356" i="5"/>
  <c r="K2352" i="5"/>
  <c r="K2348" i="5"/>
  <c r="K2344" i="5"/>
  <c r="K2340" i="5"/>
  <c r="L2340" i="5" s="1"/>
  <c r="K2336" i="5"/>
  <c r="K2415" i="5"/>
  <c r="K2411" i="5"/>
  <c r="K2407" i="5"/>
  <c r="K2403" i="5"/>
  <c r="K2399" i="5"/>
  <c r="K2395" i="5"/>
  <c r="K2391" i="5"/>
  <c r="K2387" i="5"/>
  <c r="K2383" i="5"/>
  <c r="K2379" i="5"/>
  <c r="K2375" i="5"/>
  <c r="K2371" i="5"/>
  <c r="K2367" i="5"/>
  <c r="K2363" i="5"/>
  <c r="K2359" i="5"/>
  <c r="K2355" i="5"/>
  <c r="K2351" i="5"/>
  <c r="K2347" i="5"/>
  <c r="K2343" i="5"/>
  <c r="K2339" i="5"/>
  <c r="K2335" i="5"/>
  <c r="K2414" i="5"/>
  <c r="L2414" i="5" s="1"/>
  <c r="K2410" i="5"/>
  <c r="L2410" i="5" s="1"/>
  <c r="K2406" i="5"/>
  <c r="K2402" i="5"/>
  <c r="K2398" i="5"/>
  <c r="K2394" i="5"/>
  <c r="L2394" i="5" s="1"/>
  <c r="K2390" i="5"/>
  <c r="K2386" i="5"/>
  <c r="K2382" i="5"/>
  <c r="K2378" i="5"/>
  <c r="K2374" i="5"/>
  <c r="K2370" i="5"/>
  <c r="K2366" i="5"/>
  <c r="K2362" i="5"/>
  <c r="K2358" i="5"/>
  <c r="K2354" i="5"/>
  <c r="K2350" i="5"/>
  <c r="K2346" i="5"/>
  <c r="L2346" i="5" s="1"/>
  <c r="K2342" i="5"/>
  <c r="K2338" i="5"/>
  <c r="K2334" i="5"/>
  <c r="K2401" i="5"/>
  <c r="K2385" i="5"/>
  <c r="K2369" i="5"/>
  <c r="K2353" i="5"/>
  <c r="K2337" i="5"/>
  <c r="K2413" i="5"/>
  <c r="K2397" i="5"/>
  <c r="K2381" i="5"/>
  <c r="K2365" i="5"/>
  <c r="K2349" i="5"/>
  <c r="K2409" i="5"/>
  <c r="K2393" i="5"/>
  <c r="K2377" i="5"/>
  <c r="K2361" i="5"/>
  <c r="K2345" i="5"/>
  <c r="K3628" i="5"/>
  <c r="K2440" i="5"/>
  <c r="K2436" i="5"/>
  <c r="K2432" i="5"/>
  <c r="L2432" i="5" s="1"/>
  <c r="K2428" i="5"/>
  <c r="L2428" i="5" s="1"/>
  <c r="K2424" i="5"/>
  <c r="L2424" i="5" s="1"/>
  <c r="K2439" i="5"/>
  <c r="K2435" i="5"/>
  <c r="K2431" i="5"/>
  <c r="K2427" i="5"/>
  <c r="L2427" i="5" s="1"/>
  <c r="K2423" i="5"/>
  <c r="K2438" i="5"/>
  <c r="K2434" i="5"/>
  <c r="L2434" i="5" s="1"/>
  <c r="K2430" i="5"/>
  <c r="L2430" i="5" s="1"/>
  <c r="K2426" i="5"/>
  <c r="K2422" i="5"/>
  <c r="K2433" i="5"/>
  <c r="K2429" i="5"/>
  <c r="L2429" i="5" s="1"/>
  <c r="K2441" i="5"/>
  <c r="K2425" i="5"/>
  <c r="K2464" i="5"/>
  <c r="K2460" i="5"/>
  <c r="K2456" i="5"/>
  <c r="K2452" i="5"/>
  <c r="K2463" i="5"/>
  <c r="K2459" i="5"/>
  <c r="K2455" i="5"/>
  <c r="K2451" i="5"/>
  <c r="K2462" i="5"/>
  <c r="K2458" i="5"/>
  <c r="K2454" i="5"/>
  <c r="K2465" i="5"/>
  <c r="K2461" i="5"/>
  <c r="K2457" i="5"/>
  <c r="K2468" i="5"/>
  <c r="K2467" i="5"/>
  <c r="K2470" i="5"/>
  <c r="K2496" i="5"/>
  <c r="K2492" i="5"/>
  <c r="K2495" i="5"/>
  <c r="K2491" i="5"/>
  <c r="K2494" i="5"/>
  <c r="K2490" i="5"/>
  <c r="K2493" i="5"/>
  <c r="K2500" i="5"/>
  <c r="L2500" i="5" s="1"/>
  <c r="K2499" i="5"/>
  <c r="L2499" i="5" s="1"/>
  <c r="K2564" i="5"/>
  <c r="K2563" i="5"/>
  <c r="K2566" i="5"/>
  <c r="K2562" i="5"/>
  <c r="L2562" i="5" s="1"/>
  <c r="K2624" i="5"/>
  <c r="K2620" i="5"/>
  <c r="L2620" i="5" s="1"/>
  <c r="K2616" i="5"/>
  <c r="K2612" i="5"/>
  <c r="L2612" i="5" s="1"/>
  <c r="K2608" i="5"/>
  <c r="K2604" i="5"/>
  <c r="K2600" i="5"/>
  <c r="K2596" i="5"/>
  <c r="L2596" i="5" s="1"/>
  <c r="K2592" i="5"/>
  <c r="K2588" i="5"/>
  <c r="L2588" i="5" s="1"/>
  <c r="K2584" i="5"/>
  <c r="L2584" i="5" s="1"/>
  <c r="K2580" i="5"/>
  <c r="L2580" i="5" s="1"/>
  <c r="K2576" i="5"/>
  <c r="K2572" i="5"/>
  <c r="K2623" i="5"/>
  <c r="K2619" i="5"/>
  <c r="L2619" i="5" s="1"/>
  <c r="K2615" i="5"/>
  <c r="K2611" i="5"/>
  <c r="K2607" i="5"/>
  <c r="K2603" i="5"/>
  <c r="L2603" i="5" s="1"/>
  <c r="K2599" i="5"/>
  <c r="K2595" i="5"/>
  <c r="K2591" i="5"/>
  <c r="K2587" i="5"/>
  <c r="L2587" i="5" s="1"/>
  <c r="K2583" i="5"/>
  <c r="K2579" i="5"/>
  <c r="L2579" i="5" s="1"/>
  <c r="K2575" i="5"/>
  <c r="L2575" i="5" s="1"/>
  <c r="K2571" i="5"/>
  <c r="L2571" i="5" s="1"/>
  <c r="K2622" i="5"/>
  <c r="K2618" i="5"/>
  <c r="K2614" i="5"/>
  <c r="K2610" i="5"/>
  <c r="L2610" i="5" s="1"/>
  <c r="K2606" i="5"/>
  <c r="K2602" i="5"/>
  <c r="K2598" i="5"/>
  <c r="L2598" i="5" s="1"/>
  <c r="K2594" i="5"/>
  <c r="L2594" i="5" s="1"/>
  <c r="K2590" i="5"/>
  <c r="K2586" i="5"/>
  <c r="K2582" i="5"/>
  <c r="K2578" i="5"/>
  <c r="L2578" i="5" s="1"/>
  <c r="K2574" i="5"/>
  <c r="K2570" i="5"/>
  <c r="L2570" i="5" s="1"/>
  <c r="K2625" i="5"/>
  <c r="L2625" i="5" s="1"/>
  <c r="K2609" i="5"/>
  <c r="L2609" i="5" s="1"/>
  <c r="K2593" i="5"/>
  <c r="K2577" i="5"/>
  <c r="K2621" i="5"/>
  <c r="K2605" i="5"/>
  <c r="L2605" i="5" s="1"/>
  <c r="K2589" i="5"/>
  <c r="K2573" i="5"/>
  <c r="K2617" i="5"/>
  <c r="K2601" i="5"/>
  <c r="L2601" i="5" s="1"/>
  <c r="K2585" i="5"/>
  <c r="K2648" i="5"/>
  <c r="K2644" i="5"/>
  <c r="K2640" i="5"/>
  <c r="L2640" i="5" s="1"/>
  <c r="K2636" i="5"/>
  <c r="K2647" i="5"/>
  <c r="K2643" i="5"/>
  <c r="L2643" i="5" s="1"/>
  <c r="K2639" i="5"/>
  <c r="L2639" i="5" s="1"/>
  <c r="K2635" i="5"/>
  <c r="K2650" i="5"/>
  <c r="K2646" i="5"/>
  <c r="K2642" i="5"/>
  <c r="L2642" i="5" s="1"/>
  <c r="K2638" i="5"/>
  <c r="K2634" i="5"/>
  <c r="K2641" i="5"/>
  <c r="L2641" i="5" s="1"/>
  <c r="K2637" i="5"/>
  <c r="L2637" i="5" s="1"/>
  <c r="K2649" i="5"/>
  <c r="K2633" i="5"/>
  <c r="K2712" i="5"/>
  <c r="K2708" i="5"/>
  <c r="L2708" i="5" s="1"/>
  <c r="K2704" i="5"/>
  <c r="K2700" i="5"/>
  <c r="L2700" i="5" s="1"/>
  <c r="K2696" i="5"/>
  <c r="L2696" i="5" s="1"/>
  <c r="K2692" i="5"/>
  <c r="L2692" i="5" s="1"/>
  <c r="K2688" i="5"/>
  <c r="K2684" i="5"/>
  <c r="K2711" i="5"/>
  <c r="K2707" i="5"/>
  <c r="L2707" i="5" s="1"/>
  <c r="K2703" i="5"/>
  <c r="K2699" i="5"/>
  <c r="L2699" i="5" s="1"/>
  <c r="K2695" i="5"/>
  <c r="L2695" i="5" s="1"/>
  <c r="K2691" i="5"/>
  <c r="L2691" i="5" s="1"/>
  <c r="K2687" i="5"/>
  <c r="K2683" i="5"/>
  <c r="K2714" i="5"/>
  <c r="K2710" i="5"/>
  <c r="L2710" i="5" s="1"/>
  <c r="K2706" i="5"/>
  <c r="K2702" i="5"/>
  <c r="L2702" i="5" s="1"/>
  <c r="K2698" i="5"/>
  <c r="K2694" i="5"/>
  <c r="L2694" i="5" s="1"/>
  <c r="K2690" i="5"/>
  <c r="K2686" i="5"/>
  <c r="K2682" i="5"/>
  <c r="K2705" i="5"/>
  <c r="L2705" i="5" s="1"/>
  <c r="K2689" i="5"/>
  <c r="K2701" i="5"/>
  <c r="K2685" i="5"/>
  <c r="L2685" i="5" s="1"/>
  <c r="K2713" i="5"/>
  <c r="L2713" i="5" s="1"/>
  <c r="K2697" i="5"/>
  <c r="K2416" i="5"/>
  <c r="K2296" i="5"/>
  <c r="K2419" i="5"/>
  <c r="L2419" i="5" s="1"/>
  <c r="K2295" i="5"/>
  <c r="K2418" i="5"/>
  <c r="K2417" i="5"/>
  <c r="K2912" i="5"/>
  <c r="L2912" i="5" s="1"/>
  <c r="K2908" i="5"/>
  <c r="K2904" i="5"/>
  <c r="K2900" i="5"/>
  <c r="K2896" i="5"/>
  <c r="L2896" i="5" s="1"/>
  <c r="K2892" i="5"/>
  <c r="K2888" i="5"/>
  <c r="K2884" i="5"/>
  <c r="L2884" i="5" s="1"/>
  <c r="K2880" i="5"/>
  <c r="L2880" i="5" s="1"/>
  <c r="K2876" i="5"/>
  <c r="K2872" i="5"/>
  <c r="K2868" i="5"/>
  <c r="K2864" i="5"/>
  <c r="L2864" i="5" s="1"/>
  <c r="K2860" i="5"/>
  <c r="K2856" i="5"/>
  <c r="K2852" i="5"/>
  <c r="L2852" i="5" s="1"/>
  <c r="K2848" i="5"/>
  <c r="L2848" i="5" s="1"/>
  <c r="K2844" i="5"/>
  <c r="K2840" i="5"/>
  <c r="K2836" i="5"/>
  <c r="K2832" i="5"/>
  <c r="L2832" i="5" s="1"/>
  <c r="K2828" i="5"/>
  <c r="K2824" i="5"/>
  <c r="L2824" i="5" s="1"/>
  <c r="K2820" i="5"/>
  <c r="L2820" i="5" s="1"/>
  <c r="K2816" i="5"/>
  <c r="L2816" i="5" s="1"/>
  <c r="K2812" i="5"/>
  <c r="K2808" i="5"/>
  <c r="K2804" i="5"/>
  <c r="K2800" i="5"/>
  <c r="L2800" i="5" s="1"/>
  <c r="K2796" i="5"/>
  <c r="K2792" i="5"/>
  <c r="L2792" i="5" s="1"/>
  <c r="K2788" i="5"/>
  <c r="L2788" i="5" s="1"/>
  <c r="K2784" i="5"/>
  <c r="L2784" i="5" s="1"/>
  <c r="K2780" i="5"/>
  <c r="K2776" i="5"/>
  <c r="K2772" i="5"/>
  <c r="K2768" i="5"/>
  <c r="L2768" i="5" s="1"/>
  <c r="K2764" i="5"/>
  <c r="K2760" i="5"/>
  <c r="K2756" i="5"/>
  <c r="L2756" i="5" s="1"/>
  <c r="K2911" i="5"/>
  <c r="K2907" i="5"/>
  <c r="K2903" i="5"/>
  <c r="K2899" i="5"/>
  <c r="K2895" i="5"/>
  <c r="K2891" i="5"/>
  <c r="K2887" i="5"/>
  <c r="K2883" i="5"/>
  <c r="K2879" i="5"/>
  <c r="L2879" i="5" s="1"/>
  <c r="K2875" i="5"/>
  <c r="K2871" i="5"/>
  <c r="K2867" i="5"/>
  <c r="K2863" i="5"/>
  <c r="L2863" i="5" s="1"/>
  <c r="K2859" i="5"/>
  <c r="K2855" i="5"/>
  <c r="L2855" i="5" s="1"/>
  <c r="K2851" i="5"/>
  <c r="L2851" i="5" s="1"/>
  <c r="K2847" i="5"/>
  <c r="L2847" i="5" s="1"/>
  <c r="K2843" i="5"/>
  <c r="K2839" i="5"/>
  <c r="K2835" i="5"/>
  <c r="K2831" i="5"/>
  <c r="L2831" i="5" s="1"/>
  <c r="K2827" i="5"/>
  <c r="K2823" i="5"/>
  <c r="K2819" i="5"/>
  <c r="L2819" i="5" s="1"/>
  <c r="K2815" i="5"/>
  <c r="L2815" i="5" s="1"/>
  <c r="K2811" i="5"/>
  <c r="K2807" i="5"/>
  <c r="K2803" i="5"/>
  <c r="K2799" i="5"/>
  <c r="L2799" i="5" s="1"/>
  <c r="K2795" i="5"/>
  <c r="K2791" i="5"/>
  <c r="K2787" i="5"/>
  <c r="L2787" i="5" s="1"/>
  <c r="K2783" i="5"/>
  <c r="L2783" i="5" s="1"/>
  <c r="K2779" i="5"/>
  <c r="K2775" i="5"/>
  <c r="K2771" i="5"/>
  <c r="K2767" i="5"/>
  <c r="L2767" i="5" s="1"/>
  <c r="K2763" i="5"/>
  <c r="K2759" i="5"/>
  <c r="L2759" i="5" s="1"/>
  <c r="K2755" i="5"/>
  <c r="L2755" i="5" s="1"/>
  <c r="K2910" i="5"/>
  <c r="K2906" i="5"/>
  <c r="K2902" i="5"/>
  <c r="K2898" i="5"/>
  <c r="K2894" i="5"/>
  <c r="K2890" i="5"/>
  <c r="K2886" i="5"/>
  <c r="K2882" i="5"/>
  <c r="L2882" i="5" s="1"/>
  <c r="K2878" i="5"/>
  <c r="L2878" i="5" s="1"/>
  <c r="K2874" i="5"/>
  <c r="K2870" i="5"/>
  <c r="K2866" i="5"/>
  <c r="K2862" i="5"/>
  <c r="L2862" i="5" s="1"/>
  <c r="K2858" i="5"/>
  <c r="K2854" i="5"/>
  <c r="K2850" i="5"/>
  <c r="L2850" i="5" s="1"/>
  <c r="K2846" i="5"/>
  <c r="L2846" i="5" s="1"/>
  <c r="K2842" i="5"/>
  <c r="K2838" i="5"/>
  <c r="K2834" i="5"/>
  <c r="K2830" i="5"/>
  <c r="L2830" i="5" s="1"/>
  <c r="K2826" i="5"/>
  <c r="K2822" i="5"/>
  <c r="K2818" i="5"/>
  <c r="K2814" i="5"/>
  <c r="L2814" i="5" s="1"/>
  <c r="K2810" i="5"/>
  <c r="K2806" i="5"/>
  <c r="K2802" i="5"/>
  <c r="K2798" i="5"/>
  <c r="L2798" i="5" s="1"/>
  <c r="K2794" i="5"/>
  <c r="K2790" i="5"/>
  <c r="L2790" i="5" s="1"/>
  <c r="K2786" i="5"/>
  <c r="L2786" i="5" s="1"/>
  <c r="K2782" i="5"/>
  <c r="L2782" i="5" s="1"/>
  <c r="K2778" i="5"/>
  <c r="K2774" i="5"/>
  <c r="K2770" i="5"/>
  <c r="K2766" i="5"/>
  <c r="L2766" i="5" s="1"/>
  <c r="K2762" i="5"/>
  <c r="K2758" i="5"/>
  <c r="L2758" i="5" s="1"/>
  <c r="K2754" i="5"/>
  <c r="L2754" i="5" s="1"/>
  <c r="K2909" i="5"/>
  <c r="K2893" i="5"/>
  <c r="K2877" i="5"/>
  <c r="K2861" i="5"/>
  <c r="K2845" i="5"/>
  <c r="L2845" i="5" s="1"/>
  <c r="K2829" i="5"/>
  <c r="K2813" i="5"/>
  <c r="K2797" i="5"/>
  <c r="K2781" i="5"/>
  <c r="L2781" i="5" s="1"/>
  <c r="K2765" i="5"/>
  <c r="K2905" i="5"/>
  <c r="K2889" i="5"/>
  <c r="K2873" i="5"/>
  <c r="L2873" i="5" s="1"/>
  <c r="K2857" i="5"/>
  <c r="K2841" i="5"/>
  <c r="K2825" i="5"/>
  <c r="L2825" i="5" s="1"/>
  <c r="K2809" i="5"/>
  <c r="L2809" i="5" s="1"/>
  <c r="K2793" i="5"/>
  <c r="K2777" i="5"/>
  <c r="K2761" i="5"/>
  <c r="K2901" i="5"/>
  <c r="K2885" i="5"/>
  <c r="K2869" i="5"/>
  <c r="K2853" i="5"/>
  <c r="L2853" i="5" s="1"/>
  <c r="K2837" i="5"/>
  <c r="L2837" i="5" s="1"/>
  <c r="K2821" i="5"/>
  <c r="K2805" i="5"/>
  <c r="K2789" i="5"/>
  <c r="K2773" i="5"/>
  <c r="L2773" i="5" s="1"/>
  <c r="K2757" i="5"/>
  <c r="K2932" i="5"/>
  <c r="K2928" i="5"/>
  <c r="L2928" i="5" s="1"/>
  <c r="K2924" i="5"/>
  <c r="K2920" i="5"/>
  <c r="K2916" i="5"/>
  <c r="K2931" i="5"/>
  <c r="K2927" i="5"/>
  <c r="L2927" i="5" s="1"/>
  <c r="K2923" i="5"/>
  <c r="K2919" i="5"/>
  <c r="K2915" i="5"/>
  <c r="K2934" i="5"/>
  <c r="K2930" i="5"/>
  <c r="K2926" i="5"/>
  <c r="K2922" i="5"/>
  <c r="K2918" i="5"/>
  <c r="L2918" i="5" s="1"/>
  <c r="K2914" i="5"/>
  <c r="K2925" i="5"/>
  <c r="K2921" i="5"/>
  <c r="K2933" i="5"/>
  <c r="L2933" i="5" s="1"/>
  <c r="K2917" i="5"/>
  <c r="K2944" i="5"/>
  <c r="K2260" i="5"/>
  <c r="K2943" i="5"/>
  <c r="K2946" i="5"/>
  <c r="K2942" i="5"/>
  <c r="L2942" i="5" s="1"/>
  <c r="K2948" i="5"/>
  <c r="K2947" i="5"/>
  <c r="K2949" i="5"/>
  <c r="K2952" i="5"/>
  <c r="K2951" i="5"/>
  <c r="K2996" i="5"/>
  <c r="K2992" i="5"/>
  <c r="K2988" i="5"/>
  <c r="K2984" i="5"/>
  <c r="L2984" i="5" s="1"/>
  <c r="K2980" i="5"/>
  <c r="K2976" i="5"/>
  <c r="K2972" i="5"/>
  <c r="K2968" i="5"/>
  <c r="K2964" i="5"/>
  <c r="K2995" i="5"/>
  <c r="K2991" i="5"/>
  <c r="K2987" i="5"/>
  <c r="K2983" i="5"/>
  <c r="K2979" i="5"/>
  <c r="K2975" i="5"/>
  <c r="K2971" i="5"/>
  <c r="K2967" i="5"/>
  <c r="K2963" i="5"/>
  <c r="K2998" i="5"/>
  <c r="K2994" i="5"/>
  <c r="K2990" i="5"/>
  <c r="K2986" i="5"/>
  <c r="K2982" i="5"/>
  <c r="K2978" i="5"/>
  <c r="K2974" i="5"/>
  <c r="K2970" i="5"/>
  <c r="K2966" i="5"/>
  <c r="K2962" i="5"/>
  <c r="K2989" i="5"/>
  <c r="L2989" i="5" s="1"/>
  <c r="K2973" i="5"/>
  <c r="K2985" i="5"/>
  <c r="K2969" i="5"/>
  <c r="K2997" i="5"/>
  <c r="L2997" i="5" s="1"/>
  <c r="K2981" i="5"/>
  <c r="K2965" i="5"/>
  <c r="L2965" i="5" s="1"/>
  <c r="K3040" i="5"/>
  <c r="L3040" i="5" s="1"/>
  <c r="K3036" i="5"/>
  <c r="K3032" i="5"/>
  <c r="K3028" i="5"/>
  <c r="K3024" i="5"/>
  <c r="K3020" i="5"/>
  <c r="K3016" i="5"/>
  <c r="K3012" i="5"/>
  <c r="K3008" i="5"/>
  <c r="L3008" i="5" s="1"/>
  <c r="K3004" i="5"/>
  <c r="K3000" i="5"/>
  <c r="K3039" i="5"/>
  <c r="K3035" i="5"/>
  <c r="K3031" i="5"/>
  <c r="K3027" i="5"/>
  <c r="K3023" i="5"/>
  <c r="K3019" i="5"/>
  <c r="K3015" i="5"/>
  <c r="K3011" i="5"/>
  <c r="K3007" i="5"/>
  <c r="K3003" i="5"/>
  <c r="K2999" i="5"/>
  <c r="K3038" i="5"/>
  <c r="K3034" i="5"/>
  <c r="L3034" i="5" s="1"/>
  <c r="K3030" i="5"/>
  <c r="K3026" i="5"/>
  <c r="K3022" i="5"/>
  <c r="K3018" i="5"/>
  <c r="K3014" i="5"/>
  <c r="K3010" i="5"/>
  <c r="K3006" i="5"/>
  <c r="K3002" i="5"/>
  <c r="L3002" i="5" s="1"/>
  <c r="K3037" i="5"/>
  <c r="K3021" i="5"/>
  <c r="L3021" i="5" s="1"/>
  <c r="K3005" i="5"/>
  <c r="K3033" i="5"/>
  <c r="K3017" i="5"/>
  <c r="K3001" i="5"/>
  <c r="K3029" i="5"/>
  <c r="K3013" i="5"/>
  <c r="L3013" i="5" s="1"/>
  <c r="K3056" i="5"/>
  <c r="L3056" i="5" s="1"/>
  <c r="K3052" i="5"/>
  <c r="K3048" i="5"/>
  <c r="K3059" i="5"/>
  <c r="K3055" i="5"/>
  <c r="K3051" i="5"/>
  <c r="K3047" i="5"/>
  <c r="K3058" i="5"/>
  <c r="K3054" i="5"/>
  <c r="L3054" i="5" s="1"/>
  <c r="K3050" i="5"/>
  <c r="L3050" i="5" s="1"/>
  <c r="K3046" i="5"/>
  <c r="K3053" i="5"/>
  <c r="K3049" i="5"/>
  <c r="K3080" i="5"/>
  <c r="L3080" i="5" s="1"/>
  <c r="K3076" i="5"/>
  <c r="K3072" i="5"/>
  <c r="L3072" i="5" s="1"/>
  <c r="K3079" i="5"/>
  <c r="K3075" i="5"/>
  <c r="K3071" i="5"/>
  <c r="K3078" i="5"/>
  <c r="K3074" i="5"/>
  <c r="K3077" i="5"/>
  <c r="K3092" i="5"/>
  <c r="K3091" i="5"/>
  <c r="L3091" i="5" s="1"/>
  <c r="K3184" i="5"/>
  <c r="L3184" i="5" s="1"/>
  <c r="K3180" i="5"/>
  <c r="L3180" i="5" s="1"/>
  <c r="K3176" i="5"/>
  <c r="K3172" i="5"/>
  <c r="K3168" i="5"/>
  <c r="K3164" i="5"/>
  <c r="L3164" i="5" s="1"/>
  <c r="K3160" i="5"/>
  <c r="K3156" i="5"/>
  <c r="K3152" i="5"/>
  <c r="L3152" i="5" s="1"/>
  <c r="K3148" i="5"/>
  <c r="L3148" i="5" s="1"/>
  <c r="K3144" i="5"/>
  <c r="K3140" i="5"/>
  <c r="K3136" i="5"/>
  <c r="K3132" i="5"/>
  <c r="L3132" i="5" s="1"/>
  <c r="K3183" i="5"/>
  <c r="K3179" i="5"/>
  <c r="K3175" i="5"/>
  <c r="L3175" i="5" s="1"/>
  <c r="K3171" i="5"/>
  <c r="K3167" i="5"/>
  <c r="K3163" i="5"/>
  <c r="K3159" i="5"/>
  <c r="K3155" i="5"/>
  <c r="K3151" i="5"/>
  <c r="K3147" i="5"/>
  <c r="K3143" i="5"/>
  <c r="K3139" i="5"/>
  <c r="K3135" i="5"/>
  <c r="K3131" i="5"/>
  <c r="K3182" i="5"/>
  <c r="K3178" i="5"/>
  <c r="K3174" i="5"/>
  <c r="K3170" i="5"/>
  <c r="K3166" i="5"/>
  <c r="K3162" i="5"/>
  <c r="K3158" i="5"/>
  <c r="K3154" i="5"/>
  <c r="K3150" i="5"/>
  <c r="K3146" i="5"/>
  <c r="K3142" i="5"/>
  <c r="K3138" i="5"/>
  <c r="K3134" i="5"/>
  <c r="L3134" i="5" s="1"/>
  <c r="K3130" i="5"/>
  <c r="K3181" i="5"/>
  <c r="K3165" i="5"/>
  <c r="K3149" i="5"/>
  <c r="K3133" i="5"/>
  <c r="K3177" i="5"/>
  <c r="K3161" i="5"/>
  <c r="K3145" i="5"/>
  <c r="K3173" i="5"/>
  <c r="K3157" i="5"/>
  <c r="K3141" i="5"/>
  <c r="K3236" i="5"/>
  <c r="K3239" i="5"/>
  <c r="K3238" i="5"/>
  <c r="K3237" i="5"/>
  <c r="K3104" i="5"/>
  <c r="L3104" i="5" s="1"/>
  <c r="K3100" i="5"/>
  <c r="L3100" i="5" s="1"/>
  <c r="K3096" i="5"/>
  <c r="K3103" i="5"/>
  <c r="K3099" i="5"/>
  <c r="K3095" i="5"/>
  <c r="K3102" i="5"/>
  <c r="K3098" i="5"/>
  <c r="K3094" i="5"/>
  <c r="L3094" i="5" s="1"/>
  <c r="K3101" i="5"/>
  <c r="K3097" i="5"/>
  <c r="K3093" i="5"/>
  <c r="K3621" i="5"/>
  <c r="K3617" i="5"/>
  <c r="L3617" i="5" s="1"/>
  <c r="K3613" i="5"/>
  <c r="K3609" i="5"/>
  <c r="K3605" i="5"/>
  <c r="K3601" i="5"/>
  <c r="L3601" i="5" s="1"/>
  <c r="K3620" i="5"/>
  <c r="K3616" i="5"/>
  <c r="K3612" i="5"/>
  <c r="K3608" i="5"/>
  <c r="L3608" i="5" s="1"/>
  <c r="K3604" i="5"/>
  <c r="K3600" i="5"/>
  <c r="L3600" i="5" s="1"/>
  <c r="K3623" i="5"/>
  <c r="K3619" i="5"/>
  <c r="K3615" i="5"/>
  <c r="K3611" i="5"/>
  <c r="K3607" i="5"/>
  <c r="K3603" i="5"/>
  <c r="K3599" i="5"/>
  <c r="K3622" i="5"/>
  <c r="K3606" i="5"/>
  <c r="K3618" i="5"/>
  <c r="K3602" i="5"/>
  <c r="K3614" i="5"/>
  <c r="K3598" i="5"/>
  <c r="K3610" i="5"/>
  <c r="L3610" i="5" s="1"/>
  <c r="K3641" i="5"/>
  <c r="K3637" i="5"/>
  <c r="K3640" i="5"/>
  <c r="L3640" i="5" s="1"/>
  <c r="K3636" i="5"/>
  <c r="L3636" i="5" s="1"/>
  <c r="K3639" i="5"/>
  <c r="K3638" i="5"/>
  <c r="K3642" i="5"/>
  <c r="H9" i="1"/>
  <c r="H40" i="1"/>
  <c r="H24" i="1"/>
  <c r="H134" i="1"/>
  <c r="I134" i="1" s="1"/>
  <c r="H290" i="1"/>
  <c r="I290" i="1" s="1"/>
  <c r="H274" i="1"/>
  <c r="I274" i="1" s="1"/>
  <c r="H258" i="1"/>
  <c r="I258" i="1" s="1"/>
  <c r="H242" i="1"/>
  <c r="I242" i="1" s="1"/>
  <c r="H226" i="1"/>
  <c r="I226" i="1" s="1"/>
  <c r="H210" i="1"/>
  <c r="I210" i="1" s="1"/>
  <c r="H194" i="1"/>
  <c r="I194" i="1" s="1"/>
  <c r="H178" i="1"/>
  <c r="I178" i="1" s="1"/>
  <c r="H504" i="1"/>
  <c r="H716" i="1"/>
  <c r="H545" i="1"/>
  <c r="H443" i="1"/>
  <c r="H588" i="1"/>
  <c r="H1022" i="1"/>
  <c r="H893" i="1"/>
  <c r="H529" i="1"/>
  <c r="H823" i="1"/>
  <c r="I823" i="1" s="1"/>
  <c r="H2201" i="1"/>
  <c r="H2226" i="1"/>
  <c r="I2226" i="1" s="1"/>
  <c r="H2222" i="1"/>
  <c r="I2222" i="1" s="1"/>
  <c r="H2218" i="1"/>
  <c r="I2218" i="1" s="1"/>
  <c r="H2214" i="1"/>
  <c r="I2214" i="1" s="1"/>
  <c r="H2210" i="1"/>
  <c r="I2210" i="1" s="1"/>
  <c r="H2260" i="1"/>
  <c r="H2267" i="1"/>
  <c r="H2274" i="1"/>
  <c r="I2274" i="1" s="1"/>
  <c r="H2293" i="1"/>
  <c r="H2296" i="1"/>
  <c r="H2300" i="1"/>
  <c r="H2326" i="1"/>
  <c r="I2326" i="1" s="1"/>
  <c r="H2322" i="1"/>
  <c r="I2322" i="1" s="1"/>
  <c r="H2318" i="1"/>
  <c r="I2318" i="1" s="1"/>
  <c r="H2314" i="1"/>
  <c r="I2314" i="1" s="1"/>
  <c r="H2310" i="1"/>
  <c r="I2310" i="1" s="1"/>
  <c r="H2306" i="1"/>
  <c r="I2306" i="1" s="1"/>
  <c r="H2330" i="1"/>
  <c r="I2330" i="1" s="1"/>
  <c r="H2414" i="1"/>
  <c r="I2414" i="1" s="1"/>
  <c r="H2410" i="1"/>
  <c r="I2410" i="1" s="1"/>
  <c r="H2406" i="1"/>
  <c r="I2406" i="1" s="1"/>
  <c r="H2402" i="1"/>
  <c r="I2402" i="1" s="1"/>
  <c r="H2398" i="1"/>
  <c r="I2398" i="1" s="1"/>
  <c r="H2394" i="1"/>
  <c r="I2394" i="1" s="1"/>
  <c r="H2390" i="1"/>
  <c r="I2390" i="1" s="1"/>
  <c r="H2386" i="1"/>
  <c r="I2386" i="1" s="1"/>
  <c r="H2382" i="1"/>
  <c r="I2382" i="1" s="1"/>
  <c r="H2378" i="1"/>
  <c r="I2378" i="1" s="1"/>
  <c r="H2374" i="1"/>
  <c r="I2374" i="1" s="1"/>
  <c r="H2370" i="1"/>
  <c r="I2370" i="1" s="1"/>
  <c r="H2366" i="1"/>
  <c r="I2366" i="1" s="1"/>
  <c r="H2362" i="1"/>
  <c r="I2362" i="1" s="1"/>
  <c r="H2358" i="1"/>
  <c r="I2358" i="1" s="1"/>
  <c r="H2354" i="1"/>
  <c r="I2354" i="1" s="1"/>
  <c r="H2350" i="1"/>
  <c r="I2350" i="1" s="1"/>
  <c r="H2346" i="1"/>
  <c r="I2346" i="1" s="1"/>
  <c r="H2342" i="1"/>
  <c r="I2342" i="1" s="1"/>
  <c r="H2338" i="1"/>
  <c r="I2338" i="1" s="1"/>
  <c r="H2416" i="1"/>
  <c r="H2420" i="1"/>
  <c r="H2440" i="1"/>
  <c r="H2436" i="1"/>
  <c r="H2432" i="1"/>
  <c r="H2428" i="1"/>
  <c r="H2424" i="1"/>
  <c r="H2465" i="1"/>
  <c r="H2461" i="1"/>
  <c r="H2457" i="1"/>
  <c r="H2453" i="1"/>
  <c r="H2470" i="1"/>
  <c r="I2470" i="1" s="1"/>
  <c r="H2495" i="1"/>
  <c r="H2491" i="1"/>
  <c r="H2501" i="1"/>
  <c r="H2565" i="1"/>
  <c r="H2624" i="1"/>
  <c r="H2620" i="1"/>
  <c r="H2616" i="1"/>
  <c r="H2612" i="1"/>
  <c r="H2608" i="1"/>
  <c r="H2604" i="1"/>
  <c r="H2600" i="1"/>
  <c r="H2596" i="1"/>
  <c r="H2592" i="1"/>
  <c r="H2588" i="1"/>
  <c r="H2584" i="1"/>
  <c r="H2580" i="1"/>
  <c r="H2576" i="1"/>
  <c r="H2572" i="1"/>
  <c r="H2648" i="1"/>
  <c r="H2644" i="1"/>
  <c r="H2640" i="1"/>
  <c r="H2636" i="1"/>
  <c r="H2713" i="1"/>
  <c r="H2709" i="1"/>
  <c r="H2705" i="1"/>
  <c r="H2701" i="1"/>
  <c r="H2697" i="1"/>
  <c r="H2693" i="1"/>
  <c r="H2689" i="1"/>
  <c r="H2685" i="1"/>
  <c r="H2728" i="1"/>
  <c r="H2911" i="1"/>
  <c r="H2907" i="1"/>
  <c r="H2903" i="1"/>
  <c r="H2899" i="1"/>
  <c r="H2895" i="1"/>
  <c r="H2891" i="1"/>
  <c r="H2887" i="1"/>
  <c r="H2883" i="1"/>
  <c r="H2879" i="1"/>
  <c r="H2875" i="1"/>
  <c r="H2871" i="1"/>
  <c r="H2867" i="1"/>
  <c r="H2863" i="1"/>
  <c r="H2859" i="1"/>
  <c r="H2855" i="1"/>
  <c r="H2851" i="1"/>
  <c r="H2847" i="1"/>
  <c r="H2843" i="1"/>
  <c r="H2839" i="1"/>
  <c r="H2835" i="1"/>
  <c r="H2831" i="1"/>
  <c r="H2827" i="1"/>
  <c r="H2823" i="1"/>
  <c r="H2819" i="1"/>
  <c r="H2815" i="1"/>
  <c r="H2811" i="1"/>
  <c r="H2807" i="1"/>
  <c r="H2803" i="1"/>
  <c r="H2799" i="1"/>
  <c r="H2795" i="1"/>
  <c r="H2791" i="1"/>
  <c r="H2787" i="1"/>
  <c r="H2783" i="1"/>
  <c r="H2779" i="1"/>
  <c r="H2775" i="1"/>
  <c r="H2771" i="1"/>
  <c r="H2767" i="1"/>
  <c r="H2763" i="1"/>
  <c r="H2759" i="1"/>
  <c r="H2755" i="1"/>
  <c r="H2933" i="1"/>
  <c r="H2929" i="1"/>
  <c r="H2925" i="1"/>
  <c r="H2922" i="1"/>
  <c r="H2917" i="1"/>
  <c r="H2945" i="1"/>
  <c r="H2949" i="1"/>
  <c r="H2952" i="1"/>
  <c r="H2997" i="1"/>
  <c r="H2993" i="1"/>
  <c r="H2989" i="1"/>
  <c r="H2985" i="1"/>
  <c r="H2981" i="1"/>
  <c r="H2977" i="1"/>
  <c r="H2973" i="1"/>
  <c r="H2969" i="1"/>
  <c r="H2965" i="1"/>
  <c r="H3041" i="1"/>
  <c r="H3037" i="1"/>
  <c r="H3033" i="1"/>
  <c r="H3029" i="1"/>
  <c r="H3025" i="1"/>
  <c r="H3021" i="1"/>
  <c r="H3017" i="1"/>
  <c r="H3013" i="1"/>
  <c r="H3009" i="1"/>
  <c r="H3005" i="1"/>
  <c r="H3001" i="1"/>
  <c r="H3058" i="1"/>
  <c r="I3058" i="1" s="1"/>
  <c r="H3054" i="1"/>
  <c r="I3054" i="1" s="1"/>
  <c r="H3050" i="1"/>
  <c r="I3050" i="1" s="1"/>
  <c r="H3080" i="1"/>
  <c r="H3076" i="1"/>
  <c r="H3072" i="1"/>
  <c r="H3092" i="1"/>
  <c r="H3103" i="1"/>
  <c r="H3099" i="1"/>
  <c r="H3095" i="1"/>
  <c r="H3183" i="1"/>
  <c r="H3179" i="1"/>
  <c r="H3175" i="1"/>
  <c r="H3171" i="1"/>
  <c r="H3167" i="1"/>
  <c r="H3163" i="1"/>
  <c r="H3159" i="1"/>
  <c r="H3155" i="1"/>
  <c r="H3151" i="1"/>
  <c r="H3147" i="1"/>
  <c r="H3143" i="1"/>
  <c r="H3139" i="1"/>
  <c r="H3135" i="1"/>
  <c r="H3131" i="1"/>
  <c r="H3236" i="1"/>
  <c r="H3622" i="1"/>
  <c r="I3622" i="1" s="1"/>
  <c r="H3618" i="1"/>
  <c r="I3618" i="1" s="1"/>
  <c r="H3614" i="1"/>
  <c r="I3614" i="1" s="1"/>
  <c r="H3610" i="1"/>
  <c r="I3610" i="1" s="1"/>
  <c r="H3606" i="1"/>
  <c r="I3606" i="1" s="1"/>
  <c r="H3602" i="1"/>
  <c r="I3602" i="1" s="1"/>
  <c r="H3624" i="1"/>
  <c r="H3628" i="1"/>
  <c r="H3636" i="1"/>
  <c r="H3639" i="1"/>
  <c r="I3639" i="1" s="1"/>
  <c r="K2" i="5"/>
  <c r="K6" i="5"/>
  <c r="K10" i="5"/>
  <c r="K18" i="5"/>
  <c r="K22" i="5"/>
  <c r="K26" i="5"/>
  <c r="L26" i="5" s="1"/>
  <c r="K30" i="5"/>
  <c r="L30" i="5" s="1"/>
  <c r="K34" i="5"/>
  <c r="K38" i="5"/>
  <c r="K42" i="5"/>
  <c r="K46" i="5"/>
  <c r="L46" i="5" s="1"/>
  <c r="K50" i="5"/>
  <c r="K54" i="5"/>
  <c r="K58" i="5"/>
  <c r="L58" i="5" s="1"/>
  <c r="K62" i="5"/>
  <c r="L62" i="5" s="1"/>
  <c r="K66" i="5"/>
  <c r="K70" i="5"/>
  <c r="K74" i="5"/>
  <c r="K78" i="5"/>
  <c r="L78" i="5" s="1"/>
  <c r="K82" i="5"/>
  <c r="K86" i="5"/>
  <c r="K90" i="5"/>
  <c r="L90" i="5" s="1"/>
  <c r="K94" i="5"/>
  <c r="K102" i="5"/>
  <c r="K130" i="5"/>
  <c r="K134" i="5"/>
  <c r="K138" i="5"/>
  <c r="L138" i="5" s="1"/>
  <c r="K154" i="5"/>
  <c r="K158" i="5"/>
  <c r="K162" i="5"/>
  <c r="L162" i="5" s="1"/>
  <c r="K170" i="5"/>
  <c r="L170" i="5" s="1"/>
  <c r="K174" i="5"/>
  <c r="K178" i="5"/>
  <c r="K182" i="5"/>
  <c r="K186" i="5"/>
  <c r="L186" i="5" s="1"/>
  <c r="K190" i="5"/>
  <c r="K194" i="5"/>
  <c r="K198" i="5"/>
  <c r="L198" i="5" s="1"/>
  <c r="K202" i="5"/>
  <c r="L202" i="5" s="1"/>
  <c r="K206" i="5"/>
  <c r="K210" i="5"/>
  <c r="K214" i="5"/>
  <c r="K218" i="5"/>
  <c r="L218" i="5" s="1"/>
  <c r="K222" i="5"/>
  <c r="K226" i="5"/>
  <c r="K230" i="5"/>
  <c r="K234" i="5"/>
  <c r="L234" i="5" s="1"/>
  <c r="K238" i="5"/>
  <c r="K242" i="5"/>
  <c r="K246" i="5"/>
  <c r="K250" i="5"/>
  <c r="K254" i="5"/>
  <c r="K258" i="5"/>
  <c r="K262" i="5"/>
  <c r="K266" i="5"/>
  <c r="K270" i="5"/>
  <c r="K274" i="5"/>
  <c r="K278" i="5"/>
  <c r="K282" i="5"/>
  <c r="L282" i="5" s="1"/>
  <c r="K286" i="5"/>
  <c r="K290" i="5"/>
  <c r="K306" i="5"/>
  <c r="K322" i="5"/>
  <c r="L322" i="5" s="1"/>
  <c r="K326" i="5"/>
  <c r="K330" i="5"/>
  <c r="K334" i="5"/>
  <c r="K338" i="5"/>
  <c r="L338" i="5" s="1"/>
  <c r="K342" i="5"/>
  <c r="K346" i="5"/>
  <c r="K350" i="5"/>
  <c r="K374" i="5"/>
  <c r="L374" i="5" s="1"/>
  <c r="K378" i="5"/>
  <c r="K382" i="5"/>
  <c r="K386" i="5"/>
  <c r="K390" i="5"/>
  <c r="L390" i="5" s="1"/>
  <c r="K394" i="5"/>
  <c r="K398" i="5"/>
  <c r="K402" i="5"/>
  <c r="K406" i="5"/>
  <c r="K410" i="5"/>
  <c r="K414" i="5"/>
  <c r="K418" i="5"/>
  <c r="K422" i="5"/>
  <c r="K426" i="5"/>
  <c r="K430" i="5"/>
  <c r="K434" i="5"/>
  <c r="K438" i="5"/>
  <c r="K442" i="5"/>
  <c r="K446" i="5"/>
  <c r="K450" i="5"/>
  <c r="K454" i="5"/>
  <c r="K458" i="5"/>
  <c r="K462" i="5"/>
  <c r="K466" i="5"/>
  <c r="L466" i="5" s="1"/>
  <c r="K470" i="5"/>
  <c r="K474" i="5"/>
  <c r="K478" i="5"/>
  <c r="K482" i="5"/>
  <c r="K488" i="5"/>
  <c r="K496" i="5"/>
  <c r="K504" i="5"/>
  <c r="K512" i="5"/>
  <c r="K520" i="5"/>
  <c r="K528" i="5"/>
  <c r="K536" i="5"/>
  <c r="K544" i="5"/>
  <c r="K552" i="5"/>
  <c r="L552" i="5" s="1"/>
  <c r="K560" i="5"/>
  <c r="K568" i="5"/>
  <c r="K576" i="5"/>
  <c r="K584" i="5"/>
  <c r="K592" i="5"/>
  <c r="K600" i="5"/>
  <c r="K608" i="5"/>
  <c r="K616" i="5"/>
  <c r="K624" i="5"/>
  <c r="K632" i="5"/>
  <c r="K640" i="5"/>
  <c r="K648" i="5"/>
  <c r="K656" i="5"/>
  <c r="K664" i="5"/>
  <c r="K672" i="5"/>
  <c r="K680" i="5"/>
  <c r="L680" i="5" s="1"/>
  <c r="K688" i="5"/>
  <c r="K696" i="5"/>
  <c r="K704" i="5"/>
  <c r="L704" i="5" s="1"/>
  <c r="K712" i="5"/>
  <c r="L712" i="5" s="1"/>
  <c r="K720" i="5"/>
  <c r="K728" i="5"/>
  <c r="K736" i="5"/>
  <c r="K744" i="5"/>
  <c r="L744" i="5" s="1"/>
  <c r="K752" i="5"/>
  <c r="K760" i="5"/>
  <c r="K768" i="5"/>
  <c r="L768" i="5" s="1"/>
  <c r="K776" i="5"/>
  <c r="L776" i="5" s="1"/>
  <c r="K784" i="5"/>
  <c r="K792" i="5"/>
  <c r="K800" i="5"/>
  <c r="K808" i="5"/>
  <c r="L808" i="5" s="1"/>
  <c r="K816" i="5"/>
  <c r="K824" i="5"/>
  <c r="K832" i="5"/>
  <c r="K840" i="5"/>
  <c r="L840" i="5" s="1"/>
  <c r="K848" i="5"/>
  <c r="K856" i="5"/>
  <c r="K864" i="5"/>
  <c r="K872" i="5"/>
  <c r="K880" i="5"/>
  <c r="K888" i="5"/>
  <c r="K896" i="5"/>
  <c r="K904" i="5"/>
  <c r="K912" i="5"/>
  <c r="K920" i="5"/>
  <c r="K928" i="5"/>
  <c r="K936" i="5"/>
  <c r="L936" i="5" s="1"/>
  <c r="K944" i="5"/>
  <c r="K952" i="5"/>
  <c r="K960" i="5"/>
  <c r="L960" i="5" s="1"/>
  <c r="K968" i="5"/>
  <c r="L968" i="5" s="1"/>
  <c r="K976" i="5"/>
  <c r="K984" i="5"/>
  <c r="K1000" i="5"/>
  <c r="K1016" i="5"/>
  <c r="L1016" i="5" s="1"/>
  <c r="K1032" i="5"/>
  <c r="K1048" i="5"/>
  <c r="K1064" i="5"/>
  <c r="L1064" i="5" s="1"/>
  <c r="K1080" i="5"/>
  <c r="L1080" i="5" s="1"/>
  <c r="K1096" i="5"/>
  <c r="K1112" i="5"/>
  <c r="K1128" i="5"/>
  <c r="K1144" i="5"/>
  <c r="L1144" i="5" s="1"/>
  <c r="K1160" i="5"/>
  <c r="K1176" i="5"/>
  <c r="K1208" i="5"/>
  <c r="K1224" i="5"/>
  <c r="K1240" i="5"/>
  <c r="K1256" i="5"/>
  <c r="K1272" i="5"/>
  <c r="K1304" i="5"/>
  <c r="L1304" i="5" s="1"/>
  <c r="K1368" i="5"/>
  <c r="K1384" i="5"/>
  <c r="L1384" i="5" s="1"/>
  <c r="K1400" i="5"/>
  <c r="K1416" i="5"/>
  <c r="K1432" i="5"/>
  <c r="K1448" i="5"/>
  <c r="K1464" i="5"/>
  <c r="K1480" i="5"/>
  <c r="K1496" i="5"/>
  <c r="K1512" i="5"/>
  <c r="K1864" i="5"/>
  <c r="L1864" i="5" s="1"/>
  <c r="K1880" i="5"/>
  <c r="L1880" i="5" s="1"/>
  <c r="K1896" i="5"/>
  <c r="K1912" i="5"/>
  <c r="K1928" i="5"/>
  <c r="K2008" i="5"/>
  <c r="K2261" i="5"/>
  <c r="K2325" i="5"/>
  <c r="K2389" i="5"/>
  <c r="K2453" i="5"/>
  <c r="K2581" i="5"/>
  <c r="K2645" i="5"/>
  <c r="K2709" i="5"/>
  <c r="K2801" i="5"/>
  <c r="L2801" i="5" s="1"/>
  <c r="K2865" i="5"/>
  <c r="K2929" i="5"/>
  <c r="K2993" i="5"/>
  <c r="K3057" i="5"/>
  <c r="I157" i="1"/>
  <c r="I145" i="1"/>
  <c r="I101" i="1"/>
  <c r="I13" i="1"/>
  <c r="K1199" i="5"/>
  <c r="K1195" i="5"/>
  <c r="K1191" i="5"/>
  <c r="K1187" i="5"/>
  <c r="L1187" i="5" s="1"/>
  <c r="K1183" i="5"/>
  <c r="K1179" i="5"/>
  <c r="K1175" i="5"/>
  <c r="L1175" i="5" s="1"/>
  <c r="K1171" i="5"/>
  <c r="L1171" i="5" s="1"/>
  <c r="K1167" i="5"/>
  <c r="K1163" i="5"/>
  <c r="K1159" i="5"/>
  <c r="L1159" i="5" s="1"/>
  <c r="K1155" i="5"/>
  <c r="L1155" i="5" s="1"/>
  <c r="K1151" i="5"/>
  <c r="K1147" i="5"/>
  <c r="K1143" i="5"/>
  <c r="L1143" i="5" s="1"/>
  <c r="K1139" i="5"/>
  <c r="L1139" i="5" s="1"/>
  <c r="K1135" i="5"/>
  <c r="K1131" i="5"/>
  <c r="K1127" i="5"/>
  <c r="L1127" i="5" s="1"/>
  <c r="K1123" i="5"/>
  <c r="L1123" i="5" s="1"/>
  <c r="K1119" i="5"/>
  <c r="K1115" i="5"/>
  <c r="K1111" i="5"/>
  <c r="L1111" i="5" s="1"/>
  <c r="K1107" i="5"/>
  <c r="L1107" i="5" s="1"/>
  <c r="K1103" i="5"/>
  <c r="K1099" i="5"/>
  <c r="K1095" i="5"/>
  <c r="L1095" i="5" s="1"/>
  <c r="K1091" i="5"/>
  <c r="L1091" i="5" s="1"/>
  <c r="K1087" i="5"/>
  <c r="K1083" i="5"/>
  <c r="K1079" i="5"/>
  <c r="L1079" i="5" s="1"/>
  <c r="K1075" i="5"/>
  <c r="L1075" i="5" s="1"/>
  <c r="K1071" i="5"/>
  <c r="K1067" i="5"/>
  <c r="K1063" i="5"/>
  <c r="L1063" i="5" s="1"/>
  <c r="K1059" i="5"/>
  <c r="L1059" i="5" s="1"/>
  <c r="K1055" i="5"/>
  <c r="K1051" i="5"/>
  <c r="K1047" i="5"/>
  <c r="L1047" i="5" s="1"/>
  <c r="K1043" i="5"/>
  <c r="L1043" i="5" s="1"/>
  <c r="K1039" i="5"/>
  <c r="K1035" i="5"/>
  <c r="K1031" i="5"/>
  <c r="K1027" i="5"/>
  <c r="L1027" i="5" s="1"/>
  <c r="K1023" i="5"/>
  <c r="K1019" i="5"/>
  <c r="K1015" i="5"/>
  <c r="L1015" i="5" s="1"/>
  <c r="K1011" i="5"/>
  <c r="L1011" i="5" s="1"/>
  <c r="K1007" i="5"/>
  <c r="K1003" i="5"/>
  <c r="K999" i="5"/>
  <c r="L999" i="5" s="1"/>
  <c r="K995" i="5"/>
  <c r="L995" i="5" s="1"/>
  <c r="K991" i="5"/>
  <c r="K987" i="5"/>
  <c r="K983" i="5"/>
  <c r="L983" i="5" s="1"/>
  <c r="K979" i="5"/>
  <c r="K975" i="5"/>
  <c r="K971" i="5"/>
  <c r="K967" i="5"/>
  <c r="L967" i="5" s="1"/>
  <c r="K963" i="5"/>
  <c r="K959" i="5"/>
  <c r="K955" i="5"/>
  <c r="K951" i="5"/>
  <c r="L951" i="5" s="1"/>
  <c r="K947" i="5"/>
  <c r="K943" i="5"/>
  <c r="K939" i="5"/>
  <c r="K935" i="5"/>
  <c r="L935" i="5" s="1"/>
  <c r="K931" i="5"/>
  <c r="K927" i="5"/>
  <c r="K923" i="5"/>
  <c r="K919" i="5"/>
  <c r="L919" i="5" s="1"/>
  <c r="K915" i="5"/>
  <c r="K911" i="5"/>
  <c r="K907" i="5"/>
  <c r="K903" i="5"/>
  <c r="L903" i="5" s="1"/>
  <c r="K899" i="5"/>
  <c r="K895" i="5"/>
  <c r="K891" i="5"/>
  <c r="K887" i="5"/>
  <c r="L887" i="5" s="1"/>
  <c r="K883" i="5"/>
  <c r="K879" i="5"/>
  <c r="K875" i="5"/>
  <c r="K871" i="5"/>
  <c r="K867" i="5"/>
  <c r="K863" i="5"/>
  <c r="K859" i="5"/>
  <c r="K855" i="5"/>
  <c r="L855" i="5" s="1"/>
  <c r="K851" i="5"/>
  <c r="L851" i="5" s="1"/>
  <c r="K847" i="5"/>
  <c r="K843" i="5"/>
  <c r="K839" i="5"/>
  <c r="L839" i="5" s="1"/>
  <c r="K835" i="5"/>
  <c r="L835" i="5" s="1"/>
  <c r="K831" i="5"/>
  <c r="K827" i="5"/>
  <c r="K823" i="5"/>
  <c r="L823" i="5" s="1"/>
  <c r="K819" i="5"/>
  <c r="L819" i="5" s="1"/>
  <c r="K815" i="5"/>
  <c r="K811" i="5"/>
  <c r="K807" i="5"/>
  <c r="L807" i="5" s="1"/>
  <c r="K803" i="5"/>
  <c r="L803" i="5" s="1"/>
  <c r="K799" i="5"/>
  <c r="K795" i="5"/>
  <c r="K791" i="5"/>
  <c r="L791" i="5" s="1"/>
  <c r="K787" i="5"/>
  <c r="L787" i="5" s="1"/>
  <c r="K783" i="5"/>
  <c r="K779" i="5"/>
  <c r="K775" i="5"/>
  <c r="L775" i="5" s="1"/>
  <c r="K771" i="5"/>
  <c r="L771" i="5" s="1"/>
  <c r="K767" i="5"/>
  <c r="K763" i="5"/>
  <c r="K759" i="5"/>
  <c r="L759" i="5" s="1"/>
  <c r="K755" i="5"/>
  <c r="L755" i="5" s="1"/>
  <c r="K751" i="5"/>
  <c r="K747" i="5"/>
  <c r="K743" i="5"/>
  <c r="L743" i="5" s="1"/>
  <c r="K739" i="5"/>
  <c r="L739" i="5" s="1"/>
  <c r="K735" i="5"/>
  <c r="K731" i="5"/>
  <c r="K727" i="5"/>
  <c r="L727" i="5" s="1"/>
  <c r="K723" i="5"/>
  <c r="L723" i="5" s="1"/>
  <c r="K719" i="5"/>
  <c r="K715" i="5"/>
  <c r="K711" i="5"/>
  <c r="L711" i="5" s="1"/>
  <c r="K707" i="5"/>
  <c r="L707" i="5" s="1"/>
  <c r="K703" i="5"/>
  <c r="K699" i="5"/>
  <c r="K695" i="5"/>
  <c r="L695" i="5" s="1"/>
  <c r="K691" i="5"/>
  <c r="L691" i="5" s="1"/>
  <c r="K687" i="5"/>
  <c r="K683" i="5"/>
  <c r="K679" i="5"/>
  <c r="L679" i="5" s="1"/>
  <c r="K675" i="5"/>
  <c r="L675" i="5" s="1"/>
  <c r="K671" i="5"/>
  <c r="K667" i="5"/>
  <c r="K663" i="5"/>
  <c r="L663" i="5" s="1"/>
  <c r="K659" i="5"/>
  <c r="L659" i="5" s="1"/>
  <c r="K655" i="5"/>
  <c r="K651" i="5"/>
  <c r="K647" i="5"/>
  <c r="L647" i="5" s="1"/>
  <c r="K643" i="5"/>
  <c r="L643" i="5" s="1"/>
  <c r="K639" i="5"/>
  <c r="K635" i="5"/>
  <c r="K631" i="5"/>
  <c r="L631" i="5" s="1"/>
  <c r="K627" i="5"/>
  <c r="L627" i="5" s="1"/>
  <c r="K623" i="5"/>
  <c r="K619" i="5"/>
  <c r="K615" i="5"/>
  <c r="L615" i="5" s="1"/>
  <c r="K611" i="5"/>
  <c r="L611" i="5" s="1"/>
  <c r="K607" i="5"/>
  <c r="K603" i="5"/>
  <c r="K599" i="5"/>
  <c r="L599" i="5" s="1"/>
  <c r="K595" i="5"/>
  <c r="L595" i="5" s="1"/>
  <c r="K591" i="5"/>
  <c r="K587" i="5"/>
  <c r="K583" i="5"/>
  <c r="L583" i="5" s="1"/>
  <c r="K579" i="5"/>
  <c r="L579" i="5" s="1"/>
  <c r="K575" i="5"/>
  <c r="K571" i="5"/>
  <c r="K567" i="5"/>
  <c r="L567" i="5" s="1"/>
  <c r="K563" i="5"/>
  <c r="L563" i="5" s="1"/>
  <c r="K559" i="5"/>
  <c r="K555" i="5"/>
  <c r="K551" i="5"/>
  <c r="L551" i="5" s="1"/>
  <c r="K547" i="5"/>
  <c r="L547" i="5" s="1"/>
  <c r="K543" i="5"/>
  <c r="K539" i="5"/>
  <c r="K535" i="5"/>
  <c r="L535" i="5" s="1"/>
  <c r="K531" i="5"/>
  <c r="L531" i="5" s="1"/>
  <c r="K527" i="5"/>
  <c r="K523" i="5"/>
  <c r="K519" i="5"/>
  <c r="L519" i="5" s="1"/>
  <c r="K515" i="5"/>
  <c r="L515" i="5" s="1"/>
  <c r="K511" i="5"/>
  <c r="K507" i="5"/>
  <c r="K503" i="5"/>
  <c r="K499" i="5"/>
  <c r="K495" i="5"/>
  <c r="K491" i="5"/>
  <c r="K487" i="5"/>
  <c r="K1198" i="5"/>
  <c r="L1198" i="5" s="1"/>
  <c r="K1194" i="5"/>
  <c r="K1190" i="5"/>
  <c r="K1186" i="5"/>
  <c r="K1182" i="5"/>
  <c r="L1182" i="5" s="1"/>
  <c r="K1178" i="5"/>
  <c r="K1174" i="5"/>
  <c r="K1170" i="5"/>
  <c r="L1170" i="5" s="1"/>
  <c r="K1166" i="5"/>
  <c r="L1166" i="5" s="1"/>
  <c r="K1162" i="5"/>
  <c r="K1158" i="5"/>
  <c r="K1154" i="5"/>
  <c r="L1154" i="5" s="1"/>
  <c r="K1150" i="5"/>
  <c r="L1150" i="5" s="1"/>
  <c r="K1146" i="5"/>
  <c r="K1142" i="5"/>
  <c r="K1138" i="5"/>
  <c r="L1138" i="5" s="1"/>
  <c r="K1134" i="5"/>
  <c r="L1134" i="5" s="1"/>
  <c r="K1130" i="5"/>
  <c r="K1126" i="5"/>
  <c r="K1122" i="5"/>
  <c r="L1122" i="5" s="1"/>
  <c r="K1118" i="5"/>
  <c r="L1118" i="5" s="1"/>
  <c r="K1114" i="5"/>
  <c r="K1110" i="5"/>
  <c r="K1106" i="5"/>
  <c r="L1106" i="5" s="1"/>
  <c r="K1102" i="5"/>
  <c r="L1102" i="5" s="1"/>
  <c r="K1098" i="5"/>
  <c r="K1094" i="5"/>
  <c r="K1090" i="5"/>
  <c r="L1090" i="5" s="1"/>
  <c r="K1086" i="5"/>
  <c r="L1086" i="5" s="1"/>
  <c r="K1082" i="5"/>
  <c r="K1078" i="5"/>
  <c r="K1074" i="5"/>
  <c r="L1074" i="5" s="1"/>
  <c r="K1070" i="5"/>
  <c r="L1070" i="5" s="1"/>
  <c r="K1066" i="5"/>
  <c r="K1062" i="5"/>
  <c r="K1058" i="5"/>
  <c r="L1058" i="5" s="1"/>
  <c r="K1054" i="5"/>
  <c r="K1050" i="5"/>
  <c r="K1046" i="5"/>
  <c r="K1042" i="5"/>
  <c r="L1042" i="5" s="1"/>
  <c r="K1038" i="5"/>
  <c r="L1038" i="5" s="1"/>
  <c r="K1034" i="5"/>
  <c r="K1030" i="5"/>
  <c r="K1026" i="5"/>
  <c r="L1026" i="5" s="1"/>
  <c r="K1022" i="5"/>
  <c r="L1022" i="5" s="1"/>
  <c r="K1018" i="5"/>
  <c r="K1014" i="5"/>
  <c r="K1010" i="5"/>
  <c r="L1010" i="5" s="1"/>
  <c r="K1006" i="5"/>
  <c r="L1006" i="5" s="1"/>
  <c r="K1002" i="5"/>
  <c r="K998" i="5"/>
  <c r="K994" i="5"/>
  <c r="L994" i="5" s="1"/>
  <c r="K990" i="5"/>
  <c r="L990" i="5" s="1"/>
  <c r="K986" i="5"/>
  <c r="K982" i="5"/>
  <c r="K978" i="5"/>
  <c r="L978" i="5" s="1"/>
  <c r="K974" i="5"/>
  <c r="L974" i="5" s="1"/>
  <c r="K970" i="5"/>
  <c r="K966" i="5"/>
  <c r="K962" i="5"/>
  <c r="L962" i="5" s="1"/>
  <c r="K958" i="5"/>
  <c r="L958" i="5" s="1"/>
  <c r="K954" i="5"/>
  <c r="K950" i="5"/>
  <c r="K946" i="5"/>
  <c r="L946" i="5" s="1"/>
  <c r="K942" i="5"/>
  <c r="L942" i="5" s="1"/>
  <c r="K938" i="5"/>
  <c r="K934" i="5"/>
  <c r="K930" i="5"/>
  <c r="L930" i="5" s="1"/>
  <c r="K926" i="5"/>
  <c r="L926" i="5" s="1"/>
  <c r="K922" i="5"/>
  <c r="K918" i="5"/>
  <c r="K914" i="5"/>
  <c r="K910" i="5"/>
  <c r="K906" i="5"/>
  <c r="K902" i="5"/>
  <c r="K898" i="5"/>
  <c r="K894" i="5"/>
  <c r="K890" i="5"/>
  <c r="K886" i="5"/>
  <c r="K882" i="5"/>
  <c r="K878" i="5"/>
  <c r="K874" i="5"/>
  <c r="K870" i="5"/>
  <c r="K866" i="5"/>
  <c r="K862" i="5"/>
  <c r="K858" i="5"/>
  <c r="K854" i="5"/>
  <c r="K850" i="5"/>
  <c r="L850" i="5" s="1"/>
  <c r="K846" i="5"/>
  <c r="L846" i="5" s="1"/>
  <c r="K842" i="5"/>
  <c r="K838" i="5"/>
  <c r="K834" i="5"/>
  <c r="K830" i="5"/>
  <c r="L830" i="5" s="1"/>
  <c r="K826" i="5"/>
  <c r="K822" i="5"/>
  <c r="K818" i="5"/>
  <c r="L818" i="5" s="1"/>
  <c r="K814" i="5"/>
  <c r="L814" i="5" s="1"/>
  <c r="K810" i="5"/>
  <c r="K806" i="5"/>
  <c r="K802" i="5"/>
  <c r="L802" i="5" s="1"/>
  <c r="K798" i="5"/>
  <c r="L798" i="5" s="1"/>
  <c r="K794" i="5"/>
  <c r="K790" i="5"/>
  <c r="K786" i="5"/>
  <c r="L786" i="5" s="1"/>
  <c r="K782" i="5"/>
  <c r="L782" i="5" s="1"/>
  <c r="K778" i="5"/>
  <c r="K774" i="5"/>
  <c r="K770" i="5"/>
  <c r="L770" i="5" s="1"/>
  <c r="K766" i="5"/>
  <c r="L766" i="5" s="1"/>
  <c r="K762" i="5"/>
  <c r="K758" i="5"/>
  <c r="K754" i="5"/>
  <c r="L754" i="5" s="1"/>
  <c r="K750" i="5"/>
  <c r="L750" i="5" s="1"/>
  <c r="K746" i="5"/>
  <c r="K742" i="5"/>
  <c r="K738" i="5"/>
  <c r="L738" i="5" s="1"/>
  <c r="K734" i="5"/>
  <c r="L734" i="5" s="1"/>
  <c r="K730" i="5"/>
  <c r="K726" i="5"/>
  <c r="K722" i="5"/>
  <c r="K718" i="5"/>
  <c r="L718" i="5" s="1"/>
  <c r="K714" i="5"/>
  <c r="K710" i="5"/>
  <c r="K706" i="5"/>
  <c r="K702" i="5"/>
  <c r="L702" i="5" s="1"/>
  <c r="K698" i="5"/>
  <c r="K694" i="5"/>
  <c r="K690" i="5"/>
  <c r="L690" i="5" s="1"/>
  <c r="K686" i="5"/>
  <c r="L686" i="5" s="1"/>
  <c r="K682" i="5"/>
  <c r="K678" i="5"/>
  <c r="K674" i="5"/>
  <c r="L674" i="5" s="1"/>
  <c r="K670" i="5"/>
  <c r="L670" i="5" s="1"/>
  <c r="K666" i="5"/>
  <c r="K662" i="5"/>
  <c r="K658" i="5"/>
  <c r="L658" i="5" s="1"/>
  <c r="K654" i="5"/>
  <c r="L654" i="5" s="1"/>
  <c r="K650" i="5"/>
  <c r="K646" i="5"/>
  <c r="K642" i="5"/>
  <c r="L642" i="5" s="1"/>
  <c r="K638" i="5"/>
  <c r="L638" i="5" s="1"/>
  <c r="K634" i="5"/>
  <c r="K630" i="5"/>
  <c r="K626" i="5"/>
  <c r="L626" i="5" s="1"/>
  <c r="K622" i="5"/>
  <c r="L622" i="5" s="1"/>
  <c r="K618" i="5"/>
  <c r="K614" i="5"/>
  <c r="K610" i="5"/>
  <c r="L610" i="5" s="1"/>
  <c r="K606" i="5"/>
  <c r="L606" i="5" s="1"/>
  <c r="K602" i="5"/>
  <c r="K598" i="5"/>
  <c r="K594" i="5"/>
  <c r="L594" i="5" s="1"/>
  <c r="K590" i="5"/>
  <c r="L590" i="5" s="1"/>
  <c r="K586" i="5"/>
  <c r="K582" i="5"/>
  <c r="K578" i="5"/>
  <c r="L578" i="5" s="1"/>
  <c r="K574" i="5"/>
  <c r="L574" i="5" s="1"/>
  <c r="K570" i="5"/>
  <c r="K566" i="5"/>
  <c r="K562" i="5"/>
  <c r="L562" i="5" s="1"/>
  <c r="K558" i="5"/>
  <c r="L558" i="5" s="1"/>
  <c r="K554" i="5"/>
  <c r="K550" i="5"/>
  <c r="K546" i="5"/>
  <c r="L546" i="5" s="1"/>
  <c r="K542" i="5"/>
  <c r="L542" i="5" s="1"/>
  <c r="K538" i="5"/>
  <c r="K534" i="5"/>
  <c r="K530" i="5"/>
  <c r="L530" i="5" s="1"/>
  <c r="K526" i="5"/>
  <c r="L526" i="5" s="1"/>
  <c r="K522" i="5"/>
  <c r="K518" i="5"/>
  <c r="K514" i="5"/>
  <c r="L514" i="5" s="1"/>
  <c r="K510" i="5"/>
  <c r="L510" i="5" s="1"/>
  <c r="K506" i="5"/>
  <c r="K502" i="5"/>
  <c r="K498" i="5"/>
  <c r="K494" i="5"/>
  <c r="K490" i="5"/>
  <c r="K486" i="5"/>
  <c r="K1201" i="5"/>
  <c r="K1197" i="5"/>
  <c r="K1193" i="5"/>
  <c r="K1189" i="5"/>
  <c r="K1185" i="5"/>
  <c r="K1181" i="5"/>
  <c r="L1181" i="5" s="1"/>
  <c r="K1177" i="5"/>
  <c r="K1173" i="5"/>
  <c r="K1169" i="5"/>
  <c r="L1169" i="5" s="1"/>
  <c r="K1165" i="5"/>
  <c r="L1165" i="5" s="1"/>
  <c r="K1161" i="5"/>
  <c r="K1157" i="5"/>
  <c r="K1153" i="5"/>
  <c r="L1153" i="5" s="1"/>
  <c r="K1149" i="5"/>
  <c r="L1149" i="5" s="1"/>
  <c r="K1145" i="5"/>
  <c r="K1141" i="5"/>
  <c r="K1137" i="5"/>
  <c r="L1137" i="5" s="1"/>
  <c r="K1133" i="5"/>
  <c r="L1133" i="5" s="1"/>
  <c r="K1129" i="5"/>
  <c r="K1125" i="5"/>
  <c r="K1121" i="5"/>
  <c r="L1121" i="5" s="1"/>
  <c r="K1117" i="5"/>
  <c r="L1117" i="5" s="1"/>
  <c r="K1113" i="5"/>
  <c r="K1109" i="5"/>
  <c r="K1105" i="5"/>
  <c r="L1105" i="5" s="1"/>
  <c r="K1101" i="5"/>
  <c r="L1101" i="5" s="1"/>
  <c r="K1097" i="5"/>
  <c r="K1093" i="5"/>
  <c r="K1089" i="5"/>
  <c r="L1089" i="5" s="1"/>
  <c r="K1085" i="5"/>
  <c r="L1085" i="5" s="1"/>
  <c r="K1081" i="5"/>
  <c r="K1077" i="5"/>
  <c r="K1073" i="5"/>
  <c r="L1073" i="5" s="1"/>
  <c r="K1069" i="5"/>
  <c r="L1069" i="5" s="1"/>
  <c r="K1065" i="5"/>
  <c r="K1061" i="5"/>
  <c r="K1057" i="5"/>
  <c r="L1057" i="5" s="1"/>
  <c r="K1053" i="5"/>
  <c r="L1053" i="5" s="1"/>
  <c r="K1049" i="5"/>
  <c r="K1045" i="5"/>
  <c r="K1041" i="5"/>
  <c r="L1041" i="5" s="1"/>
  <c r="K1037" i="5"/>
  <c r="K1033" i="5"/>
  <c r="K1029" i="5"/>
  <c r="K1025" i="5"/>
  <c r="L1025" i="5" s="1"/>
  <c r="K1021" i="5"/>
  <c r="L1021" i="5" s="1"/>
  <c r="K1017" i="5"/>
  <c r="K1013" i="5"/>
  <c r="K1009" i="5"/>
  <c r="L1009" i="5" s="1"/>
  <c r="K1005" i="5"/>
  <c r="L1005" i="5" s="1"/>
  <c r="K1001" i="5"/>
  <c r="K997" i="5"/>
  <c r="K993" i="5"/>
  <c r="L993" i="5" s="1"/>
  <c r="K989" i="5"/>
  <c r="L989" i="5" s="1"/>
  <c r="K985" i="5"/>
  <c r="K1254" i="5"/>
  <c r="K1253" i="5"/>
  <c r="L1253" i="5" s="1"/>
  <c r="K1266" i="5"/>
  <c r="L1266" i="5" s="1"/>
  <c r="K1265" i="5"/>
  <c r="K2224" i="5"/>
  <c r="K2220" i="5"/>
  <c r="L2220" i="5" s="1"/>
  <c r="K2216" i="5"/>
  <c r="L2216" i="5" s="1"/>
  <c r="K2212" i="5"/>
  <c r="K2208" i="5"/>
  <c r="K2204" i="5"/>
  <c r="L2204" i="5" s="1"/>
  <c r="K2223" i="5"/>
  <c r="L2223" i="5" s="1"/>
  <c r="K2219" i="5"/>
  <c r="K2215" i="5"/>
  <c r="K2211" i="5"/>
  <c r="L2211" i="5" s="1"/>
  <c r="K2207" i="5"/>
  <c r="L2207" i="5" s="1"/>
  <c r="K2203" i="5"/>
  <c r="K2226" i="5"/>
  <c r="K2222" i="5"/>
  <c r="K2218" i="5"/>
  <c r="L2218" i="5" s="1"/>
  <c r="K2214" i="5"/>
  <c r="K2210" i="5"/>
  <c r="K2206" i="5"/>
  <c r="L2206" i="5" s="1"/>
  <c r="K2225" i="5"/>
  <c r="K2209" i="5"/>
  <c r="K2221" i="5"/>
  <c r="K2205" i="5"/>
  <c r="L2205" i="5" s="1"/>
  <c r="K2217" i="5"/>
  <c r="L2217" i="5" s="1"/>
  <c r="K1287" i="5"/>
  <c r="K1290" i="5"/>
  <c r="K1289" i="5"/>
  <c r="L1289" i="5" s="1"/>
  <c r="K1351" i="5"/>
  <c r="L1351" i="5" s="1"/>
  <c r="K1350" i="5"/>
  <c r="K1353" i="5"/>
  <c r="K1349" i="5"/>
  <c r="K1355" i="5"/>
  <c r="L1355" i="5" s="1"/>
  <c r="K1358" i="5"/>
  <c r="K1354" i="5"/>
  <c r="K1357" i="5"/>
  <c r="K1491" i="5"/>
  <c r="L1491" i="5" s="1"/>
  <c r="K1494" i="5"/>
  <c r="K1490" i="5"/>
  <c r="K1493" i="5"/>
  <c r="K1503" i="5"/>
  <c r="L1503" i="5" s="1"/>
  <c r="K1505" i="5"/>
  <c r="H5" i="1"/>
  <c r="I5" i="1" s="1"/>
  <c r="H35" i="1"/>
  <c r="H20" i="1"/>
  <c r="H130" i="1"/>
  <c r="H286" i="1"/>
  <c r="H270" i="1"/>
  <c r="H254" i="1"/>
  <c r="H238" i="1"/>
  <c r="H222" i="1"/>
  <c r="H206" i="1"/>
  <c r="H190" i="1"/>
  <c r="H174" i="1"/>
  <c r="H490" i="1"/>
  <c r="H526" i="1"/>
  <c r="H1117" i="1"/>
  <c r="H572" i="1"/>
  <c r="H521" i="1"/>
  <c r="H802" i="1"/>
  <c r="H967" i="1"/>
  <c r="H505" i="1"/>
  <c r="H979" i="1"/>
  <c r="H2177" i="1"/>
  <c r="I2177" i="1" s="1"/>
  <c r="H2200" i="1"/>
  <c r="H2225" i="1"/>
  <c r="I2225" i="1" s="1"/>
  <c r="H2221" i="1"/>
  <c r="I2221" i="1" s="1"/>
  <c r="H2217" i="1"/>
  <c r="I2217" i="1" s="1"/>
  <c r="H2213" i="1"/>
  <c r="I2213" i="1" s="1"/>
  <c r="H2209" i="1"/>
  <c r="I2209" i="1" s="1"/>
  <c r="H2205" i="1"/>
  <c r="I2205" i="1" s="1"/>
  <c r="H2261" i="1"/>
  <c r="I2261" i="1" s="1"/>
  <c r="H2273" i="1"/>
  <c r="I2273" i="1" s="1"/>
  <c r="H2292" i="1"/>
  <c r="H2297" i="1"/>
  <c r="I2297" i="1" s="1"/>
  <c r="H2299" i="1"/>
  <c r="H2305" i="1"/>
  <c r="I2305" i="1" s="1"/>
  <c r="H2325" i="1"/>
  <c r="I2325" i="1" s="1"/>
  <c r="H2321" i="1"/>
  <c r="I2321" i="1" s="1"/>
  <c r="H2317" i="1"/>
  <c r="I2317" i="1" s="1"/>
  <c r="H2313" i="1"/>
  <c r="I2313" i="1" s="1"/>
  <c r="H2309" i="1"/>
  <c r="I2309" i="1" s="1"/>
  <c r="H2329" i="1"/>
  <c r="I2329" i="1" s="1"/>
  <c r="H2333" i="1"/>
  <c r="I2333" i="1" s="1"/>
  <c r="H2413" i="1"/>
  <c r="I2413" i="1" s="1"/>
  <c r="H2409" i="1"/>
  <c r="I2409" i="1" s="1"/>
  <c r="H2405" i="1"/>
  <c r="I2405" i="1" s="1"/>
  <c r="H2401" i="1"/>
  <c r="I2401" i="1" s="1"/>
  <c r="H2397" i="1"/>
  <c r="I2397" i="1" s="1"/>
  <c r="H2393" i="1"/>
  <c r="I2393" i="1" s="1"/>
  <c r="H2389" i="1"/>
  <c r="I2389" i="1" s="1"/>
  <c r="H2385" i="1"/>
  <c r="I2385" i="1" s="1"/>
  <c r="H2381" i="1"/>
  <c r="I2381" i="1" s="1"/>
  <c r="H2377" i="1"/>
  <c r="I2377" i="1" s="1"/>
  <c r="H2373" i="1"/>
  <c r="I2373" i="1" s="1"/>
  <c r="H2369" i="1"/>
  <c r="I2369" i="1" s="1"/>
  <c r="H2365" i="1"/>
  <c r="I2365" i="1" s="1"/>
  <c r="H2361" i="1"/>
  <c r="I2361" i="1" s="1"/>
  <c r="H2357" i="1"/>
  <c r="I2357" i="1" s="1"/>
  <c r="H2353" i="1"/>
  <c r="I2353" i="1" s="1"/>
  <c r="H2349" i="1"/>
  <c r="I2349" i="1" s="1"/>
  <c r="H2345" i="1"/>
  <c r="I2345" i="1" s="1"/>
  <c r="H2341" i="1"/>
  <c r="I2341" i="1" s="1"/>
  <c r="H2337" i="1"/>
  <c r="I2337" i="1" s="1"/>
  <c r="H2419" i="1"/>
  <c r="H2439" i="1"/>
  <c r="H2435" i="1"/>
  <c r="H2431" i="1"/>
  <c r="H2427" i="1"/>
  <c r="H2423" i="1"/>
  <c r="H2464" i="1"/>
  <c r="H2460" i="1"/>
  <c r="H2456" i="1"/>
  <c r="H2452" i="1"/>
  <c r="H2469" i="1"/>
  <c r="I2469" i="1" s="1"/>
  <c r="H2494" i="1"/>
  <c r="H2500" i="1"/>
  <c r="H2564" i="1"/>
  <c r="H2623" i="1"/>
  <c r="H2619" i="1"/>
  <c r="H2615" i="1"/>
  <c r="H2611" i="1"/>
  <c r="H2607" i="1"/>
  <c r="H2603" i="1"/>
  <c r="H2599" i="1"/>
  <c r="H2595" i="1"/>
  <c r="H2591" i="1"/>
  <c r="H2587" i="1"/>
  <c r="H2583" i="1"/>
  <c r="H2579" i="1"/>
  <c r="H2575" i="1"/>
  <c r="H2571" i="1"/>
  <c r="H2629" i="1"/>
  <c r="I2629" i="1" s="1"/>
  <c r="H2633" i="1"/>
  <c r="I2633" i="1" s="1"/>
  <c r="H2647" i="1"/>
  <c r="H2643" i="1"/>
  <c r="H2639" i="1"/>
  <c r="H2635" i="1"/>
  <c r="H2712" i="1"/>
  <c r="H2708" i="1"/>
  <c r="H2704" i="1"/>
  <c r="H2700" i="1"/>
  <c r="H2696" i="1"/>
  <c r="H2692" i="1"/>
  <c r="H2688" i="1"/>
  <c r="H2684" i="1"/>
  <c r="H2910" i="1"/>
  <c r="H2906" i="1"/>
  <c r="H2902" i="1"/>
  <c r="H2898" i="1"/>
  <c r="H2894" i="1"/>
  <c r="H2890" i="1"/>
  <c r="H2886" i="1"/>
  <c r="H2882" i="1"/>
  <c r="H2878" i="1"/>
  <c r="H2874" i="1"/>
  <c r="H2870" i="1"/>
  <c r="H2866" i="1"/>
  <c r="H2862" i="1"/>
  <c r="H2858" i="1"/>
  <c r="H2854" i="1"/>
  <c r="H2850" i="1"/>
  <c r="H2846" i="1"/>
  <c r="H2842" i="1"/>
  <c r="H2838" i="1"/>
  <c r="H2834" i="1"/>
  <c r="H2830" i="1"/>
  <c r="H2826" i="1"/>
  <c r="H2822" i="1"/>
  <c r="H2818" i="1"/>
  <c r="H2814" i="1"/>
  <c r="H2810" i="1"/>
  <c r="H2806" i="1"/>
  <c r="H2802" i="1"/>
  <c r="H2798" i="1"/>
  <c r="H2794" i="1"/>
  <c r="H2790" i="1"/>
  <c r="H2786" i="1"/>
  <c r="H2782" i="1"/>
  <c r="H2778" i="1"/>
  <c r="H2774" i="1"/>
  <c r="H2770" i="1"/>
  <c r="H2766" i="1"/>
  <c r="H2762" i="1"/>
  <c r="H2758" i="1"/>
  <c r="H2932" i="1"/>
  <c r="I2932" i="1" s="1"/>
  <c r="H2928" i="1"/>
  <c r="I2928" i="1" s="1"/>
  <c r="H2924" i="1"/>
  <c r="I2924" i="1" s="1"/>
  <c r="H2920" i="1"/>
  <c r="I2920" i="1" s="1"/>
  <c r="H2916" i="1"/>
  <c r="I2916" i="1" s="1"/>
  <c r="H2944" i="1"/>
  <c r="I2944" i="1" s="1"/>
  <c r="H2948" i="1"/>
  <c r="I2948" i="1" s="1"/>
  <c r="H2996" i="1"/>
  <c r="I2996" i="1" s="1"/>
  <c r="H2992" i="1"/>
  <c r="I2992" i="1" s="1"/>
  <c r="H2988" i="1"/>
  <c r="I2988" i="1" s="1"/>
  <c r="H2984" i="1"/>
  <c r="I2984" i="1" s="1"/>
  <c r="H2980" i="1"/>
  <c r="I2980" i="1" s="1"/>
  <c r="H2976" i="1"/>
  <c r="I2976" i="1" s="1"/>
  <c r="H2972" i="1"/>
  <c r="I2972" i="1" s="1"/>
  <c r="H2968" i="1"/>
  <c r="I2968" i="1" s="1"/>
  <c r="H2964" i="1"/>
  <c r="I2964" i="1" s="1"/>
  <c r="H3040" i="1"/>
  <c r="I3040" i="1" s="1"/>
  <c r="H3036" i="1"/>
  <c r="I3036" i="1" s="1"/>
  <c r="H3032" i="1"/>
  <c r="I3032" i="1" s="1"/>
  <c r="H3028" i="1"/>
  <c r="I3028" i="1" s="1"/>
  <c r="H3024" i="1"/>
  <c r="I3024" i="1" s="1"/>
  <c r="H3020" i="1"/>
  <c r="I3020" i="1" s="1"/>
  <c r="H3016" i="1"/>
  <c r="I3016" i="1" s="1"/>
  <c r="H3012" i="1"/>
  <c r="I3012" i="1" s="1"/>
  <c r="H3008" i="1"/>
  <c r="I3008" i="1" s="1"/>
  <c r="H3004" i="1"/>
  <c r="I3004" i="1" s="1"/>
  <c r="H3000" i="1"/>
  <c r="I3000" i="1" s="1"/>
  <c r="H3057" i="1"/>
  <c r="I3057" i="1" s="1"/>
  <c r="H3053" i="1"/>
  <c r="I3053" i="1" s="1"/>
  <c r="H3049" i="1"/>
  <c r="I3049" i="1" s="1"/>
  <c r="H3079" i="1"/>
  <c r="H3075" i="1"/>
  <c r="H3093" i="1"/>
  <c r="I3093" i="1" s="1"/>
  <c r="H3102" i="1"/>
  <c r="H3098" i="1"/>
  <c r="H3094" i="1"/>
  <c r="H3182" i="1"/>
  <c r="H3178" i="1"/>
  <c r="H3174" i="1"/>
  <c r="H3170" i="1"/>
  <c r="H3166" i="1"/>
  <c r="H3162" i="1"/>
  <c r="H3158" i="1"/>
  <c r="H3154" i="1"/>
  <c r="H3150" i="1"/>
  <c r="H3146" i="1"/>
  <c r="H3142" i="1"/>
  <c r="H3138" i="1"/>
  <c r="H3134" i="1"/>
  <c r="H3239" i="1"/>
  <c r="H3549" i="1"/>
  <c r="I3549" i="1" s="1"/>
  <c r="H3621" i="1"/>
  <c r="I3621" i="1" s="1"/>
  <c r="H3617" i="1"/>
  <c r="I3617" i="1" s="1"/>
  <c r="H3613" i="1"/>
  <c r="I3613" i="1" s="1"/>
  <c r="H3609" i="1"/>
  <c r="I3609" i="1" s="1"/>
  <c r="H3605" i="1"/>
  <c r="I3605" i="1" s="1"/>
  <c r="H3601" i="1"/>
  <c r="I3601" i="1" s="1"/>
  <c r="H3627" i="1"/>
  <c r="I3627" i="1" s="1"/>
  <c r="H3642" i="1"/>
  <c r="I3642" i="1" s="1"/>
  <c r="H3638" i="1"/>
  <c r="I3638" i="1" s="1"/>
  <c r="K3" i="5"/>
  <c r="K7" i="5"/>
  <c r="K15" i="5"/>
  <c r="K19" i="5"/>
  <c r="K23" i="5"/>
  <c r="K27" i="5"/>
  <c r="K31" i="5"/>
  <c r="L31" i="5" s="1"/>
  <c r="K35" i="5"/>
  <c r="L35" i="5" s="1"/>
  <c r="K39" i="5"/>
  <c r="K43" i="5"/>
  <c r="K55" i="5"/>
  <c r="L55" i="5" s="1"/>
  <c r="K59" i="5"/>
  <c r="L59" i="5" s="1"/>
  <c r="K63" i="5"/>
  <c r="K67" i="5"/>
  <c r="K71" i="5"/>
  <c r="L71" i="5" s="1"/>
  <c r="K75" i="5"/>
  <c r="L75" i="5" s="1"/>
  <c r="K87" i="5"/>
  <c r="K91" i="5"/>
  <c r="K127" i="5"/>
  <c r="L127" i="5" s="1"/>
  <c r="K131" i="5"/>
  <c r="L131" i="5" s="1"/>
  <c r="K135" i="5"/>
  <c r="K167" i="5"/>
  <c r="K171" i="5"/>
  <c r="L171" i="5" s="1"/>
  <c r="K175" i="5"/>
  <c r="L175" i="5" s="1"/>
  <c r="K179" i="5"/>
  <c r="K183" i="5"/>
  <c r="K187" i="5"/>
  <c r="L187" i="5" s="1"/>
  <c r="K191" i="5"/>
  <c r="L191" i="5" s="1"/>
  <c r="K195" i="5"/>
  <c r="K199" i="5"/>
  <c r="K203" i="5"/>
  <c r="L203" i="5" s="1"/>
  <c r="K207" i="5"/>
  <c r="L207" i="5" s="1"/>
  <c r="K211" i="5"/>
  <c r="K215" i="5"/>
  <c r="K219" i="5"/>
  <c r="L219" i="5" s="1"/>
  <c r="K223" i="5"/>
  <c r="L223" i="5" s="1"/>
  <c r="K227" i="5"/>
  <c r="K231" i="5"/>
  <c r="K235" i="5"/>
  <c r="L235" i="5" s="1"/>
  <c r="K239" i="5"/>
  <c r="L239" i="5" s="1"/>
  <c r="K243" i="5"/>
  <c r="K247" i="5"/>
  <c r="K251" i="5"/>
  <c r="L251" i="5" s="1"/>
  <c r="K255" i="5"/>
  <c r="L255" i="5" s="1"/>
  <c r="K259" i="5"/>
  <c r="K263" i="5"/>
  <c r="K267" i="5"/>
  <c r="L267" i="5" s="1"/>
  <c r="K271" i="5"/>
  <c r="L271" i="5" s="1"/>
  <c r="K275" i="5"/>
  <c r="K279" i="5"/>
  <c r="K283" i="5"/>
  <c r="K287" i="5"/>
  <c r="K323" i="5"/>
  <c r="K327" i="5"/>
  <c r="K331" i="5"/>
  <c r="L331" i="5" s="1"/>
  <c r="K335" i="5"/>
  <c r="L335" i="5" s="1"/>
  <c r="K339" i="5"/>
  <c r="K343" i="5"/>
  <c r="K375" i="5"/>
  <c r="K379" i="5"/>
  <c r="L379" i="5" s="1"/>
  <c r="K383" i="5"/>
  <c r="K387" i="5"/>
  <c r="K391" i="5"/>
  <c r="L391" i="5" s="1"/>
  <c r="K395" i="5"/>
  <c r="L395" i="5" s="1"/>
  <c r="K399" i="5"/>
  <c r="K403" i="5"/>
  <c r="K407" i="5"/>
  <c r="K411" i="5"/>
  <c r="L411" i="5" s="1"/>
  <c r="K415" i="5"/>
  <c r="K419" i="5"/>
  <c r="K423" i="5"/>
  <c r="K427" i="5"/>
  <c r="L427" i="5" s="1"/>
  <c r="K431" i="5"/>
  <c r="K435" i="5"/>
  <c r="K439" i="5"/>
  <c r="K443" i="5"/>
  <c r="L443" i="5" s="1"/>
  <c r="K447" i="5"/>
  <c r="K451" i="5"/>
  <c r="K455" i="5"/>
  <c r="K459" i="5"/>
  <c r="L459" i="5" s="1"/>
  <c r="K463" i="5"/>
  <c r="K467" i="5"/>
  <c r="K471" i="5"/>
  <c r="K475" i="5"/>
  <c r="L475" i="5" s="1"/>
  <c r="K479" i="5"/>
  <c r="K483" i="5"/>
  <c r="K489" i="5"/>
  <c r="K497" i="5"/>
  <c r="L497" i="5" s="1"/>
  <c r="K505" i="5"/>
  <c r="K513" i="5"/>
  <c r="K521" i="5"/>
  <c r="K529" i="5"/>
  <c r="K537" i="5"/>
  <c r="K545" i="5"/>
  <c r="K553" i="5"/>
  <c r="L553" i="5" s="1"/>
  <c r="K561" i="5"/>
  <c r="L561" i="5" s="1"/>
  <c r="K569" i="5"/>
  <c r="K577" i="5"/>
  <c r="K585" i="5"/>
  <c r="L585" i="5" s="1"/>
  <c r="K593" i="5"/>
  <c r="L593" i="5" s="1"/>
  <c r="K601" i="5"/>
  <c r="K609" i="5"/>
  <c r="K617" i="5"/>
  <c r="L617" i="5" s="1"/>
  <c r="K625" i="5"/>
  <c r="L625" i="5" s="1"/>
  <c r="K633" i="5"/>
  <c r="K641" i="5"/>
  <c r="K649" i="5"/>
  <c r="L649" i="5" s="1"/>
  <c r="K657" i="5"/>
  <c r="L657" i="5" s="1"/>
  <c r="K665" i="5"/>
  <c r="K673" i="5"/>
  <c r="K681" i="5"/>
  <c r="L681" i="5" s="1"/>
  <c r="K689" i="5"/>
  <c r="L689" i="5" s="1"/>
  <c r="K697" i="5"/>
  <c r="K705" i="5"/>
  <c r="K713" i="5"/>
  <c r="L713" i="5" s="1"/>
  <c r="K721" i="5"/>
  <c r="L721" i="5" s="1"/>
  <c r="K729" i="5"/>
  <c r="K737" i="5"/>
  <c r="K745" i="5"/>
  <c r="L745" i="5" s="1"/>
  <c r="K753" i="5"/>
  <c r="L753" i="5" s="1"/>
  <c r="K761" i="5"/>
  <c r="K769" i="5"/>
  <c r="K777" i="5"/>
  <c r="L777" i="5" s="1"/>
  <c r="K785" i="5"/>
  <c r="L785" i="5" s="1"/>
  <c r="K793" i="5"/>
  <c r="K801" i="5"/>
  <c r="K809" i="5"/>
  <c r="L809" i="5" s="1"/>
  <c r="K817" i="5"/>
  <c r="L817" i="5" s="1"/>
  <c r="K825" i="5"/>
  <c r="K833" i="5"/>
  <c r="K841" i="5"/>
  <c r="L841" i="5" s="1"/>
  <c r="K849" i="5"/>
  <c r="L849" i="5" s="1"/>
  <c r="K857" i="5"/>
  <c r="K865" i="5"/>
  <c r="K873" i="5"/>
  <c r="K881" i="5"/>
  <c r="L881" i="5" s="1"/>
  <c r="K889" i="5"/>
  <c r="K897" i="5"/>
  <c r="K905" i="5"/>
  <c r="K913" i="5"/>
  <c r="K921" i="5"/>
  <c r="K929" i="5"/>
  <c r="K937" i="5"/>
  <c r="L937" i="5" s="1"/>
  <c r="K945" i="5"/>
  <c r="L945" i="5" s="1"/>
  <c r="K953" i="5"/>
  <c r="K961" i="5"/>
  <c r="K969" i="5"/>
  <c r="K977" i="5"/>
  <c r="L977" i="5" s="1"/>
  <c r="K988" i="5"/>
  <c r="K1004" i="5"/>
  <c r="K1020" i="5"/>
  <c r="L1020" i="5" s="1"/>
  <c r="K1036" i="5"/>
  <c r="L1036" i="5" s="1"/>
  <c r="K1052" i="5"/>
  <c r="K1068" i="5"/>
  <c r="K1084" i="5"/>
  <c r="L1084" i="5" s="1"/>
  <c r="K1100" i="5"/>
  <c r="L1100" i="5" s="1"/>
  <c r="K1116" i="5"/>
  <c r="K1132" i="5"/>
  <c r="K1148" i="5"/>
  <c r="L1148" i="5" s="1"/>
  <c r="K1164" i="5"/>
  <c r="L1164" i="5" s="1"/>
  <c r="K1180" i="5"/>
  <c r="K1196" i="5"/>
  <c r="K1212" i="5"/>
  <c r="K1228" i="5"/>
  <c r="K1244" i="5"/>
  <c r="K1260" i="5"/>
  <c r="K1276" i="5"/>
  <c r="L1276" i="5" s="1"/>
  <c r="K1308" i="5"/>
  <c r="L1308" i="5" s="1"/>
  <c r="K1356" i="5"/>
  <c r="K1372" i="5"/>
  <c r="L1372" i="5" s="1"/>
  <c r="K1388" i="5"/>
  <c r="K1404" i="5"/>
  <c r="K1420" i="5"/>
  <c r="K1436" i="5"/>
  <c r="K1452" i="5"/>
  <c r="L1452" i="5" s="1"/>
  <c r="K1468" i="5"/>
  <c r="L1468" i="5" s="1"/>
  <c r="K1484" i="5"/>
  <c r="K1500" i="5"/>
  <c r="K1516" i="5"/>
  <c r="L1516" i="5" s="1"/>
  <c r="K1868" i="5"/>
  <c r="L1868" i="5" s="1"/>
  <c r="K1884" i="5"/>
  <c r="K1900" i="5"/>
  <c r="K1916" i="5"/>
  <c r="L1916" i="5" s="1"/>
  <c r="K1932" i="5"/>
  <c r="L1932" i="5" s="1"/>
  <c r="K2021" i="5"/>
  <c r="K2213" i="5"/>
  <c r="K2341" i="5"/>
  <c r="K2405" i="5"/>
  <c r="K2469" i="5"/>
  <c r="K2597" i="5"/>
  <c r="K2817" i="5"/>
  <c r="L2817" i="5" s="1"/>
  <c r="K2881" i="5"/>
  <c r="L2881" i="5" s="1"/>
  <c r="K2945" i="5"/>
  <c r="K3009" i="5"/>
  <c r="K3073" i="5"/>
  <c r="K3137" i="5"/>
  <c r="J3629" i="5"/>
  <c r="F3629" i="5"/>
  <c r="F3625" i="5"/>
  <c r="J3625" i="5"/>
  <c r="L3625" i="5" s="1"/>
  <c r="H3599" i="5"/>
  <c r="J3599" i="5"/>
  <c r="L3599" i="5" s="1"/>
  <c r="F3599" i="5"/>
  <c r="J3445" i="5"/>
  <c r="L3445" i="5" s="1"/>
  <c r="H3445" i="5"/>
  <c r="H3395" i="5"/>
  <c r="J3395" i="5"/>
  <c r="J3638" i="5"/>
  <c r="L3638" i="5" s="1"/>
  <c r="H3638" i="5"/>
  <c r="H3634" i="5"/>
  <c r="J3634" i="5"/>
  <c r="H3607" i="5"/>
  <c r="J3607" i="5"/>
  <c r="H3567" i="5"/>
  <c r="J3567" i="5"/>
  <c r="L3567" i="5" s="1"/>
  <c r="F3567" i="5"/>
  <c r="J3399" i="5"/>
  <c r="F3399" i="5"/>
  <c r="J3530" i="5"/>
  <c r="F3530" i="5"/>
  <c r="F3343" i="5"/>
  <c r="J3343" i="5"/>
  <c r="H3647" i="5"/>
  <c r="J3647" i="5"/>
  <c r="L3647" i="5" s="1"/>
  <c r="F3647" i="5"/>
  <c r="F3641" i="5"/>
  <c r="J3641" i="5"/>
  <c r="L3641" i="5" s="1"/>
  <c r="H3619" i="5"/>
  <c r="J3619" i="5"/>
  <c r="F3619" i="5"/>
  <c r="H3587" i="5"/>
  <c r="J3587" i="5"/>
  <c r="L3587" i="5" s="1"/>
  <c r="F3587" i="5"/>
  <c r="H3575" i="5"/>
  <c r="J3575" i="5"/>
  <c r="H3431" i="5"/>
  <c r="J3431" i="5"/>
  <c r="H3385" i="5"/>
  <c r="J3385" i="5"/>
  <c r="J3330" i="5"/>
  <c r="L3330" i="5" s="1"/>
  <c r="H3330" i="5"/>
  <c r="H3453" i="5"/>
  <c r="J3453" i="5"/>
  <c r="H3646" i="5"/>
  <c r="J3646" i="5"/>
  <c r="H3643" i="5"/>
  <c r="J3643" i="5"/>
  <c r="F3637" i="5"/>
  <c r="J3637" i="5"/>
  <c r="H3631" i="5"/>
  <c r="J3631" i="5"/>
  <c r="L3631" i="5" s="1"/>
  <c r="F3621" i="5"/>
  <c r="J3621" i="5"/>
  <c r="H3618" i="5"/>
  <c r="J3618" i="5"/>
  <c r="H3598" i="5"/>
  <c r="J3598" i="5"/>
  <c r="H3586" i="5"/>
  <c r="J3586" i="5"/>
  <c r="H3566" i="5"/>
  <c r="J3566" i="5"/>
  <c r="H3563" i="5"/>
  <c r="J3563" i="5"/>
  <c r="L3563" i="5" s="1"/>
  <c r="H3559" i="5"/>
  <c r="J3559" i="5"/>
  <c r="F3549" i="5"/>
  <c r="H3541" i="5"/>
  <c r="J3541" i="5"/>
  <c r="L3541" i="5" s="1"/>
  <c r="H3437" i="5"/>
  <c r="J3437" i="5"/>
  <c r="H3358" i="5"/>
  <c r="J3358" i="5"/>
  <c r="F3505" i="5"/>
  <c r="J3505" i="5"/>
  <c r="H3426" i="5"/>
  <c r="J3426" i="5"/>
  <c r="H3498" i="5"/>
  <c r="J3498" i="5"/>
  <c r="F3349" i="5"/>
  <c r="J3349" i="5"/>
  <c r="L3349" i="5" s="1"/>
  <c r="H3440" i="5"/>
  <c r="J3440" i="5"/>
  <c r="H3391" i="5"/>
  <c r="J3391" i="5"/>
  <c r="F3444" i="5"/>
  <c r="J3444" i="5"/>
  <c r="F3471" i="5"/>
  <c r="J3471" i="5"/>
  <c r="H3494" i="5"/>
  <c r="J3494" i="5"/>
  <c r="H3403" i="5"/>
  <c r="J3403" i="5"/>
  <c r="L3403" i="5" s="1"/>
  <c r="H3535" i="5"/>
  <c r="J3535" i="5"/>
  <c r="F3302" i="5"/>
  <c r="J3302" i="5"/>
  <c r="H3293" i="5"/>
  <c r="J3293" i="5"/>
  <c r="H3291" i="5"/>
  <c r="J3291" i="5"/>
  <c r="H3288" i="5"/>
  <c r="F3286" i="5"/>
  <c r="J3286" i="5"/>
  <c r="H3277" i="5"/>
  <c r="J3277" i="5"/>
  <c r="H3275" i="5"/>
  <c r="J3275" i="5"/>
  <c r="H3272" i="5"/>
  <c r="F3270" i="5"/>
  <c r="J3270" i="5"/>
  <c r="H3261" i="5"/>
  <c r="J3261" i="5"/>
  <c r="L3261" i="5" s="1"/>
  <c r="H3259" i="5"/>
  <c r="J3259" i="5"/>
  <c r="F3254" i="5"/>
  <c r="J3254" i="5"/>
  <c r="L3254" i="5" s="1"/>
  <c r="H3245" i="5"/>
  <c r="J3245" i="5"/>
  <c r="H3243" i="5"/>
  <c r="J3243" i="5"/>
  <c r="F3238" i="5"/>
  <c r="J3238" i="5"/>
  <c r="H3229" i="5"/>
  <c r="J3229" i="5"/>
  <c r="H3227" i="5"/>
  <c r="J3227" i="5"/>
  <c r="F3222" i="5"/>
  <c r="J3222" i="5"/>
  <c r="L3222" i="5" s="1"/>
  <c r="H3213" i="5"/>
  <c r="J3213" i="5"/>
  <c r="H3211" i="5"/>
  <c r="J3211" i="5"/>
  <c r="F3206" i="5"/>
  <c r="J3206" i="5"/>
  <c r="H3197" i="5"/>
  <c r="J3197" i="5"/>
  <c r="H3195" i="5"/>
  <c r="J3195" i="5"/>
  <c r="F3190" i="5"/>
  <c r="J3190" i="5"/>
  <c r="L3190" i="5" s="1"/>
  <c r="H3181" i="5"/>
  <c r="J3181" i="5"/>
  <c r="H3179" i="5"/>
  <c r="J3179" i="5"/>
  <c r="L3179" i="5" s="1"/>
  <c r="F3174" i="5"/>
  <c r="J3174" i="5"/>
  <c r="H3165" i="5"/>
  <c r="J3165" i="5"/>
  <c r="L3165" i="5" s="1"/>
  <c r="H3163" i="5"/>
  <c r="J3163" i="5"/>
  <c r="F3158" i="5"/>
  <c r="J3158" i="5"/>
  <c r="L3158" i="5" s="1"/>
  <c r="H3149" i="5"/>
  <c r="J3149" i="5"/>
  <c r="H3147" i="5"/>
  <c r="J3147" i="5"/>
  <c r="H3144" i="5"/>
  <c r="F3142" i="5"/>
  <c r="J3142" i="5"/>
  <c r="L3142" i="5" s="1"/>
  <c r="H3133" i="5"/>
  <c r="J3133" i="5"/>
  <c r="H3131" i="5"/>
  <c r="J3131" i="5"/>
  <c r="F3126" i="5"/>
  <c r="J3126" i="5"/>
  <c r="H3117" i="5"/>
  <c r="J3117" i="5"/>
  <c r="L3117" i="5" s="1"/>
  <c r="H3115" i="5"/>
  <c r="J3115" i="5"/>
  <c r="F3110" i="5"/>
  <c r="J3110" i="5"/>
  <c r="H3101" i="5"/>
  <c r="J3101" i="5"/>
  <c r="H3099" i="5"/>
  <c r="J3099" i="5"/>
  <c r="L3099" i="5" s="1"/>
  <c r="F3094" i="5"/>
  <c r="J3094" i="5"/>
  <c r="H3085" i="5"/>
  <c r="J3085" i="5"/>
  <c r="H3083" i="5"/>
  <c r="J3083" i="5"/>
  <c r="F3078" i="5"/>
  <c r="J3078" i="5"/>
  <c r="H3069" i="5"/>
  <c r="J3069" i="5"/>
  <c r="H3067" i="5"/>
  <c r="J3067" i="5"/>
  <c r="F3062" i="5"/>
  <c r="J3062" i="5"/>
  <c r="H3052" i="5"/>
  <c r="J3052" i="5"/>
  <c r="F3047" i="5"/>
  <c r="J3047" i="5"/>
  <c r="F3043" i="5"/>
  <c r="J3043" i="5"/>
  <c r="H3036" i="5"/>
  <c r="J3036" i="5"/>
  <c r="H3034" i="5"/>
  <c r="F3031" i="5"/>
  <c r="J3031" i="5"/>
  <c r="F3022" i="5"/>
  <c r="J3022" i="5"/>
  <c r="H3019" i="5"/>
  <c r="J3019" i="5"/>
  <c r="F3009" i="5"/>
  <c r="J3009" i="5"/>
  <c r="F3006" i="5"/>
  <c r="J3006" i="5"/>
  <c r="L3006" i="5" s="1"/>
  <c r="F3003" i="5"/>
  <c r="F3001" i="5"/>
  <c r="J3001" i="5"/>
  <c r="H2994" i="5"/>
  <c r="J2994" i="5"/>
  <c r="F2991" i="5"/>
  <c r="H2988" i="5"/>
  <c r="J2988" i="5"/>
  <c r="L2988" i="5" s="1"/>
  <c r="F2983" i="5"/>
  <c r="J2983" i="5"/>
  <c r="F2979" i="5"/>
  <c r="J2979" i="5"/>
  <c r="L2979" i="5" s="1"/>
  <c r="H2972" i="5"/>
  <c r="J2972" i="5"/>
  <c r="L2972" i="5" s="1"/>
  <c r="H2970" i="5"/>
  <c r="F2967" i="5"/>
  <c r="J2967" i="5"/>
  <c r="F2958" i="5"/>
  <c r="J2958" i="5"/>
  <c r="H2955" i="5"/>
  <c r="J2955" i="5"/>
  <c r="F2945" i="5"/>
  <c r="J2945" i="5"/>
  <c r="L2945" i="5" s="1"/>
  <c r="F2942" i="5"/>
  <c r="J2942" i="5"/>
  <c r="F2939" i="5"/>
  <c r="F2937" i="5"/>
  <c r="J2937" i="5"/>
  <c r="L2937" i="5" s="1"/>
  <c r="H2930" i="5"/>
  <c r="J2930" i="5"/>
  <c r="L2930" i="5" s="1"/>
  <c r="H2924" i="5"/>
  <c r="J2924" i="5"/>
  <c r="H2917" i="5"/>
  <c r="J2917" i="5"/>
  <c r="H2907" i="5"/>
  <c r="J2907" i="5"/>
  <c r="L2907" i="5" s="1"/>
  <c r="H2905" i="5"/>
  <c r="J2905" i="5"/>
  <c r="F2895" i="5"/>
  <c r="J2895" i="5"/>
  <c r="H2892" i="5"/>
  <c r="J2892" i="5"/>
  <c r="H2885" i="5"/>
  <c r="J2885" i="5"/>
  <c r="L2885" i="5" s="1"/>
  <c r="G2500" i="5"/>
  <c r="J2500" i="5"/>
  <c r="G2497" i="5"/>
  <c r="G2492" i="5"/>
  <c r="J2492" i="5"/>
  <c r="G2489" i="5"/>
  <c r="G2484" i="5"/>
  <c r="J2484" i="5"/>
  <c r="G2481" i="5"/>
  <c r="G2476" i="5"/>
  <c r="G2474" i="5"/>
  <c r="G2472" i="5"/>
  <c r="G2470" i="5"/>
  <c r="J2470" i="5"/>
  <c r="G2466" i="5"/>
  <c r="J2466" i="5"/>
  <c r="L2466" i="5" s="1"/>
  <c r="G2459" i="5"/>
  <c r="J2459" i="5"/>
  <c r="G2455" i="5"/>
  <c r="G2452" i="5"/>
  <c r="J2452" i="5"/>
  <c r="G2448" i="5"/>
  <c r="J2448" i="5"/>
  <c r="G2445" i="5"/>
  <c r="J2445" i="5"/>
  <c r="G2441" i="5"/>
  <c r="J2441" i="5"/>
  <c r="L2441" i="5" s="1"/>
  <c r="G2438" i="5"/>
  <c r="G2436" i="5"/>
  <c r="G2434" i="5"/>
  <c r="G2432" i="5"/>
  <c r="G2430" i="5"/>
  <c r="G2428" i="5"/>
  <c r="G2426" i="5"/>
  <c r="G2424" i="5"/>
  <c r="G2422" i="5"/>
  <c r="G2420" i="5"/>
  <c r="G2418" i="5"/>
  <c r="G2413" i="5"/>
  <c r="J2413" i="5"/>
  <c r="L2413" i="5" s="1"/>
  <c r="G2410" i="5"/>
  <c r="G2405" i="5"/>
  <c r="J2405" i="5"/>
  <c r="G2397" i="5"/>
  <c r="J2397" i="5"/>
  <c r="G2388" i="5"/>
  <c r="J2388" i="5"/>
  <c r="G2384" i="5"/>
  <c r="J2384" i="5"/>
  <c r="G2380" i="5"/>
  <c r="J2380" i="5"/>
  <c r="G2376" i="5"/>
  <c r="J2376" i="5"/>
  <c r="G2372" i="5"/>
  <c r="J2372" i="5"/>
  <c r="G2368" i="5"/>
  <c r="G2365" i="5"/>
  <c r="J2365" i="5"/>
  <c r="G2361" i="5"/>
  <c r="J2361" i="5"/>
  <c r="L2361" i="5" s="1"/>
  <c r="G2357" i="5"/>
  <c r="J2357" i="5"/>
  <c r="G2353" i="5"/>
  <c r="J2353" i="5"/>
  <c r="G2349" i="5"/>
  <c r="J2349" i="5"/>
  <c r="G2346" i="5"/>
  <c r="G2341" i="5"/>
  <c r="J2341" i="5"/>
  <c r="G2338" i="5"/>
  <c r="G2333" i="5"/>
  <c r="J2333" i="5"/>
  <c r="L2333" i="5" s="1"/>
  <c r="G2330" i="5"/>
  <c r="J2330" i="5"/>
  <c r="G2326" i="5"/>
  <c r="J2326" i="5"/>
  <c r="G2322" i="5"/>
  <c r="J2322" i="5"/>
  <c r="G2318" i="5"/>
  <c r="J2318" i="5"/>
  <c r="L2318" i="5" s="1"/>
  <c r="G2314" i="5"/>
  <c r="J2314" i="5"/>
  <c r="L2314" i="5" s="1"/>
  <c r="G2310" i="5"/>
  <c r="J2310" i="5"/>
  <c r="G2306" i="5"/>
  <c r="J2306" i="5"/>
  <c r="G2302" i="5"/>
  <c r="J2302" i="5"/>
  <c r="G2298" i="5"/>
  <c r="J2298" i="5"/>
  <c r="G2294" i="5"/>
  <c r="J2294" i="5"/>
  <c r="G2290" i="5"/>
  <c r="J2290" i="5"/>
  <c r="G2286" i="5"/>
  <c r="J2286" i="5"/>
  <c r="G2282" i="5"/>
  <c r="J2282" i="5"/>
  <c r="G2278" i="5"/>
  <c r="J2278" i="5"/>
  <c r="L2278" i="5" s="1"/>
  <c r="G2274" i="5"/>
  <c r="J2274" i="5"/>
  <c r="G2270" i="5"/>
  <c r="J2270" i="5"/>
  <c r="L2270" i="5" s="1"/>
  <c r="G2266" i="5"/>
  <c r="J2266" i="5"/>
  <c r="L2266" i="5" s="1"/>
  <c r="G2262" i="5"/>
  <c r="J2262" i="5"/>
  <c r="L2262" i="5" s="1"/>
  <c r="G2258" i="5"/>
  <c r="J2258" i="5"/>
  <c r="G2254" i="5"/>
  <c r="J2254" i="5"/>
  <c r="G2250" i="5"/>
  <c r="J2250" i="5"/>
  <c r="G2246" i="5"/>
  <c r="J2246" i="5"/>
  <c r="L2246" i="5" s="1"/>
  <c r="G2242" i="5"/>
  <c r="J2242" i="5"/>
  <c r="G2238" i="5"/>
  <c r="J2238" i="5"/>
  <c r="L2238" i="5" s="1"/>
  <c r="G2234" i="5"/>
  <c r="J2234" i="5"/>
  <c r="G2230" i="5"/>
  <c r="J2230" i="5"/>
  <c r="L2230" i="5" s="1"/>
  <c r="F2091" i="5"/>
  <c r="J2091" i="5"/>
  <c r="F2088" i="5"/>
  <c r="J2088" i="5"/>
  <c r="F2084" i="5"/>
  <c r="J2084" i="5"/>
  <c r="F2081" i="5"/>
  <c r="J2081" i="5"/>
  <c r="L2081" i="5" s="1"/>
  <c r="F2077" i="5"/>
  <c r="J2077" i="5"/>
  <c r="F2070" i="5"/>
  <c r="J2070" i="5"/>
  <c r="F2063" i="5"/>
  <c r="J2063" i="5"/>
  <c r="F2059" i="5"/>
  <c r="J2059" i="5"/>
  <c r="F2056" i="5"/>
  <c r="J2056" i="5"/>
  <c r="F2052" i="5"/>
  <c r="J2052" i="5"/>
  <c r="L2052" i="5" s="1"/>
  <c r="F2049" i="5"/>
  <c r="J2049" i="5"/>
  <c r="F2045" i="5"/>
  <c r="J2045" i="5"/>
  <c r="L2045" i="5" s="1"/>
  <c r="F2038" i="5"/>
  <c r="J2038" i="5"/>
  <c r="F2031" i="5"/>
  <c r="J2031" i="5"/>
  <c r="L2031" i="5" s="1"/>
  <c r="F2025" i="5"/>
  <c r="J2025" i="5"/>
  <c r="F2021" i="5"/>
  <c r="J2021" i="5"/>
  <c r="L2021" i="5" s="1"/>
  <c r="F2014" i="5"/>
  <c r="J2014" i="5"/>
  <c r="F2007" i="5"/>
  <c r="J2007" i="5"/>
  <c r="L2007" i="5" s="1"/>
  <c r="H2003" i="5"/>
  <c r="J2003" i="5"/>
  <c r="H1991" i="5"/>
  <c r="J1991" i="5"/>
  <c r="L1991" i="5" s="1"/>
  <c r="H1987" i="5"/>
  <c r="J1987" i="5"/>
  <c r="H1975" i="5"/>
  <c r="J1975" i="5"/>
  <c r="L1975" i="5" s="1"/>
  <c r="H1971" i="5"/>
  <c r="J1971" i="5"/>
  <c r="H1959" i="5"/>
  <c r="J1959" i="5"/>
  <c r="L1959" i="5" s="1"/>
  <c r="H1955" i="5"/>
  <c r="J1955" i="5"/>
  <c r="H1943" i="5"/>
  <c r="J1943" i="5"/>
  <c r="L1943" i="5" s="1"/>
  <c r="H1939" i="5"/>
  <c r="J1939" i="5"/>
  <c r="H1927" i="5"/>
  <c r="J1927" i="5"/>
  <c r="L1927" i="5" s="1"/>
  <c r="H1923" i="5"/>
  <c r="J1923" i="5"/>
  <c r="H1911" i="5"/>
  <c r="J1911" i="5"/>
  <c r="H1907" i="5"/>
  <c r="J1907" i="5"/>
  <c r="H1895" i="5"/>
  <c r="J1895" i="5"/>
  <c r="L1895" i="5" s="1"/>
  <c r="H1891" i="5"/>
  <c r="J1891" i="5"/>
  <c r="H1879" i="5"/>
  <c r="J1879" i="5"/>
  <c r="H1875" i="5"/>
  <c r="J1875" i="5"/>
  <c r="H1863" i="5"/>
  <c r="J1863" i="5"/>
  <c r="L1863" i="5" s="1"/>
  <c r="H1859" i="5"/>
  <c r="J1859" i="5"/>
  <c r="H1847" i="5"/>
  <c r="J1847" i="5"/>
  <c r="L1847" i="5" s="1"/>
  <c r="H1843" i="5"/>
  <c r="J1843" i="5"/>
  <c r="H1831" i="5"/>
  <c r="J1831" i="5"/>
  <c r="L1831" i="5" s="1"/>
  <c r="H1827" i="5"/>
  <c r="J1827" i="5"/>
  <c r="H1815" i="5"/>
  <c r="J1815" i="5"/>
  <c r="L1815" i="5" s="1"/>
  <c r="H1811" i="5"/>
  <c r="J1811" i="5"/>
  <c r="H1799" i="5"/>
  <c r="J1799" i="5"/>
  <c r="L1799" i="5" s="1"/>
  <c r="H1795" i="5"/>
  <c r="J1795" i="5"/>
  <c r="F1785" i="5"/>
  <c r="J1785" i="5"/>
  <c r="F1781" i="5"/>
  <c r="J1781" i="5"/>
  <c r="F1778" i="5"/>
  <c r="J1778" i="5"/>
  <c r="L1778" i="5" s="1"/>
  <c r="F1760" i="5"/>
  <c r="J1760" i="5"/>
  <c r="H1750" i="5"/>
  <c r="J1750" i="5"/>
  <c r="H1746" i="5"/>
  <c r="J1746" i="5"/>
  <c r="F1737" i="5"/>
  <c r="J1737" i="5"/>
  <c r="F1728" i="5"/>
  <c r="J1728" i="5"/>
  <c r="H1718" i="5"/>
  <c r="J1718" i="5"/>
  <c r="H1714" i="5"/>
  <c r="J1714" i="5"/>
  <c r="H1698" i="5"/>
  <c r="J1698" i="5"/>
  <c r="L1698" i="5" s="1"/>
  <c r="F1693" i="5"/>
  <c r="J1693" i="5"/>
  <c r="F1689" i="5"/>
  <c r="J1689" i="5"/>
  <c r="H1670" i="5"/>
  <c r="J1670" i="5"/>
  <c r="H1654" i="5"/>
  <c r="J1654" i="5"/>
  <c r="H1647" i="5"/>
  <c r="J1647" i="5"/>
  <c r="F1637" i="5"/>
  <c r="J1637" i="5"/>
  <c r="L1637" i="5" s="1"/>
  <c r="F1631" i="5"/>
  <c r="J1631" i="5"/>
  <c r="F1621" i="5"/>
  <c r="J1621" i="5"/>
  <c r="L1621" i="5" s="1"/>
  <c r="F1615" i="5"/>
  <c r="J1615" i="5"/>
  <c r="F1605" i="5"/>
  <c r="J1605" i="5"/>
  <c r="L1605" i="5" s="1"/>
  <c r="F1599" i="5"/>
  <c r="J1599" i="5"/>
  <c r="F1589" i="5"/>
  <c r="J1589" i="5"/>
  <c r="L1589" i="5" s="1"/>
  <c r="F1583" i="5"/>
  <c r="J1583" i="5"/>
  <c r="F1576" i="5"/>
  <c r="J1576" i="5"/>
  <c r="F1573" i="5"/>
  <c r="J1573" i="5"/>
  <c r="L1573" i="5" s="1"/>
  <c r="H1570" i="5"/>
  <c r="J1570" i="5"/>
  <c r="L1570" i="5" s="1"/>
  <c r="F1567" i="5"/>
  <c r="J1567" i="5"/>
  <c r="F1560" i="5"/>
  <c r="J1560" i="5"/>
  <c r="L1560" i="5" s="1"/>
  <c r="F1557" i="5"/>
  <c r="J1557" i="5"/>
  <c r="H1554" i="5"/>
  <c r="J1554" i="5"/>
  <c r="L1554" i="5" s="1"/>
  <c r="F1551" i="5"/>
  <c r="J1551" i="5"/>
  <c r="F1544" i="5"/>
  <c r="J1544" i="5"/>
  <c r="L1544" i="5" s="1"/>
  <c r="F1541" i="5"/>
  <c r="J1541" i="5"/>
  <c r="H1538" i="5"/>
  <c r="J1538" i="5"/>
  <c r="L1538" i="5" s="1"/>
  <c r="F1535" i="5"/>
  <c r="J1535" i="5"/>
  <c r="F1528" i="5"/>
  <c r="J1528" i="5"/>
  <c r="F1525" i="5"/>
  <c r="J1525" i="5"/>
  <c r="L1525" i="5" s="1"/>
  <c r="H1522" i="5"/>
  <c r="J1522" i="5"/>
  <c r="L1522" i="5" s="1"/>
  <c r="F1452" i="5"/>
  <c r="J1452" i="5"/>
  <c r="F1445" i="5"/>
  <c r="J1445" i="5"/>
  <c r="H1442" i="5"/>
  <c r="J1442" i="5"/>
  <c r="F1436" i="5"/>
  <c r="J1436" i="5"/>
  <c r="F1429" i="5"/>
  <c r="J1429" i="5"/>
  <c r="H1426" i="5"/>
  <c r="J1426" i="5"/>
  <c r="L1426" i="5" s="1"/>
  <c r="F1420" i="5"/>
  <c r="J1420" i="5"/>
  <c r="F1413" i="5"/>
  <c r="J1413" i="5"/>
  <c r="L1413" i="5" s="1"/>
  <c r="H1410" i="5"/>
  <c r="J1410" i="5"/>
  <c r="F1404" i="5"/>
  <c r="J1404" i="5"/>
  <c r="L1404" i="5" s="1"/>
  <c r="F1397" i="5"/>
  <c r="J1397" i="5"/>
  <c r="H1394" i="5"/>
  <c r="J1394" i="5"/>
  <c r="L1394" i="5" s="1"/>
  <c r="F1388" i="5"/>
  <c r="J1388" i="5"/>
  <c r="F1381" i="5"/>
  <c r="J1381" i="5"/>
  <c r="L1381" i="5" s="1"/>
  <c r="G1369" i="5"/>
  <c r="J1369" i="5"/>
  <c r="G1353" i="5"/>
  <c r="J1353" i="5"/>
  <c r="L1353" i="5" s="1"/>
  <c r="G1337" i="5"/>
  <c r="J1337" i="5"/>
  <c r="F1232" i="5"/>
  <c r="J1232" i="5"/>
  <c r="L1232" i="5" s="1"/>
  <c r="F1229" i="5"/>
  <c r="J1229" i="5"/>
  <c r="F1226" i="5"/>
  <c r="J1226" i="5"/>
  <c r="F1222" i="5"/>
  <c r="J1222" i="5"/>
  <c r="F1212" i="5"/>
  <c r="J1212" i="5"/>
  <c r="F1209" i="5"/>
  <c r="J1209" i="5"/>
  <c r="F1206" i="5"/>
  <c r="J1206" i="5"/>
  <c r="F1196" i="5"/>
  <c r="J1196" i="5"/>
  <c r="F1193" i="5"/>
  <c r="J1193" i="5"/>
  <c r="L1193" i="5" s="1"/>
  <c r="F1190" i="5"/>
  <c r="J1190" i="5"/>
  <c r="F1183" i="5"/>
  <c r="J1183" i="5"/>
  <c r="L1183" i="5" s="1"/>
  <c r="H991" i="5"/>
  <c r="J991" i="5"/>
  <c r="H947" i="5"/>
  <c r="J947" i="5"/>
  <c r="L947" i="5" s="1"/>
  <c r="H937" i="5"/>
  <c r="J937" i="5"/>
  <c r="H927" i="5"/>
  <c r="J927" i="5"/>
  <c r="L927" i="5" s="1"/>
  <c r="H920" i="5"/>
  <c r="J920" i="5"/>
  <c r="H910" i="5"/>
  <c r="J910" i="5"/>
  <c r="H900" i="5"/>
  <c r="J900" i="5"/>
  <c r="H890" i="5"/>
  <c r="J890" i="5"/>
  <c r="L890" i="5" s="1"/>
  <c r="H883" i="5"/>
  <c r="J883" i="5"/>
  <c r="H880" i="5"/>
  <c r="J880" i="5"/>
  <c r="L880" i="5" s="1"/>
  <c r="H876" i="5"/>
  <c r="J876" i="5"/>
  <c r="H873" i="5"/>
  <c r="J873" i="5"/>
  <c r="H870" i="5"/>
  <c r="J870" i="5"/>
  <c r="H866" i="5"/>
  <c r="J866" i="5"/>
  <c r="H863" i="5"/>
  <c r="J863" i="5"/>
  <c r="H856" i="5"/>
  <c r="J856" i="5"/>
  <c r="L856" i="5" s="1"/>
  <c r="H696" i="5"/>
  <c r="J696" i="5"/>
  <c r="H648" i="5"/>
  <c r="J648" i="5"/>
  <c r="H600" i="5"/>
  <c r="J600" i="5"/>
  <c r="H557" i="5"/>
  <c r="J557" i="5"/>
  <c r="H516" i="5"/>
  <c r="J516" i="5"/>
  <c r="H500" i="5"/>
  <c r="J500" i="5"/>
  <c r="L500" i="5" s="1"/>
  <c r="G497" i="5"/>
  <c r="J497" i="5"/>
  <c r="G494" i="5"/>
  <c r="J494" i="5"/>
  <c r="L494" i="5" s="1"/>
  <c r="H491" i="5"/>
  <c r="J491" i="5"/>
  <c r="H484" i="5"/>
  <c r="J484" i="5"/>
  <c r="L484" i="5" s="1"/>
  <c r="G481" i="5"/>
  <c r="J481" i="5"/>
  <c r="G478" i="5"/>
  <c r="J478" i="5"/>
  <c r="L478" i="5" s="1"/>
  <c r="H475" i="5"/>
  <c r="J475" i="5"/>
  <c r="H468" i="5"/>
  <c r="J468" i="5"/>
  <c r="L468" i="5" s="1"/>
  <c r="G465" i="5"/>
  <c r="J465" i="5"/>
  <c r="G462" i="5"/>
  <c r="J462" i="5"/>
  <c r="L462" i="5" s="1"/>
  <c r="H459" i="5"/>
  <c r="J459" i="5"/>
  <c r="H452" i="5"/>
  <c r="J452" i="5"/>
  <c r="L452" i="5" s="1"/>
  <c r="G449" i="5"/>
  <c r="J449" i="5"/>
  <c r="G446" i="5"/>
  <c r="J446" i="5"/>
  <c r="L446" i="5" s="1"/>
  <c r="H443" i="5"/>
  <c r="J443" i="5"/>
  <c r="H436" i="5"/>
  <c r="J436" i="5"/>
  <c r="L436" i="5" s="1"/>
  <c r="G433" i="5"/>
  <c r="J433" i="5"/>
  <c r="G430" i="5"/>
  <c r="J430" i="5"/>
  <c r="L430" i="5" s="1"/>
  <c r="H427" i="5"/>
  <c r="J427" i="5"/>
  <c r="H420" i="5"/>
  <c r="J420" i="5"/>
  <c r="L420" i="5" s="1"/>
  <c r="G417" i="5"/>
  <c r="J417" i="5"/>
  <c r="G414" i="5"/>
  <c r="J414" i="5"/>
  <c r="L414" i="5" s="1"/>
  <c r="H411" i="5"/>
  <c r="J411" i="5"/>
  <c r="H404" i="5"/>
  <c r="J404" i="5"/>
  <c r="L404" i="5" s="1"/>
  <c r="F284" i="5"/>
  <c r="J284" i="5"/>
  <c r="F276" i="5"/>
  <c r="J276" i="5"/>
  <c r="L276" i="5" s="1"/>
  <c r="H270" i="5"/>
  <c r="J270" i="5"/>
  <c r="G249" i="5"/>
  <c r="J249" i="5"/>
  <c r="G245" i="5"/>
  <c r="H242" i="5"/>
  <c r="J242" i="5"/>
  <c r="H187" i="5"/>
  <c r="H185" i="5"/>
  <c r="H183" i="5"/>
  <c r="H181" i="5"/>
  <c r="H179" i="5"/>
  <c r="H177" i="5"/>
  <c r="H175" i="5"/>
  <c r="H173" i="5"/>
  <c r="H171" i="5"/>
  <c r="H169" i="5"/>
  <c r="F165" i="5"/>
  <c r="J165" i="5"/>
  <c r="L165" i="5" s="1"/>
  <c r="F101" i="5"/>
  <c r="J101" i="5"/>
  <c r="F97" i="5"/>
  <c r="J97" i="5"/>
  <c r="F93" i="5"/>
  <c r="J93" i="5"/>
  <c r="F89" i="5"/>
  <c r="J89" i="5"/>
  <c r="H18" i="5"/>
  <c r="J18" i="5"/>
  <c r="H14" i="5"/>
  <c r="J14" i="5"/>
  <c r="L14" i="5" s="1"/>
  <c r="H10" i="5"/>
  <c r="J10" i="5"/>
  <c r="H6" i="5"/>
  <c r="J6" i="5"/>
  <c r="L6" i="5" s="1"/>
  <c r="H3639" i="5"/>
  <c r="J3639" i="5"/>
  <c r="H3630" i="5"/>
  <c r="J3630" i="5"/>
  <c r="H3627" i="5"/>
  <c r="J3627" i="5"/>
  <c r="H3623" i="5"/>
  <c r="J3623" i="5"/>
  <c r="J3620" i="5"/>
  <c r="H3615" i="5"/>
  <c r="J3615" i="5"/>
  <c r="L3615" i="5" s="1"/>
  <c r="F3609" i="5"/>
  <c r="J3609" i="5"/>
  <c r="L3609" i="5" s="1"/>
  <c r="H3603" i="5"/>
  <c r="J3603" i="5"/>
  <c r="H3583" i="5"/>
  <c r="J3583" i="5"/>
  <c r="F3577" i="5"/>
  <c r="J3577" i="5"/>
  <c r="H3571" i="5"/>
  <c r="J3571" i="5"/>
  <c r="L3571" i="5" s="1"/>
  <c r="F3565" i="5"/>
  <c r="H3562" i="5"/>
  <c r="J3562" i="5"/>
  <c r="H3558" i="5"/>
  <c r="H3555" i="5"/>
  <c r="J3555" i="5"/>
  <c r="H3501" i="5"/>
  <c r="J3501" i="5"/>
  <c r="F3336" i="5"/>
  <c r="J3336" i="5"/>
  <c r="H3502" i="5"/>
  <c r="J3502" i="5"/>
  <c r="H3538" i="5"/>
  <c r="J3538" i="5"/>
  <c r="F3310" i="5"/>
  <c r="J3310" i="5"/>
  <c r="F3480" i="5"/>
  <c r="J3480" i="5"/>
  <c r="H3378" i="5"/>
  <c r="J3378" i="5"/>
  <c r="H3309" i="5"/>
  <c r="J3309" i="5"/>
  <c r="F3515" i="5"/>
  <c r="J3515" i="5"/>
  <c r="F3308" i="5"/>
  <c r="J3308" i="5"/>
  <c r="H3333" i="5"/>
  <c r="J3333" i="5"/>
  <c r="H3452" i="5"/>
  <c r="J3452" i="5"/>
  <c r="H3531" i="5"/>
  <c r="J3531" i="5"/>
  <c r="L3531" i="5" s="1"/>
  <c r="F3418" i="5"/>
  <c r="F3429" i="5"/>
  <c r="H3415" i="5"/>
  <c r="J3415" i="5"/>
  <c r="L3415" i="5" s="1"/>
  <c r="H3425" i="5"/>
  <c r="J3425" i="5"/>
  <c r="F3414" i="5"/>
  <c r="J3414" i="5"/>
  <c r="L3414" i="5" s="1"/>
  <c r="F3331" i="5"/>
  <c r="J3331" i="5"/>
  <c r="F3381" i="5"/>
  <c r="J3381" i="5"/>
  <c r="L3381" i="5" s="1"/>
  <c r="F3321" i="5"/>
  <c r="J3321" i="5"/>
  <c r="F3345" i="5"/>
  <c r="J3345" i="5"/>
  <c r="L3345" i="5" s="1"/>
  <c r="F3491" i="5"/>
  <c r="J3491" i="5"/>
  <c r="F3351" i="5"/>
  <c r="J3351" i="5"/>
  <c r="L3351" i="5" s="1"/>
  <c r="F3523" i="5"/>
  <c r="J3523" i="5"/>
  <c r="F3404" i="5"/>
  <c r="J3404" i="5"/>
  <c r="L3404" i="5" s="1"/>
  <c r="F3512" i="5"/>
  <c r="J3512" i="5"/>
  <c r="F3380" i="5"/>
  <c r="J3380" i="5"/>
  <c r="L3380" i="5" s="1"/>
  <c r="F3478" i="5"/>
  <c r="J3478" i="5"/>
  <c r="F3393" i="5"/>
  <c r="J3393" i="5"/>
  <c r="L3393" i="5" s="1"/>
  <c r="F3327" i="5"/>
  <c r="J3327" i="5"/>
  <c r="F3499" i="5"/>
  <c r="J3499" i="5"/>
  <c r="H3297" i="5"/>
  <c r="J3297" i="5"/>
  <c r="H3295" i="5"/>
  <c r="J3295" i="5"/>
  <c r="L3295" i="5" s="1"/>
  <c r="H3292" i="5"/>
  <c r="F3290" i="5"/>
  <c r="J3290" i="5"/>
  <c r="H3281" i="5"/>
  <c r="J3281" i="5"/>
  <c r="H3279" i="5"/>
  <c r="J3279" i="5"/>
  <c r="F3274" i="5"/>
  <c r="J3274" i="5"/>
  <c r="H3265" i="5"/>
  <c r="J3265" i="5"/>
  <c r="H3263" i="5"/>
  <c r="J3263" i="5"/>
  <c r="F3258" i="5"/>
  <c r="J3258" i="5"/>
  <c r="H3249" i="5"/>
  <c r="J3249" i="5"/>
  <c r="H3247" i="5"/>
  <c r="J3247" i="5"/>
  <c r="F3242" i="5"/>
  <c r="J3242" i="5"/>
  <c r="H3233" i="5"/>
  <c r="J3233" i="5"/>
  <c r="H3231" i="5"/>
  <c r="J3231" i="5"/>
  <c r="F3226" i="5"/>
  <c r="J3226" i="5"/>
  <c r="H3217" i="5"/>
  <c r="J3217" i="5"/>
  <c r="H3215" i="5"/>
  <c r="J3215" i="5"/>
  <c r="L3215" i="5" s="1"/>
  <c r="F3210" i="5"/>
  <c r="J3210" i="5"/>
  <c r="H3201" i="5"/>
  <c r="J3201" i="5"/>
  <c r="H3199" i="5"/>
  <c r="J3199" i="5"/>
  <c r="F3194" i="5"/>
  <c r="J3194" i="5"/>
  <c r="H3185" i="5"/>
  <c r="J3185" i="5"/>
  <c r="H3183" i="5"/>
  <c r="J3183" i="5"/>
  <c r="L3183" i="5" s="1"/>
  <c r="H3180" i="5"/>
  <c r="F3178" i="5"/>
  <c r="J3178" i="5"/>
  <c r="H3169" i="5"/>
  <c r="J3169" i="5"/>
  <c r="L3169" i="5" s="1"/>
  <c r="H3167" i="5"/>
  <c r="J3167" i="5"/>
  <c r="L3167" i="5" s="1"/>
  <c r="F3162" i="5"/>
  <c r="J3162" i="5"/>
  <c r="H3153" i="5"/>
  <c r="J3153" i="5"/>
  <c r="H3151" i="5"/>
  <c r="J3151" i="5"/>
  <c r="L3151" i="5" s="1"/>
  <c r="F3146" i="5"/>
  <c r="J3146" i="5"/>
  <c r="H3137" i="5"/>
  <c r="J3137" i="5"/>
  <c r="L3137" i="5" s="1"/>
  <c r="H3135" i="5"/>
  <c r="J3135" i="5"/>
  <c r="F3130" i="5"/>
  <c r="J3130" i="5"/>
  <c r="H3121" i="5"/>
  <c r="J3121" i="5"/>
  <c r="H3119" i="5"/>
  <c r="J3119" i="5"/>
  <c r="L3119" i="5" s="1"/>
  <c r="F3114" i="5"/>
  <c r="J3114" i="5"/>
  <c r="H3105" i="5"/>
  <c r="J3105" i="5"/>
  <c r="L3105" i="5" s="1"/>
  <c r="H3103" i="5"/>
  <c r="J3103" i="5"/>
  <c r="H3100" i="5"/>
  <c r="F3098" i="5"/>
  <c r="J3098" i="5"/>
  <c r="H3089" i="5"/>
  <c r="J3089" i="5"/>
  <c r="H3087" i="5"/>
  <c r="J3087" i="5"/>
  <c r="H3084" i="5"/>
  <c r="F3082" i="5"/>
  <c r="J3082" i="5"/>
  <c r="H3073" i="5"/>
  <c r="J3073" i="5"/>
  <c r="H3071" i="5"/>
  <c r="J3071" i="5"/>
  <c r="L3071" i="5" s="1"/>
  <c r="F3066" i="5"/>
  <c r="J3066" i="5"/>
  <c r="H3057" i="5"/>
  <c r="J3057" i="5"/>
  <c r="H3055" i="5"/>
  <c r="J3055" i="5"/>
  <c r="L3055" i="5" s="1"/>
  <c r="F3049" i="5"/>
  <c r="J3049" i="5"/>
  <c r="L3049" i="5" s="1"/>
  <c r="F3046" i="5"/>
  <c r="J3046" i="5"/>
  <c r="L3046" i="5" s="1"/>
  <c r="H3042" i="5"/>
  <c r="J3042" i="5"/>
  <c r="L3042" i="5" s="1"/>
  <c r="H3039" i="5"/>
  <c r="J3039" i="5"/>
  <c r="F3030" i="5"/>
  <c r="J3030" i="5"/>
  <c r="L3030" i="5" s="1"/>
  <c r="F3027" i="5"/>
  <c r="J3027" i="5"/>
  <c r="L3027" i="5" s="1"/>
  <c r="H3012" i="5"/>
  <c r="J3012" i="5"/>
  <c r="H2996" i="5"/>
  <c r="J2996" i="5"/>
  <c r="F2993" i="5"/>
  <c r="J2993" i="5"/>
  <c r="L2993" i="5" s="1"/>
  <c r="F2985" i="5"/>
  <c r="J2985" i="5"/>
  <c r="L2985" i="5" s="1"/>
  <c r="F2982" i="5"/>
  <c r="J2982" i="5"/>
  <c r="L2982" i="5" s="1"/>
  <c r="H2978" i="5"/>
  <c r="J2978" i="5"/>
  <c r="L2978" i="5" s="1"/>
  <c r="H2975" i="5"/>
  <c r="J2975" i="5"/>
  <c r="L2975" i="5" s="1"/>
  <c r="F2966" i="5"/>
  <c r="J2966" i="5"/>
  <c r="F2963" i="5"/>
  <c r="J2963" i="5"/>
  <c r="L2963" i="5" s="1"/>
  <c r="H2948" i="5"/>
  <c r="J2948" i="5"/>
  <c r="H2932" i="5"/>
  <c r="J2932" i="5"/>
  <c r="L2932" i="5" s="1"/>
  <c r="F2929" i="5"/>
  <c r="J2929" i="5"/>
  <c r="F2919" i="5"/>
  <c r="J2919" i="5"/>
  <c r="H2909" i="5"/>
  <c r="J2909" i="5"/>
  <c r="H2906" i="5"/>
  <c r="H2899" i="5"/>
  <c r="J2899" i="5"/>
  <c r="L2899" i="5" s="1"/>
  <c r="H2897" i="5"/>
  <c r="J2897" i="5"/>
  <c r="H2894" i="5"/>
  <c r="J2894" i="5"/>
  <c r="F2887" i="5"/>
  <c r="J2887" i="5"/>
  <c r="G2502" i="5"/>
  <c r="J2502" i="5"/>
  <c r="G2494" i="5"/>
  <c r="J2494" i="5"/>
  <c r="G2486" i="5"/>
  <c r="J2486" i="5"/>
  <c r="G2478" i="5"/>
  <c r="J2478" i="5"/>
  <c r="L2478" i="5" s="1"/>
  <c r="G2469" i="5"/>
  <c r="J2469" i="5"/>
  <c r="L2469" i="5" s="1"/>
  <c r="G2465" i="5"/>
  <c r="J2465" i="5"/>
  <c r="G2462" i="5"/>
  <c r="J2462" i="5"/>
  <c r="G2458" i="5"/>
  <c r="J2458" i="5"/>
  <c r="G2451" i="5"/>
  <c r="J2451" i="5"/>
  <c r="G2444" i="5"/>
  <c r="J2444" i="5"/>
  <c r="G2440" i="5"/>
  <c r="J2440" i="5"/>
  <c r="G2415" i="5"/>
  <c r="J2415" i="5"/>
  <c r="G2407" i="5"/>
  <c r="J2407" i="5"/>
  <c r="G2399" i="5"/>
  <c r="J2399" i="5"/>
  <c r="G2391" i="5"/>
  <c r="J2391" i="5"/>
  <c r="G2387" i="5"/>
  <c r="J2387" i="5"/>
  <c r="L2387" i="5" s="1"/>
  <c r="G2383" i="5"/>
  <c r="J2383" i="5"/>
  <c r="G2379" i="5"/>
  <c r="J2379" i="5"/>
  <c r="L2379" i="5" s="1"/>
  <c r="G2375" i="5"/>
  <c r="J2375" i="5"/>
  <c r="G2371" i="5"/>
  <c r="J2371" i="5"/>
  <c r="L2371" i="5" s="1"/>
  <c r="G2364" i="5"/>
  <c r="J2364" i="5"/>
  <c r="G2360" i="5"/>
  <c r="J2360" i="5"/>
  <c r="L2360" i="5" s="1"/>
  <c r="G2356" i="5"/>
  <c r="J2356" i="5"/>
  <c r="G2352" i="5"/>
  <c r="J2352" i="5"/>
  <c r="L2352" i="5" s="1"/>
  <c r="G2343" i="5"/>
  <c r="J2343" i="5"/>
  <c r="G2335" i="5"/>
  <c r="J2335" i="5"/>
  <c r="G2329" i="5"/>
  <c r="J2329" i="5"/>
  <c r="L2329" i="5" s="1"/>
  <c r="G2325" i="5"/>
  <c r="J2325" i="5"/>
  <c r="G2321" i="5"/>
  <c r="J2321" i="5"/>
  <c r="G2317" i="5"/>
  <c r="J2317" i="5"/>
  <c r="G2313" i="5"/>
  <c r="J2313" i="5"/>
  <c r="L2313" i="5" s="1"/>
  <c r="G2309" i="5"/>
  <c r="J2309" i="5"/>
  <c r="G2305" i="5"/>
  <c r="J2305" i="5"/>
  <c r="G2301" i="5"/>
  <c r="J2301" i="5"/>
  <c r="G2297" i="5"/>
  <c r="J2297" i="5"/>
  <c r="L2297" i="5" s="1"/>
  <c r="G2293" i="5"/>
  <c r="J2293" i="5"/>
  <c r="G2289" i="5"/>
  <c r="J2289" i="5"/>
  <c r="G2285" i="5"/>
  <c r="J2285" i="5"/>
  <c r="G2281" i="5"/>
  <c r="J2281" i="5"/>
  <c r="G2277" i="5"/>
  <c r="J2277" i="5"/>
  <c r="G2273" i="5"/>
  <c r="J2273" i="5"/>
  <c r="L2273" i="5" s="1"/>
  <c r="G2269" i="5"/>
  <c r="J2269" i="5"/>
  <c r="L2269" i="5" s="1"/>
  <c r="G2265" i="5"/>
  <c r="J2265" i="5"/>
  <c r="G2261" i="5"/>
  <c r="J2261" i="5"/>
  <c r="L2261" i="5" s="1"/>
  <c r="G2257" i="5"/>
  <c r="J2257" i="5"/>
  <c r="G2253" i="5"/>
  <c r="J2253" i="5"/>
  <c r="G2249" i="5"/>
  <c r="J2249" i="5"/>
  <c r="G2245" i="5"/>
  <c r="J2245" i="5"/>
  <c r="G2241" i="5"/>
  <c r="J2241" i="5"/>
  <c r="G2237" i="5"/>
  <c r="J2237" i="5"/>
  <c r="G2233" i="5"/>
  <c r="J2233" i="5"/>
  <c r="G2229" i="5"/>
  <c r="J2229" i="5"/>
  <c r="L2229" i="5" s="1"/>
  <c r="F2170" i="5"/>
  <c r="F2087" i="5"/>
  <c r="J2087" i="5"/>
  <c r="F2083" i="5"/>
  <c r="J2083" i="5"/>
  <c r="L2083" i="5" s="1"/>
  <c r="F2080" i="5"/>
  <c r="J2080" i="5"/>
  <c r="F2076" i="5"/>
  <c r="J2076" i="5"/>
  <c r="L2076" i="5" s="1"/>
  <c r="F2073" i="5"/>
  <c r="J2073" i="5"/>
  <c r="F2069" i="5"/>
  <c r="J2069" i="5"/>
  <c r="L2069" i="5" s="1"/>
  <c r="F2062" i="5"/>
  <c r="J2062" i="5"/>
  <c r="F2058" i="5"/>
  <c r="F2055" i="5"/>
  <c r="J2055" i="5"/>
  <c r="F2051" i="5"/>
  <c r="J2051" i="5"/>
  <c r="F2048" i="5"/>
  <c r="J2048" i="5"/>
  <c r="F2044" i="5"/>
  <c r="J2044" i="5"/>
  <c r="F2041" i="5"/>
  <c r="J2041" i="5"/>
  <c r="F2037" i="5"/>
  <c r="J2037" i="5"/>
  <c r="F2030" i="5"/>
  <c r="J2030" i="5"/>
  <c r="F2027" i="5"/>
  <c r="J2027" i="5"/>
  <c r="F2024" i="5"/>
  <c r="J2024" i="5"/>
  <c r="F2020" i="5"/>
  <c r="J2020" i="5"/>
  <c r="F2017" i="5"/>
  <c r="J2017" i="5"/>
  <c r="F2013" i="5"/>
  <c r="J2013" i="5"/>
  <c r="F2006" i="5"/>
  <c r="J2006" i="5"/>
  <c r="H1999" i="5"/>
  <c r="J1999" i="5"/>
  <c r="L1999" i="5" s="1"/>
  <c r="F1997" i="5"/>
  <c r="J1997" i="5"/>
  <c r="F1990" i="5"/>
  <c r="J1990" i="5"/>
  <c r="L1990" i="5" s="1"/>
  <c r="H1983" i="5"/>
  <c r="J1983" i="5"/>
  <c r="F1981" i="5"/>
  <c r="J1981" i="5"/>
  <c r="F1974" i="5"/>
  <c r="J1974" i="5"/>
  <c r="H1967" i="5"/>
  <c r="J1967" i="5"/>
  <c r="F1965" i="5"/>
  <c r="J1965" i="5"/>
  <c r="F1958" i="5"/>
  <c r="J1958" i="5"/>
  <c r="L1958" i="5" s="1"/>
  <c r="H1951" i="5"/>
  <c r="J1951" i="5"/>
  <c r="F1949" i="5"/>
  <c r="J1949" i="5"/>
  <c r="F1942" i="5"/>
  <c r="J1942" i="5"/>
  <c r="H1935" i="5"/>
  <c r="J1935" i="5"/>
  <c r="L1935" i="5" s="1"/>
  <c r="F1933" i="5"/>
  <c r="J1933" i="5"/>
  <c r="F1926" i="5"/>
  <c r="J1926" i="5"/>
  <c r="L1926" i="5" s="1"/>
  <c r="H1919" i="5"/>
  <c r="J1919" i="5"/>
  <c r="F1917" i="5"/>
  <c r="J1917" i="5"/>
  <c r="F1910" i="5"/>
  <c r="J1910" i="5"/>
  <c r="H1903" i="5"/>
  <c r="J1903" i="5"/>
  <c r="L1903" i="5" s="1"/>
  <c r="F1901" i="5"/>
  <c r="J1901" i="5"/>
  <c r="F1894" i="5"/>
  <c r="J1894" i="5"/>
  <c r="H1887" i="5"/>
  <c r="J1887" i="5"/>
  <c r="F1885" i="5"/>
  <c r="J1885" i="5"/>
  <c r="F1878" i="5"/>
  <c r="J1878" i="5"/>
  <c r="H1871" i="5"/>
  <c r="J1871" i="5"/>
  <c r="L1871" i="5" s="1"/>
  <c r="F1869" i="5"/>
  <c r="J1869" i="5"/>
  <c r="F1862" i="5"/>
  <c r="J1862" i="5"/>
  <c r="L1862" i="5" s="1"/>
  <c r="H1855" i="5"/>
  <c r="J1855" i="5"/>
  <c r="F1853" i="5"/>
  <c r="J1853" i="5"/>
  <c r="F1846" i="5"/>
  <c r="J1846" i="5"/>
  <c r="H1839" i="5"/>
  <c r="J1839" i="5"/>
  <c r="F1837" i="5"/>
  <c r="J1837" i="5"/>
  <c r="F1830" i="5"/>
  <c r="J1830" i="5"/>
  <c r="L1830" i="5" s="1"/>
  <c r="H1823" i="5"/>
  <c r="J1823" i="5"/>
  <c r="F1821" i="5"/>
  <c r="J1821" i="5"/>
  <c r="F1814" i="5"/>
  <c r="J1814" i="5"/>
  <c r="H1807" i="5"/>
  <c r="J1807" i="5"/>
  <c r="F1805" i="5"/>
  <c r="J1805" i="5"/>
  <c r="F1798" i="5"/>
  <c r="J1798" i="5"/>
  <c r="L1798" i="5" s="1"/>
  <c r="F1777" i="5"/>
  <c r="J1777" i="5"/>
  <c r="F1773" i="5"/>
  <c r="J1773" i="5"/>
  <c r="F1770" i="5"/>
  <c r="J1770" i="5"/>
  <c r="F1757" i="5"/>
  <c r="J1757" i="5"/>
  <c r="H1754" i="5"/>
  <c r="J1754" i="5"/>
  <c r="F1749" i="5"/>
  <c r="J1749" i="5"/>
  <c r="F1745" i="5"/>
  <c r="J1745" i="5"/>
  <c r="F1739" i="5"/>
  <c r="J1739" i="5"/>
  <c r="F1725" i="5"/>
  <c r="J1725" i="5"/>
  <c r="H1722" i="5"/>
  <c r="J1722" i="5"/>
  <c r="F1717" i="5"/>
  <c r="J1717" i="5"/>
  <c r="F1713" i="5"/>
  <c r="J1713" i="5"/>
  <c r="F1705" i="5"/>
  <c r="J1705" i="5"/>
  <c r="H1700" i="5"/>
  <c r="J1700" i="5"/>
  <c r="F1697" i="5"/>
  <c r="J1697" i="5"/>
  <c r="H1695" i="5"/>
  <c r="J1695" i="5"/>
  <c r="H1678" i="5"/>
  <c r="J1678" i="5"/>
  <c r="F1671" i="5"/>
  <c r="F1669" i="5"/>
  <c r="J1669" i="5"/>
  <c r="L1669" i="5" s="1"/>
  <c r="H1666" i="5"/>
  <c r="J1666" i="5"/>
  <c r="H1662" i="5"/>
  <c r="J1662" i="5"/>
  <c r="L1662" i="5" s="1"/>
  <c r="F1655" i="5"/>
  <c r="F1653" i="5"/>
  <c r="J1653" i="5"/>
  <c r="F1648" i="5"/>
  <c r="F1644" i="5"/>
  <c r="F1633" i="5"/>
  <c r="J1633" i="5"/>
  <c r="F1627" i="5"/>
  <c r="J1627" i="5"/>
  <c r="F1617" i="5"/>
  <c r="J1617" i="5"/>
  <c r="F1611" i="5"/>
  <c r="J1611" i="5"/>
  <c r="F1601" i="5"/>
  <c r="J1601" i="5"/>
  <c r="F1595" i="5"/>
  <c r="J1595" i="5"/>
  <c r="F1585" i="5"/>
  <c r="J1585" i="5"/>
  <c r="F1579" i="5"/>
  <c r="J1579" i="5"/>
  <c r="F1572" i="5"/>
  <c r="J1572" i="5"/>
  <c r="F1569" i="5"/>
  <c r="J1569" i="5"/>
  <c r="H1566" i="5"/>
  <c r="J1566" i="5"/>
  <c r="F1563" i="5"/>
  <c r="J1563" i="5"/>
  <c r="F1556" i="5"/>
  <c r="J1556" i="5"/>
  <c r="L1556" i="5" s="1"/>
  <c r="F1553" i="5"/>
  <c r="J1553" i="5"/>
  <c r="H1550" i="5"/>
  <c r="J1550" i="5"/>
  <c r="F1547" i="5"/>
  <c r="J1547" i="5"/>
  <c r="F1540" i="5"/>
  <c r="J1540" i="5"/>
  <c r="F1537" i="5"/>
  <c r="J1537" i="5"/>
  <c r="H1534" i="5"/>
  <c r="J1534" i="5"/>
  <c r="F1531" i="5"/>
  <c r="J1531" i="5"/>
  <c r="F1524" i="5"/>
  <c r="J1524" i="5"/>
  <c r="F1521" i="5"/>
  <c r="J1521" i="5"/>
  <c r="L1521" i="5" s="1"/>
  <c r="F1517" i="5"/>
  <c r="J1517" i="5"/>
  <c r="F1513" i="5"/>
  <c r="J1513" i="5"/>
  <c r="F1509" i="5"/>
  <c r="J1509" i="5"/>
  <c r="F1505" i="5"/>
  <c r="J1505" i="5"/>
  <c r="L1505" i="5" s="1"/>
  <c r="F1501" i="5"/>
  <c r="J1501" i="5"/>
  <c r="F1497" i="5"/>
  <c r="J1497" i="5"/>
  <c r="F1493" i="5"/>
  <c r="J1493" i="5"/>
  <c r="L1493" i="5" s="1"/>
  <c r="F1489" i="5"/>
  <c r="J1489" i="5"/>
  <c r="F1485" i="5"/>
  <c r="J1485" i="5"/>
  <c r="F1481" i="5"/>
  <c r="J1481" i="5"/>
  <c r="F1477" i="5"/>
  <c r="J1477" i="5"/>
  <c r="L1477" i="5" s="1"/>
  <c r="F1473" i="5"/>
  <c r="J1473" i="5"/>
  <c r="F1469" i="5"/>
  <c r="J1469" i="5"/>
  <c r="F1465" i="5"/>
  <c r="J1465" i="5"/>
  <c r="F1461" i="5"/>
  <c r="J1461" i="5"/>
  <c r="L1461" i="5" s="1"/>
  <c r="F1457" i="5"/>
  <c r="J1457" i="5"/>
  <c r="H1454" i="5"/>
  <c r="J1454" i="5"/>
  <c r="F1448" i="5"/>
  <c r="J1448" i="5"/>
  <c r="F1441" i="5"/>
  <c r="J1441" i="5"/>
  <c r="H1438" i="5"/>
  <c r="J1438" i="5"/>
  <c r="F1432" i="5"/>
  <c r="J1432" i="5"/>
  <c r="L1432" i="5" s="1"/>
  <c r="F1425" i="5"/>
  <c r="J1425" i="5"/>
  <c r="H1422" i="5"/>
  <c r="J1422" i="5"/>
  <c r="F1416" i="5"/>
  <c r="J1416" i="5"/>
  <c r="F1409" i="5"/>
  <c r="J1409" i="5"/>
  <c r="L1409" i="5" s="1"/>
  <c r="H1406" i="5"/>
  <c r="J1406" i="5"/>
  <c r="F1400" i="5"/>
  <c r="J1400" i="5"/>
  <c r="L1400" i="5" s="1"/>
  <c r="F1393" i="5"/>
  <c r="J1393" i="5"/>
  <c r="H1390" i="5"/>
  <c r="J1390" i="5"/>
  <c r="F1384" i="5"/>
  <c r="J1384" i="5"/>
  <c r="G1373" i="5"/>
  <c r="J1373" i="5"/>
  <c r="G1370" i="5"/>
  <c r="F1368" i="5"/>
  <c r="G1357" i="5"/>
  <c r="J1357" i="5"/>
  <c r="G1354" i="5"/>
  <c r="F1352" i="5"/>
  <c r="G1341" i="5"/>
  <c r="J1341" i="5"/>
  <c r="G1338" i="5"/>
  <c r="F1336" i="5"/>
  <c r="G1325" i="5"/>
  <c r="J1325" i="5"/>
  <c r="F1231" i="5"/>
  <c r="F1228" i="5"/>
  <c r="J1228" i="5"/>
  <c r="F1225" i="5"/>
  <c r="J1225" i="5"/>
  <c r="L1225" i="5" s="1"/>
  <c r="F1221" i="5"/>
  <c r="J1221" i="5"/>
  <c r="F1218" i="5"/>
  <c r="J1218" i="5"/>
  <c r="L1218" i="5" s="1"/>
  <c r="F1211" i="5"/>
  <c r="F1208" i="5"/>
  <c r="J1208" i="5"/>
  <c r="L1208" i="5" s="1"/>
  <c r="F1205" i="5"/>
  <c r="J1205" i="5"/>
  <c r="F1202" i="5"/>
  <c r="J1202" i="5"/>
  <c r="F1195" i="5"/>
  <c r="F1192" i="5"/>
  <c r="J1192" i="5"/>
  <c r="F1189" i="5"/>
  <c r="J1189" i="5"/>
  <c r="F1186" i="5"/>
  <c r="J1186" i="5"/>
  <c r="G1182" i="5"/>
  <c r="H1166" i="5"/>
  <c r="H1156" i="5"/>
  <c r="H1146" i="5"/>
  <c r="H1102" i="5"/>
  <c r="H1092" i="5"/>
  <c r="H1082" i="5"/>
  <c r="H983" i="5"/>
  <c r="H963" i="5"/>
  <c r="J963" i="5"/>
  <c r="H953" i="5"/>
  <c r="J953" i="5"/>
  <c r="L953" i="5" s="1"/>
  <c r="H943" i="5"/>
  <c r="J943" i="5"/>
  <c r="L943" i="5" s="1"/>
  <c r="H939" i="5"/>
  <c r="H929" i="5"/>
  <c r="H919" i="5"/>
  <c r="H916" i="5"/>
  <c r="J916" i="5"/>
  <c r="H906" i="5"/>
  <c r="J906" i="5"/>
  <c r="L906" i="5" s="1"/>
  <c r="H899" i="5"/>
  <c r="J899" i="5"/>
  <c r="H896" i="5"/>
  <c r="J896" i="5"/>
  <c r="H892" i="5"/>
  <c r="J892" i="5"/>
  <c r="H889" i="5"/>
  <c r="J889" i="5"/>
  <c r="L889" i="5" s="1"/>
  <c r="H886" i="5"/>
  <c r="J886" i="5"/>
  <c r="H882" i="5"/>
  <c r="J882" i="5"/>
  <c r="H879" i="5"/>
  <c r="J879" i="5"/>
  <c r="L879" i="5" s="1"/>
  <c r="H875" i="5"/>
  <c r="H872" i="5"/>
  <c r="J872" i="5"/>
  <c r="H865" i="5"/>
  <c r="H862" i="5"/>
  <c r="J862" i="5"/>
  <c r="H855" i="5"/>
  <c r="F853" i="5"/>
  <c r="F851" i="5"/>
  <c r="F849" i="5"/>
  <c r="F847" i="5"/>
  <c r="F845" i="5"/>
  <c r="F843" i="5"/>
  <c r="F841" i="5"/>
  <c r="F839" i="5"/>
  <c r="F837" i="5"/>
  <c r="F835" i="5"/>
  <c r="F833" i="5"/>
  <c r="F831" i="5"/>
  <c r="F829" i="5"/>
  <c r="F827" i="5"/>
  <c r="F825" i="5"/>
  <c r="F823" i="5"/>
  <c r="F821" i="5"/>
  <c r="F819" i="5"/>
  <c r="F817" i="5"/>
  <c r="F815" i="5"/>
  <c r="F813" i="5"/>
  <c r="F811" i="5"/>
  <c r="F809" i="5"/>
  <c r="F775" i="5"/>
  <c r="H762" i="5"/>
  <c r="H746" i="5"/>
  <c r="G692" i="5"/>
  <c r="G684" i="5"/>
  <c r="G676" i="5"/>
  <c r="H668" i="5"/>
  <c r="J668" i="5"/>
  <c r="L668" i="5" s="1"/>
  <c r="H656" i="5"/>
  <c r="J656" i="5"/>
  <c r="G644" i="5"/>
  <c r="G636" i="5"/>
  <c r="H608" i="5"/>
  <c r="J608" i="5"/>
  <c r="H576" i="5"/>
  <c r="J576" i="5"/>
  <c r="G560" i="5"/>
  <c r="J560" i="5"/>
  <c r="G512" i="5"/>
  <c r="J512" i="5"/>
  <c r="L512" i="5" s="1"/>
  <c r="G506" i="5"/>
  <c r="J506" i="5"/>
  <c r="H503" i="5"/>
  <c r="J503" i="5"/>
  <c r="L503" i="5" s="1"/>
  <c r="H496" i="5"/>
  <c r="J496" i="5"/>
  <c r="L496" i="5" s="1"/>
  <c r="G493" i="5"/>
  <c r="J493" i="5"/>
  <c r="L493" i="5" s="1"/>
  <c r="G490" i="5"/>
  <c r="J490" i="5"/>
  <c r="H487" i="5"/>
  <c r="J487" i="5"/>
  <c r="H480" i="5"/>
  <c r="J480" i="5"/>
  <c r="G477" i="5"/>
  <c r="J477" i="5"/>
  <c r="G474" i="5"/>
  <c r="J474" i="5"/>
  <c r="H471" i="5"/>
  <c r="J471" i="5"/>
  <c r="L471" i="5" s="1"/>
  <c r="H464" i="5"/>
  <c r="J464" i="5"/>
  <c r="L464" i="5" s="1"/>
  <c r="G461" i="5"/>
  <c r="J461" i="5"/>
  <c r="G458" i="5"/>
  <c r="J458" i="5"/>
  <c r="H455" i="5"/>
  <c r="J455" i="5"/>
  <c r="H448" i="5"/>
  <c r="J448" i="5"/>
  <c r="G445" i="5"/>
  <c r="J445" i="5"/>
  <c r="G442" i="5"/>
  <c r="J442" i="5"/>
  <c r="H439" i="5"/>
  <c r="J439" i="5"/>
  <c r="L439" i="5" s="1"/>
  <c r="H432" i="5"/>
  <c r="J432" i="5"/>
  <c r="G429" i="5"/>
  <c r="J429" i="5"/>
  <c r="G426" i="5"/>
  <c r="J426" i="5"/>
  <c r="H423" i="5"/>
  <c r="J423" i="5"/>
  <c r="H416" i="5"/>
  <c r="J416" i="5"/>
  <c r="L416" i="5" s="1"/>
  <c r="G413" i="5"/>
  <c r="J413" i="5"/>
  <c r="G410" i="5"/>
  <c r="J410" i="5"/>
  <c r="H407" i="5"/>
  <c r="J407" i="5"/>
  <c r="L407" i="5" s="1"/>
  <c r="H391" i="5"/>
  <c r="H323" i="5"/>
  <c r="J323" i="5"/>
  <c r="H319" i="5"/>
  <c r="J319" i="5"/>
  <c r="L319" i="5" s="1"/>
  <c r="H315" i="5"/>
  <c r="J315" i="5"/>
  <c r="H311" i="5"/>
  <c r="J311" i="5"/>
  <c r="L311" i="5" s="1"/>
  <c r="H307" i="5"/>
  <c r="J307" i="5"/>
  <c r="H303" i="5"/>
  <c r="J303" i="5"/>
  <c r="L303" i="5" s="1"/>
  <c r="H299" i="5"/>
  <c r="J299" i="5"/>
  <c r="H295" i="5"/>
  <c r="J295" i="5"/>
  <c r="H291" i="5"/>
  <c r="J291" i="5"/>
  <c r="H287" i="5"/>
  <c r="J287" i="5"/>
  <c r="L287" i="5" s="1"/>
  <c r="H283" i="5"/>
  <c r="J283" i="5"/>
  <c r="F281" i="5"/>
  <c r="J281" i="5"/>
  <c r="H275" i="5"/>
  <c r="J275" i="5"/>
  <c r="F273" i="5"/>
  <c r="J273" i="5"/>
  <c r="L273" i="5" s="1"/>
  <c r="H266" i="5"/>
  <c r="J266" i="5"/>
  <c r="H262" i="5"/>
  <c r="J262" i="5"/>
  <c r="G241" i="5"/>
  <c r="J241" i="5"/>
  <c r="F164" i="5"/>
  <c r="J164" i="5"/>
  <c r="L164" i="5" s="1"/>
  <c r="F149" i="5"/>
  <c r="F100" i="5"/>
  <c r="J100" i="5"/>
  <c r="L100" i="5" s="1"/>
  <c r="F96" i="5"/>
  <c r="J96" i="5"/>
  <c r="F92" i="5"/>
  <c r="J92" i="5"/>
  <c r="F88" i="5"/>
  <c r="J88" i="5"/>
  <c r="H17" i="5"/>
  <c r="J17" i="5"/>
  <c r="H13" i="5"/>
  <c r="J13" i="5"/>
  <c r="H9" i="5"/>
  <c r="J9" i="5"/>
  <c r="H5" i="5"/>
  <c r="J5" i="5"/>
  <c r="H3635" i="5"/>
  <c r="J3635" i="5"/>
  <c r="H3626" i="5"/>
  <c r="J3626" i="5"/>
  <c r="L3626" i="5" s="1"/>
  <c r="H3614" i="5"/>
  <c r="J3614" i="5"/>
  <c r="H3611" i="5"/>
  <c r="J3611" i="5"/>
  <c r="F3605" i="5"/>
  <c r="J3605" i="5"/>
  <c r="H3602" i="5"/>
  <c r="J3602" i="5"/>
  <c r="L3602" i="5" s="1"/>
  <c r="H3582" i="5"/>
  <c r="J3582" i="5"/>
  <c r="H3579" i="5"/>
  <c r="J3579" i="5"/>
  <c r="F3573" i="5"/>
  <c r="J3573" i="5"/>
  <c r="H3570" i="5"/>
  <c r="J3570" i="5"/>
  <c r="F3561" i="5"/>
  <c r="J3561" i="5"/>
  <c r="H3554" i="5"/>
  <c r="J3554" i="5"/>
  <c r="H3551" i="5"/>
  <c r="J3551" i="5"/>
  <c r="H3542" i="5"/>
  <c r="J3542" i="5"/>
  <c r="H3482" i="5"/>
  <c r="J3482" i="5"/>
  <c r="J3456" i="5"/>
  <c r="H3405" i="5"/>
  <c r="J3405" i="5"/>
  <c r="J3334" i="5"/>
  <c r="H3383" i="5"/>
  <c r="J3383" i="5"/>
  <c r="H3347" i="5"/>
  <c r="J3347" i="5"/>
  <c r="H3516" i="5"/>
  <c r="J3516" i="5"/>
  <c r="H3392" i="5"/>
  <c r="J3392" i="5"/>
  <c r="L3392" i="5" s="1"/>
  <c r="H3301" i="5"/>
  <c r="J3301" i="5"/>
  <c r="H3299" i="5"/>
  <c r="J3299" i="5"/>
  <c r="F3294" i="5"/>
  <c r="J3294" i="5"/>
  <c r="H3285" i="5"/>
  <c r="J3285" i="5"/>
  <c r="L3285" i="5" s="1"/>
  <c r="H3283" i="5"/>
  <c r="J3283" i="5"/>
  <c r="F3278" i="5"/>
  <c r="J3278" i="5"/>
  <c r="H3269" i="5"/>
  <c r="J3269" i="5"/>
  <c r="H3267" i="5"/>
  <c r="J3267" i="5"/>
  <c r="F3262" i="5"/>
  <c r="J3262" i="5"/>
  <c r="H3253" i="5"/>
  <c r="J3253" i="5"/>
  <c r="H3251" i="5"/>
  <c r="J3251" i="5"/>
  <c r="F3246" i="5"/>
  <c r="J3246" i="5"/>
  <c r="H3237" i="5"/>
  <c r="J3237" i="5"/>
  <c r="H3235" i="5"/>
  <c r="J3235" i="5"/>
  <c r="F3230" i="5"/>
  <c r="J3230" i="5"/>
  <c r="H3221" i="5"/>
  <c r="J3221" i="5"/>
  <c r="L3221" i="5" s="1"/>
  <c r="H3219" i="5"/>
  <c r="J3219" i="5"/>
  <c r="F3214" i="5"/>
  <c r="J3214" i="5"/>
  <c r="L3214" i="5" s="1"/>
  <c r="H3205" i="5"/>
  <c r="J3205" i="5"/>
  <c r="H3203" i="5"/>
  <c r="J3203" i="5"/>
  <c r="F3198" i="5"/>
  <c r="J3198" i="5"/>
  <c r="H3189" i="5"/>
  <c r="J3189" i="5"/>
  <c r="H3187" i="5"/>
  <c r="J3187" i="5"/>
  <c r="F3182" i="5"/>
  <c r="J3182" i="5"/>
  <c r="L3182" i="5" s="1"/>
  <c r="H3173" i="5"/>
  <c r="J3173" i="5"/>
  <c r="H3171" i="5"/>
  <c r="J3171" i="5"/>
  <c r="F3166" i="5"/>
  <c r="J3166" i="5"/>
  <c r="H3157" i="5"/>
  <c r="J3157" i="5"/>
  <c r="L3157" i="5" s="1"/>
  <c r="H3155" i="5"/>
  <c r="J3155" i="5"/>
  <c r="F3150" i="5"/>
  <c r="J3150" i="5"/>
  <c r="L3150" i="5" s="1"/>
  <c r="H3141" i="5"/>
  <c r="J3141" i="5"/>
  <c r="H3139" i="5"/>
  <c r="J3139" i="5"/>
  <c r="F3134" i="5"/>
  <c r="J3134" i="5"/>
  <c r="H3125" i="5"/>
  <c r="J3125" i="5"/>
  <c r="H3123" i="5"/>
  <c r="J3123" i="5"/>
  <c r="F3118" i="5"/>
  <c r="J3118" i="5"/>
  <c r="L3118" i="5" s="1"/>
  <c r="H3109" i="5"/>
  <c r="J3109" i="5"/>
  <c r="H3107" i="5"/>
  <c r="J3107" i="5"/>
  <c r="F3102" i="5"/>
  <c r="J3102" i="5"/>
  <c r="H3093" i="5"/>
  <c r="J3093" i="5"/>
  <c r="H3091" i="5"/>
  <c r="J3091" i="5"/>
  <c r="F3086" i="5"/>
  <c r="J3086" i="5"/>
  <c r="H3077" i="5"/>
  <c r="J3077" i="5"/>
  <c r="H3075" i="5"/>
  <c r="J3075" i="5"/>
  <c r="H3072" i="5"/>
  <c r="F3070" i="5"/>
  <c r="J3070" i="5"/>
  <c r="L3070" i="5" s="1"/>
  <c r="H3061" i="5"/>
  <c r="J3061" i="5"/>
  <c r="L3061" i="5" s="1"/>
  <c r="H3059" i="5"/>
  <c r="J3059" i="5"/>
  <c r="H3056" i="5"/>
  <c r="F3054" i="5"/>
  <c r="J3054" i="5"/>
  <c r="H3051" i="5"/>
  <c r="J3051" i="5"/>
  <c r="F3041" i="5"/>
  <c r="J3041" i="5"/>
  <c r="L3041" i="5" s="1"/>
  <c r="F3038" i="5"/>
  <c r="J3038" i="5"/>
  <c r="L3038" i="5" s="1"/>
  <c r="F3035" i="5"/>
  <c r="F3033" i="5"/>
  <c r="J3033" i="5"/>
  <c r="H3026" i="5"/>
  <c r="J3026" i="5"/>
  <c r="F3023" i="5"/>
  <c r="H3020" i="5"/>
  <c r="J3020" i="5"/>
  <c r="F3015" i="5"/>
  <c r="J3015" i="5"/>
  <c r="F3011" i="5"/>
  <c r="J3011" i="5"/>
  <c r="L3011" i="5" s="1"/>
  <c r="H3004" i="5"/>
  <c r="J3004" i="5"/>
  <c r="H3002" i="5"/>
  <c r="F2999" i="5"/>
  <c r="J2999" i="5"/>
  <c r="F2990" i="5"/>
  <c r="J2990" i="5"/>
  <c r="H2987" i="5"/>
  <c r="J2987" i="5"/>
  <c r="L2987" i="5" s="1"/>
  <c r="F2977" i="5"/>
  <c r="J2977" i="5"/>
  <c r="F2974" i="5"/>
  <c r="J2974" i="5"/>
  <c r="F2971" i="5"/>
  <c r="F2969" i="5"/>
  <c r="J2969" i="5"/>
  <c r="L2969" i="5" s="1"/>
  <c r="H2962" i="5"/>
  <c r="J2962" i="5"/>
  <c r="H2956" i="5"/>
  <c r="J2956" i="5"/>
  <c r="L2956" i="5" s="1"/>
  <c r="F2951" i="5"/>
  <c r="J2951" i="5"/>
  <c r="F2947" i="5"/>
  <c r="J2947" i="5"/>
  <c r="H2940" i="5"/>
  <c r="J2940" i="5"/>
  <c r="F2935" i="5"/>
  <c r="J2935" i="5"/>
  <c r="F2926" i="5"/>
  <c r="J2926" i="5"/>
  <c r="H2923" i="5"/>
  <c r="J2923" i="5"/>
  <c r="L2923" i="5" s="1"/>
  <c r="H2921" i="5"/>
  <c r="J2921" i="5"/>
  <c r="F2911" i="5"/>
  <c r="J2911" i="5"/>
  <c r="H2908" i="5"/>
  <c r="J2908" i="5"/>
  <c r="H2901" i="5"/>
  <c r="J2901" i="5"/>
  <c r="H2898" i="5"/>
  <c r="H2896" i="5"/>
  <c r="H2891" i="5"/>
  <c r="J2891" i="5"/>
  <c r="L2891" i="5" s="1"/>
  <c r="H2889" i="5"/>
  <c r="J2889" i="5"/>
  <c r="G2504" i="5"/>
  <c r="J2504" i="5"/>
  <c r="G2501" i="5"/>
  <c r="G2496" i="5"/>
  <c r="J2496" i="5"/>
  <c r="G2493" i="5"/>
  <c r="G2488" i="5"/>
  <c r="J2488" i="5"/>
  <c r="G2485" i="5"/>
  <c r="G2480" i="5"/>
  <c r="J2480" i="5"/>
  <c r="L2480" i="5" s="1"/>
  <c r="G2477" i="5"/>
  <c r="G2475" i="5"/>
  <c r="G2473" i="5"/>
  <c r="G2471" i="5"/>
  <c r="G2468" i="5"/>
  <c r="J2468" i="5"/>
  <c r="L2468" i="5" s="1"/>
  <c r="G2464" i="5"/>
  <c r="J2464" i="5"/>
  <c r="L2464" i="5" s="1"/>
  <c r="G2461" i="5"/>
  <c r="J2461" i="5"/>
  <c r="G2457" i="5"/>
  <c r="J2457" i="5"/>
  <c r="G2454" i="5"/>
  <c r="J2454" i="5"/>
  <c r="L2454" i="5" s="1"/>
  <c r="G2450" i="5"/>
  <c r="J2450" i="5"/>
  <c r="L2450" i="5" s="1"/>
  <c r="G2443" i="5"/>
  <c r="J2443" i="5"/>
  <c r="G2439" i="5"/>
  <c r="G2437" i="5"/>
  <c r="G2435" i="5"/>
  <c r="G2433" i="5"/>
  <c r="G2431" i="5"/>
  <c r="G2429" i="5"/>
  <c r="G2427" i="5"/>
  <c r="G2425" i="5"/>
  <c r="G2423" i="5"/>
  <c r="G2421" i="5"/>
  <c r="G2419" i="5"/>
  <c r="G2417" i="5"/>
  <c r="J2417" i="5"/>
  <c r="L2417" i="5" s="1"/>
  <c r="G2414" i="5"/>
  <c r="G2409" i="5"/>
  <c r="J2409" i="5"/>
  <c r="G2406" i="5"/>
  <c r="G2401" i="5"/>
  <c r="J2401" i="5"/>
  <c r="G2393" i="5"/>
  <c r="J2393" i="5"/>
  <c r="L2393" i="5" s="1"/>
  <c r="G2390" i="5"/>
  <c r="J2390" i="5"/>
  <c r="G2386" i="5"/>
  <c r="J2386" i="5"/>
  <c r="G2382" i="5"/>
  <c r="J2382" i="5"/>
  <c r="G2378" i="5"/>
  <c r="J2378" i="5"/>
  <c r="G2374" i="5"/>
  <c r="J2374" i="5"/>
  <c r="G2370" i="5"/>
  <c r="J2370" i="5"/>
  <c r="G2367" i="5"/>
  <c r="J2367" i="5"/>
  <c r="G2363" i="5"/>
  <c r="J2363" i="5"/>
  <c r="L2363" i="5" s="1"/>
  <c r="G2359" i="5"/>
  <c r="J2359" i="5"/>
  <c r="G2355" i="5"/>
  <c r="J2355" i="5"/>
  <c r="L2355" i="5" s="1"/>
  <c r="G2351" i="5"/>
  <c r="J2351" i="5"/>
  <c r="G2345" i="5"/>
  <c r="J2345" i="5"/>
  <c r="G2337" i="5"/>
  <c r="J2337" i="5"/>
  <c r="G2328" i="5"/>
  <c r="J2328" i="5"/>
  <c r="G2324" i="5"/>
  <c r="J2324" i="5"/>
  <c r="G2320" i="5"/>
  <c r="J2320" i="5"/>
  <c r="G2316" i="5"/>
  <c r="J2316" i="5"/>
  <c r="G2312" i="5"/>
  <c r="J2312" i="5"/>
  <c r="G2308" i="5"/>
  <c r="J2308" i="5"/>
  <c r="G2304" i="5"/>
  <c r="J2304" i="5"/>
  <c r="G2300" i="5"/>
  <c r="J2300" i="5"/>
  <c r="G2296" i="5"/>
  <c r="J2296" i="5"/>
  <c r="L2296" i="5" s="1"/>
  <c r="G2292" i="5"/>
  <c r="J2292" i="5"/>
  <c r="G2288" i="5"/>
  <c r="J2288" i="5"/>
  <c r="G2284" i="5"/>
  <c r="J2284" i="5"/>
  <c r="G2280" i="5"/>
  <c r="J2280" i="5"/>
  <c r="L2280" i="5" s="1"/>
  <c r="G2276" i="5"/>
  <c r="J2276" i="5"/>
  <c r="G2272" i="5"/>
  <c r="J2272" i="5"/>
  <c r="G2268" i="5"/>
  <c r="J2268" i="5"/>
  <c r="G2264" i="5"/>
  <c r="J2264" i="5"/>
  <c r="G2260" i="5"/>
  <c r="J2260" i="5"/>
  <c r="G2256" i="5"/>
  <c r="J2256" i="5"/>
  <c r="G2252" i="5"/>
  <c r="J2252" i="5"/>
  <c r="G2248" i="5"/>
  <c r="J2248" i="5"/>
  <c r="G2244" i="5"/>
  <c r="J2244" i="5"/>
  <c r="G2240" i="5"/>
  <c r="J2240" i="5"/>
  <c r="G2236" i="5"/>
  <c r="J2236" i="5"/>
  <c r="G2232" i="5"/>
  <c r="J2232" i="5"/>
  <c r="G2228" i="5"/>
  <c r="J2228" i="5"/>
  <c r="G2225" i="5"/>
  <c r="J2225" i="5"/>
  <c r="F2222" i="5"/>
  <c r="J2222" i="5"/>
  <c r="F2156" i="5"/>
  <c r="F2140" i="5"/>
  <c r="F2124" i="5"/>
  <c r="F2086" i="5"/>
  <c r="J2086" i="5"/>
  <c r="F2082" i="5"/>
  <c r="F2079" i="5"/>
  <c r="J2079" i="5"/>
  <c r="F2075" i="5"/>
  <c r="J2075" i="5"/>
  <c r="F2072" i="5"/>
  <c r="J2072" i="5"/>
  <c r="F2068" i="5"/>
  <c r="J2068" i="5"/>
  <c r="F2065" i="5"/>
  <c r="J2065" i="5"/>
  <c r="F2061" i="5"/>
  <c r="J2061" i="5"/>
  <c r="F2054" i="5"/>
  <c r="J2054" i="5"/>
  <c r="F2050" i="5"/>
  <c r="F2047" i="5"/>
  <c r="J2047" i="5"/>
  <c r="L2047" i="5" s="1"/>
  <c r="F2043" i="5"/>
  <c r="J2043" i="5"/>
  <c r="F2040" i="5"/>
  <c r="J2040" i="5"/>
  <c r="L2040" i="5" s="1"/>
  <c r="F2036" i="5"/>
  <c r="J2036" i="5"/>
  <c r="F2033" i="5"/>
  <c r="J2033" i="5"/>
  <c r="L2033" i="5" s="1"/>
  <c r="F2029" i="5"/>
  <c r="J2029" i="5"/>
  <c r="F2026" i="5"/>
  <c r="F2023" i="5"/>
  <c r="J2023" i="5"/>
  <c r="F2019" i="5"/>
  <c r="J2019" i="5"/>
  <c r="F2016" i="5"/>
  <c r="J2016" i="5"/>
  <c r="F2012" i="5"/>
  <c r="J2012" i="5"/>
  <c r="F2009" i="5"/>
  <c r="J2009" i="5"/>
  <c r="F2005" i="5"/>
  <c r="J2005" i="5"/>
  <c r="L2005" i="5" s="1"/>
  <c r="F2002" i="5"/>
  <c r="J2002" i="5"/>
  <c r="H1998" i="5"/>
  <c r="F1993" i="5"/>
  <c r="J1993" i="5"/>
  <c r="L1993" i="5" s="1"/>
  <c r="F1989" i="5"/>
  <c r="J1989" i="5"/>
  <c r="F1986" i="5"/>
  <c r="J1986" i="5"/>
  <c r="L1986" i="5" s="1"/>
  <c r="H1982" i="5"/>
  <c r="F1977" i="5"/>
  <c r="J1977" i="5"/>
  <c r="F1973" i="5"/>
  <c r="J1973" i="5"/>
  <c r="F1970" i="5"/>
  <c r="J1970" i="5"/>
  <c r="H1966" i="5"/>
  <c r="F1961" i="5"/>
  <c r="J1961" i="5"/>
  <c r="F1957" i="5"/>
  <c r="J1957" i="5"/>
  <c r="L1957" i="5" s="1"/>
  <c r="F1954" i="5"/>
  <c r="J1954" i="5"/>
  <c r="H1950" i="5"/>
  <c r="F1945" i="5"/>
  <c r="J1945" i="5"/>
  <c r="F1941" i="5"/>
  <c r="J1941" i="5"/>
  <c r="F1938" i="5"/>
  <c r="J1938" i="5"/>
  <c r="H1934" i="5"/>
  <c r="F1929" i="5"/>
  <c r="J1929" i="5"/>
  <c r="L1929" i="5" s="1"/>
  <c r="F1925" i="5"/>
  <c r="J1925" i="5"/>
  <c r="F1922" i="5"/>
  <c r="J1922" i="5"/>
  <c r="H1918" i="5"/>
  <c r="F1913" i="5"/>
  <c r="J1913" i="5"/>
  <c r="L1913" i="5" s="1"/>
  <c r="F1909" i="5"/>
  <c r="J1909" i="5"/>
  <c r="F1906" i="5"/>
  <c r="J1906" i="5"/>
  <c r="H1902" i="5"/>
  <c r="F1897" i="5"/>
  <c r="J1897" i="5"/>
  <c r="L1897" i="5" s="1"/>
  <c r="F1893" i="5"/>
  <c r="J1893" i="5"/>
  <c r="L1893" i="5" s="1"/>
  <c r="F1890" i="5"/>
  <c r="J1890" i="5"/>
  <c r="H1886" i="5"/>
  <c r="F1881" i="5"/>
  <c r="J1881" i="5"/>
  <c r="F1877" i="5"/>
  <c r="J1877" i="5"/>
  <c r="F1874" i="5"/>
  <c r="J1874" i="5"/>
  <c r="H1870" i="5"/>
  <c r="F1865" i="5"/>
  <c r="J1865" i="5"/>
  <c r="L1865" i="5" s="1"/>
  <c r="F1861" i="5"/>
  <c r="J1861" i="5"/>
  <c r="L1861" i="5" s="1"/>
  <c r="F1858" i="5"/>
  <c r="J1858" i="5"/>
  <c r="L1858" i="5" s="1"/>
  <c r="H1854" i="5"/>
  <c r="F1849" i="5"/>
  <c r="J1849" i="5"/>
  <c r="L1849" i="5" s="1"/>
  <c r="F1845" i="5"/>
  <c r="J1845" i="5"/>
  <c r="F1842" i="5"/>
  <c r="J1842" i="5"/>
  <c r="H1838" i="5"/>
  <c r="F1833" i="5"/>
  <c r="J1833" i="5"/>
  <c r="F1829" i="5"/>
  <c r="J1829" i="5"/>
  <c r="L1829" i="5" s="1"/>
  <c r="F1826" i="5"/>
  <c r="J1826" i="5"/>
  <c r="H1822" i="5"/>
  <c r="F1817" i="5"/>
  <c r="J1817" i="5"/>
  <c r="F1813" i="5"/>
  <c r="J1813" i="5"/>
  <c r="F1810" i="5"/>
  <c r="J1810" i="5"/>
  <c r="H1806" i="5"/>
  <c r="F1801" i="5"/>
  <c r="J1801" i="5"/>
  <c r="F1797" i="5"/>
  <c r="J1797" i="5"/>
  <c r="L1797" i="5" s="1"/>
  <c r="F1794" i="5"/>
  <c r="J1794" i="5"/>
  <c r="F1769" i="5"/>
  <c r="J1769" i="5"/>
  <c r="H1766" i="5"/>
  <c r="J1766" i="5"/>
  <c r="H1762" i="5"/>
  <c r="J1762" i="5"/>
  <c r="F1753" i="5"/>
  <c r="J1753" i="5"/>
  <c r="H1748" i="5"/>
  <c r="F1747" i="5"/>
  <c r="F1744" i="5"/>
  <c r="J1744" i="5"/>
  <c r="L1744" i="5" s="1"/>
  <c r="H1734" i="5"/>
  <c r="J1734" i="5"/>
  <c r="H1730" i="5"/>
  <c r="J1730" i="5"/>
  <c r="F1721" i="5"/>
  <c r="J1721" i="5"/>
  <c r="H1716" i="5"/>
  <c r="F1712" i="5"/>
  <c r="J1712" i="5"/>
  <c r="F1707" i="5"/>
  <c r="H1702" i="5"/>
  <c r="J1702" i="5"/>
  <c r="H1696" i="5"/>
  <c r="F1692" i="5"/>
  <c r="H1687" i="5"/>
  <c r="F1685" i="5"/>
  <c r="J1685" i="5"/>
  <c r="H1682" i="5"/>
  <c r="J1682" i="5"/>
  <c r="F1677" i="5"/>
  <c r="J1677" i="5"/>
  <c r="H1675" i="5"/>
  <c r="F1673" i="5"/>
  <c r="J1673" i="5"/>
  <c r="F1665" i="5"/>
  <c r="J1665" i="5"/>
  <c r="F1661" i="5"/>
  <c r="J1661" i="5"/>
  <c r="L1661" i="5" s="1"/>
  <c r="H1659" i="5"/>
  <c r="F1657" i="5"/>
  <c r="J1657" i="5"/>
  <c r="L1657" i="5" s="1"/>
  <c r="H1650" i="5"/>
  <c r="J1650" i="5"/>
  <c r="H1646" i="5"/>
  <c r="J1646" i="5"/>
  <c r="F1639" i="5"/>
  <c r="J1639" i="5"/>
  <c r="F1629" i="5"/>
  <c r="J1629" i="5"/>
  <c r="F1623" i="5"/>
  <c r="J1623" i="5"/>
  <c r="F1613" i="5"/>
  <c r="J1613" i="5"/>
  <c r="F1607" i="5"/>
  <c r="J1607" i="5"/>
  <c r="F1597" i="5"/>
  <c r="J1597" i="5"/>
  <c r="F1591" i="5"/>
  <c r="J1591" i="5"/>
  <c r="F1581" i="5"/>
  <c r="J1581" i="5"/>
  <c r="H1578" i="5"/>
  <c r="J1578" i="5"/>
  <c r="F1575" i="5"/>
  <c r="J1575" i="5"/>
  <c r="F1568" i="5"/>
  <c r="J1568" i="5"/>
  <c r="L1568" i="5" s="1"/>
  <c r="F1565" i="5"/>
  <c r="J1565" i="5"/>
  <c r="H1562" i="5"/>
  <c r="J1562" i="5"/>
  <c r="F1559" i="5"/>
  <c r="J1559" i="5"/>
  <c r="F1552" i="5"/>
  <c r="J1552" i="5"/>
  <c r="F1549" i="5"/>
  <c r="J1549" i="5"/>
  <c r="H1546" i="5"/>
  <c r="J1546" i="5"/>
  <c r="F1543" i="5"/>
  <c r="J1543" i="5"/>
  <c r="F1536" i="5"/>
  <c r="J1536" i="5"/>
  <c r="F1533" i="5"/>
  <c r="J1533" i="5"/>
  <c r="H1530" i="5"/>
  <c r="J1530" i="5"/>
  <c r="F1527" i="5"/>
  <c r="J1527" i="5"/>
  <c r="F1520" i="5"/>
  <c r="J1520" i="5"/>
  <c r="F1512" i="5"/>
  <c r="J1512" i="5"/>
  <c r="F1504" i="5"/>
  <c r="J1504" i="5"/>
  <c r="F1496" i="5"/>
  <c r="J1496" i="5"/>
  <c r="L1496" i="5" s="1"/>
  <c r="F1488" i="5"/>
  <c r="J1488" i="5"/>
  <c r="F1480" i="5"/>
  <c r="J1480" i="5"/>
  <c r="F1472" i="5"/>
  <c r="J1472" i="5"/>
  <c r="F1464" i="5"/>
  <c r="J1464" i="5"/>
  <c r="L1464" i="5" s="1"/>
  <c r="F1453" i="5"/>
  <c r="J1453" i="5"/>
  <c r="H1450" i="5"/>
  <c r="J1450" i="5"/>
  <c r="L1450" i="5" s="1"/>
  <c r="F1444" i="5"/>
  <c r="J1444" i="5"/>
  <c r="F1437" i="5"/>
  <c r="J1437" i="5"/>
  <c r="H1434" i="5"/>
  <c r="J1434" i="5"/>
  <c r="F1428" i="5"/>
  <c r="J1428" i="5"/>
  <c r="L1428" i="5" s="1"/>
  <c r="F1421" i="5"/>
  <c r="J1421" i="5"/>
  <c r="H1418" i="5"/>
  <c r="J1418" i="5"/>
  <c r="L1418" i="5" s="1"/>
  <c r="F1412" i="5"/>
  <c r="J1412" i="5"/>
  <c r="F1405" i="5"/>
  <c r="J1405" i="5"/>
  <c r="H1402" i="5"/>
  <c r="J1402" i="5"/>
  <c r="F1396" i="5"/>
  <c r="J1396" i="5"/>
  <c r="L1396" i="5" s="1"/>
  <c r="F1389" i="5"/>
  <c r="J1389" i="5"/>
  <c r="H1386" i="5"/>
  <c r="J1386" i="5"/>
  <c r="L1386" i="5" s="1"/>
  <c r="F1380" i="5"/>
  <c r="J1380" i="5"/>
  <c r="G1377" i="5"/>
  <c r="J1377" i="5"/>
  <c r="L1377" i="5" s="1"/>
  <c r="G1374" i="5"/>
  <c r="G1361" i="5"/>
  <c r="J1361" i="5"/>
  <c r="G1358" i="5"/>
  <c r="F1356" i="5"/>
  <c r="G1345" i="5"/>
  <c r="J1345" i="5"/>
  <c r="L1345" i="5" s="1"/>
  <c r="G1342" i="5"/>
  <c r="F1340" i="5"/>
  <c r="G1329" i="5"/>
  <c r="J1329" i="5"/>
  <c r="G1326" i="5"/>
  <c r="F1324" i="5"/>
  <c r="F1237" i="5"/>
  <c r="J1237" i="5"/>
  <c r="F1234" i="5"/>
  <c r="J1234" i="5"/>
  <c r="L1234" i="5" s="1"/>
  <c r="F1224" i="5"/>
  <c r="J1224" i="5"/>
  <c r="F1220" i="5"/>
  <c r="J1220" i="5"/>
  <c r="F1217" i="5"/>
  <c r="J1217" i="5"/>
  <c r="L1217" i="5" s="1"/>
  <c r="F1214" i="5"/>
  <c r="J1214" i="5"/>
  <c r="L1214" i="5" s="1"/>
  <c r="F1204" i="5"/>
  <c r="J1204" i="5"/>
  <c r="F1201" i="5"/>
  <c r="J1201" i="5"/>
  <c r="F1198" i="5"/>
  <c r="J1198" i="5"/>
  <c r="F1188" i="5"/>
  <c r="J1188" i="5"/>
  <c r="L1188" i="5" s="1"/>
  <c r="F1185" i="5"/>
  <c r="J1185" i="5"/>
  <c r="H979" i="5"/>
  <c r="J979" i="5"/>
  <c r="L979" i="5" s="1"/>
  <c r="H969" i="5"/>
  <c r="J969" i="5"/>
  <c r="H959" i="5"/>
  <c r="J959" i="5"/>
  <c r="L959" i="5" s="1"/>
  <c r="H922" i="5"/>
  <c r="J922" i="5"/>
  <c r="H915" i="5"/>
  <c r="J915" i="5"/>
  <c r="L915" i="5" s="1"/>
  <c r="H912" i="5"/>
  <c r="J912" i="5"/>
  <c r="H908" i="5"/>
  <c r="J908" i="5"/>
  <c r="L908" i="5" s="1"/>
  <c r="H905" i="5"/>
  <c r="J905" i="5"/>
  <c r="H902" i="5"/>
  <c r="J902" i="5"/>
  <c r="L902" i="5" s="1"/>
  <c r="H898" i="5"/>
  <c r="J898" i="5"/>
  <c r="H895" i="5"/>
  <c r="J895" i="5"/>
  <c r="L895" i="5" s="1"/>
  <c r="H888" i="5"/>
  <c r="J888" i="5"/>
  <c r="H878" i="5"/>
  <c r="J878" i="5"/>
  <c r="H868" i="5"/>
  <c r="J868" i="5"/>
  <c r="L868" i="5" s="1"/>
  <c r="H858" i="5"/>
  <c r="J858" i="5"/>
  <c r="L858" i="5" s="1"/>
  <c r="H688" i="5"/>
  <c r="H680" i="5"/>
  <c r="H672" i="5"/>
  <c r="H664" i="5"/>
  <c r="J664" i="5"/>
  <c r="H660" i="5"/>
  <c r="H640" i="5"/>
  <c r="H616" i="5"/>
  <c r="J616" i="5"/>
  <c r="H612" i="5"/>
  <c r="H584" i="5"/>
  <c r="J584" i="5"/>
  <c r="H580" i="5"/>
  <c r="G572" i="5"/>
  <c r="G564" i="5"/>
  <c r="H561" i="5"/>
  <c r="H556" i="5"/>
  <c r="J556" i="5"/>
  <c r="H549" i="5"/>
  <c r="J549" i="5"/>
  <c r="L549" i="5" s="1"/>
  <c r="H545" i="5"/>
  <c r="J545" i="5"/>
  <c r="L545" i="5" s="1"/>
  <c r="H541" i="5"/>
  <c r="J541" i="5"/>
  <c r="L541" i="5" s="1"/>
  <c r="G537" i="5"/>
  <c r="J537" i="5"/>
  <c r="G533" i="5"/>
  <c r="J533" i="5"/>
  <c r="G529" i="5"/>
  <c r="J529" i="5"/>
  <c r="G525" i="5"/>
  <c r="J525" i="5"/>
  <c r="G521" i="5"/>
  <c r="J521" i="5"/>
  <c r="G505" i="5"/>
  <c r="J505" i="5"/>
  <c r="L505" i="5" s="1"/>
  <c r="G502" i="5"/>
  <c r="J502" i="5"/>
  <c r="L502" i="5" s="1"/>
  <c r="H499" i="5"/>
  <c r="J499" i="5"/>
  <c r="L499" i="5" s="1"/>
  <c r="H492" i="5"/>
  <c r="J492" i="5"/>
  <c r="G489" i="5"/>
  <c r="J489" i="5"/>
  <c r="G486" i="5"/>
  <c r="J486" i="5"/>
  <c r="L486" i="5" s="1"/>
  <c r="H483" i="5"/>
  <c r="J483" i="5"/>
  <c r="H476" i="5"/>
  <c r="J476" i="5"/>
  <c r="G473" i="5"/>
  <c r="J473" i="5"/>
  <c r="G470" i="5"/>
  <c r="J470" i="5"/>
  <c r="H467" i="5"/>
  <c r="J467" i="5"/>
  <c r="H460" i="5"/>
  <c r="J460" i="5"/>
  <c r="G457" i="5"/>
  <c r="J457" i="5"/>
  <c r="G454" i="5"/>
  <c r="J454" i="5"/>
  <c r="H451" i="5"/>
  <c r="J451" i="5"/>
  <c r="L451" i="5" s="1"/>
  <c r="H444" i="5"/>
  <c r="J444" i="5"/>
  <c r="G441" i="5"/>
  <c r="J441" i="5"/>
  <c r="G438" i="5"/>
  <c r="J438" i="5"/>
  <c r="H435" i="5"/>
  <c r="J435" i="5"/>
  <c r="H428" i="5"/>
  <c r="J428" i="5"/>
  <c r="G425" i="5"/>
  <c r="J425" i="5"/>
  <c r="G422" i="5"/>
  <c r="J422" i="5"/>
  <c r="H419" i="5"/>
  <c r="J419" i="5"/>
  <c r="H412" i="5"/>
  <c r="J412" i="5"/>
  <c r="G409" i="5"/>
  <c r="J409" i="5"/>
  <c r="G406" i="5"/>
  <c r="J406" i="5"/>
  <c r="H282" i="5"/>
  <c r="F280" i="5"/>
  <c r="J280" i="5"/>
  <c r="H274" i="5"/>
  <c r="F272" i="5"/>
  <c r="J272" i="5"/>
  <c r="L272" i="5" s="1"/>
  <c r="G265" i="5"/>
  <c r="J265" i="5"/>
  <c r="H258" i="5"/>
  <c r="J258" i="5"/>
  <c r="L258" i="5" s="1"/>
  <c r="H254" i="5"/>
  <c r="J254" i="5"/>
  <c r="H186" i="5"/>
  <c r="H184" i="5"/>
  <c r="H182" i="5"/>
  <c r="H180" i="5"/>
  <c r="H178" i="5"/>
  <c r="H176" i="5"/>
  <c r="H174" i="5"/>
  <c r="H172" i="5"/>
  <c r="H170" i="5"/>
  <c r="H168" i="5"/>
  <c r="F99" i="5"/>
  <c r="J99" i="5"/>
  <c r="F95" i="5"/>
  <c r="J95" i="5"/>
  <c r="L95" i="5" s="1"/>
  <c r="F91" i="5"/>
  <c r="J91" i="5"/>
  <c r="H20" i="5"/>
  <c r="J20" i="5"/>
  <c r="L20" i="5" s="1"/>
  <c r="H16" i="5"/>
  <c r="J16" i="5"/>
  <c r="L16" i="5" s="1"/>
  <c r="H12" i="5"/>
  <c r="J12" i="5"/>
  <c r="L12" i="5" s="1"/>
  <c r="H8" i="5"/>
  <c r="J8" i="5"/>
  <c r="H4" i="5"/>
  <c r="J4" i="5"/>
  <c r="L4" i="5" s="1"/>
  <c r="H3317" i="5"/>
  <c r="J3317" i="5"/>
  <c r="H3315" i="5"/>
  <c r="J3315" i="5"/>
  <c r="H3433" i="5"/>
  <c r="H3548" i="5"/>
  <c r="J3548" i="5"/>
  <c r="L3548" i="5" s="1"/>
  <c r="H3462" i="5"/>
  <c r="J3462" i="5"/>
  <c r="F3534" i="5"/>
  <c r="J3534" i="5"/>
  <c r="L3534" i="5" s="1"/>
  <c r="F3438" i="5"/>
  <c r="J3438" i="5"/>
  <c r="F3339" i="5"/>
  <c r="J3339" i="5"/>
  <c r="F3341" i="5"/>
  <c r="J3341" i="5"/>
  <c r="F3434" i="5"/>
  <c r="J3434" i="5"/>
  <c r="L3434" i="5" s="1"/>
  <c r="F3547" i="5"/>
  <c r="J3547" i="5"/>
  <c r="F3537" i="5"/>
  <c r="J3537" i="5"/>
  <c r="F3435" i="5"/>
  <c r="J3435" i="5"/>
  <c r="F3451" i="5"/>
  <c r="J3451" i="5"/>
  <c r="L3451" i="5" s="1"/>
  <c r="F3371" i="5"/>
  <c r="J3371" i="5"/>
  <c r="F3472" i="5"/>
  <c r="J3472" i="5"/>
  <c r="F3337" i="5"/>
  <c r="J3337" i="5"/>
  <c r="F3535" i="5"/>
  <c r="H3305" i="5"/>
  <c r="J3305" i="5"/>
  <c r="L3305" i="5" s="1"/>
  <c r="H3303" i="5"/>
  <c r="J3303" i="5"/>
  <c r="F3298" i="5"/>
  <c r="J3298" i="5"/>
  <c r="L3298" i="5" s="1"/>
  <c r="F3293" i="5"/>
  <c r="F3291" i="5"/>
  <c r="H3289" i="5"/>
  <c r="J3289" i="5"/>
  <c r="L3289" i="5" s="1"/>
  <c r="H3287" i="5"/>
  <c r="J3287" i="5"/>
  <c r="H3284" i="5"/>
  <c r="F3282" i="5"/>
  <c r="J3282" i="5"/>
  <c r="F3277" i="5"/>
  <c r="F3275" i="5"/>
  <c r="H3273" i="5"/>
  <c r="J3273" i="5"/>
  <c r="H3271" i="5"/>
  <c r="J3271" i="5"/>
  <c r="H3268" i="5"/>
  <c r="F3266" i="5"/>
  <c r="J3266" i="5"/>
  <c r="F3261" i="5"/>
  <c r="F3259" i="5"/>
  <c r="H3257" i="5"/>
  <c r="J3257" i="5"/>
  <c r="H3255" i="5"/>
  <c r="J3255" i="5"/>
  <c r="H3252" i="5"/>
  <c r="F3250" i="5"/>
  <c r="J3250" i="5"/>
  <c r="L3250" i="5" s="1"/>
  <c r="F3245" i="5"/>
  <c r="F3243" i="5"/>
  <c r="H3241" i="5"/>
  <c r="J3241" i="5"/>
  <c r="L3241" i="5" s="1"/>
  <c r="H3239" i="5"/>
  <c r="J3239" i="5"/>
  <c r="H3236" i="5"/>
  <c r="F3234" i="5"/>
  <c r="J3234" i="5"/>
  <c r="L3234" i="5" s="1"/>
  <c r="F3229" i="5"/>
  <c r="F3227" i="5"/>
  <c r="H3225" i="5"/>
  <c r="J3225" i="5"/>
  <c r="L3225" i="5" s="1"/>
  <c r="H3223" i="5"/>
  <c r="J3223" i="5"/>
  <c r="F3218" i="5"/>
  <c r="J3218" i="5"/>
  <c r="L3218" i="5" s="1"/>
  <c r="F3213" i="5"/>
  <c r="F3211" i="5"/>
  <c r="H3209" i="5"/>
  <c r="J3209" i="5"/>
  <c r="L3209" i="5" s="1"/>
  <c r="H3207" i="5"/>
  <c r="J3207" i="5"/>
  <c r="F3202" i="5"/>
  <c r="J3202" i="5"/>
  <c r="L3202" i="5" s="1"/>
  <c r="F3195" i="5"/>
  <c r="H3193" i="5"/>
  <c r="J3193" i="5"/>
  <c r="H3191" i="5"/>
  <c r="J3191" i="5"/>
  <c r="F3186" i="5"/>
  <c r="J3186" i="5"/>
  <c r="F3181" i="5"/>
  <c r="F3179" i="5"/>
  <c r="H3177" i="5"/>
  <c r="J3177" i="5"/>
  <c r="L3177" i="5" s="1"/>
  <c r="H3175" i="5"/>
  <c r="J3175" i="5"/>
  <c r="F3170" i="5"/>
  <c r="J3170" i="5"/>
  <c r="F3165" i="5"/>
  <c r="F3163" i="5"/>
  <c r="H3161" i="5"/>
  <c r="J3161" i="5"/>
  <c r="H3159" i="5"/>
  <c r="J3159" i="5"/>
  <c r="F3154" i="5"/>
  <c r="J3154" i="5"/>
  <c r="F3149" i="5"/>
  <c r="F3147" i="5"/>
  <c r="H3145" i="5"/>
  <c r="J3145" i="5"/>
  <c r="H3143" i="5"/>
  <c r="J3143" i="5"/>
  <c r="F3138" i="5"/>
  <c r="J3138" i="5"/>
  <c r="F3133" i="5"/>
  <c r="F3131" i="5"/>
  <c r="H3129" i="5"/>
  <c r="J3129" i="5"/>
  <c r="L3129" i="5" s="1"/>
  <c r="H3127" i="5"/>
  <c r="J3127" i="5"/>
  <c r="F3122" i="5"/>
  <c r="J3122" i="5"/>
  <c r="F3117" i="5"/>
  <c r="F3115" i="5"/>
  <c r="H3113" i="5"/>
  <c r="J3113" i="5"/>
  <c r="H3111" i="5"/>
  <c r="J3111" i="5"/>
  <c r="L3111" i="5" s="1"/>
  <c r="H3108" i="5"/>
  <c r="F3106" i="5"/>
  <c r="J3106" i="5"/>
  <c r="L3106" i="5" s="1"/>
  <c r="F3101" i="5"/>
  <c r="F3099" i="5"/>
  <c r="H3097" i="5"/>
  <c r="J3097" i="5"/>
  <c r="L3097" i="5" s="1"/>
  <c r="H3095" i="5"/>
  <c r="J3095" i="5"/>
  <c r="H3092" i="5"/>
  <c r="F3090" i="5"/>
  <c r="J3090" i="5"/>
  <c r="F3085" i="5"/>
  <c r="F3083" i="5"/>
  <c r="H3081" i="5"/>
  <c r="J3081" i="5"/>
  <c r="H3079" i="5"/>
  <c r="J3079" i="5"/>
  <c r="L3079" i="5" s="1"/>
  <c r="F3074" i="5"/>
  <c r="J3074" i="5"/>
  <c r="L3074" i="5" s="1"/>
  <c r="H3065" i="5"/>
  <c r="J3065" i="5"/>
  <c r="H3063" i="5"/>
  <c r="J3063" i="5"/>
  <c r="F3058" i="5"/>
  <c r="J3058" i="5"/>
  <c r="H3044" i="5"/>
  <c r="J3044" i="5"/>
  <c r="H3028" i="5"/>
  <c r="J3028" i="5"/>
  <c r="L3028" i="5" s="1"/>
  <c r="F3025" i="5"/>
  <c r="J3025" i="5"/>
  <c r="F3019" i="5"/>
  <c r="F3017" i="5"/>
  <c r="J3017" i="5"/>
  <c r="L3017" i="5" s="1"/>
  <c r="F3014" i="5"/>
  <c r="J3014" i="5"/>
  <c r="H3010" i="5"/>
  <c r="J3010" i="5"/>
  <c r="H3007" i="5"/>
  <c r="J3007" i="5"/>
  <c r="L3007" i="5" s="1"/>
  <c r="H3003" i="5"/>
  <c r="F2998" i="5"/>
  <c r="J2998" i="5"/>
  <c r="F2995" i="5"/>
  <c r="J2995" i="5"/>
  <c r="L2995" i="5" s="1"/>
  <c r="H2980" i="5"/>
  <c r="J2980" i="5"/>
  <c r="H2964" i="5"/>
  <c r="J2964" i="5"/>
  <c r="F2961" i="5"/>
  <c r="J2961" i="5"/>
  <c r="F2955" i="5"/>
  <c r="F2953" i="5"/>
  <c r="J2953" i="5"/>
  <c r="L2953" i="5" s="1"/>
  <c r="F2950" i="5"/>
  <c r="J2950" i="5"/>
  <c r="H2946" i="5"/>
  <c r="J2946" i="5"/>
  <c r="L2946" i="5" s="1"/>
  <c r="H2943" i="5"/>
  <c r="J2943" i="5"/>
  <c r="H2939" i="5"/>
  <c r="F2934" i="5"/>
  <c r="J2934" i="5"/>
  <c r="F2931" i="5"/>
  <c r="J2931" i="5"/>
  <c r="L2931" i="5" s="1"/>
  <c r="H2927" i="5"/>
  <c r="H2922" i="5"/>
  <c r="H2920" i="5"/>
  <c r="F2917" i="5"/>
  <c r="H2915" i="5"/>
  <c r="J2915" i="5"/>
  <c r="H2913" i="5"/>
  <c r="J2913" i="5"/>
  <c r="H2910" i="5"/>
  <c r="J2910" i="5"/>
  <c r="F2907" i="5"/>
  <c r="F2905" i="5"/>
  <c r="F2903" i="5"/>
  <c r="J2903" i="5"/>
  <c r="H2893" i="5"/>
  <c r="J2893" i="5"/>
  <c r="L2893" i="5" s="1"/>
  <c r="H2890" i="5"/>
  <c r="H2888" i="5"/>
  <c r="F2885" i="5"/>
  <c r="H2883" i="5"/>
  <c r="J2883" i="5"/>
  <c r="G2498" i="5"/>
  <c r="J2498" i="5"/>
  <c r="G2490" i="5"/>
  <c r="J2490" i="5"/>
  <c r="L2490" i="5" s="1"/>
  <c r="G2482" i="5"/>
  <c r="J2482" i="5"/>
  <c r="G2467" i="5"/>
  <c r="J2467" i="5"/>
  <c r="G2460" i="5"/>
  <c r="J2460" i="5"/>
  <c r="G2456" i="5"/>
  <c r="J2456" i="5"/>
  <c r="L2456" i="5" s="1"/>
  <c r="G2453" i="5"/>
  <c r="J2453" i="5"/>
  <c r="G2449" i="5"/>
  <c r="J2449" i="5"/>
  <c r="G2446" i="5"/>
  <c r="J2446" i="5"/>
  <c r="G2442" i="5"/>
  <c r="J2442" i="5"/>
  <c r="L2442" i="5" s="1"/>
  <c r="G2411" i="5"/>
  <c r="J2411" i="5"/>
  <c r="G2403" i="5"/>
  <c r="J2403" i="5"/>
  <c r="L2403" i="5" s="1"/>
  <c r="G2395" i="5"/>
  <c r="J2395" i="5"/>
  <c r="L2395" i="5" s="1"/>
  <c r="G2389" i="5"/>
  <c r="J2389" i="5"/>
  <c r="L2389" i="5" s="1"/>
  <c r="G2385" i="5"/>
  <c r="J2385" i="5"/>
  <c r="G2381" i="5"/>
  <c r="J2381" i="5"/>
  <c r="L2381" i="5" s="1"/>
  <c r="G2377" i="5"/>
  <c r="J2377" i="5"/>
  <c r="G2373" i="5"/>
  <c r="J2373" i="5"/>
  <c r="L2373" i="5" s="1"/>
  <c r="G2369" i="5"/>
  <c r="J2369" i="5"/>
  <c r="G2366" i="5"/>
  <c r="J2366" i="5"/>
  <c r="L2366" i="5" s="1"/>
  <c r="G2362" i="5"/>
  <c r="J2362" i="5"/>
  <c r="G2358" i="5"/>
  <c r="J2358" i="5"/>
  <c r="L2358" i="5" s="1"/>
  <c r="G2354" i="5"/>
  <c r="J2354" i="5"/>
  <c r="G2350" i="5"/>
  <c r="J2350" i="5"/>
  <c r="G2347" i="5"/>
  <c r="J2347" i="5"/>
  <c r="L2347" i="5" s="1"/>
  <c r="G2339" i="5"/>
  <c r="J2339" i="5"/>
  <c r="L2339" i="5" s="1"/>
  <c r="G2331" i="5"/>
  <c r="J2331" i="5"/>
  <c r="G2327" i="5"/>
  <c r="J2327" i="5"/>
  <c r="L2327" i="5" s="1"/>
  <c r="G2323" i="5"/>
  <c r="J2323" i="5"/>
  <c r="G2319" i="5"/>
  <c r="J2319" i="5"/>
  <c r="G2315" i="5"/>
  <c r="J2315" i="5"/>
  <c r="G2311" i="5"/>
  <c r="J2311" i="5"/>
  <c r="G2307" i="5"/>
  <c r="J2307" i="5"/>
  <c r="G2303" i="5"/>
  <c r="J2303" i="5"/>
  <c r="G2299" i="5"/>
  <c r="J2299" i="5"/>
  <c r="G2295" i="5"/>
  <c r="J2295" i="5"/>
  <c r="L2295" i="5" s="1"/>
  <c r="G2291" i="5"/>
  <c r="J2291" i="5"/>
  <c r="L2291" i="5" s="1"/>
  <c r="G2287" i="5"/>
  <c r="J2287" i="5"/>
  <c r="L2287" i="5" s="1"/>
  <c r="G2283" i="5"/>
  <c r="J2283" i="5"/>
  <c r="G2279" i="5"/>
  <c r="J2279" i="5"/>
  <c r="G2275" i="5"/>
  <c r="J2275" i="5"/>
  <c r="L2275" i="5" s="1"/>
  <c r="G2271" i="5"/>
  <c r="J2271" i="5"/>
  <c r="L2271" i="5" s="1"/>
  <c r="G2267" i="5"/>
  <c r="J2267" i="5"/>
  <c r="G2263" i="5"/>
  <c r="J2263" i="5"/>
  <c r="G2259" i="5"/>
  <c r="J2259" i="5"/>
  <c r="G2255" i="5"/>
  <c r="J2255" i="5"/>
  <c r="G2251" i="5"/>
  <c r="J2251" i="5"/>
  <c r="G2247" i="5"/>
  <c r="J2247" i="5"/>
  <c r="L2247" i="5" s="1"/>
  <c r="G2243" i="5"/>
  <c r="J2243" i="5"/>
  <c r="G2239" i="5"/>
  <c r="J2239" i="5"/>
  <c r="G2235" i="5"/>
  <c r="J2235" i="5"/>
  <c r="G2231" i="5"/>
  <c r="J2231" i="5"/>
  <c r="L2231" i="5" s="1"/>
  <c r="G2227" i="5"/>
  <c r="J2227" i="5"/>
  <c r="F2224" i="5"/>
  <c r="J2224" i="5"/>
  <c r="L2224" i="5" s="1"/>
  <c r="F2221" i="5"/>
  <c r="J2221" i="5"/>
  <c r="F2202" i="5"/>
  <c r="F2188" i="5"/>
  <c r="F2178" i="5"/>
  <c r="F2162" i="5"/>
  <c r="F2146" i="5"/>
  <c r="F2130" i="5"/>
  <c r="F2106" i="5"/>
  <c r="F2089" i="5"/>
  <c r="J2089" i="5"/>
  <c r="F2085" i="5"/>
  <c r="J2085" i="5"/>
  <c r="F2078" i="5"/>
  <c r="J2078" i="5"/>
  <c r="F2074" i="5"/>
  <c r="F2071" i="5"/>
  <c r="J2071" i="5"/>
  <c r="F2067" i="5"/>
  <c r="J2067" i="5"/>
  <c r="L2067" i="5" s="1"/>
  <c r="F2064" i="5"/>
  <c r="J2064" i="5"/>
  <c r="F2060" i="5"/>
  <c r="J2060" i="5"/>
  <c r="L2060" i="5" s="1"/>
  <c r="F2057" i="5"/>
  <c r="J2057" i="5"/>
  <c r="F2053" i="5"/>
  <c r="J2053" i="5"/>
  <c r="F2046" i="5"/>
  <c r="J2046" i="5"/>
  <c r="F2042" i="5"/>
  <c r="F2039" i="5"/>
  <c r="J2039" i="5"/>
  <c r="F2035" i="5"/>
  <c r="J2035" i="5"/>
  <c r="F2032" i="5"/>
  <c r="J2032" i="5"/>
  <c r="F2028" i="5"/>
  <c r="F2022" i="5"/>
  <c r="J2022" i="5"/>
  <c r="L2022" i="5" s="1"/>
  <c r="F2018" i="5"/>
  <c r="F2015" i="5"/>
  <c r="J2015" i="5"/>
  <c r="L2015" i="5" s="1"/>
  <c r="F2011" i="5"/>
  <c r="J2011" i="5"/>
  <c r="F2008" i="5"/>
  <c r="J2008" i="5"/>
  <c r="F2001" i="5"/>
  <c r="J2001" i="5"/>
  <c r="F1998" i="5"/>
  <c r="H1995" i="5"/>
  <c r="F1985" i="5"/>
  <c r="J1985" i="5"/>
  <c r="F1982" i="5"/>
  <c r="H1979" i="5"/>
  <c r="F1969" i="5"/>
  <c r="J1969" i="5"/>
  <c r="F1966" i="5"/>
  <c r="H1963" i="5"/>
  <c r="F1953" i="5"/>
  <c r="J1953" i="5"/>
  <c r="F1950" i="5"/>
  <c r="H1947" i="5"/>
  <c r="F1937" i="5"/>
  <c r="J1937" i="5"/>
  <c r="F1934" i="5"/>
  <c r="H1931" i="5"/>
  <c r="F1921" i="5"/>
  <c r="J1921" i="5"/>
  <c r="F1918" i="5"/>
  <c r="H1915" i="5"/>
  <c r="F1905" i="5"/>
  <c r="J1905" i="5"/>
  <c r="F1902" i="5"/>
  <c r="H1899" i="5"/>
  <c r="F1889" i="5"/>
  <c r="J1889" i="5"/>
  <c r="F1886" i="5"/>
  <c r="H1883" i="5"/>
  <c r="F1873" i="5"/>
  <c r="J1873" i="5"/>
  <c r="F1870" i="5"/>
  <c r="H1867" i="5"/>
  <c r="F1857" i="5"/>
  <c r="J1857" i="5"/>
  <c r="F1854" i="5"/>
  <c r="H1851" i="5"/>
  <c r="F1841" i="5"/>
  <c r="J1841" i="5"/>
  <c r="F1838" i="5"/>
  <c r="H1835" i="5"/>
  <c r="F1825" i="5"/>
  <c r="J1825" i="5"/>
  <c r="F1822" i="5"/>
  <c r="H1819" i="5"/>
  <c r="F1809" i="5"/>
  <c r="J1809" i="5"/>
  <c r="F1806" i="5"/>
  <c r="H1803" i="5"/>
  <c r="F1793" i="5"/>
  <c r="J1793" i="5"/>
  <c r="F1789" i="5"/>
  <c r="J1789" i="5"/>
  <c r="F1786" i="5"/>
  <c r="J1786" i="5"/>
  <c r="H1778" i="5"/>
  <c r="H1768" i="5"/>
  <c r="F1765" i="5"/>
  <c r="J1765" i="5"/>
  <c r="F1761" i="5"/>
  <c r="J1761" i="5"/>
  <c r="F1755" i="5"/>
  <c r="J1755" i="5"/>
  <c r="H1752" i="5"/>
  <c r="F1750" i="5"/>
  <c r="F1748" i="5"/>
  <c r="F1741" i="5"/>
  <c r="J1741" i="5"/>
  <c r="H1738" i="5"/>
  <c r="J1738" i="5"/>
  <c r="L1738" i="5" s="1"/>
  <c r="F1733" i="5"/>
  <c r="J1733" i="5"/>
  <c r="H1731" i="5"/>
  <c r="F1729" i="5"/>
  <c r="J1729" i="5"/>
  <c r="F1723" i="5"/>
  <c r="J1723" i="5"/>
  <c r="H1720" i="5"/>
  <c r="F1718" i="5"/>
  <c r="F1716" i="5"/>
  <c r="F1709" i="5"/>
  <c r="J1709" i="5"/>
  <c r="L1709" i="5" s="1"/>
  <c r="F1701" i="5"/>
  <c r="J1701" i="5"/>
  <c r="L1701" i="5" s="1"/>
  <c r="F1698" i="5"/>
  <c r="F1696" i="5"/>
  <c r="H1694" i="5"/>
  <c r="J1694" i="5"/>
  <c r="F1687" i="5"/>
  <c r="H1684" i="5"/>
  <c r="J1684" i="5"/>
  <c r="F1681" i="5"/>
  <c r="J1681" i="5"/>
  <c r="H1676" i="5"/>
  <c r="F1675" i="5"/>
  <c r="F1670" i="5"/>
  <c r="H1664" i="5"/>
  <c r="H1663" i="5"/>
  <c r="J1663" i="5"/>
  <c r="F1659" i="5"/>
  <c r="F1654" i="5"/>
  <c r="H1652" i="5"/>
  <c r="J1652" i="5"/>
  <c r="F1649" i="5"/>
  <c r="J1649" i="5"/>
  <c r="F1647" i="5"/>
  <c r="F1645" i="5"/>
  <c r="J1645" i="5"/>
  <c r="F1641" i="5"/>
  <c r="J1641" i="5"/>
  <c r="F1635" i="5"/>
  <c r="J1635" i="5"/>
  <c r="H1631" i="5"/>
  <c r="F1625" i="5"/>
  <c r="J1625" i="5"/>
  <c r="F1619" i="5"/>
  <c r="J1619" i="5"/>
  <c r="L1619" i="5" s="1"/>
  <c r="H1615" i="5"/>
  <c r="F1609" i="5"/>
  <c r="J1609" i="5"/>
  <c r="F1603" i="5"/>
  <c r="J1603" i="5"/>
  <c r="H1599" i="5"/>
  <c r="F1593" i="5"/>
  <c r="J1593" i="5"/>
  <c r="L1593" i="5" s="1"/>
  <c r="F1587" i="5"/>
  <c r="J1587" i="5"/>
  <c r="H1583" i="5"/>
  <c r="F1580" i="5"/>
  <c r="J1580" i="5"/>
  <c r="L1580" i="5" s="1"/>
  <c r="F1577" i="5"/>
  <c r="J1577" i="5"/>
  <c r="H1574" i="5"/>
  <c r="J1574" i="5"/>
  <c r="F1571" i="5"/>
  <c r="J1571" i="5"/>
  <c r="H1567" i="5"/>
  <c r="F1564" i="5"/>
  <c r="J1564" i="5"/>
  <c r="F1561" i="5"/>
  <c r="J1561" i="5"/>
  <c r="L1561" i="5" s="1"/>
  <c r="H1558" i="5"/>
  <c r="J1558" i="5"/>
  <c r="F1555" i="5"/>
  <c r="J1555" i="5"/>
  <c r="L1555" i="5" s="1"/>
  <c r="H1551" i="5"/>
  <c r="F1548" i="5"/>
  <c r="J1548" i="5"/>
  <c r="L1548" i="5" s="1"/>
  <c r="F1545" i="5"/>
  <c r="J1545" i="5"/>
  <c r="H1542" i="5"/>
  <c r="J1542" i="5"/>
  <c r="F1539" i="5"/>
  <c r="J1539" i="5"/>
  <c r="H1535" i="5"/>
  <c r="F1532" i="5"/>
  <c r="J1532" i="5"/>
  <c r="F1529" i="5"/>
  <c r="J1529" i="5"/>
  <c r="H1526" i="5"/>
  <c r="J1526" i="5"/>
  <c r="L1526" i="5" s="1"/>
  <c r="F1523" i="5"/>
  <c r="J1523" i="5"/>
  <c r="F1515" i="5"/>
  <c r="J1515" i="5"/>
  <c r="F1507" i="5"/>
  <c r="J1507" i="5"/>
  <c r="F1499" i="5"/>
  <c r="J1499" i="5"/>
  <c r="L1499" i="5" s="1"/>
  <c r="F1491" i="5"/>
  <c r="J1491" i="5"/>
  <c r="F1483" i="5"/>
  <c r="J1483" i="5"/>
  <c r="F1475" i="5"/>
  <c r="J1475" i="5"/>
  <c r="F1467" i="5"/>
  <c r="J1467" i="5"/>
  <c r="F1456" i="5"/>
  <c r="J1456" i="5"/>
  <c r="H1452" i="5"/>
  <c r="F1449" i="5"/>
  <c r="J1449" i="5"/>
  <c r="L1449" i="5" s="1"/>
  <c r="H1446" i="5"/>
  <c r="J1446" i="5"/>
  <c r="F1440" i="5"/>
  <c r="J1440" i="5"/>
  <c r="L1440" i="5" s="1"/>
  <c r="H1436" i="5"/>
  <c r="F1433" i="5"/>
  <c r="J1433" i="5"/>
  <c r="H1430" i="5"/>
  <c r="J1430" i="5"/>
  <c r="F1424" i="5"/>
  <c r="J1424" i="5"/>
  <c r="L1424" i="5" s="1"/>
  <c r="H1420" i="5"/>
  <c r="F1417" i="5"/>
  <c r="J1417" i="5"/>
  <c r="H1414" i="5"/>
  <c r="J1414" i="5"/>
  <c r="L1414" i="5" s="1"/>
  <c r="F1408" i="5"/>
  <c r="J1408" i="5"/>
  <c r="H1404" i="5"/>
  <c r="F1401" i="5"/>
  <c r="J1401" i="5"/>
  <c r="H1398" i="5"/>
  <c r="J1398" i="5"/>
  <c r="L1398" i="5" s="1"/>
  <c r="F1392" i="5"/>
  <c r="J1392" i="5"/>
  <c r="L1392" i="5" s="1"/>
  <c r="H1388" i="5"/>
  <c r="F1385" i="5"/>
  <c r="J1385" i="5"/>
  <c r="L1385" i="5" s="1"/>
  <c r="H1382" i="5"/>
  <c r="J1382" i="5"/>
  <c r="L1382" i="5" s="1"/>
  <c r="H1379" i="5"/>
  <c r="G1378" i="5"/>
  <c r="F1376" i="5"/>
  <c r="F1374" i="5"/>
  <c r="G1365" i="5"/>
  <c r="J1365" i="5"/>
  <c r="G1362" i="5"/>
  <c r="F1360" i="5"/>
  <c r="F1358" i="5"/>
  <c r="G1349" i="5"/>
  <c r="J1349" i="5"/>
  <c r="F1344" i="5"/>
  <c r="F1342" i="5"/>
  <c r="G1333" i="5"/>
  <c r="J1333" i="5"/>
  <c r="F1328" i="5"/>
  <c r="F1326" i="5"/>
  <c r="F1236" i="5"/>
  <c r="J1236" i="5"/>
  <c r="F1233" i="5"/>
  <c r="J1233" i="5"/>
  <c r="F1230" i="5"/>
  <c r="J1230" i="5"/>
  <c r="F1223" i="5"/>
  <c r="J1223" i="5"/>
  <c r="F1219" i="5"/>
  <c r="F1216" i="5"/>
  <c r="J1216" i="5"/>
  <c r="F1213" i="5"/>
  <c r="J1213" i="5"/>
  <c r="L1213" i="5" s="1"/>
  <c r="F1210" i="5"/>
  <c r="J1210" i="5"/>
  <c r="F1203" i="5"/>
  <c r="F1200" i="5"/>
  <c r="J1200" i="5"/>
  <c r="F1197" i="5"/>
  <c r="J1197" i="5"/>
  <c r="F1194" i="5"/>
  <c r="J1194" i="5"/>
  <c r="F1187" i="5"/>
  <c r="F1184" i="5"/>
  <c r="J1184" i="5"/>
  <c r="L1184" i="5" s="1"/>
  <c r="H1178" i="5"/>
  <c r="H1134" i="5"/>
  <c r="H1124" i="5"/>
  <c r="H1114" i="5"/>
  <c r="H1070" i="5"/>
  <c r="H1060" i="5"/>
  <c r="H1050" i="5"/>
  <c r="H1033" i="5"/>
  <c r="H1019" i="5"/>
  <c r="H1009" i="5"/>
  <c r="H995" i="5"/>
  <c r="H985" i="5"/>
  <c r="J985" i="5"/>
  <c r="H975" i="5"/>
  <c r="J975" i="5"/>
  <c r="L975" i="5" s="1"/>
  <c r="H971" i="5"/>
  <c r="H961" i="5"/>
  <c r="H951" i="5"/>
  <c r="H931" i="5"/>
  <c r="J931" i="5"/>
  <c r="H924" i="5"/>
  <c r="J924" i="5"/>
  <c r="H921" i="5"/>
  <c r="J921" i="5"/>
  <c r="L921" i="5" s="1"/>
  <c r="H918" i="5"/>
  <c r="J918" i="5"/>
  <c r="H914" i="5"/>
  <c r="J914" i="5"/>
  <c r="H911" i="5"/>
  <c r="J911" i="5"/>
  <c r="L911" i="5" s="1"/>
  <c r="H907" i="5"/>
  <c r="H904" i="5"/>
  <c r="J904" i="5"/>
  <c r="H897" i="5"/>
  <c r="H894" i="5"/>
  <c r="J894" i="5"/>
  <c r="L894" i="5" s="1"/>
  <c r="H887" i="5"/>
  <c r="H884" i="5"/>
  <c r="J884" i="5"/>
  <c r="L884" i="5" s="1"/>
  <c r="H874" i="5"/>
  <c r="J874" i="5"/>
  <c r="H867" i="5"/>
  <c r="J867" i="5"/>
  <c r="H864" i="5"/>
  <c r="J864" i="5"/>
  <c r="H860" i="5"/>
  <c r="J860" i="5"/>
  <c r="H857" i="5"/>
  <c r="J857" i="5"/>
  <c r="F854" i="5"/>
  <c r="F852" i="5"/>
  <c r="F850" i="5"/>
  <c r="F848" i="5"/>
  <c r="F846" i="5"/>
  <c r="F844" i="5"/>
  <c r="F842" i="5"/>
  <c r="F840" i="5"/>
  <c r="F838" i="5"/>
  <c r="F836" i="5"/>
  <c r="F834" i="5"/>
  <c r="F832" i="5"/>
  <c r="F830" i="5"/>
  <c r="F828" i="5"/>
  <c r="F826" i="5"/>
  <c r="F824" i="5"/>
  <c r="F822" i="5"/>
  <c r="F820" i="5"/>
  <c r="F818" i="5"/>
  <c r="F816" i="5"/>
  <c r="F814" i="5"/>
  <c r="F812" i="5"/>
  <c r="F810" i="5"/>
  <c r="F771" i="5"/>
  <c r="H754" i="5"/>
  <c r="H738" i="5"/>
  <c r="G696" i="5"/>
  <c r="G688" i="5"/>
  <c r="G680" i="5"/>
  <c r="G672" i="5"/>
  <c r="G660" i="5"/>
  <c r="G648" i="5"/>
  <c r="G640" i="5"/>
  <c r="H632" i="5"/>
  <c r="J632" i="5"/>
  <c r="G612" i="5"/>
  <c r="G600" i="5"/>
  <c r="H592" i="5"/>
  <c r="J592" i="5"/>
  <c r="L592" i="5" s="1"/>
  <c r="G580" i="5"/>
  <c r="G548" i="5"/>
  <c r="J548" i="5"/>
  <c r="G544" i="5"/>
  <c r="J544" i="5"/>
  <c r="H540" i="5"/>
  <c r="J540" i="5"/>
  <c r="L540" i="5" s="1"/>
  <c r="H536" i="5"/>
  <c r="J536" i="5"/>
  <c r="H532" i="5"/>
  <c r="J532" i="5"/>
  <c r="L532" i="5" s="1"/>
  <c r="H528" i="5"/>
  <c r="J528" i="5"/>
  <c r="H524" i="5"/>
  <c r="J524" i="5"/>
  <c r="L524" i="5" s="1"/>
  <c r="H520" i="5"/>
  <c r="J520" i="5"/>
  <c r="G516" i="5"/>
  <c r="H513" i="5"/>
  <c r="G508" i="5"/>
  <c r="J508" i="5"/>
  <c r="H504" i="5"/>
  <c r="J504" i="5"/>
  <c r="L504" i="5" s="1"/>
  <c r="G501" i="5"/>
  <c r="J501" i="5"/>
  <c r="G498" i="5"/>
  <c r="J498" i="5"/>
  <c r="H495" i="5"/>
  <c r="J495" i="5"/>
  <c r="G491" i="5"/>
  <c r="H488" i="5"/>
  <c r="J488" i="5"/>
  <c r="G485" i="5"/>
  <c r="J485" i="5"/>
  <c r="G482" i="5"/>
  <c r="J482" i="5"/>
  <c r="L482" i="5" s="1"/>
  <c r="H479" i="5"/>
  <c r="J479" i="5"/>
  <c r="L479" i="5" s="1"/>
  <c r="G475" i="5"/>
  <c r="H472" i="5"/>
  <c r="J472" i="5"/>
  <c r="G469" i="5"/>
  <c r="J469" i="5"/>
  <c r="G466" i="5"/>
  <c r="J466" i="5"/>
  <c r="H463" i="5"/>
  <c r="J463" i="5"/>
  <c r="L463" i="5" s="1"/>
  <c r="G459" i="5"/>
  <c r="H456" i="5"/>
  <c r="J456" i="5"/>
  <c r="G453" i="5"/>
  <c r="J453" i="5"/>
  <c r="L453" i="5" s="1"/>
  <c r="G450" i="5"/>
  <c r="J450" i="5"/>
  <c r="H447" i="5"/>
  <c r="J447" i="5"/>
  <c r="L447" i="5" s="1"/>
  <c r="G443" i="5"/>
  <c r="H440" i="5"/>
  <c r="J440" i="5"/>
  <c r="G437" i="5"/>
  <c r="J437" i="5"/>
  <c r="G434" i="5"/>
  <c r="J434" i="5"/>
  <c r="L434" i="5" s="1"/>
  <c r="H431" i="5"/>
  <c r="J431" i="5"/>
  <c r="G427" i="5"/>
  <c r="H424" i="5"/>
  <c r="J424" i="5"/>
  <c r="L424" i="5" s="1"/>
  <c r="G421" i="5"/>
  <c r="J421" i="5"/>
  <c r="G418" i="5"/>
  <c r="J418" i="5"/>
  <c r="L418" i="5" s="1"/>
  <c r="H415" i="5"/>
  <c r="J415" i="5"/>
  <c r="G411" i="5"/>
  <c r="H408" i="5"/>
  <c r="J408" i="5"/>
  <c r="G405" i="5"/>
  <c r="J405" i="5"/>
  <c r="H359" i="5"/>
  <c r="H325" i="5"/>
  <c r="J325" i="5"/>
  <c r="H321" i="5"/>
  <c r="J321" i="5"/>
  <c r="L321" i="5" s="1"/>
  <c r="H317" i="5"/>
  <c r="J317" i="5"/>
  <c r="H313" i="5"/>
  <c r="J313" i="5"/>
  <c r="L313" i="5" s="1"/>
  <c r="H309" i="5"/>
  <c r="J309" i="5"/>
  <c r="H305" i="5"/>
  <c r="J305" i="5"/>
  <c r="L305" i="5" s="1"/>
  <c r="H301" i="5"/>
  <c r="J301" i="5"/>
  <c r="H297" i="5"/>
  <c r="J297" i="5"/>
  <c r="H293" i="5"/>
  <c r="J293" i="5"/>
  <c r="H289" i="5"/>
  <c r="J289" i="5"/>
  <c r="L289" i="5" s="1"/>
  <c r="H285" i="5"/>
  <c r="J285" i="5"/>
  <c r="L285" i="5" s="1"/>
  <c r="F282" i="5"/>
  <c r="H279" i="5"/>
  <c r="J279" i="5"/>
  <c r="F277" i="5"/>
  <c r="J277" i="5"/>
  <c r="F274" i="5"/>
  <c r="H271" i="5"/>
  <c r="J271" i="5"/>
  <c r="G257" i="5"/>
  <c r="J257" i="5"/>
  <c r="L257" i="5" s="1"/>
  <c r="H250" i="5"/>
  <c r="J250" i="5"/>
  <c r="H246" i="5"/>
  <c r="J246" i="5"/>
  <c r="L246" i="5" s="1"/>
  <c r="F109" i="5"/>
  <c r="F102" i="5"/>
  <c r="J102" i="5"/>
  <c r="L102" i="5" s="1"/>
  <c r="F98" i="5"/>
  <c r="J98" i="5"/>
  <c r="F94" i="5"/>
  <c r="J94" i="5"/>
  <c r="F90" i="5"/>
  <c r="J90" i="5"/>
  <c r="H26" i="5"/>
  <c r="H19" i="5"/>
  <c r="J19" i="5"/>
  <c r="L19" i="5" s="1"/>
  <c r="H15" i="5"/>
  <c r="J15" i="5"/>
  <c r="H11" i="5"/>
  <c r="J11" i="5"/>
  <c r="L11" i="5" s="1"/>
  <c r="H7" i="5"/>
  <c r="J7" i="5"/>
  <c r="L7" i="5" s="1"/>
  <c r="H3" i="5"/>
  <c r="J3" i="5"/>
  <c r="L3" i="5" s="1"/>
  <c r="F2200" i="5"/>
  <c r="F2176" i="5"/>
  <c r="F2160" i="5"/>
  <c r="F2144" i="5"/>
  <c r="F2128" i="5"/>
  <c r="F2104" i="5"/>
  <c r="F1790" i="5"/>
  <c r="H1790" i="5"/>
  <c r="F1756" i="5"/>
  <c r="H1756" i="5"/>
  <c r="F1751" i="5"/>
  <c r="H1751" i="5"/>
  <c r="H1742" i="5"/>
  <c r="F1742" i="5"/>
  <c r="F1724" i="5"/>
  <c r="H1724" i="5"/>
  <c r="F1719" i="5"/>
  <c r="H1719" i="5"/>
  <c r="H1710" i="5"/>
  <c r="F1710" i="5"/>
  <c r="H1668" i="5"/>
  <c r="F1668" i="5"/>
  <c r="H1642" i="5"/>
  <c r="F1642" i="5"/>
  <c r="F1632" i="5"/>
  <c r="H1632" i="5"/>
  <c r="H1626" i="5"/>
  <c r="F1626" i="5"/>
  <c r="F1616" i="5"/>
  <c r="H1616" i="5"/>
  <c r="H1610" i="5"/>
  <c r="F1610" i="5"/>
  <c r="F1600" i="5"/>
  <c r="H1600" i="5"/>
  <c r="H1594" i="5"/>
  <c r="F1594" i="5"/>
  <c r="F1584" i="5"/>
  <c r="H1584" i="5"/>
  <c r="F1516" i="5"/>
  <c r="H1516" i="5"/>
  <c r="F1508" i="5"/>
  <c r="H1508" i="5"/>
  <c r="F1500" i="5"/>
  <c r="H1500" i="5"/>
  <c r="F1492" i="5"/>
  <c r="H1492" i="5"/>
  <c r="F1484" i="5"/>
  <c r="H1484" i="5"/>
  <c r="F1476" i="5"/>
  <c r="H1476" i="5"/>
  <c r="F1468" i="5"/>
  <c r="H1468" i="5"/>
  <c r="F1460" i="5"/>
  <c r="H1460" i="5"/>
  <c r="F1447" i="5"/>
  <c r="H1447" i="5"/>
  <c r="F1431" i="5"/>
  <c r="H1431" i="5"/>
  <c r="F1415" i="5"/>
  <c r="H1415" i="5"/>
  <c r="F1399" i="5"/>
  <c r="H1399" i="5"/>
  <c r="F1383" i="5"/>
  <c r="H1383" i="5"/>
  <c r="H1142" i="5"/>
  <c r="H1122" i="5"/>
  <c r="H1078" i="5"/>
  <c r="H1058" i="5"/>
  <c r="H1017" i="5"/>
  <c r="F772" i="5"/>
  <c r="F769" i="5"/>
  <c r="F765" i="5"/>
  <c r="H752" i="5"/>
  <c r="H736" i="5"/>
  <c r="H383" i="5"/>
  <c r="F145" i="5"/>
  <c r="F2" i="5"/>
  <c r="F3635" i="5"/>
  <c r="F3555" i="5"/>
  <c r="F3311" i="5"/>
  <c r="F3483" i="5"/>
  <c r="F3385" i="5"/>
  <c r="F3395" i="5"/>
  <c r="F3453" i="5"/>
  <c r="F3347" i="5"/>
  <c r="F3539" i="5"/>
  <c r="F3306" i="5"/>
  <c r="L3402" i="5"/>
  <c r="F2192" i="5"/>
  <c r="F2096" i="5"/>
  <c r="F1782" i="5"/>
  <c r="H1782" i="5"/>
  <c r="H1679" i="5"/>
  <c r="F1679" i="5"/>
  <c r="F1672" i="5"/>
  <c r="H1672" i="5"/>
  <c r="G2" i="5"/>
  <c r="F3639" i="5"/>
  <c r="F3623" i="5"/>
  <c r="F3607" i="5"/>
  <c r="F3591" i="5"/>
  <c r="F3589" i="5"/>
  <c r="L3580" i="5"/>
  <c r="F3575" i="5"/>
  <c r="F3559" i="5"/>
  <c r="F3540" i="5"/>
  <c r="F3520" i="5"/>
  <c r="F3479" i="5"/>
  <c r="F3325" i="5"/>
  <c r="F3482" i="5"/>
  <c r="F3405" i="5"/>
  <c r="F3531" i="5"/>
  <c r="H3043" i="5"/>
  <c r="H3031" i="5"/>
  <c r="H3011" i="5"/>
  <c r="H2999" i="5"/>
  <c r="H2979" i="5"/>
  <c r="H2967" i="5"/>
  <c r="H2947" i="5"/>
  <c r="H2935" i="5"/>
  <c r="H2919" i="5"/>
  <c r="H2911" i="5"/>
  <c r="H2903" i="5"/>
  <c r="H2895" i="5"/>
  <c r="H2887" i="5"/>
  <c r="F2223" i="5"/>
  <c r="G2223" i="5"/>
  <c r="F2168" i="5"/>
  <c r="F2152" i="5"/>
  <c r="F2136" i="5"/>
  <c r="F2120" i="5"/>
  <c r="F1774" i="5"/>
  <c r="H1774" i="5"/>
  <c r="H1758" i="5"/>
  <c r="F1758" i="5"/>
  <c r="F1740" i="5"/>
  <c r="H1740" i="5"/>
  <c r="F1735" i="5"/>
  <c r="H1735" i="5"/>
  <c r="H1726" i="5"/>
  <c r="F1726" i="5"/>
  <c r="F1708" i="5"/>
  <c r="H1708" i="5"/>
  <c r="H1706" i="5"/>
  <c r="F1706" i="5"/>
  <c r="F1683" i="5"/>
  <c r="H1683" i="5"/>
  <c r="H2" i="5"/>
  <c r="F3643" i="5"/>
  <c r="F3627" i="5"/>
  <c r="L3616" i="5"/>
  <c r="F3611" i="5"/>
  <c r="F3595" i="5"/>
  <c r="F3593" i="5"/>
  <c r="F3579" i="5"/>
  <c r="F3563" i="5"/>
  <c r="F3441" i="5"/>
  <c r="F3348" i="5"/>
  <c r="F3420" i="5"/>
  <c r="F3398" i="5"/>
  <c r="F3538" i="5"/>
  <c r="F3309" i="5"/>
  <c r="F3452" i="5"/>
  <c r="F3367" i="5"/>
  <c r="F3427" i="5"/>
  <c r="F3548" i="5"/>
  <c r="L3346" i="5"/>
  <c r="L3430" i="5"/>
  <c r="L3470" i="5"/>
  <c r="L3366" i="5"/>
  <c r="F2184" i="5"/>
  <c r="F2112" i="5"/>
  <c r="F1994" i="5"/>
  <c r="H1994" i="5"/>
  <c r="F1978" i="5"/>
  <c r="H1978" i="5"/>
  <c r="F1962" i="5"/>
  <c r="H1962" i="5"/>
  <c r="F1946" i="5"/>
  <c r="H1946" i="5"/>
  <c r="F1930" i="5"/>
  <c r="H1930" i="5"/>
  <c r="F1914" i="5"/>
  <c r="H1914" i="5"/>
  <c r="F1898" i="5"/>
  <c r="H1898" i="5"/>
  <c r="F1882" i="5"/>
  <c r="H1882" i="5"/>
  <c r="F1866" i="5"/>
  <c r="H1866" i="5"/>
  <c r="F1850" i="5"/>
  <c r="H1850" i="5"/>
  <c r="F1834" i="5"/>
  <c r="H1834" i="5"/>
  <c r="F1818" i="5"/>
  <c r="H1818" i="5"/>
  <c r="F1802" i="5"/>
  <c r="H1802" i="5"/>
  <c r="F1767" i="5"/>
  <c r="H1767" i="5"/>
  <c r="H1686" i="5"/>
  <c r="F1686" i="5"/>
  <c r="F2196" i="5"/>
  <c r="F2180" i="5"/>
  <c r="F2116" i="5"/>
  <c r="F2108" i="5"/>
  <c r="F2100" i="5"/>
  <c r="F2092" i="5"/>
  <c r="H1990" i="5"/>
  <c r="H1974" i="5"/>
  <c r="H1958" i="5"/>
  <c r="H1942" i="5"/>
  <c r="H1926" i="5"/>
  <c r="H1910" i="5"/>
  <c r="H1894" i="5"/>
  <c r="H1878" i="5"/>
  <c r="H1862" i="5"/>
  <c r="H1846" i="5"/>
  <c r="H1830" i="5"/>
  <c r="H1814" i="5"/>
  <c r="H1798" i="5"/>
  <c r="F1766" i="5"/>
  <c r="H1760" i="5"/>
  <c r="H1755" i="5"/>
  <c r="H1744" i="5"/>
  <c r="H1739" i="5"/>
  <c r="H1728" i="5"/>
  <c r="H1723" i="5"/>
  <c r="H1712" i="5"/>
  <c r="H1690" i="5"/>
  <c r="F1690" i="5"/>
  <c r="F1667" i="5"/>
  <c r="H1667" i="5"/>
  <c r="F1656" i="5"/>
  <c r="H1656" i="5"/>
  <c r="H1638" i="5"/>
  <c r="F1638" i="5"/>
  <c r="F1628" i="5"/>
  <c r="H1628" i="5"/>
  <c r="H1622" i="5"/>
  <c r="F1622" i="5"/>
  <c r="F1612" i="5"/>
  <c r="H1612" i="5"/>
  <c r="H1606" i="5"/>
  <c r="F1606" i="5"/>
  <c r="F1596" i="5"/>
  <c r="H1596" i="5"/>
  <c r="H1590" i="5"/>
  <c r="F1590" i="5"/>
  <c r="F1519" i="5"/>
  <c r="H1519" i="5"/>
  <c r="F1511" i="5"/>
  <c r="H1511" i="5"/>
  <c r="F1503" i="5"/>
  <c r="H1503" i="5"/>
  <c r="F1495" i="5"/>
  <c r="H1495" i="5"/>
  <c r="F1487" i="5"/>
  <c r="H1487" i="5"/>
  <c r="F1479" i="5"/>
  <c r="H1479" i="5"/>
  <c r="F1471" i="5"/>
  <c r="H1471" i="5"/>
  <c r="F1463" i="5"/>
  <c r="H1463" i="5"/>
  <c r="F2206" i="5"/>
  <c r="F2198" i="5"/>
  <c r="F2190" i="5"/>
  <c r="F2182" i="5"/>
  <c r="F2174" i="5"/>
  <c r="F2166" i="5"/>
  <c r="F2158" i="5"/>
  <c r="F2150" i="5"/>
  <c r="F2142" i="5"/>
  <c r="F2134" i="5"/>
  <c r="F2126" i="5"/>
  <c r="F2118" i="5"/>
  <c r="F2110" i="5"/>
  <c r="F2102" i="5"/>
  <c r="F2094" i="5"/>
  <c r="F1762" i="5"/>
  <c r="F1746" i="5"/>
  <c r="F1730" i="5"/>
  <c r="F1714" i="5"/>
  <c r="F1704" i="5"/>
  <c r="H1704" i="5"/>
  <c r="F1702" i="5"/>
  <c r="F1695" i="5"/>
  <c r="F1684" i="5"/>
  <c r="H1674" i="5"/>
  <c r="F1674" i="5"/>
  <c r="F1651" i="5"/>
  <c r="H1651" i="5"/>
  <c r="F1640" i="5"/>
  <c r="H1640" i="5"/>
  <c r="H1634" i="5"/>
  <c r="F1634" i="5"/>
  <c r="F1624" i="5"/>
  <c r="H1624" i="5"/>
  <c r="H1618" i="5"/>
  <c r="F1618" i="5"/>
  <c r="F1608" i="5"/>
  <c r="H1608" i="5"/>
  <c r="H1602" i="5"/>
  <c r="F1602" i="5"/>
  <c r="F1592" i="5"/>
  <c r="H1592" i="5"/>
  <c r="H1586" i="5"/>
  <c r="F1586" i="5"/>
  <c r="F1699" i="5"/>
  <c r="H1699" i="5"/>
  <c r="F1688" i="5"/>
  <c r="H1688" i="5"/>
  <c r="H1658" i="5"/>
  <c r="F1658" i="5"/>
  <c r="F1636" i="5"/>
  <c r="H1636" i="5"/>
  <c r="H1630" i="5"/>
  <c r="F1630" i="5"/>
  <c r="F1620" i="5"/>
  <c r="H1620" i="5"/>
  <c r="H1614" i="5"/>
  <c r="F1614" i="5"/>
  <c r="F1604" i="5"/>
  <c r="H1604" i="5"/>
  <c r="H1598" i="5"/>
  <c r="F1598" i="5"/>
  <c r="F1588" i="5"/>
  <c r="H1588" i="5"/>
  <c r="H1582" i="5"/>
  <c r="F1582" i="5"/>
  <c r="H1580" i="5"/>
  <c r="H1576" i="5"/>
  <c r="H1572" i="5"/>
  <c r="H1568" i="5"/>
  <c r="H1564" i="5"/>
  <c r="H1560" i="5"/>
  <c r="H1556" i="5"/>
  <c r="H1552" i="5"/>
  <c r="H1548" i="5"/>
  <c r="H1544" i="5"/>
  <c r="H1540" i="5"/>
  <c r="H1536" i="5"/>
  <c r="H1532" i="5"/>
  <c r="H1528" i="5"/>
  <c r="H1524" i="5"/>
  <c r="H1520" i="5"/>
  <c r="H1518" i="5"/>
  <c r="F1518" i="5"/>
  <c r="H1515" i="5"/>
  <c r="H1512" i="5"/>
  <c r="H1510" i="5"/>
  <c r="F1510" i="5"/>
  <c r="H1507" i="5"/>
  <c r="H1504" i="5"/>
  <c r="H1502" i="5"/>
  <c r="F1502" i="5"/>
  <c r="H1499" i="5"/>
  <c r="H1496" i="5"/>
  <c r="H1494" i="5"/>
  <c r="F1494" i="5"/>
  <c r="H1491" i="5"/>
  <c r="H1488" i="5"/>
  <c r="H1486" i="5"/>
  <c r="F1486" i="5"/>
  <c r="H1483" i="5"/>
  <c r="H1480" i="5"/>
  <c r="H1478" i="5"/>
  <c r="F1478" i="5"/>
  <c r="H1475" i="5"/>
  <c r="H1472" i="5"/>
  <c r="H1470" i="5"/>
  <c r="F1470" i="5"/>
  <c r="H1467" i="5"/>
  <c r="H1464" i="5"/>
  <c r="H1462" i="5"/>
  <c r="F1462" i="5"/>
  <c r="F1459" i="5"/>
  <c r="H1459" i="5"/>
  <c r="F1443" i="5"/>
  <c r="H1443" i="5"/>
  <c r="F1427" i="5"/>
  <c r="H1427" i="5"/>
  <c r="F1411" i="5"/>
  <c r="H1411" i="5"/>
  <c r="F1395" i="5"/>
  <c r="H1395" i="5"/>
  <c r="H1148" i="5"/>
  <c r="H1084" i="5"/>
  <c r="H1030" i="5"/>
  <c r="H1023" i="5"/>
  <c r="H999" i="5"/>
  <c r="F788" i="5"/>
  <c r="F784" i="5"/>
  <c r="F780" i="5"/>
  <c r="F774" i="5"/>
  <c r="F1578" i="5"/>
  <c r="F1574" i="5"/>
  <c r="F1570" i="5"/>
  <c r="F1566" i="5"/>
  <c r="F1562" i="5"/>
  <c r="F1558" i="5"/>
  <c r="F1554" i="5"/>
  <c r="F1550" i="5"/>
  <c r="F1546" i="5"/>
  <c r="F1542" i="5"/>
  <c r="F1538" i="5"/>
  <c r="F1534" i="5"/>
  <c r="F1530" i="5"/>
  <c r="F1526" i="5"/>
  <c r="F1522" i="5"/>
  <c r="H1458" i="5"/>
  <c r="F1458" i="5"/>
  <c r="F1455" i="5"/>
  <c r="H1455" i="5"/>
  <c r="F1439" i="5"/>
  <c r="H1439" i="5"/>
  <c r="F1423" i="5"/>
  <c r="H1423" i="5"/>
  <c r="F1407" i="5"/>
  <c r="H1407" i="5"/>
  <c r="F1391" i="5"/>
  <c r="H1391" i="5"/>
  <c r="H1174" i="5"/>
  <c r="H1154" i="5"/>
  <c r="H1110" i="5"/>
  <c r="H1090" i="5"/>
  <c r="H1046" i="5"/>
  <c r="F776" i="5"/>
  <c r="H1514" i="5"/>
  <c r="F1514" i="5"/>
  <c r="H1506" i="5"/>
  <c r="F1506" i="5"/>
  <c r="H1498" i="5"/>
  <c r="F1498" i="5"/>
  <c r="H1490" i="5"/>
  <c r="F1490" i="5"/>
  <c r="H1482" i="5"/>
  <c r="F1482" i="5"/>
  <c r="H1474" i="5"/>
  <c r="F1474" i="5"/>
  <c r="H1466" i="5"/>
  <c r="F1466" i="5"/>
  <c r="F1451" i="5"/>
  <c r="H1451" i="5"/>
  <c r="F1435" i="5"/>
  <c r="H1435" i="5"/>
  <c r="F1419" i="5"/>
  <c r="H1419" i="5"/>
  <c r="F1403" i="5"/>
  <c r="H1403" i="5"/>
  <c r="F1387" i="5"/>
  <c r="H1387" i="5"/>
  <c r="H1180" i="5"/>
  <c r="H1116" i="5"/>
  <c r="H1052" i="5"/>
  <c r="H1035" i="5"/>
  <c r="H1028" i="5"/>
  <c r="H1011" i="5"/>
  <c r="F786" i="5"/>
  <c r="F782" i="5"/>
  <c r="F778" i="5"/>
  <c r="F1454" i="5"/>
  <c r="F1450" i="5"/>
  <c r="F1446" i="5"/>
  <c r="F1442" i="5"/>
  <c r="F1438" i="5"/>
  <c r="F1434" i="5"/>
  <c r="F1430" i="5"/>
  <c r="F1426" i="5"/>
  <c r="F1422" i="5"/>
  <c r="F1418" i="5"/>
  <c r="F1414" i="5"/>
  <c r="F1410" i="5"/>
  <c r="F1406" i="5"/>
  <c r="F1402" i="5"/>
  <c r="F1398" i="5"/>
  <c r="F1394" i="5"/>
  <c r="F1390" i="5"/>
  <c r="F1386" i="5"/>
  <c r="F1382" i="5"/>
  <c r="F1379" i="5"/>
  <c r="H1170" i="5"/>
  <c r="H1164" i="5"/>
  <c r="H1158" i="5"/>
  <c r="H1138" i="5"/>
  <c r="H1132" i="5"/>
  <c r="H1126" i="5"/>
  <c r="H1106" i="5"/>
  <c r="H1100" i="5"/>
  <c r="H1094" i="5"/>
  <c r="H1074" i="5"/>
  <c r="H1068" i="5"/>
  <c r="H1062" i="5"/>
  <c r="H1042" i="5"/>
  <c r="H1039" i="5"/>
  <c r="H1031" i="5"/>
  <c r="H1029" i="5"/>
  <c r="H1027" i="5"/>
  <c r="H1007" i="5"/>
  <c r="F789" i="5"/>
  <c r="F787" i="5"/>
  <c r="F785" i="5"/>
  <c r="F783" i="5"/>
  <c r="F781" i="5"/>
  <c r="F779" i="5"/>
  <c r="F768" i="5"/>
  <c r="F764" i="5"/>
  <c r="H748" i="5"/>
  <c r="G552" i="5"/>
  <c r="H552" i="5"/>
  <c r="F113" i="5"/>
  <c r="H62" i="5"/>
  <c r="H30" i="5"/>
  <c r="F767" i="5"/>
  <c r="H760" i="5"/>
  <c r="H744" i="5"/>
  <c r="H351" i="5"/>
  <c r="F161" i="5"/>
  <c r="H78" i="5"/>
  <c r="F770" i="5"/>
  <c r="F766" i="5"/>
  <c r="H756" i="5"/>
  <c r="H740" i="5"/>
  <c r="F129" i="5"/>
  <c r="H46" i="5"/>
  <c r="H399" i="5"/>
  <c r="H367" i="5"/>
  <c r="H327" i="5"/>
  <c r="H191" i="5"/>
  <c r="F153" i="5"/>
  <c r="F121" i="5"/>
  <c r="F105" i="5"/>
  <c r="H86" i="5"/>
  <c r="H54" i="5"/>
  <c r="H38" i="5"/>
  <c r="H22" i="5"/>
  <c r="G3644" i="5"/>
  <c r="L3644" i="5"/>
  <c r="G3640" i="5"/>
  <c r="G3636" i="5"/>
  <c r="G3632" i="5"/>
  <c r="G3628" i="5"/>
  <c r="L3628" i="5"/>
  <c r="G3624" i="5"/>
  <c r="G3612" i="5"/>
  <c r="L3612" i="5"/>
  <c r="G3608" i="5"/>
  <c r="G3604" i="5"/>
  <c r="L3604" i="5"/>
  <c r="G3600" i="5"/>
  <c r="G3596" i="5"/>
  <c r="G3592" i="5"/>
  <c r="G3588" i="5"/>
  <c r="G3584" i="5"/>
  <c r="G3572" i="5"/>
  <c r="G3568" i="5"/>
  <c r="G3564" i="5"/>
  <c r="G3560" i="5"/>
  <c r="G3556" i="5"/>
  <c r="G3552" i="5"/>
  <c r="G3372" i="5"/>
  <c r="G3357" i="5"/>
  <c r="G3369" i="5"/>
  <c r="G3500" i="5"/>
  <c r="G3518" i="5"/>
  <c r="G3528" i="5"/>
  <c r="G3322" i="5"/>
  <c r="L3322" i="5"/>
  <c r="G3475" i="5"/>
  <c r="G3455" i="5"/>
  <c r="G3519" i="5"/>
  <c r="G3412" i="5"/>
  <c r="G3532" i="5"/>
  <c r="G3316" i="5"/>
  <c r="G3384" i="5"/>
  <c r="G3468" i="5"/>
  <c r="G3356" i="5"/>
  <c r="G3529" i="5"/>
  <c r="L3529" i="5"/>
  <c r="G3474" i="5"/>
  <c r="G3543" i="5"/>
  <c r="G3462" i="5"/>
  <c r="G3443" i="5"/>
  <c r="L3464" i="5"/>
  <c r="L3504" i="5"/>
  <c r="L3497" i="5"/>
  <c r="L3526" i="5"/>
  <c r="L3473" i="5"/>
  <c r="L3465" i="5"/>
  <c r="G3320" i="5"/>
  <c r="G3396" i="5"/>
  <c r="G3359" i="5"/>
  <c r="G3517" i="5"/>
  <c r="G3370" i="5"/>
  <c r="L3370" i="5"/>
  <c r="G3389" i="5"/>
  <c r="G3476" i="5"/>
  <c r="L3476" i="5"/>
  <c r="G3524" i="5"/>
  <c r="G3314" i="5"/>
  <c r="G3329" i="5"/>
  <c r="G3387" i="5"/>
  <c r="G3495" i="5"/>
  <c r="G3469" i="5"/>
  <c r="L3469" i="5"/>
  <c r="G3544" i="5"/>
  <c r="G3419" i="5"/>
  <c r="G3313" i="5"/>
  <c r="L3313" i="5"/>
  <c r="G3447" i="5"/>
  <c r="L3447" i="5"/>
  <c r="G3340" i="5"/>
  <c r="G3353" i="5"/>
  <c r="G3363" i="5"/>
  <c r="G3386" i="5"/>
  <c r="G3411" i="5"/>
  <c r="G3318" i="5"/>
  <c r="G3328" i="5"/>
  <c r="G3446" i="5"/>
  <c r="G3481" i="5"/>
  <c r="G3407" i="5"/>
  <c r="L3407" i="5"/>
  <c r="G3344" i="5"/>
  <c r="H3499" i="5"/>
  <c r="G3304" i="5"/>
  <c r="H3302" i="5"/>
  <c r="G3300" i="5"/>
  <c r="H3298" i="5"/>
  <c r="G3296" i="5"/>
  <c r="L3296" i="5"/>
  <c r="H3294" i="5"/>
  <c r="G3292" i="5"/>
  <c r="H3290" i="5"/>
  <c r="G3288" i="5"/>
  <c r="H3286" i="5"/>
  <c r="G3284" i="5"/>
  <c r="H3282" i="5"/>
  <c r="G3280" i="5"/>
  <c r="H3278" i="5"/>
  <c r="G3276" i="5"/>
  <c r="H3274" i="5"/>
  <c r="G3272" i="5"/>
  <c r="H3270" i="5"/>
  <c r="G3268" i="5"/>
  <c r="H3266" i="5"/>
  <c r="G3264" i="5"/>
  <c r="L3264" i="5"/>
  <c r="H3262" i="5"/>
  <c r="G3260" i="5"/>
  <c r="H3258" i="5"/>
  <c r="G3256" i="5"/>
  <c r="H3254" i="5"/>
  <c r="G3252" i="5"/>
  <c r="H3250" i="5"/>
  <c r="G3248" i="5"/>
  <c r="H3246" i="5"/>
  <c r="G3244" i="5"/>
  <c r="H3242" i="5"/>
  <c r="G3240" i="5"/>
  <c r="H3238" i="5"/>
  <c r="G3236" i="5"/>
  <c r="L3236" i="5"/>
  <c r="H3234" i="5"/>
  <c r="G3232" i="5"/>
  <c r="H3230" i="5"/>
  <c r="G3228" i="5"/>
  <c r="H3226" i="5"/>
  <c r="G3224" i="5"/>
  <c r="H3222" i="5"/>
  <c r="G3220" i="5"/>
  <c r="H3218" i="5"/>
  <c r="G3216" i="5"/>
  <c r="H3214" i="5"/>
  <c r="G3212" i="5"/>
  <c r="L3212" i="5"/>
  <c r="H3210" i="5"/>
  <c r="G3208" i="5"/>
  <c r="H3206" i="5"/>
  <c r="G3204" i="5"/>
  <c r="H3202" i="5"/>
  <c r="G3200" i="5"/>
  <c r="H3198" i="5"/>
  <c r="G3196" i="5"/>
  <c r="H3194" i="5"/>
  <c r="G3192" i="5"/>
  <c r="H3190" i="5"/>
  <c r="G3188" i="5"/>
  <c r="H3186" i="5"/>
  <c r="G3184" i="5"/>
  <c r="H3182" i="5"/>
  <c r="G3180" i="5"/>
  <c r="H3178" i="5"/>
  <c r="G3176" i="5"/>
  <c r="L3176" i="5"/>
  <c r="H3174" i="5"/>
  <c r="G3172" i="5"/>
  <c r="L3172" i="5"/>
  <c r="H3170" i="5"/>
  <c r="G3168" i="5"/>
  <c r="H3166" i="5"/>
  <c r="G3164" i="5"/>
  <c r="H3162" i="5"/>
  <c r="G3160" i="5"/>
  <c r="L3160" i="5"/>
  <c r="H3158" i="5"/>
  <c r="G3156" i="5"/>
  <c r="L3156" i="5"/>
  <c r="H3154" i="5"/>
  <c r="G3152" i="5"/>
  <c r="H3150" i="5"/>
  <c r="G3148" i="5"/>
  <c r="H3146" i="5"/>
  <c r="G3144" i="5"/>
  <c r="L3144" i="5"/>
  <c r="H3142" i="5"/>
  <c r="G3140" i="5"/>
  <c r="L3140" i="5"/>
  <c r="H3138" i="5"/>
  <c r="G3136" i="5"/>
  <c r="L3136" i="5"/>
  <c r="H3134" i="5"/>
  <c r="G3132" i="5"/>
  <c r="H3130" i="5"/>
  <c r="G3128" i="5"/>
  <c r="H3126" i="5"/>
  <c r="G3124" i="5"/>
  <c r="H3122" i="5"/>
  <c r="G3120" i="5"/>
  <c r="H3118" i="5"/>
  <c r="G3116" i="5"/>
  <c r="H3114" i="5"/>
  <c r="G3112" i="5"/>
  <c r="H3110" i="5"/>
  <c r="G3108" i="5"/>
  <c r="H3106" i="5"/>
  <c r="G3104" i="5"/>
  <c r="H3102" i="5"/>
  <c r="G3100" i="5"/>
  <c r="H3098" i="5"/>
  <c r="G3096" i="5"/>
  <c r="L3096" i="5"/>
  <c r="H3094" i="5"/>
  <c r="G3092" i="5"/>
  <c r="L3092" i="5"/>
  <c r="H3090" i="5"/>
  <c r="G3088" i="5"/>
  <c r="H3086" i="5"/>
  <c r="G3084" i="5"/>
  <c r="H3082" i="5"/>
  <c r="G3080" i="5"/>
  <c r="H3078" i="5"/>
  <c r="G3076" i="5"/>
  <c r="L3076" i="5"/>
  <c r="H3074" i="5"/>
  <c r="G3072" i="5"/>
  <c r="H3070" i="5"/>
  <c r="G3068" i="5"/>
  <c r="L3068" i="5"/>
  <c r="H3066" i="5"/>
  <c r="G3064" i="5"/>
  <c r="H3062" i="5"/>
  <c r="G3060" i="5"/>
  <c r="H3058" i="5"/>
  <c r="G3056" i="5"/>
  <c r="H3054" i="5"/>
  <c r="G3053" i="5"/>
  <c r="L3053" i="5"/>
  <c r="H3053" i="5"/>
  <c r="G3050" i="5"/>
  <c r="G3048" i="5"/>
  <c r="L3048" i="5"/>
  <c r="F3048" i="5"/>
  <c r="H3046" i="5"/>
  <c r="G3045" i="5"/>
  <c r="H3045" i="5"/>
  <c r="G3042" i="5"/>
  <c r="G3040" i="5"/>
  <c r="F3040" i="5"/>
  <c r="H3038" i="5"/>
  <c r="G3037" i="5"/>
  <c r="L3037" i="5"/>
  <c r="H3037" i="5"/>
  <c r="G3034" i="5"/>
  <c r="G3032" i="5"/>
  <c r="L3032" i="5"/>
  <c r="F3032" i="5"/>
  <c r="H3030" i="5"/>
  <c r="G3029" i="5"/>
  <c r="L3029" i="5"/>
  <c r="H3029" i="5"/>
  <c r="G3026" i="5"/>
  <c r="G3024" i="5"/>
  <c r="L3024" i="5"/>
  <c r="F3024" i="5"/>
  <c r="H3022" i="5"/>
  <c r="G3021" i="5"/>
  <c r="H3021" i="5"/>
  <c r="G3018" i="5"/>
  <c r="L3018" i="5"/>
  <c r="G3016" i="5"/>
  <c r="L3016" i="5"/>
  <c r="F3016" i="5"/>
  <c r="H3014" i="5"/>
  <c r="G3013" i="5"/>
  <c r="H3013" i="5"/>
  <c r="G3010" i="5"/>
  <c r="G3008" i="5"/>
  <c r="F3008" i="5"/>
  <c r="H3006" i="5"/>
  <c r="G3005" i="5"/>
  <c r="L3005" i="5"/>
  <c r="H3005" i="5"/>
  <c r="G3002" i="5"/>
  <c r="G3000" i="5"/>
  <c r="L3000" i="5"/>
  <c r="F3000" i="5"/>
  <c r="H2998" i="5"/>
  <c r="G2997" i="5"/>
  <c r="H2997" i="5"/>
  <c r="G2994" i="5"/>
  <c r="L2994" i="5"/>
  <c r="G2992" i="5"/>
  <c r="L2992" i="5"/>
  <c r="F2992" i="5"/>
  <c r="H2990" i="5"/>
  <c r="G2989" i="5"/>
  <c r="H2989" i="5"/>
  <c r="G2986" i="5"/>
  <c r="L2986" i="5"/>
  <c r="G2984" i="5"/>
  <c r="F2984" i="5"/>
  <c r="H2982" i="5"/>
  <c r="G2981" i="5"/>
  <c r="L2981" i="5"/>
  <c r="H2981" i="5"/>
  <c r="G2978" i="5"/>
  <c r="G2976" i="5"/>
  <c r="L2976" i="5"/>
  <c r="F2976" i="5"/>
  <c r="H2974" i="5"/>
  <c r="G2973" i="5"/>
  <c r="L2973" i="5"/>
  <c r="H2973" i="5"/>
  <c r="G2970" i="5"/>
  <c r="L2970" i="5"/>
  <c r="G2968" i="5"/>
  <c r="L2968" i="5"/>
  <c r="F2968" i="5"/>
  <c r="H2966" i="5"/>
  <c r="G2965" i="5"/>
  <c r="H2965" i="5"/>
  <c r="G2962" i="5"/>
  <c r="L2962" i="5"/>
  <c r="G2960" i="5"/>
  <c r="F2960" i="5"/>
  <c r="H2958" i="5"/>
  <c r="G2957" i="5"/>
  <c r="H2957" i="5"/>
  <c r="G2954" i="5"/>
  <c r="G2952" i="5"/>
  <c r="L2952" i="5"/>
  <c r="F2952" i="5"/>
  <c r="H2950" i="5"/>
  <c r="G2949" i="5"/>
  <c r="L2949" i="5"/>
  <c r="H2949" i="5"/>
  <c r="G2946" i="5"/>
  <c r="G2944" i="5"/>
  <c r="L2944" i="5"/>
  <c r="F2944" i="5"/>
  <c r="H2942" i="5"/>
  <c r="G2941" i="5"/>
  <c r="H2941" i="5"/>
  <c r="G2938" i="5"/>
  <c r="G2936" i="5"/>
  <c r="F2936" i="5"/>
  <c r="H2934" i="5"/>
  <c r="G2933" i="5"/>
  <c r="H2933" i="5"/>
  <c r="G2930" i="5"/>
  <c r="G2928" i="5"/>
  <c r="F2928" i="5"/>
  <c r="H2926" i="5"/>
  <c r="G2925" i="5"/>
  <c r="L2925" i="5"/>
  <c r="H2925" i="5"/>
  <c r="G2918" i="5"/>
  <c r="F2918" i="5"/>
  <c r="G2916" i="5"/>
  <c r="L2916" i="5"/>
  <c r="F2916" i="5"/>
  <c r="G2902" i="5"/>
  <c r="L2902" i="5"/>
  <c r="F2902" i="5"/>
  <c r="G2900" i="5"/>
  <c r="L2900" i="5"/>
  <c r="F2900" i="5"/>
  <c r="G2886" i="5"/>
  <c r="L2886" i="5"/>
  <c r="F2886" i="5"/>
  <c r="G2884" i="5"/>
  <c r="F2884" i="5"/>
  <c r="F2882" i="5"/>
  <c r="L2874" i="5"/>
  <c r="L2870" i="5"/>
  <c r="L2866" i="5"/>
  <c r="L2858" i="5"/>
  <c r="L2854" i="5"/>
  <c r="L2842" i="5"/>
  <c r="L2838" i="5"/>
  <c r="L2834" i="5"/>
  <c r="L2826" i="5"/>
  <c r="L2822" i="5"/>
  <c r="L2818" i="5"/>
  <c r="L2810" i="5"/>
  <c r="L2806" i="5"/>
  <c r="L2802" i="5"/>
  <c r="L2794" i="5"/>
  <c r="L2778" i="5"/>
  <c r="L2774" i="5"/>
  <c r="L2770" i="5"/>
  <c r="L2762" i="5"/>
  <c r="L2750" i="5"/>
  <c r="L2726" i="5"/>
  <c r="L2722" i="5"/>
  <c r="L2714" i="5"/>
  <c r="L2706" i="5"/>
  <c r="L2698" i="5"/>
  <c r="L2690" i="5"/>
  <c r="L2686" i="5"/>
  <c r="L2682" i="5"/>
  <c r="L2678" i="5"/>
  <c r="L2654" i="5"/>
  <c r="L2650" i="5"/>
  <c r="L2646" i="5"/>
  <c r="L2638" i="5"/>
  <c r="L2634" i="5"/>
  <c r="L2630" i="5"/>
  <c r="L2622" i="5"/>
  <c r="L2618" i="5"/>
  <c r="L2614" i="5"/>
  <c r="L2606" i="5"/>
  <c r="L2602" i="5"/>
  <c r="L2590" i="5"/>
  <c r="L2586" i="5"/>
  <c r="L2582" i="5"/>
  <c r="L2574" i="5"/>
  <c r="L2566" i="5"/>
  <c r="L2" i="5"/>
  <c r="G3646" i="5"/>
  <c r="G3642" i="5"/>
  <c r="L3642" i="5"/>
  <c r="G3638" i="5"/>
  <c r="G3634" i="5"/>
  <c r="G3630" i="5"/>
  <c r="G3626" i="5"/>
  <c r="G3622" i="5"/>
  <c r="F3618" i="5"/>
  <c r="F3614" i="5"/>
  <c r="G3610" i="5"/>
  <c r="G3606" i="5"/>
  <c r="G3602" i="5"/>
  <c r="G3598" i="5"/>
  <c r="L3598" i="5"/>
  <c r="H3595" i="5"/>
  <c r="G3594" i="5"/>
  <c r="H3591" i="5"/>
  <c r="G3590" i="5"/>
  <c r="G3586" i="5"/>
  <c r="G3582" i="5"/>
  <c r="F3578" i="5"/>
  <c r="F3574" i="5"/>
  <c r="G3570" i="5"/>
  <c r="G3566" i="5"/>
  <c r="G3562" i="5"/>
  <c r="G3558" i="5"/>
  <c r="G3554" i="5"/>
  <c r="G3550" i="5"/>
  <c r="H3441" i="5"/>
  <c r="G3541" i="5"/>
  <c r="H3540" i="5"/>
  <c r="G3484" i="5"/>
  <c r="L3484" i="5"/>
  <c r="H3311" i="5"/>
  <c r="G3501" i="5"/>
  <c r="H3527" i="5"/>
  <c r="G3542" i="5"/>
  <c r="H3420" i="5"/>
  <c r="G3431" i="5"/>
  <c r="H3479" i="5"/>
  <c r="G3354" i="5"/>
  <c r="G3437" i="5"/>
  <c r="G3502" i="5"/>
  <c r="G3445" i="5"/>
  <c r="G3400" i="5"/>
  <c r="F3426" i="5"/>
  <c r="F3378" i="5"/>
  <c r="F3330" i="5"/>
  <c r="F3352" i="5"/>
  <c r="F3440" i="5"/>
  <c r="F3333" i="5"/>
  <c r="G3383" i="5"/>
  <c r="G3533" i="5"/>
  <c r="L3533" i="5"/>
  <c r="G3317" i="5"/>
  <c r="G3324" i="5"/>
  <c r="H3367" i="5"/>
  <c r="G3516" i="5"/>
  <c r="H3418" i="5"/>
  <c r="G3433" i="5"/>
  <c r="H3539" i="5"/>
  <c r="G3415" i="5"/>
  <c r="G3507" i="5"/>
  <c r="G3494" i="5"/>
  <c r="G3392" i="5"/>
  <c r="F3346" i="5"/>
  <c r="F3511" i="5"/>
  <c r="F3365" i="5"/>
  <c r="F3402" i="5"/>
  <c r="F3401" i="5"/>
  <c r="F3394" i="5"/>
  <c r="F3487" i="5"/>
  <c r="F3307" i="5"/>
  <c r="F3430" i="5"/>
  <c r="F3432" i="5"/>
  <c r="F3323" i="5"/>
  <c r="F3459" i="5"/>
  <c r="F3338" i="5"/>
  <c r="F3450" i="5"/>
  <c r="F3522" i="5"/>
  <c r="F3428" i="5"/>
  <c r="F3485" i="5"/>
  <c r="F3376" i="5"/>
  <c r="F3545" i="5"/>
  <c r="F3463" i="5"/>
  <c r="F3470" i="5"/>
  <c r="F3397" i="5"/>
  <c r="F3326" i="5"/>
  <c r="F3510" i="5"/>
  <c r="F3366" i="5"/>
  <c r="F3424" i="5"/>
  <c r="F3409" i="5"/>
  <c r="F3413" i="5"/>
  <c r="F3408" i="5"/>
  <c r="F3503" i="5"/>
  <c r="F3467" i="5"/>
  <c r="F3458" i="5"/>
  <c r="F3546" i="5"/>
  <c r="L3422" i="5"/>
  <c r="G3439" i="5"/>
  <c r="G3390" i="5"/>
  <c r="G3305" i="5"/>
  <c r="G3301" i="5"/>
  <c r="G3297" i="5"/>
  <c r="L3297" i="5"/>
  <c r="G3293" i="5"/>
  <c r="G3289" i="5"/>
  <c r="G3285" i="5"/>
  <c r="G3281" i="5"/>
  <c r="G3277" i="5"/>
  <c r="G3273" i="5"/>
  <c r="G3269" i="5"/>
  <c r="G3265" i="5"/>
  <c r="G3261" i="5"/>
  <c r="G3257" i="5"/>
  <c r="G3253" i="5"/>
  <c r="G3249" i="5"/>
  <c r="G3245" i="5"/>
  <c r="G3241" i="5"/>
  <c r="G3237" i="5"/>
  <c r="L3237" i="5"/>
  <c r="G3233" i="5"/>
  <c r="G3229" i="5"/>
  <c r="G3225" i="5"/>
  <c r="G3221" i="5"/>
  <c r="G3217" i="5"/>
  <c r="G3213" i="5"/>
  <c r="G3209" i="5"/>
  <c r="G3205" i="5"/>
  <c r="G3201" i="5"/>
  <c r="G3197" i="5"/>
  <c r="G3193" i="5"/>
  <c r="G3189" i="5"/>
  <c r="G3185" i="5"/>
  <c r="G3181" i="5"/>
  <c r="L3181" i="5"/>
  <c r="G3177" i="5"/>
  <c r="G3173" i="5"/>
  <c r="G3169" i="5"/>
  <c r="G3165" i="5"/>
  <c r="G3161" i="5"/>
  <c r="G3157" i="5"/>
  <c r="G3153" i="5"/>
  <c r="G3149" i="5"/>
  <c r="L3149" i="5"/>
  <c r="G3145" i="5"/>
  <c r="G3141" i="5"/>
  <c r="G3137" i="5"/>
  <c r="G3133" i="5"/>
  <c r="G3129" i="5"/>
  <c r="G3125" i="5"/>
  <c r="G3121" i="5"/>
  <c r="G3117" i="5"/>
  <c r="G3113" i="5"/>
  <c r="G3109" i="5"/>
  <c r="G3105" i="5"/>
  <c r="G3101" i="5"/>
  <c r="G3097" i="5"/>
  <c r="G3093" i="5"/>
  <c r="G3089" i="5"/>
  <c r="G3085" i="5"/>
  <c r="G3081" i="5"/>
  <c r="G3077" i="5"/>
  <c r="G3073" i="5"/>
  <c r="G3069" i="5"/>
  <c r="G3065" i="5"/>
  <c r="G3061" i="5"/>
  <c r="G3057" i="5"/>
  <c r="G2914" i="5"/>
  <c r="L2914" i="5"/>
  <c r="F2914" i="5"/>
  <c r="G2912" i="5"/>
  <c r="F2912" i="5"/>
  <c r="G2898" i="5"/>
  <c r="L2898" i="5"/>
  <c r="F2898" i="5"/>
  <c r="G2896" i="5"/>
  <c r="F2896" i="5"/>
  <c r="G3403" i="5"/>
  <c r="G3373" i="5"/>
  <c r="L3373" i="5"/>
  <c r="G3388" i="5"/>
  <c r="G3331" i="5"/>
  <c r="G3534" i="5"/>
  <c r="G3381" i="5"/>
  <c r="G3438" i="5"/>
  <c r="L3438" i="5"/>
  <c r="G3321" i="5"/>
  <c r="G3339" i="5"/>
  <c r="G3345" i="5"/>
  <c r="G3341" i="5"/>
  <c r="G3491" i="5"/>
  <c r="G3434" i="5"/>
  <c r="G3351" i="5"/>
  <c r="G3547" i="5"/>
  <c r="G3523" i="5"/>
  <c r="G3537" i="5"/>
  <c r="G3404" i="5"/>
  <c r="G3435" i="5"/>
  <c r="G3512" i="5"/>
  <c r="G3451" i="5"/>
  <c r="G3380" i="5"/>
  <c r="G3371" i="5"/>
  <c r="G3478" i="5"/>
  <c r="G3472" i="5"/>
  <c r="G3393" i="5"/>
  <c r="G3337" i="5"/>
  <c r="G3327" i="5"/>
  <c r="G3499" i="5"/>
  <c r="G3302" i="5"/>
  <c r="G3298" i="5"/>
  <c r="G3294" i="5"/>
  <c r="G3290" i="5"/>
  <c r="G3286" i="5"/>
  <c r="G3282" i="5"/>
  <c r="G3278" i="5"/>
  <c r="G3274" i="5"/>
  <c r="G3270" i="5"/>
  <c r="G3266" i="5"/>
  <c r="G3262" i="5"/>
  <c r="L3262" i="5"/>
  <c r="G3258" i="5"/>
  <c r="G3254" i="5"/>
  <c r="G3250" i="5"/>
  <c r="G3246" i="5"/>
  <c r="G3242" i="5"/>
  <c r="G3238" i="5"/>
  <c r="L3238" i="5"/>
  <c r="G3234" i="5"/>
  <c r="G3230" i="5"/>
  <c r="G3226" i="5"/>
  <c r="G3222" i="5"/>
  <c r="G3218" i="5"/>
  <c r="G3214" i="5"/>
  <c r="G3210" i="5"/>
  <c r="G3206" i="5"/>
  <c r="G3202" i="5"/>
  <c r="G3198" i="5"/>
  <c r="G3194" i="5"/>
  <c r="G3190" i="5"/>
  <c r="G3186" i="5"/>
  <c r="G3182" i="5"/>
  <c r="G3178" i="5"/>
  <c r="G3174" i="5"/>
  <c r="L3174" i="5"/>
  <c r="G3170" i="5"/>
  <c r="G3166" i="5"/>
  <c r="G3162" i="5"/>
  <c r="G3158" i="5"/>
  <c r="G3154" i="5"/>
  <c r="G3150" i="5"/>
  <c r="G3146" i="5"/>
  <c r="G3142" i="5"/>
  <c r="G3138" i="5"/>
  <c r="G3134" i="5"/>
  <c r="G3130" i="5"/>
  <c r="G3126" i="5"/>
  <c r="L3126" i="5"/>
  <c r="G3122" i="5"/>
  <c r="G3118" i="5"/>
  <c r="G3114" i="5"/>
  <c r="G3110" i="5"/>
  <c r="G3106" i="5"/>
  <c r="G3102" i="5"/>
  <c r="L3102" i="5"/>
  <c r="G3098" i="5"/>
  <c r="G3094" i="5"/>
  <c r="G3090" i="5"/>
  <c r="G3086" i="5"/>
  <c r="G3082" i="5"/>
  <c r="G3078" i="5"/>
  <c r="G3074" i="5"/>
  <c r="G3070" i="5"/>
  <c r="G3066" i="5"/>
  <c r="G3062" i="5"/>
  <c r="G3058" i="5"/>
  <c r="G3054" i="5"/>
  <c r="G3052" i="5"/>
  <c r="F3052" i="5"/>
  <c r="G3049" i="5"/>
  <c r="H3049" i="5"/>
  <c r="G3046" i="5"/>
  <c r="G3044" i="5"/>
  <c r="F3044" i="5"/>
  <c r="G3041" i="5"/>
  <c r="H3041" i="5"/>
  <c r="G3038" i="5"/>
  <c r="G3036" i="5"/>
  <c r="F3036" i="5"/>
  <c r="G3033" i="5"/>
  <c r="L3033" i="5"/>
  <c r="H3033" i="5"/>
  <c r="G3030" i="5"/>
  <c r="G3028" i="5"/>
  <c r="F3028" i="5"/>
  <c r="G3025" i="5"/>
  <c r="H3025" i="5"/>
  <c r="G3022" i="5"/>
  <c r="L3022" i="5"/>
  <c r="G3020" i="5"/>
  <c r="F3020" i="5"/>
  <c r="G3017" i="5"/>
  <c r="H3017" i="5"/>
  <c r="G3014" i="5"/>
  <c r="L3014" i="5"/>
  <c r="G3012" i="5"/>
  <c r="F3012" i="5"/>
  <c r="G3009" i="5"/>
  <c r="H3009" i="5"/>
  <c r="G3006" i="5"/>
  <c r="G3004" i="5"/>
  <c r="F3004" i="5"/>
  <c r="G3001" i="5"/>
  <c r="H3001" i="5"/>
  <c r="G2998" i="5"/>
  <c r="G2996" i="5"/>
  <c r="F2996" i="5"/>
  <c r="G2993" i="5"/>
  <c r="H2993" i="5"/>
  <c r="G2990" i="5"/>
  <c r="G2988" i="5"/>
  <c r="F2988" i="5"/>
  <c r="G2985" i="5"/>
  <c r="H2985" i="5"/>
  <c r="G2982" i="5"/>
  <c r="G2980" i="5"/>
  <c r="F2980" i="5"/>
  <c r="G2977" i="5"/>
  <c r="H2977" i="5"/>
  <c r="G2974" i="5"/>
  <c r="G2972" i="5"/>
  <c r="F2972" i="5"/>
  <c r="G2969" i="5"/>
  <c r="H2969" i="5"/>
  <c r="G2966" i="5"/>
  <c r="G2964" i="5"/>
  <c r="F2964" i="5"/>
  <c r="G2961" i="5"/>
  <c r="H2961" i="5"/>
  <c r="G2958" i="5"/>
  <c r="G2956" i="5"/>
  <c r="F2956" i="5"/>
  <c r="G2953" i="5"/>
  <c r="H2953" i="5"/>
  <c r="G2950" i="5"/>
  <c r="L2950" i="5"/>
  <c r="G2948" i="5"/>
  <c r="L2948" i="5"/>
  <c r="F2948" i="5"/>
  <c r="G2945" i="5"/>
  <c r="H2945" i="5"/>
  <c r="G2942" i="5"/>
  <c r="G2940" i="5"/>
  <c r="F2940" i="5"/>
  <c r="G2937" i="5"/>
  <c r="H2937" i="5"/>
  <c r="G2934" i="5"/>
  <c r="G2932" i="5"/>
  <c r="F2932" i="5"/>
  <c r="G2929" i="5"/>
  <c r="H2929" i="5"/>
  <c r="G2926" i="5"/>
  <c r="L2926" i="5"/>
  <c r="G2924" i="5"/>
  <c r="F2924" i="5"/>
  <c r="G2910" i="5"/>
  <c r="F2910" i="5"/>
  <c r="G2908" i="5"/>
  <c r="L2908" i="5"/>
  <c r="F2908" i="5"/>
  <c r="G2894" i="5"/>
  <c r="F2894" i="5"/>
  <c r="G2892" i="5"/>
  <c r="L2892" i="5"/>
  <c r="F2892" i="5"/>
  <c r="L2876" i="5"/>
  <c r="L2872" i="5"/>
  <c r="L2868" i="5"/>
  <c r="L2860" i="5"/>
  <c r="L2856" i="5"/>
  <c r="L2844" i="5"/>
  <c r="L2840" i="5"/>
  <c r="L2836" i="5"/>
  <c r="L2828" i="5"/>
  <c r="L2812" i="5"/>
  <c r="L2808" i="5"/>
  <c r="L2804" i="5"/>
  <c r="L2796" i="5"/>
  <c r="L2780" i="5"/>
  <c r="L2776" i="5"/>
  <c r="L2772" i="5"/>
  <c r="L2764" i="5"/>
  <c r="L2760" i="5"/>
  <c r="L2736" i="5"/>
  <c r="L2728" i="5"/>
  <c r="L2724" i="5"/>
  <c r="L2716" i="5"/>
  <c r="L2712" i="5"/>
  <c r="L2704" i="5"/>
  <c r="L2688" i="5"/>
  <c r="L2684" i="5"/>
  <c r="L2680" i="5"/>
  <c r="L2648" i="5"/>
  <c r="L2644" i="5"/>
  <c r="L2636" i="5"/>
  <c r="L2624" i="5"/>
  <c r="L2616" i="5"/>
  <c r="L2608" i="5"/>
  <c r="L2604" i="5"/>
  <c r="L2600" i="5"/>
  <c r="L2592" i="5"/>
  <c r="L2576" i="5"/>
  <c r="L2572" i="5"/>
  <c r="G3647" i="5"/>
  <c r="G3645" i="5"/>
  <c r="G3643" i="5"/>
  <c r="G3641" i="5"/>
  <c r="G3639" i="5"/>
  <c r="L3639" i="5"/>
  <c r="G3637" i="5"/>
  <c r="L3637" i="5"/>
  <c r="G3635" i="5"/>
  <c r="G3633" i="5"/>
  <c r="G3631" i="5"/>
  <c r="G3629" i="5"/>
  <c r="G3627" i="5"/>
  <c r="L3627" i="5"/>
  <c r="G3625" i="5"/>
  <c r="G3623" i="5"/>
  <c r="G3621" i="5"/>
  <c r="L3621" i="5"/>
  <c r="G3619" i="5"/>
  <c r="G3617" i="5"/>
  <c r="G3615" i="5"/>
  <c r="G3613" i="5"/>
  <c r="L3613" i="5"/>
  <c r="G3611" i="5"/>
  <c r="G3609" i="5"/>
  <c r="G3607" i="5"/>
  <c r="L3607" i="5"/>
  <c r="G3605" i="5"/>
  <c r="G3603" i="5"/>
  <c r="G3601" i="5"/>
  <c r="G3599" i="5"/>
  <c r="G3597" i="5"/>
  <c r="L3595" i="5"/>
  <c r="G3587" i="5"/>
  <c r="G3585" i="5"/>
  <c r="G3583" i="5"/>
  <c r="G3581" i="5"/>
  <c r="L3581" i="5"/>
  <c r="G3579" i="5"/>
  <c r="G3577" i="5"/>
  <c r="G3575" i="5"/>
  <c r="G3573" i="5"/>
  <c r="G3571" i="5"/>
  <c r="G3569" i="5"/>
  <c r="G3567" i="5"/>
  <c r="G3565" i="5"/>
  <c r="G3563" i="5"/>
  <c r="G3561" i="5"/>
  <c r="G3559" i="5"/>
  <c r="L3559" i="5"/>
  <c r="G3557" i="5"/>
  <c r="G3555" i="5"/>
  <c r="G3553" i="5"/>
  <c r="G3551" i="5"/>
  <c r="G3549" i="5"/>
  <c r="L3549" i="5"/>
  <c r="L3540" i="5"/>
  <c r="L3483" i="5"/>
  <c r="G3385" i="5"/>
  <c r="G3336" i="5"/>
  <c r="G3358" i="5"/>
  <c r="G3399" i="5"/>
  <c r="G3538" i="5"/>
  <c r="G3505" i="5"/>
  <c r="G3482" i="5"/>
  <c r="G3310" i="5"/>
  <c r="G3395" i="5"/>
  <c r="G3480" i="5"/>
  <c r="L3480" i="5"/>
  <c r="G3498" i="5"/>
  <c r="G3477" i="5"/>
  <c r="G3309" i="5"/>
  <c r="G3349" i="5"/>
  <c r="G3405" i="5"/>
  <c r="G3515" i="5"/>
  <c r="G3453" i="5"/>
  <c r="G3308" i="5"/>
  <c r="G3391" i="5"/>
  <c r="G3530" i="5"/>
  <c r="G3452" i="5"/>
  <c r="G3343" i="5"/>
  <c r="G3531" i="5"/>
  <c r="G3444" i="5"/>
  <c r="G3347" i="5"/>
  <c r="G3471" i="5"/>
  <c r="G3315" i="5"/>
  <c r="G3319" i="5"/>
  <c r="L3306" i="5"/>
  <c r="G3425" i="5"/>
  <c r="G3350" i="5"/>
  <c r="G3548" i="5"/>
  <c r="G3414" i="5"/>
  <c r="F3462" i="5"/>
  <c r="F3443" i="5"/>
  <c r="F3382" i="5"/>
  <c r="F3464" i="5"/>
  <c r="F3449" i="5"/>
  <c r="F3406" i="5"/>
  <c r="F3436" i="5"/>
  <c r="F3417" i="5"/>
  <c r="F3332" i="5"/>
  <c r="F3513" i="5"/>
  <c r="F3488" i="5"/>
  <c r="F3486" i="5"/>
  <c r="F3521" i="5"/>
  <c r="F3457" i="5"/>
  <c r="F3374" i="5"/>
  <c r="F3423" i="5"/>
  <c r="F3504" i="5"/>
  <c r="F3342" i="5"/>
  <c r="F3525" i="5"/>
  <c r="F3497" i="5"/>
  <c r="F3506" i="5"/>
  <c r="F3375" i="5"/>
  <c r="F3368" i="5"/>
  <c r="F3416" i="5"/>
  <c r="F3514" i="5"/>
  <c r="F3461" i="5"/>
  <c r="F3496" i="5"/>
  <c r="F3526" i="5"/>
  <c r="F3364" i="5"/>
  <c r="F3492" i="5"/>
  <c r="F3448" i="5"/>
  <c r="F3379" i="5"/>
  <c r="F3473" i="5"/>
  <c r="F3489" i="5"/>
  <c r="G3355" i="5"/>
  <c r="G3361" i="5"/>
  <c r="F3517" i="5"/>
  <c r="F3370" i="5"/>
  <c r="F3389" i="5"/>
  <c r="F3476" i="5"/>
  <c r="F3524" i="5"/>
  <c r="F3314" i="5"/>
  <c r="F3329" i="5"/>
  <c r="F3387" i="5"/>
  <c r="F3495" i="5"/>
  <c r="F3469" i="5"/>
  <c r="F3544" i="5"/>
  <c r="F3419" i="5"/>
  <c r="F3313" i="5"/>
  <c r="F3447" i="5"/>
  <c r="F3340" i="5"/>
  <c r="F3353" i="5"/>
  <c r="F3363" i="5"/>
  <c r="F3386" i="5"/>
  <c r="F3411" i="5"/>
  <c r="F3318" i="5"/>
  <c r="F3328" i="5"/>
  <c r="F3446" i="5"/>
  <c r="F3481" i="5"/>
  <c r="F3407" i="5"/>
  <c r="F3344" i="5"/>
  <c r="G3535" i="5"/>
  <c r="F3304" i="5"/>
  <c r="G3303" i="5"/>
  <c r="F3300" i="5"/>
  <c r="G3299" i="5"/>
  <c r="F3296" i="5"/>
  <c r="G3295" i="5"/>
  <c r="F3292" i="5"/>
  <c r="G3291" i="5"/>
  <c r="F3288" i="5"/>
  <c r="G3287" i="5"/>
  <c r="F3284" i="5"/>
  <c r="G3283" i="5"/>
  <c r="L3283" i="5"/>
  <c r="F3280" i="5"/>
  <c r="G3279" i="5"/>
  <c r="F3276" i="5"/>
  <c r="G3275" i="5"/>
  <c r="F3272" i="5"/>
  <c r="G3271" i="5"/>
  <c r="F3268" i="5"/>
  <c r="G3267" i="5"/>
  <c r="F3264" i="5"/>
  <c r="G3263" i="5"/>
  <c r="F3260" i="5"/>
  <c r="G3259" i="5"/>
  <c r="F3256" i="5"/>
  <c r="G3255" i="5"/>
  <c r="F3252" i="5"/>
  <c r="G3251" i="5"/>
  <c r="F3248" i="5"/>
  <c r="G3247" i="5"/>
  <c r="F3244" i="5"/>
  <c r="G3243" i="5"/>
  <c r="F3240" i="5"/>
  <c r="G3239" i="5"/>
  <c r="F3236" i="5"/>
  <c r="G3235" i="5"/>
  <c r="F3232" i="5"/>
  <c r="G3231" i="5"/>
  <c r="F3228" i="5"/>
  <c r="G3227" i="5"/>
  <c r="L3227" i="5"/>
  <c r="F3224" i="5"/>
  <c r="G3223" i="5"/>
  <c r="F3220" i="5"/>
  <c r="G3219" i="5"/>
  <c r="F3216" i="5"/>
  <c r="G3215" i="5"/>
  <c r="F3212" i="5"/>
  <c r="G3211" i="5"/>
  <c r="F3208" i="5"/>
  <c r="G3207" i="5"/>
  <c r="F3204" i="5"/>
  <c r="G3203" i="5"/>
  <c r="F3200" i="5"/>
  <c r="G3199" i="5"/>
  <c r="F3196" i="5"/>
  <c r="G3195" i="5"/>
  <c r="L3195" i="5"/>
  <c r="F3192" i="5"/>
  <c r="G3191" i="5"/>
  <c r="F3188" i="5"/>
  <c r="G3187" i="5"/>
  <c r="F3184" i="5"/>
  <c r="G3183" i="5"/>
  <c r="F3180" i="5"/>
  <c r="G3179" i="5"/>
  <c r="F3176" i="5"/>
  <c r="G3175" i="5"/>
  <c r="F3172" i="5"/>
  <c r="G3171" i="5"/>
  <c r="F3168" i="5"/>
  <c r="G3167" i="5"/>
  <c r="F3164" i="5"/>
  <c r="G3163" i="5"/>
  <c r="L3163" i="5"/>
  <c r="F3160" i="5"/>
  <c r="G3159" i="5"/>
  <c r="L3159" i="5"/>
  <c r="F3156" i="5"/>
  <c r="G3155" i="5"/>
  <c r="F3152" i="5"/>
  <c r="G3151" i="5"/>
  <c r="F3148" i="5"/>
  <c r="G3147" i="5"/>
  <c r="F3144" i="5"/>
  <c r="G3143" i="5"/>
  <c r="F3140" i="5"/>
  <c r="G3139" i="5"/>
  <c r="F3136" i="5"/>
  <c r="G3135" i="5"/>
  <c r="L3135" i="5"/>
  <c r="F3132" i="5"/>
  <c r="G3131" i="5"/>
  <c r="F3128" i="5"/>
  <c r="G3127" i="5"/>
  <c r="F3124" i="5"/>
  <c r="G3123" i="5"/>
  <c r="L3123" i="5"/>
  <c r="F3120" i="5"/>
  <c r="G3119" i="5"/>
  <c r="F3116" i="5"/>
  <c r="G3115" i="5"/>
  <c r="F3112" i="5"/>
  <c r="G3111" i="5"/>
  <c r="F3108" i="5"/>
  <c r="G3107" i="5"/>
  <c r="F3104" i="5"/>
  <c r="G3103" i="5"/>
  <c r="L3103" i="5"/>
  <c r="F3100" i="5"/>
  <c r="G3099" i="5"/>
  <c r="F3096" i="5"/>
  <c r="G3095" i="5"/>
  <c r="F3092" i="5"/>
  <c r="G3091" i="5"/>
  <c r="F3088" i="5"/>
  <c r="G3087" i="5"/>
  <c r="F3084" i="5"/>
  <c r="G3083" i="5"/>
  <c r="F3080" i="5"/>
  <c r="G3079" i="5"/>
  <c r="F3076" i="5"/>
  <c r="G3075" i="5"/>
  <c r="F3072" i="5"/>
  <c r="G3071" i="5"/>
  <c r="F3068" i="5"/>
  <c r="G3067" i="5"/>
  <c r="F3064" i="5"/>
  <c r="G3063" i="5"/>
  <c r="F3060" i="5"/>
  <c r="G3059" i="5"/>
  <c r="L3059" i="5"/>
  <c r="F3056" i="5"/>
  <c r="G3055" i="5"/>
  <c r="F3053" i="5"/>
  <c r="F3050" i="5"/>
  <c r="H3048" i="5"/>
  <c r="F3045" i="5"/>
  <c r="F3042" i="5"/>
  <c r="H3040" i="5"/>
  <c r="F3037" i="5"/>
  <c r="F3034" i="5"/>
  <c r="H3032" i="5"/>
  <c r="F3029" i="5"/>
  <c r="F3026" i="5"/>
  <c r="H3024" i="5"/>
  <c r="F3021" i="5"/>
  <c r="F3018" i="5"/>
  <c r="H3016" i="5"/>
  <c r="F3013" i="5"/>
  <c r="F3010" i="5"/>
  <c r="H3008" i="5"/>
  <c r="F3005" i="5"/>
  <c r="F3002" i="5"/>
  <c r="H3000" i="5"/>
  <c r="F2997" i="5"/>
  <c r="F2994" i="5"/>
  <c r="H2992" i="5"/>
  <c r="F2989" i="5"/>
  <c r="F2986" i="5"/>
  <c r="H2984" i="5"/>
  <c r="F2981" i="5"/>
  <c r="F2978" i="5"/>
  <c r="H2976" i="5"/>
  <c r="F2973" i="5"/>
  <c r="F2970" i="5"/>
  <c r="H2968" i="5"/>
  <c r="F2965" i="5"/>
  <c r="F2962" i="5"/>
  <c r="H2960" i="5"/>
  <c r="F2957" i="5"/>
  <c r="F2954" i="5"/>
  <c r="H2952" i="5"/>
  <c r="F2949" i="5"/>
  <c r="F2946" i="5"/>
  <c r="H2944" i="5"/>
  <c r="F2941" i="5"/>
  <c r="F2938" i="5"/>
  <c r="H2936" i="5"/>
  <c r="F2933" i="5"/>
  <c r="F2930" i="5"/>
  <c r="H2928" i="5"/>
  <c r="F2925" i="5"/>
  <c r="G2922" i="5"/>
  <c r="L2922" i="5"/>
  <c r="F2922" i="5"/>
  <c r="G2920" i="5"/>
  <c r="L2920" i="5"/>
  <c r="F2920" i="5"/>
  <c r="H2918" i="5"/>
  <c r="H2916" i="5"/>
  <c r="G2906" i="5"/>
  <c r="L2906" i="5"/>
  <c r="F2906" i="5"/>
  <c r="G2904" i="5"/>
  <c r="L2904" i="5"/>
  <c r="F2904" i="5"/>
  <c r="H2902" i="5"/>
  <c r="H2900" i="5"/>
  <c r="G2890" i="5"/>
  <c r="L2890" i="5"/>
  <c r="F2890" i="5"/>
  <c r="G2888" i="5"/>
  <c r="L2888" i="5"/>
  <c r="F2888" i="5"/>
  <c r="H2886" i="5"/>
  <c r="H2884" i="5"/>
  <c r="G3051" i="5"/>
  <c r="G3047" i="5"/>
  <c r="L3047" i="5"/>
  <c r="G3043" i="5"/>
  <c r="G3039" i="5"/>
  <c r="L3039" i="5"/>
  <c r="G3035" i="5"/>
  <c r="L3035" i="5"/>
  <c r="G3031" i="5"/>
  <c r="G3027" i="5"/>
  <c r="G3023" i="5"/>
  <c r="L3023" i="5"/>
  <c r="G3019" i="5"/>
  <c r="G3015" i="5"/>
  <c r="G3011" i="5"/>
  <c r="G3007" i="5"/>
  <c r="G3003" i="5"/>
  <c r="L3003" i="5"/>
  <c r="G2999" i="5"/>
  <c r="G2995" i="5"/>
  <c r="G2991" i="5"/>
  <c r="L2991" i="5"/>
  <c r="G2987" i="5"/>
  <c r="G2983" i="5"/>
  <c r="G2979" i="5"/>
  <c r="G2975" i="5"/>
  <c r="G2971" i="5"/>
  <c r="G2967" i="5"/>
  <c r="G2963" i="5"/>
  <c r="G2959" i="5"/>
  <c r="G2955" i="5"/>
  <c r="G2951" i="5"/>
  <c r="L2951" i="5"/>
  <c r="G2947" i="5"/>
  <c r="G2943" i="5"/>
  <c r="G2939" i="5"/>
  <c r="L2939" i="5"/>
  <c r="G2935" i="5"/>
  <c r="G2931" i="5"/>
  <c r="G2927" i="5"/>
  <c r="G2923" i="5"/>
  <c r="G2919" i="5"/>
  <c r="G2915" i="5"/>
  <c r="G2911" i="5"/>
  <c r="G2907" i="5"/>
  <c r="G2903" i="5"/>
  <c r="L2903" i="5"/>
  <c r="G2899" i="5"/>
  <c r="G2895" i="5"/>
  <c r="G2891" i="5"/>
  <c r="G2887" i="5"/>
  <c r="G2883" i="5"/>
  <c r="G2879" i="5"/>
  <c r="G2875" i="5"/>
  <c r="L2875" i="5"/>
  <c r="G2871" i="5"/>
  <c r="L2871" i="5"/>
  <c r="G2867" i="5"/>
  <c r="L2867" i="5"/>
  <c r="G2863" i="5"/>
  <c r="G2859" i="5"/>
  <c r="L2859" i="5"/>
  <c r="G2855" i="5"/>
  <c r="G2851" i="5"/>
  <c r="G2847" i="5"/>
  <c r="G2843" i="5"/>
  <c r="L2843" i="5"/>
  <c r="G2839" i="5"/>
  <c r="L2839" i="5"/>
  <c r="G2835" i="5"/>
  <c r="L2835" i="5"/>
  <c r="G2831" i="5"/>
  <c r="G2827" i="5"/>
  <c r="L2827" i="5"/>
  <c r="G2823" i="5"/>
  <c r="L2823" i="5"/>
  <c r="G2819" i="5"/>
  <c r="G2815" i="5"/>
  <c r="G2811" i="5"/>
  <c r="L2811" i="5"/>
  <c r="G2807" i="5"/>
  <c r="L2807" i="5"/>
  <c r="G2803" i="5"/>
  <c r="L2803" i="5"/>
  <c r="G2799" i="5"/>
  <c r="G2795" i="5"/>
  <c r="L2795" i="5"/>
  <c r="G2791" i="5"/>
  <c r="L2791" i="5"/>
  <c r="G2787" i="5"/>
  <c r="G2783" i="5"/>
  <c r="G2779" i="5"/>
  <c r="L2779" i="5"/>
  <c r="G2775" i="5"/>
  <c r="L2775" i="5"/>
  <c r="G2771" i="5"/>
  <c r="L2771" i="5"/>
  <c r="G2767" i="5"/>
  <c r="G2763" i="5"/>
  <c r="L2763" i="5"/>
  <c r="G2759" i="5"/>
  <c r="G2755" i="5"/>
  <c r="G2751" i="5"/>
  <c r="G2747" i="5"/>
  <c r="G2743" i="5"/>
  <c r="G2739" i="5"/>
  <c r="G2735" i="5"/>
  <c r="G2731" i="5"/>
  <c r="G2727" i="5"/>
  <c r="L2727" i="5"/>
  <c r="G2723" i="5"/>
  <c r="L2723" i="5"/>
  <c r="G2719" i="5"/>
  <c r="G2715" i="5"/>
  <c r="G2711" i="5"/>
  <c r="L2711" i="5"/>
  <c r="G2707" i="5"/>
  <c r="G2703" i="5"/>
  <c r="L2703" i="5"/>
  <c r="G2699" i="5"/>
  <c r="G2695" i="5"/>
  <c r="G2691" i="5"/>
  <c r="G2687" i="5"/>
  <c r="L2687" i="5"/>
  <c r="G2683" i="5"/>
  <c r="L2683" i="5"/>
  <c r="G2679" i="5"/>
  <c r="L2679" i="5"/>
  <c r="G2675" i="5"/>
  <c r="G2671" i="5"/>
  <c r="G2667" i="5"/>
  <c r="G2663" i="5"/>
  <c r="G2659" i="5"/>
  <c r="G2655" i="5"/>
  <c r="G2651" i="5"/>
  <c r="G2647" i="5"/>
  <c r="L2647" i="5"/>
  <c r="G2643" i="5"/>
  <c r="G2639" i="5"/>
  <c r="G2635" i="5"/>
  <c r="L2635" i="5"/>
  <c r="G2631" i="5"/>
  <c r="G2627" i="5"/>
  <c r="L2627" i="5"/>
  <c r="G2623" i="5"/>
  <c r="L2623" i="5"/>
  <c r="G2619" i="5"/>
  <c r="G2615" i="5"/>
  <c r="L2615" i="5"/>
  <c r="G2611" i="5"/>
  <c r="L2611" i="5"/>
  <c r="G2607" i="5"/>
  <c r="L2607" i="5"/>
  <c r="G2603" i="5"/>
  <c r="G2599" i="5"/>
  <c r="L2599" i="5"/>
  <c r="G2595" i="5"/>
  <c r="L2595" i="5"/>
  <c r="G2591" i="5"/>
  <c r="L2591" i="5"/>
  <c r="G2587" i="5"/>
  <c r="G2583" i="5"/>
  <c r="L2583" i="5"/>
  <c r="G2579" i="5"/>
  <c r="G2575" i="5"/>
  <c r="G2571" i="5"/>
  <c r="G2567" i="5"/>
  <c r="G2563" i="5"/>
  <c r="L2563" i="5"/>
  <c r="G2559" i="5"/>
  <c r="G2555" i="5"/>
  <c r="L2555" i="5"/>
  <c r="G2551" i="5"/>
  <c r="G2547" i="5"/>
  <c r="G2543" i="5"/>
  <c r="G2539" i="5"/>
  <c r="L2539" i="5"/>
  <c r="G2535" i="5"/>
  <c r="G2531" i="5"/>
  <c r="G2527" i="5"/>
  <c r="G2523" i="5"/>
  <c r="L2523" i="5"/>
  <c r="G2519" i="5"/>
  <c r="G2515" i="5"/>
  <c r="G2511" i="5"/>
  <c r="G2507" i="5"/>
  <c r="H2504" i="5"/>
  <c r="H2502" i="5"/>
  <c r="H2500" i="5"/>
  <c r="H2498" i="5"/>
  <c r="H2496" i="5"/>
  <c r="H2494" i="5"/>
  <c r="H2492" i="5"/>
  <c r="L2492" i="5"/>
  <c r="H2490" i="5"/>
  <c r="H2488" i="5"/>
  <c r="H2486" i="5"/>
  <c r="H2484" i="5"/>
  <c r="H2482" i="5"/>
  <c r="H2480" i="5"/>
  <c r="H2478" i="5"/>
  <c r="H2476" i="5"/>
  <c r="H2474" i="5"/>
  <c r="L2474" i="5"/>
  <c r="H2472" i="5"/>
  <c r="H2470" i="5"/>
  <c r="L2470" i="5"/>
  <c r="H2468" i="5"/>
  <c r="H2466" i="5"/>
  <c r="H2464" i="5"/>
  <c r="H2462" i="5"/>
  <c r="H2460" i="5"/>
  <c r="H2458" i="5"/>
  <c r="H2456" i="5"/>
  <c r="H2454" i="5"/>
  <c r="H2452" i="5"/>
  <c r="L2452" i="5"/>
  <c r="H2450" i="5"/>
  <c r="H2448" i="5"/>
  <c r="H2446" i="5"/>
  <c r="H2444" i="5"/>
  <c r="H2442" i="5"/>
  <c r="H2440" i="5"/>
  <c r="H2438" i="5"/>
  <c r="L2438" i="5"/>
  <c r="H2436" i="5"/>
  <c r="L2436" i="5"/>
  <c r="H2434" i="5"/>
  <c r="H2432" i="5"/>
  <c r="H2430" i="5"/>
  <c r="H2428" i="5"/>
  <c r="H2426" i="5"/>
  <c r="L2426" i="5"/>
  <c r="H2424" i="5"/>
  <c r="H2422" i="5"/>
  <c r="L2422" i="5"/>
  <c r="H2420" i="5"/>
  <c r="L2420" i="5"/>
  <c r="H2418" i="5"/>
  <c r="L2418" i="5"/>
  <c r="H2416" i="5"/>
  <c r="L2416" i="5"/>
  <c r="H2414" i="5"/>
  <c r="H2412" i="5"/>
  <c r="L2412" i="5"/>
  <c r="H2410" i="5"/>
  <c r="H2408" i="5"/>
  <c r="H2406" i="5"/>
  <c r="L2406" i="5"/>
  <c r="H2404" i="5"/>
  <c r="H2402" i="5"/>
  <c r="L2402" i="5"/>
  <c r="H2400" i="5"/>
  <c r="L2400" i="5"/>
  <c r="H2398" i="5"/>
  <c r="L2398" i="5"/>
  <c r="H2396" i="5"/>
  <c r="L2396" i="5"/>
  <c r="H2394" i="5"/>
  <c r="H2392" i="5"/>
  <c r="L2392" i="5"/>
  <c r="H2390" i="5"/>
  <c r="L2390" i="5"/>
  <c r="H2388" i="5"/>
  <c r="H2386" i="5"/>
  <c r="H2384" i="5"/>
  <c r="L2384" i="5"/>
  <c r="H2382" i="5"/>
  <c r="L2382" i="5"/>
  <c r="H2380" i="5"/>
  <c r="H2378" i="5"/>
  <c r="H2376" i="5"/>
  <c r="H2374" i="5"/>
  <c r="L2374" i="5"/>
  <c r="H2372" i="5"/>
  <c r="H2370" i="5"/>
  <c r="H2368" i="5"/>
  <c r="L2368" i="5"/>
  <c r="H2366" i="5"/>
  <c r="H2364" i="5"/>
  <c r="L2364" i="5"/>
  <c r="H2362" i="5"/>
  <c r="H2360" i="5"/>
  <c r="H2358" i="5"/>
  <c r="H2356" i="5"/>
  <c r="H2354" i="5"/>
  <c r="L2354" i="5"/>
  <c r="H2352" i="5"/>
  <c r="H2350" i="5"/>
  <c r="H2348" i="5"/>
  <c r="H2346" i="5"/>
  <c r="H2344" i="5"/>
  <c r="L2344" i="5"/>
  <c r="H2342" i="5"/>
  <c r="H2340" i="5"/>
  <c r="H2338" i="5"/>
  <c r="L2338" i="5"/>
  <c r="H2336" i="5"/>
  <c r="H2334" i="5"/>
  <c r="L2334" i="5"/>
  <c r="H2332" i="5"/>
  <c r="L2332" i="5"/>
  <c r="H2330" i="5"/>
  <c r="H2328" i="5"/>
  <c r="H2326" i="5"/>
  <c r="H2324" i="5"/>
  <c r="L2324" i="5"/>
  <c r="H2322" i="5"/>
  <c r="L2322" i="5"/>
  <c r="H2320" i="5"/>
  <c r="H2318" i="5"/>
  <c r="H2316" i="5"/>
  <c r="H2314" i="5"/>
  <c r="H2312" i="5"/>
  <c r="H2310" i="5"/>
  <c r="H2308" i="5"/>
  <c r="L2308" i="5"/>
  <c r="H2306" i="5"/>
  <c r="L2306" i="5"/>
  <c r="H2304" i="5"/>
  <c r="H2302" i="5"/>
  <c r="H2300" i="5"/>
  <c r="L2300" i="5"/>
  <c r="H2298" i="5"/>
  <c r="L2298" i="5"/>
  <c r="H2296" i="5"/>
  <c r="H2294" i="5"/>
  <c r="H2292" i="5"/>
  <c r="L2292" i="5"/>
  <c r="H2290" i="5"/>
  <c r="L2290" i="5"/>
  <c r="H2288" i="5"/>
  <c r="H2286" i="5"/>
  <c r="H2284" i="5"/>
  <c r="H2282" i="5"/>
  <c r="H2280" i="5"/>
  <c r="H2278" i="5"/>
  <c r="H2276" i="5"/>
  <c r="L2276" i="5"/>
  <c r="H2274" i="5"/>
  <c r="H2272" i="5"/>
  <c r="H2270" i="5"/>
  <c r="H2268" i="5"/>
  <c r="H2266" i="5"/>
  <c r="H2264" i="5"/>
  <c r="H2262" i="5"/>
  <c r="H2260" i="5"/>
  <c r="L2260" i="5"/>
  <c r="H2258" i="5"/>
  <c r="H2256" i="5"/>
  <c r="H2254" i="5"/>
  <c r="H2252" i="5"/>
  <c r="H2250" i="5"/>
  <c r="H2248" i="5"/>
  <c r="H2246" i="5"/>
  <c r="H2244" i="5"/>
  <c r="H2242" i="5"/>
  <c r="H2240" i="5"/>
  <c r="H2238" i="5"/>
  <c r="H2236" i="5"/>
  <c r="H2234" i="5"/>
  <c r="H2232" i="5"/>
  <c r="H2230" i="5"/>
  <c r="H2228" i="5"/>
  <c r="H2226" i="5"/>
  <c r="L2226" i="5"/>
  <c r="H2223" i="5"/>
  <c r="F2219" i="5"/>
  <c r="F2217" i="5"/>
  <c r="F2215" i="5"/>
  <c r="F2213" i="5"/>
  <c r="F2211" i="5"/>
  <c r="F2209" i="5"/>
  <c r="F2207" i="5"/>
  <c r="F2205" i="5"/>
  <c r="F2203" i="5"/>
  <c r="F2201" i="5"/>
  <c r="F2199" i="5"/>
  <c r="F2197" i="5"/>
  <c r="F2195" i="5"/>
  <c r="F2193" i="5"/>
  <c r="F2191" i="5"/>
  <c r="F2189" i="5"/>
  <c r="F2187" i="5"/>
  <c r="F2185" i="5"/>
  <c r="F2183" i="5"/>
  <c r="F2181" i="5"/>
  <c r="F2179" i="5"/>
  <c r="F2177" i="5"/>
  <c r="F2175" i="5"/>
  <c r="F2173" i="5"/>
  <c r="F2171" i="5"/>
  <c r="F2169" i="5"/>
  <c r="F2167" i="5"/>
  <c r="F2165" i="5"/>
  <c r="F2163" i="5"/>
  <c r="F2161" i="5"/>
  <c r="F2159" i="5"/>
  <c r="F2157" i="5"/>
  <c r="F2155" i="5"/>
  <c r="F2153" i="5"/>
  <c r="F2151" i="5"/>
  <c r="F2149" i="5"/>
  <c r="F2147" i="5"/>
  <c r="F2145" i="5"/>
  <c r="F2143" i="5"/>
  <c r="F2141" i="5"/>
  <c r="F2139" i="5"/>
  <c r="F2137" i="5"/>
  <c r="F2135" i="5"/>
  <c r="F2133" i="5"/>
  <c r="F2131" i="5"/>
  <c r="F2129" i="5"/>
  <c r="F2127" i="5"/>
  <c r="F2125" i="5"/>
  <c r="F2123" i="5"/>
  <c r="F2121" i="5"/>
  <c r="F2119" i="5"/>
  <c r="F2117" i="5"/>
  <c r="F2115" i="5"/>
  <c r="F2113" i="5"/>
  <c r="F2111" i="5"/>
  <c r="F2109" i="5"/>
  <c r="F2107" i="5"/>
  <c r="F2105" i="5"/>
  <c r="F2103" i="5"/>
  <c r="F2101" i="5"/>
  <c r="F2099" i="5"/>
  <c r="F2097" i="5"/>
  <c r="F2095" i="5"/>
  <c r="F2093" i="5"/>
  <c r="G2003" i="5"/>
  <c r="G1999" i="5"/>
  <c r="G1995" i="5"/>
  <c r="G1991" i="5"/>
  <c r="G1987" i="5"/>
  <c r="G1983" i="5"/>
  <c r="G1979" i="5"/>
  <c r="G1975" i="5"/>
  <c r="G1971" i="5"/>
  <c r="G1967" i="5"/>
  <c r="G1963" i="5"/>
  <c r="G1959" i="5"/>
  <c r="G1955" i="5"/>
  <c r="G1951" i="5"/>
  <c r="G1947" i="5"/>
  <c r="G1943" i="5"/>
  <c r="G1939" i="5"/>
  <c r="G1935" i="5"/>
  <c r="G1931" i="5"/>
  <c r="L1931" i="5"/>
  <c r="G1927" i="5"/>
  <c r="G1923" i="5"/>
  <c r="G1919" i="5"/>
  <c r="L1919" i="5"/>
  <c r="G1915" i="5"/>
  <c r="L1915" i="5"/>
  <c r="G1911" i="5"/>
  <c r="G1907" i="5"/>
  <c r="G1903" i="5"/>
  <c r="G1899" i="5"/>
  <c r="L1899" i="5"/>
  <c r="G1895" i="5"/>
  <c r="G1891" i="5"/>
  <c r="G1887" i="5"/>
  <c r="L1887" i="5"/>
  <c r="G1883" i="5"/>
  <c r="L1883" i="5"/>
  <c r="G1879" i="5"/>
  <c r="G1875" i="5"/>
  <c r="G1871" i="5"/>
  <c r="G1867" i="5"/>
  <c r="L1867" i="5"/>
  <c r="G1863" i="5"/>
  <c r="G1859" i="5"/>
  <c r="G1855" i="5"/>
  <c r="L1855" i="5"/>
  <c r="G1851" i="5"/>
  <c r="G1847" i="5"/>
  <c r="G1843" i="5"/>
  <c r="G1839" i="5"/>
  <c r="G1835" i="5"/>
  <c r="G1831" i="5"/>
  <c r="G1827" i="5"/>
  <c r="G1823" i="5"/>
  <c r="L1823" i="5"/>
  <c r="G1819" i="5"/>
  <c r="G1815" i="5"/>
  <c r="G1811" i="5"/>
  <c r="G1807" i="5"/>
  <c r="G1803" i="5"/>
  <c r="G1799" i="5"/>
  <c r="G1795" i="5"/>
  <c r="G1791" i="5"/>
  <c r="L1791" i="5"/>
  <c r="G1787" i="5"/>
  <c r="G1783" i="5"/>
  <c r="G1779" i="5"/>
  <c r="G1775" i="5"/>
  <c r="L1775" i="5"/>
  <c r="G1771" i="5"/>
  <c r="G1768" i="5"/>
  <c r="L1768" i="5"/>
  <c r="G1764" i="5"/>
  <c r="G1760" i="5"/>
  <c r="G1756" i="5"/>
  <c r="G1752" i="5"/>
  <c r="G1748" i="5"/>
  <c r="G1744" i="5"/>
  <c r="G1740" i="5"/>
  <c r="G1736" i="5"/>
  <c r="G1732" i="5"/>
  <c r="G1728" i="5"/>
  <c r="G1724" i="5"/>
  <c r="G1720" i="5"/>
  <c r="G1716" i="5"/>
  <c r="G1712" i="5"/>
  <c r="G1708" i="5"/>
  <c r="G1704" i="5"/>
  <c r="G1700" i="5"/>
  <c r="G1696" i="5"/>
  <c r="L1696" i="5"/>
  <c r="G1692" i="5"/>
  <c r="G1688" i="5"/>
  <c r="G1684" i="5"/>
  <c r="G1680" i="5"/>
  <c r="G1676" i="5"/>
  <c r="L1676" i="5"/>
  <c r="G1672" i="5"/>
  <c r="G1668" i="5"/>
  <c r="G1664" i="5"/>
  <c r="G1660" i="5"/>
  <c r="G1656" i="5"/>
  <c r="G1652" i="5"/>
  <c r="G1648" i="5"/>
  <c r="G1644" i="5"/>
  <c r="G1640" i="5"/>
  <c r="L1640" i="5"/>
  <c r="G1636" i="5"/>
  <c r="G1632" i="5"/>
  <c r="G1628" i="5"/>
  <c r="G1624" i="5"/>
  <c r="G1620" i="5"/>
  <c r="G1616" i="5"/>
  <c r="G1612" i="5"/>
  <c r="G1608" i="5"/>
  <c r="G1604" i="5"/>
  <c r="L1604" i="5"/>
  <c r="G1600" i="5"/>
  <c r="G1596" i="5"/>
  <c r="G1592" i="5"/>
  <c r="G1588" i="5"/>
  <c r="G1584" i="5"/>
  <c r="G1580" i="5"/>
  <c r="G1576" i="5"/>
  <c r="G1572" i="5"/>
  <c r="G1568" i="5"/>
  <c r="G1564" i="5"/>
  <c r="G1560" i="5"/>
  <c r="G1556" i="5"/>
  <c r="G1552" i="5"/>
  <c r="G1548" i="5"/>
  <c r="G1544" i="5"/>
  <c r="G1540" i="5"/>
  <c r="G1536" i="5"/>
  <c r="G1532" i="5"/>
  <c r="G1528" i="5"/>
  <c r="G1524" i="5"/>
  <c r="G1520" i="5"/>
  <c r="L1520" i="5"/>
  <c r="G1516" i="5"/>
  <c r="G1512" i="5"/>
  <c r="G1508" i="5"/>
  <c r="G1504" i="5"/>
  <c r="L1504" i="5"/>
  <c r="G1500" i="5"/>
  <c r="L1500" i="5"/>
  <c r="G1496" i="5"/>
  <c r="G1492" i="5"/>
  <c r="L1492" i="5"/>
  <c r="G1488" i="5"/>
  <c r="L1488" i="5"/>
  <c r="G1484" i="5"/>
  <c r="L1484" i="5"/>
  <c r="G1480" i="5"/>
  <c r="G1476" i="5"/>
  <c r="G1472" i="5"/>
  <c r="G1468" i="5"/>
  <c r="G1464" i="5"/>
  <c r="G1460" i="5"/>
  <c r="G1456" i="5"/>
  <c r="G1452" i="5"/>
  <c r="G1448" i="5"/>
  <c r="L1448" i="5"/>
  <c r="G1444" i="5"/>
  <c r="L1444" i="5"/>
  <c r="G1440" i="5"/>
  <c r="G1436" i="5"/>
  <c r="G1432" i="5"/>
  <c r="G1428" i="5"/>
  <c r="G1424" i="5"/>
  <c r="G1420" i="5"/>
  <c r="L1420" i="5"/>
  <c r="G1416" i="5"/>
  <c r="G1412" i="5"/>
  <c r="L1412" i="5"/>
  <c r="G1408" i="5"/>
  <c r="G1404" i="5"/>
  <c r="G1400" i="5"/>
  <c r="G1396" i="5"/>
  <c r="G1392" i="5"/>
  <c r="G1388" i="5"/>
  <c r="G1384" i="5"/>
  <c r="G1380" i="5"/>
  <c r="L1379" i="5"/>
  <c r="L1378" i="5"/>
  <c r="H1376" i="5"/>
  <c r="H1374" i="5"/>
  <c r="H1372" i="5"/>
  <c r="H1370" i="5"/>
  <c r="L1370" i="5"/>
  <c r="H1368" i="5"/>
  <c r="L1368" i="5"/>
  <c r="H1366" i="5"/>
  <c r="H1364" i="5"/>
  <c r="H1362" i="5"/>
  <c r="L1362" i="5"/>
  <c r="H1360" i="5"/>
  <c r="H1358" i="5"/>
  <c r="L1358" i="5"/>
  <c r="H1356" i="5"/>
  <c r="L1356" i="5"/>
  <c r="H1354" i="5"/>
  <c r="L1354" i="5"/>
  <c r="H1352" i="5"/>
  <c r="L1352" i="5"/>
  <c r="H1350" i="5"/>
  <c r="H1348" i="5"/>
  <c r="L1348" i="5"/>
  <c r="H1346" i="5"/>
  <c r="H1344" i="5"/>
  <c r="L1344" i="5"/>
  <c r="H1342" i="5"/>
  <c r="L1342" i="5"/>
  <c r="H1340" i="5"/>
  <c r="H1338" i="5"/>
  <c r="H1336" i="5"/>
  <c r="H1334" i="5"/>
  <c r="H1332" i="5"/>
  <c r="H1330" i="5"/>
  <c r="H1328" i="5"/>
  <c r="H1326" i="5"/>
  <c r="H1324" i="5"/>
  <c r="F1320" i="5"/>
  <c r="L1320" i="5"/>
  <c r="F1316" i="5"/>
  <c r="F1312" i="5"/>
  <c r="F1308" i="5"/>
  <c r="F1304" i="5"/>
  <c r="F1300" i="5"/>
  <c r="L1300" i="5"/>
  <c r="F1296" i="5"/>
  <c r="L1296" i="5"/>
  <c r="F1292" i="5"/>
  <c r="F1288" i="5"/>
  <c r="L1288" i="5"/>
  <c r="F1284" i="5"/>
  <c r="F1280" i="5"/>
  <c r="L1280" i="5"/>
  <c r="F1276" i="5"/>
  <c r="F1272" i="5"/>
  <c r="L1272" i="5"/>
  <c r="F1268" i="5"/>
  <c r="F1264" i="5"/>
  <c r="L1264" i="5"/>
  <c r="F1260" i="5"/>
  <c r="L1260" i="5"/>
  <c r="F1256" i="5"/>
  <c r="L1256" i="5"/>
  <c r="F1252" i="5"/>
  <c r="F1248" i="5"/>
  <c r="L1248" i="5"/>
  <c r="F1244" i="5"/>
  <c r="L1244" i="5"/>
  <c r="F1240" i="5"/>
  <c r="L1240" i="5"/>
  <c r="G1237" i="5"/>
  <c r="G1235" i="5"/>
  <c r="L1235" i="5"/>
  <c r="G1233" i="5"/>
  <c r="G1231" i="5"/>
  <c r="G1229" i="5"/>
  <c r="G1227" i="5"/>
  <c r="L1227" i="5"/>
  <c r="G1225" i="5"/>
  <c r="G1223" i="5"/>
  <c r="G1221" i="5"/>
  <c r="G1219" i="5"/>
  <c r="G1217" i="5"/>
  <c r="G1215" i="5"/>
  <c r="G1213" i="5"/>
  <c r="G1211" i="5"/>
  <c r="L1211" i="5"/>
  <c r="G1209" i="5"/>
  <c r="G1207" i="5"/>
  <c r="G1205" i="5"/>
  <c r="G1203" i="5"/>
  <c r="G1201" i="5"/>
  <c r="G1199" i="5"/>
  <c r="L1199" i="5"/>
  <c r="G1197" i="5"/>
  <c r="G1195" i="5"/>
  <c r="L1195" i="5"/>
  <c r="G1193" i="5"/>
  <c r="G1191" i="5"/>
  <c r="G1189" i="5"/>
  <c r="G1187" i="5"/>
  <c r="G1185" i="5"/>
  <c r="H1182" i="5"/>
  <c r="H1179" i="5"/>
  <c r="L1179" i="5"/>
  <c r="H1176" i="5"/>
  <c r="L1174" i="5"/>
  <c r="H1171" i="5"/>
  <c r="H1168" i="5"/>
  <c r="H1163" i="5"/>
  <c r="L1163" i="5"/>
  <c r="H1160" i="5"/>
  <c r="L1158" i="5"/>
  <c r="H1155" i="5"/>
  <c r="H1152" i="5"/>
  <c r="H1147" i="5"/>
  <c r="L1147" i="5"/>
  <c r="H1144" i="5"/>
  <c r="L1142" i="5"/>
  <c r="H1139" i="5"/>
  <c r="H1136" i="5"/>
  <c r="H1131" i="5"/>
  <c r="L1131" i="5"/>
  <c r="H1128" i="5"/>
  <c r="L1126" i="5"/>
  <c r="H1123" i="5"/>
  <c r="H1120" i="5"/>
  <c r="H1115" i="5"/>
  <c r="L1115" i="5"/>
  <c r="H1112" i="5"/>
  <c r="L1110" i="5"/>
  <c r="H1107" i="5"/>
  <c r="H1104" i="5"/>
  <c r="H1099" i="5"/>
  <c r="L1099" i="5"/>
  <c r="H1096" i="5"/>
  <c r="L1094" i="5"/>
  <c r="H1091" i="5"/>
  <c r="H1088" i="5"/>
  <c r="H1083" i="5"/>
  <c r="L1083" i="5"/>
  <c r="H1080" i="5"/>
  <c r="L1078" i="5"/>
  <c r="H1075" i="5"/>
  <c r="H1072" i="5"/>
  <c r="H1067" i="5"/>
  <c r="L1067" i="5"/>
  <c r="H1064" i="5"/>
  <c r="L1062" i="5"/>
  <c r="H1059" i="5"/>
  <c r="H1056" i="5"/>
  <c r="H1051" i="5"/>
  <c r="L1051" i="5"/>
  <c r="H1048" i="5"/>
  <c r="L1046" i="5"/>
  <c r="H1043" i="5"/>
  <c r="H1040" i="5"/>
  <c r="H1038" i="5"/>
  <c r="H1036" i="5"/>
  <c r="H1034" i="5"/>
  <c r="H1032" i="5"/>
  <c r="H1026" i="5"/>
  <c r="L1018" i="5"/>
  <c r="H1018" i="5"/>
  <c r="L1013" i="5"/>
  <c r="H1010" i="5"/>
  <c r="L1002" i="5"/>
  <c r="H1002" i="5"/>
  <c r="L997" i="5"/>
  <c r="H994" i="5"/>
  <c r="F989" i="5"/>
  <c r="F986" i="5"/>
  <c r="L986" i="5"/>
  <c r="H986" i="5"/>
  <c r="F981" i="5"/>
  <c r="L981" i="5"/>
  <c r="F978" i="5"/>
  <c r="H978" i="5"/>
  <c r="F973" i="5"/>
  <c r="F970" i="5"/>
  <c r="L970" i="5"/>
  <c r="H970" i="5"/>
  <c r="F965" i="5"/>
  <c r="F962" i="5"/>
  <c r="H962" i="5"/>
  <c r="F957" i="5"/>
  <c r="F954" i="5"/>
  <c r="L954" i="5"/>
  <c r="H954" i="5"/>
  <c r="F949" i="5"/>
  <c r="L949" i="5"/>
  <c r="F946" i="5"/>
  <c r="H946" i="5"/>
  <c r="F941" i="5"/>
  <c r="F938" i="5"/>
  <c r="L938" i="5"/>
  <c r="H938" i="5"/>
  <c r="F933" i="5"/>
  <c r="F930" i="5"/>
  <c r="H930" i="5"/>
  <c r="F925" i="5"/>
  <c r="F917" i="5"/>
  <c r="L917" i="5"/>
  <c r="F909" i="5"/>
  <c r="F901" i="5"/>
  <c r="F893" i="5"/>
  <c r="F885" i="5"/>
  <c r="F877" i="5"/>
  <c r="F869" i="5"/>
  <c r="F861" i="5"/>
  <c r="L806" i="5"/>
  <c r="G806" i="5"/>
  <c r="H806" i="5"/>
  <c r="F806" i="5"/>
  <c r="G802" i="5"/>
  <c r="H802" i="5"/>
  <c r="F802" i="5"/>
  <c r="G798" i="5"/>
  <c r="H798" i="5"/>
  <c r="F798" i="5"/>
  <c r="L794" i="5"/>
  <c r="G794" i="5"/>
  <c r="H794" i="5"/>
  <c r="F794" i="5"/>
  <c r="L2550" i="5"/>
  <c r="L2518" i="5"/>
  <c r="H2224" i="5"/>
  <c r="H2221" i="5"/>
  <c r="L2221" i="5"/>
  <c r="L2219" i="5"/>
  <c r="L2215" i="5"/>
  <c r="L2213" i="5"/>
  <c r="L2209" i="5"/>
  <c r="L2203" i="5"/>
  <c r="L2201" i="5"/>
  <c r="L2199" i="5"/>
  <c r="L2185" i="5"/>
  <c r="L2183" i="5"/>
  <c r="L2181" i="5"/>
  <c r="L2171" i="5"/>
  <c r="L2169" i="5"/>
  <c r="L2139" i="5"/>
  <c r="L2133" i="5"/>
  <c r="L2125" i="5"/>
  <c r="L2123" i="5"/>
  <c r="L2107" i="5"/>
  <c r="G2091" i="5"/>
  <c r="G2089" i="5"/>
  <c r="G2087" i="5"/>
  <c r="G2085" i="5"/>
  <c r="G2083" i="5"/>
  <c r="G2081" i="5"/>
  <c r="G2079" i="5"/>
  <c r="G2077" i="5"/>
  <c r="G2075" i="5"/>
  <c r="G2073" i="5"/>
  <c r="L2073" i="5"/>
  <c r="G2071" i="5"/>
  <c r="L2071" i="5"/>
  <c r="G2069" i="5"/>
  <c r="G2067" i="5"/>
  <c r="G2065" i="5"/>
  <c r="G2063" i="5"/>
  <c r="G2061" i="5"/>
  <c r="G2059" i="5"/>
  <c r="G2057" i="5"/>
  <c r="L2057" i="5"/>
  <c r="G2055" i="5"/>
  <c r="G2053" i="5"/>
  <c r="G2051" i="5"/>
  <c r="G2049" i="5"/>
  <c r="G2047" i="5"/>
  <c r="G2045" i="5"/>
  <c r="G2043" i="5"/>
  <c r="G2041" i="5"/>
  <c r="G2039" i="5"/>
  <c r="L2039" i="5"/>
  <c r="G2037" i="5"/>
  <c r="G2035" i="5"/>
  <c r="G2033" i="5"/>
  <c r="G2031" i="5"/>
  <c r="G2029" i="5"/>
  <c r="G2027" i="5"/>
  <c r="G2025" i="5"/>
  <c r="G2023" i="5"/>
  <c r="L2023" i="5"/>
  <c r="G2021" i="5"/>
  <c r="G2019" i="5"/>
  <c r="G2017" i="5"/>
  <c r="L2017" i="5"/>
  <c r="G2015" i="5"/>
  <c r="G2013" i="5"/>
  <c r="G2011" i="5"/>
  <c r="L2011" i="5"/>
  <c r="G2009" i="5"/>
  <c r="L2009" i="5"/>
  <c r="G2007" i="5"/>
  <c r="G2005" i="5"/>
  <c r="G2001" i="5"/>
  <c r="G1997" i="5"/>
  <c r="L1997" i="5"/>
  <c r="G1993" i="5"/>
  <c r="G1989" i="5"/>
  <c r="G1985" i="5"/>
  <c r="G1981" i="5"/>
  <c r="G1977" i="5"/>
  <c r="G1973" i="5"/>
  <c r="G1969" i="5"/>
  <c r="L1969" i="5"/>
  <c r="G1965" i="5"/>
  <c r="L1965" i="5"/>
  <c r="G1961" i="5"/>
  <c r="G1957" i="5"/>
  <c r="G1953" i="5"/>
  <c r="L1953" i="5"/>
  <c r="G1949" i="5"/>
  <c r="G1945" i="5"/>
  <c r="G1941" i="5"/>
  <c r="G1937" i="5"/>
  <c r="G1933" i="5"/>
  <c r="G1929" i="5"/>
  <c r="G1925" i="5"/>
  <c r="L1925" i="5"/>
  <c r="G1921" i="5"/>
  <c r="L1921" i="5"/>
  <c r="G1917" i="5"/>
  <c r="G1913" i="5"/>
  <c r="G1909" i="5"/>
  <c r="L1909" i="5"/>
  <c r="G1905" i="5"/>
  <c r="G1901" i="5"/>
  <c r="G1897" i="5"/>
  <c r="G1893" i="5"/>
  <c r="G1889" i="5"/>
  <c r="L1889" i="5"/>
  <c r="G1885" i="5"/>
  <c r="G1881" i="5"/>
  <c r="L1881" i="5"/>
  <c r="G1877" i="5"/>
  <c r="G1873" i="5"/>
  <c r="G1869" i="5"/>
  <c r="G1865" i="5"/>
  <c r="G1861" i="5"/>
  <c r="G1857" i="5"/>
  <c r="G1853" i="5"/>
  <c r="G1849" i="5"/>
  <c r="G1845" i="5"/>
  <c r="G1841" i="5"/>
  <c r="G1837" i="5"/>
  <c r="G1833" i="5"/>
  <c r="G1829" i="5"/>
  <c r="G1825" i="5"/>
  <c r="G1821" i="5"/>
  <c r="G1817" i="5"/>
  <c r="G1813" i="5"/>
  <c r="G1809" i="5"/>
  <c r="G1805" i="5"/>
  <c r="G1801" i="5"/>
  <c r="G1797" i="5"/>
  <c r="G1793" i="5"/>
  <c r="G1789" i="5"/>
  <c r="G1785" i="5"/>
  <c r="G1781" i="5"/>
  <c r="G1777" i="5"/>
  <c r="G1773" i="5"/>
  <c r="G1769" i="5"/>
  <c r="G1765" i="5"/>
  <c r="L1765" i="5"/>
  <c r="G1761" i="5"/>
  <c r="G1757" i="5"/>
  <c r="G1753" i="5"/>
  <c r="G1749" i="5"/>
  <c r="G1745" i="5"/>
  <c r="G1741" i="5"/>
  <c r="G1737" i="5"/>
  <c r="G1733" i="5"/>
  <c r="L1733" i="5"/>
  <c r="G1729" i="5"/>
  <c r="G1725" i="5"/>
  <c r="L1725" i="5"/>
  <c r="G1721" i="5"/>
  <c r="G1717" i="5"/>
  <c r="L1717" i="5"/>
  <c r="G1713" i="5"/>
  <c r="G1709" i="5"/>
  <c r="G1705" i="5"/>
  <c r="G1701" i="5"/>
  <c r="G1697" i="5"/>
  <c r="G1693" i="5"/>
  <c r="G1689" i="5"/>
  <c r="G1685" i="5"/>
  <c r="L1685" i="5"/>
  <c r="G1681" i="5"/>
  <c r="G1677" i="5"/>
  <c r="G1673" i="5"/>
  <c r="G1669" i="5"/>
  <c r="G1665" i="5"/>
  <c r="G1661" i="5"/>
  <c r="G1657" i="5"/>
  <c r="G1653" i="5"/>
  <c r="G1649" i="5"/>
  <c r="G1645" i="5"/>
  <c r="G1641" i="5"/>
  <c r="G1637" i="5"/>
  <c r="G1633" i="5"/>
  <c r="G1629" i="5"/>
  <c r="G1625" i="5"/>
  <c r="G1621" i="5"/>
  <c r="G1617" i="5"/>
  <c r="G1613" i="5"/>
  <c r="G1609" i="5"/>
  <c r="G1605" i="5"/>
  <c r="G1601" i="5"/>
  <c r="G1597" i="5"/>
  <c r="G1593" i="5"/>
  <c r="G1589" i="5"/>
  <c r="G1585" i="5"/>
  <c r="G1581" i="5"/>
  <c r="G1577" i="5"/>
  <c r="G1573" i="5"/>
  <c r="G1569" i="5"/>
  <c r="G1565" i="5"/>
  <c r="G1561" i="5"/>
  <c r="G1557" i="5"/>
  <c r="G1553" i="5"/>
  <c r="G1549" i="5"/>
  <c r="G1545" i="5"/>
  <c r="G1541" i="5"/>
  <c r="L1541" i="5"/>
  <c r="G1537" i="5"/>
  <c r="G1533" i="5"/>
  <c r="G1529" i="5"/>
  <c r="G1525" i="5"/>
  <c r="G1521" i="5"/>
  <c r="G1517" i="5"/>
  <c r="G1513" i="5"/>
  <c r="G1509" i="5"/>
  <c r="G1505" i="5"/>
  <c r="G1501" i="5"/>
  <c r="G1497" i="5"/>
  <c r="G1493" i="5"/>
  <c r="G1489" i="5"/>
  <c r="G1485" i="5"/>
  <c r="G1481" i="5"/>
  <c r="G1477" i="5"/>
  <c r="G1473" i="5"/>
  <c r="G1469" i="5"/>
  <c r="G1465" i="5"/>
  <c r="G1461" i="5"/>
  <c r="G1457" i="5"/>
  <c r="G1453" i="5"/>
  <c r="G1449" i="5"/>
  <c r="G1445" i="5"/>
  <c r="G1441" i="5"/>
  <c r="G1437" i="5"/>
  <c r="G1433" i="5"/>
  <c r="G1429" i="5"/>
  <c r="G1425" i="5"/>
  <c r="G1421" i="5"/>
  <c r="G1417" i="5"/>
  <c r="G1413" i="5"/>
  <c r="G1409" i="5"/>
  <c r="G1405" i="5"/>
  <c r="G1401" i="5"/>
  <c r="L1401" i="5"/>
  <c r="G1397" i="5"/>
  <c r="L1397" i="5"/>
  <c r="G1393" i="5"/>
  <c r="G1389" i="5"/>
  <c r="G1385" i="5"/>
  <c r="G1381" i="5"/>
  <c r="L1375" i="5"/>
  <c r="L1367" i="5"/>
  <c r="L1363" i="5"/>
  <c r="L1347" i="5"/>
  <c r="L1327" i="5"/>
  <c r="L1299" i="5"/>
  <c r="L1291" i="5"/>
  <c r="L1287" i="5"/>
  <c r="L1255" i="5"/>
  <c r="L1239" i="5"/>
  <c r="H1183" i="5"/>
  <c r="H1181" i="5"/>
  <c r="L1176" i="5"/>
  <c r="H1173" i="5"/>
  <c r="L1173" i="5"/>
  <c r="H1165" i="5"/>
  <c r="L1160" i="5"/>
  <c r="H1157" i="5"/>
  <c r="L1157" i="5"/>
  <c r="L1152" i="5"/>
  <c r="H1149" i="5"/>
  <c r="H1141" i="5"/>
  <c r="L1141" i="5"/>
  <c r="L1136" i="5"/>
  <c r="H1133" i="5"/>
  <c r="L1128" i="5"/>
  <c r="H1125" i="5"/>
  <c r="L1125" i="5"/>
  <c r="L1120" i="5"/>
  <c r="H1117" i="5"/>
  <c r="L1112" i="5"/>
  <c r="H1109" i="5"/>
  <c r="L1109" i="5"/>
  <c r="L1104" i="5"/>
  <c r="H1101" i="5"/>
  <c r="L1096" i="5"/>
  <c r="H1093" i="5"/>
  <c r="L1093" i="5"/>
  <c r="L1088" i="5"/>
  <c r="H1085" i="5"/>
  <c r="H1077" i="5"/>
  <c r="L1077" i="5"/>
  <c r="H1069" i="5"/>
  <c r="H1061" i="5"/>
  <c r="L1061" i="5"/>
  <c r="H1053" i="5"/>
  <c r="L1048" i="5"/>
  <c r="H1045" i="5"/>
  <c r="L1045" i="5"/>
  <c r="L1040" i="5"/>
  <c r="L1034" i="5"/>
  <c r="L1032" i="5"/>
  <c r="L1030" i="5"/>
  <c r="L1023" i="5"/>
  <c r="H1020" i="5"/>
  <c r="H1012" i="5"/>
  <c r="L1007" i="5"/>
  <c r="L1004" i="5"/>
  <c r="H1004" i="5"/>
  <c r="H1001" i="5"/>
  <c r="H996" i="5"/>
  <c r="H993" i="5"/>
  <c r="F991" i="5"/>
  <c r="L991" i="5"/>
  <c r="F988" i="5"/>
  <c r="L988" i="5"/>
  <c r="H988" i="5"/>
  <c r="F983" i="5"/>
  <c r="F980" i="5"/>
  <c r="L980" i="5"/>
  <c r="H980" i="5"/>
  <c r="F975" i="5"/>
  <c r="F972" i="5"/>
  <c r="L972" i="5"/>
  <c r="H972" i="5"/>
  <c r="F967" i="5"/>
  <c r="F964" i="5"/>
  <c r="L964" i="5"/>
  <c r="H964" i="5"/>
  <c r="F959" i="5"/>
  <c r="F956" i="5"/>
  <c r="H956" i="5"/>
  <c r="F951" i="5"/>
  <c r="F948" i="5"/>
  <c r="L948" i="5"/>
  <c r="H948" i="5"/>
  <c r="F943" i="5"/>
  <c r="F940" i="5"/>
  <c r="H940" i="5"/>
  <c r="F935" i="5"/>
  <c r="F932" i="5"/>
  <c r="L932" i="5"/>
  <c r="H932" i="5"/>
  <c r="F927" i="5"/>
  <c r="F919" i="5"/>
  <c r="F911" i="5"/>
  <c r="F903" i="5"/>
  <c r="F895" i="5"/>
  <c r="F887" i="5"/>
  <c r="F879" i="5"/>
  <c r="F871" i="5"/>
  <c r="F863" i="5"/>
  <c r="L863" i="5"/>
  <c r="F855" i="5"/>
  <c r="L853" i="5"/>
  <c r="G853" i="5"/>
  <c r="H853" i="5"/>
  <c r="G851" i="5"/>
  <c r="H851" i="5"/>
  <c r="G849" i="5"/>
  <c r="H849" i="5"/>
  <c r="L847" i="5"/>
  <c r="G847" i="5"/>
  <c r="H847" i="5"/>
  <c r="G845" i="5"/>
  <c r="H845" i="5"/>
  <c r="L843" i="5"/>
  <c r="G843" i="5"/>
  <c r="H843" i="5"/>
  <c r="G841" i="5"/>
  <c r="H841" i="5"/>
  <c r="G839" i="5"/>
  <c r="H839" i="5"/>
  <c r="G837" i="5"/>
  <c r="H837" i="5"/>
  <c r="G835" i="5"/>
  <c r="H835" i="5"/>
  <c r="L833" i="5"/>
  <c r="G833" i="5"/>
  <c r="H833" i="5"/>
  <c r="L831" i="5"/>
  <c r="G831" i="5"/>
  <c r="H831" i="5"/>
  <c r="G829" i="5"/>
  <c r="H829" i="5"/>
  <c r="L827" i="5"/>
  <c r="G827" i="5"/>
  <c r="H827" i="5"/>
  <c r="L825" i="5"/>
  <c r="G825" i="5"/>
  <c r="H825" i="5"/>
  <c r="G823" i="5"/>
  <c r="H823" i="5"/>
  <c r="G821" i="5"/>
  <c r="H821" i="5"/>
  <c r="G819" i="5"/>
  <c r="H819" i="5"/>
  <c r="G817" i="5"/>
  <c r="H817" i="5"/>
  <c r="L815" i="5"/>
  <c r="G815" i="5"/>
  <c r="H815" i="5"/>
  <c r="G813" i="5"/>
  <c r="H813" i="5"/>
  <c r="L811" i="5"/>
  <c r="G811" i="5"/>
  <c r="H811" i="5"/>
  <c r="G809" i="5"/>
  <c r="H809" i="5"/>
  <c r="G805" i="5"/>
  <c r="H805" i="5"/>
  <c r="F805" i="5"/>
  <c r="L801" i="5"/>
  <c r="G801" i="5"/>
  <c r="H801" i="5"/>
  <c r="F801" i="5"/>
  <c r="G797" i="5"/>
  <c r="H797" i="5"/>
  <c r="F797" i="5"/>
  <c r="L793" i="5"/>
  <c r="G2921" i="5"/>
  <c r="L2921" i="5"/>
  <c r="G2917" i="5"/>
  <c r="L2917" i="5"/>
  <c r="G2913" i="5"/>
  <c r="G2909" i="5"/>
  <c r="G2905" i="5"/>
  <c r="L2905" i="5"/>
  <c r="G2901" i="5"/>
  <c r="G2897" i="5"/>
  <c r="G2893" i="5"/>
  <c r="G2889" i="5"/>
  <c r="L2889" i="5"/>
  <c r="G2885" i="5"/>
  <c r="G2881" i="5"/>
  <c r="G2877" i="5"/>
  <c r="L2877" i="5"/>
  <c r="G2873" i="5"/>
  <c r="G2869" i="5"/>
  <c r="L2869" i="5"/>
  <c r="G2865" i="5"/>
  <c r="L2865" i="5"/>
  <c r="G2861" i="5"/>
  <c r="L2861" i="5"/>
  <c r="G2857" i="5"/>
  <c r="L2857" i="5"/>
  <c r="G2853" i="5"/>
  <c r="G2849" i="5"/>
  <c r="L2849" i="5"/>
  <c r="G2845" i="5"/>
  <c r="G2841" i="5"/>
  <c r="L2841" i="5"/>
  <c r="G2837" i="5"/>
  <c r="G2833" i="5"/>
  <c r="G2829" i="5"/>
  <c r="L2829" i="5"/>
  <c r="G2825" i="5"/>
  <c r="G2821" i="5"/>
  <c r="L2821" i="5"/>
  <c r="G2817" i="5"/>
  <c r="G2813" i="5"/>
  <c r="L2813" i="5"/>
  <c r="G2809" i="5"/>
  <c r="G2805" i="5"/>
  <c r="L2805" i="5"/>
  <c r="G2801" i="5"/>
  <c r="G2797" i="5"/>
  <c r="L2797" i="5"/>
  <c r="G2793" i="5"/>
  <c r="L2793" i="5"/>
  <c r="G2789" i="5"/>
  <c r="L2789" i="5"/>
  <c r="G2785" i="5"/>
  <c r="G2781" i="5"/>
  <c r="G2777" i="5"/>
  <c r="L2777" i="5"/>
  <c r="G2773" i="5"/>
  <c r="G2769" i="5"/>
  <c r="G2765" i="5"/>
  <c r="L2765" i="5"/>
  <c r="G2761" i="5"/>
  <c r="L2761" i="5"/>
  <c r="G2757" i="5"/>
  <c r="L2757" i="5"/>
  <c r="G2753" i="5"/>
  <c r="G2749" i="5"/>
  <c r="G2745" i="5"/>
  <c r="L2745" i="5"/>
  <c r="G2741" i="5"/>
  <c r="G2737" i="5"/>
  <c r="G2733" i="5"/>
  <c r="G2729" i="5"/>
  <c r="G2725" i="5"/>
  <c r="L2725" i="5"/>
  <c r="G2721" i="5"/>
  <c r="L2721" i="5"/>
  <c r="G2717" i="5"/>
  <c r="G2713" i="5"/>
  <c r="G2709" i="5"/>
  <c r="L2709" i="5"/>
  <c r="G2705" i="5"/>
  <c r="G2701" i="5"/>
  <c r="L2701" i="5"/>
  <c r="G2697" i="5"/>
  <c r="L2697" i="5"/>
  <c r="G2693" i="5"/>
  <c r="L2693" i="5"/>
  <c r="G2689" i="5"/>
  <c r="L2689" i="5"/>
  <c r="G2685" i="5"/>
  <c r="G2681" i="5"/>
  <c r="G2677" i="5"/>
  <c r="L2677" i="5"/>
  <c r="G2673" i="5"/>
  <c r="G2669" i="5"/>
  <c r="G2665" i="5"/>
  <c r="G2661" i="5"/>
  <c r="G2657" i="5"/>
  <c r="L2657" i="5"/>
  <c r="G2653" i="5"/>
  <c r="G2649" i="5"/>
  <c r="L2649" i="5"/>
  <c r="G2645" i="5"/>
  <c r="L2645" i="5"/>
  <c r="G2641" i="5"/>
  <c r="G2637" i="5"/>
  <c r="G2633" i="5"/>
  <c r="L2633" i="5"/>
  <c r="G2629" i="5"/>
  <c r="L2629" i="5"/>
  <c r="G2625" i="5"/>
  <c r="G2621" i="5"/>
  <c r="L2621" i="5"/>
  <c r="G2617" i="5"/>
  <c r="L2617" i="5"/>
  <c r="G2613" i="5"/>
  <c r="G2609" i="5"/>
  <c r="G2605" i="5"/>
  <c r="G2601" i="5"/>
  <c r="G2597" i="5"/>
  <c r="L2597" i="5"/>
  <c r="G2593" i="5"/>
  <c r="L2593" i="5"/>
  <c r="G2589" i="5"/>
  <c r="L2589" i="5"/>
  <c r="G2585" i="5"/>
  <c r="L2585" i="5"/>
  <c r="G2581" i="5"/>
  <c r="L2581" i="5"/>
  <c r="G2577" i="5"/>
  <c r="L2577" i="5"/>
  <c r="G2573" i="5"/>
  <c r="L2573" i="5"/>
  <c r="G2569" i="5"/>
  <c r="G2565" i="5"/>
  <c r="G2561" i="5"/>
  <c r="G2557" i="5"/>
  <c r="G2553" i="5"/>
  <c r="G2549" i="5"/>
  <c r="L2549" i="5"/>
  <c r="G2545" i="5"/>
  <c r="G2541" i="5"/>
  <c r="G2537" i="5"/>
  <c r="G2533" i="5"/>
  <c r="G2529" i="5"/>
  <c r="G2525" i="5"/>
  <c r="G2521" i="5"/>
  <c r="G2517" i="5"/>
  <c r="G2513" i="5"/>
  <c r="L2513" i="5"/>
  <c r="G2509" i="5"/>
  <c r="G2505" i="5"/>
  <c r="L2505" i="5"/>
  <c r="H2503" i="5"/>
  <c r="H2501" i="5"/>
  <c r="L2501" i="5"/>
  <c r="H2499" i="5"/>
  <c r="H2497" i="5"/>
  <c r="H2495" i="5"/>
  <c r="H2493" i="5"/>
  <c r="L2493" i="5"/>
  <c r="H2491" i="5"/>
  <c r="L2491" i="5"/>
  <c r="H2489" i="5"/>
  <c r="H2487" i="5"/>
  <c r="H2485" i="5"/>
  <c r="H2483" i="5"/>
  <c r="H2481" i="5"/>
  <c r="H2479" i="5"/>
  <c r="H2477" i="5"/>
  <c r="L2477" i="5"/>
  <c r="H2475" i="5"/>
  <c r="H2473" i="5"/>
  <c r="H2471" i="5"/>
  <c r="H2469" i="5"/>
  <c r="H2467" i="5"/>
  <c r="H2465" i="5"/>
  <c r="H2463" i="5"/>
  <c r="L2463" i="5"/>
  <c r="H2461" i="5"/>
  <c r="L2461" i="5"/>
  <c r="H2459" i="5"/>
  <c r="H2457" i="5"/>
  <c r="H2455" i="5"/>
  <c r="L2455" i="5"/>
  <c r="H2453" i="5"/>
  <c r="H2451" i="5"/>
  <c r="H2449" i="5"/>
  <c r="H2447" i="5"/>
  <c r="H2445" i="5"/>
  <c r="L2445" i="5"/>
  <c r="H2443" i="5"/>
  <c r="H2441" i="5"/>
  <c r="H2439" i="5"/>
  <c r="L2439" i="5"/>
  <c r="H2437" i="5"/>
  <c r="H2435" i="5"/>
  <c r="L2435" i="5"/>
  <c r="H2433" i="5"/>
  <c r="L2433" i="5"/>
  <c r="H2431" i="5"/>
  <c r="L2431" i="5"/>
  <c r="H2429" i="5"/>
  <c r="H2427" i="5"/>
  <c r="H2425" i="5"/>
  <c r="L2425" i="5"/>
  <c r="H2423" i="5"/>
  <c r="L2423" i="5"/>
  <c r="H2421" i="5"/>
  <c r="H2419" i="5"/>
  <c r="H2417" i="5"/>
  <c r="H2415" i="5"/>
  <c r="H2413" i="5"/>
  <c r="H2411" i="5"/>
  <c r="L2411" i="5"/>
  <c r="H2409" i="5"/>
  <c r="L2409" i="5"/>
  <c r="H2407" i="5"/>
  <c r="H2405" i="5"/>
  <c r="H2403" i="5"/>
  <c r="H2401" i="5"/>
  <c r="H2399" i="5"/>
  <c r="H2397" i="5"/>
  <c r="L2397" i="5"/>
  <c r="H2395" i="5"/>
  <c r="H2393" i="5"/>
  <c r="H2391" i="5"/>
  <c r="H2389" i="5"/>
  <c r="H2387" i="5"/>
  <c r="H2385" i="5"/>
  <c r="L2385" i="5"/>
  <c r="H2383" i="5"/>
  <c r="H2381" i="5"/>
  <c r="H2379" i="5"/>
  <c r="H2377" i="5"/>
  <c r="H2375" i="5"/>
  <c r="H2373" i="5"/>
  <c r="H2371" i="5"/>
  <c r="H2369" i="5"/>
  <c r="L2369" i="5"/>
  <c r="H2367" i="5"/>
  <c r="L2367" i="5"/>
  <c r="H2365" i="5"/>
  <c r="H2363" i="5"/>
  <c r="H2361" i="5"/>
  <c r="H2359" i="5"/>
  <c r="H2357" i="5"/>
  <c r="L2357" i="5"/>
  <c r="H2355" i="5"/>
  <c r="H2353" i="5"/>
  <c r="H2351" i="5"/>
  <c r="L2351" i="5"/>
  <c r="H2349" i="5"/>
  <c r="L2349" i="5"/>
  <c r="H2347" i="5"/>
  <c r="H2345" i="5"/>
  <c r="H2343" i="5"/>
  <c r="H2341" i="5"/>
  <c r="H2339" i="5"/>
  <c r="H2337" i="5"/>
  <c r="H2335" i="5"/>
  <c r="H2333" i="5"/>
  <c r="H2331" i="5"/>
  <c r="L2331" i="5"/>
  <c r="H2329" i="5"/>
  <c r="H2327" i="5"/>
  <c r="H2325" i="5"/>
  <c r="H2323" i="5"/>
  <c r="L2323" i="5"/>
  <c r="H2321" i="5"/>
  <c r="H2319" i="5"/>
  <c r="H2317" i="5"/>
  <c r="H2315" i="5"/>
  <c r="L2315" i="5"/>
  <c r="H2313" i="5"/>
  <c r="H2311" i="5"/>
  <c r="H2309" i="5"/>
  <c r="H2307" i="5"/>
  <c r="L2307" i="5"/>
  <c r="H2305" i="5"/>
  <c r="H2303" i="5"/>
  <c r="H2301" i="5"/>
  <c r="H2299" i="5"/>
  <c r="H2297" i="5"/>
  <c r="H2295" i="5"/>
  <c r="H2293" i="5"/>
  <c r="H2291" i="5"/>
  <c r="H2289" i="5"/>
  <c r="H2287" i="5"/>
  <c r="H2285" i="5"/>
  <c r="H2283" i="5"/>
  <c r="H2281" i="5"/>
  <c r="H2279" i="5"/>
  <c r="H2277" i="5"/>
  <c r="H2275" i="5"/>
  <c r="H2273" i="5"/>
  <c r="H2271" i="5"/>
  <c r="H2269" i="5"/>
  <c r="H2267" i="5"/>
  <c r="L2267" i="5"/>
  <c r="H2265" i="5"/>
  <c r="H2263" i="5"/>
  <c r="H2261" i="5"/>
  <c r="H2259" i="5"/>
  <c r="H2257" i="5"/>
  <c r="H2255" i="5"/>
  <c r="H2253" i="5"/>
  <c r="H2251" i="5"/>
  <c r="H2249" i="5"/>
  <c r="H2247" i="5"/>
  <c r="H2245" i="5"/>
  <c r="H2243" i="5"/>
  <c r="H2241" i="5"/>
  <c r="H2239" i="5"/>
  <c r="H2237" i="5"/>
  <c r="H2235" i="5"/>
  <c r="L2235" i="5"/>
  <c r="H2233" i="5"/>
  <c r="H2231" i="5"/>
  <c r="H2229" i="5"/>
  <c r="H2227" i="5"/>
  <c r="H2225" i="5"/>
  <c r="F2220" i="5"/>
  <c r="F2218" i="5"/>
  <c r="F2216" i="5"/>
  <c r="F2214" i="5"/>
  <c r="F2212" i="5"/>
  <c r="F2210" i="5"/>
  <c r="F2208" i="5"/>
  <c r="L2004" i="5"/>
  <c r="L1996" i="5"/>
  <c r="L1988" i="5"/>
  <c r="L1928" i="5"/>
  <c r="L1924" i="5"/>
  <c r="L1912" i="5"/>
  <c r="L1904" i="5"/>
  <c r="L1900" i="5"/>
  <c r="L1896" i="5"/>
  <c r="L1884" i="5"/>
  <c r="L1824" i="5"/>
  <c r="L1804" i="5"/>
  <c r="L1796" i="5"/>
  <c r="G1766" i="5"/>
  <c r="G1762" i="5"/>
  <c r="G1758" i="5"/>
  <c r="G1754" i="5"/>
  <c r="G1750" i="5"/>
  <c r="G1746" i="5"/>
  <c r="L1746" i="5"/>
  <c r="G1742" i="5"/>
  <c r="G1738" i="5"/>
  <c r="G1734" i="5"/>
  <c r="G1730" i="5"/>
  <c r="G1726" i="5"/>
  <c r="G1722" i="5"/>
  <c r="G1718" i="5"/>
  <c r="G1714" i="5"/>
  <c r="L1714" i="5"/>
  <c r="G1710" i="5"/>
  <c r="G1706" i="5"/>
  <c r="G1702" i="5"/>
  <c r="G1698" i="5"/>
  <c r="G1694" i="5"/>
  <c r="G1690" i="5"/>
  <c r="G1686" i="5"/>
  <c r="G1682" i="5"/>
  <c r="G1678" i="5"/>
  <c r="G1674" i="5"/>
  <c r="G1670" i="5"/>
  <c r="G1666" i="5"/>
  <c r="L1666" i="5"/>
  <c r="G1662" i="5"/>
  <c r="G1658" i="5"/>
  <c r="G1654" i="5"/>
  <c r="G1650" i="5"/>
  <c r="L1650" i="5"/>
  <c r="G1646" i="5"/>
  <c r="G1642" i="5"/>
  <c r="G1638" i="5"/>
  <c r="G1634" i="5"/>
  <c r="L1634" i="5"/>
  <c r="G1630" i="5"/>
  <c r="G1626" i="5"/>
  <c r="G1622" i="5"/>
  <c r="G1618" i="5"/>
  <c r="L1618" i="5"/>
  <c r="G1614" i="5"/>
  <c r="G1610" i="5"/>
  <c r="L1610" i="5"/>
  <c r="G1606" i="5"/>
  <c r="G1602" i="5"/>
  <c r="G1598" i="5"/>
  <c r="G1594" i="5"/>
  <c r="G1590" i="5"/>
  <c r="G1586" i="5"/>
  <c r="L1586" i="5"/>
  <c r="G1582" i="5"/>
  <c r="G1578" i="5"/>
  <c r="G1574" i="5"/>
  <c r="G1570" i="5"/>
  <c r="G1566" i="5"/>
  <c r="G1562" i="5"/>
  <c r="G1558" i="5"/>
  <c r="G1554" i="5"/>
  <c r="G1550" i="5"/>
  <c r="G1546" i="5"/>
  <c r="G1542" i="5"/>
  <c r="G1538" i="5"/>
  <c r="G1534" i="5"/>
  <c r="G1530" i="5"/>
  <c r="L1530" i="5"/>
  <c r="G1526" i="5"/>
  <c r="G1522" i="5"/>
  <c r="G1518" i="5"/>
  <c r="L1518" i="5"/>
  <c r="G1514" i="5"/>
  <c r="L1514" i="5"/>
  <c r="G1510" i="5"/>
  <c r="G1506" i="5"/>
  <c r="L1506" i="5"/>
  <c r="G1502" i="5"/>
  <c r="G1498" i="5"/>
  <c r="G1494" i="5"/>
  <c r="L1494" i="5"/>
  <c r="G1490" i="5"/>
  <c r="L1490" i="5"/>
  <c r="G1486" i="5"/>
  <c r="G1482" i="5"/>
  <c r="G1478" i="5"/>
  <c r="G1474" i="5"/>
  <c r="G1470" i="5"/>
  <c r="G1466" i="5"/>
  <c r="G1462" i="5"/>
  <c r="L1462" i="5"/>
  <c r="G1458" i="5"/>
  <c r="G1454" i="5"/>
  <c r="G1450" i="5"/>
  <c r="G1446" i="5"/>
  <c r="G1442" i="5"/>
  <c r="G1438" i="5"/>
  <c r="G1434" i="5"/>
  <c r="G1430" i="5"/>
  <c r="L1430" i="5"/>
  <c r="G1426" i="5"/>
  <c r="G1422" i="5"/>
  <c r="G1418" i="5"/>
  <c r="G1414" i="5"/>
  <c r="G1410" i="5"/>
  <c r="L1410" i="5"/>
  <c r="G1406" i="5"/>
  <c r="G1402" i="5"/>
  <c r="L1402" i="5"/>
  <c r="G1398" i="5"/>
  <c r="G1394" i="5"/>
  <c r="G1390" i="5"/>
  <c r="G1386" i="5"/>
  <c r="G1382" i="5"/>
  <c r="H1377" i="5"/>
  <c r="H1373" i="5"/>
  <c r="H1369" i="5"/>
  <c r="L1369" i="5"/>
  <c r="H1365" i="5"/>
  <c r="H1361" i="5"/>
  <c r="H1357" i="5"/>
  <c r="H1353" i="5"/>
  <c r="H1349" i="5"/>
  <c r="H1345" i="5"/>
  <c r="H1341" i="5"/>
  <c r="H1337" i="5"/>
  <c r="H1333" i="5"/>
  <c r="L1333" i="5"/>
  <c r="H1329" i="5"/>
  <c r="H1325" i="5"/>
  <c r="F1322" i="5"/>
  <c r="L1322" i="5"/>
  <c r="F1318" i="5"/>
  <c r="F1314" i="5"/>
  <c r="L1314" i="5"/>
  <c r="F1310" i="5"/>
  <c r="L1310" i="5"/>
  <c r="F1306" i="5"/>
  <c r="L1306" i="5"/>
  <c r="F1302" i="5"/>
  <c r="L1302" i="5"/>
  <c r="F1298" i="5"/>
  <c r="F1294" i="5"/>
  <c r="L1294" i="5"/>
  <c r="F1290" i="5"/>
  <c r="L1290" i="5"/>
  <c r="F1286" i="5"/>
  <c r="F1282" i="5"/>
  <c r="L1282" i="5"/>
  <c r="F1278" i="5"/>
  <c r="L1278" i="5"/>
  <c r="F1274" i="5"/>
  <c r="F1270" i="5"/>
  <c r="L1270" i="5"/>
  <c r="F1266" i="5"/>
  <c r="F1262" i="5"/>
  <c r="L1262" i="5"/>
  <c r="F1258" i="5"/>
  <c r="F1254" i="5"/>
  <c r="L1254" i="5"/>
  <c r="F1250" i="5"/>
  <c r="F1246" i="5"/>
  <c r="F1242" i="5"/>
  <c r="F1238" i="5"/>
  <c r="G1236" i="5"/>
  <c r="L1236" i="5"/>
  <c r="G1234" i="5"/>
  <c r="G1232" i="5"/>
  <c r="G1230" i="5"/>
  <c r="G1228" i="5"/>
  <c r="G1226" i="5"/>
  <c r="G1224" i="5"/>
  <c r="G1222" i="5"/>
  <c r="L1222" i="5"/>
  <c r="G1220" i="5"/>
  <c r="G1218" i="5"/>
  <c r="G1216" i="5"/>
  <c r="L1216" i="5"/>
  <c r="G1214" i="5"/>
  <c r="G1212" i="5"/>
  <c r="G1210" i="5"/>
  <c r="G1208" i="5"/>
  <c r="G1206" i="5"/>
  <c r="G1204" i="5"/>
  <c r="G1202" i="5"/>
  <c r="G1200" i="5"/>
  <c r="L1200" i="5"/>
  <c r="G1198" i="5"/>
  <c r="G1196" i="5"/>
  <c r="L1196" i="5"/>
  <c r="G1194" i="5"/>
  <c r="L1194" i="5"/>
  <c r="G1192" i="5"/>
  <c r="L1192" i="5"/>
  <c r="G1190" i="5"/>
  <c r="L1190" i="5"/>
  <c r="G1188" i="5"/>
  <c r="G1186" i="5"/>
  <c r="L1186" i="5"/>
  <c r="G1184" i="5"/>
  <c r="L1178" i="5"/>
  <c r="H1175" i="5"/>
  <c r="H1167" i="5"/>
  <c r="L1167" i="5"/>
  <c r="L1162" i="5"/>
  <c r="H1159" i="5"/>
  <c r="H1151" i="5"/>
  <c r="L1151" i="5"/>
  <c r="L1146" i="5"/>
  <c r="H1143" i="5"/>
  <c r="H1135" i="5"/>
  <c r="L1135" i="5"/>
  <c r="L1130" i="5"/>
  <c r="H1127" i="5"/>
  <c r="H1119" i="5"/>
  <c r="L1119" i="5"/>
  <c r="L1114" i="5"/>
  <c r="H1111" i="5"/>
  <c r="H1103" i="5"/>
  <c r="L1103" i="5"/>
  <c r="H1095" i="5"/>
  <c r="H1087" i="5"/>
  <c r="L1087" i="5"/>
  <c r="L1082" i="5"/>
  <c r="H1079" i="5"/>
  <c r="H1071" i="5"/>
  <c r="L1071" i="5"/>
  <c r="L1066" i="5"/>
  <c r="H1063" i="5"/>
  <c r="H1055" i="5"/>
  <c r="L1055" i="5"/>
  <c r="L1050" i="5"/>
  <c r="H1047" i="5"/>
  <c r="H1022" i="5"/>
  <c r="L1017" i="5"/>
  <c r="L1014" i="5"/>
  <c r="H1014" i="5"/>
  <c r="H1006" i="5"/>
  <c r="L1001" i="5"/>
  <c r="L998" i="5"/>
  <c r="H998" i="5"/>
  <c r="F990" i="5"/>
  <c r="H990" i="5"/>
  <c r="F985" i="5"/>
  <c r="L985" i="5"/>
  <c r="F982" i="5"/>
  <c r="L982" i="5"/>
  <c r="H982" i="5"/>
  <c r="F977" i="5"/>
  <c r="F974" i="5"/>
  <c r="H974" i="5"/>
  <c r="F969" i="5"/>
  <c r="F966" i="5"/>
  <c r="L966" i="5"/>
  <c r="H966" i="5"/>
  <c r="F961" i="5"/>
  <c r="L961" i="5"/>
  <c r="F958" i="5"/>
  <c r="H958" i="5"/>
  <c r="F953" i="5"/>
  <c r="F950" i="5"/>
  <c r="L950" i="5"/>
  <c r="H950" i="5"/>
  <c r="F945" i="5"/>
  <c r="F942" i="5"/>
  <c r="H942" i="5"/>
  <c r="F937" i="5"/>
  <c r="F934" i="5"/>
  <c r="L934" i="5"/>
  <c r="H934" i="5"/>
  <c r="F929" i="5"/>
  <c r="L929" i="5"/>
  <c r="F926" i="5"/>
  <c r="H926" i="5"/>
  <c r="F921" i="5"/>
  <c r="F913" i="5"/>
  <c r="F905" i="5"/>
  <c r="F897" i="5"/>
  <c r="L897" i="5"/>
  <c r="F889" i="5"/>
  <c r="F881" i="5"/>
  <c r="F873" i="5"/>
  <c r="F865" i="5"/>
  <c r="L865" i="5"/>
  <c r="F857" i="5"/>
  <c r="L857" i="5"/>
  <c r="G808" i="5"/>
  <c r="H808" i="5"/>
  <c r="F808" i="5"/>
  <c r="G804" i="5"/>
  <c r="H804" i="5"/>
  <c r="F804" i="5"/>
  <c r="L800" i="5"/>
  <c r="G800" i="5"/>
  <c r="H800" i="5"/>
  <c r="F800" i="5"/>
  <c r="G796" i="5"/>
  <c r="H796" i="5"/>
  <c r="F796" i="5"/>
  <c r="L2564" i="5"/>
  <c r="L2560" i="5"/>
  <c r="L2552" i="5"/>
  <c r="L2528" i="5"/>
  <c r="G2224" i="5"/>
  <c r="H2222" i="5"/>
  <c r="L2214" i="5"/>
  <c r="L2212" i="5"/>
  <c r="L2210" i="5"/>
  <c r="L2208" i="5"/>
  <c r="L2202" i="5"/>
  <c r="L2200" i="5"/>
  <c r="L2186" i="5"/>
  <c r="L2180" i="5"/>
  <c r="L2178" i="5"/>
  <c r="L2162" i="5"/>
  <c r="L2156" i="5"/>
  <c r="L2146" i="5"/>
  <c r="L2122" i="5"/>
  <c r="L2116" i="5"/>
  <c r="L2100" i="5"/>
  <c r="L2098" i="5"/>
  <c r="G2090" i="5"/>
  <c r="G2088" i="5"/>
  <c r="G2086" i="5"/>
  <c r="G2084" i="5"/>
  <c r="G2082" i="5"/>
  <c r="L2082" i="5"/>
  <c r="G2080" i="5"/>
  <c r="G2078" i="5"/>
  <c r="G2076" i="5"/>
  <c r="G2074" i="5"/>
  <c r="G2072" i="5"/>
  <c r="L2072" i="5"/>
  <c r="G2070" i="5"/>
  <c r="G2068" i="5"/>
  <c r="G2066" i="5"/>
  <c r="L2066" i="5"/>
  <c r="G2064" i="5"/>
  <c r="G2062" i="5"/>
  <c r="G2060" i="5"/>
  <c r="G2058" i="5"/>
  <c r="G2056" i="5"/>
  <c r="G2054" i="5"/>
  <c r="L2054" i="5"/>
  <c r="G2052" i="5"/>
  <c r="G2050" i="5"/>
  <c r="G2048" i="5"/>
  <c r="G2046" i="5"/>
  <c r="G2044" i="5"/>
  <c r="G2042" i="5"/>
  <c r="G2040" i="5"/>
  <c r="G2038" i="5"/>
  <c r="G2036" i="5"/>
  <c r="G2034" i="5"/>
  <c r="L2034" i="5"/>
  <c r="G2032" i="5"/>
  <c r="G2030" i="5"/>
  <c r="G2028" i="5"/>
  <c r="L2028" i="5"/>
  <c r="G2026" i="5"/>
  <c r="L2026" i="5"/>
  <c r="G2024" i="5"/>
  <c r="G2022" i="5"/>
  <c r="G2020" i="5"/>
  <c r="G2018" i="5"/>
  <c r="L2018" i="5"/>
  <c r="G2016" i="5"/>
  <c r="L2016" i="5"/>
  <c r="G2014" i="5"/>
  <c r="G2012" i="5"/>
  <c r="G2010" i="5"/>
  <c r="G2008" i="5"/>
  <c r="G2006" i="5"/>
  <c r="L2006" i="5"/>
  <c r="G2002" i="5"/>
  <c r="G1998" i="5"/>
  <c r="L1998" i="5"/>
  <c r="G1994" i="5"/>
  <c r="G1990" i="5"/>
  <c r="G1986" i="5"/>
  <c r="G1982" i="5"/>
  <c r="G1978" i="5"/>
  <c r="L1978" i="5"/>
  <c r="G1974" i="5"/>
  <c r="G1970" i="5"/>
  <c r="G1966" i="5"/>
  <c r="G1962" i="5"/>
  <c r="G1958" i="5"/>
  <c r="G1954" i="5"/>
  <c r="L1954" i="5"/>
  <c r="G1950" i="5"/>
  <c r="G1946" i="5"/>
  <c r="G1942" i="5"/>
  <c r="G1938" i="5"/>
  <c r="L1938" i="5"/>
  <c r="G1934" i="5"/>
  <c r="L1934" i="5"/>
  <c r="G1930" i="5"/>
  <c r="L1930" i="5"/>
  <c r="G1926" i="5"/>
  <c r="G1922" i="5"/>
  <c r="G1918" i="5"/>
  <c r="L1918" i="5"/>
  <c r="G1914" i="5"/>
  <c r="L1914" i="5"/>
  <c r="G1910" i="5"/>
  <c r="L1910" i="5"/>
  <c r="G1906" i="5"/>
  <c r="G1902" i="5"/>
  <c r="L1902" i="5"/>
  <c r="G1898" i="5"/>
  <c r="L1898" i="5"/>
  <c r="G1894" i="5"/>
  <c r="G1890" i="5"/>
  <c r="G1886" i="5"/>
  <c r="L1886" i="5"/>
  <c r="G1882" i="5"/>
  <c r="L1882" i="5"/>
  <c r="G1878" i="5"/>
  <c r="L1878" i="5"/>
  <c r="G1874" i="5"/>
  <c r="G1870" i="5"/>
  <c r="L1870" i="5"/>
  <c r="G1866" i="5"/>
  <c r="L1866" i="5"/>
  <c r="G1862" i="5"/>
  <c r="G1858" i="5"/>
  <c r="G1854" i="5"/>
  <c r="G1850" i="5"/>
  <c r="G1846" i="5"/>
  <c r="G1842" i="5"/>
  <c r="G1838" i="5"/>
  <c r="G1834" i="5"/>
  <c r="G1830" i="5"/>
  <c r="G1826" i="5"/>
  <c r="L1826" i="5"/>
  <c r="G1822" i="5"/>
  <c r="G1818" i="5"/>
  <c r="G1814" i="5"/>
  <c r="G1810" i="5"/>
  <c r="L1810" i="5"/>
  <c r="G1806" i="5"/>
  <c r="G1802" i="5"/>
  <c r="L1802" i="5"/>
  <c r="G1798" i="5"/>
  <c r="G1794" i="5"/>
  <c r="H1791" i="5"/>
  <c r="G1790" i="5"/>
  <c r="H1787" i="5"/>
  <c r="G1786" i="5"/>
  <c r="H1783" i="5"/>
  <c r="G1782" i="5"/>
  <c r="H1779" i="5"/>
  <c r="G1778" i="5"/>
  <c r="H1775" i="5"/>
  <c r="G1774" i="5"/>
  <c r="H1771" i="5"/>
  <c r="G1770" i="5"/>
  <c r="F1768" i="5"/>
  <c r="G1767" i="5"/>
  <c r="H1765" i="5"/>
  <c r="G1763" i="5"/>
  <c r="H1761" i="5"/>
  <c r="G1759" i="5"/>
  <c r="L1759" i="5"/>
  <c r="H1757" i="5"/>
  <c r="G1755" i="5"/>
  <c r="H1753" i="5"/>
  <c r="G1751" i="5"/>
  <c r="H1749" i="5"/>
  <c r="G1747" i="5"/>
  <c r="H1745" i="5"/>
  <c r="G1743" i="5"/>
  <c r="H1741" i="5"/>
  <c r="G1739" i="5"/>
  <c r="H1737" i="5"/>
  <c r="G1735" i="5"/>
  <c r="H1733" i="5"/>
  <c r="G1731" i="5"/>
  <c r="H1729" i="5"/>
  <c r="G1727" i="5"/>
  <c r="L1727" i="5"/>
  <c r="H1725" i="5"/>
  <c r="G1723" i="5"/>
  <c r="H1721" i="5"/>
  <c r="G1719" i="5"/>
  <c r="H1717" i="5"/>
  <c r="G1715" i="5"/>
  <c r="H1713" i="5"/>
  <c r="G1711" i="5"/>
  <c r="L1711" i="5"/>
  <c r="H1709" i="5"/>
  <c r="G1707" i="5"/>
  <c r="H1705" i="5"/>
  <c r="G1703" i="5"/>
  <c r="H1701" i="5"/>
  <c r="G1699" i="5"/>
  <c r="H1697" i="5"/>
  <c r="G1695" i="5"/>
  <c r="H1693" i="5"/>
  <c r="G1691" i="5"/>
  <c r="H1689" i="5"/>
  <c r="G1687" i="5"/>
  <c r="H1685" i="5"/>
  <c r="G1683" i="5"/>
  <c r="H1681" i="5"/>
  <c r="G1679" i="5"/>
  <c r="L1679" i="5"/>
  <c r="H1677" i="5"/>
  <c r="G1675" i="5"/>
  <c r="H1673" i="5"/>
  <c r="G1671" i="5"/>
  <c r="H1669" i="5"/>
  <c r="G1667" i="5"/>
  <c r="H1665" i="5"/>
  <c r="G1663" i="5"/>
  <c r="L1663" i="5"/>
  <c r="H1661" i="5"/>
  <c r="G1659" i="5"/>
  <c r="H1657" i="5"/>
  <c r="G1655" i="5"/>
  <c r="L1655" i="5"/>
  <c r="H1653" i="5"/>
  <c r="G1651" i="5"/>
  <c r="H1649" i="5"/>
  <c r="G1647" i="5"/>
  <c r="H1645" i="5"/>
  <c r="G1643" i="5"/>
  <c r="H1641" i="5"/>
  <c r="G1639" i="5"/>
  <c r="H1637" i="5"/>
  <c r="G1635" i="5"/>
  <c r="H1633" i="5"/>
  <c r="G1631" i="5"/>
  <c r="L1631" i="5"/>
  <c r="H1629" i="5"/>
  <c r="G1627" i="5"/>
  <c r="H1625" i="5"/>
  <c r="G1623" i="5"/>
  <c r="H1621" i="5"/>
  <c r="G1619" i="5"/>
  <c r="H1617" i="5"/>
  <c r="G1615" i="5"/>
  <c r="H1613" i="5"/>
  <c r="G1611" i="5"/>
  <c r="H1609" i="5"/>
  <c r="G1607" i="5"/>
  <c r="H1605" i="5"/>
  <c r="G1603" i="5"/>
  <c r="H1601" i="5"/>
  <c r="G1599" i="5"/>
  <c r="L1599" i="5"/>
  <c r="H1597" i="5"/>
  <c r="G1595" i="5"/>
  <c r="H1593" i="5"/>
  <c r="G1591" i="5"/>
  <c r="H1589" i="5"/>
  <c r="G1587" i="5"/>
  <c r="H1585" i="5"/>
  <c r="G1583" i="5"/>
  <c r="L1583" i="5"/>
  <c r="H1581" i="5"/>
  <c r="G1579" i="5"/>
  <c r="L1579" i="5"/>
  <c r="H1577" i="5"/>
  <c r="G1575" i="5"/>
  <c r="H1573" i="5"/>
  <c r="G1571" i="5"/>
  <c r="H1569" i="5"/>
  <c r="G1567" i="5"/>
  <c r="L1567" i="5"/>
  <c r="H1565" i="5"/>
  <c r="G1563" i="5"/>
  <c r="H1561" i="5"/>
  <c r="G1559" i="5"/>
  <c r="H1557" i="5"/>
  <c r="G1555" i="5"/>
  <c r="H1553" i="5"/>
  <c r="G1551" i="5"/>
  <c r="H1549" i="5"/>
  <c r="G1547" i="5"/>
  <c r="H1545" i="5"/>
  <c r="G1543" i="5"/>
  <c r="H1541" i="5"/>
  <c r="G1539" i="5"/>
  <c r="H1537" i="5"/>
  <c r="G1535" i="5"/>
  <c r="L1535" i="5"/>
  <c r="H1533" i="5"/>
  <c r="G1531" i="5"/>
  <c r="H1529" i="5"/>
  <c r="G1527" i="5"/>
  <c r="H1525" i="5"/>
  <c r="G1523" i="5"/>
  <c r="H1521" i="5"/>
  <c r="G1519" i="5"/>
  <c r="L1519" i="5"/>
  <c r="H1517" i="5"/>
  <c r="G1515" i="5"/>
  <c r="H1513" i="5"/>
  <c r="G1511" i="5"/>
  <c r="L1511" i="5"/>
  <c r="H1509" i="5"/>
  <c r="G1507" i="5"/>
  <c r="L1507" i="5"/>
  <c r="H1505" i="5"/>
  <c r="G1503" i="5"/>
  <c r="H1501" i="5"/>
  <c r="G1499" i="5"/>
  <c r="H1497" i="5"/>
  <c r="G1495" i="5"/>
  <c r="L1495" i="5"/>
  <c r="H1493" i="5"/>
  <c r="G1491" i="5"/>
  <c r="H1489" i="5"/>
  <c r="G1487" i="5"/>
  <c r="L1487" i="5"/>
  <c r="H1485" i="5"/>
  <c r="G1483" i="5"/>
  <c r="H1481" i="5"/>
  <c r="G1479" i="5"/>
  <c r="H1477" i="5"/>
  <c r="G1475" i="5"/>
  <c r="H1473" i="5"/>
  <c r="G1471" i="5"/>
  <c r="L1471" i="5"/>
  <c r="H1469" i="5"/>
  <c r="G1467" i="5"/>
  <c r="H1465" i="5"/>
  <c r="G1463" i="5"/>
  <c r="H1461" i="5"/>
  <c r="G1459" i="5"/>
  <c r="H1457" i="5"/>
  <c r="G1455" i="5"/>
  <c r="L1455" i="5"/>
  <c r="H1453" i="5"/>
  <c r="G1451" i="5"/>
  <c r="H1449" i="5"/>
  <c r="G1447" i="5"/>
  <c r="H1445" i="5"/>
  <c r="G1443" i="5"/>
  <c r="H1441" i="5"/>
  <c r="G1439" i="5"/>
  <c r="H1437" i="5"/>
  <c r="G1435" i="5"/>
  <c r="H1433" i="5"/>
  <c r="G1431" i="5"/>
  <c r="H1429" i="5"/>
  <c r="G1427" i="5"/>
  <c r="H1425" i="5"/>
  <c r="G1423" i="5"/>
  <c r="L1423" i="5"/>
  <c r="H1421" i="5"/>
  <c r="G1419" i="5"/>
  <c r="H1417" i="5"/>
  <c r="G1415" i="5"/>
  <c r="H1413" i="5"/>
  <c r="G1411" i="5"/>
  <c r="L1411" i="5"/>
  <c r="H1409" i="5"/>
  <c r="G1407" i="5"/>
  <c r="L1407" i="5"/>
  <c r="H1405" i="5"/>
  <c r="G1403" i="5"/>
  <c r="H1401" i="5"/>
  <c r="G1399" i="5"/>
  <c r="L1399" i="5"/>
  <c r="H1397" i="5"/>
  <c r="G1395" i="5"/>
  <c r="L1395" i="5"/>
  <c r="H1393" i="5"/>
  <c r="G1391" i="5"/>
  <c r="L1391" i="5"/>
  <c r="H1389" i="5"/>
  <c r="G1387" i="5"/>
  <c r="H1385" i="5"/>
  <c r="G1383" i="5"/>
  <c r="L1383" i="5"/>
  <c r="H1381" i="5"/>
  <c r="L1317" i="5"/>
  <c r="L1309" i="5"/>
  <c r="L1305" i="5"/>
  <c r="L1281" i="5"/>
  <c r="L1265" i="5"/>
  <c r="L1257" i="5"/>
  <c r="L1249" i="5"/>
  <c r="G1183" i="5"/>
  <c r="L1180" i="5"/>
  <c r="H1177" i="5"/>
  <c r="L1177" i="5"/>
  <c r="H1169" i="5"/>
  <c r="H1161" i="5"/>
  <c r="L1161" i="5"/>
  <c r="H1153" i="5"/>
  <c r="H1145" i="5"/>
  <c r="L1145" i="5"/>
  <c r="H1137" i="5"/>
  <c r="L1132" i="5"/>
  <c r="H1129" i="5"/>
  <c r="L1129" i="5"/>
  <c r="H1121" i="5"/>
  <c r="L1116" i="5"/>
  <c r="H1113" i="5"/>
  <c r="L1113" i="5"/>
  <c r="L1108" i="5"/>
  <c r="H1105" i="5"/>
  <c r="H1097" i="5"/>
  <c r="L1097" i="5"/>
  <c r="H1089" i="5"/>
  <c r="H1081" i="5"/>
  <c r="L1081" i="5"/>
  <c r="H1073" i="5"/>
  <c r="L1068" i="5"/>
  <c r="H1065" i="5"/>
  <c r="L1065" i="5"/>
  <c r="H1057" i="5"/>
  <c r="L1052" i="5"/>
  <c r="H1049" i="5"/>
  <c r="L1049" i="5"/>
  <c r="H1041" i="5"/>
  <c r="L1039" i="5"/>
  <c r="L1035" i="5"/>
  <c r="L1033" i="5"/>
  <c r="L1031" i="5"/>
  <c r="L1029" i="5"/>
  <c r="L1024" i="5"/>
  <c r="H1024" i="5"/>
  <c r="H1021" i="5"/>
  <c r="L1019" i="5"/>
  <c r="H1016" i="5"/>
  <c r="H1013" i="5"/>
  <c r="L1008" i="5"/>
  <c r="H1008" i="5"/>
  <c r="H1005" i="5"/>
  <c r="L1003" i="5"/>
  <c r="L1000" i="5"/>
  <c r="H1000" i="5"/>
  <c r="H997" i="5"/>
  <c r="L992" i="5"/>
  <c r="H992" i="5"/>
  <c r="H989" i="5"/>
  <c r="F987" i="5"/>
  <c r="L987" i="5"/>
  <c r="F984" i="5"/>
  <c r="L984" i="5"/>
  <c r="H984" i="5"/>
  <c r="H981" i="5"/>
  <c r="F979" i="5"/>
  <c r="F976" i="5"/>
  <c r="L976" i="5"/>
  <c r="H976" i="5"/>
  <c r="H973" i="5"/>
  <c r="F971" i="5"/>
  <c r="L971" i="5"/>
  <c r="F968" i="5"/>
  <c r="H968" i="5"/>
  <c r="H965" i="5"/>
  <c r="F963" i="5"/>
  <c r="F960" i="5"/>
  <c r="H960" i="5"/>
  <c r="H957" i="5"/>
  <c r="F955" i="5"/>
  <c r="F952" i="5"/>
  <c r="L952" i="5"/>
  <c r="H952" i="5"/>
  <c r="H949" i="5"/>
  <c r="F947" i="5"/>
  <c r="F944" i="5"/>
  <c r="L944" i="5"/>
  <c r="H944" i="5"/>
  <c r="H941" i="5"/>
  <c r="F939" i="5"/>
  <c r="L939" i="5"/>
  <c r="F936" i="5"/>
  <c r="H936" i="5"/>
  <c r="H933" i="5"/>
  <c r="F931" i="5"/>
  <c r="F928" i="5"/>
  <c r="L928" i="5"/>
  <c r="H928" i="5"/>
  <c r="H925" i="5"/>
  <c r="F923" i="5"/>
  <c r="L923" i="5"/>
  <c r="H917" i="5"/>
  <c r="F915" i="5"/>
  <c r="H909" i="5"/>
  <c r="F907" i="5"/>
  <c r="L907" i="5"/>
  <c r="H901" i="5"/>
  <c r="F899" i="5"/>
  <c r="H893" i="5"/>
  <c r="F891" i="5"/>
  <c r="L891" i="5"/>
  <c r="H885" i="5"/>
  <c r="F883" i="5"/>
  <c r="H877" i="5"/>
  <c r="F875" i="5"/>
  <c r="L875" i="5"/>
  <c r="H869" i="5"/>
  <c r="F867" i="5"/>
  <c r="H861" i="5"/>
  <c r="F859" i="5"/>
  <c r="L859" i="5"/>
  <c r="L854" i="5"/>
  <c r="G854" i="5"/>
  <c r="H854" i="5"/>
  <c r="L852" i="5"/>
  <c r="G852" i="5"/>
  <c r="H852" i="5"/>
  <c r="G850" i="5"/>
  <c r="H850" i="5"/>
  <c r="L848" i="5"/>
  <c r="G848" i="5"/>
  <c r="H848" i="5"/>
  <c r="G846" i="5"/>
  <c r="H846" i="5"/>
  <c r="L844" i="5"/>
  <c r="G844" i="5"/>
  <c r="H844" i="5"/>
  <c r="L842" i="5"/>
  <c r="G842" i="5"/>
  <c r="H842" i="5"/>
  <c r="G840" i="5"/>
  <c r="H840" i="5"/>
  <c r="L838" i="5"/>
  <c r="G838" i="5"/>
  <c r="H838" i="5"/>
  <c r="L836" i="5"/>
  <c r="G836" i="5"/>
  <c r="H836" i="5"/>
  <c r="L834" i="5"/>
  <c r="G834" i="5"/>
  <c r="H834" i="5"/>
  <c r="L832" i="5"/>
  <c r="G832" i="5"/>
  <c r="H832" i="5"/>
  <c r="G830" i="5"/>
  <c r="H830" i="5"/>
  <c r="L828" i="5"/>
  <c r="G828" i="5"/>
  <c r="H828" i="5"/>
  <c r="L826" i="5"/>
  <c r="G826" i="5"/>
  <c r="H826" i="5"/>
  <c r="L824" i="5"/>
  <c r="G824" i="5"/>
  <c r="H824" i="5"/>
  <c r="L822" i="5"/>
  <c r="G822" i="5"/>
  <c r="H822" i="5"/>
  <c r="G820" i="5"/>
  <c r="H820" i="5"/>
  <c r="G818" i="5"/>
  <c r="H818" i="5"/>
  <c r="L816" i="5"/>
  <c r="G816" i="5"/>
  <c r="H816" i="5"/>
  <c r="G814" i="5"/>
  <c r="H814" i="5"/>
  <c r="L812" i="5"/>
  <c r="G812" i="5"/>
  <c r="H812" i="5"/>
  <c r="L810" i="5"/>
  <c r="G810" i="5"/>
  <c r="H810" i="5"/>
  <c r="G807" i="5"/>
  <c r="H807" i="5"/>
  <c r="F807" i="5"/>
  <c r="G803" i="5"/>
  <c r="H803" i="5"/>
  <c r="F803" i="5"/>
  <c r="L799" i="5"/>
  <c r="G799" i="5"/>
  <c r="H799" i="5"/>
  <c r="F799" i="5"/>
  <c r="L795" i="5"/>
  <c r="G795" i="5"/>
  <c r="H795" i="5"/>
  <c r="F795" i="5"/>
  <c r="F793" i="5"/>
  <c r="F792" i="5"/>
  <c r="F791" i="5"/>
  <c r="F790" i="5"/>
  <c r="F705" i="5"/>
  <c r="L705" i="5"/>
  <c r="L703" i="5"/>
  <c r="F701" i="5"/>
  <c r="L699" i="5"/>
  <c r="F697" i="5"/>
  <c r="L697" i="5"/>
  <c r="F693" i="5"/>
  <c r="F689" i="5"/>
  <c r="L687" i="5"/>
  <c r="F685" i="5"/>
  <c r="L683" i="5"/>
  <c r="F681" i="5"/>
  <c r="F677" i="5"/>
  <c r="F673" i="5"/>
  <c r="L673" i="5"/>
  <c r="L671" i="5"/>
  <c r="F669" i="5"/>
  <c r="L667" i="5"/>
  <c r="F665" i="5"/>
  <c r="L665" i="5"/>
  <c r="F661" i="5"/>
  <c r="L661" i="5"/>
  <c r="F657" i="5"/>
  <c r="L655" i="5"/>
  <c r="F653" i="5"/>
  <c r="L651" i="5"/>
  <c r="F649" i="5"/>
  <c r="F645" i="5"/>
  <c r="F641" i="5"/>
  <c r="L641" i="5"/>
  <c r="L639" i="5"/>
  <c r="F637" i="5"/>
  <c r="L635" i="5"/>
  <c r="F633" i="5"/>
  <c r="L633" i="5"/>
  <c r="F629" i="5"/>
  <c r="L629" i="5"/>
  <c r="F625" i="5"/>
  <c r="L623" i="5"/>
  <c r="F621" i="5"/>
  <c r="L619" i="5"/>
  <c r="F617" i="5"/>
  <c r="F613" i="5"/>
  <c r="F609" i="5"/>
  <c r="L609" i="5"/>
  <c r="L607" i="5"/>
  <c r="F605" i="5"/>
  <c r="L603" i="5"/>
  <c r="F601" i="5"/>
  <c r="L601" i="5"/>
  <c r="F597" i="5"/>
  <c r="L597" i="5"/>
  <c r="F593" i="5"/>
  <c r="L591" i="5"/>
  <c r="F589" i="5"/>
  <c r="L587" i="5"/>
  <c r="F585" i="5"/>
  <c r="F581" i="5"/>
  <c r="F577" i="5"/>
  <c r="L577" i="5"/>
  <c r="L575" i="5"/>
  <c r="F573" i="5"/>
  <c r="L571" i="5"/>
  <c r="F569" i="5"/>
  <c r="L569" i="5"/>
  <c r="F565" i="5"/>
  <c r="F561" i="5"/>
  <c r="L559" i="5"/>
  <c r="F557" i="5"/>
  <c r="L555" i="5"/>
  <c r="F553" i="5"/>
  <c r="H548" i="5"/>
  <c r="F546" i="5"/>
  <c r="F540" i="5"/>
  <c r="F536" i="5"/>
  <c r="L536" i="5"/>
  <c r="F532" i="5"/>
  <c r="F528" i="5"/>
  <c r="L528" i="5"/>
  <c r="F524" i="5"/>
  <c r="F520" i="5"/>
  <c r="F517" i="5"/>
  <c r="H512" i="5"/>
  <c r="F510" i="5"/>
  <c r="H508" i="5"/>
  <c r="H506" i="5"/>
  <c r="F504" i="5"/>
  <c r="H502" i="5"/>
  <c r="F500" i="5"/>
  <c r="H498" i="5"/>
  <c r="F496" i="5"/>
  <c r="H494" i="5"/>
  <c r="F492" i="5"/>
  <c r="L492" i="5"/>
  <c r="H490" i="5"/>
  <c r="F488" i="5"/>
  <c r="H486" i="5"/>
  <c r="F484" i="5"/>
  <c r="H482" i="5"/>
  <c r="F480" i="5"/>
  <c r="H478" i="5"/>
  <c r="F476" i="5"/>
  <c r="L476" i="5"/>
  <c r="H474" i="5"/>
  <c r="F472" i="5"/>
  <c r="L472" i="5"/>
  <c r="H470" i="5"/>
  <c r="F468" i="5"/>
  <c r="H466" i="5"/>
  <c r="F464" i="5"/>
  <c r="H462" i="5"/>
  <c r="F460" i="5"/>
  <c r="L460" i="5"/>
  <c r="H458" i="5"/>
  <c r="F456" i="5"/>
  <c r="H454" i="5"/>
  <c r="F452" i="5"/>
  <c r="H450" i="5"/>
  <c r="F448" i="5"/>
  <c r="H446" i="5"/>
  <c r="F444" i="5"/>
  <c r="H442" i="5"/>
  <c r="F440" i="5"/>
  <c r="H438" i="5"/>
  <c r="F436" i="5"/>
  <c r="H434" i="5"/>
  <c r="F432" i="5"/>
  <c r="H430" i="5"/>
  <c r="F428" i="5"/>
  <c r="L428" i="5"/>
  <c r="H426" i="5"/>
  <c r="F424" i="5"/>
  <c r="H422" i="5"/>
  <c r="F420" i="5"/>
  <c r="H418" i="5"/>
  <c r="F416" i="5"/>
  <c r="H414" i="5"/>
  <c r="F412" i="5"/>
  <c r="L412" i="5"/>
  <c r="H410" i="5"/>
  <c r="F408" i="5"/>
  <c r="L408" i="5"/>
  <c r="H406" i="5"/>
  <c r="F404" i="5"/>
  <c r="H398" i="5"/>
  <c r="L398" i="5"/>
  <c r="H394" i="5"/>
  <c r="L394" i="5"/>
  <c r="H388" i="5"/>
  <c r="H382" i="5"/>
  <c r="L382" i="5"/>
  <c r="H378" i="5"/>
  <c r="L378" i="5"/>
  <c r="H372" i="5"/>
  <c r="L369" i="5"/>
  <c r="H366" i="5"/>
  <c r="L366" i="5"/>
  <c r="H362" i="5"/>
  <c r="H356" i="5"/>
  <c r="L356" i="5"/>
  <c r="L353" i="5"/>
  <c r="H350" i="5"/>
  <c r="L350" i="5"/>
  <c r="H346" i="5"/>
  <c r="L346" i="5"/>
  <c r="H340" i="5"/>
  <c r="L340" i="5"/>
  <c r="H336" i="5"/>
  <c r="L336" i="5"/>
  <c r="H329" i="5"/>
  <c r="L329" i="5"/>
  <c r="H326" i="5"/>
  <c r="L326" i="5"/>
  <c r="F324" i="5"/>
  <c r="F322" i="5"/>
  <c r="F320" i="5"/>
  <c r="L320" i="5"/>
  <c r="F318" i="5"/>
  <c r="F316" i="5"/>
  <c r="F314" i="5"/>
  <c r="F312" i="5"/>
  <c r="F310" i="5"/>
  <c r="L310" i="5"/>
  <c r="F308" i="5"/>
  <c r="F306" i="5"/>
  <c r="L306" i="5"/>
  <c r="F304" i="5"/>
  <c r="L304" i="5"/>
  <c r="F302" i="5"/>
  <c r="L302" i="5"/>
  <c r="F300" i="5"/>
  <c r="F298" i="5"/>
  <c r="F296" i="5"/>
  <c r="L296" i="5"/>
  <c r="F294" i="5"/>
  <c r="L294" i="5"/>
  <c r="F292" i="5"/>
  <c r="L292" i="5"/>
  <c r="F290" i="5"/>
  <c r="L290" i="5"/>
  <c r="F288" i="5"/>
  <c r="L288" i="5"/>
  <c r="F286" i="5"/>
  <c r="L286" i="5"/>
  <c r="G283" i="5"/>
  <c r="H281" i="5"/>
  <c r="G279" i="5"/>
  <c r="L279" i="5"/>
  <c r="H277" i="5"/>
  <c r="G275" i="5"/>
  <c r="L275" i="5"/>
  <c r="H273" i="5"/>
  <c r="G271" i="5"/>
  <c r="F267" i="5"/>
  <c r="F263" i="5"/>
  <c r="L263" i="5"/>
  <c r="F259" i="5"/>
  <c r="L259" i="5"/>
  <c r="F255" i="5"/>
  <c r="F251" i="5"/>
  <c r="F247" i="5"/>
  <c r="L247" i="5"/>
  <c r="F243" i="5"/>
  <c r="L243" i="5"/>
  <c r="L238" i="5"/>
  <c r="L230" i="5"/>
  <c r="L226" i="5"/>
  <c r="L222" i="5"/>
  <c r="L214" i="5"/>
  <c r="L210" i="5"/>
  <c r="L206" i="5"/>
  <c r="L195" i="5"/>
  <c r="L192" i="5"/>
  <c r="H189" i="5"/>
  <c r="F185" i="5"/>
  <c r="F183" i="5"/>
  <c r="L183" i="5"/>
  <c r="F181" i="5"/>
  <c r="F179" i="5"/>
  <c r="L179" i="5"/>
  <c r="F177" i="5"/>
  <c r="F175" i="5"/>
  <c r="F173" i="5"/>
  <c r="L173" i="5"/>
  <c r="F171" i="5"/>
  <c r="F169" i="5"/>
  <c r="F167" i="5"/>
  <c r="L167" i="5"/>
  <c r="H164" i="5"/>
  <c r="L161" i="5"/>
  <c r="F158" i="5"/>
  <c r="L158" i="5"/>
  <c r="F155" i="5"/>
  <c r="F150" i="5"/>
  <c r="F147" i="5"/>
  <c r="F142" i="5"/>
  <c r="L142" i="5"/>
  <c r="F139" i="5"/>
  <c r="L137" i="5"/>
  <c r="F134" i="5"/>
  <c r="L134" i="5"/>
  <c r="F131" i="5"/>
  <c r="L129" i="5"/>
  <c r="F126" i="5"/>
  <c r="F123" i="5"/>
  <c r="F118" i="5"/>
  <c r="F115" i="5"/>
  <c r="L113" i="5"/>
  <c r="F110" i="5"/>
  <c r="F107" i="5"/>
  <c r="L105" i="5"/>
  <c r="L86" i="5"/>
  <c r="H83" i="5"/>
  <c r="L83" i="5"/>
  <c r="H80" i="5"/>
  <c r="H75" i="5"/>
  <c r="H72" i="5"/>
  <c r="L70" i="5"/>
  <c r="H67" i="5"/>
  <c r="L67" i="5"/>
  <c r="H64" i="5"/>
  <c r="H59" i="5"/>
  <c r="H56" i="5"/>
  <c r="L54" i="5"/>
  <c r="H51" i="5"/>
  <c r="L51" i="5"/>
  <c r="H48" i="5"/>
  <c r="H43" i="5"/>
  <c r="L43" i="5"/>
  <c r="H40" i="5"/>
  <c r="L38" i="5"/>
  <c r="H35" i="5"/>
  <c r="H32" i="5"/>
  <c r="H27" i="5"/>
  <c r="L27" i="5"/>
  <c r="H24" i="5"/>
  <c r="L22" i="5"/>
  <c r="L792" i="5"/>
  <c r="L790" i="5"/>
  <c r="L789" i="5"/>
  <c r="L788" i="5"/>
  <c r="L784" i="5"/>
  <c r="L783" i="5"/>
  <c r="L779" i="5"/>
  <c r="L778" i="5"/>
  <c r="L774" i="5"/>
  <c r="L769" i="5"/>
  <c r="L767" i="5"/>
  <c r="L762" i="5"/>
  <c r="L760" i="5"/>
  <c r="L758" i="5"/>
  <c r="L752" i="5"/>
  <c r="L746" i="5"/>
  <c r="L742" i="5"/>
  <c r="L740" i="5"/>
  <c r="L736" i="5"/>
  <c r="L730" i="5"/>
  <c r="L728" i="5"/>
  <c r="L724" i="5"/>
  <c r="L720" i="5"/>
  <c r="L714" i="5"/>
  <c r="F712" i="5"/>
  <c r="F710" i="5"/>
  <c r="F708" i="5"/>
  <c r="L708" i="5"/>
  <c r="F706" i="5"/>
  <c r="F702" i="5"/>
  <c r="F698" i="5"/>
  <c r="L698" i="5"/>
  <c r="F694" i="5"/>
  <c r="L694" i="5"/>
  <c r="F690" i="5"/>
  <c r="F686" i="5"/>
  <c r="F682" i="5"/>
  <c r="L682" i="5"/>
  <c r="F678" i="5"/>
  <c r="L678" i="5"/>
  <c r="F674" i="5"/>
  <c r="F670" i="5"/>
  <c r="F666" i="5"/>
  <c r="L666" i="5"/>
  <c r="F662" i="5"/>
  <c r="L662" i="5"/>
  <c r="F658" i="5"/>
  <c r="F654" i="5"/>
  <c r="F650" i="5"/>
  <c r="L650" i="5"/>
  <c r="F646" i="5"/>
  <c r="L646" i="5"/>
  <c r="F642" i="5"/>
  <c r="F638" i="5"/>
  <c r="F634" i="5"/>
  <c r="L634" i="5"/>
  <c r="F630" i="5"/>
  <c r="L630" i="5"/>
  <c r="F626" i="5"/>
  <c r="F622" i="5"/>
  <c r="F618" i="5"/>
  <c r="L618" i="5"/>
  <c r="F614" i="5"/>
  <c r="L614" i="5"/>
  <c r="F610" i="5"/>
  <c r="F606" i="5"/>
  <c r="F602" i="5"/>
  <c r="L602" i="5"/>
  <c r="F598" i="5"/>
  <c r="L598" i="5"/>
  <c r="F594" i="5"/>
  <c r="F590" i="5"/>
  <c r="F586" i="5"/>
  <c r="L586" i="5"/>
  <c r="F582" i="5"/>
  <c r="L582" i="5"/>
  <c r="F578" i="5"/>
  <c r="F574" i="5"/>
  <c r="F570" i="5"/>
  <c r="L570" i="5"/>
  <c r="F566" i="5"/>
  <c r="L566" i="5"/>
  <c r="F562" i="5"/>
  <c r="F558" i="5"/>
  <c r="F554" i="5"/>
  <c r="L554" i="5"/>
  <c r="F550" i="5"/>
  <c r="L550" i="5"/>
  <c r="F544" i="5"/>
  <c r="L544" i="5"/>
  <c r="F541" i="5"/>
  <c r="L539" i="5"/>
  <c r="F537" i="5"/>
  <c r="L537" i="5"/>
  <c r="F533" i="5"/>
  <c r="F529" i="5"/>
  <c r="L527" i="5"/>
  <c r="F525" i="5"/>
  <c r="L523" i="5"/>
  <c r="F521" i="5"/>
  <c r="F514" i="5"/>
  <c r="F505" i="5"/>
  <c r="F501" i="5"/>
  <c r="F497" i="5"/>
  <c r="F493" i="5"/>
  <c r="F489" i="5"/>
  <c r="F485" i="5"/>
  <c r="L485" i="5"/>
  <c r="F481" i="5"/>
  <c r="F477" i="5"/>
  <c r="F473" i="5"/>
  <c r="F469" i="5"/>
  <c r="F465" i="5"/>
  <c r="F461" i="5"/>
  <c r="F457" i="5"/>
  <c r="F453" i="5"/>
  <c r="F449" i="5"/>
  <c r="F445" i="5"/>
  <c r="F441" i="5"/>
  <c r="F437" i="5"/>
  <c r="F433" i="5"/>
  <c r="F429" i="5"/>
  <c r="F425" i="5"/>
  <c r="F421" i="5"/>
  <c r="F417" i="5"/>
  <c r="F413" i="5"/>
  <c r="F409" i="5"/>
  <c r="F405" i="5"/>
  <c r="H403" i="5"/>
  <c r="L403" i="5"/>
  <c r="H400" i="5"/>
  <c r="L400" i="5"/>
  <c r="L397" i="5"/>
  <c r="H393" i="5"/>
  <c r="H387" i="5"/>
  <c r="L387" i="5"/>
  <c r="H384" i="5"/>
  <c r="L384" i="5"/>
  <c r="L381" i="5"/>
  <c r="H377" i="5"/>
  <c r="H371" i="5"/>
  <c r="H368" i="5"/>
  <c r="H361" i="5"/>
  <c r="H355" i="5"/>
  <c r="L355" i="5"/>
  <c r="H352" i="5"/>
  <c r="H345" i="5"/>
  <c r="L343" i="5"/>
  <c r="H339" i="5"/>
  <c r="L339" i="5"/>
  <c r="H335" i="5"/>
  <c r="H332" i="5"/>
  <c r="H328" i="5"/>
  <c r="G284" i="5"/>
  <c r="G280" i="5"/>
  <c r="G276" i="5"/>
  <c r="G272" i="5"/>
  <c r="F269" i="5"/>
  <c r="L269" i="5"/>
  <c r="F265" i="5"/>
  <c r="F261" i="5"/>
  <c r="F257" i="5"/>
  <c r="F253" i="5"/>
  <c r="F249" i="5"/>
  <c r="F245" i="5"/>
  <c r="L245" i="5"/>
  <c r="F241" i="5"/>
  <c r="H237" i="5"/>
  <c r="L237" i="5"/>
  <c r="H233" i="5"/>
  <c r="H229" i="5"/>
  <c r="H225" i="5"/>
  <c r="H221" i="5"/>
  <c r="H217" i="5"/>
  <c r="H213" i="5"/>
  <c r="H209" i="5"/>
  <c r="H205" i="5"/>
  <c r="L205" i="5"/>
  <c r="H201" i="5"/>
  <c r="H197" i="5"/>
  <c r="L194" i="5"/>
  <c r="H165" i="5"/>
  <c r="L163" i="5"/>
  <c r="F160" i="5"/>
  <c r="L155" i="5"/>
  <c r="F152" i="5"/>
  <c r="L147" i="5"/>
  <c r="F144" i="5"/>
  <c r="F136" i="5"/>
  <c r="F128" i="5"/>
  <c r="L128" i="5"/>
  <c r="F120" i="5"/>
  <c r="L120" i="5"/>
  <c r="F112" i="5"/>
  <c r="F104" i="5"/>
  <c r="L104" i="5"/>
  <c r="G102" i="5"/>
  <c r="G100" i="5"/>
  <c r="G98" i="5"/>
  <c r="L98" i="5"/>
  <c r="G96" i="5"/>
  <c r="L96" i="5"/>
  <c r="G94" i="5"/>
  <c r="G92" i="5"/>
  <c r="G90" i="5"/>
  <c r="G88" i="5"/>
  <c r="L88" i="5"/>
  <c r="H85" i="5"/>
  <c r="L80" i="5"/>
  <c r="H77" i="5"/>
  <c r="L72" i="5"/>
  <c r="H69" i="5"/>
  <c r="H61" i="5"/>
  <c r="H53" i="5"/>
  <c r="H45" i="5"/>
  <c r="L40" i="5"/>
  <c r="H37" i="5"/>
  <c r="L32" i="5"/>
  <c r="H29" i="5"/>
  <c r="H21" i="5"/>
  <c r="F19" i="5"/>
  <c r="F17" i="5"/>
  <c r="F15" i="5"/>
  <c r="F13" i="5"/>
  <c r="F11" i="5"/>
  <c r="F9" i="5"/>
  <c r="F7" i="5"/>
  <c r="F5" i="5"/>
  <c r="F3" i="5"/>
  <c r="H793" i="5"/>
  <c r="H792" i="5"/>
  <c r="H791" i="5"/>
  <c r="H790" i="5"/>
  <c r="H789" i="5"/>
  <c r="H788" i="5"/>
  <c r="H787" i="5"/>
  <c r="H786" i="5"/>
  <c r="H785" i="5"/>
  <c r="H784" i="5"/>
  <c r="H783" i="5"/>
  <c r="H782" i="5"/>
  <c r="H781" i="5"/>
  <c r="H780" i="5"/>
  <c r="H779" i="5"/>
  <c r="H778" i="5"/>
  <c r="H777" i="5"/>
  <c r="H776" i="5"/>
  <c r="H775" i="5"/>
  <c r="H774" i="5"/>
  <c r="H773" i="5"/>
  <c r="H772" i="5"/>
  <c r="H771" i="5"/>
  <c r="H770" i="5"/>
  <c r="H769" i="5"/>
  <c r="H768" i="5"/>
  <c r="H767" i="5"/>
  <c r="H766" i="5"/>
  <c r="H765" i="5"/>
  <c r="H764" i="5"/>
  <c r="H763" i="5"/>
  <c r="H761" i="5"/>
  <c r="H759" i="5"/>
  <c r="H757" i="5"/>
  <c r="H755" i="5"/>
  <c r="H753" i="5"/>
  <c r="H751" i="5"/>
  <c r="H749" i="5"/>
  <c r="H747" i="5"/>
  <c r="H745" i="5"/>
  <c r="H743" i="5"/>
  <c r="H741" i="5"/>
  <c r="H739" i="5"/>
  <c r="H737" i="5"/>
  <c r="H735" i="5"/>
  <c r="H705" i="5"/>
  <c r="H701" i="5"/>
  <c r="H697" i="5"/>
  <c r="H693" i="5"/>
  <c r="H689" i="5"/>
  <c r="H685" i="5"/>
  <c r="H681" i="5"/>
  <c r="H677" i="5"/>
  <c r="H673" i="5"/>
  <c r="H669" i="5"/>
  <c r="H665" i="5"/>
  <c r="H661" i="5"/>
  <c r="H657" i="5"/>
  <c r="H653" i="5"/>
  <c r="H649" i="5"/>
  <c r="H645" i="5"/>
  <c r="H641" i="5"/>
  <c r="H637" i="5"/>
  <c r="H633" i="5"/>
  <c r="H629" i="5"/>
  <c r="H625" i="5"/>
  <c r="H621" i="5"/>
  <c r="H617" i="5"/>
  <c r="H613" i="5"/>
  <c r="H609" i="5"/>
  <c r="H605" i="5"/>
  <c r="H601" i="5"/>
  <c r="H597" i="5"/>
  <c r="H593" i="5"/>
  <c r="H589" i="5"/>
  <c r="H585" i="5"/>
  <c r="H581" i="5"/>
  <c r="H577" i="5"/>
  <c r="H573" i="5"/>
  <c r="H569" i="5"/>
  <c r="H565" i="5"/>
  <c r="F548" i="5"/>
  <c r="F545" i="5"/>
  <c r="L543" i="5"/>
  <c r="F538" i="5"/>
  <c r="L538" i="5"/>
  <c r="F534" i="5"/>
  <c r="L534" i="5"/>
  <c r="F530" i="5"/>
  <c r="F526" i="5"/>
  <c r="F522" i="5"/>
  <c r="L522" i="5"/>
  <c r="F518" i="5"/>
  <c r="L518" i="5"/>
  <c r="F512" i="5"/>
  <c r="F508" i="5"/>
  <c r="L508" i="5"/>
  <c r="F506" i="5"/>
  <c r="L506" i="5"/>
  <c r="F502" i="5"/>
  <c r="F498" i="5"/>
  <c r="F494" i="5"/>
  <c r="F490" i="5"/>
  <c r="L490" i="5"/>
  <c r="F486" i="5"/>
  <c r="F482" i="5"/>
  <c r="F478" i="5"/>
  <c r="F474" i="5"/>
  <c r="L474" i="5"/>
  <c r="F470" i="5"/>
  <c r="F466" i="5"/>
  <c r="F462" i="5"/>
  <c r="F458" i="5"/>
  <c r="L458" i="5"/>
  <c r="F454" i="5"/>
  <c r="F450" i="5"/>
  <c r="L450" i="5"/>
  <c r="F446" i="5"/>
  <c r="F442" i="5"/>
  <c r="L442" i="5"/>
  <c r="F438" i="5"/>
  <c r="F434" i="5"/>
  <c r="F430" i="5"/>
  <c r="F426" i="5"/>
  <c r="L426" i="5"/>
  <c r="F422" i="5"/>
  <c r="F418" i="5"/>
  <c r="F414" i="5"/>
  <c r="F410" i="5"/>
  <c r="L410" i="5"/>
  <c r="F406" i="5"/>
  <c r="H402" i="5"/>
  <c r="L402" i="5"/>
  <c r="H396" i="5"/>
  <c r="L396" i="5"/>
  <c r="L393" i="5"/>
  <c r="H390" i="5"/>
  <c r="H386" i="5"/>
  <c r="L386" i="5"/>
  <c r="H380" i="5"/>
  <c r="L380" i="5"/>
  <c r="H374" i="5"/>
  <c r="H370" i="5"/>
  <c r="H364" i="5"/>
  <c r="L364" i="5"/>
  <c r="H358" i="5"/>
  <c r="H354" i="5"/>
  <c r="H348" i="5"/>
  <c r="L348" i="5"/>
  <c r="L345" i="5"/>
  <c r="H342" i="5"/>
  <c r="L342" i="5"/>
  <c r="H338" i="5"/>
  <c r="H331" i="5"/>
  <c r="F325" i="5"/>
  <c r="F323" i="5"/>
  <c r="L323" i="5"/>
  <c r="F321" i="5"/>
  <c r="F319" i="5"/>
  <c r="F317" i="5"/>
  <c r="F315" i="5"/>
  <c r="L315" i="5"/>
  <c r="F313" i="5"/>
  <c r="F311" i="5"/>
  <c r="F309" i="5"/>
  <c r="L309" i="5"/>
  <c r="F307" i="5"/>
  <c r="L307" i="5"/>
  <c r="F305" i="5"/>
  <c r="F303" i="5"/>
  <c r="F301" i="5"/>
  <c r="L301" i="5"/>
  <c r="F299" i="5"/>
  <c r="L299" i="5"/>
  <c r="F297" i="5"/>
  <c r="F295" i="5"/>
  <c r="F293" i="5"/>
  <c r="F291" i="5"/>
  <c r="F289" i="5"/>
  <c r="F287" i="5"/>
  <c r="F285" i="5"/>
  <c r="G281" i="5"/>
  <c r="G277" i="5"/>
  <c r="G273" i="5"/>
  <c r="F270" i="5"/>
  <c r="L270" i="5"/>
  <c r="L268" i="5"/>
  <c r="F266" i="5"/>
  <c r="L264" i="5"/>
  <c r="F262" i="5"/>
  <c r="L260" i="5"/>
  <c r="F258" i="5"/>
  <c r="F254" i="5"/>
  <c r="L254" i="5"/>
  <c r="L252" i="5"/>
  <c r="F250" i="5"/>
  <c r="F246" i="5"/>
  <c r="F242" i="5"/>
  <c r="L240" i="5"/>
  <c r="L236" i="5"/>
  <c r="L216" i="5"/>
  <c r="L212" i="5"/>
  <c r="L208" i="5"/>
  <c r="L204" i="5"/>
  <c r="L200" i="5"/>
  <c r="H193" i="5"/>
  <c r="L188" i="5"/>
  <c r="F186" i="5"/>
  <c r="F184" i="5"/>
  <c r="L184" i="5"/>
  <c r="F182" i="5"/>
  <c r="L182" i="5"/>
  <c r="F180" i="5"/>
  <c r="L180" i="5"/>
  <c r="F178" i="5"/>
  <c r="L178" i="5"/>
  <c r="F176" i="5"/>
  <c r="L176" i="5"/>
  <c r="F174" i="5"/>
  <c r="L174" i="5"/>
  <c r="F172" i="5"/>
  <c r="F170" i="5"/>
  <c r="F168" i="5"/>
  <c r="L168" i="5"/>
  <c r="F166" i="5"/>
  <c r="G164" i="5"/>
  <c r="H162" i="5"/>
  <c r="F159" i="5"/>
  <c r="F154" i="5"/>
  <c r="L154" i="5"/>
  <c r="F151" i="5"/>
  <c r="F146" i="5"/>
  <c r="L146" i="5"/>
  <c r="F143" i="5"/>
  <c r="L141" i="5"/>
  <c r="F138" i="5"/>
  <c r="F135" i="5"/>
  <c r="F130" i="5"/>
  <c r="L130" i="5"/>
  <c r="F127" i="5"/>
  <c r="F122" i="5"/>
  <c r="L122" i="5"/>
  <c r="F119" i="5"/>
  <c r="F114" i="5"/>
  <c r="F111" i="5"/>
  <c r="F106" i="5"/>
  <c r="L106" i="5"/>
  <c r="F103" i="5"/>
  <c r="H87" i="5"/>
  <c r="L87" i="5"/>
  <c r="H84" i="5"/>
  <c r="L82" i="5"/>
  <c r="H79" i="5"/>
  <c r="L79" i="5"/>
  <c r="H76" i="5"/>
  <c r="L74" i="5"/>
  <c r="H71" i="5"/>
  <c r="H68" i="5"/>
  <c r="H63" i="5"/>
  <c r="L63" i="5"/>
  <c r="H60" i="5"/>
  <c r="H55" i="5"/>
  <c r="H52" i="5"/>
  <c r="L50" i="5"/>
  <c r="H47" i="5"/>
  <c r="L47" i="5"/>
  <c r="H44" i="5"/>
  <c r="L42" i="5"/>
  <c r="H39" i="5"/>
  <c r="L39" i="5"/>
  <c r="H36" i="5"/>
  <c r="H31" i="5"/>
  <c r="H28" i="5"/>
  <c r="H23" i="5"/>
  <c r="L23" i="5"/>
  <c r="F924" i="5"/>
  <c r="F922" i="5"/>
  <c r="L922" i="5"/>
  <c r="F920" i="5"/>
  <c r="L920" i="5"/>
  <c r="F918" i="5"/>
  <c r="L918" i="5"/>
  <c r="F916" i="5"/>
  <c r="F914" i="5"/>
  <c r="F912" i="5"/>
  <c r="L912" i="5"/>
  <c r="F910" i="5"/>
  <c r="F908" i="5"/>
  <c r="F906" i="5"/>
  <c r="F904" i="5"/>
  <c r="F902" i="5"/>
  <c r="F900" i="5"/>
  <c r="F898" i="5"/>
  <c r="F896" i="5"/>
  <c r="F894" i="5"/>
  <c r="F892" i="5"/>
  <c r="L892" i="5"/>
  <c r="F890" i="5"/>
  <c r="F888" i="5"/>
  <c r="L888" i="5"/>
  <c r="F886" i="5"/>
  <c r="L886" i="5"/>
  <c r="F884" i="5"/>
  <c r="F882" i="5"/>
  <c r="F880" i="5"/>
  <c r="F878" i="5"/>
  <c r="F876" i="5"/>
  <c r="L876" i="5"/>
  <c r="F874" i="5"/>
  <c r="L874" i="5"/>
  <c r="F872" i="5"/>
  <c r="F870" i="5"/>
  <c r="L870" i="5"/>
  <c r="F868" i="5"/>
  <c r="F866" i="5"/>
  <c r="F864" i="5"/>
  <c r="L864" i="5"/>
  <c r="F862" i="5"/>
  <c r="F860" i="5"/>
  <c r="F858" i="5"/>
  <c r="F856" i="5"/>
  <c r="G793" i="5"/>
  <c r="G792" i="5"/>
  <c r="G791" i="5"/>
  <c r="G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L763" i="5"/>
  <c r="L761" i="5"/>
  <c r="L751" i="5"/>
  <c r="L747" i="5"/>
  <c r="L741" i="5"/>
  <c r="L737" i="5"/>
  <c r="L735" i="5"/>
  <c r="L729" i="5"/>
  <c r="L725" i="5"/>
  <c r="L719" i="5"/>
  <c r="F711" i="5"/>
  <c r="F709" i="5"/>
  <c r="F707" i="5"/>
  <c r="G705" i="5"/>
  <c r="F704" i="5"/>
  <c r="G701" i="5"/>
  <c r="F700" i="5"/>
  <c r="L700" i="5"/>
  <c r="G697" i="5"/>
  <c r="F696" i="5"/>
  <c r="L696" i="5"/>
  <c r="G693" i="5"/>
  <c r="F692" i="5"/>
  <c r="L692" i="5"/>
  <c r="G689" i="5"/>
  <c r="F688" i="5"/>
  <c r="L688" i="5"/>
  <c r="G685" i="5"/>
  <c r="F684" i="5"/>
  <c r="L684" i="5"/>
  <c r="G681" i="5"/>
  <c r="F680" i="5"/>
  <c r="G677" i="5"/>
  <c r="F676" i="5"/>
  <c r="L676" i="5"/>
  <c r="G673" i="5"/>
  <c r="F672" i="5"/>
  <c r="L672" i="5"/>
  <c r="G669" i="5"/>
  <c r="F668" i="5"/>
  <c r="G665" i="5"/>
  <c r="F664" i="5"/>
  <c r="L664" i="5"/>
  <c r="G661" i="5"/>
  <c r="F660" i="5"/>
  <c r="L660" i="5"/>
  <c r="G657" i="5"/>
  <c r="F656" i="5"/>
  <c r="L656" i="5"/>
  <c r="G653" i="5"/>
  <c r="F652" i="5"/>
  <c r="L652" i="5"/>
  <c r="G649" i="5"/>
  <c r="F648" i="5"/>
  <c r="G645" i="5"/>
  <c r="F644" i="5"/>
  <c r="G641" i="5"/>
  <c r="F640" i="5"/>
  <c r="L640" i="5"/>
  <c r="G637" i="5"/>
  <c r="F636" i="5"/>
  <c r="L636" i="5"/>
  <c r="G633" i="5"/>
  <c r="F632" i="5"/>
  <c r="G629" i="5"/>
  <c r="F628" i="5"/>
  <c r="L628" i="5"/>
  <c r="G625" i="5"/>
  <c r="F624" i="5"/>
  <c r="L624" i="5"/>
  <c r="G621" i="5"/>
  <c r="F620" i="5"/>
  <c r="G617" i="5"/>
  <c r="F616" i="5"/>
  <c r="G613" i="5"/>
  <c r="F612" i="5"/>
  <c r="L612" i="5"/>
  <c r="G609" i="5"/>
  <c r="F608" i="5"/>
  <c r="L608" i="5"/>
  <c r="G605" i="5"/>
  <c r="F604" i="5"/>
  <c r="G601" i="5"/>
  <c r="F600" i="5"/>
  <c r="L600" i="5"/>
  <c r="G597" i="5"/>
  <c r="F596" i="5"/>
  <c r="L596" i="5"/>
  <c r="G593" i="5"/>
  <c r="F592" i="5"/>
  <c r="G589" i="5"/>
  <c r="F588" i="5"/>
  <c r="G585" i="5"/>
  <c r="F584" i="5"/>
  <c r="G581" i="5"/>
  <c r="F580" i="5"/>
  <c r="L580" i="5"/>
  <c r="G577" i="5"/>
  <c r="F576" i="5"/>
  <c r="G573" i="5"/>
  <c r="F572" i="5"/>
  <c r="G569" i="5"/>
  <c r="F568" i="5"/>
  <c r="L568" i="5"/>
  <c r="G565" i="5"/>
  <c r="F564" i="5"/>
  <c r="G561" i="5"/>
  <c r="F560" i="5"/>
  <c r="L560" i="5"/>
  <c r="G557" i="5"/>
  <c r="F556" i="5"/>
  <c r="L556" i="5"/>
  <c r="G553" i="5"/>
  <c r="F552" i="5"/>
  <c r="F549" i="5"/>
  <c r="H544" i="5"/>
  <c r="F542" i="5"/>
  <c r="G540" i="5"/>
  <c r="H537" i="5"/>
  <c r="G536" i="5"/>
  <c r="H533" i="5"/>
  <c r="G532" i="5"/>
  <c r="H529" i="5"/>
  <c r="G528" i="5"/>
  <c r="H525" i="5"/>
  <c r="G524" i="5"/>
  <c r="H521" i="5"/>
  <c r="G520" i="5"/>
  <c r="H517" i="5"/>
  <c r="F516" i="5"/>
  <c r="F513" i="5"/>
  <c r="L513" i="5"/>
  <c r="L511" i="5"/>
  <c r="F509" i="5"/>
  <c r="L507" i="5"/>
  <c r="H505" i="5"/>
  <c r="G504" i="5"/>
  <c r="F503" i="5"/>
  <c r="H501" i="5"/>
  <c r="G500" i="5"/>
  <c r="F499" i="5"/>
  <c r="H497" i="5"/>
  <c r="G496" i="5"/>
  <c r="F495" i="5"/>
  <c r="L495" i="5"/>
  <c r="H493" i="5"/>
  <c r="G492" i="5"/>
  <c r="F491" i="5"/>
  <c r="L491" i="5"/>
  <c r="H489" i="5"/>
  <c r="G488" i="5"/>
  <c r="F487" i="5"/>
  <c r="H485" i="5"/>
  <c r="G484" i="5"/>
  <c r="F483" i="5"/>
  <c r="H481" i="5"/>
  <c r="G480" i="5"/>
  <c r="F479" i="5"/>
  <c r="H477" i="5"/>
  <c r="G476" i="5"/>
  <c r="F475" i="5"/>
  <c r="H473" i="5"/>
  <c r="G472" i="5"/>
  <c r="F471" i="5"/>
  <c r="H469" i="5"/>
  <c r="G468" i="5"/>
  <c r="F467" i="5"/>
  <c r="H465" i="5"/>
  <c r="G464" i="5"/>
  <c r="F463" i="5"/>
  <c r="H461" i="5"/>
  <c r="G460" i="5"/>
  <c r="F459" i="5"/>
  <c r="H457" i="5"/>
  <c r="G456" i="5"/>
  <c r="F455" i="5"/>
  <c r="H453" i="5"/>
  <c r="G452" i="5"/>
  <c r="F451" i="5"/>
  <c r="H449" i="5"/>
  <c r="G448" i="5"/>
  <c r="F447" i="5"/>
  <c r="H445" i="5"/>
  <c r="G444" i="5"/>
  <c r="F443" i="5"/>
  <c r="H441" i="5"/>
  <c r="G440" i="5"/>
  <c r="F439" i="5"/>
  <c r="H437" i="5"/>
  <c r="G436" i="5"/>
  <c r="F435" i="5"/>
  <c r="H433" i="5"/>
  <c r="G432" i="5"/>
  <c r="F431" i="5"/>
  <c r="L431" i="5"/>
  <c r="H429" i="5"/>
  <c r="G428" i="5"/>
  <c r="F427" i="5"/>
  <c r="H425" i="5"/>
  <c r="G424" i="5"/>
  <c r="F423" i="5"/>
  <c r="H421" i="5"/>
  <c r="G420" i="5"/>
  <c r="F419" i="5"/>
  <c r="H417" i="5"/>
  <c r="G416" i="5"/>
  <c r="F415" i="5"/>
  <c r="L415" i="5"/>
  <c r="H413" i="5"/>
  <c r="G412" i="5"/>
  <c r="F411" i="5"/>
  <c r="H409" i="5"/>
  <c r="G408" i="5"/>
  <c r="F407" i="5"/>
  <c r="H405" i="5"/>
  <c r="G404" i="5"/>
  <c r="H401" i="5"/>
  <c r="L399" i="5"/>
  <c r="H395" i="5"/>
  <c r="H392" i="5"/>
  <c r="L392" i="5"/>
  <c r="H385" i="5"/>
  <c r="L383" i="5"/>
  <c r="H379" i="5"/>
  <c r="H376" i="5"/>
  <c r="L376" i="5"/>
  <c r="H369" i="5"/>
  <c r="L367" i="5"/>
  <c r="H363" i="5"/>
  <c r="H360" i="5"/>
  <c r="L360" i="5"/>
  <c r="H353" i="5"/>
  <c r="L351" i="5"/>
  <c r="H347" i="5"/>
  <c r="H344" i="5"/>
  <c r="L344" i="5"/>
  <c r="H337" i="5"/>
  <c r="H334" i="5"/>
  <c r="L334" i="5"/>
  <c r="H330" i="5"/>
  <c r="L330" i="5"/>
  <c r="L327" i="5"/>
  <c r="H324" i="5"/>
  <c r="H322" i="5"/>
  <c r="H320" i="5"/>
  <c r="H318" i="5"/>
  <c r="H316" i="5"/>
  <c r="H314" i="5"/>
  <c r="H312" i="5"/>
  <c r="H310" i="5"/>
  <c r="H308" i="5"/>
  <c r="H306" i="5"/>
  <c r="H304" i="5"/>
  <c r="H302" i="5"/>
  <c r="H300" i="5"/>
  <c r="H298" i="5"/>
  <c r="H296" i="5"/>
  <c r="H294" i="5"/>
  <c r="H292" i="5"/>
  <c r="H290" i="5"/>
  <c r="H288" i="5"/>
  <c r="H286" i="5"/>
  <c r="H284" i="5"/>
  <c r="F283" i="5"/>
  <c r="G282" i="5"/>
  <c r="H280" i="5"/>
  <c r="F279" i="5"/>
  <c r="G278" i="5"/>
  <c r="H276" i="5"/>
  <c r="F275" i="5"/>
  <c r="G274" i="5"/>
  <c r="L274" i="5"/>
  <c r="H272" i="5"/>
  <c r="F271" i="5"/>
  <c r="H269" i="5"/>
  <c r="G267" i="5"/>
  <c r="H265" i="5"/>
  <c r="G263" i="5"/>
  <c r="H261" i="5"/>
  <c r="G259" i="5"/>
  <c r="H257" i="5"/>
  <c r="G255" i="5"/>
  <c r="H253" i="5"/>
  <c r="G251" i="5"/>
  <c r="H249" i="5"/>
  <c r="G247" i="5"/>
  <c r="H245" i="5"/>
  <c r="G243" i="5"/>
  <c r="H241" i="5"/>
  <c r="H239" i="5"/>
  <c r="H235" i="5"/>
  <c r="H231" i="5"/>
  <c r="L231" i="5"/>
  <c r="H227" i="5"/>
  <c r="L227" i="5"/>
  <c r="H223" i="5"/>
  <c r="H219" i="5"/>
  <c r="H215" i="5"/>
  <c r="L215" i="5"/>
  <c r="H211" i="5"/>
  <c r="L211" i="5"/>
  <c r="H207" i="5"/>
  <c r="H203" i="5"/>
  <c r="H199" i="5"/>
  <c r="L199" i="5"/>
  <c r="L190" i="5"/>
  <c r="G165" i="5"/>
  <c r="L159" i="5"/>
  <c r="F156" i="5"/>
  <c r="L156" i="5"/>
  <c r="F148" i="5"/>
  <c r="L143" i="5"/>
  <c r="F140" i="5"/>
  <c r="L135" i="5"/>
  <c r="F132" i="5"/>
  <c r="L132" i="5"/>
  <c r="F124" i="5"/>
  <c r="L124" i="5"/>
  <c r="L119" i="5"/>
  <c r="F116" i="5"/>
  <c r="F108" i="5"/>
  <c r="L108" i="5"/>
  <c r="L103" i="5"/>
  <c r="G101" i="5"/>
  <c r="G99" i="5"/>
  <c r="G97" i="5"/>
  <c r="G95" i="5"/>
  <c r="G93" i="5"/>
  <c r="G91" i="5"/>
  <c r="L91" i="5"/>
  <c r="G89" i="5"/>
  <c r="L84" i="5"/>
  <c r="H81" i="5"/>
  <c r="L76" i="5"/>
  <c r="H73" i="5"/>
  <c r="L68" i="5"/>
  <c r="H65" i="5"/>
  <c r="L65" i="5"/>
  <c r="L60" i="5"/>
  <c r="H57" i="5"/>
  <c r="L52" i="5"/>
  <c r="H49" i="5"/>
  <c r="L49" i="5"/>
  <c r="H41" i="5"/>
  <c r="L36" i="5"/>
  <c r="H33" i="5"/>
  <c r="L33" i="5"/>
  <c r="L28" i="5"/>
  <c r="H25" i="5"/>
  <c r="F20" i="5"/>
  <c r="F18" i="5"/>
  <c r="L18" i="5"/>
  <c r="F16" i="5"/>
  <c r="F14" i="5"/>
  <c r="F12" i="5"/>
  <c r="F10" i="5"/>
  <c r="F8" i="5"/>
  <c r="L8" i="5"/>
  <c r="F6" i="5"/>
  <c r="F4" i="5"/>
  <c r="G3620" i="5"/>
  <c r="G3616" i="5"/>
  <c r="G3580" i="5"/>
  <c r="G3576" i="5"/>
  <c r="G3456" i="5"/>
  <c r="G3335" i="5"/>
  <c r="G3460" i="5"/>
  <c r="G3410" i="5"/>
  <c r="G3334" i="5"/>
  <c r="G3312" i="5"/>
  <c r="G3493" i="5"/>
  <c r="H3493" i="5"/>
  <c r="F3493" i="5"/>
  <c r="G3509" i="5"/>
  <c r="H3509" i="5"/>
  <c r="F3509" i="5"/>
  <c r="G3362" i="5"/>
  <c r="H3362" i="5"/>
  <c r="F3362" i="5"/>
  <c r="G3536" i="5"/>
  <c r="H3536" i="5"/>
  <c r="F3536" i="5"/>
  <c r="F3646" i="5"/>
  <c r="F3642" i="5"/>
  <c r="F3638" i="5"/>
  <c r="F3634" i="5"/>
  <c r="F3630" i="5"/>
  <c r="F3626" i="5"/>
  <c r="F3622" i="5"/>
  <c r="F3610" i="5"/>
  <c r="F3606" i="5"/>
  <c r="F3602" i="5"/>
  <c r="F3598" i="5"/>
  <c r="F3594" i="5"/>
  <c r="G3593" i="5"/>
  <c r="F3590" i="5"/>
  <c r="G3589" i="5"/>
  <c r="F3586" i="5"/>
  <c r="F3582" i="5"/>
  <c r="F3570" i="5"/>
  <c r="F3566" i="5"/>
  <c r="F3562" i="5"/>
  <c r="F3558" i="5"/>
  <c r="F3554" i="5"/>
  <c r="F3550" i="5"/>
  <c r="F3541" i="5"/>
  <c r="G3348" i="5"/>
  <c r="F3484" i="5"/>
  <c r="G3520" i="5"/>
  <c r="F3501" i="5"/>
  <c r="G3483" i="5"/>
  <c r="F3542" i="5"/>
  <c r="G3454" i="5"/>
  <c r="F3431" i="5"/>
  <c r="G3398" i="5"/>
  <c r="F3354" i="5"/>
  <c r="G3325" i="5"/>
  <c r="F3437" i="5"/>
  <c r="F3502" i="5"/>
  <c r="F3445" i="5"/>
  <c r="F3400" i="5"/>
  <c r="F3383" i="5"/>
  <c r="F3533" i="5"/>
  <c r="F3317" i="5"/>
  <c r="F3324" i="5"/>
  <c r="F3516" i="5"/>
  <c r="G3427" i="5"/>
  <c r="F3433" i="5"/>
  <c r="G3429" i="5"/>
  <c r="F3415" i="5"/>
  <c r="G3306" i="5"/>
  <c r="F3507" i="5"/>
  <c r="F3494" i="5"/>
  <c r="F3403" i="5"/>
  <c r="G3382" i="5"/>
  <c r="H3382" i="5"/>
  <c r="G3464" i="5"/>
  <c r="H3464" i="5"/>
  <c r="G3449" i="5"/>
  <c r="H3449" i="5"/>
  <c r="G3406" i="5"/>
  <c r="H3406" i="5"/>
  <c r="G3436" i="5"/>
  <c r="H3436" i="5"/>
  <c r="G3417" i="5"/>
  <c r="H3417" i="5"/>
  <c r="G3332" i="5"/>
  <c r="H3332" i="5"/>
  <c r="G3513" i="5"/>
  <c r="H3513" i="5"/>
  <c r="G3488" i="5"/>
  <c r="H3488" i="5"/>
  <c r="G3486" i="5"/>
  <c r="H3486" i="5"/>
  <c r="G3521" i="5"/>
  <c r="H3521" i="5"/>
  <c r="G3457" i="5"/>
  <c r="H3457" i="5"/>
  <c r="G3374" i="5"/>
  <c r="H3374" i="5"/>
  <c r="G3423" i="5"/>
  <c r="H3423" i="5"/>
  <c r="G3504" i="5"/>
  <c r="H3504" i="5"/>
  <c r="G3342" i="5"/>
  <c r="H3342" i="5"/>
  <c r="G3525" i="5"/>
  <c r="H3525" i="5"/>
  <c r="G3497" i="5"/>
  <c r="H3497" i="5"/>
  <c r="G3506" i="5"/>
  <c r="H3506" i="5"/>
  <c r="G3375" i="5"/>
  <c r="H3375" i="5"/>
  <c r="G3368" i="5"/>
  <c r="H3368" i="5"/>
  <c r="G3416" i="5"/>
  <c r="H3416" i="5"/>
  <c r="G3514" i="5"/>
  <c r="H3514" i="5"/>
  <c r="G3461" i="5"/>
  <c r="H3461" i="5"/>
  <c r="G3496" i="5"/>
  <c r="H3496" i="5"/>
  <c r="G3526" i="5"/>
  <c r="H3526" i="5"/>
  <c r="G3364" i="5"/>
  <c r="H3364" i="5"/>
  <c r="G3492" i="5"/>
  <c r="H3492" i="5"/>
  <c r="G3448" i="5"/>
  <c r="H3448" i="5"/>
  <c r="G3379" i="5"/>
  <c r="H3379" i="5"/>
  <c r="G3473" i="5"/>
  <c r="H3473" i="5"/>
  <c r="G3489" i="5"/>
  <c r="H3489" i="5"/>
  <c r="G3508" i="5"/>
  <c r="H3508" i="5"/>
  <c r="F3508" i="5"/>
  <c r="G3490" i="5"/>
  <c r="H3490" i="5"/>
  <c r="F3490" i="5"/>
  <c r="G3465" i="5"/>
  <c r="H3465" i="5"/>
  <c r="F3465" i="5"/>
  <c r="H3644" i="5"/>
  <c r="H3640" i="5"/>
  <c r="H3636" i="5"/>
  <c r="H3632" i="5"/>
  <c r="H3628" i="5"/>
  <c r="H3624" i="5"/>
  <c r="H3620" i="5"/>
  <c r="G3618" i="5"/>
  <c r="H3616" i="5"/>
  <c r="G3614" i="5"/>
  <c r="H3612" i="5"/>
  <c r="H3608" i="5"/>
  <c r="H3604" i="5"/>
  <c r="H3600" i="5"/>
  <c r="H3596" i="5"/>
  <c r="H3592" i="5"/>
  <c r="H3588" i="5"/>
  <c r="H3584" i="5"/>
  <c r="H3580" i="5"/>
  <c r="G3578" i="5"/>
  <c r="H3576" i="5"/>
  <c r="G3574" i="5"/>
  <c r="H3572" i="5"/>
  <c r="H3568" i="5"/>
  <c r="H3564" i="5"/>
  <c r="H3560" i="5"/>
  <c r="H3556" i="5"/>
  <c r="H3552" i="5"/>
  <c r="H3372" i="5"/>
  <c r="H3357" i="5"/>
  <c r="H3369" i="5"/>
  <c r="H3500" i="5"/>
  <c r="H3518" i="5"/>
  <c r="H3528" i="5"/>
  <c r="H3322" i="5"/>
  <c r="H3475" i="5"/>
  <c r="H3455" i="5"/>
  <c r="H3519" i="5"/>
  <c r="H3456" i="5"/>
  <c r="G3426" i="5"/>
  <c r="H3335" i="5"/>
  <c r="G3378" i="5"/>
  <c r="H3460" i="5"/>
  <c r="G3330" i="5"/>
  <c r="H3410" i="5"/>
  <c r="G3352" i="5"/>
  <c r="H3334" i="5"/>
  <c r="G3440" i="5"/>
  <c r="H3312" i="5"/>
  <c r="G3333" i="5"/>
  <c r="H3412" i="5"/>
  <c r="H3532" i="5"/>
  <c r="H3316" i="5"/>
  <c r="H3384" i="5"/>
  <c r="H3468" i="5"/>
  <c r="H3356" i="5"/>
  <c r="H3529" i="5"/>
  <c r="H3474" i="5"/>
  <c r="H3543" i="5"/>
  <c r="G3422" i="5"/>
  <c r="H3422" i="5"/>
  <c r="F3422" i="5"/>
  <c r="G3442" i="5"/>
  <c r="H3442" i="5"/>
  <c r="F3442" i="5"/>
  <c r="G3377" i="5"/>
  <c r="H3377" i="5"/>
  <c r="F3377" i="5"/>
  <c r="H3645" i="5"/>
  <c r="F3644" i="5"/>
  <c r="H3641" i="5"/>
  <c r="F3640" i="5"/>
  <c r="H3637" i="5"/>
  <c r="F3636" i="5"/>
  <c r="H3633" i="5"/>
  <c r="F3632" i="5"/>
  <c r="H3629" i="5"/>
  <c r="F3628" i="5"/>
  <c r="H3625" i="5"/>
  <c r="F3624" i="5"/>
  <c r="H3621" i="5"/>
  <c r="F3620" i="5"/>
  <c r="H3617" i="5"/>
  <c r="F3616" i="5"/>
  <c r="H3613" i="5"/>
  <c r="F3612" i="5"/>
  <c r="H3609" i="5"/>
  <c r="F3608" i="5"/>
  <c r="H3605" i="5"/>
  <c r="F3604" i="5"/>
  <c r="H3601" i="5"/>
  <c r="F3600" i="5"/>
  <c r="H3597" i="5"/>
  <c r="F3596" i="5"/>
  <c r="G3595" i="5"/>
  <c r="H3593" i="5"/>
  <c r="F3592" i="5"/>
  <c r="G3591" i="5"/>
  <c r="H3589" i="5"/>
  <c r="F3588" i="5"/>
  <c r="H3585" i="5"/>
  <c r="F3584" i="5"/>
  <c r="H3581" i="5"/>
  <c r="F3580" i="5"/>
  <c r="H3577" i="5"/>
  <c r="F3576" i="5"/>
  <c r="H3573" i="5"/>
  <c r="F3572" i="5"/>
  <c r="H3569" i="5"/>
  <c r="F3568" i="5"/>
  <c r="H3565" i="5"/>
  <c r="F3564" i="5"/>
  <c r="H3561" i="5"/>
  <c r="F3560" i="5"/>
  <c r="H3557" i="5"/>
  <c r="F3556" i="5"/>
  <c r="H3553" i="5"/>
  <c r="F3552" i="5"/>
  <c r="H3549" i="5"/>
  <c r="F3372" i="5"/>
  <c r="G3441" i="5"/>
  <c r="H3348" i="5"/>
  <c r="F3357" i="5"/>
  <c r="G3540" i="5"/>
  <c r="H3520" i="5"/>
  <c r="F3369" i="5"/>
  <c r="G3311" i="5"/>
  <c r="H3483" i="5"/>
  <c r="F3500" i="5"/>
  <c r="G3527" i="5"/>
  <c r="H3454" i="5"/>
  <c r="F3518" i="5"/>
  <c r="G3420" i="5"/>
  <c r="H3398" i="5"/>
  <c r="F3528" i="5"/>
  <c r="G3479" i="5"/>
  <c r="H3325" i="5"/>
  <c r="F3322" i="5"/>
  <c r="H3336" i="5"/>
  <c r="F3475" i="5"/>
  <c r="H3399" i="5"/>
  <c r="F3455" i="5"/>
  <c r="H3505" i="5"/>
  <c r="F3519" i="5"/>
  <c r="H3310" i="5"/>
  <c r="F3456" i="5"/>
  <c r="H3480" i="5"/>
  <c r="F3335" i="5"/>
  <c r="H3477" i="5"/>
  <c r="F3460" i="5"/>
  <c r="H3349" i="5"/>
  <c r="F3410" i="5"/>
  <c r="H3515" i="5"/>
  <c r="F3334" i="5"/>
  <c r="H3308" i="5"/>
  <c r="F3312" i="5"/>
  <c r="H3530" i="5"/>
  <c r="F3412" i="5"/>
  <c r="H3343" i="5"/>
  <c r="F3532" i="5"/>
  <c r="H3444" i="5"/>
  <c r="F3316" i="5"/>
  <c r="H3471" i="5"/>
  <c r="F3384" i="5"/>
  <c r="H3319" i="5"/>
  <c r="F3468" i="5"/>
  <c r="G3367" i="5"/>
  <c r="H3427" i="5"/>
  <c r="F3356" i="5"/>
  <c r="G3418" i="5"/>
  <c r="H3429" i="5"/>
  <c r="F3529" i="5"/>
  <c r="G3539" i="5"/>
  <c r="H3306" i="5"/>
  <c r="F3474" i="5"/>
  <c r="H3350" i="5"/>
  <c r="F3543" i="5"/>
  <c r="H3414" i="5"/>
  <c r="F3392" i="5"/>
  <c r="H3443" i="5"/>
  <c r="G3346" i="5"/>
  <c r="H3346" i="5"/>
  <c r="G3511" i="5"/>
  <c r="H3511" i="5"/>
  <c r="G3365" i="5"/>
  <c r="H3365" i="5"/>
  <c r="G3402" i="5"/>
  <c r="H3402" i="5"/>
  <c r="G3401" i="5"/>
  <c r="H3401" i="5"/>
  <c r="G3394" i="5"/>
  <c r="H3394" i="5"/>
  <c r="G3487" i="5"/>
  <c r="H3487" i="5"/>
  <c r="G3307" i="5"/>
  <c r="H3307" i="5"/>
  <c r="G3430" i="5"/>
  <c r="H3430" i="5"/>
  <c r="G3432" i="5"/>
  <c r="H3432" i="5"/>
  <c r="G3323" i="5"/>
  <c r="H3323" i="5"/>
  <c r="G3459" i="5"/>
  <c r="H3459" i="5"/>
  <c r="G3338" i="5"/>
  <c r="H3338" i="5"/>
  <c r="G3450" i="5"/>
  <c r="H3450" i="5"/>
  <c r="G3522" i="5"/>
  <c r="H3522" i="5"/>
  <c r="G3428" i="5"/>
  <c r="H3428" i="5"/>
  <c r="G3485" i="5"/>
  <c r="H3485" i="5"/>
  <c r="G3376" i="5"/>
  <c r="H3376" i="5"/>
  <c r="G3545" i="5"/>
  <c r="H3545" i="5"/>
  <c r="G3463" i="5"/>
  <c r="H3463" i="5"/>
  <c r="G3470" i="5"/>
  <c r="H3470" i="5"/>
  <c r="G3397" i="5"/>
  <c r="H3397" i="5"/>
  <c r="G3326" i="5"/>
  <c r="H3326" i="5"/>
  <c r="G3510" i="5"/>
  <c r="H3510" i="5"/>
  <c r="G3366" i="5"/>
  <c r="H3366" i="5"/>
  <c r="G3424" i="5"/>
  <c r="H3424" i="5"/>
  <c r="G3409" i="5"/>
  <c r="H3409" i="5"/>
  <c r="G3413" i="5"/>
  <c r="H3413" i="5"/>
  <c r="G3408" i="5"/>
  <c r="H3408" i="5"/>
  <c r="G3503" i="5"/>
  <c r="H3503" i="5"/>
  <c r="G3467" i="5"/>
  <c r="H3467" i="5"/>
  <c r="G3458" i="5"/>
  <c r="H3458" i="5"/>
  <c r="G3546" i="5"/>
  <c r="H3546" i="5"/>
  <c r="G3466" i="5"/>
  <c r="H3466" i="5"/>
  <c r="F3466" i="5"/>
  <c r="G3421" i="5"/>
  <c r="H3421" i="5"/>
  <c r="F3421" i="5"/>
  <c r="G3360" i="5"/>
  <c r="H3360" i="5"/>
  <c r="F3360" i="5"/>
  <c r="F3320" i="5"/>
  <c r="F3439" i="5"/>
  <c r="F3373" i="5"/>
  <c r="F3355" i="5"/>
  <c r="F3396" i="5"/>
  <c r="F3390" i="5"/>
  <c r="F3388" i="5"/>
  <c r="F3361" i="5"/>
  <c r="F3359" i="5"/>
  <c r="H2880" i="5"/>
  <c r="F2880" i="5"/>
  <c r="H2878" i="5"/>
  <c r="F2878" i="5"/>
  <c r="H2876" i="5"/>
  <c r="F2876" i="5"/>
  <c r="H2874" i="5"/>
  <c r="F2874" i="5"/>
  <c r="H2872" i="5"/>
  <c r="F2872" i="5"/>
  <c r="H2870" i="5"/>
  <c r="F2870" i="5"/>
  <c r="H2868" i="5"/>
  <c r="F2868" i="5"/>
  <c r="H2866" i="5"/>
  <c r="F2866" i="5"/>
  <c r="H2864" i="5"/>
  <c r="F2864" i="5"/>
  <c r="H2862" i="5"/>
  <c r="F2862" i="5"/>
  <c r="H2860" i="5"/>
  <c r="F2860" i="5"/>
  <c r="H2858" i="5"/>
  <c r="F2858" i="5"/>
  <c r="H2856" i="5"/>
  <c r="F2856" i="5"/>
  <c r="H2854" i="5"/>
  <c r="F2854" i="5"/>
  <c r="H2852" i="5"/>
  <c r="F2852" i="5"/>
  <c r="H2850" i="5"/>
  <c r="F2850" i="5"/>
  <c r="H2848" i="5"/>
  <c r="F2848" i="5"/>
  <c r="H2846" i="5"/>
  <c r="F2846" i="5"/>
  <c r="H2844" i="5"/>
  <c r="F2844" i="5"/>
  <c r="H2842" i="5"/>
  <c r="F2842" i="5"/>
  <c r="H2840" i="5"/>
  <c r="F2840" i="5"/>
  <c r="H2838" i="5"/>
  <c r="F2838" i="5"/>
  <c r="H2836" i="5"/>
  <c r="F2836" i="5"/>
  <c r="H2834" i="5"/>
  <c r="F2834" i="5"/>
  <c r="H2832" i="5"/>
  <c r="F2832" i="5"/>
  <c r="H2830" i="5"/>
  <c r="F2830" i="5"/>
  <c r="H2828" i="5"/>
  <c r="F2828" i="5"/>
  <c r="H2826" i="5"/>
  <c r="F2826" i="5"/>
  <c r="H2824" i="5"/>
  <c r="F2824" i="5"/>
  <c r="H2822" i="5"/>
  <c r="F2822" i="5"/>
  <c r="H2820" i="5"/>
  <c r="F2820" i="5"/>
  <c r="H2818" i="5"/>
  <c r="F2818" i="5"/>
  <c r="H2816" i="5"/>
  <c r="F2816" i="5"/>
  <c r="H2814" i="5"/>
  <c r="F2814" i="5"/>
  <c r="H2812" i="5"/>
  <c r="F2812" i="5"/>
  <c r="H2810" i="5"/>
  <c r="F2810" i="5"/>
  <c r="H2808" i="5"/>
  <c r="F2808" i="5"/>
  <c r="H2806" i="5"/>
  <c r="F2806" i="5"/>
  <c r="H2804" i="5"/>
  <c r="F2804" i="5"/>
  <c r="H2802" i="5"/>
  <c r="F2802" i="5"/>
  <c r="H2800" i="5"/>
  <c r="F2800" i="5"/>
  <c r="H2798" i="5"/>
  <c r="F2798" i="5"/>
  <c r="H2796" i="5"/>
  <c r="F2796" i="5"/>
  <c r="H2794" i="5"/>
  <c r="F2794" i="5"/>
  <c r="H2792" i="5"/>
  <c r="F2792" i="5"/>
  <c r="H2790" i="5"/>
  <c r="F2790" i="5"/>
  <c r="H2788" i="5"/>
  <c r="F2788" i="5"/>
  <c r="H2786" i="5"/>
  <c r="F2786" i="5"/>
  <c r="H2784" i="5"/>
  <c r="F2784" i="5"/>
  <c r="H2782" i="5"/>
  <c r="F2782" i="5"/>
  <c r="H2780" i="5"/>
  <c r="F2780" i="5"/>
  <c r="H2778" i="5"/>
  <c r="F2778" i="5"/>
  <c r="H2776" i="5"/>
  <c r="F2776" i="5"/>
  <c r="H2774" i="5"/>
  <c r="F2774" i="5"/>
  <c r="H2772" i="5"/>
  <c r="F2772" i="5"/>
  <c r="H2770" i="5"/>
  <c r="F2770" i="5"/>
  <c r="H2768" i="5"/>
  <c r="F2768" i="5"/>
  <c r="H2766" i="5"/>
  <c r="F2766" i="5"/>
  <c r="H2764" i="5"/>
  <c r="F2764" i="5"/>
  <c r="H2762" i="5"/>
  <c r="F2762" i="5"/>
  <c r="H2760" i="5"/>
  <c r="F2760" i="5"/>
  <c r="H2758" i="5"/>
  <c r="F2758" i="5"/>
  <c r="H2756" i="5"/>
  <c r="F2756" i="5"/>
  <c r="H2754" i="5"/>
  <c r="F2754" i="5"/>
  <c r="H2752" i="5"/>
  <c r="F2752" i="5"/>
  <c r="H2750" i="5"/>
  <c r="F2750" i="5"/>
  <c r="H2748" i="5"/>
  <c r="F2748" i="5"/>
  <c r="H2746" i="5"/>
  <c r="F2746" i="5"/>
  <c r="H2744" i="5"/>
  <c r="F2744" i="5"/>
  <c r="H2742" i="5"/>
  <c r="F2742" i="5"/>
  <c r="H2740" i="5"/>
  <c r="F2740" i="5"/>
  <c r="H2738" i="5"/>
  <c r="F2738" i="5"/>
  <c r="H2736" i="5"/>
  <c r="F2736" i="5"/>
  <c r="H2734" i="5"/>
  <c r="F2734" i="5"/>
  <c r="H2732" i="5"/>
  <c r="F2732" i="5"/>
  <c r="H2730" i="5"/>
  <c r="F2730" i="5"/>
  <c r="H2728" i="5"/>
  <c r="F2728" i="5"/>
  <c r="H2726" i="5"/>
  <c r="F2726" i="5"/>
  <c r="H2724" i="5"/>
  <c r="F2724" i="5"/>
  <c r="H2722" i="5"/>
  <c r="F2722" i="5"/>
  <c r="H2720" i="5"/>
  <c r="F2720" i="5"/>
  <c r="H2718" i="5"/>
  <c r="F2718" i="5"/>
  <c r="H2716" i="5"/>
  <c r="F2716" i="5"/>
  <c r="H2714" i="5"/>
  <c r="F2714" i="5"/>
  <c r="H2712" i="5"/>
  <c r="F2712" i="5"/>
  <c r="H2710" i="5"/>
  <c r="F2710" i="5"/>
  <c r="H2708" i="5"/>
  <c r="F2708" i="5"/>
  <c r="H2706" i="5"/>
  <c r="F2706" i="5"/>
  <c r="H2704" i="5"/>
  <c r="F2704" i="5"/>
  <c r="H2702" i="5"/>
  <c r="F2702" i="5"/>
  <c r="H2700" i="5"/>
  <c r="F2700" i="5"/>
  <c r="H2698" i="5"/>
  <c r="F2698" i="5"/>
  <c r="H2696" i="5"/>
  <c r="F2696" i="5"/>
  <c r="H2694" i="5"/>
  <c r="F2694" i="5"/>
  <c r="H2692" i="5"/>
  <c r="F2692" i="5"/>
  <c r="H2690" i="5"/>
  <c r="F2690" i="5"/>
  <c r="H2688" i="5"/>
  <c r="F2688" i="5"/>
  <c r="H2686" i="5"/>
  <c r="F2686" i="5"/>
  <c r="H2684" i="5"/>
  <c r="F2684" i="5"/>
  <c r="H2682" i="5"/>
  <c r="F2682" i="5"/>
  <c r="H2680" i="5"/>
  <c r="F2680" i="5"/>
  <c r="H2678" i="5"/>
  <c r="F2678" i="5"/>
  <c r="H2676" i="5"/>
  <c r="F2676" i="5"/>
  <c r="H2674" i="5"/>
  <c r="F2674" i="5"/>
  <c r="H2672" i="5"/>
  <c r="F2672" i="5"/>
  <c r="H2670" i="5"/>
  <c r="F2670" i="5"/>
  <c r="H2668" i="5"/>
  <c r="F2668" i="5"/>
  <c r="H2666" i="5"/>
  <c r="F2666" i="5"/>
  <c r="H2664" i="5"/>
  <c r="F2664" i="5"/>
  <c r="H2662" i="5"/>
  <c r="F2662" i="5"/>
  <c r="H2660" i="5"/>
  <c r="F2660" i="5"/>
  <c r="H2658" i="5"/>
  <c r="F2658" i="5"/>
  <c r="H2656" i="5"/>
  <c r="F2656" i="5"/>
  <c r="H2654" i="5"/>
  <c r="F2654" i="5"/>
  <c r="H2652" i="5"/>
  <c r="F2652" i="5"/>
  <c r="H2650" i="5"/>
  <c r="F2650" i="5"/>
  <c r="H2648" i="5"/>
  <c r="F2648" i="5"/>
  <c r="H2646" i="5"/>
  <c r="F2646" i="5"/>
  <c r="H2644" i="5"/>
  <c r="F2644" i="5"/>
  <c r="H2642" i="5"/>
  <c r="F2642" i="5"/>
  <c r="H2640" i="5"/>
  <c r="F2640" i="5"/>
  <c r="H2638" i="5"/>
  <c r="F2638" i="5"/>
  <c r="H2636" i="5"/>
  <c r="F2636" i="5"/>
  <c r="H2634" i="5"/>
  <c r="F2634" i="5"/>
  <c r="H2632" i="5"/>
  <c r="F2632" i="5"/>
  <c r="H2630" i="5"/>
  <c r="F2630" i="5"/>
  <c r="H2628" i="5"/>
  <c r="F2628" i="5"/>
  <c r="H2626" i="5"/>
  <c r="F2626" i="5"/>
  <c r="H2624" i="5"/>
  <c r="F2624" i="5"/>
  <c r="H2622" i="5"/>
  <c r="F2622" i="5"/>
  <c r="H2620" i="5"/>
  <c r="F2620" i="5"/>
  <c r="H2618" i="5"/>
  <c r="F2618" i="5"/>
  <c r="H2616" i="5"/>
  <c r="F2616" i="5"/>
  <c r="H2614" i="5"/>
  <c r="F2614" i="5"/>
  <c r="H2612" i="5"/>
  <c r="F2612" i="5"/>
  <c r="H2610" i="5"/>
  <c r="F2610" i="5"/>
  <c r="H2608" i="5"/>
  <c r="F2608" i="5"/>
  <c r="H2606" i="5"/>
  <c r="F2606" i="5"/>
  <c r="H2604" i="5"/>
  <c r="F2604" i="5"/>
  <c r="H2602" i="5"/>
  <c r="F2602" i="5"/>
  <c r="H2600" i="5"/>
  <c r="F2600" i="5"/>
  <c r="H2598" i="5"/>
  <c r="F2598" i="5"/>
  <c r="H2596" i="5"/>
  <c r="F2596" i="5"/>
  <c r="H2594" i="5"/>
  <c r="F2594" i="5"/>
  <c r="H2592" i="5"/>
  <c r="F2592" i="5"/>
  <c r="H2590" i="5"/>
  <c r="F2590" i="5"/>
  <c r="H2588" i="5"/>
  <c r="F2588" i="5"/>
  <c r="H2586" i="5"/>
  <c r="F2586" i="5"/>
  <c r="H2584" i="5"/>
  <c r="F2584" i="5"/>
  <c r="H2582" i="5"/>
  <c r="F2582" i="5"/>
  <c r="H2580" i="5"/>
  <c r="F2580" i="5"/>
  <c r="H2578" i="5"/>
  <c r="F2578" i="5"/>
  <c r="H2576" i="5"/>
  <c r="F2576" i="5"/>
  <c r="H2574" i="5"/>
  <c r="F2574" i="5"/>
  <c r="H2572" i="5"/>
  <c r="F2572" i="5"/>
  <c r="H2570" i="5"/>
  <c r="F2570" i="5"/>
  <c r="H2568" i="5"/>
  <c r="F2568" i="5"/>
  <c r="H2566" i="5"/>
  <c r="F2566" i="5"/>
  <c r="H2564" i="5"/>
  <c r="F2564" i="5"/>
  <c r="H2562" i="5"/>
  <c r="F2562" i="5"/>
  <c r="H2560" i="5"/>
  <c r="F2560" i="5"/>
  <c r="H2558" i="5"/>
  <c r="F2558" i="5"/>
  <c r="H2556" i="5"/>
  <c r="F2556" i="5"/>
  <c r="H2554" i="5"/>
  <c r="F2554" i="5"/>
  <c r="H2552" i="5"/>
  <c r="F2552" i="5"/>
  <c r="H2550" i="5"/>
  <c r="F2550" i="5"/>
  <c r="H2548" i="5"/>
  <c r="F2548" i="5"/>
  <c r="H2546" i="5"/>
  <c r="F2546" i="5"/>
  <c r="H2544" i="5"/>
  <c r="F2544" i="5"/>
  <c r="H2542" i="5"/>
  <c r="F2542" i="5"/>
  <c r="H2540" i="5"/>
  <c r="F2540" i="5"/>
  <c r="H2538" i="5"/>
  <c r="F2538" i="5"/>
  <c r="H2536" i="5"/>
  <c r="F2536" i="5"/>
  <c r="H2534" i="5"/>
  <c r="F2534" i="5"/>
  <c r="H2532" i="5"/>
  <c r="F2532" i="5"/>
  <c r="H2530" i="5"/>
  <c r="F2530" i="5"/>
  <c r="H2528" i="5"/>
  <c r="F2528" i="5"/>
  <c r="H2526" i="5"/>
  <c r="F2526" i="5"/>
  <c r="H2524" i="5"/>
  <c r="F2524" i="5"/>
  <c r="H2522" i="5"/>
  <c r="F2522" i="5"/>
  <c r="H2520" i="5"/>
  <c r="F2520" i="5"/>
  <c r="H2518" i="5"/>
  <c r="F2518" i="5"/>
  <c r="H2516" i="5"/>
  <c r="F2516" i="5"/>
  <c r="H2514" i="5"/>
  <c r="F2514" i="5"/>
  <c r="H2512" i="5"/>
  <c r="F2512" i="5"/>
  <c r="H2510" i="5"/>
  <c r="F2510" i="5"/>
  <c r="H2508" i="5"/>
  <c r="F2508" i="5"/>
  <c r="H2506" i="5"/>
  <c r="F2506" i="5"/>
  <c r="H3320" i="5"/>
  <c r="H3439" i="5"/>
  <c r="H3373" i="5"/>
  <c r="H3355" i="5"/>
  <c r="H3396" i="5"/>
  <c r="H3390" i="5"/>
  <c r="H3388" i="5"/>
  <c r="H3361" i="5"/>
  <c r="H3359" i="5"/>
  <c r="H3331" i="5"/>
  <c r="H3517" i="5"/>
  <c r="H3534" i="5"/>
  <c r="H3370" i="5"/>
  <c r="H3381" i="5"/>
  <c r="H3389" i="5"/>
  <c r="H3438" i="5"/>
  <c r="H3476" i="5"/>
  <c r="H3321" i="5"/>
  <c r="H3524" i="5"/>
  <c r="H3339" i="5"/>
  <c r="H3314" i="5"/>
  <c r="H3345" i="5"/>
  <c r="H3329" i="5"/>
  <c r="H3341" i="5"/>
  <c r="H3387" i="5"/>
  <c r="H3491" i="5"/>
  <c r="H3495" i="5"/>
  <c r="H3434" i="5"/>
  <c r="H3469" i="5"/>
  <c r="H3351" i="5"/>
  <c r="H3544" i="5"/>
  <c r="H3547" i="5"/>
  <c r="H3419" i="5"/>
  <c r="H3523" i="5"/>
  <c r="H3313" i="5"/>
  <c r="H3537" i="5"/>
  <c r="H3447" i="5"/>
  <c r="H3404" i="5"/>
  <c r="H3340" i="5"/>
  <c r="H3435" i="5"/>
  <c r="H3353" i="5"/>
  <c r="H3512" i="5"/>
  <c r="H3363" i="5"/>
  <c r="H3451" i="5"/>
  <c r="H3386" i="5"/>
  <c r="H3380" i="5"/>
  <c r="H3411" i="5"/>
  <c r="H3371" i="5"/>
  <c r="H3318" i="5"/>
  <c r="H3478" i="5"/>
  <c r="H3328" i="5"/>
  <c r="H3472" i="5"/>
  <c r="H3446" i="5"/>
  <c r="H3393" i="5"/>
  <c r="H3481" i="5"/>
  <c r="H3337" i="5"/>
  <c r="H3407" i="5"/>
  <c r="H3327" i="5"/>
  <c r="H3344" i="5"/>
  <c r="H2882" i="5"/>
  <c r="H2881" i="5"/>
  <c r="F2881" i="5"/>
  <c r="H2879" i="5"/>
  <c r="F2879" i="5"/>
  <c r="H2877" i="5"/>
  <c r="F2877" i="5"/>
  <c r="H2875" i="5"/>
  <c r="F2875" i="5"/>
  <c r="H2873" i="5"/>
  <c r="F2873" i="5"/>
  <c r="H2871" i="5"/>
  <c r="F2871" i="5"/>
  <c r="H2869" i="5"/>
  <c r="F2869" i="5"/>
  <c r="H2867" i="5"/>
  <c r="F2867" i="5"/>
  <c r="H2865" i="5"/>
  <c r="F2865" i="5"/>
  <c r="H2863" i="5"/>
  <c r="F2863" i="5"/>
  <c r="H2861" i="5"/>
  <c r="F2861" i="5"/>
  <c r="H2859" i="5"/>
  <c r="F2859" i="5"/>
  <c r="H2857" i="5"/>
  <c r="F2857" i="5"/>
  <c r="H2855" i="5"/>
  <c r="F2855" i="5"/>
  <c r="H2853" i="5"/>
  <c r="F2853" i="5"/>
  <c r="H2851" i="5"/>
  <c r="F2851" i="5"/>
  <c r="H2849" i="5"/>
  <c r="F2849" i="5"/>
  <c r="H2847" i="5"/>
  <c r="F2847" i="5"/>
  <c r="H2845" i="5"/>
  <c r="F2845" i="5"/>
  <c r="H2843" i="5"/>
  <c r="F2843" i="5"/>
  <c r="H2841" i="5"/>
  <c r="F2841" i="5"/>
  <c r="H2839" i="5"/>
  <c r="F2839" i="5"/>
  <c r="H2837" i="5"/>
  <c r="F2837" i="5"/>
  <c r="H2835" i="5"/>
  <c r="F2835" i="5"/>
  <c r="H2833" i="5"/>
  <c r="F2833" i="5"/>
  <c r="H2831" i="5"/>
  <c r="F2831" i="5"/>
  <c r="H2829" i="5"/>
  <c r="F2829" i="5"/>
  <c r="H2827" i="5"/>
  <c r="F2827" i="5"/>
  <c r="H2825" i="5"/>
  <c r="F2825" i="5"/>
  <c r="H2823" i="5"/>
  <c r="F2823" i="5"/>
  <c r="H2821" i="5"/>
  <c r="F2821" i="5"/>
  <c r="H2819" i="5"/>
  <c r="F2819" i="5"/>
  <c r="H2817" i="5"/>
  <c r="F2817" i="5"/>
  <c r="H2815" i="5"/>
  <c r="F2815" i="5"/>
  <c r="H2813" i="5"/>
  <c r="F2813" i="5"/>
  <c r="H2811" i="5"/>
  <c r="F2811" i="5"/>
  <c r="H2809" i="5"/>
  <c r="F2809" i="5"/>
  <c r="H2807" i="5"/>
  <c r="F2807" i="5"/>
  <c r="H2805" i="5"/>
  <c r="F2805" i="5"/>
  <c r="H2803" i="5"/>
  <c r="F2803" i="5"/>
  <c r="H2801" i="5"/>
  <c r="F2801" i="5"/>
  <c r="H2799" i="5"/>
  <c r="F2799" i="5"/>
  <c r="H2797" i="5"/>
  <c r="F2797" i="5"/>
  <c r="H2795" i="5"/>
  <c r="F2795" i="5"/>
  <c r="H2793" i="5"/>
  <c r="F2793" i="5"/>
  <c r="H2791" i="5"/>
  <c r="F2791" i="5"/>
  <c r="H2789" i="5"/>
  <c r="F2789" i="5"/>
  <c r="H2787" i="5"/>
  <c r="F2787" i="5"/>
  <c r="H2785" i="5"/>
  <c r="F2785" i="5"/>
  <c r="H2783" i="5"/>
  <c r="F2783" i="5"/>
  <c r="H2781" i="5"/>
  <c r="F2781" i="5"/>
  <c r="H2779" i="5"/>
  <c r="F2779" i="5"/>
  <c r="H2777" i="5"/>
  <c r="F2777" i="5"/>
  <c r="H2775" i="5"/>
  <c r="F2775" i="5"/>
  <c r="H2773" i="5"/>
  <c r="F2773" i="5"/>
  <c r="H2771" i="5"/>
  <c r="F2771" i="5"/>
  <c r="H2769" i="5"/>
  <c r="F2769" i="5"/>
  <c r="H2767" i="5"/>
  <c r="F2767" i="5"/>
  <c r="H2765" i="5"/>
  <c r="F2765" i="5"/>
  <c r="H2763" i="5"/>
  <c r="F2763" i="5"/>
  <c r="H2761" i="5"/>
  <c r="F2761" i="5"/>
  <c r="H2759" i="5"/>
  <c r="F2759" i="5"/>
  <c r="H2757" i="5"/>
  <c r="F2757" i="5"/>
  <c r="H2755" i="5"/>
  <c r="F2755" i="5"/>
  <c r="H2753" i="5"/>
  <c r="F2753" i="5"/>
  <c r="H2751" i="5"/>
  <c r="F2751" i="5"/>
  <c r="H2749" i="5"/>
  <c r="F2749" i="5"/>
  <c r="H2747" i="5"/>
  <c r="F2747" i="5"/>
  <c r="H2745" i="5"/>
  <c r="F2745" i="5"/>
  <c r="H2743" i="5"/>
  <c r="F2743" i="5"/>
  <c r="H2741" i="5"/>
  <c r="F2741" i="5"/>
  <c r="H2739" i="5"/>
  <c r="F2739" i="5"/>
  <c r="H2737" i="5"/>
  <c r="F2737" i="5"/>
  <c r="H2735" i="5"/>
  <c r="F2735" i="5"/>
  <c r="H2733" i="5"/>
  <c r="F2733" i="5"/>
  <c r="H2731" i="5"/>
  <c r="F2731" i="5"/>
  <c r="H2729" i="5"/>
  <c r="F2729" i="5"/>
  <c r="H2727" i="5"/>
  <c r="F2727" i="5"/>
  <c r="H2725" i="5"/>
  <c r="F2725" i="5"/>
  <c r="H2723" i="5"/>
  <c r="F2723" i="5"/>
  <c r="H2721" i="5"/>
  <c r="F2721" i="5"/>
  <c r="H2719" i="5"/>
  <c r="F2719" i="5"/>
  <c r="H2717" i="5"/>
  <c r="F2717" i="5"/>
  <c r="H2715" i="5"/>
  <c r="F2715" i="5"/>
  <c r="H2713" i="5"/>
  <c r="F2713" i="5"/>
  <c r="H2711" i="5"/>
  <c r="F2711" i="5"/>
  <c r="H2709" i="5"/>
  <c r="F2709" i="5"/>
  <c r="H2707" i="5"/>
  <c r="F2707" i="5"/>
  <c r="H2705" i="5"/>
  <c r="F2705" i="5"/>
  <c r="H2703" i="5"/>
  <c r="F2703" i="5"/>
  <c r="H2701" i="5"/>
  <c r="F2701" i="5"/>
  <c r="H2699" i="5"/>
  <c r="F2699" i="5"/>
  <c r="H2697" i="5"/>
  <c r="F2697" i="5"/>
  <c r="H2695" i="5"/>
  <c r="F2695" i="5"/>
  <c r="H2693" i="5"/>
  <c r="F2693" i="5"/>
  <c r="H2691" i="5"/>
  <c r="F2691" i="5"/>
  <c r="H2689" i="5"/>
  <c r="F2689" i="5"/>
  <c r="H2687" i="5"/>
  <c r="F2687" i="5"/>
  <c r="H2685" i="5"/>
  <c r="F2685" i="5"/>
  <c r="H2683" i="5"/>
  <c r="F2683" i="5"/>
  <c r="H2681" i="5"/>
  <c r="F2681" i="5"/>
  <c r="H2679" i="5"/>
  <c r="F2679" i="5"/>
  <c r="H2677" i="5"/>
  <c r="F2677" i="5"/>
  <c r="H2675" i="5"/>
  <c r="F2675" i="5"/>
  <c r="H2673" i="5"/>
  <c r="F2673" i="5"/>
  <c r="H2671" i="5"/>
  <c r="F2671" i="5"/>
  <c r="H2669" i="5"/>
  <c r="F2669" i="5"/>
  <c r="H2667" i="5"/>
  <c r="F2667" i="5"/>
  <c r="H2665" i="5"/>
  <c r="F2665" i="5"/>
  <c r="H2663" i="5"/>
  <c r="F2663" i="5"/>
  <c r="H2661" i="5"/>
  <c r="F2661" i="5"/>
  <c r="H2659" i="5"/>
  <c r="F2659" i="5"/>
  <c r="H2657" i="5"/>
  <c r="F2657" i="5"/>
  <c r="H2655" i="5"/>
  <c r="F2655" i="5"/>
  <c r="H2653" i="5"/>
  <c r="F2653" i="5"/>
  <c r="H2651" i="5"/>
  <c r="F2651" i="5"/>
  <c r="H2649" i="5"/>
  <c r="F2649" i="5"/>
  <c r="H2647" i="5"/>
  <c r="F2647" i="5"/>
  <c r="H2645" i="5"/>
  <c r="F2645" i="5"/>
  <c r="H2643" i="5"/>
  <c r="F2643" i="5"/>
  <c r="H2641" i="5"/>
  <c r="F2641" i="5"/>
  <c r="H2639" i="5"/>
  <c r="F2639" i="5"/>
  <c r="H2637" i="5"/>
  <c r="F2637" i="5"/>
  <c r="H2635" i="5"/>
  <c r="F2635" i="5"/>
  <c r="H2633" i="5"/>
  <c r="F2633" i="5"/>
  <c r="H2631" i="5"/>
  <c r="F2631" i="5"/>
  <c r="H2629" i="5"/>
  <c r="F2629" i="5"/>
  <c r="H2627" i="5"/>
  <c r="F2627" i="5"/>
  <c r="H2625" i="5"/>
  <c r="F2625" i="5"/>
  <c r="H2623" i="5"/>
  <c r="F2623" i="5"/>
  <c r="H2621" i="5"/>
  <c r="F2621" i="5"/>
  <c r="H2619" i="5"/>
  <c r="F2619" i="5"/>
  <c r="H2617" i="5"/>
  <c r="F2617" i="5"/>
  <c r="H2615" i="5"/>
  <c r="F2615" i="5"/>
  <c r="H2613" i="5"/>
  <c r="F2613" i="5"/>
  <c r="H2611" i="5"/>
  <c r="F2611" i="5"/>
  <c r="H2609" i="5"/>
  <c r="F2609" i="5"/>
  <c r="H2607" i="5"/>
  <c r="F2607" i="5"/>
  <c r="H2605" i="5"/>
  <c r="F2605" i="5"/>
  <c r="H2603" i="5"/>
  <c r="F2603" i="5"/>
  <c r="H2601" i="5"/>
  <c r="F2601" i="5"/>
  <c r="H2599" i="5"/>
  <c r="F2599" i="5"/>
  <c r="H2597" i="5"/>
  <c r="F2597" i="5"/>
  <c r="H2595" i="5"/>
  <c r="F2595" i="5"/>
  <c r="H2593" i="5"/>
  <c r="F2593" i="5"/>
  <c r="H2591" i="5"/>
  <c r="F2591" i="5"/>
  <c r="H2589" i="5"/>
  <c r="F2589" i="5"/>
  <c r="H2587" i="5"/>
  <c r="F2587" i="5"/>
  <c r="H2585" i="5"/>
  <c r="F2585" i="5"/>
  <c r="H2583" i="5"/>
  <c r="F2583" i="5"/>
  <c r="H2581" i="5"/>
  <c r="F2581" i="5"/>
  <c r="H2579" i="5"/>
  <c r="F2579" i="5"/>
  <c r="H2577" i="5"/>
  <c r="F2577" i="5"/>
  <c r="H2575" i="5"/>
  <c r="F2575" i="5"/>
  <c r="H2573" i="5"/>
  <c r="F2573" i="5"/>
  <c r="H2571" i="5"/>
  <c r="F2571" i="5"/>
  <c r="H2569" i="5"/>
  <c r="F2569" i="5"/>
  <c r="H2567" i="5"/>
  <c r="F2567" i="5"/>
  <c r="H2565" i="5"/>
  <c r="F2565" i="5"/>
  <c r="H2563" i="5"/>
  <c r="F2563" i="5"/>
  <c r="H2561" i="5"/>
  <c r="F2561" i="5"/>
  <c r="H2559" i="5"/>
  <c r="F2559" i="5"/>
  <c r="H2557" i="5"/>
  <c r="F2557" i="5"/>
  <c r="H2555" i="5"/>
  <c r="F2555" i="5"/>
  <c r="H2553" i="5"/>
  <c r="F2553" i="5"/>
  <c r="H2551" i="5"/>
  <c r="F2551" i="5"/>
  <c r="H2549" i="5"/>
  <c r="F2549" i="5"/>
  <c r="H2547" i="5"/>
  <c r="F2547" i="5"/>
  <c r="H2545" i="5"/>
  <c r="F2545" i="5"/>
  <c r="H2543" i="5"/>
  <c r="F2543" i="5"/>
  <c r="H2541" i="5"/>
  <c r="F2541" i="5"/>
  <c r="H2539" i="5"/>
  <c r="F2539" i="5"/>
  <c r="H2537" i="5"/>
  <c r="F2537" i="5"/>
  <c r="H2535" i="5"/>
  <c r="F2535" i="5"/>
  <c r="H2533" i="5"/>
  <c r="F2533" i="5"/>
  <c r="H2531" i="5"/>
  <c r="F2531" i="5"/>
  <c r="H2529" i="5"/>
  <c r="F2529" i="5"/>
  <c r="H2527" i="5"/>
  <c r="F2527" i="5"/>
  <c r="H2525" i="5"/>
  <c r="F2525" i="5"/>
  <c r="H2523" i="5"/>
  <c r="F2523" i="5"/>
  <c r="H2521" i="5"/>
  <c r="F2521" i="5"/>
  <c r="H2519" i="5"/>
  <c r="F2519" i="5"/>
  <c r="H2517" i="5"/>
  <c r="F2517" i="5"/>
  <c r="H2515" i="5"/>
  <c r="F2515" i="5"/>
  <c r="H2513" i="5"/>
  <c r="F2513" i="5"/>
  <c r="H2511" i="5"/>
  <c r="F2511" i="5"/>
  <c r="H2509" i="5"/>
  <c r="F2509" i="5"/>
  <c r="H2507" i="5"/>
  <c r="F2507" i="5"/>
  <c r="H2505" i="5"/>
  <c r="F2505" i="5"/>
  <c r="G2882" i="5"/>
  <c r="G2880" i="5"/>
  <c r="G2878" i="5"/>
  <c r="G2876" i="5"/>
  <c r="G2874" i="5"/>
  <c r="G2872" i="5"/>
  <c r="G2870" i="5"/>
  <c r="G2868" i="5"/>
  <c r="G2866" i="5"/>
  <c r="G2864" i="5"/>
  <c r="G2862" i="5"/>
  <c r="G2860" i="5"/>
  <c r="G2858" i="5"/>
  <c r="G2856" i="5"/>
  <c r="G2854" i="5"/>
  <c r="G2852" i="5"/>
  <c r="G2850" i="5"/>
  <c r="G2848" i="5"/>
  <c r="G2846" i="5"/>
  <c r="G2844" i="5"/>
  <c r="G2842" i="5"/>
  <c r="G2840" i="5"/>
  <c r="G2838" i="5"/>
  <c r="G2836" i="5"/>
  <c r="G2834" i="5"/>
  <c r="G2832" i="5"/>
  <c r="G2830" i="5"/>
  <c r="G2828" i="5"/>
  <c r="G2826" i="5"/>
  <c r="G2824" i="5"/>
  <c r="G2822" i="5"/>
  <c r="G2820" i="5"/>
  <c r="G2818" i="5"/>
  <c r="G2816" i="5"/>
  <c r="G2814" i="5"/>
  <c r="G2812" i="5"/>
  <c r="G2810" i="5"/>
  <c r="G2808" i="5"/>
  <c r="G2806" i="5"/>
  <c r="G2804" i="5"/>
  <c r="G2802" i="5"/>
  <c r="G2800" i="5"/>
  <c r="G2798" i="5"/>
  <c r="G2796" i="5"/>
  <c r="G2794" i="5"/>
  <c r="G2792" i="5"/>
  <c r="G2790" i="5"/>
  <c r="G2788" i="5"/>
  <c r="G2786" i="5"/>
  <c r="G2784" i="5"/>
  <c r="G2782" i="5"/>
  <c r="G2780" i="5"/>
  <c r="G2778" i="5"/>
  <c r="G2776" i="5"/>
  <c r="G2774" i="5"/>
  <c r="G2772" i="5"/>
  <c r="G2770" i="5"/>
  <c r="G2768" i="5"/>
  <c r="G2766" i="5"/>
  <c r="G2764" i="5"/>
  <c r="G2762" i="5"/>
  <c r="G2760" i="5"/>
  <c r="G2758" i="5"/>
  <c r="G2756" i="5"/>
  <c r="G2754" i="5"/>
  <c r="G2752" i="5"/>
  <c r="G2750" i="5"/>
  <c r="G2748" i="5"/>
  <c r="G2746" i="5"/>
  <c r="G2744" i="5"/>
  <c r="G2742" i="5"/>
  <c r="G2740" i="5"/>
  <c r="G2738" i="5"/>
  <c r="G2736" i="5"/>
  <c r="G2734" i="5"/>
  <c r="G2732" i="5"/>
  <c r="G2730" i="5"/>
  <c r="G2728" i="5"/>
  <c r="G2726" i="5"/>
  <c r="G2724" i="5"/>
  <c r="G2722" i="5"/>
  <c r="G2720" i="5"/>
  <c r="G2718" i="5"/>
  <c r="G2716" i="5"/>
  <c r="G2714" i="5"/>
  <c r="G2712" i="5"/>
  <c r="G2710" i="5"/>
  <c r="G2708" i="5"/>
  <c r="G2706" i="5"/>
  <c r="G2704" i="5"/>
  <c r="G2702" i="5"/>
  <c r="G2700" i="5"/>
  <c r="G2698" i="5"/>
  <c r="G2696" i="5"/>
  <c r="G2694" i="5"/>
  <c r="G2692" i="5"/>
  <c r="G2690" i="5"/>
  <c r="G2688" i="5"/>
  <c r="G2686" i="5"/>
  <c r="G2684" i="5"/>
  <c r="G2682" i="5"/>
  <c r="G2680" i="5"/>
  <c r="G2678" i="5"/>
  <c r="G2676" i="5"/>
  <c r="G2674" i="5"/>
  <c r="G2672" i="5"/>
  <c r="G2670" i="5"/>
  <c r="G2668" i="5"/>
  <c r="G2666" i="5"/>
  <c r="G2664" i="5"/>
  <c r="G2662" i="5"/>
  <c r="G2660" i="5"/>
  <c r="G2658" i="5"/>
  <c r="G2656" i="5"/>
  <c r="G2654" i="5"/>
  <c r="G2652" i="5"/>
  <c r="G2650" i="5"/>
  <c r="G2648" i="5"/>
  <c r="G2646" i="5"/>
  <c r="G2644" i="5"/>
  <c r="G2642" i="5"/>
  <c r="G2640" i="5"/>
  <c r="G2638" i="5"/>
  <c r="G2636" i="5"/>
  <c r="G2634" i="5"/>
  <c r="G2632" i="5"/>
  <c r="G2630" i="5"/>
  <c r="G2628" i="5"/>
  <c r="G2626" i="5"/>
  <c r="G2624" i="5"/>
  <c r="G2622" i="5"/>
  <c r="G2620" i="5"/>
  <c r="G2618" i="5"/>
  <c r="G2616" i="5"/>
  <c r="G2614" i="5"/>
  <c r="G2612" i="5"/>
  <c r="G2610" i="5"/>
  <c r="G2608" i="5"/>
  <c r="G2606" i="5"/>
  <c r="G2604" i="5"/>
  <c r="G2602" i="5"/>
  <c r="G2600" i="5"/>
  <c r="G2598" i="5"/>
  <c r="G2596" i="5"/>
  <c r="G2594" i="5"/>
  <c r="G2592" i="5"/>
  <c r="G2590" i="5"/>
  <c r="G2588" i="5"/>
  <c r="G2586" i="5"/>
  <c r="G2584" i="5"/>
  <c r="G2582" i="5"/>
  <c r="G2580" i="5"/>
  <c r="G2578" i="5"/>
  <c r="G2576" i="5"/>
  <c r="G2574" i="5"/>
  <c r="G2572" i="5"/>
  <c r="G2570" i="5"/>
  <c r="G2568" i="5"/>
  <c r="G2566" i="5"/>
  <c r="G2564" i="5"/>
  <c r="G2562" i="5"/>
  <c r="G2560" i="5"/>
  <c r="G2558" i="5"/>
  <c r="G2556" i="5"/>
  <c r="G2554" i="5"/>
  <c r="G2552" i="5"/>
  <c r="G2550" i="5"/>
  <c r="G2548" i="5"/>
  <c r="G2546" i="5"/>
  <c r="G2544" i="5"/>
  <c r="G2542" i="5"/>
  <c r="G2540" i="5"/>
  <c r="G2538" i="5"/>
  <c r="G2536" i="5"/>
  <c r="G2534" i="5"/>
  <c r="G2532" i="5"/>
  <c r="G2530" i="5"/>
  <c r="G2528" i="5"/>
  <c r="G2526" i="5"/>
  <c r="G2524" i="5"/>
  <c r="G2522" i="5"/>
  <c r="G2520" i="5"/>
  <c r="G2518" i="5"/>
  <c r="G2516" i="5"/>
  <c r="G2514" i="5"/>
  <c r="G2512" i="5"/>
  <c r="G2510" i="5"/>
  <c r="G2508" i="5"/>
  <c r="G2506" i="5"/>
  <c r="F543" i="5"/>
  <c r="G543" i="5"/>
  <c r="H543" i="5"/>
  <c r="F268" i="5"/>
  <c r="G268" i="5"/>
  <c r="H268" i="5"/>
  <c r="F264" i="5"/>
  <c r="G264" i="5"/>
  <c r="H264" i="5"/>
  <c r="F260" i="5"/>
  <c r="G260" i="5"/>
  <c r="H260" i="5"/>
  <c r="F256" i="5"/>
  <c r="G256" i="5"/>
  <c r="H256" i="5"/>
  <c r="F252" i="5"/>
  <c r="G252" i="5"/>
  <c r="H252" i="5"/>
  <c r="F248" i="5"/>
  <c r="G248" i="5"/>
  <c r="H248" i="5"/>
  <c r="F244" i="5"/>
  <c r="G244" i="5"/>
  <c r="H244" i="5"/>
  <c r="F240" i="5"/>
  <c r="G240" i="5"/>
  <c r="H240" i="5"/>
  <c r="F236" i="5"/>
  <c r="G236" i="5"/>
  <c r="H236" i="5"/>
  <c r="F232" i="5"/>
  <c r="G232" i="5"/>
  <c r="H232" i="5"/>
  <c r="F228" i="5"/>
  <c r="G228" i="5"/>
  <c r="H228" i="5"/>
  <c r="F224" i="5"/>
  <c r="G224" i="5"/>
  <c r="H224" i="5"/>
  <c r="F220" i="5"/>
  <c r="G220" i="5"/>
  <c r="H220" i="5"/>
  <c r="F216" i="5"/>
  <c r="G216" i="5"/>
  <c r="H216" i="5"/>
  <c r="F212" i="5"/>
  <c r="G212" i="5"/>
  <c r="H212" i="5"/>
  <c r="F208" i="5"/>
  <c r="G208" i="5"/>
  <c r="H208" i="5"/>
  <c r="F204" i="5"/>
  <c r="G204" i="5"/>
  <c r="H204" i="5"/>
  <c r="F200" i="5"/>
  <c r="G200" i="5"/>
  <c r="H200" i="5"/>
  <c r="F196" i="5"/>
  <c r="G196" i="5"/>
  <c r="H196" i="5"/>
  <c r="F188" i="5"/>
  <c r="G188" i="5"/>
  <c r="H188" i="5"/>
  <c r="F2504" i="5"/>
  <c r="F2503" i="5"/>
  <c r="F2502" i="5"/>
  <c r="F2501" i="5"/>
  <c r="F2500" i="5"/>
  <c r="F2499" i="5"/>
  <c r="F2498" i="5"/>
  <c r="F2497" i="5"/>
  <c r="F2496" i="5"/>
  <c r="F2495" i="5"/>
  <c r="F2494" i="5"/>
  <c r="F2493" i="5"/>
  <c r="F2492" i="5"/>
  <c r="F2491" i="5"/>
  <c r="F2490" i="5"/>
  <c r="F2489" i="5"/>
  <c r="F2488" i="5"/>
  <c r="F2487" i="5"/>
  <c r="F2486" i="5"/>
  <c r="F2485" i="5"/>
  <c r="F2484" i="5"/>
  <c r="F2483" i="5"/>
  <c r="F2482" i="5"/>
  <c r="F2481" i="5"/>
  <c r="F2480" i="5"/>
  <c r="F2479" i="5"/>
  <c r="F2478" i="5"/>
  <c r="F2477" i="5"/>
  <c r="F2476" i="5"/>
  <c r="F2475" i="5"/>
  <c r="F2474" i="5"/>
  <c r="F2473" i="5"/>
  <c r="F2472" i="5"/>
  <c r="F2471" i="5"/>
  <c r="F2470" i="5"/>
  <c r="F2469" i="5"/>
  <c r="F2468" i="5"/>
  <c r="F2467" i="5"/>
  <c r="F2466" i="5"/>
  <c r="F2465" i="5"/>
  <c r="F2464" i="5"/>
  <c r="F2463" i="5"/>
  <c r="F2462" i="5"/>
  <c r="F2461" i="5"/>
  <c r="F2460" i="5"/>
  <c r="F2459" i="5"/>
  <c r="F2458" i="5"/>
  <c r="F2457" i="5"/>
  <c r="F2456" i="5"/>
  <c r="F2455" i="5"/>
  <c r="F2454" i="5"/>
  <c r="F2453" i="5"/>
  <c r="F2452" i="5"/>
  <c r="F2451" i="5"/>
  <c r="F2450" i="5"/>
  <c r="F2449" i="5"/>
  <c r="F2448" i="5"/>
  <c r="F2447" i="5"/>
  <c r="F2446" i="5"/>
  <c r="F2445" i="5"/>
  <c r="F2444" i="5"/>
  <c r="F2443" i="5"/>
  <c r="F2442" i="5"/>
  <c r="F2441" i="5"/>
  <c r="F2440" i="5"/>
  <c r="F2439" i="5"/>
  <c r="F2438" i="5"/>
  <c r="F2437" i="5"/>
  <c r="F2436" i="5"/>
  <c r="F2435" i="5"/>
  <c r="F2434" i="5"/>
  <c r="F2433" i="5"/>
  <c r="F2432" i="5"/>
  <c r="F2431" i="5"/>
  <c r="F2430" i="5"/>
  <c r="F2429" i="5"/>
  <c r="F2428" i="5"/>
  <c r="F2427" i="5"/>
  <c r="F2426" i="5"/>
  <c r="F2425" i="5"/>
  <c r="F2424" i="5"/>
  <c r="F2423" i="5"/>
  <c r="F2422" i="5"/>
  <c r="F2421" i="5"/>
  <c r="F2420" i="5"/>
  <c r="F2419" i="5"/>
  <c r="F2418" i="5"/>
  <c r="F2417" i="5"/>
  <c r="F2416" i="5"/>
  <c r="F2415" i="5"/>
  <c r="F2414" i="5"/>
  <c r="F2413" i="5"/>
  <c r="F2412" i="5"/>
  <c r="F2411" i="5"/>
  <c r="F2410" i="5"/>
  <c r="F2409" i="5"/>
  <c r="F2408" i="5"/>
  <c r="F2407" i="5"/>
  <c r="F2406" i="5"/>
  <c r="F2405" i="5"/>
  <c r="F2404" i="5"/>
  <c r="F2403" i="5"/>
  <c r="F2402" i="5"/>
  <c r="F2401" i="5"/>
  <c r="F2400" i="5"/>
  <c r="F2399" i="5"/>
  <c r="F2398" i="5"/>
  <c r="F2397" i="5"/>
  <c r="F2396" i="5"/>
  <c r="F2395" i="5"/>
  <c r="F2394" i="5"/>
  <c r="F2393" i="5"/>
  <c r="F2392" i="5"/>
  <c r="F2391" i="5"/>
  <c r="F2390" i="5"/>
  <c r="F2389" i="5"/>
  <c r="F2388" i="5"/>
  <c r="F2387" i="5"/>
  <c r="F2386" i="5"/>
  <c r="F2385" i="5"/>
  <c r="F2384" i="5"/>
  <c r="F2383" i="5"/>
  <c r="F2382" i="5"/>
  <c r="F2381" i="5"/>
  <c r="F2380" i="5"/>
  <c r="F2379" i="5"/>
  <c r="F2378" i="5"/>
  <c r="F2377" i="5"/>
  <c r="F2376" i="5"/>
  <c r="F2375" i="5"/>
  <c r="F2374" i="5"/>
  <c r="F2373" i="5"/>
  <c r="F2372" i="5"/>
  <c r="F2371" i="5"/>
  <c r="F2370" i="5"/>
  <c r="F2369" i="5"/>
  <c r="F2368" i="5"/>
  <c r="F2367" i="5"/>
  <c r="F2366" i="5"/>
  <c r="F2365" i="5"/>
  <c r="F2364" i="5"/>
  <c r="F2363" i="5"/>
  <c r="F2362" i="5"/>
  <c r="F2361" i="5"/>
  <c r="F2360" i="5"/>
  <c r="F2359" i="5"/>
  <c r="F2358" i="5"/>
  <c r="F2357" i="5"/>
  <c r="F2356" i="5"/>
  <c r="F2355" i="5"/>
  <c r="F2354" i="5"/>
  <c r="F2353" i="5"/>
  <c r="F2352" i="5"/>
  <c r="F2351" i="5"/>
  <c r="F2350" i="5"/>
  <c r="F2349" i="5"/>
  <c r="F2348" i="5"/>
  <c r="F2347" i="5"/>
  <c r="F2346" i="5"/>
  <c r="F2345" i="5"/>
  <c r="F2344" i="5"/>
  <c r="F2343" i="5"/>
  <c r="F2342" i="5"/>
  <c r="F2341" i="5"/>
  <c r="F2340" i="5"/>
  <c r="F2339" i="5"/>
  <c r="F2338" i="5"/>
  <c r="F2337" i="5"/>
  <c r="F2336" i="5"/>
  <c r="F2335" i="5"/>
  <c r="F2334" i="5"/>
  <c r="F2333" i="5"/>
  <c r="F2332" i="5"/>
  <c r="F2331" i="5"/>
  <c r="F2330" i="5"/>
  <c r="F2329" i="5"/>
  <c r="F2328" i="5"/>
  <c r="F2327" i="5"/>
  <c r="F2326" i="5"/>
  <c r="F2325" i="5"/>
  <c r="F2324" i="5"/>
  <c r="F2323" i="5"/>
  <c r="F2322" i="5"/>
  <c r="F2321" i="5"/>
  <c r="F2320" i="5"/>
  <c r="F2319" i="5"/>
  <c r="F2318" i="5"/>
  <c r="F2317" i="5"/>
  <c r="F2316" i="5"/>
  <c r="F2315" i="5"/>
  <c r="F2314" i="5"/>
  <c r="F2313" i="5"/>
  <c r="F2312" i="5"/>
  <c r="F2311" i="5"/>
  <c r="F2310" i="5"/>
  <c r="F2309" i="5"/>
  <c r="F2308" i="5"/>
  <c r="F2307" i="5"/>
  <c r="F2306" i="5"/>
  <c r="F2305" i="5"/>
  <c r="F2304" i="5"/>
  <c r="F2303" i="5"/>
  <c r="F2302" i="5"/>
  <c r="F2301" i="5"/>
  <c r="F2300" i="5"/>
  <c r="F2299" i="5"/>
  <c r="F2298" i="5"/>
  <c r="F2297" i="5"/>
  <c r="F2296" i="5"/>
  <c r="F2295" i="5"/>
  <c r="F2294" i="5"/>
  <c r="F2293" i="5"/>
  <c r="F2292" i="5"/>
  <c r="F2291" i="5"/>
  <c r="F2290" i="5"/>
  <c r="F2289" i="5"/>
  <c r="F2288" i="5"/>
  <c r="F2287" i="5"/>
  <c r="F2286" i="5"/>
  <c r="F2285" i="5"/>
  <c r="F2284" i="5"/>
  <c r="F2283" i="5"/>
  <c r="F2282" i="5"/>
  <c r="F2281" i="5"/>
  <c r="F2280" i="5"/>
  <c r="F2279" i="5"/>
  <c r="F2278" i="5"/>
  <c r="F2277" i="5"/>
  <c r="F2276" i="5"/>
  <c r="F2275" i="5"/>
  <c r="F2274" i="5"/>
  <c r="F2273" i="5"/>
  <c r="F2272" i="5"/>
  <c r="F2271" i="5"/>
  <c r="F2270" i="5"/>
  <c r="F2269" i="5"/>
  <c r="F2268" i="5"/>
  <c r="F2267" i="5"/>
  <c r="F2266" i="5"/>
  <c r="F2265" i="5"/>
  <c r="F2264" i="5"/>
  <c r="F2263" i="5"/>
  <c r="F2262" i="5"/>
  <c r="F2261" i="5"/>
  <c r="F2260" i="5"/>
  <c r="F2259" i="5"/>
  <c r="F2258" i="5"/>
  <c r="F2257" i="5"/>
  <c r="F2256" i="5"/>
  <c r="F2255" i="5"/>
  <c r="F2254" i="5"/>
  <c r="F2253" i="5"/>
  <c r="F2252" i="5"/>
  <c r="F2251" i="5"/>
  <c r="F2250" i="5"/>
  <c r="F2249" i="5"/>
  <c r="F2248" i="5"/>
  <c r="F2247" i="5"/>
  <c r="F2246" i="5"/>
  <c r="F2245" i="5"/>
  <c r="F2244" i="5"/>
  <c r="F2243" i="5"/>
  <c r="F2242" i="5"/>
  <c r="F2241" i="5"/>
  <c r="F2240" i="5"/>
  <c r="F2239" i="5"/>
  <c r="F2238" i="5"/>
  <c r="F2237" i="5"/>
  <c r="F2236" i="5"/>
  <c r="F2235" i="5"/>
  <c r="F2234" i="5"/>
  <c r="F2233" i="5"/>
  <c r="F2232" i="5"/>
  <c r="F2231" i="5"/>
  <c r="F2230" i="5"/>
  <c r="F2229" i="5"/>
  <c r="F2228" i="5"/>
  <c r="F2227" i="5"/>
  <c r="F2226" i="5"/>
  <c r="F2225" i="5"/>
  <c r="G2219" i="5"/>
  <c r="H2219" i="5"/>
  <c r="G2217" i="5"/>
  <c r="H2217" i="5"/>
  <c r="G2215" i="5"/>
  <c r="H2215" i="5"/>
  <c r="G2213" i="5"/>
  <c r="H2213" i="5"/>
  <c r="G2211" i="5"/>
  <c r="H2211" i="5"/>
  <c r="G2209" i="5"/>
  <c r="H2209" i="5"/>
  <c r="G2207" i="5"/>
  <c r="H2207" i="5"/>
  <c r="G2205" i="5"/>
  <c r="H2205" i="5"/>
  <c r="G2203" i="5"/>
  <c r="H2203" i="5"/>
  <c r="G2201" i="5"/>
  <c r="H2201" i="5"/>
  <c r="G2199" i="5"/>
  <c r="H2199" i="5"/>
  <c r="G2197" i="5"/>
  <c r="H2197" i="5"/>
  <c r="G2195" i="5"/>
  <c r="H2195" i="5"/>
  <c r="G2193" i="5"/>
  <c r="H2193" i="5"/>
  <c r="G2191" i="5"/>
  <c r="H2191" i="5"/>
  <c r="G2189" i="5"/>
  <c r="H2189" i="5"/>
  <c r="G2187" i="5"/>
  <c r="H2187" i="5"/>
  <c r="G2185" i="5"/>
  <c r="H2185" i="5"/>
  <c r="G2183" i="5"/>
  <c r="H2183" i="5"/>
  <c r="G2181" i="5"/>
  <c r="H2181" i="5"/>
  <c r="G2179" i="5"/>
  <c r="H2179" i="5"/>
  <c r="G2177" i="5"/>
  <c r="H2177" i="5"/>
  <c r="G2175" i="5"/>
  <c r="H2175" i="5"/>
  <c r="G2173" i="5"/>
  <c r="H2173" i="5"/>
  <c r="G2171" i="5"/>
  <c r="H2171" i="5"/>
  <c r="G2169" i="5"/>
  <c r="H2169" i="5"/>
  <c r="G2167" i="5"/>
  <c r="H2167" i="5"/>
  <c r="G2165" i="5"/>
  <c r="H2165" i="5"/>
  <c r="G2163" i="5"/>
  <c r="H2163" i="5"/>
  <c r="G2161" i="5"/>
  <c r="H2161" i="5"/>
  <c r="G2159" i="5"/>
  <c r="H2159" i="5"/>
  <c r="G2157" i="5"/>
  <c r="H2157" i="5"/>
  <c r="G2155" i="5"/>
  <c r="H2155" i="5"/>
  <c r="G2153" i="5"/>
  <c r="H2153" i="5"/>
  <c r="G2151" i="5"/>
  <c r="H2151" i="5"/>
  <c r="G2149" i="5"/>
  <c r="H2149" i="5"/>
  <c r="G2147" i="5"/>
  <c r="H2147" i="5"/>
  <c r="G2145" i="5"/>
  <c r="H2145" i="5"/>
  <c r="G2143" i="5"/>
  <c r="H2143" i="5"/>
  <c r="G2141" i="5"/>
  <c r="H2141" i="5"/>
  <c r="G2139" i="5"/>
  <c r="H2139" i="5"/>
  <c r="G2137" i="5"/>
  <c r="H2137" i="5"/>
  <c r="G2135" i="5"/>
  <c r="H2135" i="5"/>
  <c r="G2133" i="5"/>
  <c r="H2133" i="5"/>
  <c r="G2131" i="5"/>
  <c r="H2131" i="5"/>
  <c r="G2129" i="5"/>
  <c r="H2129" i="5"/>
  <c r="G2127" i="5"/>
  <c r="H2127" i="5"/>
  <c r="G2125" i="5"/>
  <c r="H2125" i="5"/>
  <c r="G2123" i="5"/>
  <c r="H2123" i="5"/>
  <c r="G2121" i="5"/>
  <c r="H2121" i="5"/>
  <c r="G2119" i="5"/>
  <c r="H2119" i="5"/>
  <c r="G2117" i="5"/>
  <c r="H2117" i="5"/>
  <c r="G2115" i="5"/>
  <c r="H2115" i="5"/>
  <c r="G2113" i="5"/>
  <c r="H2113" i="5"/>
  <c r="G2111" i="5"/>
  <c r="H2111" i="5"/>
  <c r="G2109" i="5"/>
  <c r="H2109" i="5"/>
  <c r="G2107" i="5"/>
  <c r="H2107" i="5"/>
  <c r="G2105" i="5"/>
  <c r="H2105" i="5"/>
  <c r="G2103" i="5"/>
  <c r="H2103" i="5"/>
  <c r="G2101" i="5"/>
  <c r="H2101" i="5"/>
  <c r="G2099" i="5"/>
  <c r="H2099" i="5"/>
  <c r="G2097" i="5"/>
  <c r="H2097" i="5"/>
  <c r="G2095" i="5"/>
  <c r="H2095" i="5"/>
  <c r="G2093" i="5"/>
  <c r="H2093" i="5"/>
  <c r="G2004" i="5"/>
  <c r="F2004" i="5"/>
  <c r="H2004" i="5"/>
  <c r="G2000" i="5"/>
  <c r="F2000" i="5"/>
  <c r="H2000" i="5"/>
  <c r="G1996" i="5"/>
  <c r="F1996" i="5"/>
  <c r="H1996" i="5"/>
  <c r="G1992" i="5"/>
  <c r="F1992" i="5"/>
  <c r="H1992" i="5"/>
  <c r="G1988" i="5"/>
  <c r="F1988" i="5"/>
  <c r="H1988" i="5"/>
  <c r="G1984" i="5"/>
  <c r="F1984" i="5"/>
  <c r="H1984" i="5"/>
  <c r="G1980" i="5"/>
  <c r="F1980" i="5"/>
  <c r="H1980" i="5"/>
  <c r="G1976" i="5"/>
  <c r="F1976" i="5"/>
  <c r="H1976" i="5"/>
  <c r="G1972" i="5"/>
  <c r="F1972" i="5"/>
  <c r="H1972" i="5"/>
  <c r="G1968" i="5"/>
  <c r="F1968" i="5"/>
  <c r="H1968" i="5"/>
  <c r="G1964" i="5"/>
  <c r="F1964" i="5"/>
  <c r="H1964" i="5"/>
  <c r="G1960" i="5"/>
  <c r="F1960" i="5"/>
  <c r="H1960" i="5"/>
  <c r="G1956" i="5"/>
  <c r="F1956" i="5"/>
  <c r="H1956" i="5"/>
  <c r="G1952" i="5"/>
  <c r="F1952" i="5"/>
  <c r="H1952" i="5"/>
  <c r="G1948" i="5"/>
  <c r="F1948" i="5"/>
  <c r="H1948" i="5"/>
  <c r="G1944" i="5"/>
  <c r="F1944" i="5"/>
  <c r="H1944" i="5"/>
  <c r="G1940" i="5"/>
  <c r="F1940" i="5"/>
  <c r="H1940" i="5"/>
  <c r="G1936" i="5"/>
  <c r="F1936" i="5"/>
  <c r="H1936" i="5"/>
  <c r="G1932" i="5"/>
  <c r="F1932" i="5"/>
  <c r="H1932" i="5"/>
  <c r="G1928" i="5"/>
  <c r="F1928" i="5"/>
  <c r="H1928" i="5"/>
  <c r="G1924" i="5"/>
  <c r="F1924" i="5"/>
  <c r="H1924" i="5"/>
  <c r="G1920" i="5"/>
  <c r="F1920" i="5"/>
  <c r="H1920" i="5"/>
  <c r="G1916" i="5"/>
  <c r="F1916" i="5"/>
  <c r="H1916" i="5"/>
  <c r="G1912" i="5"/>
  <c r="F1912" i="5"/>
  <c r="H1912" i="5"/>
  <c r="G1908" i="5"/>
  <c r="F1908" i="5"/>
  <c r="H1908" i="5"/>
  <c r="G1904" i="5"/>
  <c r="F1904" i="5"/>
  <c r="H1904" i="5"/>
  <c r="G1900" i="5"/>
  <c r="F1900" i="5"/>
  <c r="H1900" i="5"/>
  <c r="G1896" i="5"/>
  <c r="F1896" i="5"/>
  <c r="H1896" i="5"/>
  <c r="G1892" i="5"/>
  <c r="F1892" i="5"/>
  <c r="H1892" i="5"/>
  <c r="G1888" i="5"/>
  <c r="F1888" i="5"/>
  <c r="H1888" i="5"/>
  <c r="G1884" i="5"/>
  <c r="F1884" i="5"/>
  <c r="H1884" i="5"/>
  <c r="G1880" i="5"/>
  <c r="F1880" i="5"/>
  <c r="H1880" i="5"/>
  <c r="G1876" i="5"/>
  <c r="F1876" i="5"/>
  <c r="H1876" i="5"/>
  <c r="G1872" i="5"/>
  <c r="F1872" i="5"/>
  <c r="H1872" i="5"/>
  <c r="G1868" i="5"/>
  <c r="F1868" i="5"/>
  <c r="H1868" i="5"/>
  <c r="G1864" i="5"/>
  <c r="F1864" i="5"/>
  <c r="H1864" i="5"/>
  <c r="G1860" i="5"/>
  <c r="F1860" i="5"/>
  <c r="H1860" i="5"/>
  <c r="G1856" i="5"/>
  <c r="F1856" i="5"/>
  <c r="H1856" i="5"/>
  <c r="G1852" i="5"/>
  <c r="F1852" i="5"/>
  <c r="H1852" i="5"/>
  <c r="G1848" i="5"/>
  <c r="F1848" i="5"/>
  <c r="H1848" i="5"/>
  <c r="G1844" i="5"/>
  <c r="F1844" i="5"/>
  <c r="H1844" i="5"/>
  <c r="G1840" i="5"/>
  <c r="F1840" i="5"/>
  <c r="H1840" i="5"/>
  <c r="G1836" i="5"/>
  <c r="F1836" i="5"/>
  <c r="H1836" i="5"/>
  <c r="G1832" i="5"/>
  <c r="F1832" i="5"/>
  <c r="H1832" i="5"/>
  <c r="G1828" i="5"/>
  <c r="F1828" i="5"/>
  <c r="H1828" i="5"/>
  <c r="G1824" i="5"/>
  <c r="F1824" i="5"/>
  <c r="H1824" i="5"/>
  <c r="G1820" i="5"/>
  <c r="F1820" i="5"/>
  <c r="H1820" i="5"/>
  <c r="G1816" i="5"/>
  <c r="F1816" i="5"/>
  <c r="H1816" i="5"/>
  <c r="G1812" i="5"/>
  <c r="F1812" i="5"/>
  <c r="H1812" i="5"/>
  <c r="G1808" i="5"/>
  <c r="F1808" i="5"/>
  <c r="H1808" i="5"/>
  <c r="G1804" i="5"/>
  <c r="F1804" i="5"/>
  <c r="H1804" i="5"/>
  <c r="G1800" i="5"/>
  <c r="F1800" i="5"/>
  <c r="H1800" i="5"/>
  <c r="G1796" i="5"/>
  <c r="F1796" i="5"/>
  <c r="H1796" i="5"/>
  <c r="G1792" i="5"/>
  <c r="F1792" i="5"/>
  <c r="H1792" i="5"/>
  <c r="G1788" i="5"/>
  <c r="F1788" i="5"/>
  <c r="H1788" i="5"/>
  <c r="G1784" i="5"/>
  <c r="F1784" i="5"/>
  <c r="H1784" i="5"/>
  <c r="G1780" i="5"/>
  <c r="F1780" i="5"/>
  <c r="H1780" i="5"/>
  <c r="G1776" i="5"/>
  <c r="F1776" i="5"/>
  <c r="H1776" i="5"/>
  <c r="G1772" i="5"/>
  <c r="F1772" i="5"/>
  <c r="H1772" i="5"/>
  <c r="G2221" i="5"/>
  <c r="G2220" i="5"/>
  <c r="H2220" i="5"/>
  <c r="G2218" i="5"/>
  <c r="H2218" i="5"/>
  <c r="G2216" i="5"/>
  <c r="H2216" i="5"/>
  <c r="G2214" i="5"/>
  <c r="H2214" i="5"/>
  <c r="G2212" i="5"/>
  <c r="H2212" i="5"/>
  <c r="G2210" i="5"/>
  <c r="H2210" i="5"/>
  <c r="G2208" i="5"/>
  <c r="H2208" i="5"/>
  <c r="G2206" i="5"/>
  <c r="H2206" i="5"/>
  <c r="G2204" i="5"/>
  <c r="H2204" i="5"/>
  <c r="G2202" i="5"/>
  <c r="H2202" i="5"/>
  <c r="G2200" i="5"/>
  <c r="H2200" i="5"/>
  <c r="G2198" i="5"/>
  <c r="H2198" i="5"/>
  <c r="G2196" i="5"/>
  <c r="H2196" i="5"/>
  <c r="G2194" i="5"/>
  <c r="H2194" i="5"/>
  <c r="G2192" i="5"/>
  <c r="H2192" i="5"/>
  <c r="G2190" i="5"/>
  <c r="H2190" i="5"/>
  <c r="G2188" i="5"/>
  <c r="H2188" i="5"/>
  <c r="G2186" i="5"/>
  <c r="H2186" i="5"/>
  <c r="G2184" i="5"/>
  <c r="H2184" i="5"/>
  <c r="G2182" i="5"/>
  <c r="H2182" i="5"/>
  <c r="G2180" i="5"/>
  <c r="H2180" i="5"/>
  <c r="G2178" i="5"/>
  <c r="H2178" i="5"/>
  <c r="G2176" i="5"/>
  <c r="H2176" i="5"/>
  <c r="G2174" i="5"/>
  <c r="H2174" i="5"/>
  <c r="G2172" i="5"/>
  <c r="H2172" i="5"/>
  <c r="G2170" i="5"/>
  <c r="H2170" i="5"/>
  <c r="G2168" i="5"/>
  <c r="H2168" i="5"/>
  <c r="G2166" i="5"/>
  <c r="H2166" i="5"/>
  <c r="G2164" i="5"/>
  <c r="H2164" i="5"/>
  <c r="G2162" i="5"/>
  <c r="H2162" i="5"/>
  <c r="G2160" i="5"/>
  <c r="H2160" i="5"/>
  <c r="G2158" i="5"/>
  <c r="H2158" i="5"/>
  <c r="G2156" i="5"/>
  <c r="H2156" i="5"/>
  <c r="G2154" i="5"/>
  <c r="H2154" i="5"/>
  <c r="G2152" i="5"/>
  <c r="H2152" i="5"/>
  <c r="G2150" i="5"/>
  <c r="H2150" i="5"/>
  <c r="G2148" i="5"/>
  <c r="H2148" i="5"/>
  <c r="G2146" i="5"/>
  <c r="H2146" i="5"/>
  <c r="G2144" i="5"/>
  <c r="H2144" i="5"/>
  <c r="G2142" i="5"/>
  <c r="H2142" i="5"/>
  <c r="G2140" i="5"/>
  <c r="H2140" i="5"/>
  <c r="G2138" i="5"/>
  <c r="H2138" i="5"/>
  <c r="G2136" i="5"/>
  <c r="H2136" i="5"/>
  <c r="G2134" i="5"/>
  <c r="H2134" i="5"/>
  <c r="G2132" i="5"/>
  <c r="H2132" i="5"/>
  <c r="G2130" i="5"/>
  <c r="H2130" i="5"/>
  <c r="G2128" i="5"/>
  <c r="H2128" i="5"/>
  <c r="G2126" i="5"/>
  <c r="H2126" i="5"/>
  <c r="G2124" i="5"/>
  <c r="H2124" i="5"/>
  <c r="G2122" i="5"/>
  <c r="H2122" i="5"/>
  <c r="G2120" i="5"/>
  <c r="H2120" i="5"/>
  <c r="G2118" i="5"/>
  <c r="H2118" i="5"/>
  <c r="G2116" i="5"/>
  <c r="H2116" i="5"/>
  <c r="G2114" i="5"/>
  <c r="H2114" i="5"/>
  <c r="G2112" i="5"/>
  <c r="H2112" i="5"/>
  <c r="G2110" i="5"/>
  <c r="H2110" i="5"/>
  <c r="G2108" i="5"/>
  <c r="H2108" i="5"/>
  <c r="G2106" i="5"/>
  <c r="H2106" i="5"/>
  <c r="G2104" i="5"/>
  <c r="H2104" i="5"/>
  <c r="G2102" i="5"/>
  <c r="H2102" i="5"/>
  <c r="G2100" i="5"/>
  <c r="H2100" i="5"/>
  <c r="G2098" i="5"/>
  <c r="H2098" i="5"/>
  <c r="G2096" i="5"/>
  <c r="H2096" i="5"/>
  <c r="G2094" i="5"/>
  <c r="H2094" i="5"/>
  <c r="G2092" i="5"/>
  <c r="H2092" i="5"/>
  <c r="H1375" i="5"/>
  <c r="F1375" i="5"/>
  <c r="G1375" i="5"/>
  <c r="H1371" i="5"/>
  <c r="F1371" i="5"/>
  <c r="G1371" i="5"/>
  <c r="H1367" i="5"/>
  <c r="F1367" i="5"/>
  <c r="G1367" i="5"/>
  <c r="H1363" i="5"/>
  <c r="F1363" i="5"/>
  <c r="G1363" i="5"/>
  <c r="H1359" i="5"/>
  <c r="F1359" i="5"/>
  <c r="G1359" i="5"/>
  <c r="H1355" i="5"/>
  <c r="F1355" i="5"/>
  <c r="G1355" i="5"/>
  <c r="H1351" i="5"/>
  <c r="F1351" i="5"/>
  <c r="G1351" i="5"/>
  <c r="H1347" i="5"/>
  <c r="F1347" i="5"/>
  <c r="G1347" i="5"/>
  <c r="H1343" i="5"/>
  <c r="F1343" i="5"/>
  <c r="G1343" i="5"/>
  <c r="H1339" i="5"/>
  <c r="F1339" i="5"/>
  <c r="G1339" i="5"/>
  <c r="H1335" i="5"/>
  <c r="F1335" i="5"/>
  <c r="G1335" i="5"/>
  <c r="H1331" i="5"/>
  <c r="F1331" i="5"/>
  <c r="G1331" i="5"/>
  <c r="H1327" i="5"/>
  <c r="F1327" i="5"/>
  <c r="G1327" i="5"/>
  <c r="H1323" i="5"/>
  <c r="F1323" i="5"/>
  <c r="G1323" i="5"/>
  <c r="G1319" i="5"/>
  <c r="H1319" i="5"/>
  <c r="F1319" i="5"/>
  <c r="G1315" i="5"/>
  <c r="H1315" i="5"/>
  <c r="F1315" i="5"/>
  <c r="G1311" i="5"/>
  <c r="H1311" i="5"/>
  <c r="F1311" i="5"/>
  <c r="G1307" i="5"/>
  <c r="H1307" i="5"/>
  <c r="F1307" i="5"/>
  <c r="G1303" i="5"/>
  <c r="H1303" i="5"/>
  <c r="F1303" i="5"/>
  <c r="G1299" i="5"/>
  <c r="H1299" i="5"/>
  <c r="F1299" i="5"/>
  <c r="G1295" i="5"/>
  <c r="H1295" i="5"/>
  <c r="F1295" i="5"/>
  <c r="G1291" i="5"/>
  <c r="H1291" i="5"/>
  <c r="F1291" i="5"/>
  <c r="G1287" i="5"/>
  <c r="H1287" i="5"/>
  <c r="F1287" i="5"/>
  <c r="G1283" i="5"/>
  <c r="H1283" i="5"/>
  <c r="F1283" i="5"/>
  <c r="G1279" i="5"/>
  <c r="H1279" i="5"/>
  <c r="F1279" i="5"/>
  <c r="G1275" i="5"/>
  <c r="H1275" i="5"/>
  <c r="F1275" i="5"/>
  <c r="G1271" i="5"/>
  <c r="H1271" i="5"/>
  <c r="F1271" i="5"/>
  <c r="G1267" i="5"/>
  <c r="H1267" i="5"/>
  <c r="F1267" i="5"/>
  <c r="G1263" i="5"/>
  <c r="H1263" i="5"/>
  <c r="F1263" i="5"/>
  <c r="G1259" i="5"/>
  <c r="H1259" i="5"/>
  <c r="F1259" i="5"/>
  <c r="G1255" i="5"/>
  <c r="H1255" i="5"/>
  <c r="F1255" i="5"/>
  <c r="G1251" i="5"/>
  <c r="H1251" i="5"/>
  <c r="F1251" i="5"/>
  <c r="G1247" i="5"/>
  <c r="H1247" i="5"/>
  <c r="F1247" i="5"/>
  <c r="G1243" i="5"/>
  <c r="H1243" i="5"/>
  <c r="F1243" i="5"/>
  <c r="G1239" i="5"/>
  <c r="H1239" i="5"/>
  <c r="F1239" i="5"/>
  <c r="H2091" i="5"/>
  <c r="H2090" i="5"/>
  <c r="H2089" i="5"/>
  <c r="H2088" i="5"/>
  <c r="H2087" i="5"/>
  <c r="H2086" i="5"/>
  <c r="H2085" i="5"/>
  <c r="H2084" i="5"/>
  <c r="H2083" i="5"/>
  <c r="H2082" i="5"/>
  <c r="H2081" i="5"/>
  <c r="H2080" i="5"/>
  <c r="H2079" i="5"/>
  <c r="H2078" i="5"/>
  <c r="H2077" i="5"/>
  <c r="H2076" i="5"/>
  <c r="H2075" i="5"/>
  <c r="H2074" i="5"/>
  <c r="H2073" i="5"/>
  <c r="H2072" i="5"/>
  <c r="H2071" i="5"/>
  <c r="H2070" i="5"/>
  <c r="H2069" i="5"/>
  <c r="H2068" i="5"/>
  <c r="H2067" i="5"/>
  <c r="H2066" i="5"/>
  <c r="H2065" i="5"/>
  <c r="H2064" i="5"/>
  <c r="H2063" i="5"/>
  <c r="H2062" i="5"/>
  <c r="H2061" i="5"/>
  <c r="H2060" i="5"/>
  <c r="H2059" i="5"/>
  <c r="H2058" i="5"/>
  <c r="H2057" i="5"/>
  <c r="H2056" i="5"/>
  <c r="H2055" i="5"/>
  <c r="H2054" i="5"/>
  <c r="H2053" i="5"/>
  <c r="H2052" i="5"/>
  <c r="H2051" i="5"/>
  <c r="H2050" i="5"/>
  <c r="H2049" i="5"/>
  <c r="H2048" i="5"/>
  <c r="H2047" i="5"/>
  <c r="H2046" i="5"/>
  <c r="H2045" i="5"/>
  <c r="H2044" i="5"/>
  <c r="H2043" i="5"/>
  <c r="H2042" i="5"/>
  <c r="H2041" i="5"/>
  <c r="H2040" i="5"/>
  <c r="H2039" i="5"/>
  <c r="H2038" i="5"/>
  <c r="H2037" i="5"/>
  <c r="H2036" i="5"/>
  <c r="H2035" i="5"/>
  <c r="H2034" i="5"/>
  <c r="H2033" i="5"/>
  <c r="H2032" i="5"/>
  <c r="H2031" i="5"/>
  <c r="H2030" i="5"/>
  <c r="H2029" i="5"/>
  <c r="H2028" i="5"/>
  <c r="H2027" i="5"/>
  <c r="H2026" i="5"/>
  <c r="H2025" i="5"/>
  <c r="H2024" i="5"/>
  <c r="H2023" i="5"/>
  <c r="H2022" i="5"/>
  <c r="H2021" i="5"/>
  <c r="H2020" i="5"/>
  <c r="H2019" i="5"/>
  <c r="H2018" i="5"/>
  <c r="H2017" i="5"/>
  <c r="H2016" i="5"/>
  <c r="H2015" i="5"/>
  <c r="H2014" i="5"/>
  <c r="H2013" i="5"/>
  <c r="H2012" i="5"/>
  <c r="H2011" i="5"/>
  <c r="H2010" i="5"/>
  <c r="H2009" i="5"/>
  <c r="H2008" i="5"/>
  <c r="H2007" i="5"/>
  <c r="H2006" i="5"/>
  <c r="H2005" i="5"/>
  <c r="F2003" i="5"/>
  <c r="F1999" i="5"/>
  <c r="F1995" i="5"/>
  <c r="F1991" i="5"/>
  <c r="F1987" i="5"/>
  <c r="F1983" i="5"/>
  <c r="F1979" i="5"/>
  <c r="F1975" i="5"/>
  <c r="F1971" i="5"/>
  <c r="F1967" i="5"/>
  <c r="F1963" i="5"/>
  <c r="F1959" i="5"/>
  <c r="F1955" i="5"/>
  <c r="F1951" i="5"/>
  <c r="F1947" i="5"/>
  <c r="F1943" i="5"/>
  <c r="F1939" i="5"/>
  <c r="F1935" i="5"/>
  <c r="F1931" i="5"/>
  <c r="F1927" i="5"/>
  <c r="F1923" i="5"/>
  <c r="F1919" i="5"/>
  <c r="F1915" i="5"/>
  <c r="F1911" i="5"/>
  <c r="F1907" i="5"/>
  <c r="F1903" i="5"/>
  <c r="F1899" i="5"/>
  <c r="F1895" i="5"/>
  <c r="F1891" i="5"/>
  <c r="F1887" i="5"/>
  <c r="F1883" i="5"/>
  <c r="F1879" i="5"/>
  <c r="F1875" i="5"/>
  <c r="F1871" i="5"/>
  <c r="F1867" i="5"/>
  <c r="F1863" i="5"/>
  <c r="F1859" i="5"/>
  <c r="F1855" i="5"/>
  <c r="F1851" i="5"/>
  <c r="F1847" i="5"/>
  <c r="F1843" i="5"/>
  <c r="F1839" i="5"/>
  <c r="F1835" i="5"/>
  <c r="F1831" i="5"/>
  <c r="F1827" i="5"/>
  <c r="F1823" i="5"/>
  <c r="F1819" i="5"/>
  <c r="F1815" i="5"/>
  <c r="F1811" i="5"/>
  <c r="F1807" i="5"/>
  <c r="F1803" i="5"/>
  <c r="F1799" i="5"/>
  <c r="F1795" i="5"/>
  <c r="F1791" i="5"/>
  <c r="F1787" i="5"/>
  <c r="F1783" i="5"/>
  <c r="F1779" i="5"/>
  <c r="F1775" i="5"/>
  <c r="F1771" i="5"/>
  <c r="H2001" i="5"/>
  <c r="H1997" i="5"/>
  <c r="H1993" i="5"/>
  <c r="H1989" i="5"/>
  <c r="H1985" i="5"/>
  <c r="H1981" i="5"/>
  <c r="H1977" i="5"/>
  <c r="H1973" i="5"/>
  <c r="H1969" i="5"/>
  <c r="H1965" i="5"/>
  <c r="H1961" i="5"/>
  <c r="H1957" i="5"/>
  <c r="H1953" i="5"/>
  <c r="H1949" i="5"/>
  <c r="H1945" i="5"/>
  <c r="H1941" i="5"/>
  <c r="H1937" i="5"/>
  <c r="H1933" i="5"/>
  <c r="H1929" i="5"/>
  <c r="H1925" i="5"/>
  <c r="H1921" i="5"/>
  <c r="H1917" i="5"/>
  <c r="H1913" i="5"/>
  <c r="H1909" i="5"/>
  <c r="H1905" i="5"/>
  <c r="H1901" i="5"/>
  <c r="H1897" i="5"/>
  <c r="H1893" i="5"/>
  <c r="H1889" i="5"/>
  <c r="H1885" i="5"/>
  <c r="H1881" i="5"/>
  <c r="H1877" i="5"/>
  <c r="H1873" i="5"/>
  <c r="H1869" i="5"/>
  <c r="H1865" i="5"/>
  <c r="H1861" i="5"/>
  <c r="H1857" i="5"/>
  <c r="H1853" i="5"/>
  <c r="H1849" i="5"/>
  <c r="H1845" i="5"/>
  <c r="H1841" i="5"/>
  <c r="H1837" i="5"/>
  <c r="H1833" i="5"/>
  <c r="H1829" i="5"/>
  <c r="H1825" i="5"/>
  <c r="H1821" i="5"/>
  <c r="H1817" i="5"/>
  <c r="H1813" i="5"/>
  <c r="H1809" i="5"/>
  <c r="H1805" i="5"/>
  <c r="H1801" i="5"/>
  <c r="H1797" i="5"/>
  <c r="H1793" i="5"/>
  <c r="H1789" i="5"/>
  <c r="H1785" i="5"/>
  <c r="H1781" i="5"/>
  <c r="H1777" i="5"/>
  <c r="H1773" i="5"/>
  <c r="H1769" i="5"/>
  <c r="G1321" i="5"/>
  <c r="H1321" i="5"/>
  <c r="F1321" i="5"/>
  <c r="G1317" i="5"/>
  <c r="H1317" i="5"/>
  <c r="F1317" i="5"/>
  <c r="G1313" i="5"/>
  <c r="H1313" i="5"/>
  <c r="F1313" i="5"/>
  <c r="G1309" i="5"/>
  <c r="H1309" i="5"/>
  <c r="F1309" i="5"/>
  <c r="G1305" i="5"/>
  <c r="H1305" i="5"/>
  <c r="F1305" i="5"/>
  <c r="G1301" i="5"/>
  <c r="H1301" i="5"/>
  <c r="F1301" i="5"/>
  <c r="G1297" i="5"/>
  <c r="H1297" i="5"/>
  <c r="F1297" i="5"/>
  <c r="G1293" i="5"/>
  <c r="H1293" i="5"/>
  <c r="F1293" i="5"/>
  <c r="G1289" i="5"/>
  <c r="H1289" i="5"/>
  <c r="F1289" i="5"/>
  <c r="G1285" i="5"/>
  <c r="H1285" i="5"/>
  <c r="F1285" i="5"/>
  <c r="G1281" i="5"/>
  <c r="H1281" i="5"/>
  <c r="F1281" i="5"/>
  <c r="G1277" i="5"/>
  <c r="H1277" i="5"/>
  <c r="F1277" i="5"/>
  <c r="G1273" i="5"/>
  <c r="H1273" i="5"/>
  <c r="F1273" i="5"/>
  <c r="G1269" i="5"/>
  <c r="H1269" i="5"/>
  <c r="F1269" i="5"/>
  <c r="G1265" i="5"/>
  <c r="H1265" i="5"/>
  <c r="F1265" i="5"/>
  <c r="G1261" i="5"/>
  <c r="H1261" i="5"/>
  <c r="F1261" i="5"/>
  <c r="G1257" i="5"/>
  <c r="H1257" i="5"/>
  <c r="F1257" i="5"/>
  <c r="G1253" i="5"/>
  <c r="H1253" i="5"/>
  <c r="F1253" i="5"/>
  <c r="G1249" i="5"/>
  <c r="H1249" i="5"/>
  <c r="F1249" i="5"/>
  <c r="G1245" i="5"/>
  <c r="H1245" i="5"/>
  <c r="F1245" i="5"/>
  <c r="G1241" i="5"/>
  <c r="H1241" i="5"/>
  <c r="F1241" i="5"/>
  <c r="F1377" i="5"/>
  <c r="F1373" i="5"/>
  <c r="F1369" i="5"/>
  <c r="F1365" i="5"/>
  <c r="F1361" i="5"/>
  <c r="F1357" i="5"/>
  <c r="F1353" i="5"/>
  <c r="F1349" i="5"/>
  <c r="F1345" i="5"/>
  <c r="F1341" i="5"/>
  <c r="F1337" i="5"/>
  <c r="F1333" i="5"/>
  <c r="F1329" i="5"/>
  <c r="F1325" i="5"/>
  <c r="G1322" i="5"/>
  <c r="H1322" i="5"/>
  <c r="G1320" i="5"/>
  <c r="H1320" i="5"/>
  <c r="G1318" i="5"/>
  <c r="H1318" i="5"/>
  <c r="G1316" i="5"/>
  <c r="H1316" i="5"/>
  <c r="G1314" i="5"/>
  <c r="H1314" i="5"/>
  <c r="G1312" i="5"/>
  <c r="H1312" i="5"/>
  <c r="G1310" i="5"/>
  <c r="H1310" i="5"/>
  <c r="G1308" i="5"/>
  <c r="H1308" i="5"/>
  <c r="G1306" i="5"/>
  <c r="H1306" i="5"/>
  <c r="G1304" i="5"/>
  <c r="H1304" i="5"/>
  <c r="G1302" i="5"/>
  <c r="H1302" i="5"/>
  <c r="G1300" i="5"/>
  <c r="H1300" i="5"/>
  <c r="G1298" i="5"/>
  <c r="H1298" i="5"/>
  <c r="G1296" i="5"/>
  <c r="H1296" i="5"/>
  <c r="G1294" i="5"/>
  <c r="H1294" i="5"/>
  <c r="G1292" i="5"/>
  <c r="H1292" i="5"/>
  <c r="G1290" i="5"/>
  <c r="H1290" i="5"/>
  <c r="G1288" i="5"/>
  <c r="H1288" i="5"/>
  <c r="G1286" i="5"/>
  <c r="H1286" i="5"/>
  <c r="G1284" i="5"/>
  <c r="H1284" i="5"/>
  <c r="G1282" i="5"/>
  <c r="H1282" i="5"/>
  <c r="G1280" i="5"/>
  <c r="H1280" i="5"/>
  <c r="G1278" i="5"/>
  <c r="H1278" i="5"/>
  <c r="G1276" i="5"/>
  <c r="H1276" i="5"/>
  <c r="G1274" i="5"/>
  <c r="H1274" i="5"/>
  <c r="G1272" i="5"/>
  <c r="H1272" i="5"/>
  <c r="G1270" i="5"/>
  <c r="H1270" i="5"/>
  <c r="G1268" i="5"/>
  <c r="H1268" i="5"/>
  <c r="G1266" i="5"/>
  <c r="H1266" i="5"/>
  <c r="G1264" i="5"/>
  <c r="H1264" i="5"/>
  <c r="G1262" i="5"/>
  <c r="H1262" i="5"/>
  <c r="G1260" i="5"/>
  <c r="H1260" i="5"/>
  <c r="G1258" i="5"/>
  <c r="H1258" i="5"/>
  <c r="G1256" i="5"/>
  <c r="H1256" i="5"/>
  <c r="G1254" i="5"/>
  <c r="H1254" i="5"/>
  <c r="G1252" i="5"/>
  <c r="H1252" i="5"/>
  <c r="G1250" i="5"/>
  <c r="H1250" i="5"/>
  <c r="G1248" i="5"/>
  <c r="H1248" i="5"/>
  <c r="G1246" i="5"/>
  <c r="H1246" i="5"/>
  <c r="G1244" i="5"/>
  <c r="H1244" i="5"/>
  <c r="G1242" i="5"/>
  <c r="H1242" i="5"/>
  <c r="G1240" i="5"/>
  <c r="H1240" i="5"/>
  <c r="G1238" i="5"/>
  <c r="H1238" i="5"/>
  <c r="G1376" i="5"/>
  <c r="G1372" i="5"/>
  <c r="G1368" i="5"/>
  <c r="G1364" i="5"/>
  <c r="G1360" i="5"/>
  <c r="G1356" i="5"/>
  <c r="G1352" i="5"/>
  <c r="G1348" i="5"/>
  <c r="G1344" i="5"/>
  <c r="G1340" i="5"/>
  <c r="G1336" i="5"/>
  <c r="G1332" i="5"/>
  <c r="G1328" i="5"/>
  <c r="G1324" i="5"/>
  <c r="F1180" i="5"/>
  <c r="G1180" i="5"/>
  <c r="F1178" i="5"/>
  <c r="G1178" i="5"/>
  <c r="F1176" i="5"/>
  <c r="G1176" i="5"/>
  <c r="F1174" i="5"/>
  <c r="G1174" i="5"/>
  <c r="F1172" i="5"/>
  <c r="G1172" i="5"/>
  <c r="F1170" i="5"/>
  <c r="G1170" i="5"/>
  <c r="F1168" i="5"/>
  <c r="G1168" i="5"/>
  <c r="F1166" i="5"/>
  <c r="G1166" i="5"/>
  <c r="F1164" i="5"/>
  <c r="G1164" i="5"/>
  <c r="F1162" i="5"/>
  <c r="G1162" i="5"/>
  <c r="F1160" i="5"/>
  <c r="G1160" i="5"/>
  <c r="F1158" i="5"/>
  <c r="G1158" i="5"/>
  <c r="F1156" i="5"/>
  <c r="G1156" i="5"/>
  <c r="F1154" i="5"/>
  <c r="G1154" i="5"/>
  <c r="F1152" i="5"/>
  <c r="G1152" i="5"/>
  <c r="F1150" i="5"/>
  <c r="G1150" i="5"/>
  <c r="F1148" i="5"/>
  <c r="G1148" i="5"/>
  <c r="F1146" i="5"/>
  <c r="G1146" i="5"/>
  <c r="F1144" i="5"/>
  <c r="G1144" i="5"/>
  <c r="F1142" i="5"/>
  <c r="G1142" i="5"/>
  <c r="F1140" i="5"/>
  <c r="G1140" i="5"/>
  <c r="F1138" i="5"/>
  <c r="G1138" i="5"/>
  <c r="F1136" i="5"/>
  <c r="G1136" i="5"/>
  <c r="F1134" i="5"/>
  <c r="G1134" i="5"/>
  <c r="F1132" i="5"/>
  <c r="G1132" i="5"/>
  <c r="F1130" i="5"/>
  <c r="G1130" i="5"/>
  <c r="F1128" i="5"/>
  <c r="G1128" i="5"/>
  <c r="F1126" i="5"/>
  <c r="G1126" i="5"/>
  <c r="F1124" i="5"/>
  <c r="G1124" i="5"/>
  <c r="F1122" i="5"/>
  <c r="G1122" i="5"/>
  <c r="F1120" i="5"/>
  <c r="G1120" i="5"/>
  <c r="F1118" i="5"/>
  <c r="G1118" i="5"/>
  <c r="F1116" i="5"/>
  <c r="G1116" i="5"/>
  <c r="F1114" i="5"/>
  <c r="G1114" i="5"/>
  <c r="F1112" i="5"/>
  <c r="G1112" i="5"/>
  <c r="F1110" i="5"/>
  <c r="G1110" i="5"/>
  <c r="F1108" i="5"/>
  <c r="G1108" i="5"/>
  <c r="F1106" i="5"/>
  <c r="G1106" i="5"/>
  <c r="F1104" i="5"/>
  <c r="G1104" i="5"/>
  <c r="F1102" i="5"/>
  <c r="G1102" i="5"/>
  <c r="F1100" i="5"/>
  <c r="G1100" i="5"/>
  <c r="F1098" i="5"/>
  <c r="G1098" i="5"/>
  <c r="F1096" i="5"/>
  <c r="G1096" i="5"/>
  <c r="F1094" i="5"/>
  <c r="G1094" i="5"/>
  <c r="F1092" i="5"/>
  <c r="G1092" i="5"/>
  <c r="F1090" i="5"/>
  <c r="G1090" i="5"/>
  <c r="F1088" i="5"/>
  <c r="G1088" i="5"/>
  <c r="F1086" i="5"/>
  <c r="G1086" i="5"/>
  <c r="F1084" i="5"/>
  <c r="G1084" i="5"/>
  <c r="F1082" i="5"/>
  <c r="G1082" i="5"/>
  <c r="F1080" i="5"/>
  <c r="G1080" i="5"/>
  <c r="F1078" i="5"/>
  <c r="G1078" i="5"/>
  <c r="F1076" i="5"/>
  <c r="G1076" i="5"/>
  <c r="F1074" i="5"/>
  <c r="G1074" i="5"/>
  <c r="F1072" i="5"/>
  <c r="G1072" i="5"/>
  <c r="F1070" i="5"/>
  <c r="G1070" i="5"/>
  <c r="F1068" i="5"/>
  <c r="G1068" i="5"/>
  <c r="F1066" i="5"/>
  <c r="G1066" i="5"/>
  <c r="F1064" i="5"/>
  <c r="G1064" i="5"/>
  <c r="F1062" i="5"/>
  <c r="G1062" i="5"/>
  <c r="F1060" i="5"/>
  <c r="G1060" i="5"/>
  <c r="F1058" i="5"/>
  <c r="G1058" i="5"/>
  <c r="F1056" i="5"/>
  <c r="G1056" i="5"/>
  <c r="F1054" i="5"/>
  <c r="G1054" i="5"/>
  <c r="F1052" i="5"/>
  <c r="G1052" i="5"/>
  <c r="F1050" i="5"/>
  <c r="G1050" i="5"/>
  <c r="F1048" i="5"/>
  <c r="G1048" i="5"/>
  <c r="F1046" i="5"/>
  <c r="G1046" i="5"/>
  <c r="F1044" i="5"/>
  <c r="G1044" i="5"/>
  <c r="F1042" i="5"/>
  <c r="G1042" i="5"/>
  <c r="F1040" i="5"/>
  <c r="G1040" i="5"/>
  <c r="F1038" i="5"/>
  <c r="G1038" i="5"/>
  <c r="F1036" i="5"/>
  <c r="G1036" i="5"/>
  <c r="F1034" i="5"/>
  <c r="G1034" i="5"/>
  <c r="F1032" i="5"/>
  <c r="G1032" i="5"/>
  <c r="F1030" i="5"/>
  <c r="G1030" i="5"/>
  <c r="F1028" i="5"/>
  <c r="G1028" i="5"/>
  <c r="F1026" i="5"/>
  <c r="G1026" i="5"/>
  <c r="F1024" i="5"/>
  <c r="G1024" i="5"/>
  <c r="F1022" i="5"/>
  <c r="G1022" i="5"/>
  <c r="F1020" i="5"/>
  <c r="G1020" i="5"/>
  <c r="F1018" i="5"/>
  <c r="G1018" i="5"/>
  <c r="F1016" i="5"/>
  <c r="G1016" i="5"/>
  <c r="F1014" i="5"/>
  <c r="G1014" i="5"/>
  <c r="F1012" i="5"/>
  <c r="G1012" i="5"/>
  <c r="F1010" i="5"/>
  <c r="G1010" i="5"/>
  <c r="F1008" i="5"/>
  <c r="G1008" i="5"/>
  <c r="F1006" i="5"/>
  <c r="G1006" i="5"/>
  <c r="F1004" i="5"/>
  <c r="G1004" i="5"/>
  <c r="F1002" i="5"/>
  <c r="G1002" i="5"/>
  <c r="F1000" i="5"/>
  <c r="G1000" i="5"/>
  <c r="F998" i="5"/>
  <c r="G998" i="5"/>
  <c r="F996" i="5"/>
  <c r="G996" i="5"/>
  <c r="F994" i="5"/>
  <c r="G994" i="5"/>
  <c r="F992" i="5"/>
  <c r="G992" i="5"/>
  <c r="H1237" i="5"/>
  <c r="H1236" i="5"/>
  <c r="H1235" i="5"/>
  <c r="H1234" i="5"/>
  <c r="H1233" i="5"/>
  <c r="H1232" i="5"/>
  <c r="H1231" i="5"/>
  <c r="H1230" i="5"/>
  <c r="H1229" i="5"/>
  <c r="H1228" i="5"/>
  <c r="H1227" i="5"/>
  <c r="H1226" i="5"/>
  <c r="H1225" i="5"/>
  <c r="H1224" i="5"/>
  <c r="H1223" i="5"/>
  <c r="H1222" i="5"/>
  <c r="H1221" i="5"/>
  <c r="H1220" i="5"/>
  <c r="H1219" i="5"/>
  <c r="H1218" i="5"/>
  <c r="H1217" i="5"/>
  <c r="H1216" i="5"/>
  <c r="H1215" i="5"/>
  <c r="H1214" i="5"/>
  <c r="H1213" i="5"/>
  <c r="H1212" i="5"/>
  <c r="H1211" i="5"/>
  <c r="H1210" i="5"/>
  <c r="H1209" i="5"/>
  <c r="H1208" i="5"/>
  <c r="H1207" i="5"/>
  <c r="H1206" i="5"/>
  <c r="H1205" i="5"/>
  <c r="H1204" i="5"/>
  <c r="H1203" i="5"/>
  <c r="H1202" i="5"/>
  <c r="H1201" i="5"/>
  <c r="H1200" i="5"/>
  <c r="H1199" i="5"/>
  <c r="H1198" i="5"/>
  <c r="H1197" i="5"/>
  <c r="H1196" i="5"/>
  <c r="H1195" i="5"/>
  <c r="H1194" i="5"/>
  <c r="H1193" i="5"/>
  <c r="H1192" i="5"/>
  <c r="H1191" i="5"/>
  <c r="H1190" i="5"/>
  <c r="H1189" i="5"/>
  <c r="H1188" i="5"/>
  <c r="H1187" i="5"/>
  <c r="H1186" i="5"/>
  <c r="H1185" i="5"/>
  <c r="H1184" i="5"/>
  <c r="F1181" i="5"/>
  <c r="G1181" i="5"/>
  <c r="F1179" i="5"/>
  <c r="G1179" i="5"/>
  <c r="F1177" i="5"/>
  <c r="G1177" i="5"/>
  <c r="F1175" i="5"/>
  <c r="G1175" i="5"/>
  <c r="F1173" i="5"/>
  <c r="G1173" i="5"/>
  <c r="F1171" i="5"/>
  <c r="G1171" i="5"/>
  <c r="F1169" i="5"/>
  <c r="G1169" i="5"/>
  <c r="F1167" i="5"/>
  <c r="G1167" i="5"/>
  <c r="F1165" i="5"/>
  <c r="G1165" i="5"/>
  <c r="F1163" i="5"/>
  <c r="G1163" i="5"/>
  <c r="F1161" i="5"/>
  <c r="G1161" i="5"/>
  <c r="F1159" i="5"/>
  <c r="G1159" i="5"/>
  <c r="F1157" i="5"/>
  <c r="G1157" i="5"/>
  <c r="F1155" i="5"/>
  <c r="G1155" i="5"/>
  <c r="F1153" i="5"/>
  <c r="G1153" i="5"/>
  <c r="F1151" i="5"/>
  <c r="G1151" i="5"/>
  <c r="F1149" i="5"/>
  <c r="G1149" i="5"/>
  <c r="F1147" i="5"/>
  <c r="G1147" i="5"/>
  <c r="F1145" i="5"/>
  <c r="G1145" i="5"/>
  <c r="F1143" i="5"/>
  <c r="G1143" i="5"/>
  <c r="F1141" i="5"/>
  <c r="G1141" i="5"/>
  <c r="F1139" i="5"/>
  <c r="G1139" i="5"/>
  <c r="F1137" i="5"/>
  <c r="G1137" i="5"/>
  <c r="F1135" i="5"/>
  <c r="G1135" i="5"/>
  <c r="F1133" i="5"/>
  <c r="G1133" i="5"/>
  <c r="F1131" i="5"/>
  <c r="G1131" i="5"/>
  <c r="F1129" i="5"/>
  <c r="G1129" i="5"/>
  <c r="F1127" i="5"/>
  <c r="G1127" i="5"/>
  <c r="F1125" i="5"/>
  <c r="G1125" i="5"/>
  <c r="F1123" i="5"/>
  <c r="G1123" i="5"/>
  <c r="F1121" i="5"/>
  <c r="G1121" i="5"/>
  <c r="F1119" i="5"/>
  <c r="G1119" i="5"/>
  <c r="F1117" i="5"/>
  <c r="G1117" i="5"/>
  <c r="F1115" i="5"/>
  <c r="G1115" i="5"/>
  <c r="F1113" i="5"/>
  <c r="G1113" i="5"/>
  <c r="F1111" i="5"/>
  <c r="G1111" i="5"/>
  <c r="F1109" i="5"/>
  <c r="G1109" i="5"/>
  <c r="F1107" i="5"/>
  <c r="G1107" i="5"/>
  <c r="F1105" i="5"/>
  <c r="G1105" i="5"/>
  <c r="F1103" i="5"/>
  <c r="G1103" i="5"/>
  <c r="F1101" i="5"/>
  <c r="G1101" i="5"/>
  <c r="F1099" i="5"/>
  <c r="G1099" i="5"/>
  <c r="F1097" i="5"/>
  <c r="G1097" i="5"/>
  <c r="F1095" i="5"/>
  <c r="G1095" i="5"/>
  <c r="F1093" i="5"/>
  <c r="G1093" i="5"/>
  <c r="F1091" i="5"/>
  <c r="G1091" i="5"/>
  <c r="F1089" i="5"/>
  <c r="G1089" i="5"/>
  <c r="F1087" i="5"/>
  <c r="G1087" i="5"/>
  <c r="F1085" i="5"/>
  <c r="G1085" i="5"/>
  <c r="F1083" i="5"/>
  <c r="G1083" i="5"/>
  <c r="F1081" i="5"/>
  <c r="G1081" i="5"/>
  <c r="F1079" i="5"/>
  <c r="G1079" i="5"/>
  <c r="F1077" i="5"/>
  <c r="G1077" i="5"/>
  <c r="F1075" i="5"/>
  <c r="G1075" i="5"/>
  <c r="F1073" i="5"/>
  <c r="G1073" i="5"/>
  <c r="F1071" i="5"/>
  <c r="G1071" i="5"/>
  <c r="F1069" i="5"/>
  <c r="G1069" i="5"/>
  <c r="F1067" i="5"/>
  <c r="G1067" i="5"/>
  <c r="F1065" i="5"/>
  <c r="G1065" i="5"/>
  <c r="F1063" i="5"/>
  <c r="G1063" i="5"/>
  <c r="F1061" i="5"/>
  <c r="G1061" i="5"/>
  <c r="F1059" i="5"/>
  <c r="G1059" i="5"/>
  <c r="F1057" i="5"/>
  <c r="G1057" i="5"/>
  <c r="F1055" i="5"/>
  <c r="G1055" i="5"/>
  <c r="F1053" i="5"/>
  <c r="G1053" i="5"/>
  <c r="F1051" i="5"/>
  <c r="G1051" i="5"/>
  <c r="F1049" i="5"/>
  <c r="G1049" i="5"/>
  <c r="F1047" i="5"/>
  <c r="G1047" i="5"/>
  <c r="F1045" i="5"/>
  <c r="G1045" i="5"/>
  <c r="F1043" i="5"/>
  <c r="G1043" i="5"/>
  <c r="F1041" i="5"/>
  <c r="G1041" i="5"/>
  <c r="F1039" i="5"/>
  <c r="G1039" i="5"/>
  <c r="F1037" i="5"/>
  <c r="G1037" i="5"/>
  <c r="F1035" i="5"/>
  <c r="G1035" i="5"/>
  <c r="F1033" i="5"/>
  <c r="G1033" i="5"/>
  <c r="F1031" i="5"/>
  <c r="G1031" i="5"/>
  <c r="F1029" i="5"/>
  <c r="G1029" i="5"/>
  <c r="F1027" i="5"/>
  <c r="G1027" i="5"/>
  <c r="F1025" i="5"/>
  <c r="G1025" i="5"/>
  <c r="F1023" i="5"/>
  <c r="G1023" i="5"/>
  <c r="F1021" i="5"/>
  <c r="G1021" i="5"/>
  <c r="F1019" i="5"/>
  <c r="G1019" i="5"/>
  <c r="F1017" i="5"/>
  <c r="G1017" i="5"/>
  <c r="F1015" i="5"/>
  <c r="G1015" i="5"/>
  <c r="F1013" i="5"/>
  <c r="G1013" i="5"/>
  <c r="F1011" i="5"/>
  <c r="G1011" i="5"/>
  <c r="F1009" i="5"/>
  <c r="G1009" i="5"/>
  <c r="F1007" i="5"/>
  <c r="G1007" i="5"/>
  <c r="F1005" i="5"/>
  <c r="G1005" i="5"/>
  <c r="F1003" i="5"/>
  <c r="G1003" i="5"/>
  <c r="F1001" i="5"/>
  <c r="G1001" i="5"/>
  <c r="F999" i="5"/>
  <c r="G999" i="5"/>
  <c r="F997" i="5"/>
  <c r="G997" i="5"/>
  <c r="F995" i="5"/>
  <c r="G995" i="5"/>
  <c r="F993" i="5"/>
  <c r="G993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F763" i="5"/>
  <c r="G763" i="5"/>
  <c r="F761" i="5"/>
  <c r="G761" i="5"/>
  <c r="F759" i="5"/>
  <c r="G759" i="5"/>
  <c r="F757" i="5"/>
  <c r="G757" i="5"/>
  <c r="F755" i="5"/>
  <c r="G755" i="5"/>
  <c r="F753" i="5"/>
  <c r="G753" i="5"/>
  <c r="F751" i="5"/>
  <c r="G751" i="5"/>
  <c r="F749" i="5"/>
  <c r="G749" i="5"/>
  <c r="F747" i="5"/>
  <c r="G747" i="5"/>
  <c r="F745" i="5"/>
  <c r="G745" i="5"/>
  <c r="F743" i="5"/>
  <c r="G743" i="5"/>
  <c r="F741" i="5"/>
  <c r="G741" i="5"/>
  <c r="F739" i="5"/>
  <c r="G739" i="5"/>
  <c r="F737" i="5"/>
  <c r="G737" i="5"/>
  <c r="F735" i="5"/>
  <c r="G735" i="5"/>
  <c r="F733" i="5"/>
  <c r="G733" i="5"/>
  <c r="F731" i="5"/>
  <c r="G731" i="5"/>
  <c r="F729" i="5"/>
  <c r="G729" i="5"/>
  <c r="F727" i="5"/>
  <c r="G727" i="5"/>
  <c r="F725" i="5"/>
  <c r="G725" i="5"/>
  <c r="F723" i="5"/>
  <c r="G723" i="5"/>
  <c r="F721" i="5"/>
  <c r="G721" i="5"/>
  <c r="F719" i="5"/>
  <c r="G719" i="5"/>
  <c r="F717" i="5"/>
  <c r="G717" i="5"/>
  <c r="F715" i="5"/>
  <c r="G715" i="5"/>
  <c r="F713" i="5"/>
  <c r="G713" i="5"/>
  <c r="F547" i="5"/>
  <c r="G547" i="5"/>
  <c r="H547" i="5"/>
  <c r="F511" i="5"/>
  <c r="G511" i="5"/>
  <c r="H511" i="5"/>
  <c r="F507" i="5"/>
  <c r="G507" i="5"/>
  <c r="H507" i="5"/>
  <c r="F389" i="5"/>
  <c r="G389" i="5"/>
  <c r="H389" i="5"/>
  <c r="F373" i="5"/>
  <c r="G373" i="5"/>
  <c r="H373" i="5"/>
  <c r="F357" i="5"/>
  <c r="G357" i="5"/>
  <c r="H357" i="5"/>
  <c r="F341" i="5"/>
  <c r="G341" i="5"/>
  <c r="H341" i="5"/>
  <c r="F703" i="5"/>
  <c r="G703" i="5"/>
  <c r="H703" i="5"/>
  <c r="F699" i="5"/>
  <c r="G699" i="5"/>
  <c r="H699" i="5"/>
  <c r="F695" i="5"/>
  <c r="G695" i="5"/>
  <c r="H695" i="5"/>
  <c r="F691" i="5"/>
  <c r="G691" i="5"/>
  <c r="H691" i="5"/>
  <c r="F687" i="5"/>
  <c r="G687" i="5"/>
  <c r="H687" i="5"/>
  <c r="F683" i="5"/>
  <c r="G683" i="5"/>
  <c r="H683" i="5"/>
  <c r="F679" i="5"/>
  <c r="G679" i="5"/>
  <c r="H679" i="5"/>
  <c r="F675" i="5"/>
  <c r="G675" i="5"/>
  <c r="H675" i="5"/>
  <c r="F671" i="5"/>
  <c r="G671" i="5"/>
  <c r="H671" i="5"/>
  <c r="F667" i="5"/>
  <c r="G667" i="5"/>
  <c r="H667" i="5"/>
  <c r="F663" i="5"/>
  <c r="G663" i="5"/>
  <c r="H663" i="5"/>
  <c r="F659" i="5"/>
  <c r="G659" i="5"/>
  <c r="H659" i="5"/>
  <c r="F655" i="5"/>
  <c r="G655" i="5"/>
  <c r="H655" i="5"/>
  <c r="F651" i="5"/>
  <c r="G651" i="5"/>
  <c r="H651" i="5"/>
  <c r="F647" i="5"/>
  <c r="G647" i="5"/>
  <c r="H647" i="5"/>
  <c r="F643" i="5"/>
  <c r="G643" i="5"/>
  <c r="H643" i="5"/>
  <c r="F639" i="5"/>
  <c r="G639" i="5"/>
  <c r="H639" i="5"/>
  <c r="F635" i="5"/>
  <c r="G635" i="5"/>
  <c r="H635" i="5"/>
  <c r="F631" i="5"/>
  <c r="G631" i="5"/>
  <c r="H631" i="5"/>
  <c r="F627" i="5"/>
  <c r="G627" i="5"/>
  <c r="H627" i="5"/>
  <c r="F623" i="5"/>
  <c r="G623" i="5"/>
  <c r="H623" i="5"/>
  <c r="F619" i="5"/>
  <c r="G619" i="5"/>
  <c r="H619" i="5"/>
  <c r="F615" i="5"/>
  <c r="G615" i="5"/>
  <c r="H615" i="5"/>
  <c r="F611" i="5"/>
  <c r="G611" i="5"/>
  <c r="H611" i="5"/>
  <c r="F607" i="5"/>
  <c r="G607" i="5"/>
  <c r="H607" i="5"/>
  <c r="F603" i="5"/>
  <c r="G603" i="5"/>
  <c r="H603" i="5"/>
  <c r="F599" i="5"/>
  <c r="G599" i="5"/>
  <c r="H599" i="5"/>
  <c r="F595" i="5"/>
  <c r="G595" i="5"/>
  <c r="H595" i="5"/>
  <c r="F591" i="5"/>
  <c r="G591" i="5"/>
  <c r="H591" i="5"/>
  <c r="F587" i="5"/>
  <c r="G587" i="5"/>
  <c r="H587" i="5"/>
  <c r="F583" i="5"/>
  <c r="G583" i="5"/>
  <c r="H583" i="5"/>
  <c r="F579" i="5"/>
  <c r="G579" i="5"/>
  <c r="H579" i="5"/>
  <c r="F575" i="5"/>
  <c r="G575" i="5"/>
  <c r="H575" i="5"/>
  <c r="F571" i="5"/>
  <c r="G571" i="5"/>
  <c r="H571" i="5"/>
  <c r="F567" i="5"/>
  <c r="G567" i="5"/>
  <c r="H567" i="5"/>
  <c r="F563" i="5"/>
  <c r="G563" i="5"/>
  <c r="H563" i="5"/>
  <c r="F559" i="5"/>
  <c r="G559" i="5"/>
  <c r="H559" i="5"/>
  <c r="F555" i="5"/>
  <c r="G555" i="5"/>
  <c r="H555" i="5"/>
  <c r="F551" i="5"/>
  <c r="G551" i="5"/>
  <c r="H551" i="5"/>
  <c r="F515" i="5"/>
  <c r="G515" i="5"/>
  <c r="H515" i="5"/>
  <c r="F333" i="5"/>
  <c r="G333" i="5"/>
  <c r="H333" i="5"/>
  <c r="F762" i="5"/>
  <c r="G762" i="5"/>
  <c r="F760" i="5"/>
  <c r="G760" i="5"/>
  <c r="F758" i="5"/>
  <c r="G758" i="5"/>
  <c r="F756" i="5"/>
  <c r="G756" i="5"/>
  <c r="F754" i="5"/>
  <c r="G754" i="5"/>
  <c r="F752" i="5"/>
  <c r="G752" i="5"/>
  <c r="F750" i="5"/>
  <c r="G750" i="5"/>
  <c r="F748" i="5"/>
  <c r="G748" i="5"/>
  <c r="F746" i="5"/>
  <c r="G746" i="5"/>
  <c r="F744" i="5"/>
  <c r="G744" i="5"/>
  <c r="F742" i="5"/>
  <c r="G742" i="5"/>
  <c r="F740" i="5"/>
  <c r="G740" i="5"/>
  <c r="F738" i="5"/>
  <c r="G738" i="5"/>
  <c r="F736" i="5"/>
  <c r="G736" i="5"/>
  <c r="F734" i="5"/>
  <c r="G734" i="5"/>
  <c r="F732" i="5"/>
  <c r="G732" i="5"/>
  <c r="F730" i="5"/>
  <c r="G730" i="5"/>
  <c r="F728" i="5"/>
  <c r="G728" i="5"/>
  <c r="F726" i="5"/>
  <c r="G726" i="5"/>
  <c r="F724" i="5"/>
  <c r="G724" i="5"/>
  <c r="F722" i="5"/>
  <c r="G722" i="5"/>
  <c r="F720" i="5"/>
  <c r="G720" i="5"/>
  <c r="F718" i="5"/>
  <c r="G718" i="5"/>
  <c r="F716" i="5"/>
  <c r="G716" i="5"/>
  <c r="F714" i="5"/>
  <c r="G714" i="5"/>
  <c r="F539" i="5"/>
  <c r="G539" i="5"/>
  <c r="H539" i="5"/>
  <c r="F535" i="5"/>
  <c r="G535" i="5"/>
  <c r="H535" i="5"/>
  <c r="F531" i="5"/>
  <c r="G531" i="5"/>
  <c r="H531" i="5"/>
  <c r="F527" i="5"/>
  <c r="G527" i="5"/>
  <c r="H527" i="5"/>
  <c r="F523" i="5"/>
  <c r="G523" i="5"/>
  <c r="H523" i="5"/>
  <c r="F519" i="5"/>
  <c r="G519" i="5"/>
  <c r="H519" i="5"/>
  <c r="F397" i="5"/>
  <c r="G397" i="5"/>
  <c r="H397" i="5"/>
  <c r="F381" i="5"/>
  <c r="G381" i="5"/>
  <c r="H381" i="5"/>
  <c r="F365" i="5"/>
  <c r="G365" i="5"/>
  <c r="H365" i="5"/>
  <c r="F349" i="5"/>
  <c r="G349" i="5"/>
  <c r="H349" i="5"/>
  <c r="G712" i="5"/>
  <c r="G711" i="5"/>
  <c r="G710" i="5"/>
  <c r="G709" i="5"/>
  <c r="G708" i="5"/>
  <c r="G707" i="5"/>
  <c r="G706" i="5"/>
  <c r="H702" i="5"/>
  <c r="H698" i="5"/>
  <c r="H694" i="5"/>
  <c r="H690" i="5"/>
  <c r="H686" i="5"/>
  <c r="H682" i="5"/>
  <c r="H678" i="5"/>
  <c r="H674" i="5"/>
  <c r="H670" i="5"/>
  <c r="H666" i="5"/>
  <c r="H662" i="5"/>
  <c r="H658" i="5"/>
  <c r="H654" i="5"/>
  <c r="H650" i="5"/>
  <c r="H646" i="5"/>
  <c r="H642" i="5"/>
  <c r="H638" i="5"/>
  <c r="H634" i="5"/>
  <c r="H630" i="5"/>
  <c r="H626" i="5"/>
  <c r="H622" i="5"/>
  <c r="H618" i="5"/>
  <c r="H614" i="5"/>
  <c r="H610" i="5"/>
  <c r="H606" i="5"/>
  <c r="H602" i="5"/>
  <c r="H598" i="5"/>
  <c r="H594" i="5"/>
  <c r="H590" i="5"/>
  <c r="H586" i="5"/>
  <c r="H582" i="5"/>
  <c r="H578" i="5"/>
  <c r="H574" i="5"/>
  <c r="H570" i="5"/>
  <c r="H566" i="5"/>
  <c r="H562" i="5"/>
  <c r="H558" i="5"/>
  <c r="H554" i="5"/>
  <c r="H550" i="5"/>
  <c r="G549" i="5"/>
  <c r="H546" i="5"/>
  <c r="G545" i="5"/>
  <c r="H542" i="5"/>
  <c r="G541" i="5"/>
  <c r="H538" i="5"/>
  <c r="H534" i="5"/>
  <c r="H530" i="5"/>
  <c r="H526" i="5"/>
  <c r="H522" i="5"/>
  <c r="H518" i="5"/>
  <c r="G517" i="5"/>
  <c r="H514" i="5"/>
  <c r="G513" i="5"/>
  <c r="H510" i="5"/>
  <c r="F399" i="5"/>
  <c r="G399" i="5"/>
  <c r="F391" i="5"/>
  <c r="G391" i="5"/>
  <c r="F383" i="5"/>
  <c r="G383" i="5"/>
  <c r="F375" i="5"/>
  <c r="G375" i="5"/>
  <c r="F367" i="5"/>
  <c r="G367" i="5"/>
  <c r="F359" i="5"/>
  <c r="G359" i="5"/>
  <c r="F351" i="5"/>
  <c r="G351" i="5"/>
  <c r="F343" i="5"/>
  <c r="G343" i="5"/>
  <c r="F335" i="5"/>
  <c r="G335" i="5"/>
  <c r="F327" i="5"/>
  <c r="G327" i="5"/>
  <c r="G702" i="5"/>
  <c r="G698" i="5"/>
  <c r="G694" i="5"/>
  <c r="G690" i="5"/>
  <c r="G686" i="5"/>
  <c r="G682" i="5"/>
  <c r="G678" i="5"/>
  <c r="G674" i="5"/>
  <c r="G670" i="5"/>
  <c r="G666" i="5"/>
  <c r="G662" i="5"/>
  <c r="G658" i="5"/>
  <c r="G654" i="5"/>
  <c r="G650" i="5"/>
  <c r="G646" i="5"/>
  <c r="G642" i="5"/>
  <c r="G638" i="5"/>
  <c r="G634" i="5"/>
  <c r="G630" i="5"/>
  <c r="G626" i="5"/>
  <c r="G622" i="5"/>
  <c r="G618" i="5"/>
  <c r="G614" i="5"/>
  <c r="G610" i="5"/>
  <c r="G606" i="5"/>
  <c r="G602" i="5"/>
  <c r="G598" i="5"/>
  <c r="G594" i="5"/>
  <c r="G590" i="5"/>
  <c r="G586" i="5"/>
  <c r="G582" i="5"/>
  <c r="G578" i="5"/>
  <c r="G574" i="5"/>
  <c r="G570" i="5"/>
  <c r="G566" i="5"/>
  <c r="G562" i="5"/>
  <c r="G558" i="5"/>
  <c r="G554" i="5"/>
  <c r="G550" i="5"/>
  <c r="G546" i="5"/>
  <c r="G542" i="5"/>
  <c r="G538" i="5"/>
  <c r="G534" i="5"/>
  <c r="G530" i="5"/>
  <c r="G526" i="5"/>
  <c r="G522" i="5"/>
  <c r="G518" i="5"/>
  <c r="G514" i="5"/>
  <c r="G510" i="5"/>
  <c r="F401" i="5"/>
  <c r="G401" i="5"/>
  <c r="F393" i="5"/>
  <c r="G393" i="5"/>
  <c r="F385" i="5"/>
  <c r="G385" i="5"/>
  <c r="F377" i="5"/>
  <c r="G377" i="5"/>
  <c r="F369" i="5"/>
  <c r="G369" i="5"/>
  <c r="F361" i="5"/>
  <c r="G361" i="5"/>
  <c r="F353" i="5"/>
  <c r="G353" i="5"/>
  <c r="F345" i="5"/>
  <c r="G345" i="5"/>
  <c r="F337" i="5"/>
  <c r="G337" i="5"/>
  <c r="F329" i="5"/>
  <c r="G329" i="5"/>
  <c r="F403" i="5"/>
  <c r="G403" i="5"/>
  <c r="F395" i="5"/>
  <c r="G395" i="5"/>
  <c r="F387" i="5"/>
  <c r="G387" i="5"/>
  <c r="F379" i="5"/>
  <c r="G379" i="5"/>
  <c r="F371" i="5"/>
  <c r="G371" i="5"/>
  <c r="F363" i="5"/>
  <c r="G363" i="5"/>
  <c r="F355" i="5"/>
  <c r="G355" i="5"/>
  <c r="F347" i="5"/>
  <c r="G347" i="5"/>
  <c r="F339" i="5"/>
  <c r="G339" i="5"/>
  <c r="F331" i="5"/>
  <c r="G331" i="5"/>
  <c r="F190" i="5"/>
  <c r="G190" i="5"/>
  <c r="H190" i="5"/>
  <c r="F402" i="5"/>
  <c r="G402" i="5"/>
  <c r="F400" i="5"/>
  <c r="G400" i="5"/>
  <c r="F398" i="5"/>
  <c r="G398" i="5"/>
  <c r="F396" i="5"/>
  <c r="G396" i="5"/>
  <c r="F394" i="5"/>
  <c r="G394" i="5"/>
  <c r="F392" i="5"/>
  <c r="G392" i="5"/>
  <c r="F390" i="5"/>
  <c r="G390" i="5"/>
  <c r="F388" i="5"/>
  <c r="G388" i="5"/>
  <c r="F386" i="5"/>
  <c r="G386" i="5"/>
  <c r="F384" i="5"/>
  <c r="G384" i="5"/>
  <c r="F382" i="5"/>
  <c r="G382" i="5"/>
  <c r="F380" i="5"/>
  <c r="G380" i="5"/>
  <c r="F378" i="5"/>
  <c r="G378" i="5"/>
  <c r="F376" i="5"/>
  <c r="G376" i="5"/>
  <c r="F374" i="5"/>
  <c r="G374" i="5"/>
  <c r="F372" i="5"/>
  <c r="G372" i="5"/>
  <c r="F370" i="5"/>
  <c r="G370" i="5"/>
  <c r="F368" i="5"/>
  <c r="G368" i="5"/>
  <c r="F366" i="5"/>
  <c r="G366" i="5"/>
  <c r="F364" i="5"/>
  <c r="G364" i="5"/>
  <c r="F362" i="5"/>
  <c r="G362" i="5"/>
  <c r="F360" i="5"/>
  <c r="G360" i="5"/>
  <c r="F358" i="5"/>
  <c r="G358" i="5"/>
  <c r="F356" i="5"/>
  <c r="G356" i="5"/>
  <c r="F354" i="5"/>
  <c r="G354" i="5"/>
  <c r="F352" i="5"/>
  <c r="G352" i="5"/>
  <c r="F350" i="5"/>
  <c r="G350" i="5"/>
  <c r="F348" i="5"/>
  <c r="G348" i="5"/>
  <c r="F346" i="5"/>
  <c r="G346" i="5"/>
  <c r="F344" i="5"/>
  <c r="G344" i="5"/>
  <c r="F342" i="5"/>
  <c r="G342" i="5"/>
  <c r="F340" i="5"/>
  <c r="G340" i="5"/>
  <c r="F338" i="5"/>
  <c r="G338" i="5"/>
  <c r="F336" i="5"/>
  <c r="G336" i="5"/>
  <c r="F334" i="5"/>
  <c r="G334" i="5"/>
  <c r="F332" i="5"/>
  <c r="G332" i="5"/>
  <c r="F330" i="5"/>
  <c r="G330" i="5"/>
  <c r="F328" i="5"/>
  <c r="G328" i="5"/>
  <c r="F326" i="5"/>
  <c r="G326" i="5"/>
  <c r="F238" i="5"/>
  <c r="G238" i="5"/>
  <c r="H238" i="5"/>
  <c r="F234" i="5"/>
  <c r="G234" i="5"/>
  <c r="H234" i="5"/>
  <c r="F230" i="5"/>
  <c r="G230" i="5"/>
  <c r="H230" i="5"/>
  <c r="F226" i="5"/>
  <c r="G226" i="5"/>
  <c r="H226" i="5"/>
  <c r="F222" i="5"/>
  <c r="G222" i="5"/>
  <c r="H222" i="5"/>
  <c r="F218" i="5"/>
  <c r="G218" i="5"/>
  <c r="H218" i="5"/>
  <c r="F214" i="5"/>
  <c r="G214" i="5"/>
  <c r="H214" i="5"/>
  <c r="F210" i="5"/>
  <c r="G210" i="5"/>
  <c r="H210" i="5"/>
  <c r="F206" i="5"/>
  <c r="G206" i="5"/>
  <c r="H206" i="5"/>
  <c r="F202" i="5"/>
  <c r="G202" i="5"/>
  <c r="H202" i="5"/>
  <c r="F198" i="5"/>
  <c r="G198" i="5"/>
  <c r="H198" i="5"/>
  <c r="F192" i="5"/>
  <c r="G192" i="5"/>
  <c r="H192" i="5"/>
  <c r="F194" i="5"/>
  <c r="G194" i="5"/>
  <c r="H194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70" i="5"/>
  <c r="H267" i="5"/>
  <c r="G266" i="5"/>
  <c r="H263" i="5"/>
  <c r="G262" i="5"/>
  <c r="H259" i="5"/>
  <c r="G258" i="5"/>
  <c r="H255" i="5"/>
  <c r="G254" i="5"/>
  <c r="H251" i="5"/>
  <c r="G250" i="5"/>
  <c r="H247" i="5"/>
  <c r="G246" i="5"/>
  <c r="H243" i="5"/>
  <c r="G242" i="5"/>
  <c r="F239" i="5"/>
  <c r="G239" i="5"/>
  <c r="F237" i="5"/>
  <c r="G237" i="5"/>
  <c r="F235" i="5"/>
  <c r="G235" i="5"/>
  <c r="F233" i="5"/>
  <c r="G233" i="5"/>
  <c r="F231" i="5"/>
  <c r="G231" i="5"/>
  <c r="F229" i="5"/>
  <c r="G229" i="5"/>
  <c r="F227" i="5"/>
  <c r="G227" i="5"/>
  <c r="F225" i="5"/>
  <c r="G225" i="5"/>
  <c r="F223" i="5"/>
  <c r="G223" i="5"/>
  <c r="F221" i="5"/>
  <c r="G221" i="5"/>
  <c r="F219" i="5"/>
  <c r="G219" i="5"/>
  <c r="F217" i="5"/>
  <c r="G217" i="5"/>
  <c r="F215" i="5"/>
  <c r="G215" i="5"/>
  <c r="F213" i="5"/>
  <c r="G213" i="5"/>
  <c r="F211" i="5"/>
  <c r="G211" i="5"/>
  <c r="F209" i="5"/>
  <c r="G209" i="5"/>
  <c r="F207" i="5"/>
  <c r="G207" i="5"/>
  <c r="F205" i="5"/>
  <c r="G205" i="5"/>
  <c r="F203" i="5"/>
  <c r="G203" i="5"/>
  <c r="F201" i="5"/>
  <c r="G201" i="5"/>
  <c r="F199" i="5"/>
  <c r="G199" i="5"/>
  <c r="F197" i="5"/>
  <c r="G197" i="5"/>
  <c r="F195" i="5"/>
  <c r="G195" i="5"/>
  <c r="F193" i="5"/>
  <c r="G193" i="5"/>
  <c r="F191" i="5"/>
  <c r="G191" i="5"/>
  <c r="F189" i="5"/>
  <c r="G189" i="5"/>
  <c r="F187" i="5"/>
  <c r="G187" i="5"/>
  <c r="H163" i="5"/>
  <c r="F163" i="5"/>
  <c r="G163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2" i="5"/>
  <c r="G161" i="5"/>
  <c r="H161" i="5"/>
  <c r="G159" i="5"/>
  <c r="H159" i="5"/>
  <c r="G157" i="5"/>
  <c r="H157" i="5"/>
  <c r="G155" i="5"/>
  <c r="H155" i="5"/>
  <c r="G153" i="5"/>
  <c r="H153" i="5"/>
  <c r="G151" i="5"/>
  <c r="H151" i="5"/>
  <c r="G149" i="5"/>
  <c r="H149" i="5"/>
  <c r="G147" i="5"/>
  <c r="H147" i="5"/>
  <c r="G145" i="5"/>
  <c r="H145" i="5"/>
  <c r="G143" i="5"/>
  <c r="H143" i="5"/>
  <c r="G141" i="5"/>
  <c r="H141" i="5"/>
  <c r="G139" i="5"/>
  <c r="H139" i="5"/>
  <c r="G137" i="5"/>
  <c r="H137" i="5"/>
  <c r="G135" i="5"/>
  <c r="H135" i="5"/>
  <c r="G133" i="5"/>
  <c r="H133" i="5"/>
  <c r="G131" i="5"/>
  <c r="H131" i="5"/>
  <c r="G129" i="5"/>
  <c r="H129" i="5"/>
  <c r="G127" i="5"/>
  <c r="H127" i="5"/>
  <c r="G125" i="5"/>
  <c r="H125" i="5"/>
  <c r="G123" i="5"/>
  <c r="H123" i="5"/>
  <c r="G121" i="5"/>
  <c r="H121" i="5"/>
  <c r="G119" i="5"/>
  <c r="H119" i="5"/>
  <c r="G117" i="5"/>
  <c r="H117" i="5"/>
  <c r="G115" i="5"/>
  <c r="H115" i="5"/>
  <c r="G113" i="5"/>
  <c r="H113" i="5"/>
  <c r="G111" i="5"/>
  <c r="H111" i="5"/>
  <c r="G109" i="5"/>
  <c r="H109" i="5"/>
  <c r="G107" i="5"/>
  <c r="H107" i="5"/>
  <c r="G105" i="5"/>
  <c r="H105" i="5"/>
  <c r="G103" i="5"/>
  <c r="H103" i="5"/>
  <c r="F162" i="5"/>
  <c r="G160" i="5"/>
  <c r="H160" i="5"/>
  <c r="G158" i="5"/>
  <c r="H158" i="5"/>
  <c r="G156" i="5"/>
  <c r="H156" i="5"/>
  <c r="G154" i="5"/>
  <c r="H154" i="5"/>
  <c r="G152" i="5"/>
  <c r="H152" i="5"/>
  <c r="G150" i="5"/>
  <c r="H150" i="5"/>
  <c r="G148" i="5"/>
  <c r="H148" i="5"/>
  <c r="G146" i="5"/>
  <c r="H146" i="5"/>
  <c r="G144" i="5"/>
  <c r="H144" i="5"/>
  <c r="G142" i="5"/>
  <c r="H142" i="5"/>
  <c r="G140" i="5"/>
  <c r="H140" i="5"/>
  <c r="G138" i="5"/>
  <c r="H138" i="5"/>
  <c r="G136" i="5"/>
  <c r="H136" i="5"/>
  <c r="G134" i="5"/>
  <c r="H134" i="5"/>
  <c r="G132" i="5"/>
  <c r="H132" i="5"/>
  <c r="G130" i="5"/>
  <c r="H130" i="5"/>
  <c r="G128" i="5"/>
  <c r="H128" i="5"/>
  <c r="G126" i="5"/>
  <c r="H126" i="5"/>
  <c r="G124" i="5"/>
  <c r="H124" i="5"/>
  <c r="G122" i="5"/>
  <c r="H122" i="5"/>
  <c r="G120" i="5"/>
  <c r="H120" i="5"/>
  <c r="G118" i="5"/>
  <c r="H118" i="5"/>
  <c r="G116" i="5"/>
  <c r="H116" i="5"/>
  <c r="G114" i="5"/>
  <c r="H114" i="5"/>
  <c r="G112" i="5"/>
  <c r="H112" i="5"/>
  <c r="G110" i="5"/>
  <c r="H110" i="5"/>
  <c r="G108" i="5"/>
  <c r="H108" i="5"/>
  <c r="G106" i="5"/>
  <c r="H106" i="5"/>
  <c r="G104" i="5"/>
  <c r="H104" i="5"/>
  <c r="F86" i="5"/>
  <c r="G86" i="5"/>
  <c r="F84" i="5"/>
  <c r="G84" i="5"/>
  <c r="F82" i="5"/>
  <c r="G82" i="5"/>
  <c r="F80" i="5"/>
  <c r="G80" i="5"/>
  <c r="F78" i="5"/>
  <c r="G78" i="5"/>
  <c r="F76" i="5"/>
  <c r="G76" i="5"/>
  <c r="F74" i="5"/>
  <c r="G74" i="5"/>
  <c r="F72" i="5"/>
  <c r="G72" i="5"/>
  <c r="F70" i="5"/>
  <c r="G70" i="5"/>
  <c r="F68" i="5"/>
  <c r="G68" i="5"/>
  <c r="F66" i="5"/>
  <c r="G66" i="5"/>
  <c r="F64" i="5"/>
  <c r="G64" i="5"/>
  <c r="F62" i="5"/>
  <c r="G62" i="5"/>
  <c r="F60" i="5"/>
  <c r="G60" i="5"/>
  <c r="F58" i="5"/>
  <c r="G58" i="5"/>
  <c r="F56" i="5"/>
  <c r="G56" i="5"/>
  <c r="F54" i="5"/>
  <c r="G54" i="5"/>
  <c r="F52" i="5"/>
  <c r="G52" i="5"/>
  <c r="F50" i="5"/>
  <c r="G50" i="5"/>
  <c r="F48" i="5"/>
  <c r="G48" i="5"/>
  <c r="F46" i="5"/>
  <c r="G46" i="5"/>
  <c r="F44" i="5"/>
  <c r="G44" i="5"/>
  <c r="F42" i="5"/>
  <c r="G42" i="5"/>
  <c r="F40" i="5"/>
  <c r="G40" i="5"/>
  <c r="F38" i="5"/>
  <c r="G38" i="5"/>
  <c r="F36" i="5"/>
  <c r="G36" i="5"/>
  <c r="F34" i="5"/>
  <c r="G34" i="5"/>
  <c r="F32" i="5"/>
  <c r="G32" i="5"/>
  <c r="F30" i="5"/>
  <c r="G30" i="5"/>
  <c r="F28" i="5"/>
  <c r="G28" i="5"/>
  <c r="F26" i="5"/>
  <c r="G26" i="5"/>
  <c r="F24" i="5"/>
  <c r="G24" i="5"/>
  <c r="F22" i="5"/>
  <c r="G22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F87" i="5"/>
  <c r="G87" i="5"/>
  <c r="F85" i="5"/>
  <c r="G85" i="5"/>
  <c r="F83" i="5"/>
  <c r="G83" i="5"/>
  <c r="F81" i="5"/>
  <c r="G81" i="5"/>
  <c r="F79" i="5"/>
  <c r="G79" i="5"/>
  <c r="F77" i="5"/>
  <c r="G77" i="5"/>
  <c r="F75" i="5"/>
  <c r="G75" i="5"/>
  <c r="F73" i="5"/>
  <c r="G73" i="5"/>
  <c r="F71" i="5"/>
  <c r="G71" i="5"/>
  <c r="F69" i="5"/>
  <c r="G69" i="5"/>
  <c r="F67" i="5"/>
  <c r="G67" i="5"/>
  <c r="F65" i="5"/>
  <c r="G65" i="5"/>
  <c r="F63" i="5"/>
  <c r="G63" i="5"/>
  <c r="F61" i="5"/>
  <c r="G61" i="5"/>
  <c r="F59" i="5"/>
  <c r="G59" i="5"/>
  <c r="F57" i="5"/>
  <c r="G57" i="5"/>
  <c r="F55" i="5"/>
  <c r="G55" i="5"/>
  <c r="F53" i="5"/>
  <c r="G53" i="5"/>
  <c r="F51" i="5"/>
  <c r="G51" i="5"/>
  <c r="F49" i="5"/>
  <c r="G49" i="5"/>
  <c r="F47" i="5"/>
  <c r="G47" i="5"/>
  <c r="F45" i="5"/>
  <c r="G45" i="5"/>
  <c r="F43" i="5"/>
  <c r="G43" i="5"/>
  <c r="F41" i="5"/>
  <c r="G41" i="5"/>
  <c r="F39" i="5"/>
  <c r="G39" i="5"/>
  <c r="F37" i="5"/>
  <c r="G37" i="5"/>
  <c r="F35" i="5"/>
  <c r="G35" i="5"/>
  <c r="F33" i="5"/>
  <c r="G33" i="5"/>
  <c r="F31" i="5"/>
  <c r="G31" i="5"/>
  <c r="F29" i="5"/>
  <c r="G29" i="5"/>
  <c r="F27" i="5"/>
  <c r="G27" i="5"/>
  <c r="F25" i="5"/>
  <c r="G25" i="5"/>
  <c r="F23" i="5"/>
  <c r="G23" i="5"/>
  <c r="F21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I2724" i="1"/>
  <c r="I2712" i="1"/>
  <c r="I2708" i="1"/>
  <c r="I2704" i="1"/>
  <c r="I2700" i="1"/>
  <c r="I2696" i="1"/>
  <c r="I2692" i="1"/>
  <c r="I2688" i="1"/>
  <c r="I2684" i="1"/>
  <c r="I2680" i="1"/>
  <c r="I2676" i="1"/>
  <c r="I2672" i="1"/>
  <c r="I2668" i="1"/>
  <c r="I2664" i="1"/>
  <c r="I2660" i="1"/>
  <c r="I2656" i="1"/>
  <c r="I2652" i="1"/>
  <c r="I2568" i="1"/>
  <c r="I2564" i="1"/>
  <c r="I2500" i="1"/>
  <c r="I2488" i="1"/>
  <c r="I2484" i="1"/>
  <c r="I2480" i="1"/>
  <c r="I2476" i="1"/>
  <c r="I2472" i="1"/>
  <c r="I2464" i="1"/>
  <c r="I2460" i="1"/>
  <c r="I2456" i="1"/>
  <c r="I2452" i="1"/>
  <c r="I2448" i="1"/>
  <c r="I2444" i="1"/>
  <c r="I2292" i="1"/>
  <c r="I2200" i="1"/>
  <c r="I2196" i="1"/>
  <c r="I2192" i="1"/>
  <c r="I2188" i="1"/>
  <c r="I2184" i="1"/>
  <c r="I2180" i="1"/>
  <c r="I3239" i="1"/>
  <c r="I3087" i="1"/>
  <c r="I3081" i="1"/>
  <c r="I3079" i="1"/>
  <c r="I3075" i="1"/>
  <c r="I3067" i="1"/>
  <c r="I3063" i="1"/>
  <c r="I3043" i="1"/>
  <c r="I2719" i="1"/>
  <c r="I2647" i="1"/>
  <c r="I2643" i="1"/>
  <c r="I2639" i="1"/>
  <c r="I2635" i="1"/>
  <c r="I2623" i="1"/>
  <c r="I2619" i="1"/>
  <c r="I2615" i="1"/>
  <c r="I2611" i="1"/>
  <c r="I2607" i="1"/>
  <c r="I2603" i="1"/>
  <c r="I2599" i="1"/>
  <c r="I2595" i="1"/>
  <c r="I2591" i="1"/>
  <c r="I2587" i="1"/>
  <c r="I2583" i="1"/>
  <c r="I2579" i="1"/>
  <c r="I2575" i="1"/>
  <c r="I2571" i="1"/>
  <c r="I2559" i="1"/>
  <c r="I2555" i="1"/>
  <c r="I2551" i="1"/>
  <c r="I2547" i="1"/>
  <c r="I2543" i="1"/>
  <c r="I2539" i="1"/>
  <c r="I2535" i="1"/>
  <c r="I2531" i="1"/>
  <c r="I2527" i="1"/>
  <c r="I2523" i="1"/>
  <c r="I2519" i="1"/>
  <c r="I2515" i="1"/>
  <c r="I2511" i="1"/>
  <c r="I2507" i="1"/>
  <c r="I2503" i="1"/>
  <c r="I2439" i="1"/>
  <c r="I2435" i="1"/>
  <c r="I2431" i="1"/>
  <c r="I2427" i="1"/>
  <c r="I2423" i="1"/>
  <c r="I2419" i="1"/>
  <c r="I2299" i="1"/>
  <c r="I315" i="1"/>
  <c r="I163" i="1"/>
  <c r="I3346" i="1"/>
  <c r="I3342" i="1"/>
  <c r="I3338" i="1"/>
  <c r="I3334" i="1"/>
  <c r="I3330" i="1"/>
  <c r="I3326" i="1"/>
  <c r="I3322" i="1"/>
  <c r="I3318" i="1"/>
  <c r="I3314" i="1"/>
  <c r="I3310" i="1"/>
  <c r="I3234" i="1"/>
  <c r="I3230" i="1"/>
  <c r="I3226" i="1"/>
  <c r="I3222" i="1"/>
  <c r="I3218" i="1"/>
  <c r="I3214" i="1"/>
  <c r="I3210" i="1"/>
  <c r="I3206" i="1"/>
  <c r="I3202" i="1"/>
  <c r="I3198" i="1"/>
  <c r="I3194" i="1"/>
  <c r="I3186" i="1"/>
  <c r="I3182" i="1"/>
  <c r="I3178" i="1"/>
  <c r="I3174" i="1"/>
  <c r="I3170" i="1"/>
  <c r="I3166" i="1"/>
  <c r="I3162" i="1"/>
  <c r="I3158" i="1"/>
  <c r="I3154" i="1"/>
  <c r="I3150" i="1"/>
  <c r="I3146" i="1"/>
  <c r="I3142" i="1"/>
  <c r="I3138" i="1"/>
  <c r="I3134" i="1"/>
  <c r="I3102" i="1"/>
  <c r="I3098" i="1"/>
  <c r="I3094" i="1"/>
  <c r="I2910" i="1"/>
  <c r="I2906" i="1"/>
  <c r="I2902" i="1"/>
  <c r="I2898" i="1"/>
  <c r="I2894" i="1"/>
  <c r="I2890" i="1"/>
  <c r="I2886" i="1"/>
  <c r="I2882" i="1"/>
  <c r="I2878" i="1"/>
  <c r="I2874" i="1"/>
  <c r="I2870" i="1"/>
  <c r="I2866" i="1"/>
  <c r="I2862" i="1"/>
  <c r="I2858" i="1"/>
  <c r="I2854" i="1"/>
  <c r="I2850" i="1"/>
  <c r="I2846" i="1"/>
  <c r="I2842" i="1"/>
  <c r="I2838" i="1"/>
  <c r="I2834" i="1"/>
  <c r="I2830" i="1"/>
  <c r="I2826" i="1"/>
  <c r="I2822" i="1"/>
  <c r="I2818" i="1"/>
  <c r="I2814" i="1"/>
  <c r="I2810" i="1"/>
  <c r="I2806" i="1"/>
  <c r="I2802" i="1"/>
  <c r="I2798" i="1"/>
  <c r="I2794" i="1"/>
  <c r="I2790" i="1"/>
  <c r="I2786" i="1"/>
  <c r="I2782" i="1"/>
  <c r="I2778" i="1"/>
  <c r="I2774" i="1"/>
  <c r="I2770" i="1"/>
  <c r="I2766" i="1"/>
  <c r="I2762" i="1"/>
  <c r="I2758" i="1"/>
  <c r="I2750" i="1"/>
  <c r="I2746" i="1"/>
  <c r="I2742" i="1"/>
  <c r="I2738" i="1"/>
  <c r="I2734" i="1"/>
  <c r="I2730" i="1"/>
  <c r="I2494" i="1"/>
  <c r="I2258" i="1"/>
  <c r="I2254" i="1"/>
  <c r="I2250" i="1"/>
  <c r="I2246" i="1"/>
  <c r="I2242" i="1"/>
  <c r="I2238" i="1"/>
  <c r="I2234" i="1"/>
  <c r="I2230" i="1"/>
  <c r="I382" i="1"/>
  <c r="I306" i="1"/>
  <c r="I282" i="1"/>
  <c r="I266" i="1"/>
  <c r="I250" i="1"/>
  <c r="I234" i="1"/>
  <c r="I218" i="1"/>
  <c r="I202" i="1"/>
  <c r="I186" i="1"/>
  <c r="I170" i="1"/>
  <c r="I106" i="1"/>
  <c r="I1942" i="1"/>
  <c r="I3633" i="1"/>
  <c r="I3597" i="1"/>
  <c r="I3593" i="1"/>
  <c r="I3589" i="1"/>
  <c r="I3585" i="1"/>
  <c r="I3581" i="1"/>
  <c r="I3577" i="1"/>
  <c r="I3573" i="1"/>
  <c r="I3569" i="1"/>
  <c r="I3565" i="1"/>
  <c r="I3561" i="1"/>
  <c r="I3557" i="1"/>
  <c r="I3553" i="1"/>
  <c r="I3121" i="1"/>
  <c r="I3117" i="1"/>
  <c r="I3113" i="1"/>
  <c r="I3109" i="1"/>
  <c r="I3041" i="1"/>
  <c r="I3037" i="1"/>
  <c r="I3033" i="1"/>
  <c r="I3029" i="1"/>
  <c r="I3025" i="1"/>
  <c r="I3021" i="1"/>
  <c r="I3017" i="1"/>
  <c r="I3013" i="1"/>
  <c r="I3009" i="1"/>
  <c r="I3636" i="1"/>
  <c r="I3628" i="1"/>
  <c r="I3624" i="1"/>
  <c r="I3240" i="1"/>
  <c r="I3236" i="1"/>
  <c r="I3547" i="1"/>
  <c r="I3543" i="1"/>
  <c r="I3539" i="1"/>
  <c r="I3535" i="1"/>
  <c r="I3531" i="1"/>
  <c r="I3527" i="1"/>
  <c r="I3523" i="1"/>
  <c r="I3519" i="1"/>
  <c r="I3515" i="1"/>
  <c r="I3511" i="1"/>
  <c r="I3507" i="1"/>
  <c r="I3503" i="1"/>
  <c r="I3499" i="1"/>
  <c r="I3495" i="1"/>
  <c r="I3491" i="1"/>
  <c r="I3487" i="1"/>
  <c r="I3483" i="1"/>
  <c r="I3479" i="1"/>
  <c r="I3475" i="1"/>
  <c r="I3471" i="1"/>
  <c r="I3467" i="1"/>
  <c r="I3463" i="1"/>
  <c r="I3459" i="1"/>
  <c r="I3455" i="1"/>
  <c r="I3451" i="1"/>
  <c r="I3447" i="1"/>
  <c r="I3443" i="1"/>
  <c r="I3439" i="1"/>
  <c r="I3435" i="1"/>
  <c r="I3431" i="1"/>
  <c r="I3427" i="1"/>
  <c r="I3423" i="1"/>
  <c r="I3419" i="1"/>
  <c r="I3415" i="1"/>
  <c r="I3411" i="1"/>
  <c r="I3407" i="1"/>
  <c r="I3403" i="1"/>
  <c r="I3399" i="1"/>
  <c r="I3395" i="1"/>
  <c r="I3391" i="1"/>
  <c r="I3387" i="1"/>
  <c r="I3383" i="1"/>
  <c r="I3379" i="1"/>
  <c r="I3375" i="1"/>
  <c r="I3371" i="1"/>
  <c r="I3367" i="1"/>
  <c r="I3363" i="1"/>
  <c r="I3359" i="1"/>
  <c r="I3355" i="1"/>
  <c r="I3351" i="1"/>
  <c r="I3347" i="1"/>
  <c r="I3343" i="1"/>
  <c r="I3339" i="1"/>
  <c r="I3335" i="1"/>
  <c r="I3331" i="1"/>
  <c r="I3327" i="1"/>
  <c r="I3323" i="1"/>
  <c r="I3319" i="1"/>
  <c r="I3315" i="1"/>
  <c r="I3311" i="1"/>
  <c r="I3307" i="1"/>
  <c r="I3235" i="1"/>
  <c r="I3231" i="1"/>
  <c r="I3227" i="1"/>
  <c r="I3005" i="1"/>
  <c r="I3001" i="1"/>
  <c r="I2997" i="1"/>
  <c r="I2993" i="1"/>
  <c r="I2989" i="1"/>
  <c r="I2985" i="1"/>
  <c r="I2981" i="1"/>
  <c r="I2977" i="1"/>
  <c r="I2973" i="1"/>
  <c r="I2969" i="1"/>
  <c r="I2965" i="1"/>
  <c r="I2961" i="1"/>
  <c r="I2957" i="1"/>
  <c r="I2949" i="1"/>
  <c r="I2945" i="1"/>
  <c r="I2941" i="1"/>
  <c r="I2937" i="1"/>
  <c r="I2933" i="1"/>
  <c r="I2929" i="1"/>
  <c r="I2925" i="1"/>
  <c r="I2922" i="1"/>
  <c r="I2917" i="1"/>
  <c r="I2725" i="1"/>
  <c r="I2713" i="1"/>
  <c r="I2709" i="1"/>
  <c r="I2705" i="1"/>
  <c r="I2701" i="1"/>
  <c r="I2697" i="1"/>
  <c r="I2693" i="1"/>
  <c r="I2689" i="1"/>
  <c r="I2685" i="1"/>
  <c r="I2681" i="1"/>
  <c r="I2677" i="1"/>
  <c r="I2673" i="1"/>
  <c r="I2669" i="1"/>
  <c r="I2665" i="1"/>
  <c r="I2661" i="1"/>
  <c r="I2657" i="1"/>
  <c r="I2653" i="1"/>
  <c r="I2569" i="1"/>
  <c r="I2565" i="1"/>
  <c r="I2501" i="1"/>
  <c r="I2489" i="1"/>
  <c r="I2485" i="1"/>
  <c r="I2481" i="1"/>
  <c r="I2477" i="1"/>
  <c r="I2473" i="1"/>
  <c r="I2465" i="1"/>
  <c r="I2461" i="1"/>
  <c r="I2457" i="1"/>
  <c r="I2453" i="1"/>
  <c r="I2449" i="1"/>
  <c r="I2445" i="1"/>
  <c r="I2293" i="1"/>
  <c r="I2201" i="1"/>
  <c r="I2197" i="1"/>
  <c r="I2193" i="1"/>
  <c r="I2189" i="1"/>
  <c r="I2185" i="1"/>
  <c r="I2181" i="1"/>
  <c r="I1841" i="1"/>
  <c r="I1345" i="1"/>
  <c r="I3124" i="1"/>
  <c r="I3092" i="1"/>
  <c r="I3088" i="1"/>
  <c r="I3084" i="1"/>
  <c r="I3080" i="1"/>
  <c r="I3076" i="1"/>
  <c r="I3072" i="1"/>
  <c r="I3068" i="1"/>
  <c r="I3064" i="1"/>
  <c r="I3060" i="1"/>
  <c r="I3044" i="1"/>
  <c r="I2952" i="1"/>
  <c r="I2728" i="1"/>
  <c r="I2720" i="1"/>
  <c r="I2716" i="1"/>
  <c r="I2648" i="1"/>
  <c r="I2644" i="1"/>
  <c r="I2640" i="1"/>
  <c r="I2636" i="1"/>
  <c r="I2632" i="1"/>
  <c r="I2624" i="1"/>
  <c r="I2620" i="1"/>
  <c r="I2616" i="1"/>
  <c r="I2612" i="1"/>
  <c r="I2608" i="1"/>
  <c r="I2604" i="1"/>
  <c r="I2600" i="1"/>
  <c r="I2596" i="1"/>
  <c r="I2592" i="1"/>
  <c r="I2588" i="1"/>
  <c r="I2584" i="1"/>
  <c r="I2580" i="1"/>
  <c r="I2576" i="1"/>
  <c r="I2572" i="1"/>
  <c r="I2560" i="1"/>
  <c r="I2556" i="1"/>
  <c r="I2552" i="1"/>
  <c r="I2548" i="1"/>
  <c r="I2544" i="1"/>
  <c r="I2540" i="1"/>
  <c r="I2536" i="1"/>
  <c r="I2532" i="1"/>
  <c r="I2528" i="1"/>
  <c r="I2524" i="1"/>
  <c r="I2520" i="1"/>
  <c r="I2516" i="1"/>
  <c r="I2512" i="1"/>
  <c r="I2508" i="1"/>
  <c r="I2504" i="1"/>
  <c r="I2440" i="1"/>
  <c r="I2436" i="1"/>
  <c r="I2432" i="1"/>
  <c r="I2428" i="1"/>
  <c r="I2424" i="1"/>
  <c r="I2420" i="1"/>
  <c r="I2416" i="1"/>
  <c r="I2304" i="1"/>
  <c r="I2300" i="1"/>
  <c r="I2296" i="1"/>
  <c r="I2276" i="1"/>
  <c r="I2264" i="1"/>
  <c r="I2260" i="1"/>
  <c r="I504" i="1"/>
  <c r="I716" i="1"/>
  <c r="I545" i="1"/>
  <c r="I443" i="1"/>
  <c r="I588" i="1"/>
  <c r="I1022" i="1"/>
  <c r="I893" i="1"/>
  <c r="I529" i="1"/>
  <c r="I3223" i="1"/>
  <c r="I3219" i="1"/>
  <c r="I3215" i="1"/>
  <c r="I3211" i="1"/>
  <c r="I3207" i="1"/>
  <c r="I3203" i="1"/>
  <c r="I3199" i="1"/>
  <c r="I3195" i="1"/>
  <c r="I3187" i="1"/>
  <c r="I3183" i="1"/>
  <c r="I3179" i="1"/>
  <c r="I3175" i="1"/>
  <c r="I3171" i="1"/>
  <c r="I3167" i="1"/>
  <c r="I3163" i="1"/>
  <c r="I3159" i="1"/>
  <c r="I3155" i="1"/>
  <c r="I3151" i="1"/>
  <c r="I3147" i="1"/>
  <c r="I3143" i="1"/>
  <c r="I3139" i="1"/>
  <c r="I3135" i="1"/>
  <c r="I3131" i="1"/>
  <c r="I3103" i="1"/>
  <c r="I3099" i="1"/>
  <c r="I3095" i="1"/>
  <c r="I2911" i="1"/>
  <c r="I2907" i="1"/>
  <c r="I2903" i="1"/>
  <c r="I2899" i="1"/>
  <c r="I2895" i="1"/>
  <c r="I2891" i="1"/>
  <c r="I2887" i="1"/>
  <c r="I2883" i="1"/>
  <c r="I2879" i="1"/>
  <c r="I2875" i="1"/>
  <c r="I2871" i="1"/>
  <c r="I2867" i="1"/>
  <c r="I2863" i="1"/>
  <c r="I2859" i="1"/>
  <c r="I2855" i="1"/>
  <c r="I2851" i="1"/>
  <c r="I2847" i="1"/>
  <c r="I2843" i="1"/>
  <c r="I2839" i="1"/>
  <c r="I2835" i="1"/>
  <c r="I2831" i="1"/>
  <c r="I2827" i="1"/>
  <c r="I2823" i="1"/>
  <c r="I2819" i="1"/>
  <c r="I2815" i="1"/>
  <c r="I2811" i="1"/>
  <c r="I2807" i="1"/>
  <c r="I2803" i="1"/>
  <c r="I2799" i="1"/>
  <c r="I2795" i="1"/>
  <c r="I2791" i="1"/>
  <c r="I2787" i="1"/>
  <c r="I2783" i="1"/>
  <c r="I2779" i="1"/>
  <c r="I2775" i="1"/>
  <c r="I2771" i="1"/>
  <c r="I2767" i="1"/>
  <c r="I2763" i="1"/>
  <c r="I2759" i="1"/>
  <c r="I2755" i="1"/>
  <c r="I2751" i="1"/>
  <c r="I2747" i="1"/>
  <c r="I2743" i="1"/>
  <c r="I2739" i="1"/>
  <c r="I2735" i="1"/>
  <c r="I2731" i="1"/>
  <c r="I2627" i="1"/>
  <c r="I2495" i="1"/>
  <c r="I2491" i="1"/>
  <c r="I2267" i="1"/>
  <c r="I2259" i="1"/>
  <c r="I2255" i="1"/>
  <c r="I2251" i="1"/>
  <c r="I2247" i="1"/>
  <c r="I2243" i="1"/>
  <c r="I2239" i="1"/>
  <c r="I2235" i="1"/>
  <c r="I2231" i="1"/>
  <c r="I1411" i="1"/>
  <c r="I155" i="1"/>
  <c r="I131" i="1"/>
  <c r="I127" i="1"/>
  <c r="I123" i="1"/>
  <c r="I87" i="1"/>
  <c r="I15" i="1"/>
  <c r="I2134" i="1"/>
  <c r="I2070" i="1"/>
  <c r="I2006" i="1"/>
  <c r="I1814" i="1"/>
  <c r="I2173" i="1"/>
  <c r="I2157" i="1"/>
  <c r="I2141" i="1"/>
  <c r="I2125" i="1"/>
  <c r="I2109" i="1"/>
  <c r="I2093" i="1"/>
  <c r="I2077" i="1"/>
  <c r="I2057" i="1"/>
  <c r="I2041" i="1"/>
  <c r="I2029" i="1"/>
  <c r="I2009" i="1"/>
  <c r="I2005" i="1"/>
  <c r="I1989" i="1"/>
  <c r="I1973" i="1"/>
  <c r="I1957" i="1"/>
  <c r="I1941" i="1"/>
  <c r="I1913" i="1"/>
  <c r="I1905" i="1"/>
  <c r="I1885" i="1"/>
  <c r="I1877" i="1"/>
  <c r="I1873" i="1"/>
  <c r="I1857" i="1"/>
  <c r="I1853" i="1"/>
  <c r="I1845" i="1"/>
  <c r="I1661" i="1"/>
  <c r="I1645" i="1"/>
  <c r="I2175" i="1"/>
  <c r="I2171" i="1"/>
  <c r="I2167" i="1"/>
  <c r="I2159" i="1"/>
  <c r="I2155" i="1"/>
  <c r="I2151" i="1"/>
  <c r="I2143" i="1"/>
  <c r="I2139" i="1"/>
  <c r="I2135" i="1"/>
  <c r="I2127" i="1"/>
  <c r="I2123" i="1"/>
  <c r="I2119" i="1"/>
  <c r="I2111" i="1"/>
  <c r="I2107" i="1"/>
  <c r="I2103" i="1"/>
  <c r="I2095" i="1"/>
  <c r="I2091" i="1"/>
  <c r="I2087" i="1"/>
  <c r="I2079" i="1"/>
  <c r="I2075" i="1"/>
  <c r="I2071" i="1"/>
  <c r="I2067" i="1"/>
  <c r="I2063" i="1"/>
  <c r="I2055" i="1"/>
  <c r="I2051" i="1"/>
  <c r="I2047" i="1"/>
  <c r="I2039" i="1"/>
  <c r="I2035" i="1"/>
  <c r="I2031" i="1"/>
  <c r="I2023" i="1"/>
  <c r="I2019" i="1"/>
  <c r="I2015" i="1"/>
  <c r="I2011" i="1"/>
  <c r="I2007" i="1"/>
  <c r="I1995" i="1"/>
  <c r="I1991" i="1"/>
  <c r="I1987" i="1"/>
  <c r="I1983" i="1"/>
  <c r="I1975" i="1"/>
  <c r="I1971" i="1"/>
  <c r="I1963" i="1"/>
  <c r="I1955" i="1"/>
  <c r="I1951" i="1"/>
  <c r="I1947" i="1"/>
  <c r="I1943" i="1"/>
  <c r="I1931" i="1"/>
  <c r="I1927" i="1"/>
  <c r="I1923" i="1"/>
  <c r="I1915" i="1"/>
  <c r="I1911" i="1"/>
  <c r="I1907" i="1"/>
  <c r="I1899" i="1"/>
  <c r="I1895" i="1"/>
  <c r="I1891" i="1"/>
  <c r="I1883" i="1"/>
  <c r="I1879" i="1"/>
  <c r="I1875" i="1"/>
  <c r="I1867" i="1"/>
  <c r="I1863" i="1"/>
  <c r="I1855" i="1"/>
  <c r="I1851" i="1"/>
  <c r="I1843" i="1"/>
  <c r="I1839" i="1"/>
  <c r="I1835" i="1"/>
  <c r="I1827" i="1"/>
  <c r="I1823" i="1"/>
  <c r="I1819" i="1"/>
  <c r="I1811" i="1"/>
  <c r="I1807" i="1"/>
  <c r="I1803" i="1"/>
  <c r="I1795" i="1"/>
  <c r="I1791" i="1"/>
  <c r="I1787" i="1"/>
  <c r="I1779" i="1"/>
  <c r="I1775" i="1"/>
  <c r="I1771" i="1"/>
  <c r="I1763" i="1"/>
  <c r="I1759" i="1"/>
  <c r="I1755" i="1"/>
  <c r="I1747" i="1"/>
  <c r="I1743" i="1"/>
  <c r="I1739" i="1"/>
  <c r="I1731" i="1"/>
  <c r="I1727" i="1"/>
  <c r="I1723" i="1"/>
  <c r="I1715" i="1"/>
  <c r="I1711" i="1"/>
  <c r="I1707" i="1"/>
  <c r="I1699" i="1"/>
  <c r="I1695" i="1"/>
  <c r="I1691" i="1"/>
  <c r="I1683" i="1"/>
  <c r="I1679" i="1"/>
  <c r="I1675" i="1"/>
  <c r="I1671" i="1"/>
  <c r="I1667" i="1"/>
  <c r="I1663" i="1"/>
  <c r="I1655" i="1"/>
  <c r="I1651" i="1"/>
  <c r="I1647" i="1"/>
  <c r="I1639" i="1"/>
  <c r="I1635" i="1"/>
  <c r="I1631" i="1"/>
  <c r="I1623" i="1"/>
  <c r="I1619" i="1"/>
  <c r="I1615" i="1"/>
  <c r="I1607" i="1"/>
  <c r="I1603" i="1"/>
  <c r="I1599" i="1"/>
  <c r="I1591" i="1"/>
  <c r="I1587" i="1"/>
  <c r="I1583" i="1"/>
  <c r="I1575" i="1"/>
  <c r="I1571" i="1"/>
  <c r="I1567" i="1"/>
  <c r="I1559" i="1"/>
  <c r="I1555" i="1"/>
  <c r="I1551" i="1"/>
  <c r="I1543" i="1"/>
  <c r="I1539" i="1"/>
  <c r="I1535" i="1"/>
  <c r="I1531" i="1"/>
  <c r="I1523" i="1"/>
  <c r="I1519" i="1"/>
  <c r="I1499" i="1"/>
  <c r="I1495" i="1"/>
  <c r="I1487" i="1"/>
  <c r="I1483" i="1"/>
  <c r="I1475" i="1"/>
  <c r="I1467" i="1"/>
  <c r="I1463" i="1"/>
  <c r="I1459" i="1"/>
  <c r="I1455" i="1"/>
  <c r="I1451" i="1"/>
  <c r="I1443" i="1"/>
  <c r="I1439" i="1"/>
  <c r="I1435" i="1"/>
  <c r="I1415" i="1"/>
  <c r="I1407" i="1"/>
  <c r="I1403" i="1"/>
  <c r="I1399" i="1"/>
  <c r="I1391" i="1"/>
  <c r="I1387" i="1"/>
  <c r="I1383" i="1"/>
  <c r="I1375" i="1"/>
  <c r="I17" i="1"/>
  <c r="I9" i="1"/>
  <c r="I324" i="1"/>
  <c r="I304" i="1"/>
  <c r="I100" i="1"/>
  <c r="I56" i="1"/>
  <c r="I40" i="1"/>
  <c r="I24" i="1"/>
  <c r="I1371" i="1"/>
  <c r="I1367" i="1"/>
  <c r="I1359" i="1"/>
  <c r="I1355" i="1"/>
  <c r="I1351" i="1"/>
  <c r="I1347" i="1"/>
  <c r="I1343" i="1"/>
  <c r="I1331" i="1"/>
  <c r="I1319" i="1"/>
  <c r="I1315" i="1"/>
  <c r="I1307" i="1"/>
  <c r="I1303" i="1"/>
  <c r="I1299" i="1"/>
  <c r="I1279" i="1"/>
  <c r="I1275" i="1"/>
  <c r="I1271" i="1"/>
  <c r="I1263" i="1"/>
  <c r="I1255" i="1"/>
  <c r="I1251" i="1"/>
  <c r="I1243" i="1"/>
  <c r="I1239" i="1"/>
  <c r="I1235" i="1"/>
  <c r="I1223" i="1"/>
  <c r="I1219" i="1"/>
  <c r="I1215" i="1"/>
  <c r="I1207" i="1"/>
  <c r="I1203" i="1"/>
  <c r="I803" i="1"/>
  <c r="I983" i="1"/>
  <c r="I597" i="1"/>
  <c r="I1043" i="1"/>
  <c r="I494" i="1"/>
  <c r="I1052" i="1"/>
  <c r="I1083" i="1"/>
  <c r="I652" i="1"/>
  <c r="I868" i="1"/>
  <c r="I548" i="1"/>
  <c r="I1153" i="1"/>
  <c r="I798" i="1"/>
  <c r="I1034" i="1"/>
  <c r="I415" i="1"/>
  <c r="I456" i="1"/>
  <c r="I405" i="1"/>
  <c r="I581" i="1"/>
  <c r="I601" i="1"/>
  <c r="I468" i="1"/>
  <c r="I523" i="1"/>
  <c r="I1171" i="1"/>
  <c r="I1131" i="1"/>
  <c r="I811" i="1"/>
  <c r="I813" i="1"/>
  <c r="I568" i="1"/>
  <c r="I619" i="1"/>
  <c r="I942" i="1"/>
  <c r="I623" i="1"/>
  <c r="I739" i="1"/>
  <c r="I740" i="1"/>
  <c r="I796" i="1"/>
  <c r="I876" i="1"/>
  <c r="I599" i="1"/>
  <c r="I925" i="1"/>
  <c r="I621" i="1"/>
  <c r="I594" i="1"/>
  <c r="I412" i="1"/>
  <c r="I923" i="1"/>
  <c r="I829" i="1"/>
  <c r="I1057" i="1"/>
  <c r="I671" i="1"/>
  <c r="I1097" i="1"/>
  <c r="I714" i="1"/>
  <c r="I1069" i="1"/>
  <c r="I1044" i="1"/>
  <c r="I750" i="1"/>
  <c r="I922" i="1"/>
  <c r="I602" i="1"/>
  <c r="I435" i="1"/>
  <c r="I1166" i="1"/>
  <c r="I933" i="1"/>
  <c r="I171" i="1"/>
  <c r="I115" i="1"/>
  <c r="I2147" i="1"/>
  <c r="I2115" i="1"/>
  <c r="I2083" i="1"/>
  <c r="I2027" i="1"/>
  <c r="I2003" i="1"/>
  <c r="I1959" i="1"/>
  <c r="I1815" i="1"/>
  <c r="I2131" i="1"/>
  <c r="I2059" i="1"/>
  <c r="I1979" i="1"/>
  <c r="I1967" i="1"/>
  <c r="I1935" i="1"/>
  <c r="I1859" i="1"/>
  <c r="I1847" i="1"/>
  <c r="I1831" i="1"/>
  <c r="I1799" i="1"/>
  <c r="I1767" i="1"/>
  <c r="I1719" i="1"/>
  <c r="I1703" i="1"/>
  <c r="I1687" i="1"/>
  <c r="I1595" i="1"/>
  <c r="I1563" i="1"/>
  <c r="I1547" i="1"/>
  <c r="I1515" i="1"/>
  <c r="I1507" i="1"/>
  <c r="I1491" i="1"/>
  <c r="I1427" i="1"/>
  <c r="I1419" i="1"/>
  <c r="I1395" i="1"/>
  <c r="I1379" i="1"/>
  <c r="I1363" i="1"/>
  <c r="I1339" i="1"/>
  <c r="I1335" i="1"/>
  <c r="I1327" i="1"/>
  <c r="I1323" i="1"/>
  <c r="I1311" i="1"/>
  <c r="I1287" i="1"/>
  <c r="I1283" i="1"/>
  <c r="I1267" i="1"/>
  <c r="I1259" i="1"/>
  <c r="I1247" i="1"/>
  <c r="I1231" i="1"/>
  <c r="I1227" i="1"/>
  <c r="I1211" i="1"/>
  <c r="I769" i="1"/>
  <c r="I622" i="1"/>
  <c r="I947" i="1"/>
  <c r="I644" i="1"/>
  <c r="I502" i="1"/>
  <c r="I474" i="1"/>
  <c r="I749" i="1"/>
  <c r="I845" i="1"/>
  <c r="I808" i="1"/>
  <c r="I902" i="1"/>
  <c r="I777" i="1"/>
  <c r="I869" i="1"/>
  <c r="I425" i="1"/>
  <c r="I549" i="1"/>
  <c r="I696" i="1"/>
  <c r="I930" i="1"/>
  <c r="I531" i="1"/>
  <c r="I2163" i="1"/>
  <c r="I2099" i="1"/>
  <c r="I2043" i="1"/>
  <c r="I1999" i="1"/>
  <c r="I1939" i="1"/>
  <c r="I1919" i="1"/>
  <c r="I1903" i="1"/>
  <c r="I1887" i="1"/>
  <c r="I1871" i="1"/>
  <c r="I1783" i="1"/>
  <c r="I1751" i="1"/>
  <c r="I1735" i="1"/>
  <c r="I1659" i="1"/>
  <c r="I1643" i="1"/>
  <c r="I1627" i="1"/>
  <c r="I1611" i="1"/>
  <c r="I1579" i="1"/>
  <c r="I1527" i="1"/>
  <c r="I1511" i="1"/>
  <c r="I1503" i="1"/>
  <c r="I1471" i="1"/>
  <c r="I1447" i="1"/>
  <c r="I1431" i="1"/>
  <c r="I1423" i="1"/>
  <c r="I1295" i="1"/>
  <c r="I1878" i="1"/>
  <c r="I2174" i="1"/>
  <c r="I2170" i="1"/>
  <c r="I2166" i="1"/>
  <c r="I2162" i="1"/>
  <c r="I2158" i="1"/>
  <c r="I2154" i="1"/>
  <c r="I2150" i="1"/>
  <c r="I2146" i="1"/>
  <c r="I2142" i="1"/>
  <c r="I2138" i="1"/>
  <c r="I2130" i="1"/>
  <c r="I2126" i="1"/>
  <c r="I2122" i="1"/>
  <c r="I2118" i="1"/>
  <c r="I2114" i="1"/>
  <c r="I2110" i="1"/>
  <c r="I2106" i="1"/>
  <c r="I2102" i="1"/>
  <c r="I2098" i="1"/>
  <c r="I2094" i="1"/>
  <c r="I2090" i="1"/>
  <c r="I2086" i="1"/>
  <c r="I2082" i="1"/>
  <c r="I2078" i="1"/>
  <c r="I2074" i="1"/>
  <c r="I2066" i="1"/>
  <c r="I2062" i="1"/>
  <c r="I2058" i="1"/>
  <c r="I2054" i="1"/>
  <c r="I2050" i="1"/>
  <c r="I2046" i="1"/>
  <c r="I2042" i="1"/>
  <c r="I2038" i="1"/>
  <c r="I2034" i="1"/>
  <c r="I2030" i="1"/>
  <c r="I2026" i="1"/>
  <c r="I2022" i="1"/>
  <c r="I2018" i="1"/>
  <c r="I2014" i="1"/>
  <c r="I2010" i="1"/>
  <c r="I2002" i="1"/>
  <c r="I1998" i="1"/>
  <c r="I1994" i="1"/>
  <c r="I1990" i="1"/>
  <c r="I1986" i="1"/>
  <c r="I1982" i="1"/>
  <c r="I1978" i="1"/>
  <c r="I1974" i="1"/>
  <c r="I1970" i="1"/>
  <c r="I1966" i="1"/>
  <c r="I1962" i="1"/>
  <c r="I1958" i="1"/>
  <c r="I1954" i="1"/>
  <c r="I1950" i="1"/>
  <c r="I1946" i="1"/>
  <c r="I1938" i="1"/>
  <c r="I1934" i="1"/>
  <c r="I1930" i="1"/>
  <c r="I1926" i="1"/>
  <c r="I1922" i="1"/>
  <c r="I1918" i="1"/>
  <c r="I1914" i="1"/>
  <c r="I1910" i="1"/>
  <c r="I1906" i="1"/>
  <c r="I1902" i="1"/>
  <c r="I1898" i="1"/>
  <c r="I1894" i="1"/>
  <c r="I1890" i="1"/>
  <c r="I1886" i="1"/>
  <c r="I1882" i="1"/>
  <c r="I1874" i="1"/>
  <c r="I1870" i="1"/>
  <c r="I1866" i="1"/>
  <c r="I1862" i="1"/>
  <c r="I1858" i="1"/>
  <c r="I1854" i="1"/>
  <c r="I1850" i="1"/>
  <c r="I1846" i="1"/>
  <c r="I1842" i="1"/>
  <c r="I1838" i="1"/>
  <c r="I1834" i="1"/>
  <c r="I1830" i="1"/>
  <c r="I1826" i="1"/>
  <c r="I1822" i="1"/>
  <c r="I1818" i="1"/>
  <c r="I1810" i="1"/>
  <c r="I1806" i="1"/>
  <c r="I1802" i="1"/>
  <c r="I1798" i="1"/>
  <c r="I1794" i="1"/>
  <c r="I1790" i="1"/>
  <c r="I1786" i="1"/>
  <c r="I1782" i="1"/>
  <c r="I1778" i="1"/>
  <c r="I1774" i="1"/>
  <c r="I1770" i="1"/>
  <c r="I1766" i="1"/>
  <c r="I1762" i="1"/>
  <c r="I1758" i="1"/>
  <c r="I1754" i="1"/>
  <c r="I1750" i="1"/>
  <c r="I1746" i="1"/>
  <c r="I1742" i="1"/>
  <c r="I1738" i="1"/>
  <c r="I1734" i="1"/>
  <c r="I1730" i="1"/>
  <c r="I1726" i="1"/>
  <c r="I1722" i="1"/>
  <c r="I1718" i="1"/>
  <c r="I1714" i="1"/>
  <c r="I1710" i="1"/>
  <c r="I1706" i="1"/>
  <c r="I1702" i="1"/>
  <c r="I1698" i="1"/>
  <c r="I1694" i="1"/>
  <c r="I1690" i="1"/>
  <c r="I1686" i="1"/>
  <c r="I1682" i="1"/>
  <c r="I1678" i="1"/>
  <c r="I1674" i="1"/>
  <c r="I1670" i="1"/>
  <c r="I1666" i="1"/>
  <c r="I1662" i="1"/>
  <c r="I1658" i="1"/>
  <c r="I1654" i="1"/>
  <c r="I1650" i="1"/>
  <c r="I1646" i="1"/>
  <c r="I1642" i="1"/>
  <c r="I1638" i="1"/>
  <c r="I1634" i="1"/>
  <c r="I1630" i="1"/>
  <c r="I1626" i="1"/>
  <c r="I1622" i="1"/>
  <c r="I1618" i="1"/>
  <c r="I1614" i="1"/>
  <c r="I1610" i="1"/>
  <c r="I1606" i="1"/>
  <c r="I1602" i="1"/>
  <c r="I1598" i="1"/>
  <c r="I1594" i="1"/>
  <c r="I1590" i="1"/>
  <c r="I1586" i="1"/>
  <c r="I1582" i="1"/>
  <c r="I1578" i="1"/>
  <c r="I1574" i="1"/>
  <c r="I1570" i="1"/>
  <c r="I1566" i="1"/>
  <c r="I1562" i="1"/>
  <c r="I1558" i="1"/>
  <c r="I1554" i="1"/>
  <c r="I1550" i="1"/>
  <c r="I1546" i="1"/>
  <c r="I1542" i="1"/>
  <c r="I1538" i="1"/>
  <c r="I1534" i="1"/>
  <c r="I1530" i="1"/>
  <c r="I1526" i="1"/>
  <c r="I1522" i="1"/>
  <c r="I1518" i="1"/>
  <c r="I1514" i="1"/>
  <c r="I1510" i="1"/>
  <c r="I1502" i="1"/>
  <c r="I1498" i="1"/>
  <c r="I1494" i="1"/>
  <c r="I1490" i="1"/>
  <c r="I1486" i="1"/>
  <c r="I1482" i="1"/>
  <c r="I1478" i="1"/>
  <c r="I1474" i="1"/>
  <c r="I1470" i="1"/>
  <c r="I1466" i="1"/>
  <c r="I1462" i="1"/>
  <c r="I1458" i="1"/>
  <c r="I1454" i="1"/>
  <c r="I1450" i="1"/>
  <c r="I1446" i="1"/>
  <c r="I1442" i="1"/>
  <c r="I1438" i="1"/>
  <c r="I1434" i="1"/>
  <c r="I1430" i="1"/>
  <c r="I1426" i="1"/>
  <c r="I1422" i="1"/>
  <c r="I1418" i="1"/>
  <c r="I1414" i="1"/>
  <c r="I1410" i="1"/>
  <c r="I1406" i="1"/>
  <c r="I1402" i="1"/>
  <c r="I1398" i="1"/>
  <c r="I1394" i="1"/>
  <c r="I1390" i="1"/>
  <c r="I1386" i="1"/>
  <c r="I1382" i="1"/>
  <c r="I1378" i="1"/>
  <c r="I1374" i="1"/>
  <c r="I1370" i="1"/>
  <c r="I1366" i="1"/>
  <c r="I1362" i="1"/>
  <c r="I1358" i="1"/>
  <c r="I1354" i="1"/>
  <c r="I1350" i="1"/>
  <c r="I1346" i="1"/>
  <c r="I1342" i="1"/>
  <c r="I1338" i="1"/>
  <c r="I1334" i="1"/>
  <c r="I1330" i="1"/>
  <c r="I1326" i="1"/>
  <c r="I1322" i="1"/>
  <c r="I1318" i="1"/>
  <c r="I1314" i="1"/>
  <c r="I1310" i="1"/>
  <c r="I1306" i="1"/>
  <c r="I1302" i="1"/>
  <c r="I1298" i="1"/>
  <c r="I1294" i="1"/>
  <c r="I1290" i="1"/>
  <c r="I1286" i="1"/>
  <c r="I1282" i="1"/>
  <c r="I1278" i="1"/>
  <c r="I1274" i="1"/>
  <c r="I1270" i="1"/>
  <c r="I1266" i="1"/>
  <c r="I1262" i="1"/>
  <c r="I1258" i="1"/>
  <c r="I1254" i="1"/>
  <c r="I1250" i="1"/>
  <c r="I1246" i="1"/>
  <c r="I1242" i="1"/>
  <c r="I1238" i="1"/>
  <c r="I1234" i="1"/>
  <c r="I1230" i="1"/>
  <c r="I1226" i="1"/>
  <c r="I1222" i="1"/>
  <c r="I1218" i="1"/>
  <c r="I1214" i="1"/>
  <c r="I1210" i="1"/>
  <c r="I1206" i="1"/>
  <c r="I1202" i="1"/>
  <c r="I586" i="1"/>
  <c r="I758" i="1"/>
  <c r="I958" i="1"/>
  <c r="I553" i="1"/>
  <c r="I676" i="1"/>
  <c r="I1187" i="1"/>
  <c r="I1107" i="1"/>
  <c r="I977" i="1"/>
  <c r="I715" i="1"/>
  <c r="I1175" i="1"/>
  <c r="I657" i="1"/>
  <c r="I719" i="1"/>
  <c r="I643" i="1"/>
  <c r="I1189" i="1"/>
  <c r="I1055" i="1"/>
  <c r="I547" i="1"/>
  <c r="I618" i="1"/>
  <c r="I612" i="1"/>
  <c r="I1019" i="1"/>
  <c r="I711" i="1"/>
  <c r="I492" i="1"/>
  <c r="I780" i="1"/>
  <c r="I1088" i="1"/>
  <c r="I573" i="1"/>
  <c r="I1152" i="1"/>
  <c r="I673" i="1"/>
  <c r="I1181" i="1"/>
  <c r="I514" i="1"/>
  <c r="I1123" i="1"/>
  <c r="I625" i="1"/>
  <c r="I561" i="1"/>
  <c r="I698" i="1"/>
  <c r="I743" i="1"/>
  <c r="I532" i="1"/>
  <c r="I542" i="1"/>
  <c r="I578" i="1"/>
  <c r="I512" i="1"/>
  <c r="I393" i="1"/>
  <c r="I727" i="1"/>
  <c r="I582" i="1"/>
  <c r="I745" i="1"/>
  <c r="I768" i="1"/>
  <c r="I764" i="1"/>
  <c r="I1186" i="1"/>
  <c r="I461" i="1"/>
  <c r="I809" i="1"/>
  <c r="I450" i="1"/>
  <c r="I1148" i="1"/>
  <c r="I1135" i="1"/>
  <c r="I1087" i="1"/>
  <c r="I826" i="1"/>
  <c r="I788" i="1"/>
  <c r="I1194" i="1"/>
  <c r="I931" i="1"/>
  <c r="I605" i="1"/>
  <c r="I1063" i="1"/>
  <c r="I620" i="1"/>
  <c r="I694" i="1"/>
  <c r="I1062" i="1"/>
  <c r="I624" i="1"/>
  <c r="I833" i="1"/>
  <c r="I403" i="1"/>
  <c r="I920" i="1"/>
  <c r="I862" i="1"/>
  <c r="I434" i="1"/>
  <c r="I402" i="1"/>
  <c r="I1149" i="1"/>
  <c r="I832" i="1"/>
  <c r="I2" i="1"/>
  <c r="I2169" i="1"/>
  <c r="I2165" i="1"/>
  <c r="I2161" i="1"/>
  <c r="I2153" i="1"/>
  <c r="I2149" i="1"/>
  <c r="I2145" i="1"/>
  <c r="I2137" i="1"/>
  <c r="I2133" i="1"/>
  <c r="I2129" i="1"/>
  <c r="I2121" i="1"/>
  <c r="I2117" i="1"/>
  <c r="I2113" i="1"/>
  <c r="I2105" i="1"/>
  <c r="I2101" i="1"/>
  <c r="I2097" i="1"/>
  <c r="I2089" i="1"/>
  <c r="I2085" i="1"/>
  <c r="I2081" i="1"/>
  <c r="I2073" i="1"/>
  <c r="I2069" i="1"/>
  <c r="I2065" i="1"/>
  <c r="I2061" i="1"/>
  <c r="I2053" i="1"/>
  <c r="I2049" i="1"/>
  <c r="I2045" i="1"/>
  <c r="I2037" i="1"/>
  <c r="I2033" i="1"/>
  <c r="I2025" i="1"/>
  <c r="I2021" i="1"/>
  <c r="I2017" i="1"/>
  <c r="I2013" i="1"/>
  <c r="I2001" i="1"/>
  <c r="I1997" i="1"/>
  <c r="I1993" i="1"/>
  <c r="I1985" i="1"/>
  <c r="I1981" i="1"/>
  <c r="I1977" i="1"/>
  <c r="I1969" i="1"/>
  <c r="I1965" i="1"/>
  <c r="I1961" i="1"/>
  <c r="I1953" i="1"/>
  <c r="I1949" i="1"/>
  <c r="I1945" i="1"/>
  <c r="I1937" i="1"/>
  <c r="I1933" i="1"/>
  <c r="I1929" i="1"/>
  <c r="I1925" i="1"/>
  <c r="I1921" i="1"/>
  <c r="I1917" i="1"/>
  <c r="I1909" i="1"/>
  <c r="I1901" i="1"/>
  <c r="I1897" i="1"/>
  <c r="I1893" i="1"/>
  <c r="I1889" i="1"/>
  <c r="I1881" i="1"/>
  <c r="I1869" i="1"/>
  <c r="I1865" i="1"/>
  <c r="I1861" i="1"/>
  <c r="I1849" i="1"/>
  <c r="I1837" i="1"/>
  <c r="I1833" i="1"/>
  <c r="I1829" i="1"/>
  <c r="I1825" i="1"/>
  <c r="I1821" i="1"/>
  <c r="I1817" i="1"/>
  <c r="I1813" i="1"/>
  <c r="I1809" i="1"/>
  <c r="I1805" i="1"/>
  <c r="I1801" i="1"/>
  <c r="I1797" i="1"/>
  <c r="I1793" i="1"/>
  <c r="I1789" i="1"/>
  <c r="I1785" i="1"/>
  <c r="I1781" i="1"/>
  <c r="I1773" i="1"/>
  <c r="I1769" i="1"/>
  <c r="I1765" i="1"/>
  <c r="I1761" i="1"/>
  <c r="I1757" i="1"/>
  <c r="I1753" i="1"/>
  <c r="I1749" i="1"/>
  <c r="I1745" i="1"/>
  <c r="I1741" i="1"/>
  <c r="I1737" i="1"/>
  <c r="I1733" i="1"/>
  <c r="I1729" i="1"/>
  <c r="I1725" i="1"/>
  <c r="I1721" i="1"/>
  <c r="I1717" i="1"/>
  <c r="I1713" i="1"/>
  <c r="I1709" i="1"/>
  <c r="I1705" i="1"/>
  <c r="I1701" i="1"/>
  <c r="I1697" i="1"/>
  <c r="I1693" i="1"/>
  <c r="I1689" i="1"/>
  <c r="I1685" i="1"/>
  <c r="I1681" i="1"/>
  <c r="I1677" i="1"/>
  <c r="I1673" i="1"/>
  <c r="I1669" i="1"/>
  <c r="I1665" i="1"/>
  <c r="I1657" i="1"/>
  <c r="I1653" i="1"/>
  <c r="I1649" i="1"/>
  <c r="I1641" i="1"/>
  <c r="I1637" i="1"/>
  <c r="I1633" i="1"/>
  <c r="I1629" i="1"/>
  <c r="I1625" i="1"/>
  <c r="I1621" i="1"/>
  <c r="I1617" i="1"/>
  <c r="I1613" i="1"/>
  <c r="I1609" i="1"/>
  <c r="I1605" i="1"/>
  <c r="I1601" i="1"/>
  <c r="I1597" i="1"/>
  <c r="I1593" i="1"/>
  <c r="I1589" i="1"/>
  <c r="I1585" i="1"/>
  <c r="I1581" i="1"/>
  <c r="I1577" i="1"/>
  <c r="I1573" i="1"/>
  <c r="I1569" i="1"/>
  <c r="I1565" i="1"/>
  <c r="I1561" i="1"/>
  <c r="I1557" i="1"/>
  <c r="I1553" i="1"/>
  <c r="I1549" i="1"/>
  <c r="I1545" i="1"/>
  <c r="I1541" i="1"/>
  <c r="I1537" i="1"/>
  <c r="I1533" i="1"/>
  <c r="I1529" i="1"/>
  <c r="I1525" i="1"/>
  <c r="I1517" i="1"/>
  <c r="I1513" i="1"/>
  <c r="I1509" i="1"/>
  <c r="I1505" i="1"/>
  <c r="I1501" i="1"/>
  <c r="I1497" i="1"/>
  <c r="I1493" i="1"/>
  <c r="I1489" i="1"/>
  <c r="I1485" i="1"/>
  <c r="I1481" i="1"/>
  <c r="I1477" i="1"/>
  <c r="I1473" i="1"/>
  <c r="I1469" i="1"/>
  <c r="I1465" i="1"/>
  <c r="I1461" i="1"/>
  <c r="I1457" i="1"/>
  <c r="I1453" i="1"/>
  <c r="I1449" i="1"/>
  <c r="I1445" i="1"/>
  <c r="I1441" i="1"/>
  <c r="I1437" i="1"/>
  <c r="I1433" i="1"/>
  <c r="I1429" i="1"/>
  <c r="I1425" i="1"/>
  <c r="I1421" i="1"/>
  <c r="I1417" i="1"/>
  <c r="I1413" i="1"/>
  <c r="I1409" i="1"/>
  <c r="I1405" i="1"/>
  <c r="I1401" i="1"/>
  <c r="I1397" i="1"/>
  <c r="I1393" i="1"/>
  <c r="I1389" i="1"/>
  <c r="I1385" i="1"/>
  <c r="I1381" i="1"/>
  <c r="I1377" i="1"/>
  <c r="I1373" i="1"/>
  <c r="I1369" i="1"/>
  <c r="I1365" i="1"/>
  <c r="I1361" i="1"/>
  <c r="I1357" i="1"/>
  <c r="I1353" i="1"/>
  <c r="I1349" i="1"/>
  <c r="I1341" i="1"/>
  <c r="I1337" i="1"/>
  <c r="I1333" i="1"/>
  <c r="I1329" i="1"/>
  <c r="I1325" i="1"/>
  <c r="I1321" i="1"/>
  <c r="I1317" i="1"/>
  <c r="I1313" i="1"/>
  <c r="I1309" i="1"/>
  <c r="I1305" i="1"/>
  <c r="I1301" i="1"/>
  <c r="I1297" i="1"/>
  <c r="I1293" i="1"/>
  <c r="I1289" i="1"/>
  <c r="I1285" i="1"/>
  <c r="I1281" i="1"/>
  <c r="I1277" i="1"/>
  <c r="I1273" i="1"/>
  <c r="I1269" i="1"/>
  <c r="I1265" i="1"/>
  <c r="I1261" i="1"/>
  <c r="I1257" i="1"/>
  <c r="I1253" i="1"/>
  <c r="I1249" i="1"/>
  <c r="I1245" i="1"/>
  <c r="I1241" i="1"/>
  <c r="I1237" i="1"/>
  <c r="I1233" i="1"/>
  <c r="I1229" i="1"/>
  <c r="I1225" i="1"/>
  <c r="I1221" i="1"/>
  <c r="I1217" i="1"/>
  <c r="I1213" i="1"/>
  <c r="I1209" i="1"/>
  <c r="I1205" i="1"/>
  <c r="I970" i="1"/>
  <c r="I725" i="1"/>
  <c r="I762" i="1"/>
  <c r="I1059" i="1"/>
  <c r="I865" i="1"/>
  <c r="I418" i="1"/>
  <c r="I663" i="1"/>
  <c r="I1156" i="1"/>
  <c r="I1162" i="1"/>
  <c r="I1144" i="1"/>
  <c r="I787" i="1"/>
  <c r="I381" i="1"/>
  <c r="I1004" i="1"/>
  <c r="I987" i="1"/>
  <c r="I1154" i="1"/>
  <c r="I1016" i="1"/>
  <c r="I376" i="1"/>
  <c r="I610" i="1"/>
  <c r="I1084" i="1"/>
  <c r="I498" i="1"/>
  <c r="I1184" i="1"/>
  <c r="I672" i="1"/>
  <c r="I653" i="1"/>
  <c r="I909" i="1"/>
  <c r="I1018" i="1"/>
  <c r="I445" i="1"/>
  <c r="I1099" i="1"/>
  <c r="I1155" i="1"/>
  <c r="I420" i="1"/>
  <c r="I861" i="1"/>
  <c r="I1188" i="1"/>
  <c r="I1080" i="1"/>
  <c r="I656" i="1"/>
  <c r="I509" i="1"/>
  <c r="I943" i="1"/>
  <c r="I1032" i="1"/>
  <c r="I497" i="1"/>
  <c r="I929" i="1"/>
  <c r="I908" i="1"/>
  <c r="I834" i="1"/>
  <c r="I452" i="1"/>
  <c r="I1070" i="1"/>
  <c r="I432" i="1"/>
  <c r="I736" i="1"/>
  <c r="I1101" i="1"/>
  <c r="I421" i="1"/>
  <c r="I790" i="1"/>
  <c r="I392" i="1"/>
  <c r="I689" i="1"/>
  <c r="I1094" i="1"/>
  <c r="I1068" i="1"/>
  <c r="I629" i="1"/>
  <c r="I666" i="1"/>
  <c r="I964" i="1"/>
  <c r="I904" i="1"/>
  <c r="I556" i="1"/>
  <c r="I713" i="1"/>
  <c r="I596" i="1"/>
  <c r="I570" i="1"/>
  <c r="I413" i="1"/>
  <c r="I603" i="1"/>
  <c r="I1114" i="1"/>
  <c r="I1178" i="1"/>
  <c r="I414" i="1"/>
  <c r="I613" i="1"/>
  <c r="I401" i="1"/>
  <c r="I873" i="1"/>
  <c r="I1119" i="1"/>
  <c r="I752" i="1"/>
  <c r="I396" i="1"/>
  <c r="I806" i="1"/>
  <c r="I748" i="1"/>
  <c r="I878" i="1"/>
  <c r="I772" i="1"/>
  <c r="I905" i="1"/>
  <c r="I463" i="1"/>
  <c r="I550" i="1"/>
  <c r="I611" i="1"/>
  <c r="I630" i="1"/>
  <c r="I718" i="1"/>
  <c r="I424" i="1"/>
  <c r="I693" i="1"/>
  <c r="I457" i="1"/>
  <c r="I896" i="1"/>
  <c r="I1170" i="1"/>
  <c r="I480" i="1"/>
  <c r="I574" i="1"/>
  <c r="I995" i="1"/>
  <c r="I975" i="1"/>
  <c r="I1011" i="1"/>
  <c r="I566" i="1"/>
  <c r="I742" i="1"/>
  <c r="I1089" i="1"/>
  <c r="I984" i="1"/>
  <c r="I557" i="1"/>
  <c r="I1185" i="1"/>
  <c r="I1025" i="1"/>
  <c r="I633" i="1"/>
  <c r="I892" i="1"/>
  <c r="I866" i="1"/>
  <c r="I959" i="1"/>
  <c r="I441" i="1"/>
  <c r="I828" i="1"/>
  <c r="I935" i="1"/>
  <c r="I978" i="1"/>
  <c r="I386" i="1"/>
  <c r="I998" i="1"/>
  <c r="I416" i="1"/>
  <c r="I814" i="1"/>
  <c r="I695" i="1"/>
  <c r="I816" i="1"/>
  <c r="I1173" i="1"/>
  <c r="I961" i="1"/>
  <c r="I385" i="1"/>
  <c r="I956" i="1"/>
  <c r="I1036" i="1"/>
  <c r="I606" i="1"/>
  <c r="I870" i="1"/>
  <c r="I949" i="1"/>
  <c r="I571" i="1"/>
  <c r="I503" i="1"/>
  <c r="I889" i="1"/>
  <c r="I881" i="1"/>
  <c r="I733" i="1"/>
  <c r="I763" i="1"/>
  <c r="I1145" i="1"/>
  <c r="I551" i="1"/>
  <c r="I941" i="1"/>
  <c r="I422" i="1"/>
  <c r="I688" i="1"/>
  <c r="I939" i="1"/>
  <c r="I598" i="1"/>
  <c r="I1147" i="1"/>
  <c r="I388" i="1"/>
  <c r="I953" i="1"/>
  <c r="I1103" i="1"/>
  <c r="I692" i="1"/>
  <c r="I577" i="1"/>
  <c r="I887" i="1"/>
  <c r="I903" i="1"/>
  <c r="I440" i="1"/>
  <c r="I1191" i="1"/>
  <c r="I1077" i="1"/>
  <c r="I1015" i="1"/>
  <c r="I755" i="1"/>
  <c r="I899" i="1"/>
  <c r="I1200" i="1"/>
  <c r="I560" i="1"/>
  <c r="I465" i="1"/>
  <c r="I916" i="1"/>
  <c r="I641" i="1"/>
  <c r="I857" i="1"/>
  <c r="I721" i="1"/>
  <c r="I645" i="1"/>
  <c r="I844" i="1"/>
  <c r="I954" i="1"/>
  <c r="I664" i="1"/>
  <c r="I1028" i="1"/>
  <c r="I390" i="1"/>
  <c r="I617" i="1"/>
  <c r="I475" i="1"/>
  <c r="I921" i="1"/>
  <c r="I508" i="1"/>
  <c r="I654" i="1"/>
  <c r="I846" i="1"/>
  <c r="I988" i="1"/>
  <c r="I1176" i="1"/>
  <c r="I1039" i="1"/>
  <c r="I791" i="1"/>
  <c r="I487" i="1"/>
  <c r="I1104" i="1"/>
  <c r="I766" i="1"/>
  <c r="I1049" i="1"/>
  <c r="I1042" i="1"/>
  <c r="I1060" i="1"/>
  <c r="I1159" i="1"/>
  <c r="I1132" i="1"/>
  <c r="I991" i="1"/>
  <c r="I810" i="1"/>
  <c r="I1124" i="1"/>
  <c r="I467" i="1"/>
  <c r="I587" i="1"/>
  <c r="I875" i="1"/>
  <c r="I642" i="1"/>
  <c r="I1078" i="1"/>
  <c r="I500" i="1"/>
  <c r="I1090" i="1"/>
  <c r="I1160" i="1"/>
  <c r="I1168" i="1"/>
  <c r="I430" i="1"/>
  <c r="I379" i="1"/>
  <c r="I836" i="1"/>
  <c r="I649" i="1"/>
  <c r="I569" i="1"/>
  <c r="I792" i="1"/>
  <c r="I559" i="1"/>
  <c r="I1122" i="1"/>
  <c r="I821" i="1"/>
  <c r="I660" i="1"/>
  <c r="I1161" i="1"/>
  <c r="I464" i="1"/>
  <c r="I511" i="1"/>
  <c r="I538" i="1"/>
  <c r="I1112" i="1"/>
  <c r="I965" i="1"/>
  <c r="I1048" i="1"/>
  <c r="I607" i="1"/>
  <c r="I1072" i="1"/>
  <c r="I369" i="1"/>
  <c r="I365" i="1"/>
  <c r="I361" i="1"/>
  <c r="I357" i="1"/>
  <c r="I353" i="1"/>
  <c r="I349" i="1"/>
  <c r="I345" i="1"/>
  <c r="I341" i="1"/>
  <c r="I337" i="1"/>
  <c r="I333" i="1"/>
  <c r="I329" i="1"/>
  <c r="I325" i="1"/>
  <c r="I321" i="1"/>
  <c r="I317" i="1"/>
  <c r="I313" i="1"/>
  <c r="I309" i="1"/>
  <c r="I301" i="1"/>
  <c r="I297" i="1"/>
  <c r="I293" i="1"/>
  <c r="I289" i="1"/>
  <c r="I285" i="1"/>
  <c r="I281" i="1"/>
  <c r="I277" i="1"/>
  <c r="I273" i="1"/>
  <c r="I269" i="1"/>
  <c r="I265" i="1"/>
  <c r="I261" i="1"/>
  <c r="I257" i="1"/>
  <c r="I253" i="1"/>
  <c r="I249" i="1"/>
  <c r="I245" i="1"/>
  <c r="I241" i="1"/>
  <c r="I237" i="1"/>
  <c r="I233" i="1"/>
  <c r="I229" i="1"/>
  <c r="I225" i="1"/>
  <c r="I221" i="1"/>
  <c r="I217" i="1"/>
  <c r="I213" i="1"/>
  <c r="I209" i="1"/>
  <c r="I205" i="1"/>
  <c r="I201" i="1"/>
  <c r="I197" i="1"/>
  <c r="I193" i="1"/>
  <c r="I189" i="1"/>
  <c r="I185" i="1"/>
  <c r="I181" i="1"/>
  <c r="I177" i="1"/>
  <c r="I173" i="1"/>
  <c r="I169" i="1"/>
  <c r="I165" i="1"/>
  <c r="I161" i="1"/>
  <c r="I153" i="1"/>
  <c r="I149" i="1"/>
  <c r="I141" i="1"/>
  <c r="I137" i="1"/>
  <c r="I133" i="1"/>
  <c r="I129" i="1"/>
  <c r="I125" i="1"/>
  <c r="I121" i="1"/>
  <c r="I117" i="1"/>
  <c r="I113" i="1"/>
  <c r="I109" i="1"/>
  <c r="I97" i="1"/>
  <c r="I93" i="1"/>
  <c r="I89" i="1"/>
  <c r="I85" i="1"/>
  <c r="I81" i="1"/>
  <c r="I77" i="1"/>
  <c r="I73" i="1"/>
  <c r="I69" i="1"/>
  <c r="I65" i="1"/>
  <c r="I61" i="1"/>
  <c r="I57" i="1"/>
  <c r="I53" i="1"/>
  <c r="I49" i="1"/>
  <c r="I45" i="1"/>
  <c r="I41" i="1"/>
  <c r="I37" i="1"/>
  <c r="I33" i="1"/>
  <c r="I29" i="1"/>
  <c r="I25" i="1"/>
  <c r="I21" i="1"/>
  <c r="I2176" i="1"/>
  <c r="I2172" i="1"/>
  <c r="I2168" i="1"/>
  <c r="I2164" i="1"/>
  <c r="I2160" i="1"/>
  <c r="I2156" i="1"/>
  <c r="I2152" i="1"/>
  <c r="I2148" i="1"/>
  <c r="I2144" i="1"/>
  <c r="I2140" i="1"/>
  <c r="I2136" i="1"/>
  <c r="I2132" i="1"/>
  <c r="I2128" i="1"/>
  <c r="I2124" i="1"/>
  <c r="I2120" i="1"/>
  <c r="I2116" i="1"/>
  <c r="I2112" i="1"/>
  <c r="I2108" i="1"/>
  <c r="I2104" i="1"/>
  <c r="I2100" i="1"/>
  <c r="I2096" i="1"/>
  <c r="I2092" i="1"/>
  <c r="I2088" i="1"/>
  <c r="I2084" i="1"/>
  <c r="I2080" i="1"/>
  <c r="I2076" i="1"/>
  <c r="I2072" i="1"/>
  <c r="I2068" i="1"/>
  <c r="I2064" i="1"/>
  <c r="I2060" i="1"/>
  <c r="I2056" i="1"/>
  <c r="I2052" i="1"/>
  <c r="I2048" i="1"/>
  <c r="I2044" i="1"/>
  <c r="I2040" i="1"/>
  <c r="I2036" i="1"/>
  <c r="I2032" i="1"/>
  <c r="I2028" i="1"/>
  <c r="I2024" i="1"/>
  <c r="I2020" i="1"/>
  <c r="I2016" i="1"/>
  <c r="I2012" i="1"/>
  <c r="I2008" i="1"/>
  <c r="I2004" i="1"/>
  <c r="I2000" i="1"/>
  <c r="I1996" i="1"/>
  <c r="I1992" i="1"/>
  <c r="I1988" i="1"/>
  <c r="I1984" i="1"/>
  <c r="I1980" i="1"/>
  <c r="I1976" i="1"/>
  <c r="I1972" i="1"/>
  <c r="I1968" i="1"/>
  <c r="I1964" i="1"/>
  <c r="I1960" i="1"/>
  <c r="I1956" i="1"/>
  <c r="I1952" i="1"/>
  <c r="I1948" i="1"/>
  <c r="I1944" i="1"/>
  <c r="I1940" i="1"/>
  <c r="I1936" i="1"/>
  <c r="I1932" i="1"/>
  <c r="I1928" i="1"/>
  <c r="I1924" i="1"/>
  <c r="I1920" i="1"/>
  <c r="I1916" i="1"/>
  <c r="I1912" i="1"/>
  <c r="I1908" i="1"/>
  <c r="I1904" i="1"/>
  <c r="I1900" i="1"/>
  <c r="I1896" i="1"/>
  <c r="I1892" i="1"/>
  <c r="I1888" i="1"/>
  <c r="I1884" i="1"/>
  <c r="I1880" i="1"/>
  <c r="I1876" i="1"/>
  <c r="I1872" i="1"/>
  <c r="I1868" i="1"/>
  <c r="I1864" i="1"/>
  <c r="I1860" i="1"/>
  <c r="I1856" i="1"/>
  <c r="I1852" i="1"/>
  <c r="I1848" i="1"/>
  <c r="I1844" i="1"/>
  <c r="I1840" i="1"/>
  <c r="I1836" i="1"/>
  <c r="I1832" i="1"/>
  <c r="I1828" i="1"/>
  <c r="I1824" i="1"/>
  <c r="I1820" i="1"/>
  <c r="I1816" i="1"/>
  <c r="I1812" i="1"/>
  <c r="I1808" i="1"/>
  <c r="I1804" i="1"/>
  <c r="I1800" i="1"/>
  <c r="I1796" i="1"/>
  <c r="I1792" i="1"/>
  <c r="I1788" i="1"/>
  <c r="I1784" i="1"/>
  <c r="I1780" i="1"/>
  <c r="I1776" i="1"/>
  <c r="I1772" i="1"/>
  <c r="I1768" i="1"/>
  <c r="I1764" i="1"/>
  <c r="I1760" i="1"/>
  <c r="I1756" i="1"/>
  <c r="I1752" i="1"/>
  <c r="I1748" i="1"/>
  <c r="I1744" i="1"/>
  <c r="I1740" i="1"/>
  <c r="I1736" i="1"/>
  <c r="I1732" i="1"/>
  <c r="I1728" i="1"/>
  <c r="I1724" i="1"/>
  <c r="I1720" i="1"/>
  <c r="I1716" i="1"/>
  <c r="I1712" i="1"/>
  <c r="I1708" i="1"/>
  <c r="I1704" i="1"/>
  <c r="I1700" i="1"/>
  <c r="I1696" i="1"/>
  <c r="I1692" i="1"/>
  <c r="I1688" i="1"/>
  <c r="I1684" i="1"/>
  <c r="I1680" i="1"/>
  <c r="I1676" i="1"/>
  <c r="I1672" i="1"/>
  <c r="I1668" i="1"/>
  <c r="I1664" i="1"/>
  <c r="I1660" i="1"/>
  <c r="I1656" i="1"/>
  <c r="I1652" i="1"/>
  <c r="I1648" i="1"/>
  <c r="I1644" i="1"/>
  <c r="I1640" i="1"/>
  <c r="I1636" i="1"/>
  <c r="I1632" i="1"/>
  <c r="I1628" i="1"/>
  <c r="I1624" i="1"/>
  <c r="I1620" i="1"/>
  <c r="I1616" i="1"/>
  <c r="I1612" i="1"/>
  <c r="I1608" i="1"/>
  <c r="I1604" i="1"/>
  <c r="I1600" i="1"/>
  <c r="I1596" i="1"/>
  <c r="I1592" i="1"/>
  <c r="I1588" i="1"/>
  <c r="I1584" i="1"/>
  <c r="I1580" i="1"/>
  <c r="I1576" i="1"/>
  <c r="I1572" i="1"/>
  <c r="I1568" i="1"/>
  <c r="I1564" i="1"/>
  <c r="I1560" i="1"/>
  <c r="I1556" i="1"/>
  <c r="I1552" i="1"/>
  <c r="I1548" i="1"/>
  <c r="I1544" i="1"/>
  <c r="I1540" i="1"/>
  <c r="I1536" i="1"/>
  <c r="I1532" i="1"/>
  <c r="I1528" i="1"/>
  <c r="I1524" i="1"/>
  <c r="I1520" i="1"/>
  <c r="I1516" i="1"/>
  <c r="I1512" i="1"/>
  <c r="I1508" i="1"/>
  <c r="I1504" i="1"/>
  <c r="I1500" i="1"/>
  <c r="I1496" i="1"/>
  <c r="I1492" i="1"/>
  <c r="I1488" i="1"/>
  <c r="I1484" i="1"/>
  <c r="I1480" i="1"/>
  <c r="I1476" i="1"/>
  <c r="I1472" i="1"/>
  <c r="I1468" i="1"/>
  <c r="I1464" i="1"/>
  <c r="I1460" i="1"/>
  <c r="I1456" i="1"/>
  <c r="I1452" i="1"/>
  <c r="I1448" i="1"/>
  <c r="I1444" i="1"/>
  <c r="I1440" i="1"/>
  <c r="I1436" i="1"/>
  <c r="I1432" i="1"/>
  <c r="I1428" i="1"/>
  <c r="I1424" i="1"/>
  <c r="I1420" i="1"/>
  <c r="I1416" i="1"/>
  <c r="I1408" i="1"/>
  <c r="I1400" i="1"/>
  <c r="I1396" i="1"/>
  <c r="I1392" i="1"/>
  <c r="I1388" i="1"/>
  <c r="I1384" i="1"/>
  <c r="I1380" i="1"/>
  <c r="I1376" i="1"/>
  <c r="I1372" i="1"/>
  <c r="I1368" i="1"/>
  <c r="I1364" i="1"/>
  <c r="I1360" i="1"/>
  <c r="I1356" i="1"/>
  <c r="I1352" i="1"/>
  <c r="I1348" i="1"/>
  <c r="I1344" i="1"/>
  <c r="I1340" i="1"/>
  <c r="I1336" i="1"/>
  <c r="I1332" i="1"/>
  <c r="I1328" i="1"/>
  <c r="I1324" i="1"/>
  <c r="I1320" i="1"/>
  <c r="I1316" i="1"/>
  <c r="I1312" i="1"/>
  <c r="I1308" i="1"/>
  <c r="I1304" i="1"/>
  <c r="I1300" i="1"/>
  <c r="I1296" i="1"/>
  <c r="I1292" i="1"/>
  <c r="I1288" i="1"/>
  <c r="I1284" i="1"/>
  <c r="I1280" i="1"/>
  <c r="I1276" i="1"/>
  <c r="I1272" i="1"/>
  <c r="I1268" i="1"/>
  <c r="I1264" i="1"/>
  <c r="I1260" i="1"/>
  <c r="I1256" i="1"/>
  <c r="I1252" i="1"/>
  <c r="I1248" i="1"/>
  <c r="I1244" i="1"/>
  <c r="I1240" i="1"/>
  <c r="I1236" i="1"/>
  <c r="I1232" i="1"/>
  <c r="I1228" i="1"/>
  <c r="I1224" i="1"/>
  <c r="I1220" i="1"/>
  <c r="I1216" i="1"/>
  <c r="I1212" i="1"/>
  <c r="I1208" i="1"/>
  <c r="I1204" i="1"/>
  <c r="I891" i="1"/>
  <c r="I1137" i="1"/>
  <c r="I757" i="1"/>
  <c r="I490" i="1"/>
  <c r="I819" i="1"/>
  <c r="I1056" i="1"/>
  <c r="I670" i="1"/>
  <c r="I374" i="1"/>
  <c r="I628" i="1"/>
  <c r="I699" i="1"/>
  <c r="I669" i="1"/>
  <c r="I543" i="1"/>
  <c r="I783" i="1"/>
  <c r="I665" i="1"/>
  <c r="I1169" i="1"/>
  <c r="I1014" i="1"/>
  <c r="I526" i="1"/>
  <c r="I851" i="1"/>
  <c r="I479" i="1"/>
  <c r="I884" i="1"/>
  <c r="I882" i="1"/>
  <c r="I575" i="1"/>
  <c r="I377" i="1"/>
  <c r="I778" i="1"/>
  <c r="I1047" i="1"/>
  <c r="I863" i="1"/>
  <c r="I1071" i="1"/>
  <c r="I703" i="1"/>
  <c r="I1006" i="1"/>
  <c r="I1117" i="1"/>
  <c r="I686" i="1"/>
  <c r="I859" i="1"/>
  <c r="I782" i="1"/>
  <c r="I917" i="1"/>
  <c r="I1197" i="1"/>
  <c r="I690" i="1"/>
  <c r="I1058" i="1"/>
  <c r="I706" i="1"/>
  <c r="I1199" i="1"/>
  <c r="I449" i="1"/>
  <c r="I1054" i="1"/>
  <c r="I1093" i="1"/>
  <c r="I572" i="1"/>
  <c r="I951" i="1"/>
  <c r="I747" i="1"/>
  <c r="I442" i="1"/>
  <c r="I533" i="1"/>
  <c r="I1198" i="1"/>
  <c r="I1051" i="1"/>
  <c r="I1002" i="1"/>
  <c r="I1182" i="1"/>
  <c r="I1086" i="1"/>
  <c r="I838" i="1"/>
  <c r="I1008" i="1"/>
  <c r="I996" i="1"/>
  <c r="I521" i="1"/>
  <c r="I759" i="1"/>
  <c r="I795" i="1"/>
  <c r="I459" i="1"/>
  <c r="I636" i="1"/>
  <c r="I754" i="1"/>
  <c r="I1075" i="1"/>
  <c r="I495" i="1"/>
  <c r="I580" i="1"/>
  <c r="I1066" i="1"/>
  <c r="I609" i="1"/>
  <c r="I1029" i="1"/>
  <c r="I888" i="1"/>
  <c r="I802" i="1"/>
  <c r="I470" i="1"/>
  <c r="I565" i="1"/>
  <c r="I948" i="1"/>
  <c r="I1005" i="1"/>
  <c r="I1180" i="1"/>
  <c r="I631" i="1"/>
  <c r="I928" i="1"/>
  <c r="I997" i="1"/>
  <c r="I1139" i="1"/>
  <c r="I472" i="1"/>
  <c r="I741" i="1"/>
  <c r="I682" i="1"/>
  <c r="I967" i="1"/>
  <c r="I841" i="1"/>
  <c r="I632" i="1"/>
  <c r="I950" i="1"/>
  <c r="I384" i="1"/>
  <c r="I734" i="1"/>
  <c r="I391" i="1"/>
  <c r="I691" i="1"/>
  <c r="I723" i="1"/>
  <c r="I1079" i="1"/>
  <c r="I1118" i="1"/>
  <c r="I840" i="1"/>
  <c r="I779" i="1"/>
  <c r="I505" i="1"/>
  <c r="I799" i="1"/>
  <c r="I767" i="1"/>
  <c r="I397" i="1"/>
  <c r="I1146" i="1"/>
  <c r="I579" i="1"/>
  <c r="I493" i="1"/>
  <c r="I661" i="1"/>
  <c r="I1096" i="1"/>
  <c r="I478" i="1"/>
  <c r="I687" i="1"/>
  <c r="I407" i="1"/>
  <c r="I399" i="1"/>
  <c r="I410" i="1"/>
  <c r="I394" i="1"/>
  <c r="I444" i="1"/>
  <c r="I486" i="1"/>
  <c r="I1113" i="1"/>
  <c r="I638" i="1"/>
  <c r="I530" i="1"/>
  <c r="I927" i="1"/>
  <c r="I847" i="1"/>
  <c r="I800" i="1"/>
  <c r="I423" i="1"/>
  <c r="I1081" i="1"/>
  <c r="I989" i="1"/>
  <c r="I946" i="1"/>
  <c r="I1179" i="1"/>
  <c r="I536" i="1"/>
  <c r="I372" i="1"/>
  <c r="I1098" i="1"/>
  <c r="I1141" i="1"/>
  <c r="I849" i="1"/>
  <c r="I842" i="1"/>
  <c r="I852" i="1"/>
  <c r="I383" i="1"/>
  <c r="I1073" i="1"/>
  <c r="I1045" i="1"/>
  <c r="I912" i="1"/>
  <c r="I705" i="1"/>
  <c r="I1021" i="1"/>
  <c r="I1102" i="1"/>
  <c r="I584" i="1"/>
  <c r="I815" i="1"/>
  <c r="I728" i="1"/>
  <c r="I615" i="1"/>
  <c r="I387" i="1"/>
  <c r="I408" i="1"/>
  <c r="I592" i="1"/>
  <c r="I1031" i="1"/>
  <c r="I583" i="1"/>
  <c r="I938" i="1"/>
  <c r="I1157" i="1"/>
  <c r="I437" i="1"/>
  <c r="I627" i="1"/>
  <c r="I567" i="1"/>
  <c r="I1030" i="1"/>
  <c r="I1111" i="1"/>
  <c r="I1128" i="1"/>
  <c r="I518" i="1"/>
  <c r="I674" i="1"/>
  <c r="I885" i="1"/>
  <c r="I519" i="1"/>
  <c r="I469" i="1"/>
  <c r="I515" i="1"/>
  <c r="I797" i="1"/>
  <c r="I683" i="1"/>
  <c r="I1142" i="1"/>
  <c r="I506" i="1"/>
  <c r="I419" i="1"/>
  <c r="I1013" i="1"/>
  <c r="I804" i="1"/>
  <c r="I614" i="1"/>
  <c r="I1172" i="1"/>
  <c r="I1092" i="1"/>
  <c r="I1143" i="1"/>
  <c r="I963" i="1"/>
  <c r="I932" i="1"/>
  <c r="I886" i="1"/>
  <c r="I919" i="1"/>
  <c r="I717" i="1"/>
  <c r="I1167" i="1"/>
  <c r="I1076" i="1"/>
  <c r="I737" i="1"/>
  <c r="I974" i="1"/>
  <c r="I600" i="1"/>
  <c r="I960" i="1"/>
  <c r="I680" i="1"/>
  <c r="I854" i="1"/>
  <c r="I992" i="1"/>
  <c r="I986" i="1"/>
  <c r="I368" i="1"/>
  <c r="I364" i="1"/>
  <c r="I360" i="1"/>
  <c r="I356" i="1"/>
  <c r="I352" i="1"/>
  <c r="I348" i="1"/>
  <c r="I344" i="1"/>
  <c r="I340" i="1"/>
  <c r="I336" i="1"/>
  <c r="I332" i="1"/>
  <c r="I328" i="1"/>
  <c r="I320" i="1"/>
  <c r="I316" i="1"/>
  <c r="I312" i="1"/>
  <c r="I308" i="1"/>
  <c r="I300" i="1"/>
  <c r="I296" i="1"/>
  <c r="I292" i="1"/>
  <c r="I288" i="1"/>
  <c r="I284" i="1"/>
  <c r="I280" i="1"/>
  <c r="I276" i="1"/>
  <c r="I272" i="1"/>
  <c r="I268" i="1"/>
  <c r="I264" i="1"/>
  <c r="I260" i="1"/>
  <c r="I256" i="1"/>
  <c r="I252" i="1"/>
  <c r="I248" i="1"/>
  <c r="I244" i="1"/>
  <c r="I240" i="1"/>
  <c r="I236" i="1"/>
  <c r="I232" i="1"/>
  <c r="I228" i="1"/>
  <c r="I224" i="1"/>
  <c r="I220" i="1"/>
  <c r="I216" i="1"/>
  <c r="I212" i="1"/>
  <c r="I208" i="1"/>
  <c r="I204" i="1"/>
  <c r="I200" i="1"/>
  <c r="I196" i="1"/>
  <c r="I192" i="1"/>
  <c r="I188" i="1"/>
  <c r="I184" i="1"/>
  <c r="I180" i="1"/>
  <c r="I176" i="1"/>
  <c r="I172" i="1"/>
  <c r="I168" i="1"/>
  <c r="I160" i="1"/>
  <c r="I156" i="1"/>
  <c r="I152" i="1"/>
  <c r="I148" i="1"/>
  <c r="I144" i="1"/>
  <c r="I140" i="1"/>
  <c r="I136" i="1"/>
  <c r="I132" i="1"/>
  <c r="I128" i="1"/>
  <c r="I124" i="1"/>
  <c r="I120" i="1"/>
  <c r="I116" i="1"/>
  <c r="I112" i="1"/>
  <c r="I108" i="1"/>
  <c r="I104" i="1"/>
  <c r="I96" i="1"/>
  <c r="I92" i="1"/>
  <c r="I88" i="1"/>
  <c r="I84" i="1"/>
  <c r="I80" i="1"/>
  <c r="I76" i="1"/>
  <c r="I72" i="1"/>
  <c r="I68" i="1"/>
  <c r="I64" i="1"/>
  <c r="I60" i="1"/>
  <c r="I52" i="1"/>
  <c r="I48" i="1"/>
  <c r="I35" i="1"/>
  <c r="I20" i="1"/>
  <c r="I12" i="1"/>
  <c r="I8" i="1"/>
  <c r="I4" i="1"/>
  <c r="I462" i="1"/>
  <c r="I662" i="1"/>
  <c r="I626" i="1"/>
  <c r="I1007" i="1"/>
  <c r="I499" i="1"/>
  <c r="I635" i="1"/>
  <c r="I608" i="1"/>
  <c r="I1074" i="1"/>
  <c r="I871" i="1"/>
  <c r="I955" i="1"/>
  <c r="I436" i="1"/>
  <c r="I913" i="1"/>
  <c r="I1065" i="1"/>
  <c r="I867" i="1"/>
  <c r="I378" i="1"/>
  <c r="I785" i="1"/>
  <c r="I507" i="1"/>
  <c r="I1150" i="1"/>
  <c r="I489" i="1"/>
  <c r="I744" i="1"/>
  <c r="I535" i="1"/>
  <c r="I756" i="1"/>
  <c r="I976" i="1"/>
  <c r="I558" i="1"/>
  <c r="I850" i="1"/>
  <c r="I837" i="1"/>
  <c r="I731" i="1"/>
  <c r="I894" i="1"/>
  <c r="I562" i="1"/>
  <c r="I455" i="1"/>
  <c r="I524" i="1"/>
  <c r="I520" i="1"/>
  <c r="I897" i="1"/>
  <c r="I860" i="1"/>
  <c r="I482" i="1"/>
  <c r="I969" i="1"/>
  <c r="I856" i="1"/>
  <c r="I1046" i="1"/>
  <c r="I704" i="1"/>
  <c r="I679" i="1"/>
  <c r="I373" i="1"/>
  <c r="I477" i="1"/>
  <c r="I576" i="1"/>
  <c r="I775" i="1"/>
  <c r="I517" i="1"/>
  <c r="I429" i="1"/>
  <c r="I448" i="1"/>
  <c r="I1003" i="1"/>
  <c r="I1130" i="1"/>
  <c r="I485" i="1"/>
  <c r="I677" i="1"/>
  <c r="I1082" i="1"/>
  <c r="I982" i="1"/>
  <c r="I476" i="1"/>
  <c r="I1190" i="1"/>
  <c r="I765" i="1"/>
  <c r="I411" i="1"/>
  <c r="I735" i="1"/>
  <c r="I516" i="1"/>
  <c r="I389" i="1"/>
  <c r="I1001" i="1"/>
  <c r="I1127" i="1"/>
  <c r="I678" i="1"/>
  <c r="I1108" i="1"/>
  <c r="I990" i="1"/>
  <c r="I794" i="1"/>
  <c r="I648" i="1"/>
  <c r="I537" i="1"/>
  <c r="I1140" i="1"/>
  <c r="I784" i="1"/>
  <c r="I793" i="1"/>
  <c r="I771" i="1"/>
  <c r="I843" i="1"/>
  <c r="I825" i="1"/>
  <c r="I874" i="1"/>
  <c r="I1033" i="1"/>
  <c r="I1120" i="1"/>
  <c r="I634" i="1"/>
  <c r="I818" i="1"/>
  <c r="I1061" i="1"/>
  <c r="I1116" i="1"/>
  <c r="I729" i="1"/>
  <c r="I751" i="1"/>
  <c r="I380" i="1"/>
  <c r="I659" i="1"/>
  <c r="I522" i="1"/>
  <c r="I907" i="1"/>
  <c r="I534" i="1"/>
  <c r="I667" i="1"/>
  <c r="I471" i="1"/>
  <c r="I972" i="1"/>
  <c r="I966" i="1"/>
  <c r="I1138" i="1"/>
  <c r="I595" i="1"/>
  <c r="I453" i="1"/>
  <c r="I877" i="1"/>
  <c r="I1177" i="1"/>
  <c r="I1129" i="1"/>
  <c r="I980" i="1"/>
  <c r="I746" i="1"/>
  <c r="I848" i="1"/>
  <c r="I971" i="1"/>
  <c r="I1017" i="1"/>
  <c r="I1067" i="1"/>
  <c r="I1012" i="1"/>
  <c r="I858" i="1"/>
  <c r="I936" i="1"/>
  <c r="I864" i="1"/>
  <c r="I1174" i="1"/>
  <c r="I658" i="1"/>
  <c r="I681" i="1"/>
  <c r="I1020" i="1"/>
  <c r="I994" i="1"/>
  <c r="I697" i="1"/>
  <c r="I817" i="1"/>
  <c r="I898" i="1"/>
  <c r="I447" i="1"/>
  <c r="I968" i="1"/>
  <c r="I675" i="1"/>
  <c r="I591" i="1"/>
  <c r="I589" i="1"/>
  <c r="I915" i="1"/>
  <c r="I918" i="1"/>
  <c r="I546" i="1"/>
  <c r="I1050" i="1"/>
  <c r="I604" i="1"/>
  <c r="I761" i="1"/>
  <c r="I640" i="1"/>
  <c r="I1126" i="1"/>
  <c r="I1164" i="1"/>
  <c r="I404" i="1"/>
  <c r="I1037" i="1"/>
  <c r="I431" i="1"/>
  <c r="I685" i="1"/>
  <c r="I1134" i="1"/>
  <c r="I730" i="1"/>
  <c r="I985" i="1"/>
  <c r="I481" i="1"/>
  <c r="I824" i="1"/>
  <c r="I371" i="1"/>
  <c r="I367" i="1"/>
  <c r="I363" i="1"/>
  <c r="I359" i="1"/>
  <c r="I355" i="1"/>
  <c r="I351" i="1"/>
  <c r="I347" i="1"/>
  <c r="I343" i="1"/>
  <c r="I339" i="1"/>
  <c r="I335" i="1"/>
  <c r="I331" i="1"/>
  <c r="I327" i="1"/>
  <c r="I323" i="1"/>
  <c r="I319" i="1"/>
  <c r="I307" i="1"/>
  <c r="I303" i="1"/>
  <c r="I299" i="1"/>
  <c r="I295" i="1"/>
  <c r="I291" i="1"/>
  <c r="I287" i="1"/>
  <c r="I283" i="1"/>
  <c r="I279" i="1"/>
  <c r="I275" i="1"/>
  <c r="I271" i="1"/>
  <c r="I267" i="1"/>
  <c r="I263" i="1"/>
  <c r="I259" i="1"/>
  <c r="I255" i="1"/>
  <c r="I251" i="1"/>
  <c r="I247" i="1"/>
  <c r="I243" i="1"/>
  <c r="I239" i="1"/>
  <c r="I235" i="1"/>
  <c r="I231" i="1"/>
  <c r="I227" i="1"/>
  <c r="I223" i="1"/>
  <c r="I219" i="1"/>
  <c r="I215" i="1"/>
  <c r="I211" i="1"/>
  <c r="I207" i="1"/>
  <c r="I203" i="1"/>
  <c r="I199" i="1"/>
  <c r="I195" i="1"/>
  <c r="I191" i="1"/>
  <c r="I187" i="1"/>
  <c r="I183" i="1"/>
  <c r="I179" i="1"/>
  <c r="I175" i="1"/>
  <c r="I159" i="1"/>
  <c r="I151" i="1"/>
  <c r="I147" i="1"/>
  <c r="I143" i="1"/>
  <c r="I139" i="1"/>
  <c r="I135" i="1"/>
  <c r="I111" i="1"/>
  <c r="I107" i="1"/>
  <c r="I103" i="1"/>
  <c r="I99" i="1"/>
  <c r="I95" i="1"/>
  <c r="I91" i="1"/>
  <c r="I79" i="1"/>
  <c r="I75" i="1"/>
  <c r="I71" i="1"/>
  <c r="I67" i="1"/>
  <c r="I63" i="1"/>
  <c r="I59" i="1"/>
  <c r="I55" i="1"/>
  <c r="I47" i="1"/>
  <c r="I43" i="1"/>
  <c r="I39" i="1"/>
  <c r="I36" i="1"/>
  <c r="I31" i="1"/>
  <c r="I27" i="1"/>
  <c r="I23" i="1"/>
  <c r="I19" i="1"/>
  <c r="I11" i="1"/>
  <c r="I7" i="1"/>
  <c r="I3" i="1"/>
  <c r="I460" i="1"/>
  <c r="I552" i="1"/>
  <c r="I1024" i="1"/>
  <c r="I901" i="1"/>
  <c r="I1109" i="1"/>
  <c r="I924" i="1"/>
  <c r="I525" i="1"/>
  <c r="I801" i="1"/>
  <c r="I702" i="1"/>
  <c r="I789" i="1"/>
  <c r="I398" i="1"/>
  <c r="I710" i="1"/>
  <c r="I1035" i="1"/>
  <c r="I593" i="1"/>
  <c r="I981" i="1"/>
  <c r="I668" i="1"/>
  <c r="I957" i="1"/>
  <c r="I839" i="1"/>
  <c r="I1125" i="1"/>
  <c r="I650" i="1"/>
  <c r="I1100" i="1"/>
  <c r="I726" i="1"/>
  <c r="I940" i="1"/>
  <c r="I1110" i="1"/>
  <c r="I501" i="1"/>
  <c r="I822" i="1"/>
  <c r="I709" i="1"/>
  <c r="I473" i="1"/>
  <c r="I952" i="1"/>
  <c r="I1196" i="1"/>
  <c r="I910" i="1"/>
  <c r="I1041" i="1"/>
  <c r="I563" i="1"/>
  <c r="I855" i="1"/>
  <c r="I993" i="1"/>
  <c r="I417" i="1"/>
  <c r="I853" i="1"/>
  <c r="I1026" i="1"/>
  <c r="I700" i="1"/>
  <c r="I890" i="1"/>
  <c r="I722" i="1"/>
  <c r="I1038" i="1"/>
  <c r="I427" i="1"/>
  <c r="I639" i="1"/>
  <c r="I483" i="1"/>
  <c r="I781" i="1"/>
  <c r="I1115" i="1"/>
  <c r="I937" i="1"/>
  <c r="I945" i="1"/>
  <c r="I805" i="1"/>
  <c r="I812" i="1"/>
  <c r="I760" i="1"/>
  <c r="I895" i="1"/>
  <c r="I647" i="1"/>
  <c r="I1133" i="1"/>
  <c r="I395" i="1"/>
  <c r="I1095" i="1"/>
  <c r="I590" i="1"/>
  <c r="I1201" i="1"/>
  <c r="I1183" i="1"/>
  <c r="I786" i="1"/>
  <c r="I973" i="1"/>
  <c r="I1195" i="1"/>
  <c r="I400" i="1"/>
  <c r="I720" i="1"/>
  <c r="I1151" i="1"/>
  <c r="I835" i="1"/>
  <c r="I701" i="1"/>
  <c r="I428" i="1"/>
  <c r="I544" i="1"/>
  <c r="I491" i="1"/>
  <c r="I555" i="1"/>
  <c r="I906" i="1"/>
  <c r="I446" i="1"/>
  <c r="I1165" i="1"/>
  <c r="I1010" i="1"/>
  <c r="I554" i="1"/>
  <c r="I944" i="1"/>
  <c r="I1091" i="1"/>
  <c r="I738" i="1"/>
  <c r="I375" i="1"/>
  <c r="I774" i="1"/>
  <c r="I426" i="1"/>
  <c r="I466" i="1"/>
  <c r="I458" i="1"/>
  <c r="I1105" i="1"/>
  <c r="I439" i="1"/>
  <c r="I646" i="1"/>
  <c r="I879" i="1"/>
  <c r="I484" i="1"/>
  <c r="I616" i="1"/>
  <c r="I541" i="1"/>
  <c r="I1000" i="1"/>
  <c r="I979" i="1"/>
  <c r="I539" i="1"/>
  <c r="I1053" i="1"/>
  <c r="I773" i="1"/>
  <c r="I409" i="1"/>
  <c r="I513" i="1"/>
  <c r="I1163" i="1"/>
  <c r="I1121" i="1"/>
  <c r="I655" i="1"/>
  <c r="I406" i="1"/>
  <c r="I433" i="1"/>
  <c r="I1023" i="1"/>
  <c r="I528" i="1"/>
  <c r="I911" i="1"/>
  <c r="I1064" i="1"/>
  <c r="I451" i="1"/>
  <c r="I438" i="1"/>
  <c r="I934" i="1"/>
  <c r="I707" i="1"/>
  <c r="I585" i="1"/>
  <c r="I527" i="1"/>
  <c r="I1193" i="1"/>
  <c r="I820" i="1"/>
  <c r="I1136" i="1"/>
  <c r="I724" i="1"/>
  <c r="I564" i="1"/>
  <c r="I1106" i="1"/>
  <c r="I1040" i="1"/>
  <c r="I496" i="1"/>
  <c r="I962" i="1"/>
  <c r="I1027" i="1"/>
  <c r="I883" i="1"/>
  <c r="I753" i="1"/>
  <c r="I914" i="1"/>
  <c r="I540" i="1"/>
  <c r="I827" i="1"/>
  <c r="I732" i="1"/>
  <c r="I831" i="1"/>
  <c r="I454" i="1"/>
  <c r="I1009" i="1"/>
  <c r="I770" i="1"/>
  <c r="I370" i="1"/>
  <c r="I366" i="1"/>
  <c r="I362" i="1"/>
  <c r="I358" i="1"/>
  <c r="I354" i="1"/>
  <c r="I350" i="1"/>
  <c r="I346" i="1"/>
  <c r="I342" i="1"/>
  <c r="I338" i="1"/>
  <c r="I334" i="1"/>
  <c r="I330" i="1"/>
  <c r="I326" i="1"/>
  <c r="I322" i="1"/>
  <c r="I318" i="1"/>
  <c r="I314" i="1"/>
  <c r="I310" i="1"/>
  <c r="I294" i="1"/>
  <c r="I286" i="1"/>
  <c r="I270" i="1"/>
  <c r="I254" i="1"/>
  <c r="I238" i="1"/>
  <c r="I222" i="1"/>
  <c r="I206" i="1"/>
  <c r="I190" i="1"/>
  <c r="I174" i="1"/>
  <c r="I166" i="1"/>
  <c r="I162" i="1"/>
  <c r="I158" i="1"/>
  <c r="I154" i="1"/>
  <c r="I150" i="1"/>
  <c r="I146" i="1"/>
  <c r="I142" i="1"/>
  <c r="I130" i="1"/>
  <c r="I126" i="1"/>
  <c r="I122" i="1"/>
  <c r="I118" i="1"/>
  <c r="I114" i="1"/>
  <c r="I110" i="1"/>
  <c r="I98" i="1"/>
  <c r="I94" i="1"/>
  <c r="I90" i="1"/>
  <c r="I86" i="1"/>
  <c r="I78" i="1"/>
  <c r="I74" i="1"/>
  <c r="I70" i="1"/>
  <c r="I66" i="1"/>
  <c r="I62" i="1"/>
  <c r="I58" i="1"/>
  <c r="I54" i="1"/>
  <c r="I50" i="1"/>
  <c r="I46" i="1"/>
  <c r="I42" i="1"/>
  <c r="I38" i="1"/>
  <c r="I34" i="1"/>
  <c r="I30" i="1"/>
  <c r="I26" i="1"/>
  <c r="I22" i="1"/>
  <c r="I18" i="1"/>
  <c r="I14" i="1"/>
  <c r="I10" i="1"/>
  <c r="I6" i="1"/>
  <c r="L3228" i="5" l="1"/>
  <c r="L3244" i="5"/>
  <c r="L3266" i="5"/>
  <c r="L3114" i="5"/>
  <c r="L3245" i="5"/>
  <c r="L465" i="5"/>
  <c r="L433" i="5"/>
  <c r="L1453" i="5"/>
  <c r="L1442" i="5"/>
  <c r="L1229" i="5"/>
  <c r="L3153" i="5"/>
  <c r="L3251" i="5"/>
  <c r="L3207" i="5"/>
  <c r="L2250" i="5"/>
  <c r="L2498" i="5"/>
  <c r="L2282" i="5"/>
  <c r="L2080" i="5"/>
  <c r="L2046" i="5"/>
  <c r="L1945" i="5"/>
  <c r="L1809" i="5"/>
  <c r="L1841" i="5"/>
  <c r="L1694" i="5"/>
  <c r="L1547" i="5"/>
  <c r="L1611" i="5"/>
  <c r="L1329" i="5"/>
  <c r="L2114" i="5"/>
  <c r="L2342" i="5"/>
  <c r="L2977" i="5"/>
  <c r="L456" i="5"/>
  <c r="L1472" i="5"/>
  <c r="L572" i="5"/>
  <c r="L916" i="5"/>
  <c r="L516" i="5"/>
  <c r="L280" i="5"/>
  <c r="L284" i="5"/>
  <c r="L2971" i="5"/>
  <c r="L2915" i="5"/>
  <c r="L3143" i="5"/>
  <c r="L2462" i="5"/>
  <c r="L1664" i="5"/>
  <c r="L632" i="5"/>
  <c r="L931" i="5"/>
  <c r="L1365" i="5"/>
  <c r="L2263" i="5"/>
  <c r="L2311" i="5"/>
  <c r="L2350" i="5"/>
  <c r="L2467" i="5"/>
  <c r="L2883" i="5"/>
  <c r="L3255" i="5"/>
  <c r="L878" i="5"/>
  <c r="L1730" i="5"/>
  <c r="L1794" i="5"/>
  <c r="L262" i="5"/>
  <c r="L295" i="5"/>
  <c r="L963" i="5"/>
  <c r="L2919" i="5"/>
  <c r="L3012" i="5"/>
  <c r="L3333" i="5"/>
  <c r="L3378" i="5"/>
  <c r="L910" i="5"/>
  <c r="L1576" i="5"/>
  <c r="L1879" i="5"/>
  <c r="L1911" i="5"/>
  <c r="L2254" i="5"/>
  <c r="L2286" i="5"/>
  <c r="L2353" i="5"/>
  <c r="L2484" i="5"/>
  <c r="L3019" i="5"/>
  <c r="L3147" i="5"/>
  <c r="L3211" i="5"/>
  <c r="L3229" i="5"/>
  <c r="L3426" i="5"/>
  <c r="L1228" i="5"/>
  <c r="L529" i="5"/>
  <c r="L883" i="5"/>
  <c r="L481" i="5"/>
  <c r="L449" i="5"/>
  <c r="L417" i="5"/>
  <c r="L241" i="5"/>
  <c r="L5" i="5"/>
  <c r="L99" i="5"/>
  <c r="L3577" i="5"/>
  <c r="L3555" i="5"/>
  <c r="L3557" i="5"/>
  <c r="L3491" i="5"/>
  <c r="L3256" i="5"/>
  <c r="L3277" i="5"/>
  <c r="L3206" i="5"/>
  <c r="L3127" i="5"/>
  <c r="L3109" i="5"/>
  <c r="L2234" i="5"/>
  <c r="L2228" i="5"/>
  <c r="L2446" i="5"/>
  <c r="L2041" i="5"/>
  <c r="L2030" i="5"/>
  <c r="L2062" i="5"/>
  <c r="L1961" i="5"/>
  <c r="L1939" i="5"/>
  <c r="L1971" i="5"/>
  <c r="L1552" i="5"/>
  <c r="L1729" i="5"/>
  <c r="L1793" i="5"/>
  <c r="L1825" i="5"/>
  <c r="L1857" i="5"/>
  <c r="L1531" i="5"/>
  <c r="L1563" i="5"/>
  <c r="L1595" i="5"/>
  <c r="L1627" i="5"/>
  <c r="L1755" i="5"/>
  <c r="L1350" i="5"/>
  <c r="L278" i="5"/>
  <c r="L2132" i="5"/>
  <c r="L2495" i="5"/>
  <c r="L2348" i="5"/>
  <c r="L3124" i="5"/>
  <c r="L2164" i="5"/>
  <c r="L444" i="5"/>
  <c r="L924" i="5"/>
  <c r="L900" i="5"/>
  <c r="L2010" i="5"/>
  <c r="L34" i="5"/>
  <c r="L2090" i="5"/>
  <c r="L440" i="5"/>
  <c r="L498" i="5"/>
  <c r="L548" i="5"/>
  <c r="L1233" i="5"/>
  <c r="L3145" i="5"/>
  <c r="L3605" i="5"/>
  <c r="L423" i="5"/>
  <c r="L455" i="5"/>
  <c r="L487" i="5"/>
  <c r="L576" i="5"/>
  <c r="L882" i="5"/>
  <c r="L896" i="5"/>
  <c r="L1357" i="5"/>
  <c r="L1517" i="5"/>
  <c r="L1894" i="5"/>
  <c r="L2897" i="5"/>
  <c r="L3562" i="5"/>
  <c r="L3623" i="5"/>
  <c r="L3073" i="5"/>
  <c r="L2341" i="5"/>
  <c r="L1388" i="5"/>
  <c r="L1446" i="5"/>
  <c r="L2929" i="5"/>
  <c r="L2966" i="5"/>
  <c r="L3166" i="5"/>
  <c r="L1393" i="5"/>
  <c r="L2305" i="5"/>
  <c r="L157" i="5"/>
  <c r="L1207" i="5"/>
  <c r="L3192" i="5"/>
  <c r="L3276" i="5"/>
  <c r="L3081" i="5"/>
  <c r="L3090" i="5"/>
  <c r="L3191" i="5"/>
  <c r="L860" i="5"/>
  <c r="L1223" i="5"/>
  <c r="L1467" i="5"/>
  <c r="L1483" i="5"/>
  <c r="L1532" i="5"/>
  <c r="L1649" i="5"/>
  <c r="L1681" i="5"/>
  <c r="L1723" i="5"/>
  <c r="L1761" i="5"/>
  <c r="L2035" i="5"/>
  <c r="L2078" i="5"/>
  <c r="L2089" i="5"/>
  <c r="L2913" i="5"/>
  <c r="L3472" i="5"/>
  <c r="L3537" i="5"/>
  <c r="L3339" i="5"/>
  <c r="L1437" i="5"/>
  <c r="L1646" i="5"/>
  <c r="L1977" i="5"/>
  <c r="L2019" i="5"/>
  <c r="L2061" i="5"/>
  <c r="L2288" i="5"/>
  <c r="L2935" i="5"/>
  <c r="L3107" i="5"/>
  <c r="L3189" i="5"/>
  <c r="L3253" i="5"/>
  <c r="L3347" i="5"/>
  <c r="L1202" i="5"/>
  <c r="L1469" i="5"/>
  <c r="L1485" i="5"/>
  <c r="L1524" i="5"/>
  <c r="L1534" i="5"/>
  <c r="L1550" i="5"/>
  <c r="L1566" i="5"/>
  <c r="L1585" i="5"/>
  <c r="L1601" i="5"/>
  <c r="L1617" i="5"/>
  <c r="L1633" i="5"/>
  <c r="L1713" i="5"/>
  <c r="L1739" i="5"/>
  <c r="L2051" i="5"/>
  <c r="L2245" i="5"/>
  <c r="L2253" i="5"/>
  <c r="L2444" i="5"/>
  <c r="L3089" i="5"/>
  <c r="L3201" i="5"/>
  <c r="L3258" i="5"/>
  <c r="L3290" i="5"/>
  <c r="L3630" i="5"/>
  <c r="L3110" i="5"/>
  <c r="L3275" i="5"/>
  <c r="L3286" i="5"/>
  <c r="L3453" i="5"/>
  <c r="L3385" i="5"/>
  <c r="L3575" i="5"/>
  <c r="L3530" i="5"/>
  <c r="L3395" i="5"/>
  <c r="L375" i="5"/>
  <c r="L125" i="5"/>
  <c r="L3223" i="5"/>
  <c r="L1665" i="5"/>
  <c r="L3066" i="5"/>
  <c r="L3327" i="5"/>
  <c r="L3512" i="5"/>
  <c r="L3293" i="5"/>
  <c r="L3009" i="5"/>
  <c r="L1456" i="5"/>
  <c r="L1652" i="5"/>
  <c r="L1537" i="5"/>
  <c r="L1553" i="5"/>
  <c r="L1569" i="5"/>
  <c r="L1678" i="5"/>
  <c r="L1697" i="5"/>
  <c r="L1745" i="5"/>
  <c r="L1777" i="5"/>
  <c r="L2281" i="5"/>
  <c r="L2486" i="5"/>
  <c r="L3217" i="5"/>
  <c r="L3242" i="5"/>
  <c r="L1380" i="5"/>
  <c r="L1204" i="5"/>
  <c r="L437" i="5"/>
  <c r="L421" i="5"/>
  <c r="L293" i="5"/>
  <c r="L1209" i="5"/>
  <c r="L3550" i="5"/>
  <c r="L3553" i="5"/>
  <c r="L3337" i="5"/>
  <c r="L3435" i="5"/>
  <c r="L3257" i="5"/>
  <c r="L3282" i="5"/>
  <c r="L3213" i="5"/>
  <c r="L3219" i="5"/>
  <c r="L3121" i="5"/>
  <c r="L3120" i="5"/>
  <c r="L3062" i="5"/>
  <c r="L3060" i="5"/>
  <c r="L2940" i="5"/>
  <c r="L2227" i="5"/>
  <c r="L2243" i="5"/>
  <c r="L2259" i="5"/>
  <c r="L2482" i="5"/>
  <c r="L2277" i="5"/>
  <c r="L2283" i="5"/>
  <c r="L2284" i="5"/>
  <c r="L2065" i="5"/>
  <c r="L2063" i="5"/>
  <c r="L2036" i="5"/>
  <c r="L1973" i="5"/>
  <c r="L1951" i="5"/>
  <c r="L1983" i="5"/>
  <c r="L1536" i="5"/>
  <c r="L1728" i="5"/>
  <c r="L1645" i="5"/>
  <c r="L1677" i="5"/>
  <c r="L1693" i="5"/>
  <c r="L1741" i="5"/>
  <c r="L1805" i="5"/>
  <c r="L1837" i="5"/>
  <c r="L1546" i="5"/>
  <c r="L1562" i="5"/>
  <c r="L1578" i="5"/>
  <c r="L1770" i="5"/>
  <c r="L1786" i="5"/>
  <c r="L1591" i="5"/>
  <c r="L1607" i="5"/>
  <c r="L1623" i="5"/>
  <c r="L1639" i="5"/>
  <c r="L419" i="5"/>
  <c r="L435" i="5"/>
  <c r="L467" i="5"/>
  <c r="L483" i="5"/>
  <c r="L533" i="5"/>
  <c r="L1189" i="5"/>
  <c r="L1206" i="5"/>
  <c r="L1436" i="5"/>
  <c r="L3471" i="5"/>
  <c r="L2998" i="5"/>
  <c r="L3371" i="5"/>
  <c r="L3462" i="5"/>
  <c r="L3141" i="5"/>
  <c r="L3611" i="5"/>
  <c r="L1425" i="5"/>
  <c r="L1457" i="5"/>
  <c r="L1473" i="5"/>
  <c r="L1489" i="5"/>
  <c r="L2055" i="5"/>
  <c r="L2233" i="5"/>
  <c r="L2241" i="5"/>
  <c r="L2321" i="5"/>
  <c r="L2383" i="5"/>
  <c r="L2451" i="5"/>
  <c r="L2502" i="5"/>
  <c r="L3098" i="5"/>
  <c r="L3058" i="5"/>
  <c r="L3065" i="5"/>
  <c r="L3113" i="5"/>
  <c r="L3138" i="5"/>
  <c r="L3154" i="5"/>
  <c r="L3161" i="5"/>
  <c r="L3170" i="5"/>
  <c r="L3186" i="5"/>
  <c r="L1512" i="5"/>
  <c r="L1682" i="5"/>
  <c r="L1813" i="5"/>
  <c r="L1842" i="5"/>
  <c r="L1877" i="5"/>
  <c r="L1970" i="5"/>
  <c r="L2075" i="5"/>
  <c r="L2232" i="5"/>
  <c r="L2248" i="5"/>
  <c r="L2272" i="5"/>
  <c r="L2320" i="5"/>
  <c r="L2345" i="5"/>
  <c r="L2370" i="5"/>
  <c r="L2386" i="5"/>
  <c r="L3093" i="5"/>
  <c r="L3125" i="5"/>
  <c r="L3246" i="5"/>
  <c r="L3334" i="5"/>
  <c r="L3482" i="5"/>
  <c r="L3561" i="5"/>
  <c r="L3582" i="5"/>
  <c r="L3614" i="5"/>
  <c r="L17" i="5"/>
  <c r="L413" i="5"/>
  <c r="L429" i="5"/>
  <c r="L445" i="5"/>
  <c r="L461" i="5"/>
  <c r="L477" i="5"/>
  <c r="L1341" i="5"/>
  <c r="L1441" i="5"/>
  <c r="L1501" i="5"/>
  <c r="L1540" i="5"/>
  <c r="L1653" i="5"/>
  <c r="L1695" i="5"/>
  <c r="L1749" i="5"/>
  <c r="L1807" i="5"/>
  <c r="L1839" i="5"/>
  <c r="L1949" i="5"/>
  <c r="L1981" i="5"/>
  <c r="L2013" i="5"/>
  <c r="L2020" i="5"/>
  <c r="L2037" i="5"/>
  <c r="L2044" i="5"/>
  <c r="L2285" i="5"/>
  <c r="L2301" i="5"/>
  <c r="L2325" i="5"/>
  <c r="L2335" i="5"/>
  <c r="L2399" i="5"/>
  <c r="L2415" i="5"/>
  <c r="L2465" i="5"/>
  <c r="L2887" i="5"/>
  <c r="L3194" i="5"/>
  <c r="L3226" i="5"/>
  <c r="L3233" i="5"/>
  <c r="L3265" i="5"/>
  <c r="L3279" i="5"/>
  <c r="L242" i="5"/>
  <c r="L2380" i="5"/>
  <c r="L2448" i="5"/>
  <c r="L3043" i="5"/>
  <c r="L3078" i="5"/>
  <c r="L3085" i="5"/>
  <c r="L3131" i="5"/>
  <c r="L3634" i="5"/>
  <c r="L3622" i="5"/>
  <c r="L710" i="5"/>
  <c r="L726" i="5"/>
  <c r="L1076" i="5"/>
  <c r="L1660" i="5"/>
  <c r="L2336" i="5"/>
  <c r="L66" i="5"/>
  <c r="L1338" i="5"/>
  <c r="L1707" i="5"/>
  <c r="L3606" i="5"/>
  <c r="L2487" i="5"/>
  <c r="L3597" i="5"/>
  <c r="L3168" i="5"/>
  <c r="L955" i="5"/>
  <c r="L1098" i="5"/>
  <c r="L1366" i="5"/>
  <c r="L1752" i="5"/>
  <c r="L564" i="5"/>
  <c r="L731" i="5"/>
  <c r="L2503" i="5"/>
  <c r="L1037" i="5"/>
  <c r="L1054" i="5"/>
  <c r="L3204" i="5"/>
  <c r="L2938" i="5"/>
  <c r="L3578" i="5"/>
  <c r="L3188" i="5"/>
  <c r="L3400" i="5"/>
  <c r="L913" i="5"/>
  <c r="L94" i="5"/>
  <c r="L277" i="5"/>
  <c r="L405" i="5"/>
  <c r="L469" i="5"/>
  <c r="L867" i="5"/>
  <c r="L1197" i="5"/>
  <c r="L1433" i="5"/>
  <c r="L1515" i="5"/>
  <c r="L1789" i="5"/>
  <c r="L2008" i="5"/>
  <c r="L2964" i="5"/>
  <c r="L3122" i="5"/>
  <c r="L3193" i="5"/>
  <c r="L3271" i="5"/>
  <c r="L1405" i="5"/>
  <c r="L1480" i="5"/>
  <c r="L1527" i="5"/>
  <c r="L1533" i="5"/>
  <c r="L1543" i="5"/>
  <c r="L1549" i="5"/>
  <c r="L1559" i="5"/>
  <c r="L1565" i="5"/>
  <c r="L1575" i="5"/>
  <c r="L1581" i="5"/>
  <c r="L1597" i="5"/>
  <c r="L1613" i="5"/>
  <c r="L1629" i="5"/>
  <c r="L1906" i="5"/>
  <c r="L1941" i="5"/>
  <c r="L2012" i="5"/>
  <c r="L2068" i="5"/>
  <c r="L2225" i="5"/>
  <c r="L2240" i="5"/>
  <c r="L2256" i="5"/>
  <c r="L2264" i="5"/>
  <c r="L2304" i="5"/>
  <c r="L2312" i="5"/>
  <c r="L2328" i="5"/>
  <c r="L2378" i="5"/>
  <c r="L2504" i="5"/>
  <c r="L2901" i="5"/>
  <c r="L2911" i="5"/>
  <c r="L2947" i="5"/>
  <c r="L3020" i="5"/>
  <c r="L3051" i="5"/>
  <c r="L3075" i="5"/>
  <c r="L3086" i="5"/>
  <c r="L3139" i="5"/>
  <c r="L3171" i="5"/>
  <c r="L3203" i="5"/>
  <c r="L3235" i="5"/>
  <c r="L3267" i="5"/>
  <c r="L3278" i="5"/>
  <c r="L3299" i="5"/>
  <c r="L3551" i="5"/>
  <c r="L3573" i="5"/>
  <c r="L3635" i="5"/>
  <c r="L9" i="5"/>
  <c r="L92" i="5"/>
  <c r="L862" i="5"/>
  <c r="L1325" i="5"/>
  <c r="L1373" i="5"/>
  <c r="L1390" i="5"/>
  <c r="L1422" i="5"/>
  <c r="L1454" i="5"/>
  <c r="L1509" i="5"/>
  <c r="L1572" i="5"/>
  <c r="L1700" i="5"/>
  <c r="L1722" i="5"/>
  <c r="L1757" i="5"/>
  <c r="L1773" i="5"/>
  <c r="L1821" i="5"/>
  <c r="L1853" i="5"/>
  <c r="L1885" i="5"/>
  <c r="L1917" i="5"/>
  <c r="L1967" i="5"/>
  <c r="L2027" i="5"/>
  <c r="L2237" i="5"/>
  <c r="L2293" i="5"/>
  <c r="L2309" i="5"/>
  <c r="L2317" i="5"/>
  <c r="L2458" i="5"/>
  <c r="L2494" i="5"/>
  <c r="L3247" i="5"/>
  <c r="L89" i="5"/>
  <c r="L97" i="5"/>
  <c r="L2372" i="5"/>
  <c r="L2388" i="5"/>
  <c r="L2405" i="5"/>
  <c r="L2958" i="5"/>
  <c r="L3001" i="5"/>
  <c r="L3052" i="5"/>
  <c r="L3067" i="5"/>
  <c r="L3586" i="5"/>
  <c r="L3618" i="5"/>
  <c r="L3643" i="5"/>
  <c r="L1212" i="5"/>
  <c r="L873" i="5"/>
  <c r="L283" i="5"/>
  <c r="L706" i="5"/>
  <c r="L722" i="5"/>
  <c r="L866" i="5"/>
  <c r="L871" i="5"/>
  <c r="L1191" i="5"/>
  <c r="L1417" i="5"/>
  <c r="L3303" i="5"/>
  <c r="L1989" i="5"/>
  <c r="L3425" i="5"/>
  <c r="L3494" i="5"/>
  <c r="L3440" i="5"/>
  <c r="L3498" i="5"/>
  <c r="L3505" i="5"/>
  <c r="L3343" i="5"/>
  <c r="L2961" i="5"/>
  <c r="L3273" i="5"/>
  <c r="L432" i="5"/>
  <c r="L448" i="5"/>
  <c r="L480" i="5"/>
  <c r="L899" i="5"/>
  <c r="L1438" i="5"/>
  <c r="L1465" i="5"/>
  <c r="L1481" i="5"/>
  <c r="L1497" i="5"/>
  <c r="L1754" i="5"/>
  <c r="L1715" i="5"/>
  <c r="L2377" i="5"/>
  <c r="L2496" i="5"/>
  <c r="L3437" i="5"/>
  <c r="L3569" i="5"/>
  <c r="L3248" i="5"/>
  <c r="L1747" i="5"/>
  <c r="L3554" i="5"/>
  <c r="L3579" i="5"/>
  <c r="L3185" i="5"/>
  <c r="L3210" i="5"/>
  <c r="L3249" i="5"/>
  <c r="L3281" i="5"/>
  <c r="L3456" i="5"/>
  <c r="L3590" i="5"/>
  <c r="L969" i="5"/>
  <c r="L905" i="5"/>
  <c r="L521" i="5"/>
  <c r="L489" i="5"/>
  <c r="L15" i="5"/>
  <c r="L1349" i="5"/>
  <c r="L2222" i="5"/>
  <c r="L1185" i="5"/>
  <c r="L1201" i="5"/>
  <c r="L898" i="5"/>
  <c r="L914" i="5"/>
  <c r="L3057" i="5"/>
  <c r="L2453" i="5"/>
  <c r="L1416" i="5"/>
  <c r="L1224" i="5"/>
  <c r="L904" i="5"/>
  <c r="L872" i="5"/>
  <c r="L648" i="5"/>
  <c r="L616" i="5"/>
  <c r="L584" i="5"/>
  <c r="L520" i="5"/>
  <c r="L488" i="5"/>
  <c r="L470" i="5"/>
  <c r="L454" i="5"/>
  <c r="L438" i="5"/>
  <c r="L422" i="5"/>
  <c r="L406" i="5"/>
  <c r="L266" i="5"/>
  <c r="L250" i="5"/>
  <c r="L10" i="5"/>
  <c r="L3603" i="5"/>
  <c r="L3619" i="5"/>
  <c r="L3101" i="5"/>
  <c r="L3095" i="5"/>
  <c r="L3239" i="5"/>
  <c r="L3173" i="5"/>
  <c r="L3133" i="5"/>
  <c r="L3130" i="5"/>
  <c r="L3146" i="5"/>
  <c r="L3162" i="5"/>
  <c r="L3178" i="5"/>
  <c r="L3155" i="5"/>
  <c r="L3077" i="5"/>
  <c r="L3010" i="5"/>
  <c r="L3026" i="5"/>
  <c r="L2999" i="5"/>
  <c r="L3015" i="5"/>
  <c r="L3031" i="5"/>
  <c r="L3004" i="5"/>
  <c r="L3036" i="5"/>
  <c r="L2974" i="5"/>
  <c r="L2990" i="5"/>
  <c r="L2967" i="5"/>
  <c r="L2983" i="5"/>
  <c r="L2980" i="5"/>
  <c r="L2996" i="5"/>
  <c r="L2943" i="5"/>
  <c r="L2934" i="5"/>
  <c r="L2924" i="5"/>
  <c r="L2909" i="5"/>
  <c r="L2894" i="5"/>
  <c r="L2910" i="5"/>
  <c r="L2895" i="5"/>
  <c r="L2457" i="5"/>
  <c r="L2459" i="5"/>
  <c r="L2460" i="5"/>
  <c r="L2440" i="5"/>
  <c r="L2365" i="5"/>
  <c r="L2337" i="5"/>
  <c r="L2401" i="5"/>
  <c r="L2362" i="5"/>
  <c r="L2359" i="5"/>
  <c r="L2356" i="5"/>
  <c r="L2330" i="5"/>
  <c r="L2310" i="5"/>
  <c r="L2326" i="5"/>
  <c r="L2319" i="5"/>
  <c r="L2302" i="5"/>
  <c r="L2294" i="5"/>
  <c r="L2274" i="5"/>
  <c r="L2268" i="5"/>
  <c r="L2025" i="5"/>
  <c r="L2001" i="5"/>
  <c r="L2002" i="5"/>
  <c r="L2003" i="5"/>
  <c r="L2014" i="5"/>
  <c r="L1869" i="5"/>
  <c r="L3499" i="5"/>
  <c r="L3315" i="5"/>
  <c r="L3391" i="5"/>
  <c r="L3358" i="5"/>
  <c r="L1901" i="5"/>
  <c r="L1933" i="5"/>
  <c r="L1874" i="5"/>
  <c r="L1890" i="5"/>
  <c r="L1922" i="5"/>
  <c r="L1859" i="5"/>
  <c r="L1875" i="5"/>
  <c r="L1891" i="5"/>
  <c r="L1907" i="5"/>
  <c r="L1923" i="5"/>
  <c r="L1389" i="5"/>
  <c r="L1220" i="5"/>
  <c r="L557" i="5"/>
  <c r="L525" i="5"/>
  <c r="L473" i="5"/>
  <c r="L457" i="5"/>
  <c r="L441" i="5"/>
  <c r="L425" i="5"/>
  <c r="L409" i="5"/>
  <c r="L325" i="5"/>
  <c r="L281" i="5"/>
  <c r="L265" i="5"/>
  <c r="L249" i="5"/>
  <c r="L93" i="5"/>
  <c r="L13" i="5"/>
  <c r="L1429" i="5"/>
  <c r="L1445" i="5"/>
  <c r="L1434" i="5"/>
  <c r="L1475" i="5"/>
  <c r="L1237" i="5"/>
  <c r="L1230" i="5"/>
  <c r="L1221" i="5"/>
  <c r="L1210" i="5"/>
  <c r="L1226" i="5"/>
  <c r="L3025" i="5"/>
  <c r="L1408" i="5"/>
  <c r="L317" i="5"/>
  <c r="L3646" i="5"/>
  <c r="L3583" i="5"/>
  <c r="L3243" i="5"/>
  <c r="L3259" i="5"/>
  <c r="L3291" i="5"/>
  <c r="L3270" i="5"/>
  <c r="L3302" i="5"/>
  <c r="L3269" i="5"/>
  <c r="L3301" i="5"/>
  <c r="L3197" i="5"/>
  <c r="L3198" i="5"/>
  <c r="L3230" i="5"/>
  <c r="L3187" i="5"/>
  <c r="L3115" i="5"/>
  <c r="L3082" i="5"/>
  <c r="L3069" i="5"/>
  <c r="L3063" i="5"/>
  <c r="L3044" i="5"/>
  <c r="L2242" i="5"/>
  <c r="L2258" i="5"/>
  <c r="L2239" i="5"/>
  <c r="L2255" i="5"/>
  <c r="L2236" i="5"/>
  <c r="L2252" i="5"/>
  <c r="L2488" i="5"/>
  <c r="L2449" i="5"/>
  <c r="L2443" i="5"/>
  <c r="L2303" i="5"/>
  <c r="L2279" i="5"/>
  <c r="L2085" i="5"/>
  <c r="L2077" i="5"/>
  <c r="L2086" i="5"/>
  <c r="L2079" i="5"/>
  <c r="L2088" i="5"/>
  <c r="L2053" i="5"/>
  <c r="L2029" i="5"/>
  <c r="L2049" i="5"/>
  <c r="L2038" i="5"/>
  <c r="L2070" i="5"/>
  <c r="L2043" i="5"/>
  <c r="L2059" i="5"/>
  <c r="L2032" i="5"/>
  <c r="L2064" i="5"/>
  <c r="L1937" i="5"/>
  <c r="L1985" i="5"/>
  <c r="L1942" i="5"/>
  <c r="L1974" i="5"/>
  <c r="L1712" i="5"/>
  <c r="L1684" i="5"/>
  <c r="L1528" i="5"/>
  <c r="L1564" i="5"/>
  <c r="L1529" i="5"/>
  <c r="L1545" i="5"/>
  <c r="L1577" i="5"/>
  <c r="L1609" i="5"/>
  <c r="L1625" i="5"/>
  <c r="L1641" i="5"/>
  <c r="L1673" i="5"/>
  <c r="L1689" i="5"/>
  <c r="L1721" i="5"/>
  <c r="L1737" i="5"/>
  <c r="L1753" i="5"/>
  <c r="L1769" i="5"/>
  <c r="L1785" i="5"/>
  <c r="L1801" i="5"/>
  <c r="L1817" i="5"/>
  <c r="L1833" i="5"/>
  <c r="L1542" i="5"/>
  <c r="L1558" i="5"/>
  <c r="L1574" i="5"/>
  <c r="L1654" i="5"/>
  <c r="L1670" i="5"/>
  <c r="L1702" i="5"/>
  <c r="L1718" i="5"/>
  <c r="L1734" i="5"/>
  <c r="L1750" i="5"/>
  <c r="L1766" i="5"/>
  <c r="L1814" i="5"/>
  <c r="L1846" i="5"/>
  <c r="L1523" i="5"/>
  <c r="L1539" i="5"/>
  <c r="L1571" i="5"/>
  <c r="L1587" i="5"/>
  <c r="L1603" i="5"/>
  <c r="L1635" i="5"/>
  <c r="L1795" i="5"/>
  <c r="L1811" i="5"/>
  <c r="L1827" i="5"/>
  <c r="L1843" i="5"/>
  <c r="L1337" i="5"/>
  <c r="L297" i="5"/>
  <c r="L3341" i="5"/>
  <c r="L3516" i="5"/>
  <c r="L3383" i="5"/>
  <c r="L3542" i="5"/>
  <c r="L3477" i="5"/>
  <c r="L3502" i="5"/>
  <c r="L3317" i="5"/>
  <c r="L3501" i="5"/>
  <c r="L3535" i="5"/>
  <c r="L3452" i="5"/>
  <c r="L3309" i="5"/>
  <c r="L3538" i="5"/>
  <c r="L3478" i="5"/>
  <c r="L3523" i="5"/>
  <c r="L3321" i="5"/>
  <c r="L3444" i="5"/>
  <c r="L3515" i="5"/>
  <c r="L3310" i="5"/>
  <c r="L3570" i="5"/>
  <c r="L1205" i="5"/>
  <c r="L1406" i="5"/>
  <c r="L1513" i="5"/>
  <c r="L1705" i="5"/>
  <c r="L2048" i="5"/>
  <c r="L2249" i="5"/>
  <c r="L2257" i="5"/>
  <c r="L2265" i="5"/>
  <c r="L2289" i="5"/>
  <c r="L2343" i="5"/>
  <c r="L2375" i="5"/>
  <c r="L2391" i="5"/>
  <c r="L2407" i="5"/>
  <c r="L3087" i="5"/>
  <c r="L3199" i="5"/>
  <c r="L3231" i="5"/>
  <c r="L3263" i="5"/>
  <c r="L3274" i="5"/>
  <c r="L3620" i="5"/>
</calcChain>
</file>

<file path=xl/sharedStrings.xml><?xml version="1.0" encoding="utf-8"?>
<sst xmlns="http://schemas.openxmlformats.org/spreadsheetml/2006/main" count="31731" uniqueCount="4463">
  <si>
    <t>Country</t>
  </si>
  <si>
    <t>CountryCode</t>
  </si>
  <si>
    <t>CityName</t>
  </si>
  <si>
    <t>RegionCode</t>
  </si>
  <si>
    <t>iF_ppm</t>
  </si>
  <si>
    <t>pop_2000</t>
  </si>
  <si>
    <t>landarea_km2</t>
  </si>
  <si>
    <t>LPD_pop_m</t>
  </si>
  <si>
    <t>DR_m2_s</t>
  </si>
  <si>
    <t>lat</t>
  </si>
  <si>
    <t>lon</t>
  </si>
  <si>
    <t>Afghanistan</t>
  </si>
  <si>
    <t>AF</t>
  </si>
  <si>
    <t>Asadabad</t>
  </si>
  <si>
    <t>SCA</t>
  </si>
  <si>
    <t>Baghlan</t>
  </si>
  <si>
    <t>Charikar</t>
  </si>
  <si>
    <t>Fayzabad</t>
  </si>
  <si>
    <t>Ghardez</t>
  </si>
  <si>
    <t>Herat</t>
  </si>
  <si>
    <t>Jalalabad</t>
  </si>
  <si>
    <t>Kabul</t>
  </si>
  <si>
    <t>Mazar-e Sharif</t>
  </si>
  <si>
    <t>Mehtar Lam</t>
  </si>
  <si>
    <t>Qandahar</t>
  </si>
  <si>
    <t>Qunduz</t>
  </si>
  <si>
    <t>Albania</t>
  </si>
  <si>
    <t>AL</t>
  </si>
  <si>
    <t>Tirana</t>
  </si>
  <si>
    <t>EUJ</t>
  </si>
  <si>
    <t>Algeria</t>
  </si>
  <si>
    <t>DZ</t>
  </si>
  <si>
    <t>Algiers</t>
  </si>
  <si>
    <t>NAF</t>
  </si>
  <si>
    <t>Annaba</t>
  </si>
  <si>
    <t>ash-Shalif</t>
  </si>
  <si>
    <t>Bashshar</t>
  </si>
  <si>
    <t>Batna</t>
  </si>
  <si>
    <t>Bejaia</t>
  </si>
  <si>
    <t>Beskra</t>
  </si>
  <si>
    <t>Blida</t>
  </si>
  <si>
    <t>Bordj Bou Arreridj</t>
  </si>
  <si>
    <t>Bou Saada</t>
  </si>
  <si>
    <t>Constantine</t>
  </si>
  <si>
    <t>El Eulma</t>
  </si>
  <si>
    <t>El Wad</t>
  </si>
  <si>
    <t>Ghardaia</t>
  </si>
  <si>
    <t>Ghilizane</t>
  </si>
  <si>
    <t>Jijel</t>
  </si>
  <si>
    <t>Jilfah</t>
  </si>
  <si>
    <t>khenchla</t>
  </si>
  <si>
    <t>Laghouat</t>
  </si>
  <si>
    <t>Lemdiyya (Al Midya?)</t>
  </si>
  <si>
    <t>M'Sila</t>
  </si>
  <si>
    <t>Mostaganem</t>
  </si>
  <si>
    <t>Oran</t>
  </si>
  <si>
    <t>Ouargla</t>
  </si>
  <si>
    <t>Qalmah</t>
  </si>
  <si>
    <t>Saida</t>
  </si>
  <si>
    <t>Setif</t>
  </si>
  <si>
    <t>Sidi-bel Abbes</t>
  </si>
  <si>
    <t>Skikda</t>
  </si>
  <si>
    <t>Souq Ahras</t>
  </si>
  <si>
    <t>Tebessa</t>
  </si>
  <si>
    <t>Tiaret</t>
  </si>
  <si>
    <t>Touggourt</t>
  </si>
  <si>
    <t>Angola</t>
  </si>
  <si>
    <t>AO</t>
  </si>
  <si>
    <t>Benguela</t>
  </si>
  <si>
    <t>SSA</t>
  </si>
  <si>
    <t>Huambo</t>
  </si>
  <si>
    <t>Lobito</t>
  </si>
  <si>
    <t>Luanda</t>
  </si>
  <si>
    <t>Namibe</t>
  </si>
  <si>
    <t>Argentina</t>
  </si>
  <si>
    <t>AR</t>
  </si>
  <si>
    <t>Bahia Blanca</t>
  </si>
  <si>
    <t>LAM</t>
  </si>
  <si>
    <t>Buenos Aires</t>
  </si>
  <si>
    <t>Catamarca</t>
  </si>
  <si>
    <t>Comodoro Rivadavia</t>
  </si>
  <si>
    <t>Concordia</t>
  </si>
  <si>
    <t>Cordoba</t>
  </si>
  <si>
    <t>Corrientes</t>
  </si>
  <si>
    <t>Formosa</t>
  </si>
  <si>
    <t>Jujuy</t>
  </si>
  <si>
    <t>La Plata</t>
  </si>
  <si>
    <t>La Rioja</t>
  </si>
  <si>
    <t>Mar del Plata</t>
  </si>
  <si>
    <t>Mendoza</t>
  </si>
  <si>
    <t>Neuquen-Plottier-Cipolletti</t>
  </si>
  <si>
    <t>Parana</t>
  </si>
  <si>
    <t>Posadas</t>
  </si>
  <si>
    <t>Resistencia</t>
  </si>
  <si>
    <t>Rio Cuarto</t>
  </si>
  <si>
    <t>Rosario</t>
  </si>
  <si>
    <t>Salta</t>
  </si>
  <si>
    <t>San Juan</t>
  </si>
  <si>
    <t>San Luis</t>
  </si>
  <si>
    <t>San Nicolas de los Arroyos</t>
  </si>
  <si>
    <t>San Rafael</t>
  </si>
  <si>
    <t>Santa Fe</t>
  </si>
  <si>
    <t>Santiago del Estero</t>
  </si>
  <si>
    <t>Tandil</t>
  </si>
  <si>
    <t>Tucuman</t>
  </si>
  <si>
    <t>Armenia</t>
  </si>
  <si>
    <t>AM</t>
  </si>
  <si>
    <t>Gyumri (Leninakan)</t>
  </si>
  <si>
    <t>WAS</t>
  </si>
  <si>
    <t>Vanadzor</t>
  </si>
  <si>
    <t>Yerevan</t>
  </si>
  <si>
    <t>Australia</t>
  </si>
  <si>
    <t>AU</t>
  </si>
  <si>
    <t>Adelaide</t>
  </si>
  <si>
    <t>LRD</t>
  </si>
  <si>
    <t>Brisbane</t>
  </si>
  <si>
    <t>Canberra</t>
  </si>
  <si>
    <t>Geelong</t>
  </si>
  <si>
    <t>Gold Coast - Tweed Heads</t>
  </si>
  <si>
    <t>Hobart</t>
  </si>
  <si>
    <t>Melbourne</t>
  </si>
  <si>
    <t>Newcastle</t>
  </si>
  <si>
    <t>Perth</t>
  </si>
  <si>
    <t>Sunshine Coast</t>
  </si>
  <si>
    <t>Sydney</t>
  </si>
  <si>
    <t>Townsville</t>
  </si>
  <si>
    <t>Wollongong</t>
  </si>
  <si>
    <t>Austria</t>
  </si>
  <si>
    <t>AT</t>
  </si>
  <si>
    <t>Graz</t>
  </si>
  <si>
    <t>Innsbruck</t>
  </si>
  <si>
    <t>Linz</t>
  </si>
  <si>
    <t>Salzburg</t>
  </si>
  <si>
    <t>Vienna</t>
  </si>
  <si>
    <t>Azerbaijan</t>
  </si>
  <si>
    <t>AZ</t>
  </si>
  <si>
    <t>Baku</t>
  </si>
  <si>
    <t>Giyandja</t>
  </si>
  <si>
    <t>Sumgait</t>
  </si>
  <si>
    <t>Bahamas, The</t>
  </si>
  <si>
    <t>BS</t>
  </si>
  <si>
    <t>Nassau</t>
  </si>
  <si>
    <t>Bahrain</t>
  </si>
  <si>
    <t>BH</t>
  </si>
  <si>
    <t>Manama</t>
  </si>
  <si>
    <t>Bangladesh</t>
  </si>
  <si>
    <t>BD</t>
  </si>
  <si>
    <t>Barisal</t>
  </si>
  <si>
    <t>Bogra</t>
  </si>
  <si>
    <t>Brahmanbaria</t>
  </si>
  <si>
    <t>Chittagong</t>
  </si>
  <si>
    <t>Comilla</t>
  </si>
  <si>
    <t>Dhaka</t>
  </si>
  <si>
    <t>Dinajpur</t>
  </si>
  <si>
    <t>jamalpur</t>
  </si>
  <si>
    <t>Jessore</t>
  </si>
  <si>
    <t>Khulna</t>
  </si>
  <si>
    <t>mymensingh</t>
  </si>
  <si>
    <t>Naogaon</t>
  </si>
  <si>
    <t>Nawabganj</t>
  </si>
  <si>
    <t>Pabna</t>
  </si>
  <si>
    <t>Rajshahi</t>
  </si>
  <si>
    <t>Rangpur</t>
  </si>
  <si>
    <t>Sabhar</t>
  </si>
  <si>
    <t>Saidpur</t>
  </si>
  <si>
    <t>Sirajganj</t>
  </si>
  <si>
    <t>Sylhet (Silha)</t>
  </si>
  <si>
    <t>Belarus</t>
  </si>
  <si>
    <t>BY</t>
  </si>
  <si>
    <t>Baranovichi</t>
  </si>
  <si>
    <t>Bobruisk</t>
  </si>
  <si>
    <t>Borisov</t>
  </si>
  <si>
    <t>Brest</t>
  </si>
  <si>
    <t>Gomel</t>
  </si>
  <si>
    <t>Grodno</t>
  </si>
  <si>
    <t>Lida</t>
  </si>
  <si>
    <t>Minsk</t>
  </si>
  <si>
    <t>Mogilev</t>
  </si>
  <si>
    <t>Mozir</t>
  </si>
  <si>
    <t>Navapolack</t>
  </si>
  <si>
    <t>Orsha</t>
  </si>
  <si>
    <t>Pinsk</t>
  </si>
  <si>
    <t>Solegorsk</t>
  </si>
  <si>
    <t>Vitebsk</t>
  </si>
  <si>
    <t>Belgium</t>
  </si>
  <si>
    <t>BE</t>
  </si>
  <si>
    <t>Brugge</t>
  </si>
  <si>
    <t>Brussels</t>
  </si>
  <si>
    <t>Charleroi</t>
  </si>
  <si>
    <t>Genk</t>
  </si>
  <si>
    <t>Genk/Hasselt</t>
  </si>
  <si>
    <t>Gent</t>
  </si>
  <si>
    <t>Kortrijk</t>
  </si>
  <si>
    <t>Leuven</t>
  </si>
  <si>
    <t>Liege</t>
  </si>
  <si>
    <t>Mons</t>
  </si>
  <si>
    <t>Namur</t>
  </si>
  <si>
    <t>Benin</t>
  </si>
  <si>
    <t>BJ</t>
  </si>
  <si>
    <t>Cotonou</t>
  </si>
  <si>
    <t>Parakou</t>
  </si>
  <si>
    <t>Porto-Novo</t>
  </si>
  <si>
    <t>Bolivia</t>
  </si>
  <si>
    <t>BO</t>
  </si>
  <si>
    <t>Cochabamba</t>
  </si>
  <si>
    <t>La Paz</t>
  </si>
  <si>
    <t>Oruro</t>
  </si>
  <si>
    <t>Potosi</t>
  </si>
  <si>
    <t>Santa Cruz</t>
  </si>
  <si>
    <t>Sucre</t>
  </si>
  <si>
    <t>Tarija</t>
  </si>
  <si>
    <t>Bosnia &amp; Herzegovina</t>
  </si>
  <si>
    <t>BA</t>
  </si>
  <si>
    <t>Banja Luka</t>
  </si>
  <si>
    <t>Sarajevo</t>
  </si>
  <si>
    <t>Botswana</t>
  </si>
  <si>
    <t>BW</t>
  </si>
  <si>
    <t>Francistown</t>
  </si>
  <si>
    <t>Gaborone</t>
  </si>
  <si>
    <t>Brazil</t>
  </si>
  <si>
    <t>BR</t>
  </si>
  <si>
    <t>aguas Lindas de Goias</t>
  </si>
  <si>
    <t>Alagoinhas</t>
  </si>
  <si>
    <t>Anapolis</t>
  </si>
  <si>
    <t>Angra dos Reis</t>
  </si>
  <si>
    <t>Apucarana</t>
  </si>
  <si>
    <t>Aracaju</t>
  </si>
  <si>
    <t>Aracatuba</t>
  </si>
  <si>
    <t>Araguaina</t>
  </si>
  <si>
    <t>Arapiraca</t>
  </si>
  <si>
    <t>Araraquara</t>
  </si>
  <si>
    <t>Barbacena</t>
  </si>
  <si>
    <t>Bauru</t>
  </si>
  <si>
    <t>belem</t>
  </si>
  <si>
    <t>Belo Horizonte</t>
  </si>
  <si>
    <t>Blumenau</t>
  </si>
  <si>
    <t>Boa Vista</t>
  </si>
  <si>
    <t>Botucatu</t>
  </si>
  <si>
    <t>Braganca Paulista</t>
  </si>
  <si>
    <t>Brasilia</t>
  </si>
  <si>
    <t>Cabo</t>
  </si>
  <si>
    <t>Cabo Frio</t>
  </si>
  <si>
    <t>Cachoeiro de Itapemirim</t>
  </si>
  <si>
    <t>Camacari</t>
  </si>
  <si>
    <t>Campina Grande</t>
  </si>
  <si>
    <t>Campinas</t>
  </si>
  <si>
    <t>Campo Grande</t>
  </si>
  <si>
    <t>Campos dos Goytacazes</t>
  </si>
  <si>
    <t>Caruaru</t>
  </si>
  <si>
    <t>Cascavel</t>
  </si>
  <si>
    <t>Castanhal</t>
  </si>
  <si>
    <t>Catanduva</t>
  </si>
  <si>
    <t>Caxias</t>
  </si>
  <si>
    <t>Caxias do Sul</t>
  </si>
  <si>
    <t>Chapeco</t>
  </si>
  <si>
    <t>Criciuma</t>
  </si>
  <si>
    <t>Cubatao</t>
  </si>
  <si>
    <t>Cuiaba</t>
  </si>
  <si>
    <t>Curitiba</t>
  </si>
  <si>
    <t>Divinopolis</t>
  </si>
  <si>
    <t>Dourados</t>
  </si>
  <si>
    <t>Feira de Santana</t>
  </si>
  <si>
    <t>Florianopolis</t>
  </si>
  <si>
    <t>Fortaleza</t>
  </si>
  <si>
    <t>Foz do Iguacu</t>
  </si>
  <si>
    <t>Franca</t>
  </si>
  <si>
    <t>Garanhuns</t>
  </si>
  <si>
    <t>Goiania</t>
  </si>
  <si>
    <t>Governador Valadares</t>
  </si>
  <si>
    <t>Guarapuava</t>
  </si>
  <si>
    <t>Ilheus</t>
  </si>
  <si>
    <t>Imperatriz</t>
  </si>
  <si>
    <t>Indaiatuba</t>
  </si>
  <si>
    <t>Ipatinga</t>
  </si>
  <si>
    <t>Itaborai</t>
  </si>
  <si>
    <t>Itabuna</t>
  </si>
  <si>
    <t>Itajai</t>
  </si>
  <si>
    <t>Itapetininga</t>
  </si>
  <si>
    <t>Itu</t>
  </si>
  <si>
    <t>Jau</t>
  </si>
  <si>
    <t>Jequie</t>
  </si>
  <si>
    <t>Joao Pessoa</t>
  </si>
  <si>
    <t>Joinville</t>
  </si>
  <si>
    <t>Juazeiro do Norte</t>
  </si>
  <si>
    <t>Juiz de Fora</t>
  </si>
  <si>
    <t>Lages</t>
  </si>
  <si>
    <t>Limeira</t>
  </si>
  <si>
    <t>Londrina</t>
  </si>
  <si>
    <t>Luziania</t>
  </si>
  <si>
    <t>Macae</t>
  </si>
  <si>
    <t>Macapa</t>
  </si>
  <si>
    <t>Maceio</t>
  </si>
  <si>
    <t>Mage</t>
  </si>
  <si>
    <t>Manaus</t>
  </si>
  <si>
    <t>Maraba</t>
  </si>
  <si>
    <t>Marilia</t>
  </si>
  <si>
    <t>Maringa</t>
  </si>
  <si>
    <t>Mogi Guacu</t>
  </si>
  <si>
    <t>Montes Claros</t>
  </si>
  <si>
    <t>Mossoro</t>
  </si>
  <si>
    <t>Natal</t>
  </si>
  <si>
    <t>Nova Friburgo</t>
  </si>
  <si>
    <t>Palmas</t>
  </si>
  <si>
    <t>Paranagua</t>
  </si>
  <si>
    <t>Parnaiba</t>
  </si>
  <si>
    <t>Passo Fundo</t>
  </si>
  <si>
    <t>Patos de Minas</t>
  </si>
  <si>
    <t>Pelotas</t>
  </si>
  <si>
    <t>Petrolina</t>
  </si>
  <si>
    <t>Petropolis</t>
  </si>
  <si>
    <t>Pindamonhangaba</t>
  </si>
  <si>
    <t>Piracicaba</t>
  </si>
  <si>
    <t>Pocos de Caldas</t>
  </si>
  <si>
    <t>Ponta Grossa</t>
  </si>
  <si>
    <t>Porto Alegre</t>
  </si>
  <si>
    <t>Porto Velho</t>
  </si>
  <si>
    <t>Praia Grande</t>
  </si>
  <si>
    <t>Presidente Prudente</t>
  </si>
  <si>
    <t>Recife</t>
  </si>
  <si>
    <t>Ribeirao  Preto</t>
  </si>
  <si>
    <t>Rio Branco</t>
  </si>
  <si>
    <t>Rio Claro</t>
  </si>
  <si>
    <t>Rio de Janeiro</t>
  </si>
  <si>
    <t>Rio Grande</t>
  </si>
  <si>
    <t>Rio Verde</t>
  </si>
  <si>
    <t>Rondonopolis</t>
  </si>
  <si>
    <t>Salvador</t>
  </si>
  <si>
    <t>Santa Maria</t>
  </si>
  <si>
    <t>Santarem</t>
  </si>
  <si>
    <t>Santos</t>
  </si>
  <si>
    <t>Sao Jose do Rio Preto</t>
  </si>
  <si>
    <t>Sao Jose dos Campos</t>
  </si>
  <si>
    <t>Sao Luis</t>
  </si>
  <si>
    <t>Sao Paolo</t>
  </si>
  <si>
    <t>Sete Lagoas</t>
  </si>
  <si>
    <t>Sobral</t>
  </si>
  <si>
    <t>Sorocaba</t>
  </si>
  <si>
    <t>Taubate</t>
  </si>
  <si>
    <t>Teofilo Otoni</t>
  </si>
  <si>
    <t>Teresina</t>
  </si>
  <si>
    <t>Teresopolis</t>
  </si>
  <si>
    <t>Uberaba</t>
  </si>
  <si>
    <t>Uberlandia</t>
  </si>
  <si>
    <t>Uruguaiana</t>
  </si>
  <si>
    <t>Varginha</t>
  </si>
  <si>
    <t>Vitoria</t>
  </si>
  <si>
    <t>Vitoria da Conquista</t>
  </si>
  <si>
    <t>Volta Redonda</t>
  </si>
  <si>
    <t>Bulgaria</t>
  </si>
  <si>
    <t>BG</t>
  </si>
  <si>
    <t>Bourgas</t>
  </si>
  <si>
    <t>Dobritch</t>
  </si>
  <si>
    <t>Plevene</t>
  </si>
  <si>
    <t>Plovdiv</t>
  </si>
  <si>
    <t>Rousse</t>
  </si>
  <si>
    <t>Slivene</t>
  </si>
  <si>
    <t>Sofia</t>
  </si>
  <si>
    <t>Stara Zagora</t>
  </si>
  <si>
    <t>Varna</t>
  </si>
  <si>
    <t>Burkina Faso</t>
  </si>
  <si>
    <t>BF</t>
  </si>
  <si>
    <t>Bobo-Dioulasso</t>
  </si>
  <si>
    <t>Ouagadougou</t>
  </si>
  <si>
    <t>Burundi</t>
  </si>
  <si>
    <t>BI</t>
  </si>
  <si>
    <t>Bujumbura</t>
  </si>
  <si>
    <t>Cambodia</t>
  </si>
  <si>
    <t>KH</t>
  </si>
  <si>
    <t>Bat Dambang</t>
  </si>
  <si>
    <t>SEA</t>
  </si>
  <si>
    <t>Phnom Penh</t>
  </si>
  <si>
    <t>Cameroon</t>
  </si>
  <si>
    <t>CM</t>
  </si>
  <si>
    <t>Bafoussam</t>
  </si>
  <si>
    <t>Bamenda</t>
  </si>
  <si>
    <t>Bertoua</t>
  </si>
  <si>
    <t>Douala</t>
  </si>
  <si>
    <t>Foumban</t>
  </si>
  <si>
    <t>Garoua</t>
  </si>
  <si>
    <t>Kumba</t>
  </si>
  <si>
    <t>Kumbo</t>
  </si>
  <si>
    <t>Loum</t>
  </si>
  <si>
    <t>Maroua</t>
  </si>
  <si>
    <t>Mbouda</t>
  </si>
  <si>
    <t>Ngaoundere</t>
  </si>
  <si>
    <t>Nkongsamba</t>
  </si>
  <si>
    <t>Yaounde</t>
  </si>
  <si>
    <t>Canada</t>
  </si>
  <si>
    <t>CA</t>
  </si>
  <si>
    <t>Abbotsford</t>
  </si>
  <si>
    <t>Barrie</t>
  </si>
  <si>
    <t>Calgary</t>
  </si>
  <si>
    <t>Chicoutimi-Jonquiere</t>
  </si>
  <si>
    <t>Edmonton</t>
  </si>
  <si>
    <t>Guelph</t>
  </si>
  <si>
    <t>Halifax</t>
  </si>
  <si>
    <t>Hamilton</t>
  </si>
  <si>
    <t>Kelowna</t>
  </si>
  <si>
    <t>Kingston</t>
  </si>
  <si>
    <t>Kitchener</t>
  </si>
  <si>
    <t>London</t>
  </si>
  <si>
    <t>Montreal</t>
  </si>
  <si>
    <t>Oshawa</t>
  </si>
  <si>
    <t>Ottawa</t>
  </si>
  <si>
    <t>Quebec</t>
  </si>
  <si>
    <t>Regina</t>
  </si>
  <si>
    <t>Saint John</t>
  </si>
  <si>
    <t>Saskatoon</t>
  </si>
  <si>
    <t>Sherbrooke</t>
  </si>
  <si>
    <t>St. Catharines-Niagara</t>
  </si>
  <si>
    <t>Sudbury</t>
  </si>
  <si>
    <t>Thunder Bay</t>
  </si>
  <si>
    <t>Toronto</t>
  </si>
  <si>
    <t>Trois-Rivieres</t>
  </si>
  <si>
    <t>Vancouver</t>
  </si>
  <si>
    <t>Victoria</t>
  </si>
  <si>
    <t>Windsor</t>
  </si>
  <si>
    <t>Winnipeg</t>
  </si>
  <si>
    <t>Central African Republic</t>
  </si>
  <si>
    <t>CF</t>
  </si>
  <si>
    <t>Bangui</t>
  </si>
  <si>
    <t>Chad</t>
  </si>
  <si>
    <t>TD</t>
  </si>
  <si>
    <t>Moundou</t>
  </si>
  <si>
    <t>N'Djamena</t>
  </si>
  <si>
    <t>Chile</t>
  </si>
  <si>
    <t>CL</t>
  </si>
  <si>
    <t>Antofagasta</t>
  </si>
  <si>
    <t>Arica</t>
  </si>
  <si>
    <t>Calama</t>
  </si>
  <si>
    <t>Chillan</t>
  </si>
  <si>
    <t>Concepcion</t>
  </si>
  <si>
    <t>Copiapo</t>
  </si>
  <si>
    <t>Coquimbo</t>
  </si>
  <si>
    <t>Iquique</t>
  </si>
  <si>
    <t>Los Angeles</t>
  </si>
  <si>
    <t>Osorno</t>
  </si>
  <si>
    <t>Puerto Montt</t>
  </si>
  <si>
    <t>Punta Arenas</t>
  </si>
  <si>
    <t>Rancagua</t>
  </si>
  <si>
    <t>Santiago</t>
  </si>
  <si>
    <t>Talca</t>
  </si>
  <si>
    <t>Temuco</t>
  </si>
  <si>
    <t>Valdivia</t>
  </si>
  <si>
    <t>Vina del Mar</t>
  </si>
  <si>
    <t>China</t>
  </si>
  <si>
    <t>CN</t>
  </si>
  <si>
    <t>Akesu</t>
  </si>
  <si>
    <t>EAP</t>
  </si>
  <si>
    <t>Aletay</t>
  </si>
  <si>
    <t>Alxa Zuoqi, Nei Monggol</t>
  </si>
  <si>
    <t>Anda</t>
  </si>
  <si>
    <t>Anguo, Hebei</t>
  </si>
  <si>
    <t>Anji, Zhejiang</t>
  </si>
  <si>
    <t>Ankang</t>
  </si>
  <si>
    <t>Anlu</t>
  </si>
  <si>
    <t>Anqing</t>
  </si>
  <si>
    <t>Anqiu</t>
  </si>
  <si>
    <t>Anshan</t>
  </si>
  <si>
    <t>Anshun</t>
  </si>
  <si>
    <t>Antu, Jilin</t>
  </si>
  <si>
    <t>Anxi, Fujian</t>
  </si>
  <si>
    <t>Anyang</t>
  </si>
  <si>
    <t>Anyue, sichuan</t>
  </si>
  <si>
    <t>Baicheng</t>
  </si>
  <si>
    <t>Baihua</t>
  </si>
  <si>
    <t>Baise</t>
  </si>
  <si>
    <t>Baiyin</t>
  </si>
  <si>
    <t>Bantou</t>
  </si>
  <si>
    <t>Baoding</t>
  </si>
  <si>
    <t>Baoji</t>
  </si>
  <si>
    <t>Baoqing, Heilongjiang</t>
  </si>
  <si>
    <t>Baoshan</t>
  </si>
  <si>
    <t>Baotou</t>
  </si>
  <si>
    <t>Baoying, jiangsu</t>
  </si>
  <si>
    <t>Bazhong, Sichuan</t>
  </si>
  <si>
    <t>Bazhou, Hebei</t>
  </si>
  <si>
    <t>Beian</t>
  </si>
  <si>
    <t>Beibei</t>
  </si>
  <si>
    <t>Beihai</t>
  </si>
  <si>
    <t>Beijing</t>
  </si>
  <si>
    <t>Beiliu, Guangxi</t>
  </si>
  <si>
    <t>Beipiao</t>
  </si>
  <si>
    <t>Beizhen, Liaoning</t>
  </si>
  <si>
    <t>Bengbu</t>
  </si>
  <si>
    <t>Benxi</t>
  </si>
  <si>
    <t>Bijie, Guizhou</t>
  </si>
  <si>
    <t>Binhai, Jinagsu</t>
  </si>
  <si>
    <t>Binxian, Heilongjiang</t>
  </si>
  <si>
    <t>Binyang, Guangxi</t>
  </si>
  <si>
    <t>Bishan, Chongquing</t>
  </si>
  <si>
    <t>Bobai, guangxi</t>
  </si>
  <si>
    <t>Bodong</t>
  </si>
  <si>
    <t>Boluo guangdong</t>
  </si>
  <si>
    <t>Boshan</t>
  </si>
  <si>
    <t>Botou</t>
  </si>
  <si>
    <t>Boxing, shandong</t>
  </si>
  <si>
    <t>Bozhou</t>
  </si>
  <si>
    <t>Buizhou</t>
  </si>
  <si>
    <t>Cangnan, Zhejiang</t>
  </si>
  <si>
    <t>Cangshan, shandong</t>
  </si>
  <si>
    <t>Cangwu, guangxi</t>
  </si>
  <si>
    <t>Cangxi, sichuan</t>
  </si>
  <si>
    <t>Cangzhou</t>
  </si>
  <si>
    <t>Caoxian, shandong</t>
  </si>
  <si>
    <t>Cenxi  guangxi</t>
  </si>
  <si>
    <t>Changchun</t>
  </si>
  <si>
    <t>Changde</t>
  </si>
  <si>
    <t>Changge, henan</t>
  </si>
  <si>
    <t>Changji</t>
  </si>
  <si>
    <t>Changle, fujian</t>
  </si>
  <si>
    <t>Changle, shandong</t>
  </si>
  <si>
    <t>Changling, jilin</t>
  </si>
  <si>
    <t>Changning, Hunan</t>
  </si>
  <si>
    <t>Changsha</t>
  </si>
  <si>
    <t>Changshou, Chongqing</t>
  </si>
  <si>
    <t>Changting, fujian</t>
  </si>
  <si>
    <t>Changtu, Liaoning</t>
  </si>
  <si>
    <t>Changxing, Zhejiang</t>
  </si>
  <si>
    <t>Changyi, shandong</t>
  </si>
  <si>
    <t>Changzhou</t>
  </si>
  <si>
    <t>Chaohu</t>
  </si>
  <si>
    <t>Chaoyang</t>
  </si>
  <si>
    <t>Chengdu</t>
  </si>
  <si>
    <t>Chenggu, shaanxi</t>
  </si>
  <si>
    <t>Chengmai, hainan</t>
  </si>
  <si>
    <t>Chengwu, shandong</t>
  </si>
  <si>
    <t>Chenzhou</t>
  </si>
  <si>
    <t>TW</t>
  </si>
  <si>
    <t>Chiayi, taiwan</t>
  </si>
  <si>
    <t>Chifeng</t>
  </si>
  <si>
    <t>Chongqing</t>
  </si>
  <si>
    <t>Chongzhou, sichuan</t>
  </si>
  <si>
    <t>Chuncheng</t>
  </si>
  <si>
    <t>Chuxiong</t>
  </si>
  <si>
    <t>Chuzhou</t>
  </si>
  <si>
    <t>Cixi, zhejiang</t>
  </si>
  <si>
    <t>Conghua, guangdong</t>
  </si>
  <si>
    <t>Daan (Jilin)</t>
  </si>
  <si>
    <t>Dachang</t>
  </si>
  <si>
    <t>Dafeng, jiangsu</t>
  </si>
  <si>
    <t>Dali</t>
  </si>
  <si>
    <t>Dalian</t>
  </si>
  <si>
    <t>Dandong</t>
  </si>
  <si>
    <t>Danjiangkou</t>
  </si>
  <si>
    <t>Danshui, taiwan</t>
  </si>
  <si>
    <t>Danzhou, hainan</t>
  </si>
  <si>
    <t>Daoxian, hunan</t>
  </si>
  <si>
    <t>Daqing</t>
  </si>
  <si>
    <t>Dashiqiao, Liaoning</t>
  </si>
  <si>
    <t>Datong</t>
  </si>
  <si>
    <t>Dawukou</t>
  </si>
  <si>
    <t>Daye, hubei</t>
  </si>
  <si>
    <t>Dayi, sichuan</t>
  </si>
  <si>
    <t>Dazhu, sichuan</t>
  </si>
  <si>
    <t>Dehua, fujian</t>
  </si>
  <si>
    <t>Dehui</t>
  </si>
  <si>
    <t>Dengfeng, Henan</t>
  </si>
  <si>
    <t>Dengzhou</t>
  </si>
  <si>
    <t>Deqing, zhejiang</t>
  </si>
  <si>
    <t>Dexing, Jiangxi</t>
  </si>
  <si>
    <t>Deyang</t>
  </si>
  <si>
    <t>Dezhou</t>
  </si>
  <si>
    <t>Dianbai, guangdong</t>
  </si>
  <si>
    <t>Dianjiang, Chongqing</t>
  </si>
  <si>
    <t>Diaobingshan, liaoning</t>
  </si>
  <si>
    <t>Dingtao, shandong</t>
  </si>
  <si>
    <t>Dingzhou</t>
  </si>
  <si>
    <t>Dongchang</t>
  </si>
  <si>
    <t>Dongfang, hainan</t>
  </si>
  <si>
    <t>Donggang, liaoning</t>
  </si>
  <si>
    <t>Donghai</t>
  </si>
  <si>
    <t>Dongkou, hunan</t>
  </si>
  <si>
    <t>Donglin</t>
  </si>
  <si>
    <t>Dongming, shandong</t>
  </si>
  <si>
    <t>Dongning, Heilongjiang</t>
  </si>
  <si>
    <t>Dongping, shandong</t>
  </si>
  <si>
    <t>Dongshan</t>
  </si>
  <si>
    <t>Dongsheng</t>
  </si>
  <si>
    <t>Dongtai</t>
  </si>
  <si>
    <t>Dongying</t>
  </si>
  <si>
    <t>Douliu, taiwan</t>
  </si>
  <si>
    <t>Dujiangyan, sichuan</t>
  </si>
  <si>
    <t>Dunhua</t>
  </si>
  <si>
    <t>Dunhuang</t>
  </si>
  <si>
    <t>Duyun</t>
  </si>
  <si>
    <t>Emeishan, sichuan</t>
  </si>
  <si>
    <t>Enping, guangdong</t>
  </si>
  <si>
    <t>Enshi</t>
  </si>
  <si>
    <t>Ewenkizu, nei monggol</t>
  </si>
  <si>
    <t>Ezhou, Hubei</t>
  </si>
  <si>
    <t>Fangchenggang, guangxi</t>
  </si>
  <si>
    <t>Feicheng, shandong</t>
  </si>
  <si>
    <t>Feidong, anhui</t>
  </si>
  <si>
    <t>Feixian, shandong</t>
  </si>
  <si>
    <t>Fengcheng</t>
  </si>
  <si>
    <t>Fengcheng, jiangxi</t>
  </si>
  <si>
    <t>Fengdu, Chongqing</t>
  </si>
  <si>
    <t>Fenghua, zhejiang</t>
  </si>
  <si>
    <t>Fengjie, Chongqing</t>
  </si>
  <si>
    <t>Fengshun, guangdong</t>
  </si>
  <si>
    <t>Fengxian, jiangsu</t>
  </si>
  <si>
    <t>Fengyang, anhui</t>
  </si>
  <si>
    <t>Fenyang, shanxi</t>
  </si>
  <si>
    <t>Fuding, fujian</t>
  </si>
  <si>
    <t>Fujin</t>
  </si>
  <si>
    <t>Fuling</t>
  </si>
  <si>
    <t>Funan, Anhui</t>
  </si>
  <si>
    <t>Fuping, shaanxi</t>
  </si>
  <si>
    <t>Fuqing, fujian</t>
  </si>
  <si>
    <t>Fuquan, Guizhou</t>
  </si>
  <si>
    <t>Fushun</t>
  </si>
  <si>
    <t>Fushun, sichuan</t>
  </si>
  <si>
    <t>Fusong, jilin</t>
  </si>
  <si>
    <t>Fuxin</t>
  </si>
  <si>
    <t>Fuyang</t>
  </si>
  <si>
    <t>Fuyang, zhejiang</t>
  </si>
  <si>
    <t>Fuyu</t>
  </si>
  <si>
    <t>Fuzhou</t>
  </si>
  <si>
    <t>Gaizhou, liaoning</t>
  </si>
  <si>
    <t>Ganyu, jiangsu</t>
  </si>
  <si>
    <t>Gaoan, jiangxi</t>
  </si>
  <si>
    <t>Gaobeidian, hebei</t>
  </si>
  <si>
    <t>Gaocheng</t>
  </si>
  <si>
    <t>Gaochun, Jiangsu</t>
  </si>
  <si>
    <t>Gaomi</t>
  </si>
  <si>
    <t>Gaoping, shanxi</t>
  </si>
  <si>
    <t>Gaoyou, jiangsu</t>
  </si>
  <si>
    <t>Gejiu</t>
  </si>
  <si>
    <t>Genge, Inner Mongolia</t>
  </si>
  <si>
    <t>Golmud, qinghai</t>
  </si>
  <si>
    <t>Gongxian, sichuan</t>
  </si>
  <si>
    <t>Guangan, sichuan</t>
  </si>
  <si>
    <t>Guangfeng, jiangxi</t>
  </si>
  <si>
    <t>Guanghan, sichuan</t>
  </si>
  <si>
    <t>Guangshui</t>
  </si>
  <si>
    <t>Guangyuan</t>
  </si>
  <si>
    <t>Guangzhou</t>
  </si>
  <si>
    <t>Guanxian, shandong</t>
  </si>
  <si>
    <t>Guanyun, jiangsu</t>
  </si>
  <si>
    <t>Gucheng, Hubei</t>
  </si>
  <si>
    <t>Guichi (Chizhou)</t>
  </si>
  <si>
    <t>Guigang, guangxi</t>
  </si>
  <si>
    <t>Guilin</t>
  </si>
  <si>
    <t>Guiping, Guangxi</t>
  </si>
  <si>
    <t>Guixi, jiangxi</t>
  </si>
  <si>
    <t>Guiyang</t>
  </si>
  <si>
    <t>Guiyang, hunan</t>
  </si>
  <si>
    <t>Gushi, henan</t>
  </si>
  <si>
    <t>Haian, Jiangsu</t>
  </si>
  <si>
    <t>Haicheng</t>
  </si>
  <si>
    <t>Haifeng, guangdong</t>
  </si>
  <si>
    <t>Haikou</t>
  </si>
  <si>
    <t>Hailar</t>
  </si>
  <si>
    <t>Hailin, heilongjiang</t>
  </si>
  <si>
    <t>Hailun</t>
  </si>
  <si>
    <t>Haimen, jiangsu</t>
  </si>
  <si>
    <t>Haining, zhejiang</t>
  </si>
  <si>
    <t>Haiyan, zhejiang</t>
  </si>
  <si>
    <t>Haiyang, Shandong</t>
  </si>
  <si>
    <t>Hancheng</t>
  </si>
  <si>
    <t>Hanchuan, hubei</t>
  </si>
  <si>
    <t>Handan</t>
  </si>
  <si>
    <t>Hangu</t>
  </si>
  <si>
    <t>Hangzhou</t>
  </si>
  <si>
    <t>Hanshou, Hunan</t>
  </si>
  <si>
    <t>Harbin</t>
  </si>
  <si>
    <t>Hechi</t>
  </si>
  <si>
    <t>Hechuan, Chongqing</t>
  </si>
  <si>
    <t>Hefei</t>
  </si>
  <si>
    <t>Heishan, liaoning</t>
  </si>
  <si>
    <t>Hejian, hebei</t>
  </si>
  <si>
    <t>Hejiang, Sichuan</t>
  </si>
  <si>
    <t>Hejin, shanxi</t>
  </si>
  <si>
    <t>Hengnan, Hunan</t>
  </si>
  <si>
    <t>Hengshui</t>
  </si>
  <si>
    <t>Hengxian, guangxi</t>
  </si>
  <si>
    <t>Hengyang</t>
  </si>
  <si>
    <t>Hepu, guangxi</t>
  </si>
  <si>
    <t>Hexian, Anhui</t>
  </si>
  <si>
    <t>Heyuan</t>
  </si>
  <si>
    <t>Heze</t>
  </si>
  <si>
    <t>Hezhou, guangxi</t>
  </si>
  <si>
    <t>Hohhot</t>
  </si>
  <si>
    <t>Hong Kong Sar</t>
  </si>
  <si>
    <t>Hongaposan, hubei</t>
  </si>
  <si>
    <t>Honghu</t>
  </si>
  <si>
    <t>Hongtong, shanxi</t>
  </si>
  <si>
    <t>Hongze, jiangsu</t>
  </si>
  <si>
    <t>hotan, Xinjiang Uygur</t>
  </si>
  <si>
    <t>Houma</t>
  </si>
  <si>
    <t>Hua</t>
  </si>
  <si>
    <t>Huadian</t>
  </si>
  <si>
    <t>Huaibei</t>
  </si>
  <si>
    <t>Huainan</t>
  </si>
  <si>
    <t>Huairen, shanxi</t>
  </si>
  <si>
    <t>Huaiyang, henan</t>
  </si>
  <si>
    <t>Huaiyin</t>
  </si>
  <si>
    <t>Huaiyuan, anhui</t>
  </si>
  <si>
    <t>Hualien, taiwan</t>
  </si>
  <si>
    <t>Huanan, heilongjiang</t>
  </si>
  <si>
    <t>Huangchuan, henan</t>
  </si>
  <si>
    <t>Huanggang</t>
  </si>
  <si>
    <t>Huangmei, hubei</t>
  </si>
  <si>
    <t>Huangshi</t>
  </si>
  <si>
    <t>Huangyan</t>
  </si>
  <si>
    <t>Huantai, shandong</t>
  </si>
  <si>
    <t>Huarong, Hunan</t>
  </si>
  <si>
    <t>Huazhou, guangdong</t>
  </si>
  <si>
    <t>Huidong, guangdong</t>
  </si>
  <si>
    <t>Huilai, guangdong</t>
  </si>
  <si>
    <t>Huinan, jilin</t>
  </si>
  <si>
    <t>Huixian, henan</t>
  </si>
  <si>
    <t>Huizhou</t>
  </si>
  <si>
    <t>Hulan</t>
  </si>
  <si>
    <t>Hulan Ergi</t>
  </si>
  <si>
    <t>Hulin, heilongjiang</t>
  </si>
  <si>
    <t>Hunjiang</t>
  </si>
  <si>
    <t>Huoqiu, anhui</t>
  </si>
  <si>
    <t>Huozhou</t>
  </si>
  <si>
    <t>Huozhou, shaanxi</t>
  </si>
  <si>
    <t>Jiagedagi</t>
  </si>
  <si>
    <t>Jiamusi</t>
  </si>
  <si>
    <t>Jian (Jiangxi)</t>
  </si>
  <si>
    <t>Jiande, Zhejiang</t>
  </si>
  <si>
    <t>Jiangdu, jiangsu</t>
  </si>
  <si>
    <t>Jiangjin, Chongqing</t>
  </si>
  <si>
    <t>Jiangshan, zhejiang</t>
  </si>
  <si>
    <t>Jiangyan, jiangsu</t>
  </si>
  <si>
    <t>Jiangyin</t>
  </si>
  <si>
    <t>Jiangyou</t>
  </si>
  <si>
    <t>Jianhu, jiangsu</t>
  </si>
  <si>
    <t>Jianou, Fujian</t>
  </si>
  <si>
    <t>Jianping, liaoning</t>
  </si>
  <si>
    <t>Jianshui, Yunnan</t>
  </si>
  <si>
    <t>Jianyang, Fujian</t>
  </si>
  <si>
    <t>Jianyang, Sichuan</t>
  </si>
  <si>
    <t>Jiaohe</t>
  </si>
  <si>
    <t>Jiaojiang</t>
  </si>
  <si>
    <t>Jiaonan, shandong</t>
  </si>
  <si>
    <t>Jiaozhou</t>
  </si>
  <si>
    <t>Jiaozuo</t>
  </si>
  <si>
    <t>Jiashan, Zhejiang</t>
  </si>
  <si>
    <t>Jiaxiang, Shandong</t>
  </si>
  <si>
    <t>Jiaxing</t>
  </si>
  <si>
    <t>Jiayu, Hubei</t>
  </si>
  <si>
    <t>Jiayuguan</t>
  </si>
  <si>
    <t>Jieshi</t>
  </si>
  <si>
    <t>Jieshou</t>
  </si>
  <si>
    <t>Jiexi, Guangdong</t>
  </si>
  <si>
    <t>Jiexiu, shanxi</t>
  </si>
  <si>
    <t>Jilin</t>
  </si>
  <si>
    <t>Jinan</t>
  </si>
  <si>
    <t>Jincheng</t>
  </si>
  <si>
    <t>Jingdezhen</t>
  </si>
  <si>
    <t>Jinghong, Yunnan</t>
  </si>
  <si>
    <t>Jingjiang, Jiangsu</t>
  </si>
  <si>
    <t>Jingmen</t>
  </si>
  <si>
    <t>Jingzhou</t>
  </si>
  <si>
    <t>Jinhua</t>
  </si>
  <si>
    <t>Jining</t>
  </si>
  <si>
    <t>Jining (Inner Mongolia)</t>
  </si>
  <si>
    <t>Jinshi</t>
  </si>
  <si>
    <t>Jinshi, Hunan</t>
  </si>
  <si>
    <t>Jintan, Jiangsu</t>
  </si>
  <si>
    <t>Jintang, Sichuan</t>
  </si>
  <si>
    <t>Jinxian, jiangxi</t>
  </si>
  <si>
    <t>Jinxiang, shandong</t>
  </si>
  <si>
    <t>Jinzhou</t>
  </si>
  <si>
    <t>Jishou</t>
  </si>
  <si>
    <t>Jishu</t>
  </si>
  <si>
    <t>Jishui, Jiangxi</t>
  </si>
  <si>
    <t>Jiujiang</t>
  </si>
  <si>
    <t>Jiutai</t>
  </si>
  <si>
    <t>Jixi</t>
  </si>
  <si>
    <t>Jixian, Heilongjiang</t>
  </si>
  <si>
    <t>Jiyuan, Henan</t>
  </si>
  <si>
    <t>Junan, Shandong</t>
  </si>
  <si>
    <t>Jurong, Jiangsu</t>
  </si>
  <si>
    <t>Juxian, shandong</t>
  </si>
  <si>
    <t>Juye, shandong</t>
  </si>
  <si>
    <t>Kaiping, Guangdong</t>
  </si>
  <si>
    <t>Kaixian, chonqing</t>
  </si>
  <si>
    <t>Kaiyuan</t>
  </si>
  <si>
    <t>Kaiyuan, Liaoning</t>
  </si>
  <si>
    <t>Kaohsiung, Taiwan</t>
  </si>
  <si>
    <t>Karamay</t>
  </si>
  <si>
    <t>Kashi</t>
  </si>
  <si>
    <t>Korla</t>
  </si>
  <si>
    <t>Kuandian, Liaoning</t>
  </si>
  <si>
    <t>Kunming</t>
  </si>
  <si>
    <t>Kunshan,  Jiangsu</t>
  </si>
  <si>
    <t>Kuytun, Xinjiang Uygur</t>
  </si>
  <si>
    <t>Laibin, Guangxi</t>
  </si>
  <si>
    <t>Laiwu</t>
  </si>
  <si>
    <t>Laixi, shandong</t>
  </si>
  <si>
    <t>Laiyang</t>
  </si>
  <si>
    <t>Laizhou, shandong</t>
  </si>
  <si>
    <t>Langfang</t>
  </si>
  <si>
    <t>Langzhong, Sichuan</t>
  </si>
  <si>
    <t>Lanxi, Zhejiang</t>
  </si>
  <si>
    <t>Laohekou</t>
  </si>
  <si>
    <t>Lasa</t>
  </si>
  <si>
    <t>Lechang, guangdong</t>
  </si>
  <si>
    <t>Leiyang</t>
  </si>
  <si>
    <t>Leizhou, guangdong</t>
  </si>
  <si>
    <t>Lengshuijiang</t>
  </si>
  <si>
    <t>Lengshuitan</t>
  </si>
  <si>
    <t>Leping, Jiangxi</t>
  </si>
  <si>
    <t>Leshan</t>
  </si>
  <si>
    <t>Lezhi, Sichuan</t>
  </si>
  <si>
    <t>Liangping, chongqing</t>
  </si>
  <si>
    <t>Lianjiang, guangdong</t>
  </si>
  <si>
    <t>Lianshui, Jiangsu</t>
  </si>
  <si>
    <t>Lianyuan</t>
  </si>
  <si>
    <t>Lianyungang</t>
  </si>
  <si>
    <t>Lianzhou, Guangdong</t>
  </si>
  <si>
    <t>Liaocheng</t>
  </si>
  <si>
    <t>Liaoyuan</t>
  </si>
  <si>
    <t>Liaozhong, Liaoning</t>
  </si>
  <si>
    <t>Licheng</t>
  </si>
  <si>
    <t>Liling, Hunan</t>
  </si>
  <si>
    <t>Linchuan</t>
  </si>
  <si>
    <t>Linfen</t>
  </si>
  <si>
    <t>Lingbao, Henan</t>
  </si>
  <si>
    <t>Linghai, Liaoning</t>
  </si>
  <si>
    <t>Lingshan, Guangxi</t>
  </si>
  <si>
    <t>Lingyuan, Liaoning</t>
  </si>
  <si>
    <t>Linjiang,  Jilin</t>
  </si>
  <si>
    <t>Linkou, Heilongjiang</t>
  </si>
  <si>
    <t>Linqing</t>
  </si>
  <si>
    <t>Linqu, shandong</t>
  </si>
  <si>
    <t>Linquan, Anhui</t>
  </si>
  <si>
    <t>Linshu, shandong</t>
  </si>
  <si>
    <t>Linshui</t>
  </si>
  <si>
    <t>Linxi</t>
  </si>
  <si>
    <t>Linxia</t>
  </si>
  <si>
    <t>Linxiang, Hunan</t>
  </si>
  <si>
    <t>Linyi</t>
  </si>
  <si>
    <t>Linying, henan</t>
  </si>
  <si>
    <t>Linzhou, henan</t>
  </si>
  <si>
    <t>Lishi, Shanxi</t>
  </si>
  <si>
    <t>Lishu, jilin</t>
  </si>
  <si>
    <t>Lishui</t>
  </si>
  <si>
    <t>Lishui, Jiangsu</t>
  </si>
  <si>
    <t>Liuhe, Jilin</t>
  </si>
  <si>
    <t>Liujiang, guangxi</t>
  </si>
  <si>
    <t>Liupanshui</t>
  </si>
  <si>
    <t>Liuyang, Hunan</t>
  </si>
  <si>
    <t>Lixian, Hunan</t>
  </si>
  <si>
    <t>Lixin, Anhui</t>
  </si>
  <si>
    <t>Liyang, Jiangsu</t>
  </si>
  <si>
    <t>Longchang, sichuan</t>
  </si>
  <si>
    <t>Longchuan, Guangdong</t>
  </si>
  <si>
    <t>Longhui, Hunan</t>
  </si>
  <si>
    <t>Longjiang</t>
  </si>
  <si>
    <t>Longjing</t>
  </si>
  <si>
    <t>Longkou, shandong</t>
  </si>
  <si>
    <t>Loudi</t>
  </si>
  <si>
    <t>Luan</t>
  </si>
  <si>
    <t>Luchuan, Guangxi</t>
  </si>
  <si>
    <t>Lufeng, Yunnan</t>
  </si>
  <si>
    <t>Luhe, Jiangsu</t>
  </si>
  <si>
    <t>Lujiang, Anhui</t>
  </si>
  <si>
    <t>Luliang, Yunnan</t>
  </si>
  <si>
    <t>Luobei, Heilongjiang</t>
  </si>
  <si>
    <t>Luoding, Guangdong</t>
  </si>
  <si>
    <t>Luohe</t>
  </si>
  <si>
    <t>Luoyang</t>
  </si>
  <si>
    <t>Luxi, Yunnan</t>
  </si>
  <si>
    <t>Luxian, Sichuan</t>
  </si>
  <si>
    <t>Maanshan</t>
  </si>
  <si>
    <t>Macheng</t>
  </si>
  <si>
    <t>Manzhouli</t>
  </si>
  <si>
    <t>Maoming</t>
  </si>
  <si>
    <t>Meihekou</t>
  </si>
  <si>
    <t>Meishan, sichuan</t>
  </si>
  <si>
    <t>Meizhou</t>
  </si>
  <si>
    <t>Mengcheng, Anhui</t>
  </si>
  <si>
    <t>Mengyin, shandong</t>
  </si>
  <si>
    <t>Mengzi, Yunnan</t>
  </si>
  <si>
    <t>Mianyang</t>
  </si>
  <si>
    <t>Mianzhu, sichuan</t>
  </si>
  <si>
    <t>Miluo, Hunan</t>
  </si>
  <si>
    <t>Mingguang, anhui</t>
  </si>
  <si>
    <t>Mingshui</t>
  </si>
  <si>
    <t>Minhou, fujian</t>
  </si>
  <si>
    <t>Mishan</t>
  </si>
  <si>
    <t>Miyun, beijing</t>
  </si>
  <si>
    <t>Mudanjiang</t>
  </si>
  <si>
    <t>Muling, Heilongjiang</t>
  </si>
  <si>
    <t>Nan&amp;apos;an, fujian</t>
  </si>
  <si>
    <t>Nanbu, Sichuan</t>
  </si>
  <si>
    <t>Nancha</t>
  </si>
  <si>
    <t>Nanchang</t>
  </si>
  <si>
    <t>Nanchuan, Chongqing</t>
  </si>
  <si>
    <t>Nandan, Guangxi</t>
  </si>
  <si>
    <t>Nangong</t>
  </si>
  <si>
    <t>Nanjing</t>
  </si>
  <si>
    <t>Nankang, jiangxi</t>
  </si>
  <si>
    <t>Nanning</t>
  </si>
  <si>
    <t>Nantong (Nanping?)</t>
  </si>
  <si>
    <t>Nanxi, sichuan</t>
  </si>
  <si>
    <t>Nanxiong, Guangdong</t>
  </si>
  <si>
    <t>Nanyang</t>
  </si>
  <si>
    <t>Nanzhang, Hubei</t>
  </si>
  <si>
    <t>Nanzhao, Henan</t>
  </si>
  <si>
    <t>Nehe</t>
  </si>
  <si>
    <t>Neijiang</t>
  </si>
  <si>
    <t>Neixiang, henan</t>
  </si>
  <si>
    <t>Nenjiang, Heilongjiang</t>
  </si>
  <si>
    <t>Ningaposan, Heilongjiang</t>
  </si>
  <si>
    <t>Ningbo</t>
  </si>
  <si>
    <t>Ningde</t>
  </si>
  <si>
    <t>Ningguo, Anhui</t>
  </si>
  <si>
    <t>Ninghai, zhejiang</t>
  </si>
  <si>
    <t>Ningyang, shandong</t>
  </si>
  <si>
    <t>Panjin</t>
  </si>
  <si>
    <t>Panshi, Jilin</t>
  </si>
  <si>
    <t>Panzhihua</t>
  </si>
  <si>
    <t>Peixian, Jiangsu</t>
  </si>
  <si>
    <t>Peng&amp;apos;an, Sichuan</t>
  </si>
  <si>
    <t>Penglai, shandong</t>
  </si>
  <si>
    <t>Pengxi, Sichuan</t>
  </si>
  <si>
    <t>Pengzhou, sichuan</t>
  </si>
  <si>
    <t>Pingdingshan</t>
  </si>
  <si>
    <t>Pingdu, shandong</t>
  </si>
  <si>
    <t>Pinghe, Fujian</t>
  </si>
  <si>
    <t>Pinghu, zhejiang</t>
  </si>
  <si>
    <t>Pingliang</t>
  </si>
  <si>
    <t>Pingnan, Guangxi</t>
  </si>
  <si>
    <t>Pingxiang (Guangxi)</t>
  </si>
  <si>
    <t>Pingyang, Zhejiang</t>
  </si>
  <si>
    <t>Pingyi, shandong</t>
  </si>
  <si>
    <t>Pixian, Sichuan</t>
  </si>
  <si>
    <t>Pizhou, jiangsu</t>
  </si>
  <si>
    <t>Poyang, Jiangxi</t>
  </si>
  <si>
    <t>Pubei, Guangxi</t>
  </si>
  <si>
    <t>Pucheng, shaanxi</t>
  </si>
  <si>
    <t>Pujiang, zhejiang</t>
  </si>
  <si>
    <t>Pulandian</t>
  </si>
  <si>
    <t>Puqi</t>
  </si>
  <si>
    <t>Putian</t>
  </si>
  <si>
    <t>Puyang</t>
  </si>
  <si>
    <t>Qian&amp;aposan, Hebei</t>
  </si>
  <si>
    <t>Qianguo</t>
  </si>
  <si>
    <t>Qianjiang</t>
  </si>
  <si>
    <t>Qichun, Hubei</t>
  </si>
  <si>
    <t>Qidong, hunan</t>
  </si>
  <si>
    <t>Qidong, jiangsu</t>
  </si>
  <si>
    <t>Qihe, shandong</t>
  </si>
  <si>
    <t>Qijiang, chongqing</t>
  </si>
  <si>
    <t>Qingdo</t>
  </si>
  <si>
    <t>Qinggang, heilongjiang</t>
  </si>
  <si>
    <t>Qingtian, Zhejiang</t>
  </si>
  <si>
    <t>Qingyang, Gansu</t>
  </si>
  <si>
    <t>Qingyuan</t>
  </si>
  <si>
    <t>Qingzhen, Guizhou</t>
  </si>
  <si>
    <t>Qinhuangdao</t>
  </si>
  <si>
    <t>Qinyang, henan</t>
  </si>
  <si>
    <t>Qinzhou</t>
  </si>
  <si>
    <t>Qionghai, Hainan</t>
  </si>
  <si>
    <t>Qionglai, sichuan</t>
  </si>
  <si>
    <t>Qiqihar</t>
  </si>
  <si>
    <t>Qishan, Shaanxi</t>
  </si>
  <si>
    <t>Qitaihe</t>
  </si>
  <si>
    <t>Qixia, shandong</t>
  </si>
  <si>
    <t>Qiyang, hunan</t>
  </si>
  <si>
    <t>Quanzhou</t>
  </si>
  <si>
    <t>Qufu, shandong</t>
  </si>
  <si>
    <t>Qujing</t>
  </si>
  <si>
    <t>Quzhou</t>
  </si>
  <si>
    <t>Renhuai, Guizhou</t>
  </si>
  <si>
    <t>Renqiu, Hebei</t>
  </si>
  <si>
    <t>Renshou, sichuan</t>
  </si>
  <si>
    <t>Rizhao</t>
  </si>
  <si>
    <t>Rongchang, chongqing</t>
  </si>
  <si>
    <t>Rongcheng</t>
  </si>
  <si>
    <t>Rongxian, sichuan</t>
  </si>
  <si>
    <t>Rudong, jiangsu</t>
  </si>
  <si>
    <t>Rugao, jiangsu</t>
  </si>
  <si>
    <t>Ruichang, jiangxi</t>
  </si>
  <si>
    <t>Ruijin, jiangxi</t>
  </si>
  <si>
    <t>Ruili, Yunnan</t>
  </si>
  <si>
    <t>Rushan, shandong</t>
  </si>
  <si>
    <t>Ruzhou, henan</t>
  </si>
  <si>
    <t>Sanbu</t>
  </si>
  <si>
    <t>Sanhe, hebei</t>
  </si>
  <si>
    <t>Sanming</t>
  </si>
  <si>
    <t>Santai, sichuan</t>
  </si>
  <si>
    <t>Shanggao, jiangxi</t>
  </si>
  <si>
    <t>Shanghai</t>
  </si>
  <si>
    <t>Shangqiu</t>
  </si>
  <si>
    <t>Shangrao</t>
  </si>
  <si>
    <t>Shangyu, zhejiang</t>
  </si>
  <si>
    <t>Shangzhi</t>
  </si>
  <si>
    <t>Shangzhou</t>
  </si>
  <si>
    <t>Shantou</t>
  </si>
  <si>
    <t>Shanwei</t>
  </si>
  <si>
    <t>Shanxian, shandong</t>
  </si>
  <si>
    <t>Shaodong, hunan</t>
  </si>
  <si>
    <t>Shaoguan</t>
  </si>
  <si>
    <t>Shaoxing</t>
  </si>
  <si>
    <t>Shayang, hubei</t>
  </si>
  <si>
    <t>Shehong, sichuan</t>
  </si>
  <si>
    <t>Shengzhou, zhejiang</t>
  </si>
  <si>
    <t>Shenmu, shaanxi</t>
  </si>
  <si>
    <t>Shenqiu, henan</t>
  </si>
  <si>
    <t>Shenxian, shandong</t>
  </si>
  <si>
    <t>Shenyang</t>
  </si>
  <si>
    <t>Shenzhou, hebei</t>
  </si>
  <si>
    <t>Sheyang, jiangsu</t>
  </si>
  <si>
    <t>Shifang, Sichuan</t>
  </si>
  <si>
    <t>Shihezi</t>
  </si>
  <si>
    <t>Shijiazhuang</t>
  </si>
  <si>
    <t>Shiyan, Hubei</t>
  </si>
  <si>
    <t>Shou, anhui</t>
  </si>
  <si>
    <t>Shouguang, shandong</t>
  </si>
  <si>
    <t>Shouzhou</t>
  </si>
  <si>
    <t>Shuangcheng</t>
  </si>
  <si>
    <t>Shuangfeng, hunan</t>
  </si>
  <si>
    <t>Shuangliao, jilin</t>
  </si>
  <si>
    <t>Shucheng, anhui</t>
  </si>
  <si>
    <t>Shulan, jilin</t>
  </si>
  <si>
    <t>Shunyi</t>
  </si>
  <si>
    <t>Sihui, guangdong</t>
  </si>
  <si>
    <t>Simao, yunnan</t>
  </si>
  <si>
    <t>Siping</t>
  </si>
  <si>
    <t>Sishui, shandong</t>
  </si>
  <si>
    <t>Siyang, jiangsu</t>
  </si>
  <si>
    <t>Songjiang</t>
  </si>
  <si>
    <t>Songzi, hubei</t>
  </si>
  <si>
    <t>Suihua</t>
  </si>
  <si>
    <t>Suining, jiangsu</t>
  </si>
  <si>
    <t>Suixi, guangdong</t>
  </si>
  <si>
    <t>Suizhong, liaoning</t>
  </si>
  <si>
    <t>Suizhou</t>
  </si>
  <si>
    <t>Suqian (Sucheng)</t>
  </si>
  <si>
    <t>Suzhou (Jiangsu)</t>
  </si>
  <si>
    <t>Suzhou (suxian Diku)</t>
  </si>
  <si>
    <t>Taian</t>
  </si>
  <si>
    <t>Taicang, jiangsu</t>
  </si>
  <si>
    <t>Taicheng (Tacheng)</t>
  </si>
  <si>
    <t>Taihe, anhui</t>
  </si>
  <si>
    <t>Taihe, Jiangxi</t>
  </si>
  <si>
    <t>Tainan, Taiwan</t>
  </si>
  <si>
    <t>Taipei, Taiwan</t>
  </si>
  <si>
    <t>Taitung, taiwan</t>
  </si>
  <si>
    <t>Taixing, jiangsu</t>
  </si>
  <si>
    <t>Taiyan</t>
  </si>
  <si>
    <t>Taizhou</t>
  </si>
  <si>
    <t>Taizhou(J+H)</t>
  </si>
  <si>
    <t>Tancheng, Shandong</t>
  </si>
  <si>
    <t>Tanchun</t>
  </si>
  <si>
    <t>Tanggu</t>
  </si>
  <si>
    <t>Tanghe, henan</t>
  </si>
  <si>
    <t>Tangshan, Hebei</t>
  </si>
  <si>
    <t>Taonan</t>
  </si>
  <si>
    <t>Taoyuan, hunan</t>
  </si>
  <si>
    <t>Tengxian, Guangxi</t>
  </si>
  <si>
    <t>Tengzhou</t>
  </si>
  <si>
    <t>Tianchang, anhui</t>
  </si>
  <si>
    <t>Tianjin</t>
  </si>
  <si>
    <t>Tianmen</t>
  </si>
  <si>
    <t>Tiantai, zhejiang</t>
  </si>
  <si>
    <t>Tieli</t>
  </si>
  <si>
    <t>Tieling</t>
  </si>
  <si>
    <t>Tongcheng, anhui</t>
  </si>
  <si>
    <t>Tongchuan</t>
  </si>
  <si>
    <t>Tonghua</t>
  </si>
  <si>
    <t>Tongliang, chongqing</t>
  </si>
  <si>
    <t>Tongliao</t>
  </si>
  <si>
    <t>Tongling</t>
  </si>
  <si>
    <t>Tonglu, Zhejiang</t>
  </si>
  <si>
    <t>Tongnan, Chongqing</t>
  </si>
  <si>
    <t>Tongxiang, zhejiang</t>
  </si>
  <si>
    <t>Tongyu, jilin</t>
  </si>
  <si>
    <t>Tongzhou, jiangsu</t>
  </si>
  <si>
    <t>Tongzi, Guizhou</t>
  </si>
  <si>
    <t>Tumen</t>
  </si>
  <si>
    <t>Turpan</t>
  </si>
  <si>
    <t>UnJinghai, Tianjin</t>
  </si>
  <si>
    <t>Wafangdian</t>
  </si>
  <si>
    <t>Wangcheng, hunan</t>
  </si>
  <si>
    <t>Wangqing, jilin</t>
  </si>
  <si>
    <t>Wanning, Hainan</t>
  </si>
  <si>
    <t>Wanxian</t>
  </si>
  <si>
    <t>Weifang</t>
  </si>
  <si>
    <t>Weihai</t>
  </si>
  <si>
    <t>Weihui</t>
  </si>
  <si>
    <t>Weinan</t>
  </si>
  <si>
    <t>Weishan, shandong</t>
  </si>
  <si>
    <t>Weiyuan, sichuan</t>
  </si>
  <si>
    <t>Wenaposan, Hebei</t>
  </si>
  <si>
    <t>Wendeng</t>
  </si>
  <si>
    <t>Wenling, Zhejiang</t>
  </si>
  <si>
    <t>Wenshan, yunnan</t>
  </si>
  <si>
    <t>Wenzhou</t>
  </si>
  <si>
    <t>Wuchang, heilongjiang</t>
  </si>
  <si>
    <t>Wuchuan, Guangdong</t>
  </si>
  <si>
    <t>Wuchuang</t>
  </si>
  <si>
    <t>Wugang, Henan</t>
  </si>
  <si>
    <t>Wugang, Hunan</t>
  </si>
  <si>
    <t>Wuhai</t>
  </si>
  <si>
    <t>Wuhan</t>
  </si>
  <si>
    <t>Wuhu</t>
  </si>
  <si>
    <t>Wuhua, guangdong</t>
  </si>
  <si>
    <t>Wujiang, jiangsu</t>
  </si>
  <si>
    <t>Wulanhaote</t>
  </si>
  <si>
    <t>Wulian, shandong</t>
  </si>
  <si>
    <t>Wulumuqi (Urumqi)</t>
  </si>
  <si>
    <t>Wuning</t>
  </si>
  <si>
    <t>Wuwei, anhui</t>
  </si>
  <si>
    <t>Wuxi</t>
  </si>
  <si>
    <t>Wuxue</t>
  </si>
  <si>
    <t>Wuzhou</t>
  </si>
  <si>
    <t>Xiamen</t>
  </si>
  <si>
    <t>Xian</t>
  </si>
  <si>
    <t>Xiangcheng, henan</t>
  </si>
  <si>
    <t>Xiangfan (Hubei)</t>
  </si>
  <si>
    <t>Xiangshan, zhejiang</t>
  </si>
  <si>
    <t>Xiangshui, jiangsu</t>
  </si>
  <si>
    <t>Xiangtan (Hunan)</t>
  </si>
  <si>
    <t>Xiangxiang, hunan</t>
  </si>
  <si>
    <t>Xianju, zhejiang</t>
  </si>
  <si>
    <t>Xiantao</t>
  </si>
  <si>
    <t>Xianyang</t>
  </si>
  <si>
    <t>Xiaogan</t>
  </si>
  <si>
    <t>Xiaoxian, anhui</t>
  </si>
  <si>
    <t>Xiaoyi, Shanxi</t>
  </si>
  <si>
    <t>Xiapu, Fujian</t>
  </si>
  <si>
    <t>Xichuan, henan</t>
  </si>
  <si>
    <t>Xilinhaote</t>
  </si>
  <si>
    <t>Xinan</t>
  </si>
  <si>
    <t>Xinchang, zhejiang</t>
  </si>
  <si>
    <t>Xincheng</t>
  </si>
  <si>
    <t>Xingcheng</t>
  </si>
  <si>
    <t>Xingning, guangdong</t>
  </si>
  <si>
    <t>Xingping, shaanxi</t>
  </si>
  <si>
    <t>Xingtai</t>
  </si>
  <si>
    <t>Xingyang, henan</t>
  </si>
  <si>
    <t>Xingyi</t>
  </si>
  <si>
    <t>Xinhua, hunan</t>
  </si>
  <si>
    <t>Xining</t>
  </si>
  <si>
    <t>Xinji</t>
  </si>
  <si>
    <t>Xinle, hebei</t>
  </si>
  <si>
    <t>Xinmi, Henan</t>
  </si>
  <si>
    <t>Xinmin, liaoning</t>
  </si>
  <si>
    <t>Xinshi</t>
  </si>
  <si>
    <t>Xintai</t>
  </si>
  <si>
    <t>Xinxiang</t>
  </si>
  <si>
    <t>Xinxing, guangdong</t>
  </si>
  <si>
    <t>Xinyang</t>
  </si>
  <si>
    <t>Xinyi</t>
  </si>
  <si>
    <t>Xinyi, guangdong</t>
  </si>
  <si>
    <t>Xinyu</t>
  </si>
  <si>
    <t>Xinzheng, henan</t>
  </si>
  <si>
    <t>Xinzhou</t>
  </si>
  <si>
    <t>Xishui, hubei</t>
  </si>
  <si>
    <t>Xiushui, jiangxi</t>
  </si>
  <si>
    <t>Xuanhua</t>
  </si>
  <si>
    <t>Xuanwei, yunnan</t>
  </si>
  <si>
    <t>Xuanzhou</t>
  </si>
  <si>
    <t>Xuchang</t>
  </si>
  <si>
    <t>Xupu, hunan</t>
  </si>
  <si>
    <t>Xuwen, guangdong</t>
  </si>
  <si>
    <t>Xuyi, jiangsu</t>
  </si>
  <si>
    <t>Xuzhou (Jiangsu Sheng)</t>
  </si>
  <si>
    <t>Yakeshi (Yakumshi?)</t>
  </si>
  <si>
    <t>Yancheng</t>
  </si>
  <si>
    <t>Yangcheng, shanxi</t>
  </si>
  <si>
    <t>Yanggu, Shandong</t>
  </si>
  <si>
    <t>Yangjiang</t>
  </si>
  <si>
    <t>Yangquan</t>
  </si>
  <si>
    <t>Yangxi, Guangdong</t>
  </si>
  <si>
    <t>Yangxin, hubei</t>
  </si>
  <si>
    <t>Yangzhong, Jiangsu</t>
  </si>
  <si>
    <t>Yangzhou</t>
  </si>
  <si>
    <t>Yanshi, Henan</t>
  </si>
  <si>
    <t>Yantai</t>
  </si>
  <si>
    <t>Yanzhou, shandong</t>
  </si>
  <si>
    <t>Yichang</t>
  </si>
  <si>
    <t>Yicheng, Hubei</t>
  </si>
  <si>
    <t>Yichun (Jiangxi)</t>
  </si>
  <si>
    <t>Yidu</t>
  </si>
  <si>
    <t>Yidu, Hubei</t>
  </si>
  <si>
    <t>Yima, Henan</t>
  </si>
  <si>
    <t>Yinan, shandong</t>
  </si>
  <si>
    <t>Yinchuan</t>
  </si>
  <si>
    <t>Yingcheng</t>
  </si>
  <si>
    <t>Yingde, guangdong</t>
  </si>
  <si>
    <t>Yingkou</t>
  </si>
  <si>
    <t>Yingshang, anhui</t>
  </si>
  <si>
    <t>Yingtan</t>
  </si>
  <si>
    <t>Yingzhong</t>
  </si>
  <si>
    <t>Yining</t>
  </si>
  <si>
    <t>Yishui, shandong</t>
  </si>
  <si>
    <t>Yiwu, zhejiang</t>
  </si>
  <si>
    <t>Yixing, jiangsu</t>
  </si>
  <si>
    <t>Yiyang</t>
  </si>
  <si>
    <t>Yiyuanm shandong</t>
  </si>
  <si>
    <t>Yizheng</t>
  </si>
  <si>
    <t>Yizhou, Guangxi</t>
  </si>
  <si>
    <t>Yongan</t>
  </si>
  <si>
    <t>Yongcheng, henan</t>
  </si>
  <si>
    <t>Yongchuan, chongqing</t>
  </si>
  <si>
    <t>Yongchun, Fujian</t>
  </si>
  <si>
    <t>Yongji, Jilin</t>
  </si>
  <si>
    <t>Yongji, shanxi</t>
  </si>
  <si>
    <t>Yongjia, Zhejiang</t>
  </si>
  <si>
    <t>Yongkang, Zhejiang</t>
  </si>
  <si>
    <t>Yongzhou</t>
  </si>
  <si>
    <t>Youxian, Hunan</t>
  </si>
  <si>
    <t>Yuanjiang</t>
  </si>
  <si>
    <t>Yuanlin, taiwan</t>
  </si>
  <si>
    <t>Yuaposnan, Guangdong</t>
  </si>
  <si>
    <t>Yucheng, shandong</t>
  </si>
  <si>
    <t>Yuci</t>
  </si>
  <si>
    <t>Yuechi, Sichuan</t>
  </si>
  <si>
    <t>Yueqing, zhejiang</t>
  </si>
  <si>
    <t>Yueyang</t>
  </si>
  <si>
    <t>Yuhuan, zhejiang</t>
  </si>
  <si>
    <t>Yulin</t>
  </si>
  <si>
    <t>Yulin (Shaanxi)</t>
  </si>
  <si>
    <t>Yuncheng</t>
  </si>
  <si>
    <t>Yuncheng, shandong</t>
  </si>
  <si>
    <t>Yunfu</t>
  </si>
  <si>
    <t>Yunmeng, Hubei</t>
  </si>
  <si>
    <t>Yunxian, Hubei</t>
  </si>
  <si>
    <t>Yunxiao, Fujian</t>
  </si>
  <si>
    <t>Yunyang</t>
  </si>
  <si>
    <t>Yushan</t>
  </si>
  <si>
    <t>Yushu</t>
  </si>
  <si>
    <t>Yuxi</t>
  </si>
  <si>
    <t>Yuyao</t>
  </si>
  <si>
    <t>Yuzhou, Henan</t>
  </si>
  <si>
    <t>Zalantun</t>
  </si>
  <si>
    <t>Zaoyang</t>
  </si>
  <si>
    <t>Zaozhuang</t>
  </si>
  <si>
    <t>Zhalainuoer</t>
  </si>
  <si>
    <t>Zhangjiagang, Jiangsu</t>
  </si>
  <si>
    <t>Zhangjiajie</t>
  </si>
  <si>
    <t>Zhangjiakou</t>
  </si>
  <si>
    <t>Zhangpu, Fujian</t>
  </si>
  <si>
    <t>Zhangshu</t>
  </si>
  <si>
    <t>Zhangye</t>
  </si>
  <si>
    <t>Zhangzhou</t>
  </si>
  <si>
    <t>Zhanjiang</t>
  </si>
  <si>
    <t>Zhaocheng</t>
  </si>
  <si>
    <t>Zhaodong (Beidong?)</t>
  </si>
  <si>
    <t>Zhaoqing</t>
  </si>
  <si>
    <t>Zhaotong</t>
  </si>
  <si>
    <t>Zhaoyang</t>
  </si>
  <si>
    <t>Zhengzhou</t>
  </si>
  <si>
    <t>Zhenjiang</t>
  </si>
  <si>
    <t>Zhenping, Henan</t>
  </si>
  <si>
    <t>Zhenxiong, Yunnan</t>
  </si>
  <si>
    <t>Zhijiang, Hubei</t>
  </si>
  <si>
    <t>Zhijin, Guizhou</t>
  </si>
  <si>
    <t>Zhongshan, Guangxi</t>
  </si>
  <si>
    <t>Zhongxian, chongqing</t>
  </si>
  <si>
    <t>Zhoucun</t>
  </si>
  <si>
    <t>Zhoukou</t>
  </si>
  <si>
    <t>Zhuanghe, Liaoning</t>
  </si>
  <si>
    <t>Zhucheng</t>
  </si>
  <si>
    <t>Zhuhai</t>
  </si>
  <si>
    <t>Zhuji</t>
  </si>
  <si>
    <t>Zhumadian</t>
  </si>
  <si>
    <t>Zhuzhou</t>
  </si>
  <si>
    <t>Zibo</t>
  </si>
  <si>
    <t>Zigong</t>
  </si>
  <si>
    <t>Zijin, Guangdong</t>
  </si>
  <si>
    <t>Ziyang, sichuan</t>
  </si>
  <si>
    <t>Zizhong, sichuan</t>
  </si>
  <si>
    <t>Zouping, shandong</t>
  </si>
  <si>
    <t>Zouxian</t>
  </si>
  <si>
    <t>Zunhua, hebei</t>
  </si>
  <si>
    <t>Zunyi</t>
  </si>
  <si>
    <t>Zuozhou</t>
  </si>
  <si>
    <t>Colombia</t>
  </si>
  <si>
    <t>CO</t>
  </si>
  <si>
    <t>Barrancabermeja</t>
  </si>
  <si>
    <t>Barranquilla</t>
  </si>
  <si>
    <t>Bogota</t>
  </si>
  <si>
    <t>Bucaramanga</t>
  </si>
  <si>
    <t>Cali</t>
  </si>
  <si>
    <t>Cartagena</t>
  </si>
  <si>
    <t>Cartago</t>
  </si>
  <si>
    <t>Cucuta</t>
  </si>
  <si>
    <t>Florencia</t>
  </si>
  <si>
    <t>Ibague</t>
  </si>
  <si>
    <t>Manizales</t>
  </si>
  <si>
    <t>Medellin</t>
  </si>
  <si>
    <t>Monteria</t>
  </si>
  <si>
    <t>Neiva</t>
  </si>
  <si>
    <t>Palmira</t>
  </si>
  <si>
    <t>Pasto</t>
  </si>
  <si>
    <t>Pereira</t>
  </si>
  <si>
    <t>Popayan</t>
  </si>
  <si>
    <t>Riohacha</t>
  </si>
  <si>
    <t>Santa Marta</t>
  </si>
  <si>
    <t>Sincelejo</t>
  </si>
  <si>
    <t>Tulua</t>
  </si>
  <si>
    <t>Tunja</t>
  </si>
  <si>
    <t>Valledupar</t>
  </si>
  <si>
    <t>Villavicencio</t>
  </si>
  <si>
    <t>Congo, Democratic Republic</t>
  </si>
  <si>
    <t>CD</t>
  </si>
  <si>
    <t>Bandundu</t>
  </si>
  <si>
    <t>Boma</t>
  </si>
  <si>
    <t>Bukavu</t>
  </si>
  <si>
    <t>Bunia</t>
  </si>
  <si>
    <t>Butembo</t>
  </si>
  <si>
    <t>Gandajika</t>
  </si>
  <si>
    <t>Goma</t>
  </si>
  <si>
    <t>Isiro</t>
  </si>
  <si>
    <t>Kamina</t>
  </si>
  <si>
    <t>Kananga</t>
  </si>
  <si>
    <t>Kikwit</t>
  </si>
  <si>
    <t>Kindu</t>
  </si>
  <si>
    <t>Kinshasa</t>
  </si>
  <si>
    <t>Kisangani</t>
  </si>
  <si>
    <t>Kolwezi</t>
  </si>
  <si>
    <t>Likasi</t>
  </si>
  <si>
    <t>Lubumbashi</t>
  </si>
  <si>
    <t>Matadi</t>
  </si>
  <si>
    <t>Mbandaka</t>
  </si>
  <si>
    <t>Mbuji-Mayi</t>
  </si>
  <si>
    <t>Mwene-Ditu</t>
  </si>
  <si>
    <t>Tshikapa</t>
  </si>
  <si>
    <t>Uvira</t>
  </si>
  <si>
    <t>Congo, Republic</t>
  </si>
  <si>
    <t>CG</t>
  </si>
  <si>
    <t>Brazzaville</t>
  </si>
  <si>
    <t>Pointe Noire</t>
  </si>
  <si>
    <t>Costa Rica</t>
  </si>
  <si>
    <t>CR</t>
  </si>
  <si>
    <t>San Jose</t>
  </si>
  <si>
    <t>Cote d'Ivoire</t>
  </si>
  <si>
    <t>CI</t>
  </si>
  <si>
    <t>Abidjan</t>
  </si>
  <si>
    <t>Bouake</t>
  </si>
  <si>
    <t>Daloa</t>
  </si>
  <si>
    <t>Divo</t>
  </si>
  <si>
    <t>Gagnoa</t>
  </si>
  <si>
    <t>Korhogo</t>
  </si>
  <si>
    <t>Man</t>
  </si>
  <si>
    <t>San Pedro</t>
  </si>
  <si>
    <t>Yamoussoukro</t>
  </si>
  <si>
    <t>Croatia</t>
  </si>
  <si>
    <t>HR</t>
  </si>
  <si>
    <t>Rijeka</t>
  </si>
  <si>
    <t>Split</t>
  </si>
  <si>
    <t>Zagreb</t>
  </si>
  <si>
    <t>Cuba</t>
  </si>
  <si>
    <t>CU</t>
  </si>
  <si>
    <t>Bayamo</t>
  </si>
  <si>
    <t>Camaguey</t>
  </si>
  <si>
    <t>Ciego de Avila</t>
  </si>
  <si>
    <t>Cienfuegos</t>
  </si>
  <si>
    <t>Guantanamo</t>
  </si>
  <si>
    <t>Holguin</t>
  </si>
  <si>
    <t>La Habana (Havana)</t>
  </si>
  <si>
    <t>Las Tunas</t>
  </si>
  <si>
    <t>Matanzas</t>
  </si>
  <si>
    <t>Pinar del Rio</t>
  </si>
  <si>
    <t>Santa Clara</t>
  </si>
  <si>
    <t>Santiago de Cuba</t>
  </si>
  <si>
    <t>Cyprus</t>
  </si>
  <si>
    <t>CY</t>
  </si>
  <si>
    <t>Limassol</t>
  </si>
  <si>
    <t>Nicosia</t>
  </si>
  <si>
    <t>Czech Republic</t>
  </si>
  <si>
    <t>CZ</t>
  </si>
  <si>
    <t>Brno</t>
  </si>
  <si>
    <t>Liberec</t>
  </si>
  <si>
    <t>Olomouc</t>
  </si>
  <si>
    <t>Ostrava</t>
  </si>
  <si>
    <t>Pizen</t>
  </si>
  <si>
    <t>Praha (Prague)</t>
  </si>
  <si>
    <t>Denmark</t>
  </si>
  <si>
    <t>DK</t>
  </si>
  <si>
    <t>Aalborg</t>
  </si>
  <si>
    <t>Arhus</t>
  </si>
  <si>
    <t>Copenhagen</t>
  </si>
  <si>
    <t>Odense</t>
  </si>
  <si>
    <t>Djibouti</t>
  </si>
  <si>
    <t>DJ</t>
  </si>
  <si>
    <t>Dominican Republic</t>
  </si>
  <si>
    <t>DO</t>
  </si>
  <si>
    <t>Higuey</t>
  </si>
  <si>
    <t>La Romana</t>
  </si>
  <si>
    <t>Puerto Plata</t>
  </si>
  <si>
    <t>San Cristobal</t>
  </si>
  <si>
    <t>San Francisco de Macoris</t>
  </si>
  <si>
    <t>San Pedro de Macoris</t>
  </si>
  <si>
    <t>Santiago de los Caballeros</t>
  </si>
  <si>
    <t>Santo Domingo</t>
  </si>
  <si>
    <t>Ecuador</t>
  </si>
  <si>
    <t>EC</t>
  </si>
  <si>
    <t>Ambato</t>
  </si>
  <si>
    <t>Cuenca</t>
  </si>
  <si>
    <t>Eloy Alfaro (Duran)</t>
  </si>
  <si>
    <t>Guayaquil</t>
  </si>
  <si>
    <t>Ibarra</t>
  </si>
  <si>
    <t>Loja</t>
  </si>
  <si>
    <t>Machala</t>
  </si>
  <si>
    <t>Manta</t>
  </si>
  <si>
    <t>Milagro</t>
  </si>
  <si>
    <t>Portoviejo</t>
  </si>
  <si>
    <t>Quevedo</t>
  </si>
  <si>
    <t>Quito</t>
  </si>
  <si>
    <t>Riobamba</t>
  </si>
  <si>
    <t>Egypt</t>
  </si>
  <si>
    <t>EG</t>
  </si>
  <si>
    <t>Al-Arish</t>
  </si>
  <si>
    <t>Alexandria</t>
  </si>
  <si>
    <t>Assyut</t>
  </si>
  <si>
    <t>Aswan</t>
  </si>
  <si>
    <t>Banha</t>
  </si>
  <si>
    <t>Beni Suef</t>
  </si>
  <si>
    <t>Bilbays</t>
  </si>
  <si>
    <t>Cairo</t>
  </si>
  <si>
    <t>Damanhur</t>
  </si>
  <si>
    <t>Damietta</t>
  </si>
  <si>
    <t>Fayyum</t>
  </si>
  <si>
    <t>Ismailia</t>
  </si>
  <si>
    <t>Kafr-ad-Dawwar</t>
  </si>
  <si>
    <t>Kafr-ash-Shaykh</t>
  </si>
  <si>
    <t>Kena</t>
  </si>
  <si>
    <t>luxor</t>
  </si>
  <si>
    <t>Mahalla al-Kubra</t>
  </si>
  <si>
    <t>Mallawi</t>
  </si>
  <si>
    <t>Mansura</t>
  </si>
  <si>
    <t>Minya</t>
  </si>
  <si>
    <t>Mit Ghamr</t>
  </si>
  <si>
    <t>Port Said</t>
  </si>
  <si>
    <t>Shibin-Al-Kom</t>
  </si>
  <si>
    <t>Sohag</t>
  </si>
  <si>
    <t>Suez</t>
  </si>
  <si>
    <t>Tanta</t>
  </si>
  <si>
    <t>Zaqaziq [Sagasig]</t>
  </si>
  <si>
    <t>El Salvador</t>
  </si>
  <si>
    <t>SV</t>
  </si>
  <si>
    <t>Apopa</t>
  </si>
  <si>
    <t>San Miguel</t>
  </si>
  <si>
    <t>San Salvador</t>
  </si>
  <si>
    <t>Santa Ana</t>
  </si>
  <si>
    <t>Eritrea</t>
  </si>
  <si>
    <t>ER</t>
  </si>
  <si>
    <t>Asmara</t>
  </si>
  <si>
    <t>Estonia</t>
  </si>
  <si>
    <t>EE</t>
  </si>
  <si>
    <t>Tallinn</t>
  </si>
  <si>
    <t>Tartu</t>
  </si>
  <si>
    <t>Ethiopia</t>
  </si>
  <si>
    <t>ET</t>
  </si>
  <si>
    <t>Addis Ababa</t>
  </si>
  <si>
    <t>Bahir Dar</t>
  </si>
  <si>
    <t>Dire Dawa</t>
  </si>
  <si>
    <t>Gondar</t>
  </si>
  <si>
    <t>Mekele</t>
  </si>
  <si>
    <t>Nazret</t>
  </si>
  <si>
    <t>Finland</t>
  </si>
  <si>
    <t>FI</t>
  </si>
  <si>
    <t>Helsinki</t>
  </si>
  <si>
    <t>Lahti</t>
  </si>
  <si>
    <t>Oulu</t>
  </si>
  <si>
    <t>Tampere</t>
  </si>
  <si>
    <t>Turku</t>
  </si>
  <si>
    <t>France</t>
  </si>
  <si>
    <t>FR</t>
  </si>
  <si>
    <t>Aix-en-Provence</t>
  </si>
  <si>
    <t>Amiens</t>
  </si>
  <si>
    <t>Angers</t>
  </si>
  <si>
    <t>Angouleme</t>
  </si>
  <si>
    <t>Annecy</t>
  </si>
  <si>
    <t>Annemasse</t>
  </si>
  <si>
    <t>Avignon</t>
  </si>
  <si>
    <t>Bayonne</t>
  </si>
  <si>
    <t>Besancon</t>
  </si>
  <si>
    <t>Bordeaux</t>
  </si>
  <si>
    <t>Caen</t>
  </si>
  <si>
    <t>Calais</t>
  </si>
  <si>
    <t>Chambery</t>
  </si>
  <si>
    <t>Clermont-Ferrand</t>
  </si>
  <si>
    <t>Dijon</t>
  </si>
  <si>
    <t>Dunkerque</t>
  </si>
  <si>
    <t>Grenoble</t>
  </si>
  <si>
    <t>La Rochelle</t>
  </si>
  <si>
    <t>Le Havre</t>
  </si>
  <si>
    <t>Le Mans</t>
  </si>
  <si>
    <t>Lille</t>
  </si>
  <si>
    <t>Limoges</t>
  </si>
  <si>
    <t>Lorient</t>
  </si>
  <si>
    <t>Lyon</t>
  </si>
  <si>
    <t>Marseille</t>
  </si>
  <si>
    <t>Metz</t>
  </si>
  <si>
    <t>Montbeliard</t>
  </si>
  <si>
    <t>Montpellier</t>
  </si>
  <si>
    <t>Mulhouse</t>
  </si>
  <si>
    <t>Nancy</t>
  </si>
  <si>
    <t>Nantes</t>
  </si>
  <si>
    <t>Nice</t>
  </si>
  <si>
    <t>Nimes</t>
  </si>
  <si>
    <t>Orleans</t>
  </si>
  <si>
    <t>Paris</t>
  </si>
  <si>
    <t>Pau</t>
  </si>
  <si>
    <t>Perpignan</t>
  </si>
  <si>
    <t>Poitiers</t>
  </si>
  <si>
    <t>Reims</t>
  </si>
  <si>
    <t>Rennes</t>
  </si>
  <si>
    <t>Rouen</t>
  </si>
  <si>
    <t>Saint-Etienne</t>
  </si>
  <si>
    <t>Saint-Nazaire</t>
  </si>
  <si>
    <t>Strasbourg</t>
  </si>
  <si>
    <t>Toulon</t>
  </si>
  <si>
    <t>Toulouse</t>
  </si>
  <si>
    <t>Tours</t>
  </si>
  <si>
    <t>Troyes</t>
  </si>
  <si>
    <t>Valence</t>
  </si>
  <si>
    <t>Gabon</t>
  </si>
  <si>
    <t>GA</t>
  </si>
  <si>
    <t>Libreville</t>
  </si>
  <si>
    <t>Port-Gentil</t>
  </si>
  <si>
    <t>Gambia, The</t>
  </si>
  <si>
    <t>GM</t>
  </si>
  <si>
    <t>Serekunda</t>
  </si>
  <si>
    <t>Georgia</t>
  </si>
  <si>
    <t>GE</t>
  </si>
  <si>
    <t>Batumi</t>
  </si>
  <si>
    <t>Kutaisi</t>
  </si>
  <si>
    <t>Rustavi</t>
  </si>
  <si>
    <t>Sukhumi</t>
  </si>
  <si>
    <t>Tbilisi</t>
  </si>
  <si>
    <t>Germany</t>
  </si>
  <si>
    <t>DE</t>
  </si>
  <si>
    <t>Aachen</t>
  </si>
  <si>
    <t>Arnsberg</t>
  </si>
  <si>
    <t>Aue-Schwarzenberg</t>
  </si>
  <si>
    <t>Augsburg</t>
  </si>
  <si>
    <t>Bamberg</t>
  </si>
  <si>
    <t>Berlin</t>
  </si>
  <si>
    <t>Bielefeld</t>
  </si>
  <si>
    <t>Braunschweig</t>
  </si>
  <si>
    <t>Bremen</t>
  </si>
  <si>
    <t>Bremerhaven</t>
  </si>
  <si>
    <t>Chemnitz</t>
  </si>
  <si>
    <t>Cottbus</t>
  </si>
  <si>
    <t>Dessau</t>
  </si>
  <si>
    <t>Detmold</t>
  </si>
  <si>
    <t>Dieburg</t>
  </si>
  <si>
    <t>Dresden</t>
  </si>
  <si>
    <t>Erfurt</t>
  </si>
  <si>
    <t>Essen</t>
  </si>
  <si>
    <t>Flensburg</t>
  </si>
  <si>
    <t>Frankfurt</t>
  </si>
  <si>
    <t>Freiburg im Breisgau</t>
  </si>
  <si>
    <t>Fulda</t>
  </si>
  <si>
    <t>Gera</t>
  </si>
  <si>
    <t>Giefen - Wetzlar</t>
  </si>
  <si>
    <t>Goeppingen</t>
  </si>
  <si>
    <t>Gottingen</t>
  </si>
  <si>
    <t>Halle</t>
  </si>
  <si>
    <t>Hamburg</t>
  </si>
  <si>
    <t>Hannover</t>
  </si>
  <si>
    <t>Heilbronn</t>
  </si>
  <si>
    <t>Herford</t>
  </si>
  <si>
    <t>Homburg - Zweibr cken</t>
  </si>
  <si>
    <t>Ingolstadt</t>
  </si>
  <si>
    <t>Jena</t>
  </si>
  <si>
    <t>Kaiserslautern</t>
  </si>
  <si>
    <t>Karlsruhe</t>
  </si>
  <si>
    <t>Kassel</t>
  </si>
  <si>
    <t>Kiel</t>
  </si>
  <si>
    <t>Koblenz</t>
  </si>
  <si>
    <t>Leipzig</t>
  </si>
  <si>
    <t>Lorrach</t>
  </si>
  <si>
    <t>Lubeck</t>
  </si>
  <si>
    <t>Luneburg</t>
  </si>
  <si>
    <t>Magdeburg</t>
  </si>
  <si>
    <t>Mannheim</t>
  </si>
  <si>
    <t>Minden</t>
  </si>
  <si>
    <t>Munich</t>
  </si>
  <si>
    <t>Munster</t>
  </si>
  <si>
    <t>Nuremberg</t>
  </si>
  <si>
    <t>Offenburg</t>
  </si>
  <si>
    <t>Oldenburg</t>
  </si>
  <si>
    <t>Osnabruck</t>
  </si>
  <si>
    <t>Paderborn</t>
  </si>
  <si>
    <t>Pforzheim</t>
  </si>
  <si>
    <t>Potsdam</t>
  </si>
  <si>
    <t>Regensburg</t>
  </si>
  <si>
    <t>Reutlingen</t>
  </si>
  <si>
    <t>Rosenheim</t>
  </si>
  <si>
    <t>Rostock</t>
  </si>
  <si>
    <t>Saarbrucken</t>
  </si>
  <si>
    <t>Salzgitter</t>
  </si>
  <si>
    <t>Schweinfurt</t>
  </si>
  <si>
    <t>Schwerin</t>
  </si>
  <si>
    <t>Siegen</t>
  </si>
  <si>
    <t>Sindelfingen</t>
  </si>
  <si>
    <t>Stuttgart</t>
  </si>
  <si>
    <t>Trier</t>
  </si>
  <si>
    <t>Ulm/Neu-Ulm</t>
  </si>
  <si>
    <t>Villingen-Schwenningen</t>
  </si>
  <si>
    <t>Wilhelmshaven</t>
  </si>
  <si>
    <t>Wolfsburg</t>
  </si>
  <si>
    <t>Wurzburg</t>
  </si>
  <si>
    <t>Zwickau</t>
  </si>
  <si>
    <t>Ghana</t>
  </si>
  <si>
    <t>GH</t>
  </si>
  <si>
    <t>Accra</t>
  </si>
  <si>
    <t>Kumasi</t>
  </si>
  <si>
    <t>Obuasi</t>
  </si>
  <si>
    <t>Sekondi</t>
  </si>
  <si>
    <t>Tamale</t>
  </si>
  <si>
    <t>Greece</t>
  </si>
  <si>
    <t>GR</t>
  </si>
  <si>
    <t>Athens</t>
  </si>
  <si>
    <t>Iraclion</t>
  </si>
  <si>
    <t>Larisa</t>
  </si>
  <si>
    <t>Patrai</t>
  </si>
  <si>
    <t>Thessaloniki</t>
  </si>
  <si>
    <t>Volos</t>
  </si>
  <si>
    <t>Guatemala</t>
  </si>
  <si>
    <t>GT</t>
  </si>
  <si>
    <t>Guatemala City</t>
  </si>
  <si>
    <t>Quezal Tenango</t>
  </si>
  <si>
    <t>Guinea</t>
  </si>
  <si>
    <t>GN</t>
  </si>
  <si>
    <t>Conakry</t>
  </si>
  <si>
    <t>kankan</t>
  </si>
  <si>
    <t>Nzerekore</t>
  </si>
  <si>
    <t>Guinea-Bissau</t>
  </si>
  <si>
    <t>GW</t>
  </si>
  <si>
    <t>Bissau</t>
  </si>
  <si>
    <t>Haiti</t>
  </si>
  <si>
    <t>HT</t>
  </si>
  <si>
    <t>Cap Haitien</t>
  </si>
  <si>
    <t>Port-au-Prince</t>
  </si>
  <si>
    <t>Honduras</t>
  </si>
  <si>
    <t>HN</t>
  </si>
  <si>
    <t>La Ceiba</t>
  </si>
  <si>
    <t>San Pedro Sula</t>
  </si>
  <si>
    <t>Tegucigalpa</t>
  </si>
  <si>
    <t>Hungary</t>
  </si>
  <si>
    <t>HU</t>
  </si>
  <si>
    <t>Budapest</t>
  </si>
  <si>
    <t>Debrechen</t>
  </si>
  <si>
    <t>Gyor</t>
  </si>
  <si>
    <t>Kercskemet</t>
  </si>
  <si>
    <t>Miskolc</t>
  </si>
  <si>
    <t>Nyiregyhaza</t>
  </si>
  <si>
    <t>Pecs</t>
  </si>
  <si>
    <t>Szeged</t>
  </si>
  <si>
    <t>Szekesfehervar</t>
  </si>
  <si>
    <t>Iceland</t>
  </si>
  <si>
    <t>IS</t>
  </si>
  <si>
    <t>Reykjavik</t>
  </si>
  <si>
    <t>India</t>
  </si>
  <si>
    <t>IN</t>
  </si>
  <si>
    <t>Abohar</t>
  </si>
  <si>
    <t>Achalpur</t>
  </si>
  <si>
    <t>adilabad</t>
  </si>
  <si>
    <t>Adoni</t>
  </si>
  <si>
    <t>Agartala</t>
  </si>
  <si>
    <t>Aggra</t>
  </si>
  <si>
    <t>Ahmadnagar</t>
  </si>
  <si>
    <t>Ahmedabad</t>
  </si>
  <si>
    <t>Ajmer</t>
  </si>
  <si>
    <t>Akola</t>
  </si>
  <si>
    <t>Aligarh</t>
  </si>
  <si>
    <t>Allahabad</t>
  </si>
  <si>
    <t>Alwar</t>
  </si>
  <si>
    <t>Ambala</t>
  </si>
  <si>
    <t>ambur</t>
  </si>
  <si>
    <t>Amravati</t>
  </si>
  <si>
    <t>Amritsar</t>
  </si>
  <si>
    <t>Amroha</t>
  </si>
  <si>
    <t>Anand</t>
  </si>
  <si>
    <t>Anantapur</t>
  </si>
  <si>
    <t>Arrah</t>
  </si>
  <si>
    <t>Asansol</t>
  </si>
  <si>
    <t>Aurangabad</t>
  </si>
  <si>
    <t>Azamgarh</t>
  </si>
  <si>
    <t>Bahadurgarh</t>
  </si>
  <si>
    <t>Baharampur</t>
  </si>
  <si>
    <t>Bahraich</t>
  </si>
  <si>
    <t>Baleshwar</t>
  </si>
  <si>
    <t>Ballia</t>
  </si>
  <si>
    <t>Balurghat</t>
  </si>
  <si>
    <t>Banda</t>
  </si>
  <si>
    <t>Bangalore</t>
  </si>
  <si>
    <t>Bankura</t>
  </si>
  <si>
    <t>Barddhaman</t>
  </si>
  <si>
    <t>Bareilly</t>
  </si>
  <si>
    <t>Barsi</t>
  </si>
  <si>
    <t>Basirhat</t>
  </si>
  <si>
    <t>basti</t>
  </si>
  <si>
    <t>Batala</t>
  </si>
  <si>
    <t>Bathinda</t>
  </si>
  <si>
    <t>Beawar</t>
  </si>
  <si>
    <t>Belgaum</t>
  </si>
  <si>
    <t>Bellary</t>
  </si>
  <si>
    <t>Bettiah</t>
  </si>
  <si>
    <t>Bhadravati</t>
  </si>
  <si>
    <t>Bhagalpur</t>
  </si>
  <si>
    <t>Bharatpur</t>
  </si>
  <si>
    <t>Bharuch</t>
  </si>
  <si>
    <t>Bhavnagar</t>
  </si>
  <si>
    <t>Bhilai</t>
  </si>
  <si>
    <t>Bhilwara</t>
  </si>
  <si>
    <t>Bhimavaram</t>
  </si>
  <si>
    <t>Bhind</t>
  </si>
  <si>
    <t>Bhiwandi</t>
  </si>
  <si>
    <t>Bhiwani</t>
  </si>
  <si>
    <t>Bhopal</t>
  </si>
  <si>
    <t>Bhubaneswar</t>
  </si>
  <si>
    <t>Bhuj</t>
  </si>
  <si>
    <t>Bhusawal</t>
  </si>
  <si>
    <t>Bid</t>
  </si>
  <si>
    <t>Bidar</t>
  </si>
  <si>
    <t>Bihar Sharif</t>
  </si>
  <si>
    <t>Bijapur</t>
  </si>
  <si>
    <t>Bikaner</t>
  </si>
  <si>
    <t>Bilaspur</t>
  </si>
  <si>
    <t>Bokaro Steel City</t>
  </si>
  <si>
    <t>Botad</t>
  </si>
  <si>
    <t>Brahmapur</t>
  </si>
  <si>
    <t>Budaun</t>
  </si>
  <si>
    <t>Bulandshahr</t>
  </si>
  <si>
    <t>Burhanpur</t>
  </si>
  <si>
    <t>Chandausi</t>
  </si>
  <si>
    <t>Chandigarh</t>
  </si>
  <si>
    <t>Chandrapur</t>
  </si>
  <si>
    <t>Chapra</t>
  </si>
  <si>
    <t>Chennai</t>
  </si>
  <si>
    <t>Chhatarpur</t>
  </si>
  <si>
    <t>Chhindwara</t>
  </si>
  <si>
    <t>Chikmagalur</t>
  </si>
  <si>
    <t>Chitradurga</t>
  </si>
  <si>
    <t>Chittoor</t>
  </si>
  <si>
    <t>Coimbatore</t>
  </si>
  <si>
    <t>Cuddalore</t>
  </si>
  <si>
    <t>Cuddapah</t>
  </si>
  <si>
    <t>Damoh</t>
  </si>
  <si>
    <t>Darbhanga</t>
  </si>
  <si>
    <t>Darjiling</t>
  </si>
  <si>
    <t>Davanagere</t>
  </si>
  <si>
    <t>Dehradun</t>
  </si>
  <si>
    <t>Dehri</t>
  </si>
  <si>
    <t>Delhi</t>
  </si>
  <si>
    <t>Deoria</t>
  </si>
  <si>
    <t>Dewas</t>
  </si>
  <si>
    <t>Dhanbad</t>
  </si>
  <si>
    <t>Dharmavaram</t>
  </si>
  <si>
    <t>Dhule</t>
  </si>
  <si>
    <t>Dibrugarh</t>
  </si>
  <si>
    <t>Dimapur</t>
  </si>
  <si>
    <t>Dindigul</t>
  </si>
  <si>
    <t>Durgapur</t>
  </si>
  <si>
    <t>Eluru</t>
  </si>
  <si>
    <t>Erode</t>
  </si>
  <si>
    <t>Etah</t>
  </si>
  <si>
    <t>Etawah</t>
  </si>
  <si>
    <t>Faizabad</t>
  </si>
  <si>
    <t>Farrukhabad</t>
  </si>
  <si>
    <t>Fatehpur</t>
  </si>
  <si>
    <t>Firozabad</t>
  </si>
  <si>
    <t>Gadag-Betigeri</t>
  </si>
  <si>
    <t>Gandhidham</t>
  </si>
  <si>
    <t>Ganganagar</t>
  </si>
  <si>
    <t>Gaya</t>
  </si>
  <si>
    <t>Godhra</t>
  </si>
  <si>
    <t>Gonda</t>
  </si>
  <si>
    <t>Gondiya</t>
  </si>
  <si>
    <t>Gorakhpur</t>
  </si>
  <si>
    <t>Gudivada</t>
  </si>
  <si>
    <t>Gulbarga</t>
  </si>
  <si>
    <t>Guna</t>
  </si>
  <si>
    <t>Guntakal</t>
  </si>
  <si>
    <t>Guntur</t>
  </si>
  <si>
    <t>Guwahati</t>
  </si>
  <si>
    <t>Gwalior</t>
  </si>
  <si>
    <t>Habra</t>
  </si>
  <si>
    <t>Hajipur</t>
  </si>
  <si>
    <t>Haldia</t>
  </si>
  <si>
    <t>Haldwani-cum-Kathgodam</t>
  </si>
  <si>
    <t>Hanumangarh</t>
  </si>
  <si>
    <t>Hapur</t>
  </si>
  <si>
    <t>Hardoi</t>
  </si>
  <si>
    <t>Hardwar</t>
  </si>
  <si>
    <t>Hassan</t>
  </si>
  <si>
    <t>Hathras</t>
  </si>
  <si>
    <t>Hazaribag</t>
  </si>
  <si>
    <t>Hindupur</t>
  </si>
  <si>
    <t>Hisar</t>
  </si>
  <si>
    <t>Hoshiarpur</t>
  </si>
  <si>
    <t>Hospet</t>
  </si>
  <si>
    <t>Hubli-Dharwad</t>
  </si>
  <si>
    <t>Hyderabad</t>
  </si>
  <si>
    <t>Ichalakaranji</t>
  </si>
  <si>
    <t>Imphal</t>
  </si>
  <si>
    <t>Indore</t>
  </si>
  <si>
    <t>Ingraj Bazar</t>
  </si>
  <si>
    <t>Jabalpur</t>
  </si>
  <si>
    <t>Jaipur</t>
  </si>
  <si>
    <t>Jalandhar</t>
  </si>
  <si>
    <t>Jalgaon</t>
  </si>
  <si>
    <t>Jalna</t>
  </si>
  <si>
    <t>Jalpaiguri</t>
  </si>
  <si>
    <t>Jammu</t>
  </si>
  <si>
    <t>Jamnagar</t>
  </si>
  <si>
    <t>Jamshedpur</t>
  </si>
  <si>
    <t>Jaunpur</t>
  </si>
  <si>
    <t>Jetpur</t>
  </si>
  <si>
    <t>Jhansi</t>
  </si>
  <si>
    <t>Jhunjhunun</t>
  </si>
  <si>
    <t>Jind</t>
  </si>
  <si>
    <t>Jodhpur</t>
  </si>
  <si>
    <t>Jorhat</t>
  </si>
  <si>
    <t>Junagadh</t>
  </si>
  <si>
    <t>Kaithal</t>
  </si>
  <si>
    <t>Kakinada</t>
  </si>
  <si>
    <t>Kalol</t>
  </si>
  <si>
    <t>Kalyan</t>
  </si>
  <si>
    <t>Kanchipuram</t>
  </si>
  <si>
    <t>Kanpur</t>
  </si>
  <si>
    <t>Karaikkudi</t>
  </si>
  <si>
    <t>Karimnagar</t>
  </si>
  <si>
    <t>Karnal</t>
  </si>
  <si>
    <t>Kataka</t>
  </si>
  <si>
    <t>Katihar</t>
  </si>
  <si>
    <t>Khammam</t>
  </si>
  <si>
    <t>Khandwa</t>
  </si>
  <si>
    <t>Khanna</t>
  </si>
  <si>
    <t>Kharagpur</t>
  </si>
  <si>
    <t>Khurja</t>
  </si>
  <si>
    <t>Kishangarh</t>
  </si>
  <si>
    <t>Kochi (Cochin)</t>
  </si>
  <si>
    <t>Kolar Gold Fields</t>
  </si>
  <si>
    <t>Kolhapur</t>
  </si>
  <si>
    <t>Kolkota</t>
  </si>
  <si>
    <t>Kollam</t>
  </si>
  <si>
    <t>Korba</t>
  </si>
  <si>
    <t>Kota</t>
  </si>
  <si>
    <t>Kozhikode (Calicut)</t>
  </si>
  <si>
    <t>Krishnanagar</t>
  </si>
  <si>
    <t>Kumbakonam</t>
  </si>
  <si>
    <t>Kurnool</t>
  </si>
  <si>
    <t>Lakhimpur</t>
  </si>
  <si>
    <t>Lalitpur</t>
  </si>
  <si>
    <t>Latur</t>
  </si>
  <si>
    <t>Lucknow</t>
  </si>
  <si>
    <t>Ludhiana</t>
  </si>
  <si>
    <t>Machilipatnam</t>
  </si>
  <si>
    <t>Madanapalle</t>
  </si>
  <si>
    <t>Madurai</t>
  </si>
  <si>
    <t>Mahbubnagar</t>
  </si>
  <si>
    <t>Mahesana</t>
  </si>
  <si>
    <t>Maisuru (Mysore)</t>
  </si>
  <si>
    <t>Malegaon</t>
  </si>
  <si>
    <t>Maler Kotla</t>
  </si>
  <si>
    <t>Mandsaur</t>
  </si>
  <si>
    <t>Mandya</t>
  </si>
  <si>
    <t>Mangalore (Mangaluru)</t>
  </si>
  <si>
    <t>Mathura</t>
  </si>
  <si>
    <t>Mau</t>
  </si>
  <si>
    <t>Medinipur</t>
  </si>
  <si>
    <t>Meerut</t>
  </si>
  <si>
    <t>Mirzapur-cum-Vindhya</t>
  </si>
  <si>
    <t>Modinagar</t>
  </si>
  <si>
    <t>Moga</t>
  </si>
  <si>
    <t>Moradabad</t>
  </si>
  <si>
    <t>Morena</t>
  </si>
  <si>
    <t>Morvi</t>
  </si>
  <si>
    <t>Motihari</t>
  </si>
  <si>
    <t>Mumbai</t>
  </si>
  <si>
    <t>Munger</t>
  </si>
  <si>
    <t>Murwana (Katni)</t>
  </si>
  <si>
    <t>Muzaffarnagar</t>
  </si>
  <si>
    <t>Muzaffarpur</t>
  </si>
  <si>
    <t>Nabadwip</t>
  </si>
  <si>
    <t>Nadiad</t>
  </si>
  <si>
    <t>Nagaon</t>
  </si>
  <si>
    <t>Nagercoil</t>
  </si>
  <si>
    <t>Nagpur</t>
  </si>
  <si>
    <t>Nalasopara</t>
  </si>
  <si>
    <t>Nalgonda</t>
  </si>
  <si>
    <t>Nanded</t>
  </si>
  <si>
    <t>Nandyal</t>
  </si>
  <si>
    <t>Nashik</t>
  </si>
  <si>
    <t>Navsari</t>
  </si>
  <si>
    <t>Nellore</t>
  </si>
  <si>
    <t>Nimach</t>
  </si>
  <si>
    <t>Nizamabad</t>
  </si>
  <si>
    <t>Ongole</t>
  </si>
  <si>
    <t>Orai</t>
  </si>
  <si>
    <t>Palakkad</t>
  </si>
  <si>
    <t>Palanpur</t>
  </si>
  <si>
    <t>Pali</t>
  </si>
  <si>
    <t>Palwal</t>
  </si>
  <si>
    <t>Panipat</t>
  </si>
  <si>
    <t>Parbhani</t>
  </si>
  <si>
    <t>Patan</t>
  </si>
  <si>
    <t>Pathankot</t>
  </si>
  <si>
    <t>Patiala</t>
  </si>
  <si>
    <t>Patna</t>
  </si>
  <si>
    <t>Pilibhit</t>
  </si>
  <si>
    <t>Pimpri</t>
  </si>
  <si>
    <t>Pondicherry</t>
  </si>
  <si>
    <t>Porbandar</t>
  </si>
  <si>
    <t>Port Blair</t>
  </si>
  <si>
    <t>Proddatur</t>
  </si>
  <si>
    <t>Pudukkottai</t>
  </si>
  <si>
    <t>Pune (Poona)</t>
  </si>
  <si>
    <t>Puri</t>
  </si>
  <si>
    <t>Purnia</t>
  </si>
  <si>
    <t>Puruliya</t>
  </si>
  <si>
    <t>Rae Bareli</t>
  </si>
  <si>
    <t>Raichur</t>
  </si>
  <si>
    <t>Raiganj</t>
  </si>
  <si>
    <t>Raigarh</t>
  </si>
  <si>
    <t>Raipur</t>
  </si>
  <si>
    <t>Rajahmundry</t>
  </si>
  <si>
    <t>Rajapalaiyam</t>
  </si>
  <si>
    <t>Rajkot</t>
  </si>
  <si>
    <t>Rajnandgaon</t>
  </si>
  <si>
    <t>Ramagundam</t>
  </si>
  <si>
    <t>Rampur</t>
  </si>
  <si>
    <t>Ranchi</t>
  </si>
  <si>
    <t>Raniganj</t>
  </si>
  <si>
    <t>Ratlam</t>
  </si>
  <si>
    <t>Raurkela</t>
  </si>
  <si>
    <t>Rewa</t>
  </si>
  <si>
    <t>Rewari</t>
  </si>
  <si>
    <t>Robertsonpet</t>
  </si>
  <si>
    <t>Rohtak</t>
  </si>
  <si>
    <t>Sagar</t>
  </si>
  <si>
    <t>Saharanpur</t>
  </si>
  <si>
    <t>Saharsa</t>
  </si>
  <si>
    <t>Salem</t>
  </si>
  <si>
    <t>Sambalpur</t>
  </si>
  <si>
    <t>Sambhal</t>
  </si>
  <si>
    <t>Sangli-Miraj</t>
  </si>
  <si>
    <t>Sasaram</t>
  </si>
  <si>
    <t>Satara</t>
  </si>
  <si>
    <t>Satna</t>
  </si>
  <si>
    <t>Shahjahanpur</t>
  </si>
  <si>
    <t>Shantipur</t>
  </si>
  <si>
    <t>Shiliguri</t>
  </si>
  <si>
    <t>Shillong</t>
  </si>
  <si>
    <t>Shimla</t>
  </si>
  <si>
    <t>Shimoga</t>
  </si>
  <si>
    <t>Shivapuri</t>
  </si>
  <si>
    <t>Sholapur</t>
  </si>
  <si>
    <t>Sikar</t>
  </si>
  <si>
    <t>Silchar</t>
  </si>
  <si>
    <t>Sirsa</t>
  </si>
  <si>
    <t>Sitapur</t>
  </si>
  <si>
    <t>Siwan</t>
  </si>
  <si>
    <t>Sonipat</t>
  </si>
  <si>
    <t>Srikakulam</t>
  </si>
  <si>
    <t>Srinagar</t>
  </si>
  <si>
    <t>Sultanpur</t>
  </si>
  <si>
    <t>Surat</t>
  </si>
  <si>
    <t>Surendranagar</t>
  </si>
  <si>
    <t>Tadepallegudem</t>
  </si>
  <si>
    <t>Tenali</t>
  </si>
  <si>
    <t>Thanesar</t>
  </si>
  <si>
    <t>Thanjavur</t>
  </si>
  <si>
    <t>Thiruvananthapuram</t>
  </si>
  <si>
    <t>Thrissur</t>
  </si>
  <si>
    <t>Tiruchchirapalli</t>
  </si>
  <si>
    <t>Tirunelveli</t>
  </si>
  <si>
    <t>Tirupati</t>
  </si>
  <si>
    <t>Tiruppur</t>
  </si>
  <si>
    <t>Tiruvannamalai</t>
  </si>
  <si>
    <t>Tonk</t>
  </si>
  <si>
    <t>Tumkur</t>
  </si>
  <si>
    <t>Tuticorin</t>
  </si>
  <si>
    <t>Udaipur</t>
  </si>
  <si>
    <t>Udupi</t>
  </si>
  <si>
    <t>Ujjain</t>
  </si>
  <si>
    <t>Ulubaria</t>
  </si>
  <si>
    <t>Unnao</t>
  </si>
  <si>
    <t>Vadakara</t>
  </si>
  <si>
    <t>Varanasi (Benares)</t>
  </si>
  <si>
    <t>Vellore</t>
  </si>
  <si>
    <t>Veraval</t>
  </si>
  <si>
    <t>Vidisha</t>
  </si>
  <si>
    <t>Vijayawada</t>
  </si>
  <si>
    <t>Visakhapatnam</t>
  </si>
  <si>
    <t>Vizianagarm</t>
  </si>
  <si>
    <t>Warangal</t>
  </si>
  <si>
    <t>Wardha</t>
  </si>
  <si>
    <t>Yamunanagar</t>
  </si>
  <si>
    <t>Yavatmal</t>
  </si>
  <si>
    <t>Indonesia</t>
  </si>
  <si>
    <t>ID</t>
  </si>
  <si>
    <t>Ambon</t>
  </si>
  <si>
    <t>Balikpapan</t>
  </si>
  <si>
    <t>Banda Aceh</t>
  </si>
  <si>
    <t>Bandar Lampung (Tanj)</t>
  </si>
  <si>
    <t>Bandung</t>
  </si>
  <si>
    <t>Banjarmasin</t>
  </si>
  <si>
    <t>Banyuwangi</t>
  </si>
  <si>
    <t>Batam</t>
  </si>
  <si>
    <t>Bengkulu</t>
  </si>
  <si>
    <t>Bitung</t>
  </si>
  <si>
    <t>Blitar</t>
  </si>
  <si>
    <t>Bogor</t>
  </si>
  <si>
    <t>Bontang</t>
  </si>
  <si>
    <t>Cianjur</t>
  </si>
  <si>
    <t>Cibadak</t>
  </si>
  <si>
    <t>Cilacap</t>
  </si>
  <si>
    <t>Ciomas</t>
  </si>
  <si>
    <t>Cirebon</t>
  </si>
  <si>
    <t>Denpasar</t>
  </si>
  <si>
    <t>Dumai</t>
  </si>
  <si>
    <t>Garut</t>
  </si>
  <si>
    <t>Gorontalo</t>
  </si>
  <si>
    <t>Jakarta</t>
  </si>
  <si>
    <t>Jambi</t>
  </si>
  <si>
    <t>Jaya Pura</t>
  </si>
  <si>
    <t>Jember</t>
  </si>
  <si>
    <t>Karawang</t>
  </si>
  <si>
    <t>Kediri</t>
  </si>
  <si>
    <t>Kendari</t>
  </si>
  <si>
    <t>Klaten</t>
  </si>
  <si>
    <t>Kudus</t>
  </si>
  <si>
    <t>Kuningan</t>
  </si>
  <si>
    <t>Kupang</t>
  </si>
  <si>
    <t>Langsa</t>
  </si>
  <si>
    <t>Lhokseumawe</t>
  </si>
  <si>
    <t>Madiun</t>
  </si>
  <si>
    <t>Magelang</t>
  </si>
  <si>
    <t>Majalaya</t>
  </si>
  <si>
    <t>Malang</t>
  </si>
  <si>
    <t>Manado</t>
  </si>
  <si>
    <t>Martapura</t>
  </si>
  <si>
    <t>Mataram</t>
  </si>
  <si>
    <t>Medan</t>
  </si>
  <si>
    <t>Mojokerto</t>
  </si>
  <si>
    <t>Padang</t>
  </si>
  <si>
    <t>Padang Sidempuan</t>
  </si>
  <si>
    <t>Palangka Raya</t>
  </si>
  <si>
    <t>Palembang</t>
  </si>
  <si>
    <t>Palu</t>
  </si>
  <si>
    <t>Pangkal Pinang</t>
  </si>
  <si>
    <t>Pare Pare</t>
  </si>
  <si>
    <t>Pasuruan</t>
  </si>
  <si>
    <t>Pekalongan</t>
  </si>
  <si>
    <t>Pekan Baru</t>
  </si>
  <si>
    <t>Pemalang</t>
  </si>
  <si>
    <t>Pematang Siantar</t>
  </si>
  <si>
    <t>Pontianak</t>
  </si>
  <si>
    <t>Probolinggo</t>
  </si>
  <si>
    <t>Purwakarta</t>
  </si>
  <si>
    <t>Purwokerto</t>
  </si>
  <si>
    <t>Salatiga</t>
  </si>
  <si>
    <t>Samarinda</t>
  </si>
  <si>
    <t>Semarang</t>
  </si>
  <si>
    <t>Sorong</t>
  </si>
  <si>
    <t>Subang</t>
  </si>
  <si>
    <t>Sukabumi</t>
  </si>
  <si>
    <t>Surabaja</t>
  </si>
  <si>
    <t>Surakarta</t>
  </si>
  <si>
    <t>Tanjung Balai</t>
  </si>
  <si>
    <t>Tanjung Pinang</t>
  </si>
  <si>
    <t>Tarakan</t>
  </si>
  <si>
    <t>Tasikmalaya</t>
  </si>
  <si>
    <t>Tebing Tinggi</t>
  </si>
  <si>
    <t>Tegal</t>
  </si>
  <si>
    <t>Ternate</t>
  </si>
  <si>
    <t>Ujung Pandang</t>
  </si>
  <si>
    <t>Yogyakarta</t>
  </si>
  <si>
    <t>Iran</t>
  </si>
  <si>
    <t>IR</t>
  </si>
  <si>
    <t>Abadan</t>
  </si>
  <si>
    <t>Ahvaz</t>
  </si>
  <si>
    <t>Amol</t>
  </si>
  <si>
    <t>Arak</t>
  </si>
  <si>
    <t>Ardabil</t>
  </si>
  <si>
    <t>Babol</t>
  </si>
  <si>
    <t>Bandar-e Anzali</t>
  </si>
  <si>
    <t>Bandar-e-Abbas</t>
  </si>
  <si>
    <t>Birjand</t>
  </si>
  <si>
    <t>Bojnurd</t>
  </si>
  <si>
    <t>Borujerd</t>
  </si>
  <si>
    <t>Bukan</t>
  </si>
  <si>
    <t>Bushehr</t>
  </si>
  <si>
    <t>Dezful</t>
  </si>
  <si>
    <t>Esfahan</t>
  </si>
  <si>
    <t>Eslamshahr</t>
  </si>
  <si>
    <t>Gonbad-e-Kabus</t>
  </si>
  <si>
    <t>Gorgan</t>
  </si>
  <si>
    <t>Hamadan</t>
  </si>
  <si>
    <t>Ilam</t>
  </si>
  <si>
    <t>Karaj</t>
  </si>
  <si>
    <t>Kashan</t>
  </si>
  <si>
    <t>Kerman</t>
  </si>
  <si>
    <t>Kermanshah (Bakhtaran?)</t>
  </si>
  <si>
    <t>Khoramabad</t>
  </si>
  <si>
    <t>Khorramshahr</t>
  </si>
  <si>
    <t>Khvoy</t>
  </si>
  <si>
    <t>Mahabad</t>
  </si>
  <si>
    <t>Malayer</t>
  </si>
  <si>
    <t>Maragheh</t>
  </si>
  <si>
    <t>Marand</t>
  </si>
  <si>
    <t>Marv Dasht</t>
  </si>
  <si>
    <t>Mashhad</t>
  </si>
  <si>
    <t>Masjed Soleyman</t>
  </si>
  <si>
    <t>Najafabad</t>
  </si>
  <si>
    <t>Neyshabur</t>
  </si>
  <si>
    <t>Oraumich</t>
  </si>
  <si>
    <t>Qaem Shahr</t>
  </si>
  <si>
    <t>Qarchak</t>
  </si>
  <si>
    <t>Qazvin</t>
  </si>
  <si>
    <t>Qom</t>
  </si>
  <si>
    <t>Rafsanjan</t>
  </si>
  <si>
    <t>Rasht</t>
  </si>
  <si>
    <t>Sabzevar</t>
  </si>
  <si>
    <t>Sanandaj</t>
  </si>
  <si>
    <t>Saqqez</t>
  </si>
  <si>
    <t>Sari</t>
  </si>
  <si>
    <t>Saveh</t>
  </si>
  <si>
    <t>Semnan</t>
  </si>
  <si>
    <t>Shahr-e Kord</t>
  </si>
  <si>
    <t>Shahrud</t>
  </si>
  <si>
    <t>Shiraz</t>
  </si>
  <si>
    <t>Sirjan</t>
  </si>
  <si>
    <t>Tabriz</t>
  </si>
  <si>
    <t>Teheran</t>
  </si>
  <si>
    <t>Torbat-e Heydariyeh</t>
  </si>
  <si>
    <t>Varamin</t>
  </si>
  <si>
    <t>Yazd</t>
  </si>
  <si>
    <t>Zabol</t>
  </si>
  <si>
    <t>Zahedan</t>
  </si>
  <si>
    <t>Zanjan</t>
  </si>
  <si>
    <t>Iraq</t>
  </si>
  <si>
    <t>IQ</t>
  </si>
  <si>
    <t>Amarah</t>
  </si>
  <si>
    <t>Bacqubah</t>
  </si>
  <si>
    <t>Baghdad</t>
  </si>
  <si>
    <t>Basrah</t>
  </si>
  <si>
    <t>Diwaniya</t>
  </si>
  <si>
    <t>Duhok</t>
  </si>
  <si>
    <t>Fallujah</t>
  </si>
  <si>
    <t>Hillah</t>
  </si>
  <si>
    <t>Irbil</t>
  </si>
  <si>
    <t>Kerbala</t>
  </si>
  <si>
    <t>Kirkuk</t>
  </si>
  <si>
    <t>Kut</t>
  </si>
  <si>
    <t>Mosul</t>
  </si>
  <si>
    <t>Najaf</t>
  </si>
  <si>
    <t>Nasariya</t>
  </si>
  <si>
    <t>Ramadi</t>
  </si>
  <si>
    <t>Samarra</t>
  </si>
  <si>
    <t>Samawah</t>
  </si>
  <si>
    <t>Sulaimaniya</t>
  </si>
  <si>
    <t>Tall Afar</t>
  </si>
  <si>
    <t>Tikrit</t>
  </si>
  <si>
    <t>Zubayr</t>
  </si>
  <si>
    <t>Ireland</t>
  </si>
  <si>
    <t>IE</t>
  </si>
  <si>
    <t>Cork</t>
  </si>
  <si>
    <t>Dublin</t>
  </si>
  <si>
    <t>Israel</t>
  </si>
  <si>
    <t>IL</t>
  </si>
  <si>
    <t>Ashdod</t>
  </si>
  <si>
    <t>Ashqelon</t>
  </si>
  <si>
    <t>Be'er Sheva</t>
  </si>
  <si>
    <t>Haifa</t>
  </si>
  <si>
    <t>Jerusalem (Al Quds)</t>
  </si>
  <si>
    <t>Netanya</t>
  </si>
  <si>
    <t>Rekhovot</t>
  </si>
  <si>
    <t>Tel Aviv-Jaffa</t>
  </si>
  <si>
    <t>Italy</t>
  </si>
  <si>
    <t>IT</t>
  </si>
  <si>
    <t>Ancona</t>
  </si>
  <si>
    <t>Bari</t>
  </si>
  <si>
    <t>Bologna</t>
  </si>
  <si>
    <t>Brescia</t>
  </si>
  <si>
    <t>Cagliari</t>
  </si>
  <si>
    <t>Catania</t>
  </si>
  <si>
    <t>Ferrara</t>
  </si>
  <si>
    <t>Florence</t>
  </si>
  <si>
    <t>Foggia</t>
  </si>
  <si>
    <t>Forli</t>
  </si>
  <si>
    <t>Genoa</t>
  </si>
  <si>
    <t>La Spezia</t>
  </si>
  <si>
    <t>Latina</t>
  </si>
  <si>
    <t>Lecce</t>
  </si>
  <si>
    <t>Livorno</t>
  </si>
  <si>
    <t>Messina</t>
  </si>
  <si>
    <t>Milano</t>
  </si>
  <si>
    <t>Modena</t>
  </si>
  <si>
    <t>Napoli (Naples)</t>
  </si>
  <si>
    <t>Novara</t>
  </si>
  <si>
    <t>Padova</t>
  </si>
  <si>
    <t>Palermo</t>
  </si>
  <si>
    <t>Parma</t>
  </si>
  <si>
    <t>Perugia</t>
  </si>
  <si>
    <t>Pescara</t>
  </si>
  <si>
    <t>Piacenza</t>
  </si>
  <si>
    <t>Ravenna</t>
  </si>
  <si>
    <t>Reggio di Calabria</t>
  </si>
  <si>
    <t>Reggio nell'Emilia</t>
  </si>
  <si>
    <t>Rimini</t>
  </si>
  <si>
    <t>Rome</t>
  </si>
  <si>
    <t>Sassari</t>
  </si>
  <si>
    <t>Siracusa</t>
  </si>
  <si>
    <t>Taranto</t>
  </si>
  <si>
    <t>Terni</t>
  </si>
  <si>
    <t>Trento</t>
  </si>
  <si>
    <t>Treviso</t>
  </si>
  <si>
    <t>Trieste</t>
  </si>
  <si>
    <t>Turin</t>
  </si>
  <si>
    <t>Udine</t>
  </si>
  <si>
    <t>Venice</t>
  </si>
  <si>
    <t>Verona</t>
  </si>
  <si>
    <t>Vicenza</t>
  </si>
  <si>
    <t>Jamaica</t>
  </si>
  <si>
    <t>JM</t>
  </si>
  <si>
    <t>Spanish Town</t>
  </si>
  <si>
    <t>Japan</t>
  </si>
  <si>
    <t>JP</t>
  </si>
  <si>
    <t>Aizuwakamatsu</t>
  </si>
  <si>
    <t>Akita</t>
  </si>
  <si>
    <t>Aomori</t>
  </si>
  <si>
    <t>Asahikawa</t>
  </si>
  <si>
    <t>Ashikaga</t>
  </si>
  <si>
    <t>Beppu</t>
  </si>
  <si>
    <t>Fuji</t>
  </si>
  <si>
    <t>Fujieda</t>
  </si>
  <si>
    <t>Fukui</t>
  </si>
  <si>
    <t>Fukuoka</t>
  </si>
  <si>
    <t>Fukushima</t>
  </si>
  <si>
    <t>Fukuyama</t>
  </si>
  <si>
    <t>Hachinohe</t>
  </si>
  <si>
    <t>Hakodate</t>
  </si>
  <si>
    <t>Hanamaki</t>
  </si>
  <si>
    <t>Higashihiroshima</t>
  </si>
  <si>
    <t>Higashiomi</t>
  </si>
  <si>
    <t>Hikone</t>
  </si>
  <si>
    <t>Hirosaki</t>
  </si>
  <si>
    <t>Hiroshima</t>
  </si>
  <si>
    <t>Hitachi</t>
  </si>
  <si>
    <t>Hofu</t>
  </si>
  <si>
    <t>Ise</t>
  </si>
  <si>
    <t>Isesaki</t>
  </si>
  <si>
    <t>Ishaya City</t>
  </si>
  <si>
    <t>Ishinomaki</t>
  </si>
  <si>
    <t>Iwaki</t>
  </si>
  <si>
    <t>Joetsu</t>
  </si>
  <si>
    <t>Kagoshima</t>
  </si>
  <si>
    <t>Kanazawa</t>
  </si>
  <si>
    <t>Kanoya</t>
  </si>
  <si>
    <t>Kanuma City</t>
  </si>
  <si>
    <t>Karatsu</t>
  </si>
  <si>
    <t>Kashihara</t>
  </si>
  <si>
    <t>Kiryu</t>
  </si>
  <si>
    <t>Kitakyushu</t>
  </si>
  <si>
    <t>Kitami</t>
  </si>
  <si>
    <t>Kochi</t>
  </si>
  <si>
    <t>Kofu</t>
  </si>
  <si>
    <t>Komatsu</t>
  </si>
  <si>
    <t>Koriyama</t>
  </si>
  <si>
    <t>Kumamoto</t>
  </si>
  <si>
    <t>Kurashiki</t>
  </si>
  <si>
    <t>Kure</t>
  </si>
  <si>
    <t>Kurume</t>
  </si>
  <si>
    <t>Kusatsu</t>
  </si>
  <si>
    <t>Kushiro</t>
  </si>
  <si>
    <t>Maebashi</t>
  </si>
  <si>
    <t>Marugame</t>
  </si>
  <si>
    <t>Matsue</t>
  </si>
  <si>
    <t>Matsumoto</t>
  </si>
  <si>
    <t>Matsusaka</t>
  </si>
  <si>
    <t>Matsuyama</t>
  </si>
  <si>
    <t>Mito</t>
  </si>
  <si>
    <t>Miyakonojo</t>
  </si>
  <si>
    <t>Miyazaki</t>
  </si>
  <si>
    <t>Morioka</t>
  </si>
  <si>
    <t>Muroran</t>
  </si>
  <si>
    <t>Nagano</t>
  </si>
  <si>
    <t>Nagaoka</t>
  </si>
  <si>
    <t>Nagasaki</t>
  </si>
  <si>
    <t>Nagoya</t>
  </si>
  <si>
    <t>Naha</t>
  </si>
  <si>
    <t>Niigata</t>
  </si>
  <si>
    <t>Niihama</t>
  </si>
  <si>
    <t>Nobeoka</t>
  </si>
  <si>
    <t>Obihiro</t>
  </si>
  <si>
    <t>Ogaki</t>
  </si>
  <si>
    <t>Oita</t>
  </si>
  <si>
    <t>Okayama</t>
  </si>
  <si>
    <t>Omuta</t>
  </si>
  <si>
    <t>Osaka</t>
  </si>
  <si>
    <t>Otaru</t>
  </si>
  <si>
    <t>Oyama</t>
  </si>
  <si>
    <t>Saga</t>
  </si>
  <si>
    <t>Sakata</t>
  </si>
  <si>
    <t>Sapporo</t>
  </si>
  <si>
    <t>Sasebo</t>
  </si>
  <si>
    <t>Sendai</t>
  </si>
  <si>
    <t>Shizuoka</t>
  </si>
  <si>
    <t>Tajimi</t>
  </si>
  <si>
    <t>Takamatsu</t>
  </si>
  <si>
    <t>Takaoka</t>
  </si>
  <si>
    <t>Tokushima</t>
  </si>
  <si>
    <t>Tokuyama</t>
  </si>
  <si>
    <t>Tokyo</t>
  </si>
  <si>
    <t>Tomakomai</t>
  </si>
  <si>
    <t>Tottori</t>
  </si>
  <si>
    <t>Toyama</t>
  </si>
  <si>
    <t>Tsu</t>
  </si>
  <si>
    <t>Tsuchiura</t>
  </si>
  <si>
    <t>Tsukuba</t>
  </si>
  <si>
    <t>Tsuruoka</t>
  </si>
  <si>
    <t>Ube</t>
  </si>
  <si>
    <t>Ueno</t>
  </si>
  <si>
    <t>Utsunomiya</t>
  </si>
  <si>
    <t>Wakayama</t>
  </si>
  <si>
    <t>Yamagata</t>
  </si>
  <si>
    <t>Yamaguchi</t>
  </si>
  <si>
    <t>Yatsushiro</t>
  </si>
  <si>
    <t>Yokkaichi</t>
  </si>
  <si>
    <t>Yonago</t>
  </si>
  <si>
    <t>Jordan</t>
  </si>
  <si>
    <t>JO</t>
  </si>
  <si>
    <t>Amman</t>
  </si>
  <si>
    <t>Irbid</t>
  </si>
  <si>
    <t>Kazakhstan</t>
  </si>
  <si>
    <t>KZ</t>
  </si>
  <si>
    <t>Aktau</t>
  </si>
  <si>
    <t>Aktyubinsk</t>
  </si>
  <si>
    <t>Almaty</t>
  </si>
  <si>
    <t>Astana</t>
  </si>
  <si>
    <t>Atirau</t>
  </si>
  <si>
    <t>Ekibastuz</t>
  </si>
  <si>
    <t>Karaganda</t>
  </si>
  <si>
    <t>Kokchetav</t>
  </si>
  <si>
    <t>Kostanai (Kustanai)</t>
  </si>
  <si>
    <t>Kyzylorda</t>
  </si>
  <si>
    <t>Oskemen (Ust-Kamenogorsk)</t>
  </si>
  <si>
    <t>Pavlodar</t>
  </si>
  <si>
    <t>Petropavlovsk</t>
  </si>
  <si>
    <t>Rudni</t>
  </si>
  <si>
    <t>Semey (Semipalatinsk)</t>
  </si>
  <si>
    <t>Shimkent</t>
  </si>
  <si>
    <t>Taraz</t>
  </si>
  <si>
    <t>Temirtau</t>
  </si>
  <si>
    <t>Uralsk</t>
  </si>
  <si>
    <t>Kenya</t>
  </si>
  <si>
    <t>KE</t>
  </si>
  <si>
    <t>Eldoret</t>
  </si>
  <si>
    <t>Kisumu</t>
  </si>
  <si>
    <t>Mombasa</t>
  </si>
  <si>
    <t>Nairobi</t>
  </si>
  <si>
    <t>Nakuru</t>
  </si>
  <si>
    <t>Korea, Dem. Rep.</t>
  </si>
  <si>
    <t>KP</t>
  </si>
  <si>
    <t>Anju</t>
  </si>
  <si>
    <t>Chongjin</t>
  </si>
  <si>
    <t>Chongju</t>
  </si>
  <si>
    <t>Haeju</t>
  </si>
  <si>
    <t>Hamhung</t>
  </si>
  <si>
    <t>Hinchon</t>
  </si>
  <si>
    <t>Hyesan</t>
  </si>
  <si>
    <t>Kaechon</t>
  </si>
  <si>
    <t>Kaesong</t>
  </si>
  <si>
    <t>Kanggye</t>
  </si>
  <si>
    <t>Kimchaek</t>
  </si>
  <si>
    <t>Kusong</t>
  </si>
  <si>
    <t>Nampo</t>
  </si>
  <si>
    <t>Phyeongseong</t>
  </si>
  <si>
    <t>Pyongyang</t>
  </si>
  <si>
    <t>Rason</t>
  </si>
  <si>
    <t>Sariweon</t>
  </si>
  <si>
    <t>Seongnim</t>
  </si>
  <si>
    <t>Sinpo</t>
  </si>
  <si>
    <t>Sinuiju</t>
  </si>
  <si>
    <t>Sunchon</t>
  </si>
  <si>
    <t>Tanchon</t>
  </si>
  <si>
    <t>Tokchon</t>
  </si>
  <si>
    <t>Wonsan</t>
  </si>
  <si>
    <t>Korea, Rep.</t>
  </si>
  <si>
    <t>KR</t>
  </si>
  <si>
    <t>Andong</t>
  </si>
  <si>
    <t>Changweon</t>
  </si>
  <si>
    <t>Chechon</t>
  </si>
  <si>
    <t>Cheju</t>
  </si>
  <si>
    <t>Cheonan</t>
  </si>
  <si>
    <t>Cheongju</t>
  </si>
  <si>
    <t>Chinju</t>
  </si>
  <si>
    <t>Chonju</t>
  </si>
  <si>
    <t>Chuncheon</t>
  </si>
  <si>
    <t>Chungju</t>
  </si>
  <si>
    <t>Iri</t>
  </si>
  <si>
    <t>Jinhae (chinhae)</t>
  </si>
  <si>
    <t>Kangnung</t>
  </si>
  <si>
    <t>Kimhae</t>
  </si>
  <si>
    <t>Kumi</t>
  </si>
  <si>
    <t>Kunsan</t>
  </si>
  <si>
    <t>Kwangju</t>
  </si>
  <si>
    <t>Kyongju (Gyeongju)</t>
  </si>
  <si>
    <t>Mokpo</t>
  </si>
  <si>
    <t>Osan</t>
  </si>
  <si>
    <t>Pohang</t>
  </si>
  <si>
    <t>Poryong</t>
  </si>
  <si>
    <t>Pusan</t>
  </si>
  <si>
    <t>Pyeongtaek</t>
  </si>
  <si>
    <t>Seoul</t>
  </si>
  <si>
    <t>Taegu</t>
  </si>
  <si>
    <t>Taejon</t>
  </si>
  <si>
    <t>Tiejeongbu (Eujeongbu, tonyong?))</t>
  </si>
  <si>
    <t>Ulsan</t>
  </si>
  <si>
    <t>Weonju</t>
  </si>
  <si>
    <t>Yeosu</t>
  </si>
  <si>
    <t>Yongin</t>
  </si>
  <si>
    <t>Kosovo</t>
  </si>
  <si>
    <t>RS</t>
  </si>
  <si>
    <t>Pristina</t>
  </si>
  <si>
    <t>Prizren</t>
  </si>
  <si>
    <t>Kuwait</t>
  </si>
  <si>
    <t>KW</t>
  </si>
  <si>
    <t>al-Jahri</t>
  </si>
  <si>
    <t>Kuwait City</t>
  </si>
  <si>
    <t>Kyrgyzstan</t>
  </si>
  <si>
    <t>KG</t>
  </si>
  <si>
    <t>Bishkek</t>
  </si>
  <si>
    <t>Osh (Oshkemen)</t>
  </si>
  <si>
    <t>Laos</t>
  </si>
  <si>
    <t>LA</t>
  </si>
  <si>
    <t>Luang Prabang</t>
  </si>
  <si>
    <t>Savannakhet</t>
  </si>
  <si>
    <t>Vientiane</t>
  </si>
  <si>
    <t>Latvia</t>
  </si>
  <si>
    <t>LV</t>
  </si>
  <si>
    <t>Daugavpils</t>
  </si>
  <si>
    <t>Riga</t>
  </si>
  <si>
    <t>Lebanon</t>
  </si>
  <si>
    <t>LB</t>
  </si>
  <si>
    <t>Beirut</t>
  </si>
  <si>
    <t>Sayda</t>
  </si>
  <si>
    <t>Sur</t>
  </si>
  <si>
    <t>Tripoli</t>
  </si>
  <si>
    <t>Liberia</t>
  </si>
  <si>
    <t>LR</t>
  </si>
  <si>
    <t>Monrovia</t>
  </si>
  <si>
    <t>Libya</t>
  </si>
  <si>
    <t>LY</t>
  </si>
  <si>
    <t>Ajdabiya</t>
  </si>
  <si>
    <t>al-Bayda</t>
  </si>
  <si>
    <t>al-Khums</t>
  </si>
  <si>
    <t>al-Marj</t>
  </si>
  <si>
    <t>az-Zawiyah</t>
  </si>
  <si>
    <t>Benghazi</t>
  </si>
  <si>
    <t>Darnah</t>
  </si>
  <si>
    <t>Gharyan</t>
  </si>
  <si>
    <t>Misurata</t>
  </si>
  <si>
    <t>Tarhunah</t>
  </si>
  <si>
    <t>Tubruq</t>
  </si>
  <si>
    <t>Yafran</t>
  </si>
  <si>
    <t>Zlitan</t>
  </si>
  <si>
    <t>Lithuania</t>
  </si>
  <si>
    <t>LT</t>
  </si>
  <si>
    <t>Kaunas</t>
  </si>
  <si>
    <t>Klaipeda</t>
  </si>
  <si>
    <t>Panevezhis</t>
  </si>
  <si>
    <t>Shaulyay</t>
  </si>
  <si>
    <t>Vilnius</t>
  </si>
  <si>
    <t>Macedonia</t>
  </si>
  <si>
    <t>MK</t>
  </si>
  <si>
    <t>Kumanovo</t>
  </si>
  <si>
    <t>Skopje</t>
  </si>
  <si>
    <t>Madagascar</t>
  </si>
  <si>
    <t>MG</t>
  </si>
  <si>
    <t>Antananarivo</t>
  </si>
  <si>
    <t>Antsirabe</t>
  </si>
  <si>
    <t>Fianarantsoa</t>
  </si>
  <si>
    <t>Mahajanga</t>
  </si>
  <si>
    <t>Toamasina</t>
  </si>
  <si>
    <t>Tulear</t>
  </si>
  <si>
    <t>Malawi</t>
  </si>
  <si>
    <t>MW</t>
  </si>
  <si>
    <t>Blantyre</t>
  </si>
  <si>
    <t>Lilongwe</t>
  </si>
  <si>
    <t>Malaysia</t>
  </si>
  <si>
    <t>MY</t>
  </si>
  <si>
    <t>Alor Setar</t>
  </si>
  <si>
    <t>Bandar Penggaram</t>
  </si>
  <si>
    <t>Bintulu</t>
  </si>
  <si>
    <t>Bukit Mertajam</t>
  </si>
  <si>
    <t>Georgetown</t>
  </si>
  <si>
    <t>Ipoh</t>
  </si>
  <si>
    <t>Johore Bharu</t>
  </si>
  <si>
    <t>Klang</t>
  </si>
  <si>
    <t>Kota Bahru</t>
  </si>
  <si>
    <t>Kota Kinabalu</t>
  </si>
  <si>
    <t>Kuala Lumpur</t>
  </si>
  <si>
    <t>Kuala Terengganu</t>
  </si>
  <si>
    <t>Kuantan</t>
  </si>
  <si>
    <t>Kuching</t>
  </si>
  <si>
    <t>Kulim</t>
  </si>
  <si>
    <t>Malacca (Melaka)</t>
  </si>
  <si>
    <t>Miri</t>
  </si>
  <si>
    <t>Muar</t>
  </si>
  <si>
    <t>Sandakan</t>
  </si>
  <si>
    <t>Serembam</t>
  </si>
  <si>
    <t>Sibu</t>
  </si>
  <si>
    <t>Sungai Petani</t>
  </si>
  <si>
    <t>Taiping</t>
  </si>
  <si>
    <t>Tawau</t>
  </si>
  <si>
    <t>Mali</t>
  </si>
  <si>
    <t>ML</t>
  </si>
  <si>
    <t>Bamako</t>
  </si>
  <si>
    <t>Gao</t>
  </si>
  <si>
    <t>Segou</t>
  </si>
  <si>
    <t>Sikasso</t>
  </si>
  <si>
    <t>Mauritania</t>
  </si>
  <si>
    <t>MR</t>
  </si>
  <si>
    <t>Nouakchott</t>
  </si>
  <si>
    <t>Mexico</t>
  </si>
  <si>
    <t>MX</t>
  </si>
  <si>
    <t>Acapulco de Juarez</t>
  </si>
  <si>
    <t>Acayucan</t>
  </si>
  <si>
    <t>Acuna</t>
  </si>
  <si>
    <t>Aguascalientes</t>
  </si>
  <si>
    <t>Apizaco</t>
  </si>
  <si>
    <t>Campeche</t>
  </si>
  <si>
    <t>Cancun</t>
  </si>
  <si>
    <t>Carmen</t>
  </si>
  <si>
    <t>Celaya</t>
  </si>
  <si>
    <t>Chetumal</t>
  </si>
  <si>
    <t>Chihuahua</t>
  </si>
  <si>
    <t>Chilpancingo</t>
  </si>
  <si>
    <t>Ciudad Valles</t>
  </si>
  <si>
    <t>Coatzacoalcos</t>
  </si>
  <si>
    <t>Colima</t>
  </si>
  <si>
    <t>Cuautla</t>
  </si>
  <si>
    <t>Cuernavaca</t>
  </si>
  <si>
    <t>Culiacan</t>
  </si>
  <si>
    <t>Delicias</t>
  </si>
  <si>
    <t>Durango</t>
  </si>
  <si>
    <t>Ensenada</t>
  </si>
  <si>
    <t>Guadalajara</t>
  </si>
  <si>
    <t>Guaymas</t>
  </si>
  <si>
    <t>Hermosillo</t>
  </si>
  <si>
    <t>Iguala</t>
  </si>
  <si>
    <t>Irapuato</t>
  </si>
  <si>
    <t>Juarez</t>
  </si>
  <si>
    <t>La Piedad</t>
  </si>
  <si>
    <t>Leon</t>
  </si>
  <si>
    <t>Los Mochis</t>
  </si>
  <si>
    <t>Matamoros</t>
  </si>
  <si>
    <t>Mazatlan</t>
  </si>
  <si>
    <t>Merida</t>
  </si>
  <si>
    <t>Mexicali</t>
  </si>
  <si>
    <t>Minatitlan</t>
  </si>
  <si>
    <t>Monclova</t>
  </si>
  <si>
    <t>Monterrey</t>
  </si>
  <si>
    <t>Morelia</t>
  </si>
  <si>
    <t>Moroleon</t>
  </si>
  <si>
    <t>Nogales</t>
  </si>
  <si>
    <t>Nuevo Laredo</t>
  </si>
  <si>
    <t>Oaxaca de Juarez</t>
  </si>
  <si>
    <t>Obregon</t>
  </si>
  <si>
    <t>Ocotlan</t>
  </si>
  <si>
    <t>Orizaba</t>
  </si>
  <si>
    <t>Pachuca de Soto</t>
  </si>
  <si>
    <t>Piedras Negras</t>
  </si>
  <si>
    <t>Poza Rica de Hidalgo</t>
  </si>
  <si>
    <t>Puebla De Zaragoza</t>
  </si>
  <si>
    <t>Puerto Vallarta</t>
  </si>
  <si>
    <t>Queretaro</t>
  </si>
  <si>
    <t>Reynosa</t>
  </si>
  <si>
    <t>Salamanca</t>
  </si>
  <si>
    <t>Saltillo</t>
  </si>
  <si>
    <t>San Cristobal de las Casas</t>
  </si>
  <si>
    <t>San Francisco del Rincon</t>
  </si>
  <si>
    <t>San Luis Potosi</t>
  </si>
  <si>
    <t>San Luis Rio Colorado</t>
  </si>
  <si>
    <t>San Miguel de Texmelucan de Labast*</t>
  </si>
  <si>
    <t>Tampico</t>
  </si>
  <si>
    <t>Tapachula</t>
  </si>
  <si>
    <t>Tehuacan</t>
  </si>
  <si>
    <t>Teocoman</t>
  </si>
  <si>
    <t>Tepic</t>
  </si>
  <si>
    <t>Tijuana</t>
  </si>
  <si>
    <t>Tlaxcala</t>
  </si>
  <si>
    <t>Toluca</t>
  </si>
  <si>
    <t>Torreon</t>
  </si>
  <si>
    <t>Tula de Allende</t>
  </si>
  <si>
    <t>Tulacingo de Bravo</t>
  </si>
  <si>
    <t>Tuxtla Gutierrez</t>
  </si>
  <si>
    <t>Uruapan</t>
  </si>
  <si>
    <t>Veracruz</t>
  </si>
  <si>
    <t>Villahermosa</t>
  </si>
  <si>
    <t>Xalapa</t>
  </si>
  <si>
    <t>Zacatecas</t>
  </si>
  <si>
    <t>Zamora</t>
  </si>
  <si>
    <t>Moldova</t>
  </si>
  <si>
    <t>MD</t>
  </si>
  <si>
    <t>Boloi (Beltsy?)</t>
  </si>
  <si>
    <t>Kishinev</t>
  </si>
  <si>
    <t>Tighina (Bendery?)</t>
  </si>
  <si>
    <t>Tiraspol</t>
  </si>
  <si>
    <t>Mongolia</t>
  </si>
  <si>
    <t>MN</t>
  </si>
  <si>
    <t>Ulan Bator</t>
  </si>
  <si>
    <t>Montenegro</t>
  </si>
  <si>
    <t>ME</t>
  </si>
  <si>
    <t>Podgorica</t>
  </si>
  <si>
    <t>Morocco</t>
  </si>
  <si>
    <t>MA</t>
  </si>
  <si>
    <t>Agadir</t>
  </si>
  <si>
    <t>al-Ara'ish</t>
  </si>
  <si>
    <t>al-Qasr-al-Kabir</t>
  </si>
  <si>
    <t>an-Nadur</t>
  </si>
  <si>
    <t>Beni Mellal</t>
  </si>
  <si>
    <t>Casablanca</t>
  </si>
  <si>
    <t>El Jadida</t>
  </si>
  <si>
    <t>Fes</t>
  </si>
  <si>
    <t>Kenitra</t>
  </si>
  <si>
    <t>Khouribga</t>
  </si>
  <si>
    <t>Marrakech</t>
  </si>
  <si>
    <t>Meknes</t>
  </si>
  <si>
    <t>Mohammedia</t>
  </si>
  <si>
    <t>Oujda</t>
  </si>
  <si>
    <t>Rabat</t>
  </si>
  <si>
    <t>Safi</t>
  </si>
  <si>
    <t>Settat</t>
  </si>
  <si>
    <t>Tangier</t>
  </si>
  <si>
    <t>Taza</t>
  </si>
  <si>
    <t>Tetouan</t>
  </si>
  <si>
    <t>Mozambique</t>
  </si>
  <si>
    <t>MZ</t>
  </si>
  <si>
    <t>Beira</t>
  </si>
  <si>
    <t>Chimoio</t>
  </si>
  <si>
    <t>Garue</t>
  </si>
  <si>
    <t>Maputo</t>
  </si>
  <si>
    <t>Mocuba</t>
  </si>
  <si>
    <t>Nampula</t>
  </si>
  <si>
    <t>Quelimane</t>
  </si>
  <si>
    <t>Tete</t>
  </si>
  <si>
    <t>Xai-xai</t>
  </si>
  <si>
    <t>Myanmar</t>
  </si>
  <si>
    <t>MM</t>
  </si>
  <si>
    <t>Bago</t>
  </si>
  <si>
    <t>Dawei</t>
  </si>
  <si>
    <t>Lashio</t>
  </si>
  <si>
    <t>Mandalay</t>
  </si>
  <si>
    <t>Maymyo</t>
  </si>
  <si>
    <t>Meiktila</t>
  </si>
  <si>
    <t>Mergui</t>
  </si>
  <si>
    <t>Monywa</t>
  </si>
  <si>
    <t>Moulmein</t>
  </si>
  <si>
    <t>Myingyan</t>
  </si>
  <si>
    <t>Pakokku</t>
  </si>
  <si>
    <t>Pathein (Bassein)</t>
  </si>
  <si>
    <t>Pyay</t>
  </si>
  <si>
    <t>Taunggyi</t>
  </si>
  <si>
    <t>Yangon</t>
  </si>
  <si>
    <t>Namibia</t>
  </si>
  <si>
    <t>NA</t>
  </si>
  <si>
    <t>Windhoek</t>
  </si>
  <si>
    <t>Nepal</t>
  </si>
  <si>
    <t>NP</t>
  </si>
  <si>
    <t>Biratnagar</t>
  </si>
  <si>
    <t>Birganj</t>
  </si>
  <si>
    <t>Kathmandu</t>
  </si>
  <si>
    <t>Pokhara</t>
  </si>
  <si>
    <t>Netherlands</t>
  </si>
  <si>
    <t>NL</t>
  </si>
  <si>
    <t>Almere</t>
  </si>
  <si>
    <t>Amersfoort</t>
  </si>
  <si>
    <t>Amsterdam</t>
  </si>
  <si>
    <t>Apeldoorn</t>
  </si>
  <si>
    <t>Arnhem</t>
  </si>
  <si>
    <t>Breda</t>
  </si>
  <si>
    <t>Eindhoven-Tivoli</t>
  </si>
  <si>
    <t>Enschede-Hengelo</t>
  </si>
  <si>
    <t>Geleen/Sittard</t>
  </si>
  <si>
    <t>Groningen</t>
  </si>
  <si>
    <t>Heerlen/Kerkrade</t>
  </si>
  <si>
    <t>Leeuwarden</t>
  </si>
  <si>
    <t>Maastricht</t>
  </si>
  <si>
    <t>Nijmegen</t>
  </si>
  <si>
    <t>S-Hertogenbosch</t>
  </si>
  <si>
    <t>Tilburg</t>
  </si>
  <si>
    <t>Utrecht</t>
  </si>
  <si>
    <t>Velsen/Beverwijk</t>
  </si>
  <si>
    <t>Zwolle</t>
  </si>
  <si>
    <t>New Caledonia</t>
  </si>
  <si>
    <t>NC</t>
  </si>
  <si>
    <t>Noumea</t>
  </si>
  <si>
    <t>New Zealand</t>
  </si>
  <si>
    <t>NZ</t>
  </si>
  <si>
    <t>Auckland</t>
  </si>
  <si>
    <t>Christchurch</t>
  </si>
  <si>
    <t>Napier-Hastings</t>
  </si>
  <si>
    <t>Northshore</t>
  </si>
  <si>
    <t>Wellington</t>
  </si>
  <si>
    <t>Nicaragua</t>
  </si>
  <si>
    <t>NI</t>
  </si>
  <si>
    <t>Managua</t>
  </si>
  <si>
    <t>Niger</t>
  </si>
  <si>
    <t>NE</t>
  </si>
  <si>
    <t>Maradi</t>
  </si>
  <si>
    <t>Niamey</t>
  </si>
  <si>
    <t>Zinder</t>
  </si>
  <si>
    <t>Nigeria</t>
  </si>
  <si>
    <t>NG</t>
  </si>
  <si>
    <t>Aba</t>
  </si>
  <si>
    <t>Abeokuta</t>
  </si>
  <si>
    <t>Ado-Ekiti</t>
  </si>
  <si>
    <t>Akure</t>
  </si>
  <si>
    <t>Awka</t>
  </si>
  <si>
    <t>Bauchi</t>
  </si>
  <si>
    <t>Benin City</t>
  </si>
  <si>
    <t>Bida</t>
  </si>
  <si>
    <t>Calabar</t>
  </si>
  <si>
    <t>Ede</t>
  </si>
  <si>
    <t>Enugu</t>
  </si>
  <si>
    <t>Funtua</t>
  </si>
  <si>
    <t>Gboko</t>
  </si>
  <si>
    <t>Gombe</t>
  </si>
  <si>
    <t>Gusau</t>
  </si>
  <si>
    <t>Ibadan</t>
  </si>
  <si>
    <t>Ife</t>
  </si>
  <si>
    <t>Ifon Osun</t>
  </si>
  <si>
    <t>Igboho</t>
  </si>
  <si>
    <t>Ijebu Ode</t>
  </si>
  <si>
    <t>Ikerre</t>
  </si>
  <si>
    <t>Ikire</t>
  </si>
  <si>
    <t>Ikirun</t>
  </si>
  <si>
    <t>Ilesha</t>
  </si>
  <si>
    <t>Ilorin</t>
  </si>
  <si>
    <t>Iseyin</t>
  </si>
  <si>
    <t>Iwo</t>
  </si>
  <si>
    <t>Jalingo</t>
  </si>
  <si>
    <t>Jimeta</t>
  </si>
  <si>
    <t>Jos</t>
  </si>
  <si>
    <t>Kaduna</t>
  </si>
  <si>
    <t>Kano</t>
  </si>
  <si>
    <t>Katsina</t>
  </si>
  <si>
    <t>Lafia</t>
  </si>
  <si>
    <t>Lagos</t>
  </si>
  <si>
    <t>Maiduguri</t>
  </si>
  <si>
    <t>Makurdi</t>
  </si>
  <si>
    <t>Minna</t>
  </si>
  <si>
    <t>Nnewi</t>
  </si>
  <si>
    <t>Offa</t>
  </si>
  <si>
    <t>Ogbomosho</t>
  </si>
  <si>
    <t>Okene</t>
  </si>
  <si>
    <t>Okrika</t>
  </si>
  <si>
    <t>Ondo</t>
  </si>
  <si>
    <t>Onitsha</t>
  </si>
  <si>
    <t>Oshogbo</t>
  </si>
  <si>
    <t>Otukpo</t>
  </si>
  <si>
    <t>Owerri</t>
  </si>
  <si>
    <t>Owo</t>
  </si>
  <si>
    <t>Oyo</t>
  </si>
  <si>
    <t>Port Harcourt</t>
  </si>
  <si>
    <t>Sapele</t>
  </si>
  <si>
    <t>Shagamu</t>
  </si>
  <si>
    <t>Shaki</t>
  </si>
  <si>
    <t>Sokoto</t>
  </si>
  <si>
    <t>Umuahia</t>
  </si>
  <si>
    <t>Uromi</t>
  </si>
  <si>
    <t>Uyo</t>
  </si>
  <si>
    <t>Warri</t>
  </si>
  <si>
    <t>Zaria</t>
  </si>
  <si>
    <t>Norway</t>
  </si>
  <si>
    <t>NO</t>
  </si>
  <si>
    <t>Baerum</t>
  </si>
  <si>
    <t>Bergen</t>
  </si>
  <si>
    <t>Oslo</t>
  </si>
  <si>
    <t>Stavanger</t>
  </si>
  <si>
    <t>Trondheim</t>
  </si>
  <si>
    <t>Oman</t>
  </si>
  <si>
    <t>OM</t>
  </si>
  <si>
    <t>as-Sib</t>
  </si>
  <si>
    <t>Muscat</t>
  </si>
  <si>
    <t>Salalah</t>
  </si>
  <si>
    <t>Pakistan</t>
  </si>
  <si>
    <t>PK</t>
  </si>
  <si>
    <t>Abottabad</t>
  </si>
  <si>
    <t>Ahmadpur East</t>
  </si>
  <si>
    <t>Bahawalnagar</t>
  </si>
  <si>
    <t>Bahawalpur</t>
  </si>
  <si>
    <t>Barewala</t>
  </si>
  <si>
    <t>Chiniot</t>
  </si>
  <si>
    <t>Chishtian Mandi</t>
  </si>
  <si>
    <t>Dadu</t>
  </si>
  <si>
    <t>Daska</t>
  </si>
  <si>
    <t>Dera Ghazikhan</t>
  </si>
  <si>
    <t>Dera ismail Khan</t>
  </si>
  <si>
    <t>Faisalabad</t>
  </si>
  <si>
    <t>Gojra</t>
  </si>
  <si>
    <t>Gujranwala</t>
  </si>
  <si>
    <t>Gujrat</t>
  </si>
  <si>
    <t>Hafizabad</t>
  </si>
  <si>
    <t>Jacobabad</t>
  </si>
  <si>
    <t>Jaranwala</t>
  </si>
  <si>
    <t>Jhang</t>
  </si>
  <si>
    <t>Jhelum</t>
  </si>
  <si>
    <t>Kamalia</t>
  </si>
  <si>
    <t>Kamoke</t>
  </si>
  <si>
    <t>Karachi</t>
  </si>
  <si>
    <t>Kasir (Kasur)</t>
  </si>
  <si>
    <t>Khairpur</t>
  </si>
  <si>
    <t>Khanewal</t>
  </si>
  <si>
    <t>Khanpur</t>
  </si>
  <si>
    <t>Khuzdar</t>
  </si>
  <si>
    <t>Kohat</t>
  </si>
  <si>
    <t>Lahore</t>
  </si>
  <si>
    <t>Larkana</t>
  </si>
  <si>
    <t>Mandi Bahauddin</t>
  </si>
  <si>
    <t>Mardan</t>
  </si>
  <si>
    <t>Mingoora (Mingaora)</t>
  </si>
  <si>
    <t>Mirpur Khas</t>
  </si>
  <si>
    <t>Multan</t>
  </si>
  <si>
    <t>Muridike</t>
  </si>
  <si>
    <t>Muzaffargarh</t>
  </si>
  <si>
    <t>Nawabshah</t>
  </si>
  <si>
    <t>Okara</t>
  </si>
  <si>
    <t>Pakpattan</t>
  </si>
  <si>
    <t>Peshawar</t>
  </si>
  <si>
    <t>Quetta</t>
  </si>
  <si>
    <t>Rahim Khan</t>
  </si>
  <si>
    <t>Rawalpindi</t>
  </si>
  <si>
    <t>Sadiqabad</t>
  </si>
  <si>
    <t>Sahawal</t>
  </si>
  <si>
    <t>Sargodha</t>
  </si>
  <si>
    <t>Sheikhupura</t>
  </si>
  <si>
    <t>Shikarpur</t>
  </si>
  <si>
    <t>Sialkot</t>
  </si>
  <si>
    <t>Sukkur</t>
  </si>
  <si>
    <t>Tando adam</t>
  </si>
  <si>
    <t>Vihari</t>
  </si>
  <si>
    <t>Wah Cantonment</t>
  </si>
  <si>
    <t>Panama</t>
  </si>
  <si>
    <t>PA</t>
  </si>
  <si>
    <t>Colon</t>
  </si>
  <si>
    <t>David</t>
  </si>
  <si>
    <t>Panama City</t>
  </si>
  <si>
    <t>Papua New Guinea</t>
  </si>
  <si>
    <t>PG</t>
  </si>
  <si>
    <t>Lae</t>
  </si>
  <si>
    <t>Port Moresby</t>
  </si>
  <si>
    <t>Paraguay</t>
  </si>
  <si>
    <t>PY</t>
  </si>
  <si>
    <t>Asuncion</t>
  </si>
  <si>
    <t>Ciudad del Este</t>
  </si>
  <si>
    <t>Peru</t>
  </si>
  <si>
    <t>PE</t>
  </si>
  <si>
    <t>Arequipa</t>
  </si>
  <si>
    <t>Ayacucho</t>
  </si>
  <si>
    <t>Cajamarca</t>
  </si>
  <si>
    <t>Chiclayo</t>
  </si>
  <si>
    <t>Chimbote</t>
  </si>
  <si>
    <t>Chincha Alta</t>
  </si>
  <si>
    <t>Cusco</t>
  </si>
  <si>
    <t>Huancayo</t>
  </si>
  <si>
    <t>Huanuco</t>
  </si>
  <si>
    <t>Ica</t>
  </si>
  <si>
    <t>Iquitos</t>
  </si>
  <si>
    <t>Juliaca</t>
  </si>
  <si>
    <t>Lima</t>
  </si>
  <si>
    <t>Piura</t>
  </si>
  <si>
    <t>Pucallpa</t>
  </si>
  <si>
    <t>Sullana</t>
  </si>
  <si>
    <t>Tacna</t>
  </si>
  <si>
    <t>Trujillo</t>
  </si>
  <si>
    <t>Philippines</t>
  </si>
  <si>
    <t>PH</t>
  </si>
  <si>
    <t>Angeles</t>
  </si>
  <si>
    <t>Bacolod</t>
  </si>
  <si>
    <t>BaguIo</t>
  </si>
  <si>
    <t>Batangas</t>
  </si>
  <si>
    <t>Butuan</t>
  </si>
  <si>
    <t>Cabanatuan</t>
  </si>
  <si>
    <t>Cagayan de Oro</t>
  </si>
  <si>
    <t>Cebu</t>
  </si>
  <si>
    <t>Cotabato</t>
  </si>
  <si>
    <t>Dagupan</t>
  </si>
  <si>
    <t>Davao</t>
  </si>
  <si>
    <t>Dumaguete</t>
  </si>
  <si>
    <t>General Santos</t>
  </si>
  <si>
    <t>Guagua</t>
  </si>
  <si>
    <t>Iloilo City</t>
  </si>
  <si>
    <t>Legaspi</t>
  </si>
  <si>
    <t>Lipa</t>
  </si>
  <si>
    <t>Lucena City</t>
  </si>
  <si>
    <t>Marawi City</t>
  </si>
  <si>
    <t>Metro Manila</t>
  </si>
  <si>
    <t>Naga</t>
  </si>
  <si>
    <t>Olongapo</t>
  </si>
  <si>
    <t>Ozamis City</t>
  </si>
  <si>
    <t>Roxas</t>
  </si>
  <si>
    <t>Silay</t>
  </si>
  <si>
    <t>Tacloban</t>
  </si>
  <si>
    <t>Tagum</t>
  </si>
  <si>
    <t>Tarlac</t>
  </si>
  <si>
    <t>Urdaneta</t>
  </si>
  <si>
    <t>Zamboanga</t>
  </si>
  <si>
    <t>Poland</t>
  </si>
  <si>
    <t>PL</t>
  </si>
  <si>
    <t>Bialystok</t>
  </si>
  <si>
    <t>Bielsko-Biala</t>
  </si>
  <si>
    <t>Bydgoszcz</t>
  </si>
  <si>
    <t>Czestochowa</t>
  </si>
  <si>
    <t>Elbag</t>
  </si>
  <si>
    <t>Gdansk</t>
  </si>
  <si>
    <t>Gdynia</t>
  </si>
  <si>
    <t>Gorzow Wielkopolski</t>
  </si>
  <si>
    <t>Grudziadz</t>
  </si>
  <si>
    <t>Kalisz</t>
  </si>
  <si>
    <t>Katowice</t>
  </si>
  <si>
    <t>Kielce</t>
  </si>
  <si>
    <t>Koszalin</t>
  </si>
  <si>
    <t>Krakow</t>
  </si>
  <si>
    <t>Legnica</t>
  </si>
  <si>
    <t>Lodz</t>
  </si>
  <si>
    <t>Lublin</t>
  </si>
  <si>
    <t>Olsztyn</t>
  </si>
  <si>
    <t>Opole</t>
  </si>
  <si>
    <t>Plock</t>
  </si>
  <si>
    <t>Poznan</t>
  </si>
  <si>
    <t>Radom</t>
  </si>
  <si>
    <t>Rybnik</t>
  </si>
  <si>
    <t>Rzeszow</t>
  </si>
  <si>
    <t>Slupsk</t>
  </si>
  <si>
    <t>Szczecin</t>
  </si>
  <si>
    <t>Tarnow</t>
  </si>
  <si>
    <t>Torun</t>
  </si>
  <si>
    <t>Walbrzych</t>
  </si>
  <si>
    <t>Warszawa</t>
  </si>
  <si>
    <t>Wloclawek</t>
  </si>
  <si>
    <t>Wroclaw</t>
  </si>
  <si>
    <t>Zielona Gora</t>
  </si>
  <si>
    <t>Portugal</t>
  </si>
  <si>
    <t>PT</t>
  </si>
  <si>
    <t>Braga</t>
  </si>
  <si>
    <t>Coimbra</t>
  </si>
  <si>
    <t>Funchal</t>
  </si>
  <si>
    <t>Lisboa</t>
  </si>
  <si>
    <t>Porto</t>
  </si>
  <si>
    <t>Setubal</t>
  </si>
  <si>
    <t>Puerto Rico</t>
  </si>
  <si>
    <t>PR</t>
  </si>
  <si>
    <t>Aguadilla</t>
  </si>
  <si>
    <t>Arecibo</t>
  </si>
  <si>
    <t>Caguas</t>
  </si>
  <si>
    <t>Mayaguez, PR MSA</t>
  </si>
  <si>
    <t>Ponce, PR MSA</t>
  </si>
  <si>
    <t>San Juan--Caguas--Arecibo, PR CMSA</t>
  </si>
  <si>
    <t>Yauco</t>
  </si>
  <si>
    <t>Qatar</t>
  </si>
  <si>
    <t>QA</t>
  </si>
  <si>
    <t>Doha</t>
  </si>
  <si>
    <t>Romania</t>
  </si>
  <si>
    <t>RO</t>
  </si>
  <si>
    <t>Arad</t>
  </si>
  <si>
    <t>Bacau</t>
  </si>
  <si>
    <t>Baia Mare</t>
  </si>
  <si>
    <t>Botosani</t>
  </si>
  <si>
    <t>Braila</t>
  </si>
  <si>
    <t>Brasov</t>
  </si>
  <si>
    <t>Bucharest</t>
  </si>
  <si>
    <t>Buzau</t>
  </si>
  <si>
    <t>Cluj-Napoca</t>
  </si>
  <si>
    <t>Constanta</t>
  </si>
  <si>
    <t>Craiova</t>
  </si>
  <si>
    <t>Drobeta-Turnu Severin</t>
  </si>
  <si>
    <t>Focsani</t>
  </si>
  <si>
    <t>Galati</t>
  </si>
  <si>
    <t>Iasi</t>
  </si>
  <si>
    <t>Oradea</t>
  </si>
  <si>
    <t>Piatra Neamt</t>
  </si>
  <si>
    <t>Pitesti</t>
  </si>
  <si>
    <t>Ploiesti</t>
  </si>
  <si>
    <t>Rimnicu</t>
  </si>
  <si>
    <t>Satu Mare</t>
  </si>
  <si>
    <t>Sibiu</t>
  </si>
  <si>
    <t>Suceava</t>
  </si>
  <si>
    <t>Targu Mureo (Tirgu-Mures)</t>
  </si>
  <si>
    <t>Timisoara</t>
  </si>
  <si>
    <t>Russia</t>
  </si>
  <si>
    <t>RU</t>
  </si>
  <si>
    <t>Abakan</t>
  </si>
  <si>
    <t>Achinsk</t>
  </si>
  <si>
    <t>Almetjevsk</t>
  </si>
  <si>
    <t>Angorsk</t>
  </si>
  <si>
    <t>Arhangelsk</t>
  </si>
  <si>
    <t>Armavir</t>
  </si>
  <si>
    <t>Arzamas</t>
  </si>
  <si>
    <t>Astrakhan</t>
  </si>
  <si>
    <t>Balakovo</t>
  </si>
  <si>
    <t>Barnaul</t>
  </si>
  <si>
    <t>Bataysk</t>
  </si>
  <si>
    <t>Belgorod</t>
  </si>
  <si>
    <t>Berezniki</t>
  </si>
  <si>
    <t>Bijsk</t>
  </si>
  <si>
    <t>Blagoveshchensk</t>
  </si>
  <si>
    <t>Bratsk</t>
  </si>
  <si>
    <t>Bryansk</t>
  </si>
  <si>
    <t>Cheboksary (Novocheboksarsk?)</t>
  </si>
  <si>
    <t>Chelyabinsk</t>
  </si>
  <si>
    <t>Cherepovets</t>
  </si>
  <si>
    <t>Cherkessk</t>
  </si>
  <si>
    <t>Chita</t>
  </si>
  <si>
    <t>Dimitrovgrad</t>
  </si>
  <si>
    <t>Dzerzhinsk</t>
  </si>
  <si>
    <t>Ekaterinburg</t>
  </si>
  <si>
    <t>Elektrostal</t>
  </si>
  <si>
    <t>Elista</t>
  </si>
  <si>
    <t>Engels</t>
  </si>
  <si>
    <t>Glazov</t>
  </si>
  <si>
    <t>Grozny</t>
  </si>
  <si>
    <t>Ioshkar-Ola (Joskar-Ola)</t>
  </si>
  <si>
    <t>Irkutsk</t>
  </si>
  <si>
    <t>Ivanovo</t>
  </si>
  <si>
    <t>Izhevsk</t>
  </si>
  <si>
    <t>Jelec</t>
  </si>
  <si>
    <t>Juzhno-Sahalinsk</t>
  </si>
  <si>
    <t>Kaliningrad</t>
  </si>
  <si>
    <t>Kaluga</t>
  </si>
  <si>
    <t>Kamensk-Uralsky</t>
  </si>
  <si>
    <t>Kamyshin</t>
  </si>
  <si>
    <t>Kansk</t>
  </si>
  <si>
    <t>Kazan</t>
  </si>
  <si>
    <t>Kemerovo</t>
  </si>
  <si>
    <t>Khabarovsk</t>
  </si>
  <si>
    <t>Khassavyurt</t>
  </si>
  <si>
    <t>Kirov</t>
  </si>
  <si>
    <t>Kislovodsk</t>
  </si>
  <si>
    <t>Kolomna</t>
  </si>
  <si>
    <t>Komsomolsk-na-Amure</t>
  </si>
  <si>
    <t>Kostroma</t>
  </si>
  <si>
    <t>Kovrov</t>
  </si>
  <si>
    <t>Krasnodar</t>
  </si>
  <si>
    <t>Krasnoyarsk</t>
  </si>
  <si>
    <t>Kurgan</t>
  </si>
  <si>
    <t>Kursk</t>
  </si>
  <si>
    <t>Kyzyl</t>
  </si>
  <si>
    <t>Leninsk-Kusnetsky</t>
  </si>
  <si>
    <t>Lipetsk</t>
  </si>
  <si>
    <t>Magadan</t>
  </si>
  <si>
    <t>Magnitogorsk</t>
  </si>
  <si>
    <t>Majkop</t>
  </si>
  <si>
    <t>Makhachkala</t>
  </si>
  <si>
    <t>Mezhdurechensk</t>
  </si>
  <si>
    <t>Miass</t>
  </si>
  <si>
    <t>Moscow</t>
  </si>
  <si>
    <t>Murmansk</t>
  </si>
  <si>
    <t>Murom</t>
  </si>
  <si>
    <t>Naberezhnye Tchelny</t>
  </si>
  <si>
    <t>Nakhodka</t>
  </si>
  <si>
    <t>Nalchik</t>
  </si>
  <si>
    <t>Nazran</t>
  </si>
  <si>
    <t>Neftekamsk</t>
  </si>
  <si>
    <t>Nevinnomyssk</t>
  </si>
  <si>
    <t>Nizhnekamsk</t>
  </si>
  <si>
    <t>Nizhnevartousk</t>
  </si>
  <si>
    <t>Nizhni Novgorod</t>
  </si>
  <si>
    <t>Nizhny Tagil</t>
  </si>
  <si>
    <t>Norilsk</t>
  </si>
  <si>
    <t>Novocheboksarsk</t>
  </si>
  <si>
    <t>Novocherkassk</t>
  </si>
  <si>
    <t>Novokubyshevsk</t>
  </si>
  <si>
    <t>Novokuznetsk</t>
  </si>
  <si>
    <t>Novomoskovsk</t>
  </si>
  <si>
    <t>Novorossiisk</t>
  </si>
  <si>
    <t>Novoshakhtinsk</t>
  </si>
  <si>
    <t>Novosibirsk</t>
  </si>
  <si>
    <t>Novotroisk</t>
  </si>
  <si>
    <t>Novy Urengoy</t>
  </si>
  <si>
    <t>Noyabrsk</t>
  </si>
  <si>
    <t>Obninsk</t>
  </si>
  <si>
    <t>Odintsovo</t>
  </si>
  <si>
    <t>Oktyabrsky</t>
  </si>
  <si>
    <t>Omsk</t>
  </si>
  <si>
    <t>Orekhovo-Zuevo</t>
  </si>
  <si>
    <t>Orel</t>
  </si>
  <si>
    <t>Orenburg</t>
  </si>
  <si>
    <t>Orsk</t>
  </si>
  <si>
    <t>Penza</t>
  </si>
  <si>
    <t>Perm</t>
  </si>
  <si>
    <t>Pervouralsk</t>
  </si>
  <si>
    <t>Petropavlovsk Kamch.</t>
  </si>
  <si>
    <t>Petrozavodsk</t>
  </si>
  <si>
    <t>Prokopyevsk</t>
  </si>
  <si>
    <t>Pskov</t>
  </si>
  <si>
    <t>Pyatigorsk</t>
  </si>
  <si>
    <t>Rostov-on-Don</t>
  </si>
  <si>
    <t>Rubtsovsk</t>
  </si>
  <si>
    <t>Ryazan</t>
  </si>
  <si>
    <t>Rybinsk</t>
  </si>
  <si>
    <t>Saint Petersburg</t>
  </si>
  <si>
    <t>Salavat</t>
  </si>
  <si>
    <t>Samara</t>
  </si>
  <si>
    <t>Saransk</t>
  </si>
  <si>
    <t>Sarapul</t>
  </si>
  <si>
    <t>Saratov</t>
  </si>
  <si>
    <t>Sergijev Posad</t>
  </si>
  <si>
    <t>Serov</t>
  </si>
  <si>
    <t>Serpukhov</t>
  </si>
  <si>
    <t>Severodvinsk</t>
  </si>
  <si>
    <t>Seversk</t>
  </si>
  <si>
    <t>Shakhty</t>
  </si>
  <si>
    <t>Shchelkovo</t>
  </si>
  <si>
    <t>Smolensk</t>
  </si>
  <si>
    <t>Sochi</t>
  </si>
  <si>
    <t>Solikamsk</t>
  </si>
  <si>
    <t>Stargy Oskol</t>
  </si>
  <si>
    <t>Stavropol</t>
  </si>
  <si>
    <t>Sterlitamak</t>
  </si>
  <si>
    <t>Surgut</t>
  </si>
  <si>
    <t>Syktyvkar</t>
  </si>
  <si>
    <t>Syzran</t>
  </si>
  <si>
    <t>Taganrog</t>
  </si>
  <si>
    <t>Tambov</t>
  </si>
  <si>
    <t>Tolyatti</t>
  </si>
  <si>
    <t>Tomsk</t>
  </si>
  <si>
    <t>Tula</t>
  </si>
  <si>
    <t>Tver</t>
  </si>
  <si>
    <t>Tyumen</t>
  </si>
  <si>
    <t>Ufa</t>
  </si>
  <si>
    <t>Ukhta</t>
  </si>
  <si>
    <t>Ulan-Ude</t>
  </si>
  <si>
    <t>Ulyanovsk</t>
  </si>
  <si>
    <t>Ussuriisk</t>
  </si>
  <si>
    <t>Ust-Ulimsk</t>
  </si>
  <si>
    <t>Velikie Luky</t>
  </si>
  <si>
    <t>Velikij Novgorod</t>
  </si>
  <si>
    <t>Vladikavkaz</t>
  </si>
  <si>
    <t>Vladimir</t>
  </si>
  <si>
    <t>Vladivostok</t>
  </si>
  <si>
    <t>Volgodonsk</t>
  </si>
  <si>
    <t>Volgograd</t>
  </si>
  <si>
    <t>Vologda</t>
  </si>
  <si>
    <t>Volzhsky</t>
  </si>
  <si>
    <t>Voronezh</t>
  </si>
  <si>
    <t>Votkinsk</t>
  </si>
  <si>
    <t>Yakutsk</t>
  </si>
  <si>
    <t>Yaroslavl</t>
  </si>
  <si>
    <t>Zelenograd</t>
  </si>
  <si>
    <t>Zlatoust</t>
  </si>
  <si>
    <t>Rwanda</t>
  </si>
  <si>
    <t>RW</t>
  </si>
  <si>
    <t>Kigali</t>
  </si>
  <si>
    <t>Saudi Arabia</t>
  </si>
  <si>
    <t>SA</t>
  </si>
  <si>
    <t>Abha</t>
  </si>
  <si>
    <t>Al-Hawiyah</t>
  </si>
  <si>
    <t>Al-Kharj</t>
  </si>
  <si>
    <t>al-Mubarraz</t>
  </si>
  <si>
    <t>Ara'ar</t>
  </si>
  <si>
    <t>Buraydah</t>
  </si>
  <si>
    <t>Dammam</t>
  </si>
  <si>
    <t>Ha'il</t>
  </si>
  <si>
    <t>Hafar-al-Batin</t>
  </si>
  <si>
    <t>Jidda</t>
  </si>
  <si>
    <t>Jubayl</t>
  </si>
  <si>
    <t>Khamis Mushayt</t>
  </si>
  <si>
    <t>Mecca</t>
  </si>
  <si>
    <t>Medina</t>
  </si>
  <si>
    <t>Najran</t>
  </si>
  <si>
    <t>Riyadh</t>
  </si>
  <si>
    <t>Sakakah</t>
  </si>
  <si>
    <t>Tabuk</t>
  </si>
  <si>
    <t>Taif</t>
  </si>
  <si>
    <t>Unayzah</t>
  </si>
  <si>
    <t>Yanbu</t>
  </si>
  <si>
    <t>Senegal</t>
  </si>
  <si>
    <t>SN</t>
  </si>
  <si>
    <t>Dakar</t>
  </si>
  <si>
    <t>Kaolack</t>
  </si>
  <si>
    <t>Mbour</t>
  </si>
  <si>
    <t>Rufisque</t>
  </si>
  <si>
    <t>Saint-Louis</t>
  </si>
  <si>
    <t>Thies</t>
  </si>
  <si>
    <t>Ziguinchor</t>
  </si>
  <si>
    <t>Serbia</t>
  </si>
  <si>
    <t>Beograd</t>
  </si>
  <si>
    <t>Kragujevac</t>
  </si>
  <si>
    <t>Nis</t>
  </si>
  <si>
    <t>Novi Sad</t>
  </si>
  <si>
    <t>Subotica</t>
  </si>
  <si>
    <t>Sierra Leone</t>
  </si>
  <si>
    <t>SL</t>
  </si>
  <si>
    <t>Bo</t>
  </si>
  <si>
    <t>Freetown</t>
  </si>
  <si>
    <t>Kenama</t>
  </si>
  <si>
    <t>Singapore</t>
  </si>
  <si>
    <t>SG</t>
  </si>
  <si>
    <t>Slovakia</t>
  </si>
  <si>
    <t>SK</t>
  </si>
  <si>
    <t>Bratislava</t>
  </si>
  <si>
    <t>Kosice</t>
  </si>
  <si>
    <t>Slovenia</t>
  </si>
  <si>
    <t>SI</t>
  </si>
  <si>
    <t>Ljubljana</t>
  </si>
  <si>
    <t>Marebor</t>
  </si>
  <si>
    <t>Somalia</t>
  </si>
  <si>
    <t>SO</t>
  </si>
  <si>
    <t>Berbera</t>
  </si>
  <si>
    <t>Bosaso</t>
  </si>
  <si>
    <t>Burco</t>
  </si>
  <si>
    <t>Hargeysa</t>
  </si>
  <si>
    <t>Kismayo</t>
  </si>
  <si>
    <t>Merca</t>
  </si>
  <si>
    <t>Mogadishu</t>
  </si>
  <si>
    <t>South Africa</t>
  </si>
  <si>
    <t>ZA</t>
  </si>
  <si>
    <t>Bethal</t>
  </si>
  <si>
    <t>Bloemfontein</t>
  </si>
  <si>
    <t>Cape Town</t>
  </si>
  <si>
    <t>Carltonville</t>
  </si>
  <si>
    <t>Daveyton</t>
  </si>
  <si>
    <t>Durban</t>
  </si>
  <si>
    <t>East London</t>
  </si>
  <si>
    <t>Evaton</t>
  </si>
  <si>
    <t>George</t>
  </si>
  <si>
    <t>Johannesburg</t>
  </si>
  <si>
    <t>Kayamnandi</t>
  </si>
  <si>
    <t>Kimberley</t>
  </si>
  <si>
    <t>King Williams Town</t>
  </si>
  <si>
    <t>Klerksdorp</t>
  </si>
  <si>
    <t>Kroonstadt</t>
  </si>
  <si>
    <t>Kwamashu</t>
  </si>
  <si>
    <t>Ladysmith</t>
  </si>
  <si>
    <t>LS</t>
  </si>
  <si>
    <t>Maseru</t>
  </si>
  <si>
    <t>Midrand</t>
  </si>
  <si>
    <t>Nelspruit</t>
  </si>
  <si>
    <t>Paarl</t>
  </si>
  <si>
    <t>Pietermaritzburg</t>
  </si>
  <si>
    <t>Pietersburg</t>
  </si>
  <si>
    <t>Port Elizabeth</t>
  </si>
  <si>
    <t>Potchefstroom</t>
  </si>
  <si>
    <t>Pretoria</t>
  </si>
  <si>
    <t>Queenstown</t>
  </si>
  <si>
    <t>Richard&amp;apos;s Bay</t>
  </si>
  <si>
    <t>Rustenburg</t>
  </si>
  <si>
    <t>Sasolburg</t>
  </si>
  <si>
    <t>Somerset West</t>
  </si>
  <si>
    <t>Stanger</t>
  </si>
  <si>
    <t>Uitenhage</t>
  </si>
  <si>
    <t>Vereeniging</t>
  </si>
  <si>
    <t>Welkom</t>
  </si>
  <si>
    <t>Witbank</t>
  </si>
  <si>
    <t>Spain</t>
  </si>
  <si>
    <t>ES</t>
  </si>
  <si>
    <t>Albacete</t>
  </si>
  <si>
    <t>Alcala de Henares</t>
  </si>
  <si>
    <t>Algeciras</t>
  </si>
  <si>
    <t>Alicante</t>
  </si>
  <si>
    <t>Almeria</t>
  </si>
  <si>
    <t>Badajoz</t>
  </si>
  <si>
    <t>Barcelona</t>
  </si>
  <si>
    <t>Bilbao</t>
  </si>
  <si>
    <t>Burgos</t>
  </si>
  <si>
    <t>Cadiz</t>
  </si>
  <si>
    <t>Castellon de la Plana</t>
  </si>
  <si>
    <t>Donostia (San Sebastian)</t>
  </si>
  <si>
    <t>Elche</t>
  </si>
  <si>
    <t>Gijon</t>
  </si>
  <si>
    <t>Granada</t>
  </si>
  <si>
    <t>Huelva</t>
  </si>
  <si>
    <t>Jaen</t>
  </si>
  <si>
    <t>Jerez de la Frontera</t>
  </si>
  <si>
    <t>La Coruna</t>
  </si>
  <si>
    <t>Las Palmas</t>
  </si>
  <si>
    <t>Lerida</t>
  </si>
  <si>
    <t>Logrono</t>
  </si>
  <si>
    <t>Madrid</t>
  </si>
  <si>
    <t>Malaga</t>
  </si>
  <si>
    <t>Marbella</t>
  </si>
  <si>
    <t>Murcia</t>
  </si>
  <si>
    <t>Orense</t>
  </si>
  <si>
    <t>Oviedo</t>
  </si>
  <si>
    <t>Palma de Mallorca</t>
  </si>
  <si>
    <t>Pamplona</t>
  </si>
  <si>
    <t>Santa Cruz de Tenerife</t>
  </si>
  <si>
    <t>Santander</t>
  </si>
  <si>
    <t>Sevilla</t>
  </si>
  <si>
    <t>Tarragona</t>
  </si>
  <si>
    <t>Valencia</t>
  </si>
  <si>
    <t>Valladolid</t>
  </si>
  <si>
    <t>Vigo</t>
  </si>
  <si>
    <t>Zaragoza</t>
  </si>
  <si>
    <t>Sri Lanka</t>
  </si>
  <si>
    <t>LK</t>
  </si>
  <si>
    <t>Colombo</t>
  </si>
  <si>
    <t>Jaffna</t>
  </si>
  <si>
    <t>Maha Nuwara</t>
  </si>
  <si>
    <t>Mogamuwa (Migamuwa)</t>
  </si>
  <si>
    <t>Sudan</t>
  </si>
  <si>
    <t>SD</t>
  </si>
  <si>
    <t>Al Fashir</t>
  </si>
  <si>
    <t>al-Junaynah (Al Ginaina)</t>
  </si>
  <si>
    <t>al-Qadarif (Al Gedaref)</t>
  </si>
  <si>
    <t>Atbara</t>
  </si>
  <si>
    <t>El Obeid</t>
  </si>
  <si>
    <t>Juba</t>
  </si>
  <si>
    <t>Kassala</t>
  </si>
  <si>
    <t>Khartoum</t>
  </si>
  <si>
    <t>Kosti</t>
  </si>
  <si>
    <t>Malakal</t>
  </si>
  <si>
    <t>Nyala</t>
  </si>
  <si>
    <t>Port Sudan</t>
  </si>
  <si>
    <t>Wad Madani</t>
  </si>
  <si>
    <t>Waw</t>
  </si>
  <si>
    <t>Suriname</t>
  </si>
  <si>
    <t>SR</t>
  </si>
  <si>
    <t>Paramaribo</t>
  </si>
  <si>
    <t>Sweden</t>
  </si>
  <si>
    <t>SE</t>
  </si>
  <si>
    <t>Goteborg</t>
  </si>
  <si>
    <t>Helsingborg</t>
  </si>
  <si>
    <t>Jonkoping</t>
  </si>
  <si>
    <t>Linkoping</t>
  </si>
  <si>
    <t>Malmo</t>
  </si>
  <si>
    <t>Norrkoping</t>
  </si>
  <si>
    <t>Stockholm</t>
  </si>
  <si>
    <t>Umea</t>
  </si>
  <si>
    <t>Upsala</t>
  </si>
  <si>
    <t>Vasteras</t>
  </si>
  <si>
    <t>Switzerland</t>
  </si>
  <si>
    <t>CH</t>
  </si>
  <si>
    <t>Basel</t>
  </si>
  <si>
    <t>Bern</t>
  </si>
  <si>
    <t>Geneve</t>
  </si>
  <si>
    <t>Lausanne</t>
  </si>
  <si>
    <t>Lugano</t>
  </si>
  <si>
    <t>Luzern</t>
  </si>
  <si>
    <t>Olten</t>
  </si>
  <si>
    <t>St. Gallen</t>
  </si>
  <si>
    <t>Winterthur</t>
  </si>
  <si>
    <t>Zurich</t>
  </si>
  <si>
    <t>Syria</t>
  </si>
  <si>
    <t>SY</t>
  </si>
  <si>
    <t>al-Hasakah</t>
  </si>
  <si>
    <t>TR</t>
  </si>
  <si>
    <t>Al-Kamishli</t>
  </si>
  <si>
    <t>Aleppo</t>
  </si>
  <si>
    <t>Ar-Raqqa</t>
  </si>
  <si>
    <t>Damascus</t>
  </si>
  <si>
    <t>Deir El-Zor</t>
  </si>
  <si>
    <t>Hama</t>
  </si>
  <si>
    <t>Homs</t>
  </si>
  <si>
    <t>Idlib</t>
  </si>
  <si>
    <t>Lattakia</t>
  </si>
  <si>
    <t>Tajikistan</t>
  </si>
  <si>
    <t>TJ</t>
  </si>
  <si>
    <t>Dushanbe</t>
  </si>
  <si>
    <t>Khujand</t>
  </si>
  <si>
    <t>Tanzania</t>
  </si>
  <si>
    <t>TZ</t>
  </si>
  <si>
    <t>Arusha</t>
  </si>
  <si>
    <t>Dar es Salaam</t>
  </si>
  <si>
    <t>Dodoma</t>
  </si>
  <si>
    <t>Iringa</t>
  </si>
  <si>
    <t>Kigoma</t>
  </si>
  <si>
    <t>Mbeya</t>
  </si>
  <si>
    <t>Morogoro</t>
  </si>
  <si>
    <t>Moshi</t>
  </si>
  <si>
    <t>Musoma</t>
  </si>
  <si>
    <t>Mwanza</t>
  </si>
  <si>
    <t>Tabora</t>
  </si>
  <si>
    <t>Tanga</t>
  </si>
  <si>
    <t>Zanzibar</t>
  </si>
  <si>
    <t>Thailand</t>
  </si>
  <si>
    <t>TH</t>
  </si>
  <si>
    <t>Bangkok</t>
  </si>
  <si>
    <t>Chiang Mai</t>
  </si>
  <si>
    <t>Chon Buri</t>
  </si>
  <si>
    <t>Hat Yai</t>
  </si>
  <si>
    <t>Khon Kaen</t>
  </si>
  <si>
    <t>Lampang</t>
  </si>
  <si>
    <t>Nakhon Ratchasima</t>
  </si>
  <si>
    <t>Nakhon Sawan</t>
  </si>
  <si>
    <t>Nakhon Si Thammarat</t>
  </si>
  <si>
    <t>Nonthaburi</t>
  </si>
  <si>
    <t>Pattaya</t>
  </si>
  <si>
    <t>Rayong</t>
  </si>
  <si>
    <t>Saraburi</t>
  </si>
  <si>
    <t>Si Racha</t>
  </si>
  <si>
    <t>Surat Thani</t>
  </si>
  <si>
    <t>Ubon Ratchathani</t>
  </si>
  <si>
    <t>Udon Thani</t>
  </si>
  <si>
    <t>Togo</t>
  </si>
  <si>
    <t>TG</t>
  </si>
  <si>
    <t>Lome</t>
  </si>
  <si>
    <t>Tunisia</t>
  </si>
  <si>
    <t>TN</t>
  </si>
  <si>
    <t>Bizerte</t>
  </si>
  <si>
    <t>Gabes</t>
  </si>
  <si>
    <t>Kairouan</t>
  </si>
  <si>
    <t>Safaqis</t>
  </si>
  <si>
    <t>Sousse</t>
  </si>
  <si>
    <t>Tunis</t>
  </si>
  <si>
    <t>Turkey</t>
  </si>
  <si>
    <t>Adana</t>
  </si>
  <si>
    <t>Adiyaman</t>
  </si>
  <si>
    <t>Afyonkarahisar</t>
  </si>
  <si>
    <t>Aksaray</t>
  </si>
  <si>
    <t>Ankara</t>
  </si>
  <si>
    <t>Antakya</t>
  </si>
  <si>
    <t>Antalya</t>
  </si>
  <si>
    <t>Aydin</t>
  </si>
  <si>
    <t>Balikesir</t>
  </si>
  <si>
    <t>Batman</t>
  </si>
  <si>
    <t>Bursa</t>
  </si>
  <si>
    <t>Ceyhan</t>
  </si>
  <si>
    <t>Corlu</t>
  </si>
  <si>
    <t>Corum</t>
  </si>
  <si>
    <t>Denizli</t>
  </si>
  <si>
    <t>Diyarbakir</t>
  </si>
  <si>
    <t>Edirne</t>
  </si>
  <si>
    <t>Elazig</t>
  </si>
  <si>
    <t>Erzincan</t>
  </si>
  <si>
    <t>Erzurum</t>
  </si>
  <si>
    <t>Eskisehir</t>
  </si>
  <si>
    <t>Gaziantep</t>
  </si>
  <si>
    <t>Icel (Mercin?)</t>
  </si>
  <si>
    <t>Inegol</t>
  </si>
  <si>
    <t>Iskenderun</t>
  </si>
  <si>
    <t>Isparta</t>
  </si>
  <si>
    <t>Istanbul</t>
  </si>
  <si>
    <t>Izmir</t>
  </si>
  <si>
    <t>Kahramanmaras</t>
  </si>
  <si>
    <t>Karabuk</t>
  </si>
  <si>
    <t>Karaman</t>
  </si>
  <si>
    <t>Kayseri</t>
  </si>
  <si>
    <t>Kirikkale</t>
  </si>
  <si>
    <t>Kiziltepe</t>
  </si>
  <si>
    <t>Kocaeli (Izmit?)</t>
  </si>
  <si>
    <t>Konya</t>
  </si>
  <si>
    <t>Kutahya</t>
  </si>
  <si>
    <t>Malatya</t>
  </si>
  <si>
    <t>Manisa</t>
  </si>
  <si>
    <t>Nazilli</t>
  </si>
  <si>
    <t>Ordu</t>
  </si>
  <si>
    <t>Osmanniye</t>
  </si>
  <si>
    <t>Sakarya</t>
  </si>
  <si>
    <t>Samsun</t>
  </si>
  <si>
    <t>Sivas</t>
  </si>
  <si>
    <t>Siverek</t>
  </si>
  <si>
    <t>Tarsus</t>
  </si>
  <si>
    <t>Tekirdag</t>
  </si>
  <si>
    <t>Tokat</t>
  </si>
  <si>
    <t>Trabzon</t>
  </si>
  <si>
    <t>Urfa</t>
  </si>
  <si>
    <t>Usak</t>
  </si>
  <si>
    <t>Van</t>
  </si>
  <si>
    <t>Viransehir</t>
  </si>
  <si>
    <t>Zonguldak</t>
  </si>
  <si>
    <t>Turkmenistan</t>
  </si>
  <si>
    <t>TM</t>
  </si>
  <si>
    <t>Ashgabat</t>
  </si>
  <si>
    <t>Mari</t>
  </si>
  <si>
    <t>Nebitdag</t>
  </si>
  <si>
    <t>Tashauz</t>
  </si>
  <si>
    <t>Turkmenabat</t>
  </si>
  <si>
    <t>Uganda</t>
  </si>
  <si>
    <t>UG</t>
  </si>
  <si>
    <t>Kampala</t>
  </si>
  <si>
    <t>Ukraine</t>
  </si>
  <si>
    <t>UA</t>
  </si>
  <si>
    <t>Alchevsk</t>
  </si>
  <si>
    <t>Alexandriya</t>
  </si>
  <si>
    <t>Belaya Tserkov (Bila Tserkva')</t>
  </si>
  <si>
    <t>Berdyansk</t>
  </si>
  <si>
    <t>Cherkassy</t>
  </si>
  <si>
    <t>Chernigov</t>
  </si>
  <si>
    <t>Chernovtsy</t>
  </si>
  <si>
    <t>Dnepropetrovsk</t>
  </si>
  <si>
    <t>Donetsk</t>
  </si>
  <si>
    <t>Gorlovka</t>
  </si>
  <si>
    <t>Ivano-Frankovsk</t>
  </si>
  <si>
    <t>Kamenetz-Podolsky</t>
  </si>
  <si>
    <t>Kerch</t>
  </si>
  <si>
    <t>Kharkov</t>
  </si>
  <si>
    <t>Kherson</t>
  </si>
  <si>
    <t>Khmelnitsky</t>
  </si>
  <si>
    <t>Kiev</t>
  </si>
  <si>
    <t>Kirovograd</t>
  </si>
  <si>
    <t>Konstantinovka</t>
  </si>
  <si>
    <t>Kramatorsk</t>
  </si>
  <si>
    <t>Krasniy Luch</t>
  </si>
  <si>
    <t>Kremenchug</t>
  </si>
  <si>
    <t>Krivoi Rog</t>
  </si>
  <si>
    <t>Lisichansk</t>
  </si>
  <si>
    <t>Lugansk</t>
  </si>
  <si>
    <t>Lutsk</t>
  </si>
  <si>
    <t>Lvov (Lviv)</t>
  </si>
  <si>
    <t>Mariupol</t>
  </si>
  <si>
    <t>Melitopol</t>
  </si>
  <si>
    <t>Nikolaev</t>
  </si>
  <si>
    <t>Nikopol</t>
  </si>
  <si>
    <t>Odessa</t>
  </si>
  <si>
    <t>Pavlograd</t>
  </si>
  <si>
    <t>Poltava</t>
  </si>
  <si>
    <t>Rovno</t>
  </si>
  <si>
    <t>Sevastopol'</t>
  </si>
  <si>
    <t>Simferopol</t>
  </si>
  <si>
    <t>Slavyansk</t>
  </si>
  <si>
    <t>Sumy</t>
  </si>
  <si>
    <t>Ternopol</t>
  </si>
  <si>
    <t>Uzgorod</t>
  </si>
  <si>
    <t>Vinnitsa</t>
  </si>
  <si>
    <t>Yevpatoriya</t>
  </si>
  <si>
    <t>Zaporozhye</t>
  </si>
  <si>
    <t>Zhitomir</t>
  </si>
  <si>
    <t>United Arab Emirates</t>
  </si>
  <si>
    <t>AE</t>
  </si>
  <si>
    <t>Abu Dhabi</t>
  </si>
  <si>
    <t>Al-Ain</t>
  </si>
  <si>
    <t>Dubai</t>
  </si>
  <si>
    <t>Ra's al-Khaymah</t>
  </si>
  <si>
    <t>United Kingdom</t>
  </si>
  <si>
    <t>GB</t>
  </si>
  <si>
    <t>Aberdeen</t>
  </si>
  <si>
    <t>Aldershot</t>
  </si>
  <si>
    <t>Bedford</t>
  </si>
  <si>
    <t>Belfast</t>
  </si>
  <si>
    <t>Birmingham</t>
  </si>
  <si>
    <t>Blackburn</t>
  </si>
  <si>
    <t>Blackpool</t>
  </si>
  <si>
    <t>Bournemouth</t>
  </si>
  <si>
    <t>Brighton</t>
  </si>
  <si>
    <t>Bristol</t>
  </si>
  <si>
    <t>Burnley</t>
  </si>
  <si>
    <t>Cambridge (/ Milton)</t>
  </si>
  <si>
    <t>Cardiff</t>
  </si>
  <si>
    <t>Cheltenham</t>
  </si>
  <si>
    <t>Chesterfield</t>
  </si>
  <si>
    <t>Colchester</t>
  </si>
  <si>
    <t>Coventry</t>
  </si>
  <si>
    <t>Crawley</t>
  </si>
  <si>
    <t>Derby</t>
  </si>
  <si>
    <t>Dundee</t>
  </si>
  <si>
    <t>Eastbourne</t>
  </si>
  <si>
    <t>Edinburgh</t>
  </si>
  <si>
    <t>Exeter</t>
  </si>
  <si>
    <t>Gillingham</t>
  </si>
  <si>
    <t>Glasgow</t>
  </si>
  <si>
    <t>Gloucester</t>
  </si>
  <si>
    <t>Grimsby</t>
  </si>
  <si>
    <t>Hastings</t>
  </si>
  <si>
    <t>High Wycombe</t>
  </si>
  <si>
    <t>Huddersfield</t>
  </si>
  <si>
    <t>Ipswich</t>
  </si>
  <si>
    <t>Kingston upon Hull</t>
  </si>
  <si>
    <t>Leeds</t>
  </si>
  <si>
    <t>Leicester</t>
  </si>
  <si>
    <t>Lincoln</t>
  </si>
  <si>
    <t>Luton</t>
  </si>
  <si>
    <t>Manchester</t>
  </si>
  <si>
    <t>Mansfield</t>
  </si>
  <si>
    <t>Margate</t>
  </si>
  <si>
    <t>Middlesbrough</t>
  </si>
  <si>
    <t>Milton Keynes</t>
  </si>
  <si>
    <t>Newcastle upon Tyne</t>
  </si>
  <si>
    <t>Newport</t>
  </si>
  <si>
    <t>Northampton</t>
  </si>
  <si>
    <t>Norwich</t>
  </si>
  <si>
    <t>Nottingham</t>
  </si>
  <si>
    <t>Nuneaton</t>
  </si>
  <si>
    <t>Oxford</t>
  </si>
  <si>
    <t>Peterborough</t>
  </si>
  <si>
    <t>Plymouth</t>
  </si>
  <si>
    <t>Portsmouth</t>
  </si>
  <si>
    <t>Preston</t>
  </si>
  <si>
    <t>Reading</t>
  </si>
  <si>
    <t>Sheffield</t>
  </si>
  <si>
    <t>Southampton</t>
  </si>
  <si>
    <t>Southend-on-Sea</t>
  </si>
  <si>
    <t>Southport</t>
  </si>
  <si>
    <t>Stoke-on-Trent</t>
  </si>
  <si>
    <t>Swansea</t>
  </si>
  <si>
    <t>Swindon</t>
  </si>
  <si>
    <t>Telford Dawley</t>
  </si>
  <si>
    <t>Torquay</t>
  </si>
  <si>
    <t>Warrington</t>
  </si>
  <si>
    <t>Woking/Byfleet</t>
  </si>
  <si>
    <t>York</t>
  </si>
  <si>
    <t>United States</t>
  </si>
  <si>
    <t>US</t>
  </si>
  <si>
    <t>Aberdeen-Havre de Grace-Bel-Air</t>
  </si>
  <si>
    <t>Abilene</t>
  </si>
  <si>
    <t>Akron</t>
  </si>
  <si>
    <t>Albany-Schenechtady</t>
  </si>
  <si>
    <t>Albuquerque</t>
  </si>
  <si>
    <t>Allentown-Bethlehem</t>
  </si>
  <si>
    <t>Amarillo</t>
  </si>
  <si>
    <t>Anchorage</t>
  </si>
  <si>
    <t>Antioch</t>
  </si>
  <si>
    <t>Appleton/Oshkosh</t>
  </si>
  <si>
    <t>Asheville</t>
  </si>
  <si>
    <t>Athens, GA</t>
  </si>
  <si>
    <t>Atlanta</t>
  </si>
  <si>
    <t>Atlantic City</t>
  </si>
  <si>
    <t>Augusta</t>
  </si>
  <si>
    <t>Austin</t>
  </si>
  <si>
    <t>Bakersfield</t>
  </si>
  <si>
    <t>Barnstable Town</t>
  </si>
  <si>
    <t>Baton Rouge, LA MSA</t>
  </si>
  <si>
    <t>Billings, MT</t>
  </si>
  <si>
    <t>Biloxi-Gulfport</t>
  </si>
  <si>
    <t>Binghampton</t>
  </si>
  <si>
    <t>Birmingham, AL MSA</t>
  </si>
  <si>
    <t>Bloomington, IN MSA</t>
  </si>
  <si>
    <t>Boise City</t>
  </si>
  <si>
    <t>Bonita Springs</t>
  </si>
  <si>
    <t>Boston</t>
  </si>
  <si>
    <t>Boulder</t>
  </si>
  <si>
    <t>bremerton</t>
  </si>
  <si>
    <t>Brooksville FL</t>
  </si>
  <si>
    <t>Brownsville</t>
  </si>
  <si>
    <t>Buffalo NY</t>
  </si>
  <si>
    <t>Burlington</t>
  </si>
  <si>
    <t>Canton OH</t>
  </si>
  <si>
    <t>Cedar Rapids</t>
  </si>
  <si>
    <t>Champaign-Urbana</t>
  </si>
  <si>
    <t>Charleston WV</t>
  </si>
  <si>
    <t>Charleston-North Charleston</t>
  </si>
  <si>
    <t>Charlotte</t>
  </si>
  <si>
    <t>Chattanooga</t>
  </si>
  <si>
    <t>Chicago--Gary--Kenosha, IL--IN--WI</t>
  </si>
  <si>
    <t>Cincinnatti</t>
  </si>
  <si>
    <t>Clarksville</t>
  </si>
  <si>
    <t>Cleveland</t>
  </si>
  <si>
    <t>College Station</t>
  </si>
  <si>
    <t>Colorado Springs, CO MSA</t>
  </si>
  <si>
    <t>Columbia, SC MSA</t>
  </si>
  <si>
    <t>Columbus, GA--AL MSA</t>
  </si>
  <si>
    <t>Columbus, OH MSA</t>
  </si>
  <si>
    <t>Concord</t>
  </si>
  <si>
    <t>Corpus Christi, TX MSA</t>
  </si>
  <si>
    <t>Dallas--Fort Worth, TX CMSA</t>
  </si>
  <si>
    <t>Danbury</t>
  </si>
  <si>
    <t>Davenport--Moline--Rock Island, IA-</t>
  </si>
  <si>
    <t>Dayton-Springfield</t>
  </si>
  <si>
    <t>Daytona Beach</t>
  </si>
  <si>
    <t>Deltona</t>
  </si>
  <si>
    <t>Denton</t>
  </si>
  <si>
    <t>Denver--Boulder--Greeley, CO CMSA</t>
  </si>
  <si>
    <t>Des Moines, IA MSA</t>
  </si>
  <si>
    <t>Detroit--Ann Arbor--Flint, MI CMSA</t>
  </si>
  <si>
    <t>Duluth</t>
  </si>
  <si>
    <t>Durham</t>
  </si>
  <si>
    <t>El Paso, TX MSA</t>
  </si>
  <si>
    <t>Erie</t>
  </si>
  <si>
    <t>Eugene</t>
  </si>
  <si>
    <t>Evansville--Henderson, IN--KY MSA</t>
  </si>
  <si>
    <t>Fairfield</t>
  </si>
  <si>
    <t>Fargo--Moorhead, ND--MN MSA</t>
  </si>
  <si>
    <t>Fayetteville AR</t>
  </si>
  <si>
    <t>Fayetteville, NC MSA</t>
  </si>
  <si>
    <t>Flint</t>
  </si>
  <si>
    <t>Fort Collins</t>
  </si>
  <si>
    <t>Fort Myers--Cape Coral, FL MSA</t>
  </si>
  <si>
    <t>Fort Pierce--Port St. Lucie, FL MSA</t>
  </si>
  <si>
    <t>Fort Smith, AR--OK MSA</t>
  </si>
  <si>
    <t>Fort Walton Beach</t>
  </si>
  <si>
    <t>Fort Wayne, IN MSA</t>
  </si>
  <si>
    <t>Frederick</t>
  </si>
  <si>
    <t>Fresno</t>
  </si>
  <si>
    <t>Gainesville, FL MSA</t>
  </si>
  <si>
    <t>Gastonia</t>
  </si>
  <si>
    <t>Grand Rapids</t>
  </si>
  <si>
    <t>Green Bay, WI MSA</t>
  </si>
  <si>
    <t>Greensboro</t>
  </si>
  <si>
    <t>Greenville--Spartanburg--Anderson,</t>
  </si>
  <si>
    <t>Hagerstown</t>
  </si>
  <si>
    <t>Harlingen</t>
  </si>
  <si>
    <t>Harrisburg--Lebanon--Carlisle, PA M</t>
  </si>
  <si>
    <t>Hemet</t>
  </si>
  <si>
    <t>Hickory</t>
  </si>
  <si>
    <t>High Point</t>
  </si>
  <si>
    <t>Honolulu, HI MSA</t>
  </si>
  <si>
    <t>Houma, LA MSA</t>
  </si>
  <si>
    <t>Houston--Galveston--Brazoria, TX CM</t>
  </si>
  <si>
    <t>Huntington--Ashland, WV--KY--OH MSA</t>
  </si>
  <si>
    <t>Huntsville</t>
  </si>
  <si>
    <t>Indianapolis, IN MSA</t>
  </si>
  <si>
    <t>Indio</t>
  </si>
  <si>
    <t>Jackson, MS MSA</t>
  </si>
  <si>
    <t>Jacksonville, FL MSA</t>
  </si>
  <si>
    <t>Johnston City</t>
  </si>
  <si>
    <t>Kailua</t>
  </si>
  <si>
    <t>Kalamazoo</t>
  </si>
  <si>
    <t>Kansas City, MO--KS MSA</t>
  </si>
  <si>
    <t>Kenosha</t>
  </si>
  <si>
    <t>Killeen</t>
  </si>
  <si>
    <t>Knoxville, TN MSA</t>
  </si>
  <si>
    <t>Lafayette</t>
  </si>
  <si>
    <t>Lake Charles, LA MSA</t>
  </si>
  <si>
    <t>Lakeland</t>
  </si>
  <si>
    <t>Lakeland--Winter Haven, FL MSA</t>
  </si>
  <si>
    <t>Lancaster</t>
  </si>
  <si>
    <t>Lancaster, PA MSA</t>
  </si>
  <si>
    <t>Lansing--East Lansing, MI MSA</t>
  </si>
  <si>
    <t>Laredo</t>
  </si>
  <si>
    <t>Las Cruces, NM MSA</t>
  </si>
  <si>
    <t>Las Vegas, NV--AZ MSA</t>
  </si>
  <si>
    <t>Leominster</t>
  </si>
  <si>
    <t>Lexington</t>
  </si>
  <si>
    <t>Lincoln, NE MSA</t>
  </si>
  <si>
    <t>Little Rock--North Little Rock, AR</t>
  </si>
  <si>
    <t>Lorain</t>
  </si>
  <si>
    <t>Los Angeles--Riverside--Orange Coun</t>
  </si>
  <si>
    <t>Louisville, KY--IN MSA</t>
  </si>
  <si>
    <t>Lubbock, TX MSA</t>
  </si>
  <si>
    <t>Macon</t>
  </si>
  <si>
    <t>Madison, WI MSA</t>
  </si>
  <si>
    <t>Marysville</t>
  </si>
  <si>
    <t>McAllen</t>
  </si>
  <si>
    <t>Medford</t>
  </si>
  <si>
    <t>Melbourne--Titusville--Palm Bay, FL</t>
  </si>
  <si>
    <t>Memphis, TN--AR--MS MSA</t>
  </si>
  <si>
    <t>Merced</t>
  </si>
  <si>
    <t>Miami--Fort Lauderdale, FL CMSA</t>
  </si>
  <si>
    <t>Milwaukee--Racine, WI CMSA</t>
  </si>
  <si>
    <t>Minneapolis--St. Paul, MN--WI MSA</t>
  </si>
  <si>
    <t>Mobile</t>
  </si>
  <si>
    <t>Modesto, CA MSA</t>
  </si>
  <si>
    <t>Monroe, LA MSA</t>
  </si>
  <si>
    <t>Montgomery</t>
  </si>
  <si>
    <t>Murfreesboro</t>
  </si>
  <si>
    <t>Muskegon</t>
  </si>
  <si>
    <t>Myrtle Beach</t>
  </si>
  <si>
    <t>Naples, FL MSA</t>
  </si>
  <si>
    <t>Nashville, TN MSA</t>
  </si>
  <si>
    <t>New Bedford</t>
  </si>
  <si>
    <t>New London--Norwich, CT--RI MSA</t>
  </si>
  <si>
    <t>New Orleans, LA MSA</t>
  </si>
  <si>
    <t>New York--Northern New Jersey--Long</t>
  </si>
  <si>
    <t>Norfolk--Virginia Beach--Newport Ne</t>
  </si>
  <si>
    <t>Ocala, FL MSA</t>
  </si>
  <si>
    <t>Oklahoma City, OK MSA</t>
  </si>
  <si>
    <t>Olympia</t>
  </si>
  <si>
    <t>Omaha, NE--IA MSA</t>
  </si>
  <si>
    <t>Orlando, FL MSA</t>
  </si>
  <si>
    <t>Oxnard</t>
  </si>
  <si>
    <t>Panama City, FL MSA</t>
  </si>
  <si>
    <t>Pensacola</t>
  </si>
  <si>
    <t>Peoria--Pekin, IL MSA</t>
  </si>
  <si>
    <t>Philadelphia--Wilmington--Atlantic</t>
  </si>
  <si>
    <t>Phoenix--Mesa, AZ MSA</t>
  </si>
  <si>
    <t>Pittsburgh, PA MSA</t>
  </si>
  <si>
    <t>Port Arthur</t>
  </si>
  <si>
    <t>Portland--Salem, OR--WA CMSA</t>
  </si>
  <si>
    <t>Portland, ME MSA</t>
  </si>
  <si>
    <t>Poughkeepsie</t>
  </si>
  <si>
    <t>Providence--Fall River--Warwick, RI</t>
  </si>
  <si>
    <t>Provo-Orem</t>
  </si>
  <si>
    <t>Pueblo, CO MSA</t>
  </si>
  <si>
    <t>Punta Gorda, FL MSA</t>
  </si>
  <si>
    <t>Racine</t>
  </si>
  <si>
    <t>Raleigh--Durham--Chapel Hill, NC MS</t>
  </si>
  <si>
    <t>Reading, PA MSA</t>
  </si>
  <si>
    <t>Redding</t>
  </si>
  <si>
    <t>Reno</t>
  </si>
  <si>
    <t>Richland--Kennewick--Pasco, WA MSA</t>
  </si>
  <si>
    <t>Richmond--Petersburg, VA MSA</t>
  </si>
  <si>
    <t>Roanoke, VA MSA</t>
  </si>
  <si>
    <t>Rochester, MN MSA</t>
  </si>
  <si>
    <t>Rochester, NY MSA</t>
  </si>
  <si>
    <t>Rockford, IL MSA</t>
  </si>
  <si>
    <t>Rocky Mount, NC MSA</t>
  </si>
  <si>
    <t>Sacramento--Yolo, CA CMSA</t>
  </si>
  <si>
    <t>Saginaw</t>
  </si>
  <si>
    <t>Salinas</t>
  </si>
  <si>
    <t>Salt Lake City-Ogden</t>
  </si>
  <si>
    <t>San Antonio, TX MSA</t>
  </si>
  <si>
    <t>San Diego</t>
  </si>
  <si>
    <t>San Francisco--Oakland--San Jose, C</t>
  </si>
  <si>
    <t>Santa Barbara</t>
  </si>
  <si>
    <t>Santa Clarita</t>
  </si>
  <si>
    <t>Santa Rosa</t>
  </si>
  <si>
    <t>Sarasota--Bradenton, FL MSA</t>
  </si>
  <si>
    <t>Savannah, GA MSA</t>
  </si>
  <si>
    <t>Scranton--Wilkes-Barre--Hazleton, P</t>
  </si>
  <si>
    <t>Seaside</t>
  </si>
  <si>
    <t>Seattle--Tacoma--Bremerton, WA CMSA</t>
  </si>
  <si>
    <t>Shreveport--Bossier City, LA MSA</t>
  </si>
  <si>
    <t>Simi Valley</t>
  </si>
  <si>
    <t>Sioux City</t>
  </si>
  <si>
    <t>Sioux Falls, SD MSA</t>
  </si>
  <si>
    <t>South Bend, IN MSA</t>
  </si>
  <si>
    <t>South Lyon</t>
  </si>
  <si>
    <t>Spartanburg</t>
  </si>
  <si>
    <t>Spokane, WA MSA</t>
  </si>
  <si>
    <t>Springfield, IL MSA</t>
  </si>
  <si>
    <t>Springfield, MA MSA</t>
  </si>
  <si>
    <t>Springfield, MO MSA</t>
  </si>
  <si>
    <t>St. Louis, MO--IL MSA</t>
  </si>
  <si>
    <t>Stockton--Lodi, CA MSA</t>
  </si>
  <si>
    <t>Syracuse, NY MSA</t>
  </si>
  <si>
    <t>Tallahassee</t>
  </si>
  <si>
    <t>Tampa--St. Petersburg--Clearwater,</t>
  </si>
  <si>
    <t>Temecula</t>
  </si>
  <si>
    <t>Toledo, OH MSA</t>
  </si>
  <si>
    <t>Topeka, KS MSA</t>
  </si>
  <si>
    <t>Tucson, AZ MSA</t>
  </si>
  <si>
    <t>Tulsa, OK MSA</t>
  </si>
  <si>
    <t>Tuscaloosa, AL MSA</t>
  </si>
  <si>
    <t>Tyler, TX MSA</t>
  </si>
  <si>
    <t>Utica</t>
  </si>
  <si>
    <t>Vallejo</t>
  </si>
  <si>
    <t>Vero Beach</t>
  </si>
  <si>
    <t>Victorville</t>
  </si>
  <si>
    <t>Visalia</t>
  </si>
  <si>
    <t>Waco, TX MSA</t>
  </si>
  <si>
    <t>Washington-Baltimore MSA</t>
  </si>
  <si>
    <t>Waterbury</t>
  </si>
  <si>
    <t>Waterloo--Cedar Falls, IA MSA</t>
  </si>
  <si>
    <t>Wichita, KS MSA</t>
  </si>
  <si>
    <t>Wilmington</t>
  </si>
  <si>
    <t>Winston-Salem</t>
  </si>
  <si>
    <t>Worcester MA</t>
  </si>
  <si>
    <t>Yakima</t>
  </si>
  <si>
    <t>York, PA MSA</t>
  </si>
  <si>
    <t>Youngstown</t>
  </si>
  <si>
    <t>Uruguay</t>
  </si>
  <si>
    <t>UY</t>
  </si>
  <si>
    <t>Montevideo</t>
  </si>
  <si>
    <t>Uzbekistan</t>
  </si>
  <si>
    <t>UZ</t>
  </si>
  <si>
    <t>Andizhan</t>
  </si>
  <si>
    <t>Angren</t>
  </si>
  <si>
    <t>Bekobod</t>
  </si>
  <si>
    <t>Bukhara</t>
  </si>
  <si>
    <t>Chirchik</t>
  </si>
  <si>
    <t>Djizak</t>
  </si>
  <si>
    <t>Fergana</t>
  </si>
  <si>
    <t>Karshi</t>
  </si>
  <si>
    <t>Kokand</t>
  </si>
  <si>
    <t>Namangan</t>
  </si>
  <si>
    <t>Navoi</t>
  </si>
  <si>
    <t>Nukus</t>
  </si>
  <si>
    <t>Olmalik</t>
  </si>
  <si>
    <t>Samarkand</t>
  </si>
  <si>
    <t>Tashkent</t>
  </si>
  <si>
    <t>Termiz</t>
  </si>
  <si>
    <t>Urgench</t>
  </si>
  <si>
    <t>Venezuela</t>
  </si>
  <si>
    <t>VE</t>
  </si>
  <si>
    <t>Acarigua-Aruare</t>
  </si>
  <si>
    <t>Barinas</t>
  </si>
  <si>
    <t>Barquisimeto</t>
  </si>
  <si>
    <t>Cabimas</t>
  </si>
  <si>
    <t>Calabozo</t>
  </si>
  <si>
    <t>Caracas</t>
  </si>
  <si>
    <t>Carupano</t>
  </si>
  <si>
    <t>Catia La Mar</t>
  </si>
  <si>
    <t>Ciudad Bolivar</t>
  </si>
  <si>
    <t>Ciudad Guayana</t>
  </si>
  <si>
    <t>Coro (Santa Ana de)</t>
  </si>
  <si>
    <t>Cua</t>
  </si>
  <si>
    <t>Cumana</t>
  </si>
  <si>
    <t>El Tigre</t>
  </si>
  <si>
    <t>Guanare</t>
  </si>
  <si>
    <t>Guarenas-Guatire</t>
  </si>
  <si>
    <t>La Victoria</t>
  </si>
  <si>
    <t>Los Teques</t>
  </si>
  <si>
    <t>Maracaibo</t>
  </si>
  <si>
    <t>Maracay</t>
  </si>
  <si>
    <t>Maturin</t>
  </si>
  <si>
    <t>Ocumare del Tuy</t>
  </si>
  <si>
    <t>Puerto Cabello</t>
  </si>
  <si>
    <t>Punto Fijo</t>
  </si>
  <si>
    <t>San Fernando de Apur</t>
  </si>
  <si>
    <t>Santa Teresa</t>
  </si>
  <si>
    <t>Valera</t>
  </si>
  <si>
    <t>Vietnam</t>
  </si>
  <si>
    <t>VN</t>
  </si>
  <si>
    <t>Bien Hoa</t>
  </si>
  <si>
    <t>Buon Me Thuot</t>
  </si>
  <si>
    <t>Ca Mau</t>
  </si>
  <si>
    <t>Cam Pha</t>
  </si>
  <si>
    <t>Can Tho</t>
  </si>
  <si>
    <t>Da Lat</t>
  </si>
  <si>
    <t>Da Nang</t>
  </si>
  <si>
    <t>Ha Noi</t>
  </si>
  <si>
    <t>Hai Duong</t>
  </si>
  <si>
    <t>Hai Phong</t>
  </si>
  <si>
    <t>Ho Chi Minh City</t>
  </si>
  <si>
    <t>Hon Gai</t>
  </si>
  <si>
    <t>Hue</t>
  </si>
  <si>
    <t>Long Xuyen</t>
  </si>
  <si>
    <t>My Tho</t>
  </si>
  <si>
    <t>Nam Dinh</t>
  </si>
  <si>
    <t>Nha Trang</t>
  </si>
  <si>
    <t>Phan Thiet</t>
  </si>
  <si>
    <t>Play Cu</t>
  </si>
  <si>
    <t>Qui Nhon</t>
  </si>
  <si>
    <t>Rach Gia</t>
  </si>
  <si>
    <t>Soc Trang</t>
  </si>
  <si>
    <t>Thai Nguyen</t>
  </si>
  <si>
    <t>Thanh Hoa</t>
  </si>
  <si>
    <t>Vinh</t>
  </si>
  <si>
    <t>Vung Tau</t>
  </si>
  <si>
    <t>West Bank &amp; Gaza</t>
  </si>
  <si>
    <t>PS</t>
  </si>
  <si>
    <t>Gaza Strip (urban)</t>
  </si>
  <si>
    <t>Hebron (al-Khalil)</t>
  </si>
  <si>
    <t>Khan Yunis</t>
  </si>
  <si>
    <t>Nablus</t>
  </si>
  <si>
    <t>Western Sahara</t>
  </si>
  <si>
    <t>EH</t>
  </si>
  <si>
    <t>Laayoune</t>
  </si>
  <si>
    <t>Yemen</t>
  </si>
  <si>
    <t>YE</t>
  </si>
  <si>
    <t>Aden</t>
  </si>
  <si>
    <t>al-Mukalla</t>
  </si>
  <si>
    <t>Dhamar</t>
  </si>
  <si>
    <t>Hodeidah</t>
  </si>
  <si>
    <t>Ibb</t>
  </si>
  <si>
    <t>Sana'a</t>
  </si>
  <si>
    <t>Taiz</t>
  </si>
  <si>
    <t>Zambia</t>
  </si>
  <si>
    <t>ZM</t>
  </si>
  <si>
    <t>Chingola</t>
  </si>
  <si>
    <t>Kabwe</t>
  </si>
  <si>
    <t>Kitwe</t>
  </si>
  <si>
    <t>Luanshya</t>
  </si>
  <si>
    <t>Lusaka</t>
  </si>
  <si>
    <t>Mufulira</t>
  </si>
  <si>
    <t>Ndola</t>
  </si>
  <si>
    <t>Zimbabwe</t>
  </si>
  <si>
    <t>ZW</t>
  </si>
  <si>
    <t>Bulawayo</t>
  </si>
  <si>
    <t>Chitungwiza</t>
  </si>
  <si>
    <t>Gweru</t>
  </si>
  <si>
    <t>Harare</t>
  </si>
  <si>
    <t>Mutare</t>
  </si>
  <si>
    <t>Variables</t>
  </si>
  <si>
    <t>Country [full name]</t>
  </si>
  <si>
    <t>Description</t>
  </si>
  <si>
    <t>Notes</t>
  </si>
  <si>
    <t>ISO 2 letter country code</t>
  </si>
  <si>
    <t>Contact</t>
  </si>
  <si>
    <t>http://dx.doi.org/10.1021/es204021h</t>
  </si>
  <si>
    <t>Intraurban intake fraction dataset for primary, conserved, ground-level emissions from vehicles and other distributed sources</t>
  </si>
  <si>
    <t>Name of city</t>
  </si>
  <si>
    <t>Region code</t>
  </si>
  <si>
    <t>See Table 1 in reference paper</t>
  </si>
  <si>
    <t>Sort by country code rather than country name</t>
  </si>
  <si>
    <t>Intake fraction, units (ppm)</t>
  </si>
  <si>
    <t>Urban population</t>
  </si>
  <si>
    <t>Urbanized land area (sq. km)</t>
  </si>
  <si>
    <t>Linear population density (pop / m)</t>
  </si>
  <si>
    <t>Dilution rate (m^2 / s)</t>
  </si>
  <si>
    <t>Latitude of urban centroid</t>
  </si>
  <si>
    <t>Longitude of urban centroid</t>
  </si>
  <si>
    <t>Year 2000 data</t>
  </si>
  <si>
    <t>in 3646 worldwide urban areas</t>
  </si>
  <si>
    <t>Link</t>
  </si>
  <si>
    <t>[Open access]</t>
  </si>
  <si>
    <t>Taiwan is listed under China</t>
  </si>
  <si>
    <t>JS Apte, E Bombrun, JD Marshall, WW Nazaroff, Global intraurban intake fractions for primary air pollutants from vehicles and other distributed sources, Environmental Science &amp; Technology 46, p. 3415-3423, 2012.</t>
  </si>
  <si>
    <t>PCDF</t>
  </si>
  <si>
    <t>Per-capita dilution factor (m3/person/s)</t>
  </si>
  <si>
    <t>PM_popwt</t>
  </si>
  <si>
    <t>NaN</t>
  </si>
  <si>
    <t>n_cells_PM</t>
  </si>
  <si>
    <t>PM_areawt</t>
  </si>
  <si>
    <t>PM_min</t>
  </si>
  <si>
    <t>PM_max</t>
  </si>
  <si>
    <t>PM_median</t>
  </si>
  <si>
    <t>GPW05_pop</t>
  </si>
  <si>
    <t>Population of all intersected GPW 2005 cells</t>
  </si>
  <si>
    <t>number of intersected GBD PM map cells</t>
  </si>
  <si>
    <t>Minimum PM concentration over all intersected cells</t>
  </si>
  <si>
    <t>Median PM concentration over all intersected cells</t>
  </si>
  <si>
    <t>Maximum PM concentration over all intersected cells</t>
  </si>
  <si>
    <t>plus added PM data from Brauer, 2012 PM surface</t>
  </si>
  <si>
    <t xml:space="preserve"> PCDF </t>
  </si>
  <si>
    <t xml:space="preserve"> PM_popwt </t>
  </si>
  <si>
    <t xml:space="preserve"> PM_areawt </t>
  </si>
  <si>
    <t xml:space="preserve"> PM_min </t>
  </si>
  <si>
    <t xml:space="preserve"> PM_median </t>
  </si>
  <si>
    <t xml:space="preserve"> PM_max </t>
  </si>
  <si>
    <t>http://dx.doi.org/10.1021/es2025752</t>
  </si>
  <si>
    <t>Brauer, M.; Amann, M.; Burnett, R. T.; Cohen, A.; Dentener, F.; Ezzati, M.; Henderson, S. B.; Krzyzanowski, M.; Martin, R. V.; Van Dingenen, R.; van Donkelaar, A.; Thurston, G. D. Exposure Assessment for Estimation of the Global Burden of Disease Attributable to Outdoor Air Pollution. Environmental Science &amp; Technology 2012, 46, 652–660.</t>
  </si>
  <si>
    <t>References</t>
  </si>
  <si>
    <t>Concentration data extracted from:</t>
  </si>
  <si>
    <t>Core iF dataset:</t>
  </si>
  <si>
    <t>Population-weighted mean PM concentration (GBD 2010 final PM surface)</t>
  </si>
  <si>
    <t>Area-weighted mean PM concentration (GBD, 2010)</t>
  </si>
  <si>
    <t>JSApte (at} utexas.edu</t>
  </si>
  <si>
    <t>Joshua Apte, UT-Austin</t>
  </si>
  <si>
    <t>Reductions in PM2.5 Conc per Million Gallons</t>
  </si>
  <si>
    <t>III.</t>
  </si>
  <si>
    <t>GHE cause</t>
  </si>
  <si>
    <t>Population ('000) (2)</t>
  </si>
  <si>
    <t>All Causes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</si>
  <si>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</si>
  <si>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</si>
  <si>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</si>
  <si>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</si>
  <si>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</si>
  <si>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</si>
  <si>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</si>
  <si>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</si>
  <si>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</si>
  <si>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Injuries</t>
  </si>
  <si>
    <t>A.</t>
  </si>
  <si>
    <t>B.</t>
  </si>
  <si>
    <t>Cardiovascular diseases</t>
  </si>
  <si>
    <t>1.</t>
  </si>
  <si>
    <t>2.</t>
  </si>
  <si>
    <t>3.</t>
  </si>
  <si>
    <t>4.</t>
  </si>
  <si>
    <t>5.</t>
  </si>
  <si>
    <t>6.</t>
  </si>
  <si>
    <t>Respiratory diseases</t>
  </si>
  <si>
    <t>Digestive diseases</t>
  </si>
  <si>
    <t>7.</t>
  </si>
  <si>
    <t>8.</t>
  </si>
  <si>
    <t>9.</t>
  </si>
  <si>
    <t>Genitourinary diseases</t>
  </si>
  <si>
    <t>Skin diseases</t>
  </si>
  <si>
    <t>Musculoskeletal diseases</t>
  </si>
  <si>
    <t>Congenital anomalies</t>
  </si>
  <si>
    <t>Oral conditions</t>
  </si>
  <si>
    <t>Sudden infant death syndrome</t>
  </si>
  <si>
    <t>Unintentional injuries</t>
  </si>
  <si>
    <t>Intentional injuries</t>
  </si>
  <si>
    <t>Rheumatic heart disease</t>
  </si>
  <si>
    <t>Hypertensive heart disease</t>
  </si>
  <si>
    <t>Ischaemic heart disease</t>
  </si>
  <si>
    <t>Stroke</t>
  </si>
  <si>
    <t>a.</t>
  </si>
  <si>
    <t>b.</t>
  </si>
  <si>
    <t>Cardiomyopathy, myocarditis, endocarditis</t>
  </si>
  <si>
    <t>Other circulatory diseases</t>
  </si>
  <si>
    <t>Chronic obstructive pulmonary disease</t>
  </si>
  <si>
    <t>Asthma</t>
  </si>
  <si>
    <t>Other respiratory diseases</t>
  </si>
  <si>
    <t>Peptic ulcer disease</t>
  </si>
  <si>
    <t>Cirrhosis of the liver</t>
  </si>
  <si>
    <t>c.</t>
  </si>
  <si>
    <t>d.</t>
  </si>
  <si>
    <t>Appendicitis</t>
  </si>
  <si>
    <t>Gastritis and duodenitis</t>
  </si>
  <si>
    <t>Paralytic ileus and intestinal obstruction</t>
  </si>
  <si>
    <t>Inflammatory bowel disease</t>
  </si>
  <si>
    <t>Gallbladder and biliary diseases</t>
  </si>
  <si>
    <t>Pancreatitis</t>
  </si>
  <si>
    <t>Other digestive diseases</t>
  </si>
  <si>
    <t>Kidney diseases</t>
  </si>
  <si>
    <t>Benign prostatic hyperplasia</t>
  </si>
  <si>
    <t>Urolithiasis</t>
  </si>
  <si>
    <t>Other urinary diseases</t>
  </si>
  <si>
    <t>Infertility</t>
  </si>
  <si>
    <t>Gynecological diseases</t>
  </si>
  <si>
    <t>Rheumatoid arthritis</t>
  </si>
  <si>
    <t>Osteoarthritis</t>
  </si>
  <si>
    <t>Gout</t>
  </si>
  <si>
    <t>Back and neck pain</t>
  </si>
  <si>
    <t>Other musculoskeletal disorders</t>
  </si>
  <si>
    <t>Neural tube defects</t>
  </si>
  <si>
    <t>Cleft lip and cleft palate</t>
  </si>
  <si>
    <t>Down syndrome</t>
  </si>
  <si>
    <t>Congenital heart anomalies</t>
  </si>
  <si>
    <t>Other chromosomal anomalies</t>
  </si>
  <si>
    <t>Other congenital anomalies</t>
  </si>
  <si>
    <t>Road injury</t>
  </si>
  <si>
    <t>Poisonings</t>
  </si>
  <si>
    <t>Falls</t>
  </si>
  <si>
    <t>Fire, heat and hot substances</t>
  </si>
  <si>
    <t>Drowning</t>
  </si>
  <si>
    <t>Exposure to mechanical forces</t>
  </si>
  <si>
    <t>Natural disasters</t>
  </si>
  <si>
    <t>Other unintentional injuries</t>
  </si>
  <si>
    <t>Self-harm</t>
  </si>
  <si>
    <t>Interpersonal violence</t>
  </si>
  <si>
    <t>Collective violence and legal intervention</t>
  </si>
  <si>
    <t>Member State
(See Notes for explanation of colour codes)</t>
  </si>
  <si>
    <t>ISO-3 Code</t>
  </si>
  <si>
    <t>cvd/person</t>
  </si>
  <si>
    <t>Ischaemic stroke</t>
  </si>
  <si>
    <t>Haemorrhagic stroke</t>
  </si>
  <si>
    <t>Cirrhosis due to hepatitis B</t>
  </si>
  <si>
    <t>Cirrhosis due to hepatitis C</t>
  </si>
  <si>
    <t>Cirrhosis due to alcohol use</t>
  </si>
  <si>
    <t>Other liver cirrhosis</t>
  </si>
  <si>
    <t>Acute glomerulonephritis</t>
  </si>
  <si>
    <t>Chronic kidney disease due to diabetes</t>
  </si>
  <si>
    <t>Other chronic kidney disease</t>
  </si>
  <si>
    <t>AFG</t>
  </si>
  <si>
    <t>.</t>
  </si>
  <si>
    <t>ALB</t>
  </si>
  <si>
    <t>DZA</t>
  </si>
  <si>
    <t>AGO</t>
  </si>
  <si>
    <t>Antigua and Barbuda</t>
  </si>
  <si>
    <t>ATG</t>
  </si>
  <si>
    <t>ARG</t>
  </si>
  <si>
    <t>ARM</t>
  </si>
  <si>
    <t>AUS</t>
  </si>
  <si>
    <t>AUT</t>
  </si>
  <si>
    <t>AZE</t>
  </si>
  <si>
    <t>Bahamas</t>
  </si>
  <si>
    <t>BHS</t>
  </si>
  <si>
    <t>BHR</t>
  </si>
  <si>
    <t>BGD</t>
  </si>
  <si>
    <t>Barbados</t>
  </si>
  <si>
    <t>BRB</t>
  </si>
  <si>
    <t>BLR</t>
  </si>
  <si>
    <t>BEL</t>
  </si>
  <si>
    <t>Belize</t>
  </si>
  <si>
    <t>BLZ</t>
  </si>
  <si>
    <t>BEN</t>
  </si>
  <si>
    <t>Bhutan</t>
  </si>
  <si>
    <t>BTN</t>
  </si>
  <si>
    <t>Bolivia (Plurinational State of)</t>
  </si>
  <si>
    <t>BOL</t>
  </si>
  <si>
    <t>Bosnia and Herzegovina</t>
  </si>
  <si>
    <t>BIH</t>
  </si>
  <si>
    <t>BWA</t>
  </si>
  <si>
    <t>BRA</t>
  </si>
  <si>
    <t>Brunei Darussalam</t>
  </si>
  <si>
    <t>BRN</t>
  </si>
  <si>
    <t>BGR</t>
  </si>
  <si>
    <t>BFA</t>
  </si>
  <si>
    <t>BDI</t>
  </si>
  <si>
    <t>KHM</t>
  </si>
  <si>
    <t>CMR</t>
  </si>
  <si>
    <t>CAN</t>
  </si>
  <si>
    <t>Cape Verde</t>
  </si>
  <si>
    <t>CPV</t>
  </si>
  <si>
    <t>CAF</t>
  </si>
  <si>
    <t>TCD</t>
  </si>
  <si>
    <t>CHL</t>
  </si>
  <si>
    <t>CHN</t>
  </si>
  <si>
    <t>COL</t>
  </si>
  <si>
    <t>Comoros</t>
  </si>
  <si>
    <t>COM</t>
  </si>
  <si>
    <t>Congo</t>
  </si>
  <si>
    <t>COG</t>
  </si>
  <si>
    <t>CRI</t>
  </si>
  <si>
    <t>Côte d'Ivoire</t>
  </si>
  <si>
    <t>CIV</t>
  </si>
  <si>
    <t>HRV</t>
  </si>
  <si>
    <t>CUB</t>
  </si>
  <si>
    <t>CYP</t>
  </si>
  <si>
    <t>CZE</t>
  </si>
  <si>
    <t>Democratic People's Republic of Korea</t>
  </si>
  <si>
    <t>PRK</t>
  </si>
  <si>
    <t>Democratic Republic of the Congo</t>
  </si>
  <si>
    <t>COD</t>
  </si>
  <si>
    <t>DNK</t>
  </si>
  <si>
    <t>DJI</t>
  </si>
  <si>
    <t>DOM</t>
  </si>
  <si>
    <t>ECU</t>
  </si>
  <si>
    <t>EGY</t>
  </si>
  <si>
    <t>SLV</t>
  </si>
  <si>
    <t>Equatorial Guinea</t>
  </si>
  <si>
    <t>GNQ</t>
  </si>
  <si>
    <t>ERI</t>
  </si>
  <si>
    <t>EST</t>
  </si>
  <si>
    <t>ETH</t>
  </si>
  <si>
    <t>Fiji</t>
  </si>
  <si>
    <t>FJI</t>
  </si>
  <si>
    <t>FIN</t>
  </si>
  <si>
    <t>FRA</t>
  </si>
  <si>
    <t>GAB</t>
  </si>
  <si>
    <t>Gambia</t>
  </si>
  <si>
    <t>GMB</t>
  </si>
  <si>
    <t>GEO</t>
  </si>
  <si>
    <t>DEU</t>
  </si>
  <si>
    <t>GHA</t>
  </si>
  <si>
    <t>GRC</t>
  </si>
  <si>
    <t>Grenada</t>
  </si>
  <si>
    <t>GRD</t>
  </si>
  <si>
    <t>GTM</t>
  </si>
  <si>
    <t>GIN</t>
  </si>
  <si>
    <t>GNB</t>
  </si>
  <si>
    <t>Guyana</t>
  </si>
  <si>
    <t>GUY</t>
  </si>
  <si>
    <t>HTI</t>
  </si>
  <si>
    <t>HND</t>
  </si>
  <si>
    <t>HUN</t>
  </si>
  <si>
    <t>ISL</t>
  </si>
  <si>
    <t>IND</t>
  </si>
  <si>
    <t>IDN</t>
  </si>
  <si>
    <t>Iran (Islamic Republic of)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</si>
  <si>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</si>
  <si>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</si>
  <si>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</si>
  <si>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</si>
  <si>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</si>
  <si>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</si>
  <si>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</si>
  <si>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</si>
  <si>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</si>
  <si>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</si>
  <si>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Kiribati</t>
  </si>
  <si>
    <t>KIR</t>
  </si>
  <si>
    <t>KWT</t>
  </si>
  <si>
    <t>KGZ</t>
  </si>
  <si>
    <t>Lao People's Democratic Republic</t>
  </si>
  <si>
    <t>LAO</t>
  </si>
  <si>
    <t>LVA</t>
  </si>
  <si>
    <t>LBN</t>
  </si>
  <si>
    <t>Lesotho</t>
  </si>
  <si>
    <t>LSO</t>
  </si>
  <si>
    <t>LBR</t>
  </si>
  <si>
    <t>Libyan Arab Jamahiriya</t>
  </si>
  <si>
    <t>LBY</t>
  </si>
  <si>
    <t>LTU</t>
  </si>
  <si>
    <t>Luxembourg</t>
  </si>
  <si>
    <t>LUX</t>
  </si>
  <si>
    <t>MDG</t>
  </si>
  <si>
    <t>MWI</t>
  </si>
  <si>
    <t>MYS</t>
  </si>
  <si>
    <t>Maldives</t>
  </si>
  <si>
    <t>MDV</t>
  </si>
  <si>
    <t>MLI</t>
  </si>
  <si>
    <t>Malta</t>
  </si>
  <si>
    <t>MLT</t>
  </si>
  <si>
    <t>MRT</t>
  </si>
  <si>
    <t>Mauritius</t>
  </si>
  <si>
    <t>MUS</t>
  </si>
  <si>
    <t>MEX</t>
  </si>
  <si>
    <t>Micronesia (Federated States of)</t>
  </si>
  <si>
    <t>FSM</t>
  </si>
  <si>
    <t>MNG</t>
  </si>
  <si>
    <t>MNE</t>
  </si>
  <si>
    <t>MAR</t>
  </si>
  <si>
    <t>MOZ</t>
  </si>
  <si>
    <t>MMR</t>
  </si>
  <si>
    <t>NAM</t>
  </si>
  <si>
    <t>NPL</t>
  </si>
  <si>
    <t>NLD</t>
  </si>
  <si>
    <t>NZL</t>
  </si>
  <si>
    <t>NIC</t>
  </si>
  <si>
    <t>NER</t>
  </si>
  <si>
    <t>NGA</t>
  </si>
  <si>
    <t>NOR</t>
  </si>
  <si>
    <t>OMN</t>
  </si>
  <si>
    <t>PAK</t>
  </si>
  <si>
    <t>PAN</t>
  </si>
  <si>
    <t>PNG</t>
  </si>
  <si>
    <t>PRY</t>
  </si>
  <si>
    <t>PER</t>
  </si>
  <si>
    <t>PHL</t>
  </si>
  <si>
    <t>POL</t>
  </si>
  <si>
    <t>PRT</t>
  </si>
  <si>
    <t>QAT</t>
  </si>
  <si>
    <t>Republic of Korea</t>
  </si>
  <si>
    <t>KOR</t>
  </si>
  <si>
    <t>Republic of Moldova</t>
  </si>
  <si>
    <t>MDA</t>
  </si>
  <si>
    <t>ROU</t>
  </si>
  <si>
    <t>Russian Federation</t>
  </si>
  <si>
    <t>RUS</t>
  </si>
  <si>
    <t>RWA</t>
  </si>
  <si>
    <t>Saint Lucia</t>
  </si>
  <si>
    <t>LCA</t>
  </si>
  <si>
    <t>Saint Vincent and the Grenadines</t>
  </si>
  <si>
    <t>VCT</t>
  </si>
  <si>
    <t>Samoa</t>
  </si>
  <si>
    <t>WSM</t>
  </si>
  <si>
    <t>Sao Tome and Principe</t>
  </si>
  <si>
    <t>STP</t>
  </si>
  <si>
    <t>SAU</t>
  </si>
  <si>
    <t>SEN</t>
  </si>
  <si>
    <t>SRB</t>
  </si>
  <si>
    <t>Seychelles</t>
  </si>
  <si>
    <t>SYC</t>
  </si>
  <si>
    <t>SLE</t>
  </si>
  <si>
    <t>SGP</t>
  </si>
  <si>
    <t>SVK</t>
  </si>
  <si>
    <t>SVN</t>
  </si>
  <si>
    <t>Solomon Islands</t>
  </si>
  <si>
    <t>SLB</t>
  </si>
  <si>
    <t>SOM</t>
  </si>
  <si>
    <t>ZAF</t>
  </si>
  <si>
    <t>South Sudan</t>
  </si>
  <si>
    <t>SSD</t>
  </si>
  <si>
    <t>ESP</t>
  </si>
  <si>
    <t>LKA</t>
  </si>
  <si>
    <t>SDN</t>
  </si>
  <si>
    <t>SUR</t>
  </si>
  <si>
    <t>Swaziland</t>
  </si>
  <si>
    <t>SWZ</t>
  </si>
  <si>
    <t>SWE</t>
  </si>
  <si>
    <t>CHE</t>
  </si>
  <si>
    <t>Syrian Arab Republic</t>
  </si>
  <si>
    <t>SYR</t>
  </si>
  <si>
    <t>TJK</t>
  </si>
  <si>
    <t>THA</t>
  </si>
  <si>
    <t>The former Yugoslav Republic of Macedonia</t>
  </si>
  <si>
    <t>MKD</t>
  </si>
  <si>
    <t>Timor-Leste</t>
  </si>
  <si>
    <t>TLS</t>
  </si>
  <si>
    <t>TGO</t>
  </si>
  <si>
    <t>Tonga</t>
  </si>
  <si>
    <t>TON</t>
  </si>
  <si>
    <t>Trinidad and Tobago</t>
  </si>
  <si>
    <t>TTO</t>
  </si>
  <si>
    <t>TUN</t>
  </si>
  <si>
    <t>TUR</t>
  </si>
  <si>
    <t>TKM</t>
  </si>
  <si>
    <t>UGA</t>
  </si>
  <si>
    <t>UKR</t>
  </si>
  <si>
    <t>ARE</t>
  </si>
  <si>
    <t>GBR</t>
  </si>
  <si>
    <t>United Republic of Tanzania</t>
  </si>
  <si>
    <t>TZA</t>
  </si>
  <si>
    <t>United States of America</t>
  </si>
  <si>
    <t>USA</t>
  </si>
  <si>
    <t>URY</t>
  </si>
  <si>
    <t>UZB</t>
  </si>
  <si>
    <t>Vanuatu</t>
  </si>
  <si>
    <t>VUT</t>
  </si>
  <si>
    <t>Venezuela (Bolivarian Republic of)</t>
  </si>
  <si>
    <t>VEN</t>
  </si>
  <si>
    <t>Viet Nam</t>
  </si>
  <si>
    <t>VNM</t>
  </si>
  <si>
    <t>YEM</t>
  </si>
  <si>
    <t>ZMB</t>
  </si>
  <si>
    <t>ZWE</t>
  </si>
  <si>
    <t>Background CVD Mortality</t>
  </si>
  <si>
    <t>Deaths prevented per Billion Gallons of Fuel</t>
  </si>
  <si>
    <t>iF_PM2.5_Electricity</t>
  </si>
  <si>
    <t>iF_PM2.5_SO2_Elect</t>
  </si>
  <si>
    <t>iF_PM2.5_Nox_Elect</t>
  </si>
  <si>
    <t>iF_PM2.5_Tot_Transportation</t>
  </si>
  <si>
    <t>Deaths prevented per Million Gallons of Fuel/year</t>
  </si>
  <si>
    <t>Sources of electricity production</t>
  </si>
  <si>
    <t>Coal % of total</t>
  </si>
  <si>
    <t>Natural gas % of total</t>
  </si>
  <si>
    <t>Oil % of total</t>
  </si>
  <si>
    <t>Nuclear power % of total</t>
  </si>
  <si>
    <t>Hydropower % of total</t>
  </si>
  <si>
    <t>Windpower % of total</t>
  </si>
  <si>
    <t>Biomass % of total</t>
  </si>
  <si>
    <t>Geothermal % of total</t>
  </si>
  <si>
    <t>Carbon intensity gCO2eq/KWh</t>
  </si>
  <si>
    <t>Access to electricity % of population</t>
  </si>
  <si>
    <t>Hong Kong SAR, China</t>
  </si>
  <si>
    <t>Congo, Dem. Rep.</t>
  </si>
  <si>
    <t>Congo, Rep.</t>
  </si>
  <si>
    <t>Curacao</t>
  </si>
  <si>
    <t>Egypt, Arab Rep.</t>
  </si>
  <si>
    <t>Iran, Islamic Rep.</t>
  </si>
  <si>
    <t>Korea, Dem. Peopleâ€™s Rep.</t>
  </si>
  <si>
    <t>Kyrgyz Republic</t>
  </si>
  <si>
    <t>North Macedonia</t>
  </si>
  <si>
    <t>Slovak Republic</t>
  </si>
  <si>
    <t>Venezuela, RB</t>
  </si>
  <si>
    <t>Yemen, Rep.</t>
  </si>
  <si>
    <t>Most Recent Value (MRV) if data for the specified year or full period are not available; or growth rate is calculated for less than the full period.</t>
  </si>
  <si>
    <t>3.7 Electricity production, sources, and access</t>
  </si>
  <si>
    <t>World Development Indicators , THE WORLD BANK</t>
  </si>
  <si>
    <t>Last updated date 09/27/2019</t>
  </si>
  <si>
    <t>About the Data</t>
  </si>
  <si>
    <t>Electricity production from coal sources (% of total)</t>
  </si>
  <si>
    <t>Long definition</t>
  </si>
  <si>
    <t>Sources of electricity refer to the inputs used to generate electricity. Coal refers to all coal and brown coal, both primary (including hard coal and lignite-brown coal) and derived fuels (including patent fuel, coke oven coke, gas coke, coke oven gas, and blast furnace gas). Peat is also included in this category.</t>
  </si>
  <si>
    <t>Source</t>
  </si>
  <si>
    <t>IEA Statistics Â© OECD/IEA 2014 (http://www.iea.org/stats/index.asp), subject to https://www.iea.org/t&amp;c/termsandconditions/</t>
  </si>
  <si>
    <t>General comments</t>
  </si>
  <si>
    <t>Electricity production shares may not sum to 100 percent because other sources of generated electricity (such as geothermal, solar, and wind) are not shown. Restricted use: Please contact the International Energy Agency for third-party use of these data.</t>
  </si>
  <si>
    <t>Electricity production from natural gas sources (% of total)</t>
  </si>
  <si>
    <t>Sources of electricity refer to the inputs used to generate electricity. Gas refers to natural gas but excludes natural gas liquids.</t>
  </si>
  <si>
    <t>Electricity production from oil sources (% of total)</t>
  </si>
  <si>
    <t>Sources of electricity refer to the inputs used to generate electricity. Oil refers to crude oil and petroleum products.</t>
  </si>
  <si>
    <t>Electricity production from hydroelectric sources (% of total)</t>
  </si>
  <si>
    <t>Sources of electricity refer to the inputs used to generate electricity. Hydropower refers to electricity produced by hydroelectric power plants.</t>
  </si>
  <si>
    <t>Electricity production from renewable sources, excluding hydroelectric (% of total)</t>
  </si>
  <si>
    <t>Electricity production from renewable sources, excluding hydroelectric, includes geothermal, solar, tides, wind, biomass, and biofuels.</t>
  </si>
  <si>
    <t>Restricted use: Please contact the International Energy Agency for third-party use of these data.</t>
  </si>
  <si>
    <t>Electricity production from nuclear sources (% of total)</t>
  </si>
  <si>
    <t>Sources of electricity refer to the inputs used to generate electricity. Nuclear power refers to electricity produced by nuclear power plants.</t>
  </si>
  <si>
    <t>Access to electricity (% of population)</t>
  </si>
  <si>
    <t>Access to electricity is the percentage of population with access to electricity. Electrification data are collected from industry, national surveys and international sources.</t>
  </si>
  <si>
    <t>World Bank, Sustainable Energy for All (SE4ALL) database from the SE4ALL Global Tracking Framework led jointly by the World Bank, International Energy Agency, and the Energy Sector Management Assistance Program.</t>
  </si>
  <si>
    <t>Please see the online table at http://wdi.worldbank.org/table/3.7 for observation-level metadata, which can be downloaded in Excel.</t>
  </si>
  <si>
    <t>Background CVD Mortality (deaths/city)</t>
  </si>
  <si>
    <t>Impact category</t>
  </si>
  <si>
    <t>Unit</t>
  </si>
  <si>
    <t>Coal Electricity 1 KWh</t>
  </si>
  <si>
    <t>Natural Gas Electricity 1 KWh</t>
  </si>
  <si>
    <t>Nuclear Electricity 1 KWh</t>
  </si>
  <si>
    <t>Oil Electricity 1 KWh</t>
  </si>
  <si>
    <t>Biomass Electricity 1 KWh</t>
  </si>
  <si>
    <t>Hydro Electricity 1 KWh</t>
  </si>
  <si>
    <t>Photovoltaic Electricity 1 KWh</t>
  </si>
  <si>
    <t>Wind Electricity 1 KWh</t>
  </si>
  <si>
    <t>Geothermal Electricity 1 KWh</t>
  </si>
  <si>
    <t>Wood Electricity 1 KWh</t>
  </si>
  <si>
    <t>Concentrated Solar Power electricity 1 KWh</t>
  </si>
  <si>
    <t>Emissions/liter hot water</t>
  </si>
  <si>
    <t>1 Sqft Natural gas, high pressure {US}</t>
  </si>
  <si>
    <t>Climate change</t>
  </si>
  <si>
    <t>kg CO2 eq</t>
  </si>
  <si>
    <t>Ozone depletion</t>
  </si>
  <si>
    <t>kg CFC-11 eq</t>
  </si>
  <si>
    <t>Human toxicity</t>
  </si>
  <si>
    <t>kg 1,4-DB eq</t>
  </si>
  <si>
    <t>Photochemical oxidant formation</t>
  </si>
  <si>
    <t>kg NMVOC</t>
  </si>
  <si>
    <t>Particulate matter formation</t>
  </si>
  <si>
    <t>kg PM10 eq</t>
  </si>
  <si>
    <t>Ionising radiation</t>
  </si>
  <si>
    <t>kg U235 eq</t>
  </si>
  <si>
    <t>Terrestrial acidification</t>
  </si>
  <si>
    <t>kg SO2 eq</t>
  </si>
  <si>
    <t>Freshwater eutrophication</t>
  </si>
  <si>
    <t>kg P eq</t>
  </si>
  <si>
    <t>Marine eutrophication</t>
  </si>
  <si>
    <t>kg N eq</t>
  </si>
  <si>
    <t>Terrestrial ecotoxicity</t>
  </si>
  <si>
    <t>Freshwater ecotoxicity</t>
  </si>
  <si>
    <t>Marine ecotoxicity</t>
  </si>
  <si>
    <t>Agricultural land occupation</t>
  </si>
  <si>
    <t>m2a</t>
  </si>
  <si>
    <t>Urban land occupation</t>
  </si>
  <si>
    <t>Natural land transformation</t>
  </si>
  <si>
    <t>m2</t>
  </si>
  <si>
    <t>Water depletion</t>
  </si>
  <si>
    <t>m3</t>
  </si>
  <si>
    <t>Metal depletion</t>
  </si>
  <si>
    <t>kg Fe eq</t>
  </si>
  <si>
    <t>Fossil depletion</t>
  </si>
  <si>
    <t>kg oil eq</t>
  </si>
  <si>
    <t>PV Solar % of total</t>
  </si>
  <si>
    <t>Current electricity mix</t>
  </si>
  <si>
    <t>New electricity mix</t>
  </si>
  <si>
    <t>Old electricity mix</t>
  </si>
  <si>
    <t>KWh generated</t>
  </si>
  <si>
    <t>Old annual emissions in metric tons</t>
  </si>
  <si>
    <t>New annual emissions in metric tons</t>
  </si>
  <si>
    <t>Difference in annual emissions in metric tons</t>
  </si>
  <si>
    <t>City</t>
  </si>
  <si>
    <t>iF_PM2.5</t>
  </si>
  <si>
    <t>iF_PM2.5_SO2</t>
  </si>
  <si>
    <t>iF_PM2.5_NOx</t>
  </si>
  <si>
    <t>Population</t>
  </si>
  <si>
    <t>CVD_Mort</t>
  </si>
  <si>
    <t>Change in PM2.5 Conc</t>
  </si>
  <si>
    <t>micrograms/m3</t>
  </si>
  <si>
    <t>Deaths due to change in the electricity mix</t>
  </si>
  <si>
    <t>https://www.eia.gov/state/?sid=GA#:~:text=Natural%20gas%20accounted%20for%2041,hydroelectric%20power%2C%20contributed%208%25.</t>
  </si>
  <si>
    <t>Electricity Fuel Mix in Georgia</t>
  </si>
  <si>
    <t>Nitrogen oxides (NOx)</t>
  </si>
  <si>
    <t>Kg of NOx</t>
  </si>
  <si>
    <t>Nitrogen Oxide emissions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</si>
</sst>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_-* #,##0.00_-;\-* #,##0.00_-;_-* &quot;-&quot;??_-;_-@_-"/>
    <numFmt numFmtId="165" formatCode="_(* #,##0.0_);_(* \(#,##0.0\);_(* &quot;-&quot;??_);_(@_)"/>
    <numFmt numFmtId="166" formatCode="_(* #,##0_);_(* \(#,##0\);_(* &quot;-&quot;??_);_(@_)"/>
    <numFmt numFmtId="167" formatCode="#\ ###\ ##0"/>
    <numFmt numFmtId="168" formatCode="0.0"/>
    <numFmt numFmtId="169" formatCode="0.00000000"/>
    <numFmt numFmtId="170" formatCode="0.000"/>
    <numFmt numFmtId="171" formatCode="0.0000"/>
  </numFmts>
  <fonts count="27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11"/>
      <name val="Arial"/>
      <family val="2"/>
    </font>
    <font>
      <b/>
      <sz val="10"/>
      <name val="Times New Roman"/>
      <family val="1"/>
    </font>
    <font>
      <b/>
      <sz val="10"/>
      <name val="Arial"/>
      <family val="2"/>
    </font>
    <font>
      <b/>
      <sz val="8"/>
      <color indexed="8"/>
      <name val="Arial"/>
      <family val="2"/>
    </font>
    <font>
      <i/>
      <sz val="9"/>
      <name val="Arial"/>
      <family val="2"/>
    </font>
    <font>
      <sz val="10"/>
      <name val="Times New Roman"/>
      <family val="1"/>
    </font>
    <font>
      <b/>
      <sz val="8"/>
      <name val="Arial"/>
      <family val="2"/>
    </font>
    <font>
      <i/>
      <sz val="8"/>
      <name val="Arial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46A7F1"/>
      <name val="Calibri"/>
      <family val="2"/>
      <scheme val="minor"/>
    </font>
    <font>
      <b/>
      <sz val="19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u/>
      <sz val="12"/>
      <color theme="1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0">
    <xf numFmtId="0" fontId="0" fillId="0" borderId="0"/>
    <xf numFmtId="43" fontId="1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10" fillId="0" borderId="0"/>
    <xf numFmtId="0" fontId="3" fillId="0" borderId="0"/>
    <xf numFmtId="9" fontId="13" fillId="0" borderId="0" applyFont="0" applyFill="0" applyBorder="0" applyAlignment="0" applyProtection="0"/>
    <xf numFmtId="0" fontId="2" fillId="0" borderId="0"/>
    <xf numFmtId="0" fontId="3" fillId="0" borderId="0"/>
    <xf numFmtId="9" fontId="2" fillId="0" borderId="0" applyFont="0" applyFill="0" applyBorder="0" applyAlignment="0" applyProtection="0"/>
    <xf numFmtId="0" fontId="26" fillId="0" borderId="0" applyNumberFormat="0" applyFill="0" applyBorder="0" applyAlignment="0" applyProtection="0"/>
  </cellStyleXfs>
  <cellXfs count="124">
    <xf numFmtId="0" fontId="0" fillId="0" borderId="0" xfId="0"/>
    <xf numFmtId="0" fontId="14" fillId="0" borderId="0" xfId="0" applyFont="1"/>
    <xf numFmtId="0" fontId="14" fillId="2" borderId="0" xfId="0" applyFont="1" applyFill="1" applyAlignment="1">
      <alignment vertical="top"/>
    </xf>
    <xf numFmtId="0" fontId="14" fillId="3" borderId="0" xfId="0" applyFont="1" applyFill="1"/>
    <xf numFmtId="0" fontId="0" fillId="3" borderId="0" xfId="0" applyFill="1"/>
    <xf numFmtId="0" fontId="15" fillId="0" borderId="0" xfId="0" applyFont="1"/>
    <xf numFmtId="43" fontId="13" fillId="0" borderId="0" xfId="1" applyFont="1"/>
    <xf numFmtId="43" fontId="15" fillId="0" borderId="0" xfId="1" applyFont="1"/>
    <xf numFmtId="11" fontId="0" fillId="0" borderId="0" xfId="0" applyNumberFormat="1"/>
    <xf numFmtId="165" fontId="13" fillId="0" borderId="0" xfId="1" applyNumberFormat="1" applyFont="1"/>
    <xf numFmtId="43" fontId="15" fillId="0" borderId="0" xfId="0" applyNumberFormat="1" applyFont="1"/>
    <xf numFmtId="165" fontId="15" fillId="0" borderId="0" xfId="0" applyNumberFormat="1" applyFont="1"/>
    <xf numFmtId="11" fontId="15" fillId="0" borderId="0" xfId="0" applyNumberFormat="1" applyFont="1"/>
    <xf numFmtId="0" fontId="16" fillId="2" borderId="0" xfId="0" applyFont="1" applyFill="1"/>
    <xf numFmtId="0" fontId="16" fillId="2" borderId="0" xfId="0" applyFont="1" applyFill="1" applyAlignment="1">
      <alignment vertical="top" wrapText="1"/>
    </xf>
    <xf numFmtId="0" fontId="0" fillId="2" borderId="0" xfId="0" applyFill="1"/>
    <xf numFmtId="0" fontId="14" fillId="2" borderId="0" xfId="0" applyFont="1" applyFill="1"/>
    <xf numFmtId="0" fontId="0" fillId="0" borderId="0" xfId="0" applyFill="1"/>
    <xf numFmtId="165" fontId="0" fillId="0" borderId="0" xfId="0" applyNumberFormat="1"/>
    <xf numFmtId="0" fontId="0" fillId="4" borderId="0" xfId="0" applyFill="1"/>
    <xf numFmtId="43" fontId="15" fillId="4" borderId="0" xfId="1" applyFont="1" applyFill="1"/>
    <xf numFmtId="11" fontId="0" fillId="4" borderId="0" xfId="0" applyNumberFormat="1" applyFill="1"/>
    <xf numFmtId="165" fontId="13" fillId="4" borderId="0" xfId="1" applyNumberFormat="1" applyFont="1" applyFill="1"/>
    <xf numFmtId="0" fontId="0" fillId="0" borderId="0" xfId="0" applyAlignment="1">
      <alignment wrapText="1"/>
    </xf>
    <xf numFmtId="43" fontId="13" fillId="0" borderId="0" xfId="1" applyFont="1" applyAlignment="1">
      <alignment wrapText="1"/>
    </xf>
    <xf numFmtId="165" fontId="13" fillId="0" borderId="0" xfId="1" applyNumberFormat="1" applyFont="1" applyAlignment="1">
      <alignment wrapText="1"/>
    </xf>
    <xf numFmtId="0" fontId="4" fillId="0" borderId="1" xfId="4" applyFont="1" applyFill="1" applyBorder="1" applyAlignment="1" applyProtection="1"/>
    <xf numFmtId="0" fontId="5" fillId="0" borderId="1" xfId="4" applyFont="1" applyFill="1" applyBorder="1" applyAlignment="1" applyProtection="1">
      <alignment wrapText="1"/>
    </xf>
    <xf numFmtId="0" fontId="17" fillId="0" borderId="1" xfId="0" applyFont="1" applyBorder="1"/>
    <xf numFmtId="0" fontId="6" fillId="0" borderId="1" xfId="4" applyNumberFormat="1" applyFont="1" applyBorder="1" applyAlignment="1">
      <alignment vertical="top"/>
    </xf>
    <xf numFmtId="0" fontId="7" fillId="0" borderId="1" xfId="0" applyNumberFormat="1" applyFont="1" applyFill="1" applyBorder="1" applyAlignment="1">
      <alignment vertical="top"/>
    </xf>
    <xf numFmtId="0" fontId="3" fillId="0" borderId="1" xfId="0" applyFont="1" applyFill="1" applyBorder="1" applyAlignment="1">
      <alignment horizontal="left" vertical="top"/>
    </xf>
    <xf numFmtId="0" fontId="3" fillId="0" borderId="1" xfId="0" applyFont="1" applyFill="1" applyBorder="1"/>
    <xf numFmtId="0" fontId="8" fillId="0" borderId="1" xfId="4" applyFont="1" applyFill="1" applyBorder="1" applyAlignment="1" applyProtection="1">
      <alignment horizontal="left"/>
    </xf>
    <xf numFmtId="166" fontId="9" fillId="0" borderId="1" xfId="2" applyNumberFormat="1" applyFont="1" applyBorder="1" applyAlignment="1">
      <alignment horizontal="left" vertical="center"/>
    </xf>
    <xf numFmtId="0" fontId="7" fillId="0" borderId="1" xfId="0" applyFont="1" applyFill="1" applyBorder="1" applyAlignment="1">
      <alignment vertical="top"/>
    </xf>
    <xf numFmtId="0" fontId="3" fillId="0" borderId="1" xfId="0" applyNumberFormat="1" applyFont="1" applyFill="1" applyBorder="1" applyAlignment="1">
      <alignment vertical="top"/>
    </xf>
    <xf numFmtId="0" fontId="10" fillId="0" borderId="1" xfId="4" applyFont="1" applyBorder="1" applyAlignment="1">
      <alignment vertical="top"/>
    </xf>
    <xf numFmtId="0" fontId="3" fillId="0" borderId="1" xfId="0" quotePrefix="1" applyFont="1" applyFill="1" applyBorder="1" applyAlignment="1">
      <alignment vertical="top"/>
    </xf>
    <xf numFmtId="0" fontId="3" fillId="0" borderId="1" xfId="0" applyFont="1" applyFill="1" applyBorder="1" applyAlignment="1">
      <alignment vertical="top"/>
    </xf>
    <xf numFmtId="0" fontId="3" fillId="0" borderId="1" xfId="0" applyNumberFormat="1" applyFont="1" applyFill="1" applyBorder="1" applyAlignment="1">
      <alignment horizontal="left" vertical="top"/>
    </xf>
    <xf numFmtId="0" fontId="8" fillId="0" borderId="1" xfId="4" applyFont="1" applyFill="1" applyBorder="1" applyAlignment="1" applyProtection="1">
      <alignment horizontal="right" wrapText="1"/>
    </xf>
    <xf numFmtId="0" fontId="8" fillId="0" borderId="1" xfId="4" applyFont="1" applyFill="1" applyBorder="1" applyAlignment="1" applyProtection="1">
      <alignment horizontal="right"/>
    </xf>
    <xf numFmtId="167" fontId="11" fillId="0" borderId="1" xfId="3" applyNumberFormat="1" applyFont="1" applyFill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center"/>
    </xf>
    <xf numFmtId="10" fontId="11" fillId="0" borderId="1" xfId="5" applyNumberFormat="1" applyFont="1" applyFill="1" applyBorder="1" applyAlignment="1">
      <alignment horizontal="center"/>
    </xf>
    <xf numFmtId="166" fontId="9" fillId="0" borderId="1" xfId="2" applyNumberFormat="1" applyFont="1" applyBorder="1" applyAlignment="1">
      <alignment horizontal="right" vertical="center" wrapText="1"/>
    </xf>
    <xf numFmtId="168" fontId="0" fillId="0" borderId="1" xfId="0" applyNumberFormat="1" applyBorder="1" applyAlignment="1">
      <alignment horizontal="right"/>
    </xf>
    <xf numFmtId="169" fontId="0" fillId="0" borderId="1" xfId="0" applyNumberFormat="1" applyBorder="1" applyAlignment="1">
      <alignment horizontal="right"/>
    </xf>
    <xf numFmtId="166" fontId="12" fillId="0" borderId="1" xfId="2" applyNumberFormat="1" applyFont="1" applyBorder="1" applyAlignment="1">
      <alignment horizontal="right" vertical="center" wrapText="1"/>
    </xf>
    <xf numFmtId="2" fontId="0" fillId="0" borderId="0" xfId="0" applyNumberFormat="1"/>
    <xf numFmtId="0" fontId="0" fillId="5" borderId="0" xfId="0" applyFill="1" applyAlignment="1">
      <alignment wrapText="1"/>
    </xf>
    <xf numFmtId="11" fontId="0" fillId="5" borderId="0" xfId="0" applyNumberFormat="1" applyFill="1"/>
    <xf numFmtId="0" fontId="0" fillId="5" borderId="0" xfId="0" applyFill="1"/>
    <xf numFmtId="0" fontId="0" fillId="6" borderId="0" xfId="0" applyFill="1" applyAlignment="1">
      <alignment wrapText="1"/>
    </xf>
    <xf numFmtId="0" fontId="0" fillId="6" borderId="0" xfId="0" applyFill="1"/>
    <xf numFmtId="0" fontId="0" fillId="7" borderId="0" xfId="0" applyFill="1" applyAlignment="1">
      <alignment wrapText="1"/>
    </xf>
    <xf numFmtId="0" fontId="0" fillId="7" borderId="0" xfId="0" applyFill="1"/>
    <xf numFmtId="0" fontId="0" fillId="3" borderId="0" xfId="0" applyFill="1" applyAlignment="1">
      <alignment wrapText="1"/>
    </xf>
    <xf numFmtId="0" fontId="18" fillId="0" borderId="1" xfId="6" applyFont="1" applyBorder="1" applyAlignment="1">
      <alignment horizontal="center" vertical="center" wrapText="1"/>
    </xf>
    <xf numFmtId="0" fontId="18" fillId="0" borderId="0" xfId="6" applyFont="1" applyAlignment="1">
      <alignment horizontal="center" vertical="center" wrapText="1"/>
    </xf>
    <xf numFmtId="0" fontId="2" fillId="0" borderId="0" xfId="6"/>
    <xf numFmtId="0" fontId="18" fillId="0" borderId="3" xfId="6" applyFont="1" applyBorder="1" applyAlignment="1">
      <alignment horizontal="center" vertical="center" wrapText="1"/>
    </xf>
    <xf numFmtId="0" fontId="18" fillId="0" borderId="2" xfId="6" applyFont="1" applyBorder="1" applyAlignment="1">
      <alignment horizontal="center" vertical="center" wrapText="1"/>
    </xf>
    <xf numFmtId="0" fontId="19" fillId="0" borderId="2" xfId="6" applyFont="1" applyBorder="1" applyAlignment="1">
      <alignment horizontal="center" vertical="center" wrapText="1"/>
    </xf>
    <xf numFmtId="0" fontId="2" fillId="0" borderId="1" xfId="6" applyBorder="1" applyAlignment="1">
      <alignment wrapText="1"/>
    </xf>
    <xf numFmtId="0" fontId="2" fillId="0" borderId="4" xfId="6" applyBorder="1" applyAlignment="1">
      <alignment wrapText="1"/>
    </xf>
    <xf numFmtId="0" fontId="20" fillId="0" borderId="4" xfId="6" applyFont="1" applyBorder="1" applyAlignment="1">
      <alignment wrapText="1"/>
    </xf>
    <xf numFmtId="168" fontId="2" fillId="0" borderId="4" xfId="6" applyNumberFormat="1" applyBorder="1" applyAlignment="1">
      <alignment wrapText="1"/>
    </xf>
    <xf numFmtId="0" fontId="20" fillId="0" borderId="1" xfId="6" applyFont="1" applyBorder="1" applyAlignment="1">
      <alignment wrapText="1"/>
    </xf>
    <xf numFmtId="0" fontId="2" fillId="0" borderId="0" xfId="6" applyAlignment="1">
      <alignment horizontal="left" indent="1"/>
    </xf>
    <xf numFmtId="0" fontId="20" fillId="0" borderId="0" xfId="6" applyFont="1"/>
    <xf numFmtId="0" fontId="21" fillId="0" borderId="0" xfId="6" applyFont="1" applyAlignment="1">
      <alignment horizontal="left" indent="1"/>
    </xf>
    <xf numFmtId="0" fontId="18" fillId="0" borderId="0" xfId="6" applyFont="1"/>
    <xf numFmtId="0" fontId="22" fillId="0" borderId="0" xfId="6" applyFont="1"/>
    <xf numFmtId="0" fontId="23" fillId="0" borderId="0" xfId="6" applyFont="1"/>
    <xf numFmtId="0" fontId="24" fillId="0" borderId="0" xfId="6" applyFont="1"/>
    <xf numFmtId="0" fontId="3" fillId="0" borderId="0" xfId="7"/>
    <xf numFmtId="10" fontId="3" fillId="8" borderId="0" xfId="8" applyNumberFormat="1" applyFont="1" applyFill="1"/>
    <xf numFmtId="0" fontId="7" fillId="0" borderId="1" xfId="7" applyFont="1" applyBorder="1" applyAlignment="1">
      <alignment horizontal="center" wrapText="1"/>
    </xf>
    <xf numFmtId="0" fontId="25" fillId="0" borderId="1" xfId="6" applyFont="1" applyBorder="1" applyAlignment="1">
      <alignment wrapText="1"/>
    </xf>
    <xf numFmtId="0" fontId="3" fillId="0" borderId="1" xfId="7" applyBorder="1" applyAlignment="1">
      <alignment wrapText="1"/>
    </xf>
    <xf numFmtId="0" fontId="24" fillId="0" borderId="1" xfId="6" applyFont="1" applyBorder="1"/>
    <xf numFmtId="0" fontId="2" fillId="0" borderId="1" xfId="6" applyBorder="1"/>
    <xf numFmtId="0" fontId="7" fillId="5" borderId="1" xfId="7" applyFont="1" applyFill="1" applyBorder="1" applyAlignment="1">
      <alignment wrapText="1"/>
    </xf>
    <xf numFmtId="0" fontId="3" fillId="5" borderId="1" xfId="7" applyFill="1" applyBorder="1"/>
    <xf numFmtId="0" fontId="7" fillId="8" borderId="0" xfId="7" applyFont="1" applyFill="1"/>
    <xf numFmtId="0" fontId="3" fillId="8" borderId="0" xfId="7" applyFill="1"/>
    <xf numFmtId="10" fontId="3" fillId="0" borderId="0" xfId="8" applyNumberFormat="1" applyFont="1" applyFill="1"/>
    <xf numFmtId="0" fontId="7" fillId="9" borderId="0" xfId="7" applyFont="1" applyFill="1"/>
    <xf numFmtId="0" fontId="3" fillId="9" borderId="0" xfId="7" applyFill="1"/>
    <xf numFmtId="10" fontId="3" fillId="9" borderId="0" xfId="8" applyNumberFormat="1" applyFont="1" applyFill="1"/>
    <xf numFmtId="0" fontId="0" fillId="0" borderId="1" xfId="0" applyBorder="1"/>
    <xf numFmtId="0" fontId="7" fillId="10" borderId="1" xfId="7" applyFont="1" applyFill="1" applyBorder="1" applyAlignment="1">
      <alignment horizontal="center" wrapText="1"/>
    </xf>
    <xf numFmtId="0" fontId="3" fillId="10" borderId="1" xfId="7" applyFill="1" applyBorder="1" applyAlignment="1">
      <alignment wrapText="1"/>
    </xf>
    <xf numFmtId="0" fontId="14" fillId="10" borderId="1" xfId="0" applyFont="1" applyFill="1" applyBorder="1" applyAlignment="1">
      <alignment wrapText="1"/>
    </xf>
    <xf numFmtId="0" fontId="14" fillId="9" borderId="1" xfId="0" applyFont="1" applyFill="1" applyBorder="1" applyAlignment="1">
      <alignment wrapText="1"/>
    </xf>
    <xf numFmtId="0" fontId="0" fillId="11" borderId="0" xfId="0" applyFill="1"/>
    <xf numFmtId="168" fontId="0" fillId="10" borderId="1" xfId="0" applyNumberFormat="1" applyFill="1" applyBorder="1"/>
    <xf numFmtId="168" fontId="0" fillId="9" borderId="1" xfId="0" applyNumberFormat="1" applyFill="1" applyBorder="1"/>
    <xf numFmtId="0" fontId="0" fillId="11" borderId="1" xfId="0" applyFill="1" applyBorder="1"/>
    <xf numFmtId="0" fontId="14" fillId="12" borderId="1" xfId="0" applyFont="1" applyFill="1" applyBorder="1" applyAlignment="1">
      <alignment wrapText="1"/>
    </xf>
    <xf numFmtId="168" fontId="0" fillId="12" borderId="1" xfId="0" applyNumberFormat="1" applyFill="1" applyBorder="1"/>
    <xf numFmtId="11" fontId="0" fillId="0" borderId="1" xfId="0" applyNumberFormat="1" applyBorder="1"/>
    <xf numFmtId="11" fontId="0" fillId="11" borderId="1" xfId="0" applyNumberFormat="1" applyFill="1" applyBorder="1"/>
    <xf numFmtId="0" fontId="0" fillId="13" borderId="0" xfId="0" applyFill="1"/>
    <xf numFmtId="2" fontId="0" fillId="13" borderId="0" xfId="0" applyNumberFormat="1" applyFill="1"/>
    <xf numFmtId="0" fontId="14" fillId="14" borderId="0" xfId="0" applyFont="1" applyFill="1" applyAlignment="1">
      <alignment wrapText="1"/>
    </xf>
    <xf numFmtId="1" fontId="14" fillId="14" borderId="0" xfId="0" applyNumberFormat="1" applyFont="1" applyFill="1"/>
    <xf numFmtId="0" fontId="26" fillId="0" borderId="0" xfId="9"/>
    <xf numFmtId="0" fontId="1" fillId="0" borderId="0" xfId="6" applyFont="1"/>
    <xf numFmtId="170" fontId="0" fillId="10" borderId="1" xfId="0" applyNumberFormat="1" applyFill="1" applyBorder="1"/>
    <xf numFmtId="170" fontId="0" fillId="9" borderId="1" xfId="0" applyNumberFormat="1" applyFill="1" applyBorder="1"/>
    <xf numFmtId="171" fontId="0" fillId="12" borderId="1" xfId="0" applyNumberFormat="1" applyFill="1" applyBorder="1"/>
    <xf numFmtId="0" fontId="3" fillId="0" borderId="1" xfId="7" applyBorder="1"/>
    <xf numFmtId="11" fontId="3" fillId="0" borderId="1" xfId="7" applyNumberFormat="1" applyBorder="1"/>
    <xf numFmtId="11" fontId="3" fillId="0" borderId="0" xfId="7" applyNumberFormat="1"/>
    <xf numFmtId="0" fontId="3" fillId="0" borderId="1" xfId="7" applyFill="1" applyBorder="1" applyAlignment="1">
      <alignment wrapText="1"/>
    </xf>
    <xf numFmtId="168" fontId="0" fillId="15" borderId="1" xfId="0" applyNumberFormat="1" applyFill="1" applyBorder="1"/>
    <xf numFmtId="0" fontId="0" fillId="2" borderId="0" xfId="0" applyFill="1" applyAlignment="1">
      <alignment vertical="top" wrapText="1"/>
    </xf>
    <xf numFmtId="0" fontId="0" fillId="0" borderId="0" xfId="0" applyAlignment="1">
      <alignment vertical="top" wrapText="1"/>
    </xf>
    <xf numFmtId="0" fontId="24" fillId="0" borderId="0" xfId="6" applyFont="1" applyAlignment="1">
      <alignment wrapText="1"/>
    </xf>
    <xf numFmtId="0" fontId="2" fillId="0" borderId="0" xfId="6"/>
    <xf numFmtId="0" fontId="18" fillId="0" borderId="2" xfId="6" applyFont="1" applyBorder="1" applyAlignment="1">
      <alignment horizontal="center" vertical="center" wrapText="1"/>
    </xf>
  </cellXfs>
  <cellStyles count="10">
    <cellStyle name="Comma" xfId="1" builtinId="3"/>
    <cellStyle name="Comma_India summary 2002" xfId="2" xr:uid="{00000000-0005-0000-0000-000001000000}"/>
    <cellStyle name="Hyperlink" xfId="9" builtinId="8"/>
    <cellStyle name="Normal" xfId="0" builtinId="0"/>
    <cellStyle name="Normal 2" xfId="6" xr:uid="{03AEB9FE-F03B-408B-8D42-6BF8689C2918}"/>
    <cellStyle name="Normal 2 2" xfId="7" xr:uid="{A3A5F2DE-F23B-4D33-B7A6-ED8810BFB8E7}"/>
    <cellStyle name="Normal_Annex Table 3" xfId="3" xr:uid="{00000000-0005-0000-0000-000003000000}"/>
    <cellStyle name="Normal_India summary 2002" xfId="4" xr:uid="{00000000-0005-0000-0000-000004000000}"/>
    <cellStyle name="Percent" xfId="5" builtinId="5"/>
    <cellStyle name="Percent 2" xfId="8" xr:uid="{67D8B100-EFB1-413F-8A50-3D597A1041B9}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wner/Desktop/ClasesExtSchool_after2016/ENVR102/2019_Class/Lectures2019/Session10_SolarThermal/Solar%20Water%20Heater%20Calculator_WithHealth%20and%20Environmental%20Effect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wner/Desktop/ClasesExtSchool/ENVR102/2018_Class/Lectures2018/Session04_Health%20Impacts%20of%20cutting%20carbon/ReCiPe_Table_Coal_Gas_Win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Hot Water Required"/>
      <sheetName val="Financial Info"/>
      <sheetName val="Electricity Fuel Mix"/>
      <sheetName val="Health and Environmental Impact"/>
    </sheetNames>
    <sheetDataSet>
      <sheetData sheetId="0"/>
      <sheetData sheetId="1">
        <row r="5">
          <cell r="B5">
            <v>200</v>
          </cell>
        </row>
        <row r="34">
          <cell r="B34">
            <v>4932.5330132052823</v>
          </cell>
        </row>
        <row r="36">
          <cell r="B36">
            <v>0.01</v>
          </cell>
        </row>
      </sheetData>
      <sheetData sheetId="2">
        <row r="14">
          <cell r="B14">
            <v>63.772800000000004</v>
          </cell>
        </row>
      </sheetData>
      <sheetData sheetId="3"/>
      <sheetData sheetId="4">
        <row r="1">
          <cell r="F1">
            <v>3395.348837209302</v>
          </cell>
        </row>
        <row r="4">
          <cell r="C4">
            <v>3.5099999999999999E-6</v>
          </cell>
          <cell r="D4">
            <v>1.88E-5</v>
          </cell>
        </row>
        <row r="6">
          <cell r="C6">
            <v>6.9999999999999997E-7</v>
          </cell>
          <cell r="D6">
            <v>0</v>
          </cell>
        </row>
        <row r="7">
          <cell r="C7">
            <v>3.8999999999999998E-8</v>
          </cell>
          <cell r="D7">
            <v>0</v>
          </cell>
        </row>
        <row r="8">
          <cell r="C8">
            <v>2.5999999999999998E-4</v>
          </cell>
          <cell r="D8">
            <v>0</v>
          </cell>
        </row>
        <row r="9">
          <cell r="C9">
            <v>1.6400000000000001E-8</v>
          </cell>
          <cell r="D9">
            <v>0</v>
          </cell>
        </row>
        <row r="10">
          <cell r="D10">
            <v>1.42E-8</v>
          </cell>
        </row>
        <row r="11">
          <cell r="D11">
            <v>4.3999999999999997E-8</v>
          </cell>
        </row>
        <row r="14">
          <cell r="D14">
            <v>2.5999999999999998E-10</v>
          </cell>
        </row>
        <row r="15">
          <cell r="D15">
            <v>4.1999999999999998E-14</v>
          </cell>
        </row>
        <row r="20">
          <cell r="D20">
            <v>0</v>
          </cell>
          <cell r="E20">
            <v>7.1499999999999994E-2</v>
          </cell>
        </row>
        <row r="21">
          <cell r="D21">
            <v>0</v>
          </cell>
          <cell r="E21">
            <v>16.07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s Cost"/>
      <sheetName val="Human Health and Ecosyst Damage"/>
      <sheetName val="Options"/>
      <sheetName val="Electricity Options"/>
    </sheetNames>
    <sheetDataSet>
      <sheetData sheetId="0" refreshError="1"/>
      <sheetData sheetId="1" refreshError="1"/>
      <sheetData sheetId="2">
        <row r="1">
          <cell r="F1">
            <v>1000000</v>
          </cell>
        </row>
        <row r="4">
          <cell r="C4">
            <v>3.5099999999999999E-6</v>
          </cell>
          <cell r="D4">
            <v>1.88E-5</v>
          </cell>
        </row>
        <row r="6">
          <cell r="C6">
            <v>6.9999999999999997E-7</v>
          </cell>
          <cell r="D6">
            <v>0</v>
          </cell>
        </row>
        <row r="7">
          <cell r="C7">
            <v>3.8999999999999998E-8</v>
          </cell>
          <cell r="D7">
            <v>0</v>
          </cell>
        </row>
        <row r="8">
          <cell r="C8">
            <v>2.5999999999999998E-4</v>
          </cell>
          <cell r="D8">
            <v>0</v>
          </cell>
        </row>
        <row r="9">
          <cell r="C9">
            <v>1.6400000000000001E-8</v>
          </cell>
          <cell r="D9">
            <v>0</v>
          </cell>
        </row>
        <row r="10">
          <cell r="C10">
            <v>0</v>
          </cell>
          <cell r="D10">
            <v>1.42E-8</v>
          </cell>
        </row>
        <row r="11">
          <cell r="C11">
            <v>0</v>
          </cell>
          <cell r="D11">
            <v>4.3999999999999997E-8</v>
          </cell>
        </row>
        <row r="14">
          <cell r="C14">
            <v>0</v>
          </cell>
          <cell r="D14">
            <v>2.5999999999999998E-10</v>
          </cell>
        </row>
        <row r="15">
          <cell r="C15">
            <v>0</v>
          </cell>
          <cell r="D15">
            <v>4.1999999999999998E-14</v>
          </cell>
        </row>
        <row r="20">
          <cell r="C20">
            <v>0</v>
          </cell>
          <cell r="D20">
            <v>0</v>
          </cell>
          <cell r="E20">
            <v>7.1499999999999994E-2</v>
          </cell>
        </row>
        <row r="21">
          <cell r="C21">
            <v>0</v>
          </cell>
          <cell r="D21">
            <v>0</v>
          </cell>
          <cell r="E21">
            <v>16.07</v>
          </cell>
        </row>
      </sheetData>
      <sheetData sheetId="3">
        <row r="4">
          <cell r="C4">
            <v>1.0794166278269226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ia.gov/state/?sid=GA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ia.gov/state/?sid=GA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G32"/>
  <sheetViews>
    <sheetView workbookViewId="0">
      <selection activeCell="C1" sqref="C1"/>
    </sheetView>
  </sheetViews>
  <sheetFormatPr defaultColWidth="11" defaultRowHeight="15.6" x14ac:dyDescent="0.3"/>
  <cols>
    <col min="1" max="2" width="11" customWidth="1"/>
    <col min="3" max="3" width="27.09765625" customWidth="1"/>
    <col min="4" max="6" width="11" customWidth="1"/>
    <col min="7" max="7" width="46.59765625" customWidth="1"/>
  </cols>
  <sheetData>
    <row r="2" spans="1:7" x14ac:dyDescent="0.3">
      <c r="B2" s="3" t="s">
        <v>3954</v>
      </c>
      <c r="C2" s="4"/>
      <c r="D2" s="4"/>
      <c r="E2" s="4"/>
      <c r="F2" s="4"/>
      <c r="G2" s="4"/>
    </row>
    <row r="3" spans="1:7" x14ac:dyDescent="0.3">
      <c r="A3" s="17"/>
      <c r="B3" s="4" t="s">
        <v>3967</v>
      </c>
      <c r="C3" s="4"/>
      <c r="D3" s="4"/>
      <c r="E3" s="4"/>
      <c r="F3" s="4"/>
      <c r="G3" s="4"/>
    </row>
    <row r="4" spans="1:7" x14ac:dyDescent="0.3">
      <c r="A4" s="17"/>
      <c r="B4" s="4" t="s">
        <v>3987</v>
      </c>
      <c r="C4" s="4"/>
      <c r="D4" s="4"/>
      <c r="E4" s="4"/>
      <c r="F4" s="4"/>
      <c r="G4" s="4"/>
    </row>
    <row r="5" spans="1:7" x14ac:dyDescent="0.3">
      <c r="A5" s="17"/>
      <c r="B5" s="4"/>
      <c r="C5" s="3" t="s">
        <v>3998</v>
      </c>
      <c r="D5" s="4"/>
      <c r="E5" s="4"/>
      <c r="F5" s="4"/>
      <c r="G5" s="3" t="s">
        <v>3997</v>
      </c>
    </row>
    <row r="6" spans="1:7" ht="111" customHeight="1" x14ac:dyDescent="0.3">
      <c r="A6" s="17"/>
      <c r="B6" s="2" t="s">
        <v>3996</v>
      </c>
      <c r="C6" s="119" t="s">
        <v>3971</v>
      </c>
      <c r="D6" s="120"/>
      <c r="E6" s="13"/>
      <c r="F6" s="13"/>
      <c r="G6" s="14" t="s">
        <v>3995</v>
      </c>
    </row>
    <row r="7" spans="1:7" x14ac:dyDescent="0.3">
      <c r="A7" s="17"/>
      <c r="B7" s="16" t="s">
        <v>3968</v>
      </c>
      <c r="C7" s="15" t="s">
        <v>3953</v>
      </c>
      <c r="D7" s="15"/>
      <c r="E7" s="15" t="s">
        <v>3969</v>
      </c>
      <c r="F7" s="15"/>
      <c r="G7" s="15" t="s">
        <v>3994</v>
      </c>
    </row>
    <row r="8" spans="1:7" x14ac:dyDescent="0.3">
      <c r="A8" s="17"/>
    </row>
    <row r="9" spans="1:7" x14ac:dyDescent="0.3">
      <c r="A9" s="17"/>
      <c r="B9" s="1" t="s">
        <v>3952</v>
      </c>
      <c r="C9" t="s">
        <v>4002</v>
      </c>
    </row>
    <row r="10" spans="1:7" x14ac:dyDescent="0.3">
      <c r="A10" s="17"/>
      <c r="C10" t="s">
        <v>4001</v>
      </c>
    </row>
    <row r="13" spans="1:7" x14ac:dyDescent="0.3">
      <c r="B13" s="1" t="s">
        <v>3947</v>
      </c>
      <c r="C13" s="1" t="s">
        <v>3949</v>
      </c>
      <c r="D13" s="1" t="s">
        <v>3950</v>
      </c>
    </row>
    <row r="14" spans="1:7" x14ac:dyDescent="0.3">
      <c r="B14" t="s">
        <v>0</v>
      </c>
      <c r="C14" t="s">
        <v>3948</v>
      </c>
      <c r="D14" t="s">
        <v>3970</v>
      </c>
    </row>
    <row r="15" spans="1:7" x14ac:dyDescent="0.3">
      <c r="B15" t="s">
        <v>1</v>
      </c>
      <c r="C15" t="s">
        <v>3951</v>
      </c>
      <c r="D15" t="s">
        <v>3958</v>
      </c>
    </row>
    <row r="16" spans="1:7" x14ac:dyDescent="0.3">
      <c r="B16" t="s">
        <v>2</v>
      </c>
      <c r="C16" t="s">
        <v>3955</v>
      </c>
    </row>
    <row r="17" spans="2:4" x14ac:dyDescent="0.3">
      <c r="B17" t="s">
        <v>3</v>
      </c>
      <c r="C17" t="s">
        <v>3956</v>
      </c>
      <c r="D17" t="s">
        <v>3957</v>
      </c>
    </row>
    <row r="18" spans="2:4" x14ac:dyDescent="0.3">
      <c r="B18" t="s">
        <v>4</v>
      </c>
      <c r="C18" t="s">
        <v>3959</v>
      </c>
    </row>
    <row r="19" spans="2:4" x14ac:dyDescent="0.3">
      <c r="B19" t="s">
        <v>5</v>
      </c>
      <c r="C19" t="s">
        <v>3960</v>
      </c>
      <c r="D19" t="s">
        <v>3966</v>
      </c>
    </row>
    <row r="20" spans="2:4" x14ac:dyDescent="0.3">
      <c r="B20" t="s">
        <v>6</v>
      </c>
      <c r="C20" t="s">
        <v>3961</v>
      </c>
    </row>
    <row r="21" spans="2:4" x14ac:dyDescent="0.3">
      <c r="B21" t="s">
        <v>7</v>
      </c>
      <c r="C21" t="s">
        <v>3962</v>
      </c>
    </row>
    <row r="22" spans="2:4" x14ac:dyDescent="0.3">
      <c r="B22" t="s">
        <v>8</v>
      </c>
      <c r="C22" t="s">
        <v>3963</v>
      </c>
    </row>
    <row r="23" spans="2:4" x14ac:dyDescent="0.3">
      <c r="B23" t="s">
        <v>9</v>
      </c>
      <c r="C23" t="s">
        <v>3964</v>
      </c>
    </row>
    <row r="24" spans="2:4" x14ac:dyDescent="0.3">
      <c r="B24" t="s">
        <v>10</v>
      </c>
      <c r="C24" t="s">
        <v>3965</v>
      </c>
    </row>
    <row r="25" spans="2:4" x14ac:dyDescent="0.3">
      <c r="B25" t="s">
        <v>3972</v>
      </c>
      <c r="C25" t="s">
        <v>3973</v>
      </c>
    </row>
    <row r="26" spans="2:4" x14ac:dyDescent="0.3">
      <c r="B26" t="s">
        <v>3981</v>
      </c>
      <c r="C26" t="s">
        <v>3982</v>
      </c>
    </row>
    <row r="27" spans="2:4" x14ac:dyDescent="0.3">
      <c r="B27" t="s">
        <v>3976</v>
      </c>
      <c r="C27" t="s">
        <v>3983</v>
      </c>
    </row>
    <row r="28" spans="2:4" x14ac:dyDescent="0.3">
      <c r="B28" t="s">
        <v>3974</v>
      </c>
      <c r="C28" t="s">
        <v>3999</v>
      </c>
    </row>
    <row r="29" spans="2:4" x14ac:dyDescent="0.3">
      <c r="B29" t="s">
        <v>3977</v>
      </c>
      <c r="C29" t="s">
        <v>4000</v>
      </c>
    </row>
    <row r="30" spans="2:4" x14ac:dyDescent="0.3">
      <c r="B30" t="s">
        <v>3978</v>
      </c>
      <c r="C30" t="s">
        <v>3984</v>
      </c>
    </row>
    <row r="31" spans="2:4" x14ac:dyDescent="0.3">
      <c r="B31" t="s">
        <v>3980</v>
      </c>
      <c r="C31" t="s">
        <v>3985</v>
      </c>
    </row>
    <row r="32" spans="2:4" x14ac:dyDescent="0.3">
      <c r="B32" t="s">
        <v>3979</v>
      </c>
      <c r="C32" t="s">
        <v>3986</v>
      </c>
    </row>
  </sheetData>
  <mergeCells count="1">
    <mergeCell ref="C6:D6"/>
  </mergeCells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89DF3-DC11-4DD9-9F81-42A79F1C9133}">
  <sheetPr filterMode="1"/>
  <dimension ref="A1:L225"/>
  <sheetViews>
    <sheetView showGridLines="0" workbookViewId="0">
      <pane ySplit="2" topLeftCell="A3" activePane="bottomLeft" state="frozen"/>
      <selection pane="bottomLeft" activeCell="J150" sqref="J150"/>
    </sheetView>
  </sheetViews>
  <sheetFormatPr defaultColWidth="9" defaultRowHeight="14.4" x14ac:dyDescent="0.3"/>
  <cols>
    <col min="1" max="1" width="22" style="61" customWidth="1"/>
    <col min="2" max="2" width="12.3984375" style="61" customWidth="1"/>
    <col min="3" max="3" width="14.19921875" style="61" customWidth="1"/>
    <col min="4" max="4" width="12.3984375" style="61" customWidth="1"/>
    <col min="5" max="5" width="12.3984375" style="71" customWidth="1"/>
    <col min="6" max="6" width="15.69921875" style="61" customWidth="1"/>
    <col min="7" max="7" width="13.3984375" style="61" customWidth="1"/>
    <col min="8" max="8" width="11.59765625" style="61" customWidth="1"/>
    <col min="9" max="9" width="10.3984375" style="61" customWidth="1"/>
    <col min="10" max="10" width="10.8984375" style="61" customWidth="1"/>
    <col min="11" max="11" width="14" style="61" customWidth="1"/>
    <col min="12" max="12" width="16.09765625" style="61" customWidth="1"/>
    <col min="13" max="16384" width="9" style="61"/>
  </cols>
  <sheetData>
    <row r="1" spans="1:12" ht="15" customHeight="1" x14ac:dyDescent="0.3">
      <c r="A1" s="59"/>
      <c r="B1" s="123" t="s">
        <v>4343</v>
      </c>
      <c r="C1" s="123"/>
      <c r="D1" s="123"/>
      <c r="E1" s="123"/>
      <c r="F1" s="123"/>
      <c r="G1" s="123"/>
      <c r="H1" s="123"/>
      <c r="I1" s="123"/>
      <c r="J1" s="123"/>
      <c r="K1" s="123"/>
      <c r="L1" s="60"/>
    </row>
    <row r="2" spans="1:12" ht="36.75" customHeight="1" x14ac:dyDescent="0.3">
      <c r="A2" s="62" t="s">
        <v>0</v>
      </c>
      <c r="B2" s="63" t="s">
        <v>4344</v>
      </c>
      <c r="C2" s="63" t="s">
        <v>4345</v>
      </c>
      <c r="D2" s="63" t="s">
        <v>4346</v>
      </c>
      <c r="E2" s="64" t="s">
        <v>4347</v>
      </c>
      <c r="F2" s="63" t="s">
        <v>4348</v>
      </c>
      <c r="G2" s="63" t="s">
        <v>4349</v>
      </c>
      <c r="H2" s="63" t="s">
        <v>4441</v>
      </c>
      <c r="I2" s="63" t="s">
        <v>4350</v>
      </c>
      <c r="J2" s="63" t="s">
        <v>4351</v>
      </c>
      <c r="K2" s="63" t="s">
        <v>4352</v>
      </c>
      <c r="L2" s="59" t="s">
        <v>4353</v>
      </c>
    </row>
    <row r="3" spans="1:12" ht="19.5" hidden="1" customHeight="1" x14ac:dyDescent="0.3">
      <c r="A3" s="65" t="s">
        <v>11</v>
      </c>
      <c r="B3" s="66">
        <v>0</v>
      </c>
      <c r="C3" s="66">
        <v>0</v>
      </c>
      <c r="D3" s="66">
        <v>0</v>
      </c>
      <c r="E3" s="67">
        <v>0</v>
      </c>
      <c r="F3" s="66">
        <v>96.7</v>
      </c>
      <c r="G3" s="66">
        <v>0</v>
      </c>
      <c r="H3" s="66">
        <v>3.3</v>
      </c>
      <c r="I3" s="66">
        <v>0</v>
      </c>
      <c r="J3" s="66">
        <v>0</v>
      </c>
      <c r="K3" s="68">
        <f t="shared" ref="K3:K34" si="0">(1.079*(B3/100)+0.683*(C3/100)+0.934*(D3/100)+0.012*(E3/100)+0.003*(F3/100)+0.011*(G3/100)+0.047*(H3/100)+0.045*(I3/100)+0.06*(J3/100))*1000</f>
        <v>4.452</v>
      </c>
      <c r="L3" s="65">
        <v>71.5</v>
      </c>
    </row>
    <row r="4" spans="1:12" hidden="1" x14ac:dyDescent="0.3">
      <c r="A4" s="65" t="s">
        <v>26</v>
      </c>
      <c r="B4" s="65">
        <v>0</v>
      </c>
      <c r="C4" s="65">
        <v>0</v>
      </c>
      <c r="D4" s="65">
        <v>0</v>
      </c>
      <c r="E4" s="69">
        <v>0</v>
      </c>
      <c r="F4" s="65">
        <v>100</v>
      </c>
      <c r="G4" s="65">
        <v>0</v>
      </c>
      <c r="H4" s="65">
        <v>0</v>
      </c>
      <c r="I4" s="65">
        <v>0</v>
      </c>
      <c r="J4" s="65">
        <v>0</v>
      </c>
      <c r="K4" s="68">
        <f t="shared" si="0"/>
        <v>3</v>
      </c>
      <c r="L4" s="65">
        <v>100</v>
      </c>
    </row>
    <row r="5" spans="1:12" hidden="1" x14ac:dyDescent="0.3">
      <c r="A5" s="65" t="s">
        <v>30</v>
      </c>
      <c r="B5" s="65">
        <v>0</v>
      </c>
      <c r="C5" s="65">
        <v>98.4</v>
      </c>
      <c r="D5" s="65">
        <v>1.3</v>
      </c>
      <c r="E5" s="69">
        <v>0</v>
      </c>
      <c r="F5" s="65">
        <v>0.1</v>
      </c>
      <c r="G5" s="65">
        <v>0</v>
      </c>
      <c r="H5" s="65">
        <v>0.2</v>
      </c>
      <c r="I5" s="65">
        <v>0</v>
      </c>
      <c r="J5" s="65">
        <v>0</v>
      </c>
      <c r="K5" s="68">
        <f t="shared" si="0"/>
        <v>684.31100000000015</v>
      </c>
      <c r="L5" s="65">
        <v>99.9</v>
      </c>
    </row>
    <row r="6" spans="1:12" hidden="1" x14ac:dyDescent="0.3">
      <c r="A6" s="65" t="s">
        <v>66</v>
      </c>
      <c r="B6" s="65">
        <v>0</v>
      </c>
      <c r="C6" s="65">
        <v>0</v>
      </c>
      <c r="D6" s="65">
        <v>46.8</v>
      </c>
      <c r="E6" s="69">
        <v>0</v>
      </c>
      <c r="F6" s="65">
        <v>53.2</v>
      </c>
      <c r="G6" s="65">
        <v>0</v>
      </c>
      <c r="H6" s="65">
        <v>0</v>
      </c>
      <c r="I6" s="65">
        <v>0</v>
      </c>
      <c r="J6" s="65">
        <v>0</v>
      </c>
      <c r="K6" s="68">
        <f t="shared" si="0"/>
        <v>438.70799999999997</v>
      </c>
      <c r="L6" s="65">
        <v>42</v>
      </c>
    </row>
    <row r="7" spans="1:12" hidden="1" x14ac:dyDescent="0.3">
      <c r="A7" s="65" t="s">
        <v>4107</v>
      </c>
      <c r="B7" s="65">
        <v>0</v>
      </c>
      <c r="C7" s="65">
        <v>0</v>
      </c>
      <c r="D7" s="65">
        <v>0</v>
      </c>
      <c r="E7" s="69">
        <v>0</v>
      </c>
      <c r="F7" s="65">
        <v>0</v>
      </c>
      <c r="G7" s="65">
        <v>0</v>
      </c>
      <c r="H7" s="65">
        <v>100</v>
      </c>
      <c r="I7" s="65">
        <v>0</v>
      </c>
      <c r="J7" s="65">
        <v>0</v>
      </c>
      <c r="K7" s="68">
        <f t="shared" si="0"/>
        <v>47</v>
      </c>
      <c r="L7" s="65">
        <v>100</v>
      </c>
    </row>
    <row r="8" spans="1:12" hidden="1" x14ac:dyDescent="0.3">
      <c r="A8" s="65" t="s">
        <v>74</v>
      </c>
      <c r="B8" s="65">
        <v>3</v>
      </c>
      <c r="C8" s="65">
        <v>49.6</v>
      </c>
      <c r="D8" s="65">
        <v>15.4</v>
      </c>
      <c r="E8" s="69">
        <v>4.2</v>
      </c>
      <c r="F8" s="65">
        <v>26.2</v>
      </c>
      <c r="G8" s="65">
        <v>0.4</v>
      </c>
      <c r="H8" s="65">
        <v>0</v>
      </c>
      <c r="I8" s="65">
        <v>1.2</v>
      </c>
      <c r="J8" s="65">
        <v>0</v>
      </c>
      <c r="K8" s="68">
        <f t="shared" si="0"/>
        <v>516.84799999999996</v>
      </c>
      <c r="L8" s="65">
        <v>99.8</v>
      </c>
    </row>
    <row r="9" spans="1:12" hidden="1" x14ac:dyDescent="0.3">
      <c r="A9" s="65" t="s">
        <v>105</v>
      </c>
      <c r="B9" s="65">
        <v>0</v>
      </c>
      <c r="C9" s="65">
        <v>36</v>
      </c>
      <c r="D9" s="65">
        <v>0</v>
      </c>
      <c r="E9" s="69">
        <v>31.8</v>
      </c>
      <c r="F9" s="65">
        <v>32.1</v>
      </c>
      <c r="G9" s="65">
        <v>0.1</v>
      </c>
      <c r="H9" s="65">
        <v>0</v>
      </c>
      <c r="I9" s="65">
        <v>0</v>
      </c>
      <c r="J9" s="65">
        <v>0</v>
      </c>
      <c r="K9" s="68">
        <f t="shared" si="0"/>
        <v>250.67000000000002</v>
      </c>
      <c r="L9" s="65">
        <v>100</v>
      </c>
    </row>
    <row r="10" spans="1:12" hidden="1" x14ac:dyDescent="0.3">
      <c r="A10" s="65" t="s">
        <v>111</v>
      </c>
      <c r="B10" s="65">
        <v>62.9</v>
      </c>
      <c r="C10" s="65">
        <v>20.8</v>
      </c>
      <c r="D10" s="65">
        <v>2.7</v>
      </c>
      <c r="E10" s="69">
        <v>0</v>
      </c>
      <c r="F10" s="65">
        <v>5.3</v>
      </c>
      <c r="G10" s="65">
        <v>4.8</v>
      </c>
      <c r="H10" s="65">
        <v>2.4</v>
      </c>
      <c r="I10" s="65">
        <v>0.5</v>
      </c>
      <c r="J10" s="65">
        <v>0.6</v>
      </c>
      <c r="K10" s="68">
        <f t="shared" si="0"/>
        <v>848.37299999999993</v>
      </c>
      <c r="L10" s="65">
        <v>100</v>
      </c>
    </row>
    <row r="11" spans="1:12" hidden="1" x14ac:dyDescent="0.3">
      <c r="A11" s="65" t="s">
        <v>127</v>
      </c>
      <c r="B11" s="65">
        <v>8.1999999999999993</v>
      </c>
      <c r="C11" s="65">
        <v>12.6</v>
      </c>
      <c r="D11" s="65">
        <v>1.4</v>
      </c>
      <c r="E11" s="69">
        <v>0</v>
      </c>
      <c r="F11" s="65">
        <v>61.8</v>
      </c>
      <c r="G11" s="65">
        <v>7.7</v>
      </c>
      <c r="H11" s="65">
        <v>1.6</v>
      </c>
      <c r="I11" s="65">
        <v>6.7</v>
      </c>
      <c r="J11" s="65">
        <v>0</v>
      </c>
      <c r="K11" s="68">
        <f t="shared" si="0"/>
        <v>194.07999999999998</v>
      </c>
      <c r="L11" s="65">
        <v>100</v>
      </c>
    </row>
    <row r="12" spans="1:12" hidden="1" x14ac:dyDescent="0.3">
      <c r="A12" s="65" t="s">
        <v>134</v>
      </c>
      <c r="B12" s="65">
        <v>0</v>
      </c>
      <c r="C12" s="65">
        <v>86.1</v>
      </c>
      <c r="D12" s="65">
        <v>6.5</v>
      </c>
      <c r="E12" s="69">
        <v>0</v>
      </c>
      <c r="F12" s="65">
        <v>6.6</v>
      </c>
      <c r="G12" s="65">
        <v>0.1</v>
      </c>
      <c r="H12" s="65">
        <v>0.1</v>
      </c>
      <c r="I12" s="65">
        <v>0.6</v>
      </c>
      <c r="J12" s="65">
        <v>0</v>
      </c>
      <c r="K12" s="68">
        <f t="shared" si="0"/>
        <v>649.29900000000009</v>
      </c>
      <c r="L12" s="65">
        <v>100</v>
      </c>
    </row>
    <row r="13" spans="1:12" hidden="1" x14ac:dyDescent="0.3">
      <c r="A13" s="65" t="s">
        <v>142</v>
      </c>
      <c r="B13" s="65">
        <v>0</v>
      </c>
      <c r="C13" s="65">
        <v>100</v>
      </c>
      <c r="D13" s="65">
        <v>0</v>
      </c>
      <c r="E13" s="69">
        <v>0</v>
      </c>
      <c r="F13" s="65">
        <v>0</v>
      </c>
      <c r="G13" s="65">
        <v>0</v>
      </c>
      <c r="H13" s="65">
        <v>0</v>
      </c>
      <c r="I13" s="65">
        <v>0</v>
      </c>
      <c r="J13" s="65">
        <v>0</v>
      </c>
      <c r="K13" s="68">
        <f t="shared" si="0"/>
        <v>683</v>
      </c>
      <c r="L13" s="65">
        <v>100</v>
      </c>
    </row>
    <row r="14" spans="1:12" hidden="1" x14ac:dyDescent="0.3">
      <c r="A14" s="65" t="s">
        <v>145</v>
      </c>
      <c r="B14" s="65">
        <v>1.7</v>
      </c>
      <c r="C14" s="65">
        <v>80.7</v>
      </c>
      <c r="D14" s="65">
        <v>16.399999999999999</v>
      </c>
      <c r="E14" s="69">
        <v>0</v>
      </c>
      <c r="F14" s="65">
        <v>1</v>
      </c>
      <c r="G14" s="65">
        <v>0</v>
      </c>
      <c r="H14" s="65">
        <v>0.2</v>
      </c>
      <c r="I14" s="65">
        <v>0</v>
      </c>
      <c r="J14" s="65">
        <v>0</v>
      </c>
      <c r="K14" s="68">
        <f t="shared" si="0"/>
        <v>722.82400000000007</v>
      </c>
      <c r="L14" s="65">
        <v>73.2</v>
      </c>
    </row>
    <row r="15" spans="1:12" hidden="1" x14ac:dyDescent="0.3">
      <c r="A15" s="65" t="s">
        <v>167</v>
      </c>
      <c r="B15" s="65">
        <v>0</v>
      </c>
      <c r="C15" s="65">
        <v>97.9</v>
      </c>
      <c r="D15" s="65">
        <v>1.1000000000000001</v>
      </c>
      <c r="E15" s="69">
        <v>0</v>
      </c>
      <c r="F15" s="65">
        <v>0.3</v>
      </c>
      <c r="G15" s="65">
        <v>0.2</v>
      </c>
      <c r="H15" s="65">
        <v>0.1</v>
      </c>
      <c r="I15" s="65">
        <v>0.4</v>
      </c>
      <c r="J15" s="65">
        <v>0</v>
      </c>
      <c r="K15" s="68">
        <f t="shared" si="0"/>
        <v>679.18900000000019</v>
      </c>
      <c r="L15" s="65">
        <v>100</v>
      </c>
    </row>
    <row r="16" spans="1:12" hidden="1" x14ac:dyDescent="0.3">
      <c r="A16" s="65" t="s">
        <v>184</v>
      </c>
      <c r="B16" s="65">
        <v>8.1</v>
      </c>
      <c r="C16" s="65">
        <v>34.799999999999997</v>
      </c>
      <c r="D16" s="65">
        <v>0.3</v>
      </c>
      <c r="E16" s="69">
        <v>38.9</v>
      </c>
      <c r="F16" s="65">
        <v>1.7</v>
      </c>
      <c r="G16" s="65">
        <v>6.4</v>
      </c>
      <c r="H16" s="65">
        <v>3.6</v>
      </c>
      <c r="I16" s="65">
        <v>6.2</v>
      </c>
      <c r="J16" s="65">
        <v>0</v>
      </c>
      <c r="K16" s="68">
        <f t="shared" si="0"/>
        <v>337.79000000000008</v>
      </c>
      <c r="L16" s="65">
        <v>100</v>
      </c>
    </row>
    <row r="17" spans="1:12" hidden="1" x14ac:dyDescent="0.3">
      <c r="A17" s="65" t="s">
        <v>197</v>
      </c>
      <c r="B17" s="65">
        <v>0</v>
      </c>
      <c r="C17" s="65">
        <v>0</v>
      </c>
      <c r="D17" s="65">
        <v>94.4</v>
      </c>
      <c r="E17" s="69">
        <v>0</v>
      </c>
      <c r="F17" s="65">
        <v>4.0999999999999996</v>
      </c>
      <c r="G17" s="65">
        <v>0</v>
      </c>
      <c r="H17" s="65">
        <v>1.5</v>
      </c>
      <c r="I17" s="65">
        <v>0</v>
      </c>
      <c r="J17" s="65">
        <v>0</v>
      </c>
      <c r="K17" s="68">
        <f t="shared" si="0"/>
        <v>882.52400000000011</v>
      </c>
      <c r="L17" s="65">
        <v>40.200000000000003</v>
      </c>
    </row>
    <row r="18" spans="1:12" hidden="1" x14ac:dyDescent="0.3">
      <c r="A18" s="65" t="s">
        <v>202</v>
      </c>
      <c r="B18" s="65">
        <v>0</v>
      </c>
      <c r="C18" s="65">
        <v>66.3</v>
      </c>
      <c r="D18" s="65">
        <v>2.2999999999999998</v>
      </c>
      <c r="E18" s="69">
        <v>0</v>
      </c>
      <c r="F18" s="65">
        <v>28.9</v>
      </c>
      <c r="G18" s="65">
        <v>0.4</v>
      </c>
      <c r="H18" s="65">
        <v>0.2</v>
      </c>
      <c r="I18" s="65">
        <v>1.9</v>
      </c>
      <c r="J18" s="65">
        <v>0</v>
      </c>
      <c r="K18" s="68">
        <f t="shared" si="0"/>
        <v>476.17099999999994</v>
      </c>
      <c r="L18" s="65">
        <v>91.5</v>
      </c>
    </row>
    <row r="19" spans="1:12" hidden="1" x14ac:dyDescent="0.3">
      <c r="A19" s="65" t="s">
        <v>4129</v>
      </c>
      <c r="B19" s="65">
        <v>64</v>
      </c>
      <c r="C19" s="65">
        <v>0.2</v>
      </c>
      <c r="D19" s="65">
        <v>0.3</v>
      </c>
      <c r="E19" s="69">
        <v>0</v>
      </c>
      <c r="F19" s="65">
        <v>35.200000000000003</v>
      </c>
      <c r="G19" s="65">
        <v>0</v>
      </c>
      <c r="H19" s="65">
        <v>0.1</v>
      </c>
      <c r="I19" s="65">
        <v>0.2</v>
      </c>
      <c r="J19" s="65">
        <v>0</v>
      </c>
      <c r="K19" s="68">
        <f t="shared" si="0"/>
        <v>695.92099999999994</v>
      </c>
      <c r="L19" s="65">
        <v>100</v>
      </c>
    </row>
    <row r="20" spans="1:12" hidden="1" x14ac:dyDescent="0.3">
      <c r="A20" s="65" t="s">
        <v>215</v>
      </c>
      <c r="B20" s="65">
        <v>96.4</v>
      </c>
      <c r="C20" s="65">
        <v>0</v>
      </c>
      <c r="D20" s="65">
        <v>3.6</v>
      </c>
      <c r="E20" s="69">
        <v>0</v>
      </c>
      <c r="F20" s="65">
        <v>0</v>
      </c>
      <c r="G20" s="65">
        <v>0</v>
      </c>
      <c r="H20" s="65">
        <v>0</v>
      </c>
      <c r="I20" s="65">
        <v>0</v>
      </c>
      <c r="J20" s="65">
        <v>0</v>
      </c>
      <c r="K20" s="68">
        <f t="shared" si="0"/>
        <v>1073.7800000000002</v>
      </c>
      <c r="L20" s="65">
        <v>58.4</v>
      </c>
    </row>
    <row r="21" spans="1:12" hidden="1" x14ac:dyDescent="0.3">
      <c r="A21" s="65" t="s">
        <v>219</v>
      </c>
      <c r="B21" s="65">
        <v>4.7</v>
      </c>
      <c r="C21" s="65">
        <v>13.7</v>
      </c>
      <c r="D21" s="65">
        <v>5</v>
      </c>
      <c r="E21" s="69">
        <v>2.6</v>
      </c>
      <c r="F21" s="65">
        <v>61.8</v>
      </c>
      <c r="G21" s="65">
        <v>5.8</v>
      </c>
      <c r="H21" s="65">
        <v>0</v>
      </c>
      <c r="I21" s="65">
        <v>6.4</v>
      </c>
      <c r="J21" s="65">
        <v>0</v>
      </c>
      <c r="K21" s="68">
        <f t="shared" si="0"/>
        <v>196.66799999999998</v>
      </c>
      <c r="L21" s="65">
        <v>99.7</v>
      </c>
    </row>
    <row r="22" spans="1:12" hidden="1" x14ac:dyDescent="0.3">
      <c r="A22" s="65" t="s">
        <v>4133</v>
      </c>
      <c r="B22" s="65">
        <v>0</v>
      </c>
      <c r="C22" s="65">
        <v>99</v>
      </c>
      <c r="D22" s="65">
        <v>1</v>
      </c>
      <c r="E22" s="69">
        <v>0</v>
      </c>
      <c r="F22" s="65">
        <v>0</v>
      </c>
      <c r="G22" s="65">
        <v>0</v>
      </c>
      <c r="H22" s="65">
        <v>0</v>
      </c>
      <c r="I22" s="65">
        <v>0</v>
      </c>
      <c r="J22" s="65">
        <v>0</v>
      </c>
      <c r="K22" s="68">
        <f t="shared" si="0"/>
        <v>685.5100000000001</v>
      </c>
      <c r="L22" s="65">
        <v>100</v>
      </c>
    </row>
    <row r="23" spans="1:12" hidden="1" x14ac:dyDescent="0.3">
      <c r="A23" s="65" t="s">
        <v>348</v>
      </c>
      <c r="B23" s="65">
        <v>46.2</v>
      </c>
      <c r="C23" s="65">
        <v>3.8</v>
      </c>
      <c r="D23" s="65">
        <v>0.4</v>
      </c>
      <c r="E23" s="69">
        <v>33.6</v>
      </c>
      <c r="F23" s="65">
        <v>11</v>
      </c>
      <c r="G23" s="65">
        <v>2.1</v>
      </c>
      <c r="H23" s="65">
        <v>2.1</v>
      </c>
      <c r="I23" s="65">
        <v>0.8</v>
      </c>
      <c r="J23" s="65">
        <v>0</v>
      </c>
      <c r="K23" s="68">
        <f t="shared" si="0"/>
        <v>534.12800000000004</v>
      </c>
      <c r="L23" s="65">
        <v>100</v>
      </c>
    </row>
    <row r="24" spans="1:12" hidden="1" x14ac:dyDescent="0.3">
      <c r="A24" s="65" t="s">
        <v>366</v>
      </c>
      <c r="B24" s="65">
        <v>48.4</v>
      </c>
      <c r="C24" s="65">
        <v>0</v>
      </c>
      <c r="D24" s="65">
        <v>5.2</v>
      </c>
      <c r="E24" s="69">
        <v>0</v>
      </c>
      <c r="F24" s="65">
        <v>45.1</v>
      </c>
      <c r="G24" s="65">
        <v>0</v>
      </c>
      <c r="H24" s="65">
        <v>0.4</v>
      </c>
      <c r="I24" s="65">
        <v>0.9</v>
      </c>
      <c r="J24" s="65">
        <v>0</v>
      </c>
      <c r="K24" s="68">
        <f t="shared" si="0"/>
        <v>572.75</v>
      </c>
      <c r="L24" s="65">
        <v>69</v>
      </c>
    </row>
    <row r="25" spans="1:12" hidden="1" x14ac:dyDescent="0.3">
      <c r="A25" s="65" t="s">
        <v>371</v>
      </c>
      <c r="B25" s="65">
        <v>0</v>
      </c>
      <c r="C25" s="65">
        <v>6</v>
      </c>
      <c r="D25" s="65">
        <v>17.899999999999999</v>
      </c>
      <c r="E25" s="69">
        <v>0</v>
      </c>
      <c r="F25" s="65">
        <v>75</v>
      </c>
      <c r="G25" s="65">
        <v>0</v>
      </c>
      <c r="H25" s="65">
        <v>0.1</v>
      </c>
      <c r="I25" s="65">
        <v>1</v>
      </c>
      <c r="J25" s="65">
        <v>0</v>
      </c>
      <c r="K25" s="68">
        <f t="shared" si="0"/>
        <v>210.91300000000001</v>
      </c>
      <c r="L25" s="65">
        <v>58.8</v>
      </c>
    </row>
    <row r="26" spans="1:12" hidden="1" x14ac:dyDescent="0.3">
      <c r="A26" s="65" t="s">
        <v>387</v>
      </c>
      <c r="B26" s="65">
        <v>9.8000000000000007</v>
      </c>
      <c r="C26" s="65">
        <v>10</v>
      </c>
      <c r="D26" s="65">
        <v>1.2</v>
      </c>
      <c r="E26" s="69">
        <v>15.5</v>
      </c>
      <c r="F26" s="65">
        <v>56.7</v>
      </c>
      <c r="G26" s="65">
        <v>4.5</v>
      </c>
      <c r="H26" s="65">
        <v>0.5</v>
      </c>
      <c r="I26" s="65">
        <v>1.8</v>
      </c>
      <c r="J26" s="65">
        <v>0</v>
      </c>
      <c r="K26" s="68">
        <f t="shared" si="0"/>
        <v>190.35100000000006</v>
      </c>
      <c r="L26" s="65">
        <v>100</v>
      </c>
    </row>
    <row r="27" spans="1:12" hidden="1" x14ac:dyDescent="0.3">
      <c r="A27" s="65" t="s">
        <v>425</v>
      </c>
      <c r="B27" s="65">
        <v>37.1</v>
      </c>
      <c r="C27" s="65">
        <v>15.1</v>
      </c>
      <c r="D27" s="65">
        <v>4.2</v>
      </c>
      <c r="E27" s="69">
        <v>0</v>
      </c>
      <c r="F27" s="65">
        <v>31.7</v>
      </c>
      <c r="G27" s="65">
        <v>3.1</v>
      </c>
      <c r="H27" s="65">
        <v>3.3</v>
      </c>
      <c r="I27" s="65">
        <v>5.5</v>
      </c>
      <c r="J27" s="65">
        <v>0</v>
      </c>
      <c r="K27" s="68">
        <f t="shared" si="0"/>
        <v>547.98800000000006</v>
      </c>
      <c r="L27" s="65">
        <v>99.7</v>
      </c>
    </row>
    <row r="28" spans="1:12" hidden="1" x14ac:dyDescent="0.3">
      <c r="A28" s="65" t="s">
        <v>445</v>
      </c>
      <c r="B28" s="65">
        <v>70.3</v>
      </c>
      <c r="C28" s="65">
        <v>2.5</v>
      </c>
      <c r="D28" s="65">
        <v>0.2</v>
      </c>
      <c r="E28" s="69">
        <v>2.2999999999999998</v>
      </c>
      <c r="F28" s="65">
        <v>19.100000000000001</v>
      </c>
      <c r="G28" s="65">
        <v>3.9</v>
      </c>
      <c r="H28" s="65">
        <v>1.1000000000000001</v>
      </c>
      <c r="I28" s="65">
        <v>0.6</v>
      </c>
      <c r="J28" s="65">
        <v>0</v>
      </c>
      <c r="K28" s="68">
        <f t="shared" si="0"/>
        <v>779.54499999999996</v>
      </c>
      <c r="L28" s="65">
        <v>100</v>
      </c>
    </row>
    <row r="29" spans="1:12" hidden="1" x14ac:dyDescent="0.3">
      <c r="A29" s="65" t="s">
        <v>4354</v>
      </c>
      <c r="B29" s="65">
        <v>65.400000000000006</v>
      </c>
      <c r="C29" s="65">
        <v>33.799999999999997</v>
      </c>
      <c r="D29" s="65">
        <v>0.5</v>
      </c>
      <c r="E29" s="69">
        <v>0</v>
      </c>
      <c r="F29" s="65">
        <v>0</v>
      </c>
      <c r="G29" s="65">
        <v>0.1</v>
      </c>
      <c r="H29" s="65">
        <v>0.2</v>
      </c>
      <c r="I29" s="65">
        <v>0</v>
      </c>
      <c r="J29" s="65">
        <v>0</v>
      </c>
      <c r="K29" s="68">
        <f t="shared" si="0"/>
        <v>941.29499999999996</v>
      </c>
      <c r="L29" s="65">
        <v>100</v>
      </c>
    </row>
    <row r="30" spans="1:12" hidden="1" x14ac:dyDescent="0.3">
      <c r="A30" s="65" t="s">
        <v>1279</v>
      </c>
      <c r="B30" s="65">
        <v>11.9</v>
      </c>
      <c r="C30" s="65">
        <v>20.3</v>
      </c>
      <c r="D30" s="65">
        <v>0.6</v>
      </c>
      <c r="E30" s="69">
        <v>0</v>
      </c>
      <c r="F30" s="65">
        <v>65</v>
      </c>
      <c r="G30" s="65">
        <v>0.2</v>
      </c>
      <c r="H30" s="65">
        <v>0.2</v>
      </c>
      <c r="I30" s="65">
        <v>1.8</v>
      </c>
      <c r="J30" s="65">
        <v>0</v>
      </c>
      <c r="K30" s="68">
        <f t="shared" si="0"/>
        <v>275.52999999999997</v>
      </c>
      <c r="L30" s="65">
        <v>98.2</v>
      </c>
    </row>
    <row r="31" spans="1:12" hidden="1" x14ac:dyDescent="0.3">
      <c r="A31" s="65" t="s">
        <v>4355</v>
      </c>
      <c r="B31" s="65">
        <v>0</v>
      </c>
      <c r="C31" s="65">
        <v>0</v>
      </c>
      <c r="D31" s="65">
        <v>0.1</v>
      </c>
      <c r="E31" s="69">
        <v>0</v>
      </c>
      <c r="F31" s="65">
        <v>99.7</v>
      </c>
      <c r="G31" s="65">
        <v>0.1</v>
      </c>
      <c r="H31" s="65">
        <v>0.1</v>
      </c>
      <c r="I31" s="65">
        <v>0</v>
      </c>
      <c r="J31" s="65">
        <v>0</v>
      </c>
      <c r="K31" s="68">
        <f t="shared" si="0"/>
        <v>3.9830000000000005</v>
      </c>
      <c r="L31" s="65">
        <v>16.8</v>
      </c>
    </row>
    <row r="32" spans="1:12" hidden="1" x14ac:dyDescent="0.3">
      <c r="A32" s="65" t="s">
        <v>4356</v>
      </c>
      <c r="B32" s="65">
        <v>0</v>
      </c>
      <c r="C32" s="65">
        <v>46.7</v>
      </c>
      <c r="D32" s="65">
        <v>0</v>
      </c>
      <c r="E32" s="69">
        <v>0</v>
      </c>
      <c r="F32" s="65">
        <v>53.3</v>
      </c>
      <c r="G32" s="65">
        <v>0</v>
      </c>
      <c r="H32" s="65">
        <v>0</v>
      </c>
      <c r="I32" s="65">
        <v>0</v>
      </c>
      <c r="J32" s="65">
        <v>0</v>
      </c>
      <c r="K32" s="68">
        <f t="shared" si="0"/>
        <v>320.56000000000006</v>
      </c>
      <c r="L32" s="65">
        <v>60.4</v>
      </c>
    </row>
    <row r="33" spans="1:12" hidden="1" x14ac:dyDescent="0.3">
      <c r="A33" s="65" t="s">
        <v>1335</v>
      </c>
      <c r="B33" s="65">
        <v>0</v>
      </c>
      <c r="C33" s="65">
        <v>0</v>
      </c>
      <c r="D33" s="65">
        <v>1.5</v>
      </c>
      <c r="E33" s="69">
        <v>0</v>
      </c>
      <c r="F33" s="65">
        <v>74.599999999999994</v>
      </c>
      <c r="G33" s="65">
        <v>10.5</v>
      </c>
      <c r="H33" s="65">
        <v>0.3</v>
      </c>
      <c r="I33" s="65">
        <v>0.8</v>
      </c>
      <c r="J33" s="65">
        <v>12.3</v>
      </c>
      <c r="K33" s="68">
        <f t="shared" si="0"/>
        <v>25.283999999999999</v>
      </c>
      <c r="L33" s="65">
        <v>99.4</v>
      </c>
    </row>
    <row r="34" spans="1:12" hidden="1" x14ac:dyDescent="0.3">
      <c r="A34" s="65" t="s">
        <v>1338</v>
      </c>
      <c r="B34" s="65">
        <v>0</v>
      </c>
      <c r="C34" s="65">
        <v>78.599999999999994</v>
      </c>
      <c r="D34" s="65">
        <v>5.7</v>
      </c>
      <c r="E34" s="69">
        <v>0</v>
      </c>
      <c r="F34" s="65">
        <v>15.5</v>
      </c>
      <c r="G34" s="65">
        <v>0.1</v>
      </c>
      <c r="H34" s="65">
        <v>0.1</v>
      </c>
      <c r="I34" s="65">
        <v>0</v>
      </c>
      <c r="J34" s="65">
        <v>0</v>
      </c>
      <c r="K34" s="68">
        <f t="shared" si="0"/>
        <v>590.59900000000005</v>
      </c>
      <c r="L34" s="65">
        <v>63.3</v>
      </c>
    </row>
    <row r="35" spans="1:12" hidden="1" x14ac:dyDescent="0.3">
      <c r="A35" s="65" t="s">
        <v>1349</v>
      </c>
      <c r="B35" s="65">
        <v>20.6</v>
      </c>
      <c r="C35" s="65">
        <v>10.7</v>
      </c>
      <c r="D35" s="65">
        <v>2</v>
      </c>
      <c r="E35" s="69">
        <v>0</v>
      </c>
      <c r="F35" s="65">
        <v>56.9</v>
      </c>
      <c r="G35" s="65">
        <v>7.9</v>
      </c>
      <c r="H35" s="65">
        <v>0.5</v>
      </c>
      <c r="I35" s="65">
        <v>1.4</v>
      </c>
      <c r="J35" s="65">
        <v>0</v>
      </c>
      <c r="K35" s="68">
        <f t="shared" ref="K35:K66" si="1">(1.079*(B35/100)+0.683*(C35/100)+0.934*(D35/100)+0.012*(E35/100)+0.003*(F35/100)+0.011*(G35/100)+0.047*(H35/100)+0.045*(I35/100)+0.06*(J35/100))*1000</f>
        <v>317.47600000000011</v>
      </c>
      <c r="L35" s="65">
        <v>100</v>
      </c>
    </row>
    <row r="36" spans="1:12" hidden="1" x14ac:dyDescent="0.3">
      <c r="A36" s="65" t="s">
        <v>1354</v>
      </c>
      <c r="B36" s="65">
        <v>0</v>
      </c>
      <c r="C36" s="65">
        <v>14.6</v>
      </c>
      <c r="D36" s="65">
        <v>81</v>
      </c>
      <c r="E36" s="69">
        <v>0</v>
      </c>
      <c r="F36" s="65">
        <v>0.2</v>
      </c>
      <c r="G36" s="65">
        <v>0.1</v>
      </c>
      <c r="H36" s="65">
        <v>0.7</v>
      </c>
      <c r="I36" s="65">
        <v>3.4</v>
      </c>
      <c r="J36" s="65">
        <v>0</v>
      </c>
      <c r="K36" s="68">
        <f t="shared" si="1"/>
        <v>858.13400000000001</v>
      </c>
      <c r="L36" s="65">
        <v>99.3</v>
      </c>
    </row>
    <row r="37" spans="1:12" hidden="1" x14ac:dyDescent="0.3">
      <c r="A37" s="65" t="s">
        <v>4357</v>
      </c>
      <c r="B37" s="65">
        <v>0</v>
      </c>
      <c r="C37" s="65">
        <v>0</v>
      </c>
      <c r="D37" s="65">
        <v>74.099999999999994</v>
      </c>
      <c r="E37" s="69">
        <v>0</v>
      </c>
      <c r="F37" s="65">
        <v>0</v>
      </c>
      <c r="G37" s="65">
        <v>22.6</v>
      </c>
      <c r="H37" s="65">
        <v>3.3</v>
      </c>
      <c r="I37" s="65">
        <v>0</v>
      </c>
      <c r="J37" s="65">
        <v>0</v>
      </c>
      <c r="K37" s="68">
        <f t="shared" si="1"/>
        <v>696.13099999999997</v>
      </c>
      <c r="L37" s="65">
        <v>100</v>
      </c>
    </row>
    <row r="38" spans="1:12" hidden="1" x14ac:dyDescent="0.3">
      <c r="A38" s="65" t="s">
        <v>1368</v>
      </c>
      <c r="B38" s="65">
        <v>0</v>
      </c>
      <c r="C38" s="65">
        <v>0</v>
      </c>
      <c r="D38" s="65">
        <v>91.2</v>
      </c>
      <c r="E38" s="69">
        <v>0</v>
      </c>
      <c r="F38" s="65">
        <v>0</v>
      </c>
      <c r="G38" s="65">
        <v>4.5999999999999996</v>
      </c>
      <c r="H38" s="65">
        <v>3</v>
      </c>
      <c r="I38" s="65">
        <v>1.2</v>
      </c>
      <c r="J38" s="65">
        <v>0</v>
      </c>
      <c r="K38" s="68">
        <f t="shared" si="1"/>
        <v>854.26400000000012</v>
      </c>
      <c r="L38" s="65">
        <v>100</v>
      </c>
    </row>
    <row r="39" spans="1:12" hidden="1" x14ac:dyDescent="0.3">
      <c r="A39" s="65" t="s">
        <v>1372</v>
      </c>
      <c r="B39" s="65">
        <v>53.1</v>
      </c>
      <c r="C39" s="65">
        <v>2.7</v>
      </c>
      <c r="D39" s="65">
        <v>0.1</v>
      </c>
      <c r="E39" s="69">
        <v>32.5</v>
      </c>
      <c r="F39" s="65">
        <v>2.2000000000000002</v>
      </c>
      <c r="G39" s="65">
        <v>0.5</v>
      </c>
      <c r="H39" s="65">
        <v>0.1</v>
      </c>
      <c r="I39" s="65">
        <v>8.8000000000000007</v>
      </c>
      <c r="J39" s="65">
        <v>0</v>
      </c>
      <c r="K39" s="68">
        <f t="shared" si="1"/>
        <v>600.35200000000009</v>
      </c>
      <c r="L39" s="65">
        <v>100</v>
      </c>
    </row>
    <row r="40" spans="1:12" hidden="1" x14ac:dyDescent="0.3">
      <c r="A40" s="65" t="s">
        <v>1380</v>
      </c>
      <c r="B40" s="65">
        <v>26.5</v>
      </c>
      <c r="C40" s="65">
        <v>8.3000000000000007</v>
      </c>
      <c r="D40" s="65">
        <v>2.1</v>
      </c>
      <c r="E40" s="69">
        <v>0</v>
      </c>
      <c r="F40" s="65">
        <v>0.1</v>
      </c>
      <c r="G40" s="65">
        <v>43.8</v>
      </c>
      <c r="H40" s="65">
        <v>2.9</v>
      </c>
      <c r="I40" s="65">
        <v>16.3</v>
      </c>
      <c r="J40" s="65">
        <v>0</v>
      </c>
      <c r="K40" s="68">
        <f t="shared" si="1"/>
        <v>375.75699999999995</v>
      </c>
      <c r="L40" s="65">
        <v>100</v>
      </c>
    </row>
    <row r="41" spans="1:12" hidden="1" x14ac:dyDescent="0.3">
      <c r="A41" s="65" t="s">
        <v>1388</v>
      </c>
      <c r="B41" s="65">
        <v>12.9</v>
      </c>
      <c r="C41" s="65">
        <v>22.2</v>
      </c>
      <c r="D41" s="65">
        <v>54.5</v>
      </c>
      <c r="E41" s="69">
        <v>0</v>
      </c>
      <c r="F41" s="65">
        <v>7.8</v>
      </c>
      <c r="G41" s="65">
        <v>1.7</v>
      </c>
      <c r="H41" s="65">
        <v>0.4</v>
      </c>
      <c r="I41" s="65">
        <v>0.5</v>
      </c>
      <c r="J41" s="65">
        <v>0</v>
      </c>
      <c r="K41" s="68">
        <f t="shared" si="1"/>
        <v>800.68100000000004</v>
      </c>
      <c r="L41" s="65">
        <v>98.6</v>
      </c>
    </row>
    <row r="42" spans="1:12" hidden="1" x14ac:dyDescent="0.3">
      <c r="A42" s="65" t="s">
        <v>1398</v>
      </c>
      <c r="B42" s="65">
        <v>0</v>
      </c>
      <c r="C42" s="65">
        <v>12.7</v>
      </c>
      <c r="D42" s="65">
        <v>34.5</v>
      </c>
      <c r="E42" s="69">
        <v>0</v>
      </c>
      <c r="F42" s="65">
        <v>50.7</v>
      </c>
      <c r="G42" s="65">
        <v>0.3</v>
      </c>
      <c r="H42" s="65">
        <v>0.1</v>
      </c>
      <c r="I42" s="65">
        <v>1.7</v>
      </c>
      <c r="J42" s="65">
        <v>0</v>
      </c>
      <c r="K42" s="68">
        <f t="shared" si="1"/>
        <v>411.33700000000005</v>
      </c>
      <c r="L42" s="65">
        <v>98.8</v>
      </c>
    </row>
    <row r="43" spans="1:12" hidden="1" x14ac:dyDescent="0.3">
      <c r="A43" s="65" t="s">
        <v>4358</v>
      </c>
      <c r="B43" s="65">
        <v>0</v>
      </c>
      <c r="C43" s="65">
        <v>70.7</v>
      </c>
      <c r="D43" s="65">
        <v>21</v>
      </c>
      <c r="E43" s="69">
        <v>0</v>
      </c>
      <c r="F43" s="65">
        <v>7.4</v>
      </c>
      <c r="G43" s="65">
        <v>0.6</v>
      </c>
      <c r="H43" s="65">
        <v>0.1</v>
      </c>
      <c r="I43" s="65">
        <v>0.2</v>
      </c>
      <c r="J43" s="65">
        <v>0</v>
      </c>
      <c r="K43" s="68">
        <f t="shared" si="1"/>
        <v>679.44600000000025</v>
      </c>
      <c r="L43" s="65">
        <v>100</v>
      </c>
    </row>
    <row r="44" spans="1:12" hidden="1" x14ac:dyDescent="0.3">
      <c r="A44" s="65" t="s">
        <v>1442</v>
      </c>
      <c r="B44" s="65">
        <v>0</v>
      </c>
      <c r="C44" s="65">
        <v>0</v>
      </c>
      <c r="D44" s="65">
        <v>42.2</v>
      </c>
      <c r="E44" s="69">
        <v>0</v>
      </c>
      <c r="F44" s="65">
        <v>22.6</v>
      </c>
      <c r="G44" s="65">
        <v>0</v>
      </c>
      <c r="H44" s="65">
        <v>0</v>
      </c>
      <c r="I44" s="65">
        <v>10</v>
      </c>
      <c r="J44" s="65">
        <v>25.2</v>
      </c>
      <c r="K44" s="68">
        <f t="shared" si="1"/>
        <v>414.44600000000008</v>
      </c>
      <c r="L44" s="65">
        <v>95.4</v>
      </c>
    </row>
    <row r="45" spans="1:12" hidden="1" x14ac:dyDescent="0.3">
      <c r="A45" s="65" t="s">
        <v>1448</v>
      </c>
      <c r="B45" s="65">
        <v>0</v>
      </c>
      <c r="C45" s="65">
        <v>0</v>
      </c>
      <c r="D45" s="65">
        <v>99.5</v>
      </c>
      <c r="E45" s="69">
        <v>0</v>
      </c>
      <c r="F45" s="65">
        <v>0</v>
      </c>
      <c r="G45" s="65">
        <v>0.4</v>
      </c>
      <c r="H45" s="65">
        <v>0.1</v>
      </c>
      <c r="I45" s="65">
        <v>0</v>
      </c>
      <c r="J45" s="65">
        <v>0</v>
      </c>
      <c r="K45" s="68">
        <f t="shared" si="1"/>
        <v>929.42100000000016</v>
      </c>
      <c r="L45" s="65">
        <v>45.9</v>
      </c>
    </row>
    <row r="46" spans="1:12" hidden="1" x14ac:dyDescent="0.3">
      <c r="A46" s="65" t="s">
        <v>1451</v>
      </c>
      <c r="B46" s="65">
        <v>5.6</v>
      </c>
      <c r="C46" s="65">
        <v>0.6</v>
      </c>
      <c r="D46" s="65">
        <v>81.2</v>
      </c>
      <c r="E46" s="69">
        <v>0</v>
      </c>
      <c r="F46" s="65">
        <v>0.3</v>
      </c>
      <c r="G46" s="65">
        <v>4.9000000000000004</v>
      </c>
      <c r="H46" s="65">
        <v>0.1</v>
      </c>
      <c r="I46" s="65">
        <v>7.3</v>
      </c>
      <c r="J46" s="65">
        <v>0</v>
      </c>
      <c r="K46" s="68">
        <f t="shared" si="1"/>
        <v>826.81000000000006</v>
      </c>
      <c r="L46" s="65">
        <v>100</v>
      </c>
    </row>
    <row r="47" spans="1:12" hidden="1" x14ac:dyDescent="0.3">
      <c r="A47" s="65" t="s">
        <v>1455</v>
      </c>
      <c r="B47" s="65">
        <v>0</v>
      </c>
      <c r="C47" s="65">
        <v>0</v>
      </c>
      <c r="D47" s="65">
        <v>0</v>
      </c>
      <c r="E47" s="69">
        <v>0</v>
      </c>
      <c r="F47" s="65">
        <v>92.7</v>
      </c>
      <c r="G47" s="65">
        <v>7</v>
      </c>
      <c r="H47" s="65">
        <v>0.1</v>
      </c>
      <c r="I47" s="65">
        <v>0.2</v>
      </c>
      <c r="J47" s="65">
        <v>0</v>
      </c>
      <c r="K47" s="68">
        <f t="shared" si="1"/>
        <v>3.6880000000000002</v>
      </c>
      <c r="L47" s="65">
        <v>29</v>
      </c>
    </row>
    <row r="48" spans="1:12" hidden="1" x14ac:dyDescent="0.3">
      <c r="A48" s="65" t="s">
        <v>1463</v>
      </c>
      <c r="B48" s="65">
        <v>8.8000000000000007</v>
      </c>
      <c r="C48" s="65">
        <v>8.1</v>
      </c>
      <c r="D48" s="65">
        <v>0.5</v>
      </c>
      <c r="E48" s="69">
        <v>34.9</v>
      </c>
      <c r="F48" s="65">
        <v>24.4</v>
      </c>
      <c r="G48" s="65">
        <v>5.5</v>
      </c>
      <c r="H48" s="65">
        <v>0</v>
      </c>
      <c r="I48" s="65">
        <v>17.8</v>
      </c>
      <c r="J48" s="65">
        <v>0</v>
      </c>
      <c r="K48" s="68">
        <f t="shared" si="1"/>
        <v>168.48000000000002</v>
      </c>
      <c r="L48" s="65">
        <v>100</v>
      </c>
    </row>
    <row r="49" spans="1:12" hidden="1" x14ac:dyDescent="0.3">
      <c r="A49" s="65" t="s">
        <v>1470</v>
      </c>
      <c r="B49" s="65">
        <v>2.2000000000000002</v>
      </c>
      <c r="C49" s="65">
        <v>3.5</v>
      </c>
      <c r="D49" s="65">
        <v>0.4</v>
      </c>
      <c r="E49" s="69">
        <v>77.599999999999994</v>
      </c>
      <c r="F49" s="65">
        <v>9.6999999999999993</v>
      </c>
      <c r="G49" s="65">
        <v>3.8</v>
      </c>
      <c r="H49" s="65">
        <v>1.5</v>
      </c>
      <c r="I49" s="65">
        <v>1.3</v>
      </c>
      <c r="J49" s="65">
        <v>0</v>
      </c>
      <c r="K49" s="68">
        <f t="shared" si="1"/>
        <v>62.690000000000012</v>
      </c>
      <c r="L49" s="65">
        <v>100</v>
      </c>
    </row>
    <row r="50" spans="1:12" hidden="1" x14ac:dyDescent="0.3">
      <c r="A50" s="65" t="s">
        <v>1521</v>
      </c>
      <c r="B50" s="65">
        <v>0</v>
      </c>
      <c r="C50" s="65">
        <v>46</v>
      </c>
      <c r="D50" s="65">
        <v>10.7</v>
      </c>
      <c r="E50" s="69">
        <v>0</v>
      </c>
      <c r="F50" s="65">
        <v>43.2</v>
      </c>
      <c r="G50" s="65">
        <v>0</v>
      </c>
      <c r="H50" s="65">
        <v>0.1</v>
      </c>
      <c r="I50" s="65">
        <v>0</v>
      </c>
      <c r="J50" s="65">
        <v>0</v>
      </c>
      <c r="K50" s="68">
        <f t="shared" si="1"/>
        <v>415.46100000000001</v>
      </c>
      <c r="L50" s="65">
        <v>89.9</v>
      </c>
    </row>
    <row r="51" spans="1:12" hidden="1" x14ac:dyDescent="0.3">
      <c r="A51" s="65" t="s">
        <v>1528</v>
      </c>
      <c r="B51" s="65">
        <v>0</v>
      </c>
      <c r="C51" s="65">
        <v>22</v>
      </c>
      <c r="D51" s="65">
        <v>0</v>
      </c>
      <c r="E51" s="69">
        <v>0</v>
      </c>
      <c r="F51" s="65">
        <v>78</v>
      </c>
      <c r="G51" s="65">
        <v>0</v>
      </c>
      <c r="H51" s="65">
        <v>0</v>
      </c>
      <c r="I51" s="65">
        <v>0</v>
      </c>
      <c r="J51" s="65">
        <v>0</v>
      </c>
      <c r="K51" s="68">
        <f t="shared" si="1"/>
        <v>152.60000000000002</v>
      </c>
      <c r="L51" s="65">
        <v>100</v>
      </c>
    </row>
    <row r="52" spans="1:12" hidden="1" x14ac:dyDescent="0.3">
      <c r="A52" s="65" t="s">
        <v>1535</v>
      </c>
      <c r="B52" s="65">
        <v>44.1</v>
      </c>
      <c r="C52" s="65">
        <v>8.8000000000000007</v>
      </c>
      <c r="D52" s="65">
        <v>1</v>
      </c>
      <c r="E52" s="69">
        <v>0</v>
      </c>
      <c r="F52" s="65">
        <v>3.8</v>
      </c>
      <c r="G52" s="65">
        <v>24.7</v>
      </c>
      <c r="H52" s="65">
        <v>9</v>
      </c>
      <c r="I52" s="65">
        <v>8.6</v>
      </c>
      <c r="J52" s="65">
        <v>0</v>
      </c>
      <c r="K52" s="68">
        <f t="shared" si="1"/>
        <v>556.21399999999994</v>
      </c>
      <c r="L52" s="65">
        <v>100</v>
      </c>
    </row>
    <row r="53" spans="1:12" hidden="1" x14ac:dyDescent="0.3">
      <c r="A53" s="65" t="s">
        <v>1610</v>
      </c>
      <c r="B53" s="65">
        <v>0</v>
      </c>
      <c r="C53" s="65">
        <v>38.799999999999997</v>
      </c>
      <c r="D53" s="65">
        <v>0</v>
      </c>
      <c r="E53" s="69">
        <v>0</v>
      </c>
      <c r="F53" s="65">
        <v>50.9</v>
      </c>
      <c r="G53" s="65">
        <v>5</v>
      </c>
      <c r="H53" s="65">
        <v>5.2</v>
      </c>
      <c r="I53" s="65">
        <v>0.1</v>
      </c>
      <c r="J53" s="65">
        <v>0</v>
      </c>
      <c r="K53" s="68">
        <f t="shared" si="1"/>
        <v>269.57000000000005</v>
      </c>
      <c r="L53" s="65">
        <v>75.900000000000006</v>
      </c>
    </row>
    <row r="54" spans="1:12" hidden="1" x14ac:dyDescent="0.3">
      <c r="A54" s="65" t="s">
        <v>1617</v>
      </c>
      <c r="B54" s="65">
        <v>42.7</v>
      </c>
      <c r="C54" s="65">
        <v>17.5</v>
      </c>
      <c r="D54" s="65">
        <v>10.9</v>
      </c>
      <c r="E54" s="69">
        <v>0</v>
      </c>
      <c r="F54" s="65">
        <v>11.8</v>
      </c>
      <c r="G54" s="65">
        <v>9.5</v>
      </c>
      <c r="H54" s="65">
        <v>7.2</v>
      </c>
      <c r="I54" s="65">
        <v>0.4</v>
      </c>
      <c r="J54" s="65">
        <v>0</v>
      </c>
      <c r="K54" s="68">
        <f t="shared" si="1"/>
        <v>687.02699999999993</v>
      </c>
      <c r="L54" s="65">
        <v>100</v>
      </c>
    </row>
    <row r="55" spans="1:12" hidden="1" x14ac:dyDescent="0.3">
      <c r="A55" s="65" t="s">
        <v>1625</v>
      </c>
      <c r="B55" s="65">
        <v>23.4</v>
      </c>
      <c r="C55" s="65">
        <v>1.5</v>
      </c>
      <c r="D55" s="65">
        <v>20.2</v>
      </c>
      <c r="E55" s="69">
        <v>0</v>
      </c>
      <c r="F55" s="65">
        <v>35</v>
      </c>
      <c r="G55" s="65">
        <v>1.7</v>
      </c>
      <c r="H55" s="65">
        <v>1.6</v>
      </c>
      <c r="I55" s="65">
        <v>14.3</v>
      </c>
      <c r="J55" s="65">
        <v>2.2999999999999998</v>
      </c>
      <c r="K55" s="68">
        <f t="shared" si="1"/>
        <v>461.20299999999997</v>
      </c>
      <c r="L55" s="65">
        <v>90.6</v>
      </c>
    </row>
    <row r="56" spans="1:12" hidden="1" x14ac:dyDescent="0.3">
      <c r="A56" s="65" t="s">
        <v>1637</v>
      </c>
      <c r="B56" s="65">
        <v>0</v>
      </c>
      <c r="C56" s="65">
        <v>0</v>
      </c>
      <c r="D56" s="65">
        <v>92</v>
      </c>
      <c r="E56" s="69">
        <v>0</v>
      </c>
      <c r="F56" s="65">
        <v>8</v>
      </c>
      <c r="G56" s="65">
        <v>0</v>
      </c>
      <c r="H56" s="65">
        <v>0</v>
      </c>
      <c r="I56" s="65">
        <v>0</v>
      </c>
      <c r="J56" s="65">
        <v>0</v>
      </c>
      <c r="K56" s="68">
        <f t="shared" si="1"/>
        <v>859.5200000000001</v>
      </c>
      <c r="L56" s="65">
        <v>40.9</v>
      </c>
    </row>
    <row r="57" spans="1:12" hidden="1" x14ac:dyDescent="0.3">
      <c r="A57" s="65" t="s">
        <v>1641</v>
      </c>
      <c r="B57" s="65">
        <v>0</v>
      </c>
      <c r="C57" s="65">
        <v>0</v>
      </c>
      <c r="D57" s="65">
        <v>50.5</v>
      </c>
      <c r="E57" s="69">
        <v>0</v>
      </c>
      <c r="F57" s="65">
        <v>26.1</v>
      </c>
      <c r="G57" s="65">
        <v>6.6</v>
      </c>
      <c r="H57" s="65">
        <v>10.199999999999999</v>
      </c>
      <c r="I57" s="65">
        <v>6.6</v>
      </c>
      <c r="J57" s="65">
        <v>0</v>
      </c>
      <c r="K57" s="68">
        <f t="shared" si="1"/>
        <v>480.94299999999998</v>
      </c>
      <c r="L57" s="65">
        <v>90</v>
      </c>
    </row>
    <row r="58" spans="1:12" hidden="1" x14ac:dyDescent="0.3">
      <c r="A58" s="65" t="s">
        <v>1646</v>
      </c>
      <c r="B58" s="65">
        <v>20.5</v>
      </c>
      <c r="C58" s="65">
        <v>16.8</v>
      </c>
      <c r="D58" s="65">
        <v>0.5</v>
      </c>
      <c r="E58" s="69">
        <v>52.2</v>
      </c>
      <c r="F58" s="65">
        <v>0.8</v>
      </c>
      <c r="G58" s="65">
        <v>2.1</v>
      </c>
      <c r="H58" s="65">
        <v>0.6</v>
      </c>
      <c r="I58" s="65">
        <v>6.5</v>
      </c>
      <c r="J58" s="65">
        <v>0</v>
      </c>
      <c r="K58" s="68">
        <f t="shared" si="1"/>
        <v>350.33499999999998</v>
      </c>
      <c r="L58" s="65">
        <v>100</v>
      </c>
    </row>
    <row r="59" spans="1:12" hidden="1" x14ac:dyDescent="0.3">
      <c r="A59" s="65" t="s">
        <v>1657</v>
      </c>
      <c r="B59" s="65">
        <v>0</v>
      </c>
      <c r="C59" s="65">
        <v>0</v>
      </c>
      <c r="D59" s="65">
        <v>0</v>
      </c>
      <c r="E59" s="69">
        <v>0</v>
      </c>
      <c r="F59" s="65">
        <v>73.3</v>
      </c>
      <c r="G59" s="65">
        <v>0</v>
      </c>
      <c r="H59" s="65">
        <v>0</v>
      </c>
      <c r="I59" s="65">
        <v>0</v>
      </c>
      <c r="J59" s="65">
        <v>26.7</v>
      </c>
      <c r="K59" s="68">
        <f t="shared" si="1"/>
        <v>18.218999999999998</v>
      </c>
      <c r="L59" s="65">
        <v>100</v>
      </c>
    </row>
    <row r="60" spans="1:12" hidden="1" x14ac:dyDescent="0.3">
      <c r="A60" s="65" t="s">
        <v>1660</v>
      </c>
      <c r="B60" s="65">
        <v>74.3</v>
      </c>
      <c r="C60" s="65">
        <v>4.8</v>
      </c>
      <c r="D60" s="65">
        <v>1.2</v>
      </c>
      <c r="E60" s="69">
        <v>2.8</v>
      </c>
      <c r="F60" s="65">
        <v>9.3000000000000007</v>
      </c>
      <c r="G60" s="65">
        <v>4</v>
      </c>
      <c r="H60" s="65">
        <v>2.5</v>
      </c>
      <c r="I60" s="65">
        <v>1.1000000000000001</v>
      </c>
      <c r="J60" s="65">
        <v>0</v>
      </c>
      <c r="K60" s="68">
        <f t="shared" si="1"/>
        <v>848.4140000000001</v>
      </c>
      <c r="L60" s="65">
        <v>88</v>
      </c>
    </row>
    <row r="61" spans="1:12" hidden="1" x14ac:dyDescent="0.3">
      <c r="A61" s="65" t="s">
        <v>1999</v>
      </c>
      <c r="B61" s="65">
        <v>55.8</v>
      </c>
      <c r="C61" s="65">
        <v>24.2</v>
      </c>
      <c r="D61" s="65">
        <v>6</v>
      </c>
      <c r="E61" s="69">
        <v>0</v>
      </c>
      <c r="F61" s="65">
        <v>5.9</v>
      </c>
      <c r="G61" s="65">
        <v>0</v>
      </c>
      <c r="H61" s="65">
        <v>0</v>
      </c>
      <c r="I61" s="65">
        <v>3.8</v>
      </c>
      <c r="J61" s="65">
        <v>4.3</v>
      </c>
      <c r="K61" s="68">
        <f t="shared" si="1"/>
        <v>827.87499999999989</v>
      </c>
      <c r="L61" s="65">
        <v>97.5</v>
      </c>
    </row>
    <row r="62" spans="1:12" hidden="1" x14ac:dyDescent="0.3">
      <c r="A62" s="65" t="s">
        <v>4359</v>
      </c>
      <c r="B62" s="65">
        <v>0.2</v>
      </c>
      <c r="C62" s="65">
        <v>79.3</v>
      </c>
      <c r="D62" s="65">
        <v>14.4</v>
      </c>
      <c r="E62" s="69">
        <v>1.1000000000000001</v>
      </c>
      <c r="F62" s="65">
        <v>5</v>
      </c>
      <c r="G62" s="65">
        <v>0</v>
      </c>
      <c r="H62" s="65">
        <v>0</v>
      </c>
      <c r="I62" s="65">
        <v>0</v>
      </c>
      <c r="J62" s="65">
        <v>0</v>
      </c>
      <c r="K62" s="68">
        <f t="shared" si="1"/>
        <v>678.55500000000006</v>
      </c>
      <c r="L62" s="65">
        <v>100</v>
      </c>
    </row>
    <row r="63" spans="1:12" hidden="1" x14ac:dyDescent="0.3">
      <c r="A63" s="65" t="s">
        <v>2141</v>
      </c>
      <c r="B63" s="65">
        <v>0</v>
      </c>
      <c r="C63" s="65">
        <v>42.16</v>
      </c>
      <c r="D63" s="65">
        <v>51.34</v>
      </c>
      <c r="E63" s="69">
        <v>0</v>
      </c>
      <c r="F63" s="65">
        <v>6.4</v>
      </c>
      <c r="G63" s="65">
        <v>0</v>
      </c>
      <c r="H63" s="65">
        <v>0.1</v>
      </c>
      <c r="I63" s="65">
        <v>0</v>
      </c>
      <c r="J63" s="65">
        <v>0</v>
      </c>
      <c r="K63" s="68">
        <f t="shared" si="1"/>
        <v>767.70740000000001</v>
      </c>
      <c r="L63" s="65">
        <v>99.9</v>
      </c>
    </row>
    <row r="64" spans="1:12" hidden="1" x14ac:dyDescent="0.3">
      <c r="A64" s="65" t="s">
        <v>2165</v>
      </c>
      <c r="B64" s="65">
        <v>20.3</v>
      </c>
      <c r="C64" s="65">
        <v>52.7</v>
      </c>
      <c r="D64" s="65">
        <v>1.4</v>
      </c>
      <c r="E64" s="69">
        <v>0</v>
      </c>
      <c r="F64" s="65">
        <v>3.2</v>
      </c>
      <c r="G64" s="65">
        <v>20.2</v>
      </c>
      <c r="H64" s="65">
        <v>0</v>
      </c>
      <c r="I64" s="65">
        <v>2.2000000000000002</v>
      </c>
      <c r="J64" s="65">
        <v>0</v>
      </c>
      <c r="K64" s="68">
        <f t="shared" si="1"/>
        <v>595.36200000000008</v>
      </c>
      <c r="L64" s="65">
        <v>100</v>
      </c>
    </row>
    <row r="65" spans="1:12" hidden="1" x14ac:dyDescent="0.3">
      <c r="A65" s="65" t="s">
        <v>2169</v>
      </c>
      <c r="B65" s="65">
        <v>45.4</v>
      </c>
      <c r="C65" s="65">
        <v>51.6</v>
      </c>
      <c r="D65" s="65">
        <v>0.7</v>
      </c>
      <c r="E65" s="69">
        <v>0</v>
      </c>
      <c r="F65" s="65">
        <v>0</v>
      </c>
      <c r="G65" s="65">
        <v>0.1</v>
      </c>
      <c r="H65" s="65">
        <v>2.1</v>
      </c>
      <c r="I65" s="65">
        <v>0.1</v>
      </c>
      <c r="J65" s="65">
        <v>0</v>
      </c>
      <c r="K65" s="68">
        <f t="shared" si="1"/>
        <v>849.87499999999977</v>
      </c>
      <c r="L65" s="65">
        <v>100</v>
      </c>
    </row>
    <row r="66" spans="1:12" hidden="1" x14ac:dyDescent="0.3">
      <c r="A66" s="65" t="s">
        <v>2179</v>
      </c>
      <c r="B66" s="65">
        <v>16.100000000000001</v>
      </c>
      <c r="C66" s="65">
        <v>39.4</v>
      </c>
      <c r="D66" s="65">
        <v>4.8</v>
      </c>
      <c r="E66" s="69">
        <v>0</v>
      </c>
      <c r="F66" s="65">
        <v>16.2</v>
      </c>
      <c r="G66" s="65">
        <v>6.5</v>
      </c>
      <c r="H66" s="65">
        <v>7.8</v>
      </c>
      <c r="I66" s="65">
        <v>6.7</v>
      </c>
      <c r="J66" s="65">
        <v>2.5</v>
      </c>
      <c r="K66" s="68">
        <f t="shared" si="1"/>
        <v>497.03500000000003</v>
      </c>
      <c r="L66" s="65">
        <v>100</v>
      </c>
    </row>
    <row r="67" spans="1:12" hidden="1" x14ac:dyDescent="0.3">
      <c r="A67" s="65" t="s">
        <v>2224</v>
      </c>
      <c r="B67" s="65">
        <v>0</v>
      </c>
      <c r="C67" s="65">
        <v>0</v>
      </c>
      <c r="D67" s="65">
        <v>90.7</v>
      </c>
      <c r="E67" s="69">
        <v>0</v>
      </c>
      <c r="F67" s="65">
        <v>3.1</v>
      </c>
      <c r="G67" s="65">
        <v>4.9000000000000004</v>
      </c>
      <c r="H67" s="65">
        <v>0.5</v>
      </c>
      <c r="I67" s="65">
        <v>0.8</v>
      </c>
      <c r="J67" s="65">
        <v>0</v>
      </c>
      <c r="K67" s="68">
        <f t="shared" ref="K67:K98" si="2">(1.079*(B67/100)+0.683*(C67/100)+0.934*(D67/100)+0.012*(E67/100)+0.003*(F67/100)+0.011*(G67/100)+0.047*(H67/100)+0.045*(I67/100)+0.06*(J67/100))*1000</f>
        <v>848.36500000000001</v>
      </c>
      <c r="L67" s="65">
        <v>97.5</v>
      </c>
    </row>
    <row r="68" spans="1:12" hidden="1" x14ac:dyDescent="0.3">
      <c r="A68" s="65" t="s">
        <v>2227</v>
      </c>
      <c r="B68" s="65">
        <v>36.299999999999997</v>
      </c>
      <c r="C68" s="65">
        <v>39.6</v>
      </c>
      <c r="D68" s="65">
        <v>7.5</v>
      </c>
      <c r="E68" s="69">
        <v>0.9</v>
      </c>
      <c r="F68" s="65">
        <v>8.1999999999999993</v>
      </c>
      <c r="G68" s="65">
        <v>0.9</v>
      </c>
      <c r="H68" s="65">
        <v>4.8</v>
      </c>
      <c r="I68" s="65">
        <v>1.6</v>
      </c>
      <c r="J68" s="65">
        <v>0.2</v>
      </c>
      <c r="K68" s="68">
        <f t="shared" si="2"/>
        <v>735.74399999999991</v>
      </c>
      <c r="L68" s="65">
        <v>100</v>
      </c>
    </row>
    <row r="69" spans="1:12" hidden="1" x14ac:dyDescent="0.3">
      <c r="A69" s="65" t="s">
        <v>2331</v>
      </c>
      <c r="B69" s="65">
        <v>0</v>
      </c>
      <c r="C69" s="65">
        <v>46.5</v>
      </c>
      <c r="D69" s="65">
        <v>48.6</v>
      </c>
      <c r="E69" s="69">
        <v>0</v>
      </c>
      <c r="F69" s="65">
        <v>0.3</v>
      </c>
      <c r="G69" s="65">
        <v>2</v>
      </c>
      <c r="H69" s="65">
        <v>2.6</v>
      </c>
      <c r="I69" s="65">
        <v>0</v>
      </c>
      <c r="J69" s="65">
        <v>0</v>
      </c>
      <c r="K69" s="68">
        <f t="shared" si="2"/>
        <v>772.97</v>
      </c>
      <c r="L69" s="65">
        <v>100</v>
      </c>
    </row>
    <row r="70" spans="1:12" hidden="1" x14ac:dyDescent="0.3">
      <c r="A70" s="65" t="s">
        <v>2335</v>
      </c>
      <c r="B70" s="65">
        <v>71.5</v>
      </c>
      <c r="C70" s="65">
        <v>18.399999999999999</v>
      </c>
      <c r="D70" s="65">
        <v>1.2</v>
      </c>
      <c r="E70" s="69">
        <v>0</v>
      </c>
      <c r="F70" s="65">
        <v>8.6</v>
      </c>
      <c r="G70" s="65">
        <v>0.2</v>
      </c>
      <c r="H70" s="65">
        <v>0.1</v>
      </c>
      <c r="I70" s="65">
        <v>0</v>
      </c>
      <c r="J70" s="65">
        <v>0</v>
      </c>
      <c r="K70" s="68">
        <f t="shared" si="2"/>
        <v>908.69199999999989</v>
      </c>
      <c r="L70" s="65">
        <v>100</v>
      </c>
    </row>
    <row r="71" spans="1:12" hidden="1" x14ac:dyDescent="0.3">
      <c r="A71" s="65" t="s">
        <v>2356</v>
      </c>
      <c r="B71" s="65">
        <v>0</v>
      </c>
      <c r="C71" s="65">
        <v>0</v>
      </c>
      <c r="D71" s="65">
        <v>11.5</v>
      </c>
      <c r="E71" s="69">
        <v>0</v>
      </c>
      <c r="F71" s="65">
        <v>37.700000000000003</v>
      </c>
      <c r="G71" s="65">
        <v>0.6</v>
      </c>
      <c r="H71" s="65">
        <v>0.4</v>
      </c>
      <c r="I71" s="65">
        <v>2</v>
      </c>
      <c r="J71" s="65">
        <v>47.8</v>
      </c>
      <c r="K71" s="68">
        <f t="shared" si="2"/>
        <v>138.37499999999997</v>
      </c>
      <c r="L71" s="65">
        <v>41.6</v>
      </c>
    </row>
    <row r="72" spans="1:12" ht="28.8" hidden="1" x14ac:dyDescent="0.3">
      <c r="A72" s="65" t="s">
        <v>4360</v>
      </c>
      <c r="B72" s="65">
        <v>21.3</v>
      </c>
      <c r="C72" s="65">
        <v>0</v>
      </c>
      <c r="D72" s="65">
        <v>5.9</v>
      </c>
      <c r="E72" s="69">
        <v>0</v>
      </c>
      <c r="F72" s="65">
        <v>72.8</v>
      </c>
      <c r="G72" s="65">
        <v>0</v>
      </c>
      <c r="H72" s="65">
        <v>0</v>
      </c>
      <c r="I72" s="65">
        <v>0</v>
      </c>
      <c r="J72" s="65">
        <v>0</v>
      </c>
      <c r="K72" s="68">
        <f t="shared" si="2"/>
        <v>287.11700000000002</v>
      </c>
      <c r="L72" s="65">
        <v>39.6</v>
      </c>
    </row>
    <row r="73" spans="1:12" hidden="1" x14ac:dyDescent="0.3">
      <c r="A73" s="65" t="s">
        <v>2389</v>
      </c>
      <c r="B73" s="65">
        <v>43.1</v>
      </c>
      <c r="C73" s="65">
        <v>22.4</v>
      </c>
      <c r="D73" s="65">
        <v>2.2999999999999998</v>
      </c>
      <c r="E73" s="69">
        <v>30</v>
      </c>
      <c r="F73" s="65">
        <v>0.4</v>
      </c>
      <c r="G73" s="65">
        <v>0.3</v>
      </c>
      <c r="H73" s="65">
        <v>0.9</v>
      </c>
      <c r="I73" s="65">
        <v>0.6</v>
      </c>
      <c r="J73" s="65">
        <v>0</v>
      </c>
      <c r="K73" s="68">
        <f t="shared" si="2"/>
        <v>643.86099999999988</v>
      </c>
      <c r="L73" s="65">
        <v>100</v>
      </c>
    </row>
    <row r="74" spans="1:12" hidden="1" x14ac:dyDescent="0.3">
      <c r="A74" s="65" t="s">
        <v>2423</v>
      </c>
      <c r="B74" s="65">
        <v>97.5</v>
      </c>
      <c r="C74" s="65">
        <v>0</v>
      </c>
      <c r="D74" s="65">
        <v>0.2</v>
      </c>
      <c r="E74" s="69">
        <v>0</v>
      </c>
      <c r="F74" s="65">
        <v>2.2999999999999998</v>
      </c>
      <c r="G74" s="65">
        <v>0</v>
      </c>
      <c r="H74" s="65">
        <v>0</v>
      </c>
      <c r="I74" s="65">
        <v>0</v>
      </c>
      <c r="J74" s="65">
        <v>0</v>
      </c>
      <c r="K74" s="68">
        <f t="shared" si="2"/>
        <v>1053.962</v>
      </c>
      <c r="L74" s="65">
        <v>100</v>
      </c>
    </row>
    <row r="75" spans="1:12" hidden="1" x14ac:dyDescent="0.3">
      <c r="A75" s="65" t="s">
        <v>2427</v>
      </c>
      <c r="B75" s="65">
        <v>0</v>
      </c>
      <c r="C75" s="65">
        <v>36.4</v>
      </c>
      <c r="D75" s="65">
        <v>63.6</v>
      </c>
      <c r="E75" s="69">
        <v>0</v>
      </c>
      <c r="F75" s="65">
        <v>0</v>
      </c>
      <c r="G75" s="65">
        <v>0</v>
      </c>
      <c r="H75" s="65">
        <v>0</v>
      </c>
      <c r="I75" s="65">
        <v>0</v>
      </c>
      <c r="J75" s="65">
        <v>0</v>
      </c>
      <c r="K75" s="68">
        <f t="shared" si="2"/>
        <v>842.63599999999997</v>
      </c>
      <c r="L75" s="65">
        <v>100</v>
      </c>
    </row>
    <row r="76" spans="1:12" hidden="1" x14ac:dyDescent="0.3">
      <c r="A76" s="65" t="s">
        <v>4361</v>
      </c>
      <c r="B76" s="65">
        <v>13.2</v>
      </c>
      <c r="C76" s="65">
        <v>1.3</v>
      </c>
      <c r="D76" s="65">
        <v>0.3</v>
      </c>
      <c r="E76" s="69">
        <v>0</v>
      </c>
      <c r="F76" s="65">
        <v>85.2</v>
      </c>
      <c r="G76" s="65">
        <v>0</v>
      </c>
      <c r="H76" s="65">
        <v>0</v>
      </c>
      <c r="I76" s="65">
        <v>0</v>
      </c>
      <c r="J76" s="65">
        <v>0</v>
      </c>
      <c r="K76" s="68">
        <f t="shared" si="2"/>
        <v>156.66499999999999</v>
      </c>
      <c r="L76" s="65">
        <v>100</v>
      </c>
    </row>
    <row r="77" spans="1:12" hidden="1" x14ac:dyDescent="0.3">
      <c r="A77" s="65" t="s">
        <v>2440</v>
      </c>
      <c r="B77" s="65">
        <v>0</v>
      </c>
      <c r="C77" s="65">
        <v>49.8</v>
      </c>
      <c r="D77" s="65">
        <v>0</v>
      </c>
      <c r="E77" s="69">
        <v>0</v>
      </c>
      <c r="F77" s="65">
        <v>35.4</v>
      </c>
      <c r="G77" s="65">
        <v>2</v>
      </c>
      <c r="H77" s="65">
        <v>0</v>
      </c>
      <c r="I77" s="65">
        <v>12.8</v>
      </c>
      <c r="J77" s="65">
        <v>0</v>
      </c>
      <c r="K77" s="68">
        <f t="shared" si="2"/>
        <v>347.17600000000004</v>
      </c>
      <c r="L77" s="65">
        <v>100</v>
      </c>
    </row>
    <row r="78" spans="1:12" hidden="1" x14ac:dyDescent="0.3">
      <c r="A78" s="65" t="s">
        <v>2444</v>
      </c>
      <c r="B78" s="65">
        <v>0</v>
      </c>
      <c r="C78" s="65">
        <v>0</v>
      </c>
      <c r="D78" s="65">
        <v>97.4</v>
      </c>
      <c r="E78" s="69">
        <v>0</v>
      </c>
      <c r="F78" s="65">
        <v>2.6</v>
      </c>
      <c r="G78" s="65">
        <v>0</v>
      </c>
      <c r="H78" s="65">
        <v>0</v>
      </c>
      <c r="I78" s="65">
        <v>0</v>
      </c>
      <c r="J78" s="65">
        <v>0</v>
      </c>
      <c r="K78" s="68">
        <f t="shared" si="2"/>
        <v>909.7940000000001</v>
      </c>
      <c r="L78" s="65">
        <v>100</v>
      </c>
    </row>
    <row r="79" spans="1:12" hidden="1" x14ac:dyDescent="0.3">
      <c r="A79" s="65" t="s">
        <v>2453</v>
      </c>
      <c r="B79" s="65">
        <v>0</v>
      </c>
      <c r="C79" s="65">
        <v>53.7</v>
      </c>
      <c r="D79" s="65">
        <v>46.3</v>
      </c>
      <c r="E79" s="69">
        <v>0</v>
      </c>
      <c r="F79" s="65">
        <v>0</v>
      </c>
      <c r="G79" s="65">
        <v>0</v>
      </c>
      <c r="H79" s="65">
        <v>0</v>
      </c>
      <c r="I79" s="65">
        <v>0</v>
      </c>
      <c r="J79" s="65">
        <v>0</v>
      </c>
      <c r="K79" s="68">
        <f t="shared" si="2"/>
        <v>799.21300000000008</v>
      </c>
      <c r="L79" s="65">
        <v>73.2</v>
      </c>
    </row>
    <row r="80" spans="1:12" hidden="1" x14ac:dyDescent="0.3">
      <c r="A80" s="65" t="s">
        <v>2468</v>
      </c>
      <c r="B80" s="65">
        <v>0</v>
      </c>
      <c r="C80" s="65">
        <v>46.5</v>
      </c>
      <c r="D80" s="65">
        <v>6.5</v>
      </c>
      <c r="E80" s="69">
        <v>0</v>
      </c>
      <c r="F80" s="65">
        <v>8.3000000000000007</v>
      </c>
      <c r="G80" s="65">
        <v>26.9</v>
      </c>
      <c r="H80" s="65">
        <v>1.6</v>
      </c>
      <c r="I80" s="65">
        <v>10.199999999999999</v>
      </c>
      <c r="J80" s="65">
        <v>0</v>
      </c>
      <c r="K80" s="68">
        <f t="shared" si="2"/>
        <v>386.85499999999996</v>
      </c>
      <c r="L80" s="65">
        <v>100</v>
      </c>
    </row>
    <row r="81" spans="1:12" hidden="1" x14ac:dyDescent="0.3">
      <c r="A81" s="65" t="s">
        <v>4223</v>
      </c>
      <c r="B81" s="65">
        <v>0</v>
      </c>
      <c r="C81" s="65">
        <v>62.7</v>
      </c>
      <c r="D81" s="65">
        <v>0</v>
      </c>
      <c r="E81" s="69">
        <v>0</v>
      </c>
      <c r="F81" s="65">
        <v>21.7</v>
      </c>
      <c r="G81" s="65">
        <v>4.5999999999999996</v>
      </c>
      <c r="H81" s="65">
        <v>4.5999999999999996</v>
      </c>
      <c r="I81" s="65">
        <v>6.4</v>
      </c>
      <c r="J81" s="65">
        <v>0</v>
      </c>
      <c r="K81" s="68">
        <f t="shared" si="2"/>
        <v>434.44000000000005</v>
      </c>
      <c r="L81" s="65">
        <v>100</v>
      </c>
    </row>
    <row r="82" spans="1:12" hidden="1" x14ac:dyDescent="0.3">
      <c r="A82" s="65" t="s">
        <v>4362</v>
      </c>
      <c r="B82" s="65">
        <v>58.4</v>
      </c>
      <c r="C82" s="65">
        <v>3.2</v>
      </c>
      <c r="D82" s="65">
        <v>2.5</v>
      </c>
      <c r="E82" s="69">
        <v>0</v>
      </c>
      <c r="F82" s="65">
        <v>33</v>
      </c>
      <c r="G82" s="65">
        <v>2</v>
      </c>
      <c r="H82" s="65">
        <v>0.9</v>
      </c>
      <c r="I82" s="65">
        <v>0</v>
      </c>
      <c r="J82" s="65">
        <v>0</v>
      </c>
      <c r="K82" s="68">
        <f t="shared" si="2"/>
        <v>676.97499999999991</v>
      </c>
      <c r="L82" s="65">
        <v>100</v>
      </c>
    </row>
    <row r="83" spans="1:12" hidden="1" x14ac:dyDescent="0.3">
      <c r="A83" s="65" t="s">
        <v>2491</v>
      </c>
      <c r="B83" s="65">
        <v>42.3</v>
      </c>
      <c r="C83" s="65">
        <v>46.6</v>
      </c>
      <c r="D83" s="65">
        <v>1.2</v>
      </c>
      <c r="E83" s="69">
        <v>0</v>
      </c>
      <c r="F83" s="65">
        <v>9.3000000000000007</v>
      </c>
      <c r="G83" s="65">
        <v>0</v>
      </c>
      <c r="H83" s="65">
        <v>0.1</v>
      </c>
      <c r="I83" s="65">
        <v>0.5</v>
      </c>
      <c r="J83" s="65">
        <v>0</v>
      </c>
      <c r="K83" s="68">
        <f t="shared" si="2"/>
        <v>786.45400000000006</v>
      </c>
      <c r="L83" s="65">
        <v>100</v>
      </c>
    </row>
    <row r="84" spans="1:12" hidden="1" x14ac:dyDescent="0.3">
      <c r="A84" s="65" t="s">
        <v>4231</v>
      </c>
      <c r="B84" s="65">
        <v>0</v>
      </c>
      <c r="C84" s="65">
        <v>0</v>
      </c>
      <c r="D84" s="65">
        <v>91.9</v>
      </c>
      <c r="E84" s="69">
        <v>0</v>
      </c>
      <c r="F84" s="65">
        <v>0</v>
      </c>
      <c r="G84" s="65">
        <v>0</v>
      </c>
      <c r="H84" s="65">
        <v>7.6</v>
      </c>
      <c r="I84" s="65">
        <v>0.5</v>
      </c>
      <c r="J84" s="65">
        <v>0</v>
      </c>
      <c r="K84" s="68">
        <f t="shared" si="2"/>
        <v>862.14300000000014</v>
      </c>
      <c r="L84" s="65">
        <v>100</v>
      </c>
    </row>
    <row r="85" spans="1:12" hidden="1" x14ac:dyDescent="0.3">
      <c r="A85" s="65" t="s">
        <v>4234</v>
      </c>
      <c r="B85" s="65">
        <v>39.4</v>
      </c>
      <c r="C85" s="65">
        <v>0</v>
      </c>
      <c r="D85" s="65">
        <v>37.9</v>
      </c>
      <c r="E85" s="69">
        <v>0</v>
      </c>
      <c r="F85" s="65">
        <v>4.0999999999999996</v>
      </c>
      <c r="G85" s="65">
        <v>0.6</v>
      </c>
      <c r="H85" s="65">
        <v>1</v>
      </c>
      <c r="I85" s="65">
        <v>17</v>
      </c>
      <c r="J85" s="65">
        <v>0</v>
      </c>
      <c r="K85" s="68">
        <f t="shared" si="2"/>
        <v>787.42100000000005</v>
      </c>
      <c r="L85" s="65">
        <v>97.9</v>
      </c>
    </row>
    <row r="86" spans="1:12" hidden="1" x14ac:dyDescent="0.3">
      <c r="A86" s="65" t="s">
        <v>2526</v>
      </c>
      <c r="B86" s="65">
        <v>10.9</v>
      </c>
      <c r="C86" s="65">
        <v>59.9</v>
      </c>
      <c r="D86" s="65">
        <v>10.1</v>
      </c>
      <c r="E86" s="69">
        <v>3.7</v>
      </c>
      <c r="F86" s="65">
        <v>9.9</v>
      </c>
      <c r="G86" s="65">
        <v>3.2</v>
      </c>
      <c r="H86" s="65">
        <v>0.1</v>
      </c>
      <c r="I86" s="65">
        <v>0.5</v>
      </c>
      <c r="J86" s="65">
        <v>1.7</v>
      </c>
      <c r="K86" s="68">
        <f t="shared" si="2"/>
        <v>623.44700000000012</v>
      </c>
      <c r="L86" s="65">
        <v>99</v>
      </c>
    </row>
    <row r="87" spans="1:12" hidden="1" x14ac:dyDescent="0.3">
      <c r="A87" s="65" t="s">
        <v>2605</v>
      </c>
      <c r="B87" s="65">
        <v>0</v>
      </c>
      <c r="C87" s="65">
        <v>94.5</v>
      </c>
      <c r="D87" s="65">
        <v>0.1</v>
      </c>
      <c r="E87" s="69">
        <v>0</v>
      </c>
      <c r="F87" s="65">
        <v>5.2</v>
      </c>
      <c r="G87" s="65">
        <v>0</v>
      </c>
      <c r="H87" s="65">
        <v>0</v>
      </c>
      <c r="I87" s="65">
        <v>0.2</v>
      </c>
      <c r="J87" s="65">
        <v>0</v>
      </c>
      <c r="K87" s="68">
        <f t="shared" si="2"/>
        <v>646.61500000000001</v>
      </c>
      <c r="L87" s="65">
        <v>100</v>
      </c>
    </row>
    <row r="88" spans="1:12" hidden="1" x14ac:dyDescent="0.3">
      <c r="A88" s="65" t="s">
        <v>2611</v>
      </c>
      <c r="B88" s="65">
        <v>92.7</v>
      </c>
      <c r="C88" s="65">
        <v>0</v>
      </c>
      <c r="D88" s="65">
        <v>4.2</v>
      </c>
      <c r="E88" s="69">
        <v>0</v>
      </c>
      <c r="F88" s="65">
        <v>0</v>
      </c>
      <c r="G88" s="65">
        <v>2.7</v>
      </c>
      <c r="H88" s="65">
        <v>0.1</v>
      </c>
      <c r="I88" s="65">
        <v>0.3</v>
      </c>
      <c r="J88" s="65">
        <v>0</v>
      </c>
      <c r="K88" s="68">
        <f t="shared" si="2"/>
        <v>1039.9399999999998</v>
      </c>
      <c r="L88" s="65">
        <v>82.7</v>
      </c>
    </row>
    <row r="89" spans="1:12" hidden="1" x14ac:dyDescent="0.3">
      <c r="A89" s="65" t="s">
        <v>2614</v>
      </c>
      <c r="B89" s="65">
        <v>50.3</v>
      </c>
      <c r="C89" s="65">
        <v>0</v>
      </c>
      <c r="D89" s="65">
        <v>0</v>
      </c>
      <c r="E89" s="69">
        <v>0</v>
      </c>
      <c r="F89" s="65">
        <v>49.7</v>
      </c>
      <c r="G89" s="65">
        <v>0</v>
      </c>
      <c r="H89" s="65">
        <v>0</v>
      </c>
      <c r="I89" s="65">
        <v>0</v>
      </c>
      <c r="J89" s="65">
        <v>0</v>
      </c>
      <c r="K89" s="68">
        <f t="shared" si="2"/>
        <v>544.22800000000007</v>
      </c>
      <c r="L89" s="65">
        <v>100</v>
      </c>
    </row>
    <row r="90" spans="1:12" hidden="1" x14ac:dyDescent="0.3">
      <c r="A90" s="65" t="s">
        <v>2617</v>
      </c>
      <c r="B90" s="65">
        <v>56</v>
      </c>
      <c r="C90" s="65">
        <v>18.8</v>
      </c>
      <c r="D90" s="65">
        <v>8.1999999999999993</v>
      </c>
      <c r="E90" s="69">
        <v>0</v>
      </c>
      <c r="F90" s="65">
        <v>6.1</v>
      </c>
      <c r="G90" s="65">
        <v>9.4</v>
      </c>
      <c r="H90" s="65">
        <v>1.5</v>
      </c>
      <c r="I90" s="65">
        <v>0</v>
      </c>
      <c r="J90" s="65">
        <v>0</v>
      </c>
      <c r="K90" s="68">
        <f t="shared" si="2"/>
        <v>811.154</v>
      </c>
      <c r="L90" s="65">
        <v>99.7</v>
      </c>
    </row>
    <row r="91" spans="1:12" hidden="1" x14ac:dyDescent="0.3">
      <c r="A91" s="65" t="s">
        <v>2639</v>
      </c>
      <c r="B91" s="65">
        <v>0</v>
      </c>
      <c r="C91" s="65">
        <v>12.8</v>
      </c>
      <c r="D91" s="65">
        <v>0.8</v>
      </c>
      <c r="E91" s="69">
        <v>0</v>
      </c>
      <c r="F91" s="65">
        <v>86.4</v>
      </c>
      <c r="G91" s="65">
        <v>0</v>
      </c>
      <c r="H91" s="65">
        <v>0</v>
      </c>
      <c r="I91" s="65">
        <v>0</v>
      </c>
      <c r="J91" s="65">
        <v>0</v>
      </c>
      <c r="K91" s="68">
        <f t="shared" si="2"/>
        <v>97.488</v>
      </c>
      <c r="L91" s="65">
        <v>24</v>
      </c>
    </row>
    <row r="92" spans="1:12" hidden="1" x14ac:dyDescent="0.3">
      <c r="A92" s="65" t="s">
        <v>2650</v>
      </c>
      <c r="B92" s="65">
        <v>1.8</v>
      </c>
      <c r="C92" s="65">
        <v>39</v>
      </c>
      <c r="D92" s="65">
        <v>0.3</v>
      </c>
      <c r="E92" s="69">
        <v>0</v>
      </c>
      <c r="F92" s="65">
        <v>58.9</v>
      </c>
      <c r="G92" s="65">
        <v>0</v>
      </c>
      <c r="H92" s="65">
        <v>0</v>
      </c>
      <c r="I92" s="65">
        <v>0</v>
      </c>
      <c r="J92" s="65">
        <v>0</v>
      </c>
      <c r="K92" s="68">
        <f t="shared" si="2"/>
        <v>290.3610000000001</v>
      </c>
      <c r="L92" s="65">
        <v>60.5</v>
      </c>
    </row>
    <row r="93" spans="1:12" hidden="1" x14ac:dyDescent="0.3">
      <c r="A93" s="65" t="s">
        <v>2667</v>
      </c>
      <c r="B93" s="65">
        <v>0.5</v>
      </c>
      <c r="C93" s="65">
        <v>0</v>
      </c>
      <c r="D93" s="65">
        <v>1.8</v>
      </c>
      <c r="E93" s="69">
        <v>0</v>
      </c>
      <c r="F93" s="65">
        <v>97.7</v>
      </c>
      <c r="G93" s="65">
        <v>0</v>
      </c>
      <c r="H93" s="65">
        <v>0</v>
      </c>
      <c r="I93" s="65">
        <v>0</v>
      </c>
      <c r="J93" s="65">
        <v>0</v>
      </c>
      <c r="K93" s="68">
        <f t="shared" si="2"/>
        <v>25.138000000000005</v>
      </c>
      <c r="L93" s="65">
        <v>49.6</v>
      </c>
    </row>
    <row r="94" spans="1:12" hidden="1" x14ac:dyDescent="0.3">
      <c r="A94" s="65" t="s">
        <v>2670</v>
      </c>
      <c r="B94" s="65">
        <v>0</v>
      </c>
      <c r="C94" s="65">
        <v>0</v>
      </c>
      <c r="D94" s="65">
        <v>0</v>
      </c>
      <c r="E94" s="69">
        <v>0</v>
      </c>
      <c r="F94" s="65">
        <v>99.8</v>
      </c>
      <c r="G94" s="65">
        <v>0</v>
      </c>
      <c r="H94" s="65">
        <v>0.2</v>
      </c>
      <c r="I94" s="65">
        <v>0</v>
      </c>
      <c r="J94" s="65">
        <v>0</v>
      </c>
      <c r="K94" s="68">
        <f t="shared" si="2"/>
        <v>3.0880000000000001</v>
      </c>
      <c r="L94" s="65">
        <v>86.7</v>
      </c>
    </row>
    <row r="95" spans="1:12" hidden="1" x14ac:dyDescent="0.3">
      <c r="A95" s="65" t="s">
        <v>2676</v>
      </c>
      <c r="B95" s="65">
        <v>39.700000000000003</v>
      </c>
      <c r="C95" s="65">
        <v>43.3</v>
      </c>
      <c r="D95" s="65">
        <v>1.3</v>
      </c>
      <c r="E95" s="69">
        <v>3.5</v>
      </c>
      <c r="F95" s="65">
        <v>0.1</v>
      </c>
      <c r="G95" s="65">
        <v>7.1</v>
      </c>
      <c r="H95" s="65">
        <v>1.4</v>
      </c>
      <c r="I95" s="65">
        <v>3.6</v>
      </c>
      <c r="J95" s="65">
        <v>0</v>
      </c>
      <c r="K95" s="68">
        <f t="shared" si="2"/>
        <v>739.726</v>
      </c>
      <c r="L95" s="65">
        <v>100</v>
      </c>
    </row>
    <row r="96" spans="1:12" hidden="1" x14ac:dyDescent="0.3">
      <c r="A96" s="65" t="s">
        <v>2700</v>
      </c>
      <c r="B96" s="65">
        <v>4.3</v>
      </c>
      <c r="C96" s="65">
        <v>15.5</v>
      </c>
      <c r="D96" s="65">
        <v>0</v>
      </c>
      <c r="E96" s="69">
        <v>0</v>
      </c>
      <c r="F96" s="65">
        <v>56</v>
      </c>
      <c r="G96" s="65">
        <v>5.4</v>
      </c>
      <c r="H96" s="65">
        <v>0.1</v>
      </c>
      <c r="I96" s="65">
        <v>1.4</v>
      </c>
      <c r="J96" s="65">
        <v>17.3</v>
      </c>
      <c r="K96" s="68">
        <f t="shared" si="2"/>
        <v>165.59299999999999</v>
      </c>
      <c r="L96" s="65">
        <v>100</v>
      </c>
    </row>
    <row r="97" spans="1:12" hidden="1" x14ac:dyDescent="0.3">
      <c r="A97" s="65" t="s">
        <v>2707</v>
      </c>
      <c r="B97" s="65">
        <v>0</v>
      </c>
      <c r="C97" s="65">
        <v>0</v>
      </c>
      <c r="D97" s="65">
        <v>49.9</v>
      </c>
      <c r="E97" s="69">
        <v>0</v>
      </c>
      <c r="F97" s="65">
        <v>6.4</v>
      </c>
      <c r="G97" s="65">
        <v>15.9</v>
      </c>
      <c r="H97" s="65">
        <v>0.6</v>
      </c>
      <c r="I97" s="65">
        <v>11.6</v>
      </c>
      <c r="J97" s="65">
        <v>15.6</v>
      </c>
      <c r="K97" s="68">
        <f t="shared" si="2"/>
        <v>482.86900000000003</v>
      </c>
      <c r="L97" s="65">
        <v>83.6</v>
      </c>
    </row>
    <row r="98" spans="1:12" hidden="1" x14ac:dyDescent="0.3">
      <c r="A98" s="65" t="s">
        <v>2710</v>
      </c>
      <c r="B98" s="65">
        <v>41.6</v>
      </c>
      <c r="C98" s="65">
        <v>0</v>
      </c>
      <c r="D98" s="65">
        <v>57.6</v>
      </c>
      <c r="E98" s="69">
        <v>0</v>
      </c>
      <c r="F98" s="65">
        <v>0</v>
      </c>
      <c r="G98" s="65">
        <v>0</v>
      </c>
      <c r="H98" s="65">
        <v>0.8</v>
      </c>
      <c r="I98" s="65">
        <v>0</v>
      </c>
      <c r="J98" s="65">
        <v>0</v>
      </c>
      <c r="K98" s="68">
        <f t="shared" si="2"/>
        <v>987.22400000000016</v>
      </c>
      <c r="L98" s="65">
        <v>16.600000000000001</v>
      </c>
    </row>
    <row r="99" spans="1:12" hidden="1" x14ac:dyDescent="0.3">
      <c r="A99" s="65" t="s">
        <v>2715</v>
      </c>
      <c r="B99" s="65">
        <v>0</v>
      </c>
      <c r="C99" s="65">
        <v>81.8</v>
      </c>
      <c r="D99" s="65">
        <v>0</v>
      </c>
      <c r="E99" s="69">
        <v>0</v>
      </c>
      <c r="F99" s="65">
        <v>18.2</v>
      </c>
      <c r="G99" s="65">
        <v>0</v>
      </c>
      <c r="H99" s="65">
        <v>0</v>
      </c>
      <c r="I99" s="65">
        <v>0</v>
      </c>
      <c r="J99" s="65">
        <v>0</v>
      </c>
      <c r="K99" s="68">
        <f t="shared" ref="K99:K130" si="3">(1.079*(B99/100)+0.683*(C99/100)+0.934*(D99/100)+0.012*(E99/100)+0.003*(F99/100)+0.011*(G99/100)+0.047*(H99/100)+0.045*(I99/100)+0.06*(J99/100))*1000</f>
        <v>559.24000000000012</v>
      </c>
      <c r="L99" s="65">
        <v>52.5</v>
      </c>
    </row>
    <row r="100" spans="1:12" hidden="1" x14ac:dyDescent="0.3">
      <c r="A100" s="65" t="s">
        <v>2777</v>
      </c>
      <c r="B100" s="65">
        <v>0.1</v>
      </c>
      <c r="C100" s="65">
        <v>1.8</v>
      </c>
      <c r="D100" s="65">
        <v>0</v>
      </c>
      <c r="E100" s="69">
        <v>0</v>
      </c>
      <c r="F100" s="65">
        <v>96.3</v>
      </c>
      <c r="G100" s="65">
        <v>1.4</v>
      </c>
      <c r="H100" s="65">
        <v>0.2</v>
      </c>
      <c r="I100" s="65">
        <v>0.2</v>
      </c>
      <c r="J100" s="65">
        <v>0</v>
      </c>
      <c r="K100" s="68">
        <f t="shared" si="3"/>
        <v>16.600000000000005</v>
      </c>
      <c r="L100" s="65">
        <v>100</v>
      </c>
    </row>
    <row r="101" spans="1:12" hidden="1" x14ac:dyDescent="0.3">
      <c r="A101" s="65" t="s">
        <v>2784</v>
      </c>
      <c r="B101" s="65">
        <v>0</v>
      </c>
      <c r="C101" s="65">
        <v>97.4</v>
      </c>
      <c r="D101" s="65">
        <v>2.6</v>
      </c>
      <c r="E101" s="69">
        <v>0</v>
      </c>
      <c r="F101" s="65">
        <v>0</v>
      </c>
      <c r="G101" s="65">
        <v>0</v>
      </c>
      <c r="H101" s="65">
        <v>0</v>
      </c>
      <c r="I101" s="65">
        <v>0</v>
      </c>
      <c r="J101" s="65">
        <v>0</v>
      </c>
      <c r="K101" s="68">
        <f t="shared" si="3"/>
        <v>689.52600000000007</v>
      </c>
      <c r="L101" s="65">
        <v>100</v>
      </c>
    </row>
    <row r="102" spans="1:12" hidden="1" x14ac:dyDescent="0.3">
      <c r="A102" s="65" t="s">
        <v>2789</v>
      </c>
      <c r="B102" s="65">
        <v>0.1</v>
      </c>
      <c r="C102" s="65">
        <v>25.7</v>
      </c>
      <c r="D102" s="65">
        <v>37.200000000000003</v>
      </c>
      <c r="E102" s="69">
        <v>4.8</v>
      </c>
      <c r="F102" s="65">
        <v>30.7</v>
      </c>
      <c r="G102" s="65">
        <v>0.7</v>
      </c>
      <c r="H102" s="65">
        <v>0.5</v>
      </c>
      <c r="I102" s="65">
        <v>0.3</v>
      </c>
      <c r="J102" s="65">
        <v>0</v>
      </c>
      <c r="K102" s="68">
        <f t="shared" si="3"/>
        <v>526.00200000000007</v>
      </c>
      <c r="L102" s="65">
        <v>71.2</v>
      </c>
    </row>
    <row r="103" spans="1:12" hidden="1" x14ac:dyDescent="0.3">
      <c r="A103" s="65" t="s">
        <v>2846</v>
      </c>
      <c r="B103" s="65">
        <v>6.9</v>
      </c>
      <c r="C103" s="65">
        <v>0</v>
      </c>
      <c r="D103" s="65">
        <v>26.6</v>
      </c>
      <c r="E103" s="69">
        <v>0</v>
      </c>
      <c r="F103" s="65">
        <v>59.8</v>
      </c>
      <c r="G103" s="65">
        <v>5.7</v>
      </c>
      <c r="H103" s="65">
        <v>0.7</v>
      </c>
      <c r="I103" s="65">
        <v>0.3</v>
      </c>
      <c r="J103" s="65">
        <v>0</v>
      </c>
      <c r="K103" s="68">
        <f t="shared" si="3"/>
        <v>325.78000000000009</v>
      </c>
      <c r="L103" s="65">
        <v>94.9</v>
      </c>
    </row>
    <row r="104" spans="1:12" hidden="1" x14ac:dyDescent="0.3">
      <c r="A104" s="65" t="s">
        <v>2855</v>
      </c>
      <c r="B104" s="65">
        <v>0</v>
      </c>
      <c r="C104" s="65">
        <v>0</v>
      </c>
      <c r="D104" s="65">
        <v>0</v>
      </c>
      <c r="E104" s="69">
        <v>0</v>
      </c>
      <c r="F104" s="65">
        <v>100</v>
      </c>
      <c r="G104" s="65">
        <v>0</v>
      </c>
      <c r="H104" s="65">
        <v>0</v>
      </c>
      <c r="I104" s="65">
        <v>0</v>
      </c>
      <c r="J104" s="65">
        <v>0</v>
      </c>
      <c r="K104" s="68">
        <f t="shared" si="3"/>
        <v>3</v>
      </c>
      <c r="L104" s="65">
        <v>99.3</v>
      </c>
    </row>
    <row r="105" spans="1:12" hidden="1" x14ac:dyDescent="0.3">
      <c r="A105" s="65" t="s">
        <v>2859</v>
      </c>
      <c r="B105" s="65">
        <v>0.8</v>
      </c>
      <c r="C105" s="65">
        <v>45</v>
      </c>
      <c r="D105" s="65">
        <v>1.5</v>
      </c>
      <c r="E105" s="69">
        <v>0</v>
      </c>
      <c r="F105" s="65">
        <v>49.1</v>
      </c>
      <c r="G105" s="65">
        <v>2</v>
      </c>
      <c r="H105" s="65">
        <v>0.6</v>
      </c>
      <c r="I105" s="65">
        <v>1</v>
      </c>
      <c r="J105" s="65">
        <v>0</v>
      </c>
      <c r="K105" s="68">
        <f t="shared" si="3"/>
        <v>332.41700000000003</v>
      </c>
      <c r="L105" s="65">
        <v>93.9</v>
      </c>
    </row>
    <row r="106" spans="1:12" hidden="1" x14ac:dyDescent="0.3">
      <c r="A106" s="65" t="s">
        <v>2879</v>
      </c>
      <c r="B106" s="65">
        <v>44.5</v>
      </c>
      <c r="C106" s="65">
        <v>22.9</v>
      </c>
      <c r="D106" s="65">
        <v>7.1</v>
      </c>
      <c r="E106" s="69">
        <v>0</v>
      </c>
      <c r="F106" s="65">
        <v>10.5</v>
      </c>
      <c r="G106" s="65">
        <v>1.1000000000000001</v>
      </c>
      <c r="H106" s="65">
        <v>1.2</v>
      </c>
      <c r="I106" s="65">
        <v>0.9</v>
      </c>
      <c r="J106" s="65">
        <v>11.8</v>
      </c>
      <c r="K106" s="68">
        <f t="shared" si="3"/>
        <v>711.36099999999988</v>
      </c>
      <c r="L106" s="65">
        <v>89.1</v>
      </c>
    </row>
    <row r="107" spans="1:12" hidden="1" x14ac:dyDescent="0.3">
      <c r="A107" s="65" t="s">
        <v>2911</v>
      </c>
      <c r="B107" s="65">
        <v>80.900000000000006</v>
      </c>
      <c r="C107" s="65">
        <v>3.9</v>
      </c>
      <c r="D107" s="65">
        <v>1.3</v>
      </c>
      <c r="E107" s="69">
        <v>0</v>
      </c>
      <c r="F107" s="65">
        <v>1.1000000000000001</v>
      </c>
      <c r="G107" s="65">
        <v>7.7</v>
      </c>
      <c r="H107" s="65">
        <v>0.1</v>
      </c>
      <c r="I107" s="65">
        <v>5</v>
      </c>
      <c r="J107" s="65">
        <v>0</v>
      </c>
      <c r="K107" s="68">
        <f t="shared" si="3"/>
        <v>914.86699999999996</v>
      </c>
      <c r="L107" s="65">
        <v>100</v>
      </c>
    </row>
    <row r="108" spans="1:12" hidden="1" x14ac:dyDescent="0.3">
      <c r="A108" s="65" t="s">
        <v>2946</v>
      </c>
      <c r="B108" s="65">
        <v>28.7</v>
      </c>
      <c r="C108" s="65">
        <v>20.6</v>
      </c>
      <c r="D108" s="65">
        <v>2.6</v>
      </c>
      <c r="E108" s="69">
        <v>0</v>
      </c>
      <c r="F108" s="65">
        <v>20.6</v>
      </c>
      <c r="G108" s="65">
        <v>20.7</v>
      </c>
      <c r="H108" s="65">
        <v>1.4</v>
      </c>
      <c r="I108" s="65">
        <v>5.0999999999999996</v>
      </c>
      <c r="J108" s="65">
        <v>0.3</v>
      </c>
      <c r="K108" s="68">
        <f t="shared" si="3"/>
        <v>480.68299999999999</v>
      </c>
      <c r="L108" s="65">
        <v>100</v>
      </c>
    </row>
    <row r="109" spans="1:12" hidden="1" x14ac:dyDescent="0.3">
      <c r="A109" s="65" t="s">
        <v>2954</v>
      </c>
      <c r="B109" s="65">
        <v>18</v>
      </c>
      <c r="C109" s="65">
        <v>39</v>
      </c>
      <c r="D109" s="65">
        <v>40</v>
      </c>
      <c r="E109" s="69">
        <v>0</v>
      </c>
      <c r="F109" s="65">
        <v>0.5</v>
      </c>
      <c r="G109" s="65">
        <v>2</v>
      </c>
      <c r="H109" s="65">
        <v>0.5</v>
      </c>
      <c r="I109" s="65">
        <v>0</v>
      </c>
      <c r="J109" s="65">
        <v>0</v>
      </c>
      <c r="K109" s="68">
        <f t="shared" si="3"/>
        <v>834.66000000000008</v>
      </c>
      <c r="L109" s="65">
        <v>100</v>
      </c>
    </row>
    <row r="110" spans="1:12" hidden="1" x14ac:dyDescent="0.3">
      <c r="A110" s="65" t="s">
        <v>2963</v>
      </c>
      <c r="B110" s="65">
        <v>0</v>
      </c>
      <c r="C110" s="65">
        <v>100</v>
      </c>
      <c r="D110" s="65">
        <v>0</v>
      </c>
      <c r="E110" s="69">
        <v>0</v>
      </c>
      <c r="F110" s="65">
        <v>0</v>
      </c>
      <c r="G110" s="65">
        <v>0</v>
      </c>
      <c r="H110" s="65">
        <v>0</v>
      </c>
      <c r="I110" s="65">
        <v>0</v>
      </c>
      <c r="J110" s="65">
        <v>0</v>
      </c>
      <c r="K110" s="68">
        <f t="shared" si="3"/>
        <v>683</v>
      </c>
      <c r="L110" s="65">
        <v>100</v>
      </c>
    </row>
    <row r="111" spans="1:12" hidden="1" x14ac:dyDescent="0.3">
      <c r="A111" s="65" t="s">
        <v>2966</v>
      </c>
      <c r="B111" s="65">
        <v>27.6</v>
      </c>
      <c r="C111" s="65">
        <v>14.2</v>
      </c>
      <c r="D111" s="65">
        <v>0.7</v>
      </c>
      <c r="E111" s="69">
        <v>17.899999999999999</v>
      </c>
      <c r="F111" s="65">
        <v>25.2</v>
      </c>
      <c r="G111" s="65">
        <v>10.1</v>
      </c>
      <c r="H111" s="65">
        <v>2.8</v>
      </c>
      <c r="I111" s="65">
        <v>0.8</v>
      </c>
      <c r="J111" s="65">
        <v>0.7</v>
      </c>
      <c r="K111" s="68">
        <f t="shared" si="3"/>
        <v>407.43899999999996</v>
      </c>
      <c r="L111" s="65">
        <v>100</v>
      </c>
    </row>
    <row r="112" spans="1:12" hidden="1" x14ac:dyDescent="0.3">
      <c r="A112" s="65" t="s">
        <v>4267</v>
      </c>
      <c r="B112" s="65">
        <v>15.5</v>
      </c>
      <c r="C112" s="65">
        <v>49.7</v>
      </c>
      <c r="D112" s="65">
        <v>1.9</v>
      </c>
      <c r="E112" s="69">
        <v>17</v>
      </c>
      <c r="F112" s="65">
        <v>15.8</v>
      </c>
      <c r="G112" s="65">
        <v>0</v>
      </c>
      <c r="H112" s="65">
        <v>0</v>
      </c>
      <c r="I112" s="65">
        <v>0</v>
      </c>
      <c r="J112" s="65">
        <v>0.1</v>
      </c>
      <c r="K112" s="68">
        <f t="shared" si="3"/>
        <v>527.01600000000008</v>
      </c>
      <c r="L112" s="65">
        <v>100</v>
      </c>
    </row>
    <row r="113" spans="1:12" hidden="1" x14ac:dyDescent="0.3">
      <c r="A113" s="65" t="s">
        <v>3157</v>
      </c>
      <c r="B113" s="65">
        <v>0</v>
      </c>
      <c r="C113" s="65">
        <v>58.8</v>
      </c>
      <c r="D113" s="65">
        <v>41</v>
      </c>
      <c r="E113" s="69">
        <v>0</v>
      </c>
      <c r="F113" s="65">
        <v>0</v>
      </c>
      <c r="G113" s="65">
        <v>0</v>
      </c>
      <c r="H113" s="65">
        <v>0</v>
      </c>
      <c r="I113" s="65">
        <v>0.2</v>
      </c>
      <c r="J113" s="65">
        <v>0</v>
      </c>
      <c r="K113" s="68">
        <f t="shared" si="3"/>
        <v>784.63400000000001</v>
      </c>
      <c r="L113" s="65">
        <v>100</v>
      </c>
    </row>
    <row r="114" spans="1:12" hidden="1" x14ac:dyDescent="0.3">
      <c r="A114" s="65" t="s">
        <v>3180</v>
      </c>
      <c r="B114" s="65">
        <v>0</v>
      </c>
      <c r="C114" s="65">
        <v>5.6</v>
      </c>
      <c r="D114" s="65">
        <v>83.6</v>
      </c>
      <c r="E114" s="69">
        <v>0</v>
      </c>
      <c r="F114" s="65">
        <v>8.6</v>
      </c>
      <c r="G114" s="65">
        <v>0</v>
      </c>
      <c r="H114" s="65">
        <v>1.9</v>
      </c>
      <c r="I114" s="65">
        <v>0.3</v>
      </c>
      <c r="J114" s="65">
        <v>0</v>
      </c>
      <c r="K114" s="68">
        <f t="shared" si="3"/>
        <v>820.35799999999995</v>
      </c>
      <c r="L114" s="65">
        <v>60.5</v>
      </c>
    </row>
    <row r="115" spans="1:12" hidden="1" x14ac:dyDescent="0.3">
      <c r="A115" s="65" t="s">
        <v>3189</v>
      </c>
      <c r="B115" s="65">
        <v>72.400000000000006</v>
      </c>
      <c r="C115" s="65">
        <v>0.6</v>
      </c>
      <c r="D115" s="65">
        <v>0.1</v>
      </c>
      <c r="E115" s="69">
        <v>0</v>
      </c>
      <c r="F115" s="65">
        <v>26.8</v>
      </c>
      <c r="G115" s="65">
        <v>0.05</v>
      </c>
      <c r="H115" s="65">
        <v>0</v>
      </c>
      <c r="I115" s="65">
        <v>0.05</v>
      </c>
      <c r="J115" s="65">
        <v>0</v>
      </c>
      <c r="K115" s="68">
        <f t="shared" si="3"/>
        <v>787.06000000000017</v>
      </c>
      <c r="L115" s="65">
        <v>100</v>
      </c>
    </row>
    <row r="116" spans="1:12" hidden="1" x14ac:dyDescent="0.3">
      <c r="A116" s="65" t="s">
        <v>3200</v>
      </c>
      <c r="B116" s="65">
        <v>2.5</v>
      </c>
      <c r="C116" s="65">
        <v>95</v>
      </c>
      <c r="D116" s="65">
        <v>0.9</v>
      </c>
      <c r="E116" s="69">
        <v>0</v>
      </c>
      <c r="F116" s="65">
        <v>0</v>
      </c>
      <c r="G116" s="65">
        <v>0</v>
      </c>
      <c r="H116" s="65">
        <v>0.3</v>
      </c>
      <c r="I116" s="65">
        <v>1.3</v>
      </c>
      <c r="J116" s="65">
        <v>0</v>
      </c>
      <c r="K116" s="68">
        <f t="shared" si="3"/>
        <v>684.95699999999988</v>
      </c>
      <c r="L116" s="65">
        <v>100</v>
      </c>
    </row>
    <row r="117" spans="1:12" hidden="1" x14ac:dyDescent="0.3">
      <c r="A117" s="65" t="s">
        <v>4363</v>
      </c>
      <c r="B117" s="65">
        <v>12.5</v>
      </c>
      <c r="C117" s="65">
        <v>6</v>
      </c>
      <c r="D117" s="65">
        <v>1.4</v>
      </c>
      <c r="E117" s="69">
        <v>56.9</v>
      </c>
      <c r="F117" s="65">
        <v>15.8</v>
      </c>
      <c r="G117" s="65">
        <v>0</v>
      </c>
      <c r="H117" s="65">
        <v>2</v>
      </c>
      <c r="I117" s="65">
        <v>5.4</v>
      </c>
      <c r="J117" s="65">
        <v>0</v>
      </c>
      <c r="K117" s="68">
        <f t="shared" si="3"/>
        <v>199.60299999999998</v>
      </c>
      <c r="L117" s="65">
        <v>100</v>
      </c>
    </row>
    <row r="118" spans="1:12" hidden="1" x14ac:dyDescent="0.3">
      <c r="A118" s="65" t="s">
        <v>3206</v>
      </c>
      <c r="B118" s="65">
        <v>29.8</v>
      </c>
      <c r="C118" s="65">
        <v>2.7</v>
      </c>
      <c r="D118" s="65">
        <v>0.4</v>
      </c>
      <c r="E118" s="69">
        <v>38.1</v>
      </c>
      <c r="F118" s="65">
        <v>25.7</v>
      </c>
      <c r="G118" s="65">
        <v>0</v>
      </c>
      <c r="H118" s="65">
        <v>1.6</v>
      </c>
      <c r="I118" s="65">
        <v>1.7</v>
      </c>
      <c r="J118" s="65">
        <v>0</v>
      </c>
      <c r="K118" s="68">
        <f t="shared" si="3"/>
        <v>350.57900000000001</v>
      </c>
      <c r="L118" s="65">
        <v>100</v>
      </c>
    </row>
    <row r="119" spans="1:12" hidden="1" x14ac:dyDescent="0.3">
      <c r="A119" s="65" t="s">
        <v>3219</v>
      </c>
      <c r="B119" s="65">
        <v>91.1</v>
      </c>
      <c r="C119" s="65">
        <v>0</v>
      </c>
      <c r="D119" s="65">
        <v>0.1</v>
      </c>
      <c r="E119" s="69">
        <v>5.5</v>
      </c>
      <c r="F119" s="65">
        <v>0.3</v>
      </c>
      <c r="G119" s="65">
        <v>1.5</v>
      </c>
      <c r="H119" s="65">
        <v>1.3</v>
      </c>
      <c r="I119" s="65">
        <v>0.2</v>
      </c>
      <c r="J119" s="65">
        <v>0</v>
      </c>
      <c r="K119" s="68">
        <f t="shared" si="3"/>
        <v>985.43799999999987</v>
      </c>
      <c r="L119" s="65">
        <v>85.5</v>
      </c>
    </row>
    <row r="120" spans="1:12" hidden="1" x14ac:dyDescent="0.3">
      <c r="A120" s="65" t="s">
        <v>4291</v>
      </c>
      <c r="B120" s="65">
        <v>0</v>
      </c>
      <c r="C120" s="65">
        <v>0</v>
      </c>
      <c r="D120" s="65">
        <v>99.9</v>
      </c>
      <c r="E120" s="69">
        <v>0</v>
      </c>
      <c r="F120" s="65">
        <v>0</v>
      </c>
      <c r="G120" s="65">
        <v>0</v>
      </c>
      <c r="H120" s="65">
        <v>0.1</v>
      </c>
      <c r="I120" s="65">
        <v>0</v>
      </c>
      <c r="J120" s="65">
        <v>0</v>
      </c>
      <c r="K120" s="68">
        <f t="shared" si="3"/>
        <v>933.11300000000017</v>
      </c>
      <c r="L120" s="65">
        <v>18.600000000000001</v>
      </c>
    </row>
    <row r="121" spans="1:12" hidden="1" x14ac:dyDescent="0.3">
      <c r="A121" s="65" t="s">
        <v>3258</v>
      </c>
      <c r="B121" s="65">
        <v>19</v>
      </c>
      <c r="C121" s="65">
        <v>18.899999999999999</v>
      </c>
      <c r="D121" s="65">
        <v>6.2</v>
      </c>
      <c r="E121" s="69">
        <v>20.6</v>
      </c>
      <c r="F121" s="65">
        <v>10.4</v>
      </c>
      <c r="G121" s="65">
        <v>17.8</v>
      </c>
      <c r="H121" s="65">
        <v>5</v>
      </c>
      <c r="I121" s="65">
        <v>2.1</v>
      </c>
      <c r="J121" s="65">
        <v>0</v>
      </c>
      <c r="K121" s="68">
        <f t="shared" si="3"/>
        <v>400.04199999999997</v>
      </c>
      <c r="L121" s="65">
        <v>100</v>
      </c>
    </row>
    <row r="122" spans="1:12" hidden="1" x14ac:dyDescent="0.3">
      <c r="A122" s="65" t="s">
        <v>3298</v>
      </c>
      <c r="B122" s="65">
        <v>33.700000000000003</v>
      </c>
      <c r="C122" s="65">
        <v>0</v>
      </c>
      <c r="D122" s="65">
        <v>17.8</v>
      </c>
      <c r="E122" s="69">
        <v>0</v>
      </c>
      <c r="F122" s="65">
        <v>45.3</v>
      </c>
      <c r="G122" s="65">
        <v>2.4</v>
      </c>
      <c r="H122" s="65">
        <v>0.4</v>
      </c>
      <c r="I122" s="65">
        <v>0.4</v>
      </c>
      <c r="J122" s="65">
        <v>0</v>
      </c>
      <c r="K122" s="68">
        <f t="shared" si="3"/>
        <v>531.8660000000001</v>
      </c>
      <c r="L122" s="65">
        <v>94</v>
      </c>
    </row>
    <row r="123" spans="1:12" hidden="1" x14ac:dyDescent="0.3">
      <c r="A123" s="65" t="s">
        <v>3304</v>
      </c>
      <c r="B123" s="65">
        <v>4</v>
      </c>
      <c r="C123" s="65">
        <v>8</v>
      </c>
      <c r="D123" s="65">
        <v>22.6</v>
      </c>
      <c r="E123" s="69">
        <v>0</v>
      </c>
      <c r="F123" s="65">
        <v>64.5</v>
      </c>
      <c r="G123" s="65">
        <v>0</v>
      </c>
      <c r="H123" s="65">
        <v>0.1</v>
      </c>
      <c r="I123" s="65">
        <v>0.8</v>
      </c>
      <c r="J123" s="65">
        <v>0</v>
      </c>
      <c r="K123" s="68">
        <f t="shared" si="3"/>
        <v>311.22600000000011</v>
      </c>
      <c r="L123" s="65">
        <v>49.3</v>
      </c>
    </row>
    <row r="124" spans="1:12" hidden="1" x14ac:dyDescent="0.3">
      <c r="A124" s="65" t="s">
        <v>3320</v>
      </c>
      <c r="B124" s="65">
        <v>0</v>
      </c>
      <c r="C124" s="65">
        <v>0</v>
      </c>
      <c r="D124" s="65">
        <v>39.9</v>
      </c>
      <c r="E124" s="69">
        <v>0</v>
      </c>
      <c r="F124" s="65">
        <v>60.1</v>
      </c>
      <c r="G124" s="65">
        <v>0</v>
      </c>
      <c r="H124" s="65">
        <v>0</v>
      </c>
      <c r="I124" s="65">
        <v>0</v>
      </c>
      <c r="J124" s="65">
        <v>0</v>
      </c>
      <c r="K124" s="68">
        <f t="shared" si="3"/>
        <v>374.46899999999999</v>
      </c>
      <c r="L124" s="65">
        <v>95.1</v>
      </c>
    </row>
    <row r="125" spans="1:12" hidden="1" x14ac:dyDescent="0.3">
      <c r="A125" s="65" t="s">
        <v>3323</v>
      </c>
      <c r="B125" s="65">
        <v>0.7</v>
      </c>
      <c r="C125" s="65">
        <v>0.3</v>
      </c>
      <c r="D125" s="65">
        <v>0.2</v>
      </c>
      <c r="E125" s="69">
        <v>34.9</v>
      </c>
      <c r="F125" s="65">
        <v>46.5</v>
      </c>
      <c r="G125" s="65">
        <v>9.9</v>
      </c>
      <c r="H125" s="65">
        <v>0.1</v>
      </c>
      <c r="I125" s="65">
        <v>7.4</v>
      </c>
      <c r="J125" s="65">
        <v>0</v>
      </c>
      <c r="K125" s="68">
        <f t="shared" si="3"/>
        <v>21.518999999999995</v>
      </c>
      <c r="L125" s="65">
        <v>100</v>
      </c>
    </row>
    <row r="126" spans="1:12" hidden="1" x14ac:dyDescent="0.3">
      <c r="A126" s="65" t="s">
        <v>3335</v>
      </c>
      <c r="B126" s="65">
        <v>0</v>
      </c>
      <c r="C126" s="65">
        <v>1</v>
      </c>
      <c r="D126" s="65">
        <v>0.1</v>
      </c>
      <c r="E126" s="69">
        <v>34.9</v>
      </c>
      <c r="F126" s="65">
        <v>58.9</v>
      </c>
      <c r="G126" s="65">
        <v>0.2</v>
      </c>
      <c r="H126" s="65">
        <v>2.1</v>
      </c>
      <c r="I126" s="65">
        <v>2.8</v>
      </c>
      <c r="J126" s="65">
        <v>0</v>
      </c>
      <c r="K126" s="68">
        <f t="shared" si="3"/>
        <v>15.988</v>
      </c>
      <c r="L126" s="65">
        <v>100</v>
      </c>
    </row>
    <row r="127" spans="1:12" hidden="1" x14ac:dyDescent="0.3">
      <c r="A127" s="65" t="s">
        <v>4301</v>
      </c>
      <c r="B127" s="65">
        <v>0</v>
      </c>
      <c r="C127" s="65">
        <v>68.599999999999994</v>
      </c>
      <c r="D127" s="65">
        <v>29.1</v>
      </c>
      <c r="E127" s="69">
        <v>0</v>
      </c>
      <c r="F127" s="65">
        <v>2.2999999999999998</v>
      </c>
      <c r="G127" s="65">
        <v>0</v>
      </c>
      <c r="H127" s="65">
        <v>0</v>
      </c>
      <c r="I127" s="65">
        <v>0</v>
      </c>
      <c r="J127" s="65">
        <v>0</v>
      </c>
      <c r="K127" s="68">
        <f t="shared" si="3"/>
        <v>740.40099999999995</v>
      </c>
      <c r="L127" s="65">
        <v>89.8</v>
      </c>
    </row>
    <row r="128" spans="1:12" hidden="1" x14ac:dyDescent="0.3">
      <c r="A128" s="65" t="s">
        <v>3360</v>
      </c>
      <c r="B128" s="65">
        <v>1.5</v>
      </c>
      <c r="C128" s="65">
        <v>0</v>
      </c>
      <c r="D128" s="65">
        <v>0</v>
      </c>
      <c r="E128" s="69">
        <v>0</v>
      </c>
      <c r="F128" s="65">
        <v>98.5</v>
      </c>
      <c r="G128" s="65">
        <v>0</v>
      </c>
      <c r="H128" s="65">
        <v>0</v>
      </c>
      <c r="I128" s="65">
        <v>0</v>
      </c>
      <c r="J128" s="65">
        <v>0</v>
      </c>
      <c r="K128" s="68">
        <f t="shared" si="3"/>
        <v>19.139999999999997</v>
      </c>
      <c r="L128" s="65">
        <v>99.7</v>
      </c>
    </row>
    <row r="129" spans="1:12" hidden="1" x14ac:dyDescent="0.3">
      <c r="A129" s="65" t="s">
        <v>3364</v>
      </c>
      <c r="B129" s="65">
        <v>0</v>
      </c>
      <c r="C129" s="65">
        <v>43.9</v>
      </c>
      <c r="D129" s="65">
        <v>21.9</v>
      </c>
      <c r="E129" s="69">
        <v>0</v>
      </c>
      <c r="F129" s="65">
        <v>33.5</v>
      </c>
      <c r="G129" s="65">
        <v>0</v>
      </c>
      <c r="H129" s="65">
        <v>0.3</v>
      </c>
      <c r="I129" s="65">
        <v>0.4</v>
      </c>
      <c r="J129" s="65">
        <v>0</v>
      </c>
      <c r="K129" s="68">
        <f t="shared" si="3"/>
        <v>505.70899999999995</v>
      </c>
      <c r="L129" s="65">
        <v>26.6</v>
      </c>
    </row>
    <row r="130" spans="1:12" hidden="1" x14ac:dyDescent="0.3">
      <c r="A130" s="65" t="s">
        <v>3379</v>
      </c>
      <c r="B130" s="65">
        <v>19.5</v>
      </c>
      <c r="C130" s="65">
        <v>71.400000000000006</v>
      </c>
      <c r="D130" s="65">
        <v>0.6</v>
      </c>
      <c r="E130" s="69">
        <v>0</v>
      </c>
      <c r="F130" s="65">
        <v>2.7</v>
      </c>
      <c r="G130" s="65">
        <v>0.2</v>
      </c>
      <c r="H130" s="65">
        <v>0.8</v>
      </c>
      <c r="I130" s="65">
        <v>4.8</v>
      </c>
      <c r="J130" s="65">
        <v>0</v>
      </c>
      <c r="K130" s="68">
        <f t="shared" si="3"/>
        <v>706.31000000000017</v>
      </c>
      <c r="L130" s="65">
        <v>99.6</v>
      </c>
    </row>
    <row r="131" spans="1:12" hidden="1" x14ac:dyDescent="0.3">
      <c r="A131" s="65" t="s">
        <v>3398</v>
      </c>
      <c r="B131" s="65">
        <v>0</v>
      </c>
      <c r="C131" s="65">
        <v>0</v>
      </c>
      <c r="D131" s="65">
        <v>26.9</v>
      </c>
      <c r="E131" s="69">
        <v>0</v>
      </c>
      <c r="F131" s="65">
        <v>71.2</v>
      </c>
      <c r="G131" s="65">
        <v>0</v>
      </c>
      <c r="H131" s="65">
        <v>1.9</v>
      </c>
      <c r="I131" s="65">
        <v>0</v>
      </c>
      <c r="J131" s="65">
        <v>0</v>
      </c>
      <c r="K131" s="68">
        <f t="shared" ref="K131:K146" si="4">(1.079*(B131/100)+0.683*(C131/100)+0.934*(D131/100)+0.012*(E131/100)+0.003*(F131/100)+0.011*(G131/100)+0.047*(H131/100)+0.045*(I131/100)+0.06*(J131/100))*1000</f>
        <v>254.27499999999998</v>
      </c>
      <c r="L131" s="65">
        <v>45.2</v>
      </c>
    </row>
    <row r="132" spans="1:12" hidden="1" x14ac:dyDescent="0.3">
      <c r="A132" s="65" t="s">
        <v>4312</v>
      </c>
      <c r="B132" s="65">
        <v>0</v>
      </c>
      <c r="C132" s="65">
        <v>99.8</v>
      </c>
      <c r="D132" s="65">
        <v>0.2</v>
      </c>
      <c r="E132" s="69">
        <v>0</v>
      </c>
      <c r="F132" s="65">
        <v>0</v>
      </c>
      <c r="G132" s="65">
        <v>0</v>
      </c>
      <c r="H132" s="65">
        <v>0</v>
      </c>
      <c r="I132" s="65">
        <v>0</v>
      </c>
      <c r="J132" s="65">
        <v>0</v>
      </c>
      <c r="K132" s="68">
        <f t="shared" si="4"/>
        <v>683.50200000000007</v>
      </c>
      <c r="L132" s="65">
        <v>100</v>
      </c>
    </row>
    <row r="133" spans="1:12" hidden="1" x14ac:dyDescent="0.3">
      <c r="A133" s="65" t="s">
        <v>3401</v>
      </c>
      <c r="B133" s="65">
        <v>0</v>
      </c>
      <c r="C133" s="65">
        <v>91.8</v>
      </c>
      <c r="D133" s="65">
        <v>5</v>
      </c>
      <c r="E133" s="69">
        <v>0</v>
      </c>
      <c r="F133" s="65">
        <v>0.4</v>
      </c>
      <c r="G133" s="65">
        <v>2.4</v>
      </c>
      <c r="H133" s="65">
        <v>0.4</v>
      </c>
      <c r="I133" s="65">
        <v>0</v>
      </c>
      <c r="J133" s="65">
        <v>0</v>
      </c>
      <c r="K133" s="68">
        <f t="shared" si="4"/>
        <v>674.15800000000002</v>
      </c>
      <c r="L133" s="65">
        <v>100</v>
      </c>
    </row>
    <row r="134" spans="1:12" hidden="1" x14ac:dyDescent="0.3">
      <c r="A134" s="65" t="s">
        <v>3409</v>
      </c>
      <c r="B134" s="65">
        <v>29.1</v>
      </c>
      <c r="C134" s="65">
        <v>37.1</v>
      </c>
      <c r="D134" s="65">
        <v>0.8</v>
      </c>
      <c r="E134" s="69">
        <v>0</v>
      </c>
      <c r="F134" s="65">
        <v>24.5</v>
      </c>
      <c r="G134" s="65">
        <v>5.7</v>
      </c>
      <c r="H134" s="65">
        <v>0.4</v>
      </c>
      <c r="I134" s="65">
        <v>0.6</v>
      </c>
      <c r="J134" s="65">
        <v>1.8</v>
      </c>
      <c r="K134" s="68">
        <f t="shared" si="4"/>
        <v>577.75400000000013</v>
      </c>
      <c r="L134" s="65">
        <v>100</v>
      </c>
    </row>
    <row r="135" spans="1:12" hidden="1" x14ac:dyDescent="0.3">
      <c r="A135" s="65" t="s">
        <v>3465</v>
      </c>
      <c r="B135" s="65">
        <v>0</v>
      </c>
      <c r="C135" s="65">
        <v>100</v>
      </c>
      <c r="D135" s="65">
        <v>0</v>
      </c>
      <c r="E135" s="69"/>
      <c r="F135" s="65">
        <v>0</v>
      </c>
      <c r="G135" s="65">
        <v>0</v>
      </c>
      <c r="H135" s="65">
        <v>0</v>
      </c>
      <c r="I135" s="65">
        <v>0</v>
      </c>
      <c r="J135" s="65">
        <v>0</v>
      </c>
      <c r="K135" s="68">
        <f t="shared" si="4"/>
        <v>683</v>
      </c>
      <c r="L135" s="65">
        <v>100</v>
      </c>
    </row>
    <row r="136" spans="1:12" hidden="1" x14ac:dyDescent="0.3">
      <c r="A136" s="65" t="s">
        <v>3475</v>
      </c>
      <c r="B136" s="65">
        <v>36</v>
      </c>
      <c r="C136" s="65">
        <v>8.1999999999999993</v>
      </c>
      <c r="D136" s="65">
        <v>0.5</v>
      </c>
      <c r="E136" s="69">
        <v>48.6</v>
      </c>
      <c r="F136" s="65">
        <v>5.7</v>
      </c>
      <c r="G136" s="65">
        <v>0.6</v>
      </c>
      <c r="H136" s="65">
        <v>0.3</v>
      </c>
      <c r="I136" s="65">
        <v>0.1</v>
      </c>
      <c r="J136" s="65">
        <v>0</v>
      </c>
      <c r="K136" s="68">
        <f t="shared" si="4"/>
        <v>455.37099999999998</v>
      </c>
      <c r="L136" s="65">
        <v>100</v>
      </c>
    </row>
    <row r="137" spans="1:12" hidden="1" x14ac:dyDescent="0.3">
      <c r="A137" s="65" t="s">
        <v>3522</v>
      </c>
      <c r="B137" s="65">
        <v>0</v>
      </c>
      <c r="C137" s="65">
        <v>98.5</v>
      </c>
      <c r="D137" s="65">
        <v>1.2</v>
      </c>
      <c r="E137" s="69">
        <v>0</v>
      </c>
      <c r="F137" s="65">
        <v>0</v>
      </c>
      <c r="G137" s="65">
        <v>0</v>
      </c>
      <c r="H137" s="65">
        <v>0.3</v>
      </c>
      <c r="I137" s="65">
        <v>0</v>
      </c>
      <c r="J137" s="65">
        <v>0</v>
      </c>
      <c r="K137" s="68">
        <f t="shared" si="4"/>
        <v>684.10399999999993</v>
      </c>
      <c r="L137" s="65">
        <v>100</v>
      </c>
    </row>
    <row r="138" spans="1:12" x14ac:dyDescent="0.3">
      <c r="A138" s="65" t="s">
        <v>3528</v>
      </c>
      <c r="B138" s="65">
        <v>22.8</v>
      </c>
      <c r="C138" s="65">
        <v>29.7</v>
      </c>
      <c r="D138" s="65">
        <v>0.6</v>
      </c>
      <c r="E138" s="69">
        <v>20.9</v>
      </c>
      <c r="F138" s="65">
        <v>1.9</v>
      </c>
      <c r="G138" s="65">
        <v>9.6999999999999993</v>
      </c>
      <c r="H138" s="65">
        <v>5.9</v>
      </c>
      <c r="I138" s="65">
        <v>8.5</v>
      </c>
      <c r="J138" s="65">
        <v>0</v>
      </c>
      <c r="K138" s="68">
        <f t="shared" si="4"/>
        <v>464.697</v>
      </c>
      <c r="L138" s="65">
        <v>100</v>
      </c>
    </row>
    <row r="139" spans="1:12" hidden="1" x14ac:dyDescent="0.3">
      <c r="A139" s="65" t="s">
        <v>3595</v>
      </c>
      <c r="B139" s="65">
        <v>34.1</v>
      </c>
      <c r="C139" s="65">
        <v>31.8</v>
      </c>
      <c r="D139" s="65">
        <v>0.9</v>
      </c>
      <c r="E139" s="69">
        <v>19.2</v>
      </c>
      <c r="F139" s="65">
        <v>5.7</v>
      </c>
      <c r="G139" s="65">
        <v>5.2</v>
      </c>
      <c r="H139" s="65">
        <v>1.2</v>
      </c>
      <c r="I139" s="65">
        <v>1.5</v>
      </c>
      <c r="J139" s="65">
        <v>0.4</v>
      </c>
      <c r="K139" s="68">
        <f t="shared" si="4"/>
        <v>598.06500000000005</v>
      </c>
      <c r="L139" s="65">
        <v>100</v>
      </c>
    </row>
    <row r="140" spans="1:12" hidden="1" x14ac:dyDescent="0.3">
      <c r="A140" s="65" t="s">
        <v>3834</v>
      </c>
      <c r="B140" s="65">
        <v>0</v>
      </c>
      <c r="C140" s="65">
        <v>0</v>
      </c>
      <c r="D140" s="65">
        <v>11.4</v>
      </c>
      <c r="E140" s="69">
        <v>0</v>
      </c>
      <c r="F140" s="65">
        <v>60.2</v>
      </c>
      <c r="G140" s="65">
        <v>22.6</v>
      </c>
      <c r="H140" s="65">
        <v>1.2</v>
      </c>
      <c r="I140" s="65">
        <v>4.5999999999999996</v>
      </c>
      <c r="J140" s="65">
        <v>0</v>
      </c>
      <c r="K140" s="68">
        <f t="shared" si="4"/>
        <v>113.40200000000002</v>
      </c>
      <c r="L140" s="65">
        <v>99.7</v>
      </c>
    </row>
    <row r="141" spans="1:12" hidden="1" x14ac:dyDescent="0.3">
      <c r="A141" s="65" t="s">
        <v>3837</v>
      </c>
      <c r="B141" s="65">
        <v>4.0999999999999996</v>
      </c>
      <c r="C141" s="65">
        <v>75</v>
      </c>
      <c r="D141" s="65">
        <v>0.3</v>
      </c>
      <c r="E141" s="69">
        <v>0</v>
      </c>
      <c r="F141" s="65">
        <v>20.6</v>
      </c>
      <c r="G141" s="65">
        <v>0</v>
      </c>
      <c r="H141" s="65">
        <v>0</v>
      </c>
      <c r="I141" s="65">
        <v>0</v>
      </c>
      <c r="J141" s="65">
        <v>0</v>
      </c>
      <c r="K141" s="68">
        <f t="shared" si="4"/>
        <v>559.90900000000011</v>
      </c>
      <c r="L141" s="65">
        <v>100</v>
      </c>
    </row>
    <row r="142" spans="1:12" hidden="1" x14ac:dyDescent="0.3">
      <c r="A142" s="65" t="s">
        <v>4364</v>
      </c>
      <c r="B142" s="65">
        <v>0</v>
      </c>
      <c r="C142" s="65">
        <v>19.399999999999999</v>
      </c>
      <c r="D142" s="65">
        <v>16.899999999999999</v>
      </c>
      <c r="E142" s="69">
        <v>0</v>
      </c>
      <c r="F142" s="65">
        <v>63.7</v>
      </c>
      <c r="G142" s="65">
        <v>0</v>
      </c>
      <c r="H142" s="65">
        <v>0</v>
      </c>
      <c r="I142" s="65">
        <v>0</v>
      </c>
      <c r="J142" s="65">
        <v>0</v>
      </c>
      <c r="K142" s="68">
        <f t="shared" si="4"/>
        <v>292.25900000000001</v>
      </c>
      <c r="L142" s="65">
        <v>99.8</v>
      </c>
    </row>
    <row r="143" spans="1:12" hidden="1" x14ac:dyDescent="0.3">
      <c r="A143" s="65" t="s">
        <v>3885</v>
      </c>
      <c r="B143" s="65">
        <v>29.6</v>
      </c>
      <c r="C143" s="65">
        <v>33.200000000000003</v>
      </c>
      <c r="D143" s="65">
        <v>0.5</v>
      </c>
      <c r="E143" s="69">
        <v>0</v>
      </c>
      <c r="F143" s="65">
        <v>36.6</v>
      </c>
      <c r="G143" s="65">
        <v>0.05</v>
      </c>
      <c r="H143" s="65">
        <v>0</v>
      </c>
      <c r="I143" s="65">
        <v>0.05</v>
      </c>
      <c r="J143" s="65">
        <v>0</v>
      </c>
      <c r="K143" s="68">
        <f t="shared" si="4"/>
        <v>551.93600000000015</v>
      </c>
      <c r="L143" s="65">
        <v>100</v>
      </c>
    </row>
    <row r="144" spans="1:12" hidden="1" x14ac:dyDescent="0.3">
      <c r="A144" s="65" t="s">
        <v>4365</v>
      </c>
      <c r="B144" s="65">
        <v>0</v>
      </c>
      <c r="C144" s="65">
        <v>39.799999999999997</v>
      </c>
      <c r="D144" s="65">
        <v>60.2</v>
      </c>
      <c r="E144" s="69">
        <v>0</v>
      </c>
      <c r="F144" s="65">
        <v>0</v>
      </c>
      <c r="G144" s="65">
        <v>0</v>
      </c>
      <c r="H144" s="65">
        <v>0</v>
      </c>
      <c r="I144" s="65">
        <v>0</v>
      </c>
      <c r="J144" s="65">
        <v>0</v>
      </c>
      <c r="K144" s="68">
        <f t="shared" si="4"/>
        <v>834.10199999999998</v>
      </c>
      <c r="L144" s="65">
        <v>74.3</v>
      </c>
    </row>
    <row r="145" spans="1:12" hidden="1" x14ac:dyDescent="0.3">
      <c r="A145" s="65" t="s">
        <v>3931</v>
      </c>
      <c r="B145" s="65">
        <v>0</v>
      </c>
      <c r="C145" s="65">
        <v>0</v>
      </c>
      <c r="D145" s="65">
        <v>3</v>
      </c>
      <c r="E145" s="69">
        <v>0</v>
      </c>
      <c r="F145" s="65">
        <v>97</v>
      </c>
      <c r="G145" s="65">
        <v>0</v>
      </c>
      <c r="H145" s="65">
        <v>0</v>
      </c>
      <c r="I145" s="65">
        <v>0</v>
      </c>
      <c r="J145" s="65">
        <v>0</v>
      </c>
      <c r="K145" s="68">
        <f t="shared" si="4"/>
        <v>30.93</v>
      </c>
      <c r="L145" s="65">
        <v>31.1</v>
      </c>
    </row>
    <row r="146" spans="1:12" hidden="1" x14ac:dyDescent="0.3">
      <c r="A146" s="65" t="s">
        <v>3940</v>
      </c>
      <c r="B146" s="65">
        <v>46.8</v>
      </c>
      <c r="C146" s="65">
        <v>0</v>
      </c>
      <c r="D146" s="65">
        <v>0.5</v>
      </c>
      <c r="E146" s="69">
        <v>0</v>
      </c>
      <c r="F146" s="65">
        <v>51.4</v>
      </c>
      <c r="G146" s="65">
        <v>0</v>
      </c>
      <c r="H146" s="65">
        <v>0.2</v>
      </c>
      <c r="I146" s="65">
        <v>1.1000000000000001</v>
      </c>
      <c r="J146" s="65">
        <v>0</v>
      </c>
      <c r="K146" s="68">
        <f t="shared" si="4"/>
        <v>511.77300000000002</v>
      </c>
      <c r="L146" s="65">
        <v>33.700000000000003</v>
      </c>
    </row>
    <row r="147" spans="1:12" x14ac:dyDescent="0.3">
      <c r="A147" s="70"/>
    </row>
    <row r="148" spans="1:12" x14ac:dyDescent="0.3">
      <c r="A148" s="72" t="s">
        <v>4366</v>
      </c>
    </row>
    <row r="149" spans="1:12" ht="15.6" x14ac:dyDescent="0.3">
      <c r="A149" s="109" t="s">
        <v>4458</v>
      </c>
      <c r="J149" s="110" t="s">
        <v>4459</v>
      </c>
    </row>
    <row r="150" spans="1:12" x14ac:dyDescent="0.3">
      <c r="A150" s="73" t="s">
        <v>4367</v>
      </c>
    </row>
    <row r="152" spans="1:12" x14ac:dyDescent="0.3">
      <c r="A152" s="73" t="s">
        <v>4368</v>
      </c>
    </row>
    <row r="153" spans="1:12" x14ac:dyDescent="0.3">
      <c r="A153" s="73" t="s">
        <v>4369</v>
      </c>
    </row>
    <row r="155" spans="1:12" ht="25.2" x14ac:dyDescent="0.5">
      <c r="A155" s="74" t="s">
        <v>4370</v>
      </c>
    </row>
    <row r="157" spans="1:12" x14ac:dyDescent="0.3">
      <c r="A157" s="73" t="s">
        <v>4371</v>
      </c>
    </row>
    <row r="158" spans="1:12" x14ac:dyDescent="0.3">
      <c r="A158" s="75" t="s">
        <v>4372</v>
      </c>
    </row>
    <row r="159" spans="1:12" ht="25.5" customHeight="1" x14ac:dyDescent="0.3">
      <c r="A159" s="121" t="s">
        <v>4373</v>
      </c>
      <c r="B159" s="122"/>
      <c r="C159" s="122"/>
      <c r="D159" s="122"/>
      <c r="E159" s="122"/>
      <c r="F159" s="122"/>
      <c r="G159" s="122"/>
      <c r="H159" s="122"/>
      <c r="I159" s="122"/>
      <c r="J159" s="122"/>
      <c r="K159" s="122"/>
      <c r="L159" s="122"/>
    </row>
    <row r="161" spans="1:12" x14ac:dyDescent="0.3">
      <c r="A161" s="75" t="s">
        <v>4374</v>
      </c>
    </row>
    <row r="162" spans="1:12" x14ac:dyDescent="0.3">
      <c r="A162" s="76" t="s">
        <v>4375</v>
      </c>
    </row>
    <row r="164" spans="1:12" x14ac:dyDescent="0.3">
      <c r="A164" s="75" t="s">
        <v>4376</v>
      </c>
    </row>
    <row r="165" spans="1:12" ht="25.5" customHeight="1" x14ac:dyDescent="0.3">
      <c r="A165" s="121" t="s">
        <v>4377</v>
      </c>
      <c r="B165" s="122"/>
      <c r="C165" s="122"/>
      <c r="D165" s="122"/>
      <c r="E165" s="122"/>
      <c r="F165" s="122"/>
      <c r="G165" s="122"/>
      <c r="H165" s="122"/>
      <c r="I165" s="122"/>
      <c r="J165" s="122"/>
      <c r="K165" s="122"/>
      <c r="L165" s="122"/>
    </row>
    <row r="167" spans="1:12" x14ac:dyDescent="0.3">
      <c r="A167" s="73" t="s">
        <v>4378</v>
      </c>
    </row>
    <row r="168" spans="1:12" x14ac:dyDescent="0.3">
      <c r="A168" s="75" t="s">
        <v>4372</v>
      </c>
    </row>
    <row r="169" spans="1:12" x14ac:dyDescent="0.3">
      <c r="A169" s="76" t="s">
        <v>4379</v>
      </c>
    </row>
    <row r="171" spans="1:12" x14ac:dyDescent="0.3">
      <c r="A171" s="75" t="s">
        <v>4374</v>
      </c>
    </row>
    <row r="172" spans="1:12" x14ac:dyDescent="0.3">
      <c r="A172" s="76" t="s">
        <v>4375</v>
      </c>
    </row>
    <row r="174" spans="1:12" x14ac:dyDescent="0.3">
      <c r="A174" s="75" t="s">
        <v>4376</v>
      </c>
    </row>
    <row r="175" spans="1:12" ht="25.5" customHeight="1" x14ac:dyDescent="0.3">
      <c r="A175" s="121" t="s">
        <v>4377</v>
      </c>
      <c r="B175" s="122"/>
      <c r="C175" s="122"/>
      <c r="D175" s="122"/>
      <c r="E175" s="122"/>
      <c r="F175" s="122"/>
      <c r="G175" s="122"/>
      <c r="H175" s="122"/>
      <c r="I175" s="122"/>
      <c r="J175" s="122"/>
      <c r="K175" s="122"/>
      <c r="L175" s="122"/>
    </row>
    <row r="177" spans="1:12" x14ac:dyDescent="0.3">
      <c r="A177" s="73" t="s">
        <v>4380</v>
      </c>
    </row>
    <row r="178" spans="1:12" x14ac:dyDescent="0.3">
      <c r="A178" s="75" t="s">
        <v>4372</v>
      </c>
    </row>
    <row r="179" spans="1:12" x14ac:dyDescent="0.3">
      <c r="A179" s="76" t="s">
        <v>4381</v>
      </c>
    </row>
    <row r="181" spans="1:12" x14ac:dyDescent="0.3">
      <c r="A181" s="75" t="s">
        <v>4374</v>
      </c>
    </row>
    <row r="182" spans="1:12" x14ac:dyDescent="0.3">
      <c r="A182" s="76" t="s">
        <v>4375</v>
      </c>
    </row>
    <row r="184" spans="1:12" x14ac:dyDescent="0.3">
      <c r="A184" s="75" t="s">
        <v>4376</v>
      </c>
    </row>
    <row r="185" spans="1:12" ht="25.5" customHeight="1" x14ac:dyDescent="0.3">
      <c r="A185" s="121" t="s">
        <v>4377</v>
      </c>
      <c r="B185" s="122"/>
      <c r="C185" s="122"/>
      <c r="D185" s="122"/>
      <c r="E185" s="122"/>
      <c r="F185" s="122"/>
      <c r="G185" s="122"/>
      <c r="H185" s="122"/>
      <c r="I185" s="122"/>
      <c r="J185" s="122"/>
      <c r="K185" s="122"/>
      <c r="L185" s="122"/>
    </row>
    <row r="187" spans="1:12" x14ac:dyDescent="0.3">
      <c r="A187" s="73" t="s">
        <v>4382</v>
      </c>
    </row>
    <row r="188" spans="1:12" x14ac:dyDescent="0.3">
      <c r="A188" s="75" t="s">
        <v>4372</v>
      </c>
    </row>
    <row r="189" spans="1:12" x14ac:dyDescent="0.3">
      <c r="A189" s="76" t="s">
        <v>4383</v>
      </c>
    </row>
    <row r="191" spans="1:12" x14ac:dyDescent="0.3">
      <c r="A191" s="75" t="s">
        <v>4374</v>
      </c>
    </row>
    <row r="192" spans="1:12" x14ac:dyDescent="0.3">
      <c r="A192" s="76" t="s">
        <v>4375</v>
      </c>
    </row>
    <row r="194" spans="1:12" x14ac:dyDescent="0.3">
      <c r="A194" s="75" t="s">
        <v>4376</v>
      </c>
    </row>
    <row r="195" spans="1:12" ht="25.5" customHeight="1" x14ac:dyDescent="0.3">
      <c r="A195" s="121" t="s">
        <v>4377</v>
      </c>
      <c r="B195" s="122"/>
      <c r="C195" s="122"/>
      <c r="D195" s="122"/>
      <c r="E195" s="122"/>
      <c r="F195" s="122"/>
      <c r="G195" s="122"/>
      <c r="H195" s="122"/>
      <c r="I195" s="122"/>
      <c r="J195" s="122"/>
      <c r="K195" s="122"/>
      <c r="L195" s="122"/>
    </row>
    <row r="197" spans="1:12" x14ac:dyDescent="0.3">
      <c r="A197" s="73" t="s">
        <v>4384</v>
      </c>
    </row>
    <row r="198" spans="1:12" x14ac:dyDescent="0.3">
      <c r="A198" s="75" t="s">
        <v>4372</v>
      </c>
    </row>
    <row r="199" spans="1:12" x14ac:dyDescent="0.3">
      <c r="A199" s="76" t="s">
        <v>4385</v>
      </c>
    </row>
    <row r="201" spans="1:12" x14ac:dyDescent="0.3">
      <c r="A201" s="75" t="s">
        <v>4374</v>
      </c>
    </row>
    <row r="202" spans="1:12" x14ac:dyDescent="0.3">
      <c r="A202" s="76" t="s">
        <v>4375</v>
      </c>
    </row>
    <row r="204" spans="1:12" x14ac:dyDescent="0.3">
      <c r="A204" s="75" t="s">
        <v>4376</v>
      </c>
    </row>
    <row r="205" spans="1:12" x14ac:dyDescent="0.3">
      <c r="A205" s="76" t="s">
        <v>4386</v>
      </c>
    </row>
    <row r="207" spans="1:12" x14ac:dyDescent="0.3">
      <c r="A207" s="73" t="s">
        <v>4387</v>
      </c>
    </row>
    <row r="208" spans="1:12" x14ac:dyDescent="0.3">
      <c r="A208" s="75" t="s">
        <v>4372</v>
      </c>
    </row>
    <row r="209" spans="1:12" x14ac:dyDescent="0.3">
      <c r="A209" s="76" t="s">
        <v>4388</v>
      </c>
    </row>
    <row r="211" spans="1:12" x14ac:dyDescent="0.3">
      <c r="A211" s="75" t="s">
        <v>4374</v>
      </c>
    </row>
    <row r="212" spans="1:12" x14ac:dyDescent="0.3">
      <c r="A212" s="76" t="s">
        <v>4375</v>
      </c>
    </row>
    <row r="214" spans="1:12" x14ac:dyDescent="0.3">
      <c r="A214" s="75" t="s">
        <v>4376</v>
      </c>
    </row>
    <row r="215" spans="1:12" ht="25.5" customHeight="1" x14ac:dyDescent="0.3">
      <c r="A215" s="121" t="s">
        <v>4377</v>
      </c>
      <c r="B215" s="122"/>
      <c r="C215" s="122"/>
      <c r="D215" s="122"/>
      <c r="E215" s="122"/>
      <c r="F215" s="122"/>
      <c r="G215" s="122"/>
      <c r="H215" s="122"/>
      <c r="I215" s="122"/>
      <c r="J215" s="122"/>
      <c r="K215" s="122"/>
      <c r="L215" s="122"/>
    </row>
    <row r="217" spans="1:12" x14ac:dyDescent="0.3">
      <c r="A217" s="73" t="s">
        <v>4389</v>
      </c>
    </row>
    <row r="218" spans="1:12" x14ac:dyDescent="0.3">
      <c r="A218" s="75" t="s">
        <v>4372</v>
      </c>
    </row>
    <row r="219" spans="1:12" x14ac:dyDescent="0.3">
      <c r="A219" s="76" t="s">
        <v>4390</v>
      </c>
    </row>
    <row r="221" spans="1:12" x14ac:dyDescent="0.3">
      <c r="A221" s="75" t="s">
        <v>4374</v>
      </c>
    </row>
    <row r="222" spans="1:12" ht="25.5" customHeight="1" x14ac:dyDescent="0.3">
      <c r="A222" s="121" t="s">
        <v>4391</v>
      </c>
      <c r="B222" s="122"/>
      <c r="C222" s="122"/>
      <c r="D222" s="122"/>
      <c r="E222" s="122"/>
      <c r="F222" s="122"/>
      <c r="G222" s="122"/>
      <c r="H222" s="122"/>
      <c r="I222" s="122"/>
      <c r="J222" s="122"/>
      <c r="K222" s="122"/>
      <c r="L222" s="122"/>
    </row>
    <row r="225" spans="1:1" x14ac:dyDescent="0.3">
      <c r="A225" s="61" t="s">
        <v>4392</v>
      </c>
    </row>
  </sheetData>
  <autoFilter ref="A2:L146" xr:uid="{F70E0ED8-9FBC-4924-AEA0-B2786898519A}">
    <filterColumn colId="0">
      <filters>
        <filter val="United Kingdom"/>
      </filters>
    </filterColumn>
    <sortState xmlns:xlrd2="http://schemas.microsoft.com/office/spreadsheetml/2017/richdata2" ref="A28:L28">
      <sortCondition ref="A2:A146"/>
    </sortState>
  </autoFilter>
  <mergeCells count="8">
    <mergeCell ref="A215:L215"/>
    <mergeCell ref="A222:L222"/>
    <mergeCell ref="B1:K1"/>
    <mergeCell ref="A159:L159"/>
    <mergeCell ref="A165:L165"/>
    <mergeCell ref="A175:L175"/>
    <mergeCell ref="A185:L185"/>
    <mergeCell ref="A195:L195"/>
  </mergeCells>
  <hyperlinks>
    <hyperlink ref="A149" r:id="rId1" location=":~:text=Natural%20gas%20accounted%20for%2041,hydroelectric%20power%2C%20contributed%208%25." display="https://www.eia.gov/state/?sid=GA - :~:text=Natural%20gas%20accounted%20for%2041,hydroelectric%20power%2C%20contributed%208%25." xr:uid="{4C244C1A-4923-44B1-AB09-F651BC56AE0F}"/>
  </hyperlink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D9ED0-2A6D-4D37-AF53-F3C52C9A0757}">
  <dimension ref="A1:Q27"/>
  <sheetViews>
    <sheetView workbookViewId="0">
      <selection activeCell="J4" sqref="J4"/>
    </sheetView>
  </sheetViews>
  <sheetFormatPr defaultColWidth="9" defaultRowHeight="13.2" x14ac:dyDescent="0.25"/>
  <cols>
    <col min="1" max="1" width="23.19921875" style="77" customWidth="1"/>
    <col min="2" max="2" width="11.09765625" style="77" customWidth="1"/>
    <col min="3" max="4" width="9.09765625" style="77" customWidth="1"/>
    <col min="5" max="6" width="8.8984375" style="77" customWidth="1"/>
    <col min="7" max="7" width="9" style="77" customWidth="1"/>
    <col min="8" max="8" width="9.3984375" style="77" customWidth="1"/>
    <col min="9" max="9" width="10.8984375" style="77" customWidth="1"/>
    <col min="10" max="10" width="9.19921875" style="77" customWidth="1"/>
    <col min="11" max="11" width="10.59765625" style="77" customWidth="1"/>
    <col min="12" max="15" width="8.8984375" style="77" customWidth="1"/>
    <col min="16" max="16" width="9.09765625" style="77" customWidth="1"/>
    <col min="17" max="17" width="10.3984375" style="77" customWidth="1"/>
    <col min="18" max="16384" width="9" style="77"/>
  </cols>
  <sheetData>
    <row r="1" spans="1:17" x14ac:dyDescent="0.25">
      <c r="A1" s="86" t="s">
        <v>4444</v>
      </c>
      <c r="B1" s="87"/>
      <c r="C1" s="78">
        <v>0.22800000000000001</v>
      </c>
      <c r="D1" s="78">
        <v>0.29699999999999999</v>
      </c>
      <c r="E1" s="78">
        <v>6.0000000000000001E-3</v>
      </c>
      <c r="F1" s="78">
        <v>0.20899999999999999</v>
      </c>
      <c r="G1" s="78">
        <v>8.5000000000000006E-2</v>
      </c>
      <c r="H1" s="78">
        <v>1.9E-2</v>
      </c>
      <c r="I1" s="78">
        <v>5.8999999999999997E-2</v>
      </c>
      <c r="J1" s="78">
        <v>9.7000000000000003E-2</v>
      </c>
      <c r="K1" s="78">
        <v>0</v>
      </c>
      <c r="L1" s="78">
        <f>(1-SUM(C1:K1))</f>
        <v>0</v>
      </c>
      <c r="M1" s="78">
        <v>0</v>
      </c>
      <c r="N1" s="78"/>
      <c r="O1" s="78"/>
    </row>
    <row r="2" spans="1:17" ht="15.6" x14ac:dyDescent="0.3">
      <c r="A2" s="109" t="s">
        <v>4458</v>
      </c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</row>
    <row r="3" spans="1:17" x14ac:dyDescent="0.25">
      <c r="A3" s="89" t="s">
        <v>4443</v>
      </c>
      <c r="B3" s="90"/>
      <c r="C3" s="91">
        <v>0</v>
      </c>
      <c r="D3" s="91">
        <v>0</v>
      </c>
      <c r="E3" s="91">
        <v>0</v>
      </c>
      <c r="F3" s="91">
        <v>0</v>
      </c>
      <c r="G3" s="91">
        <v>0</v>
      </c>
      <c r="H3" s="91">
        <v>0</v>
      </c>
      <c r="I3" s="91">
        <v>1</v>
      </c>
      <c r="J3" s="91">
        <v>0</v>
      </c>
      <c r="K3" s="91">
        <v>0</v>
      </c>
      <c r="L3" s="91">
        <v>0</v>
      </c>
      <c r="M3" s="91">
        <v>0</v>
      </c>
      <c r="N3" s="91"/>
      <c r="O3" s="91"/>
    </row>
    <row r="5" spans="1:17" ht="66" x14ac:dyDescent="0.25">
      <c r="A5" s="79" t="s">
        <v>4394</v>
      </c>
      <c r="B5" s="79" t="s">
        <v>4395</v>
      </c>
      <c r="C5" s="79" t="s">
        <v>4396</v>
      </c>
      <c r="D5" s="79" t="s">
        <v>4397</v>
      </c>
      <c r="E5" s="79" t="s">
        <v>4398</v>
      </c>
      <c r="F5" s="79" t="s">
        <v>4399</v>
      </c>
      <c r="G5" s="79" t="s">
        <v>4400</v>
      </c>
      <c r="H5" s="79" t="s">
        <v>4401</v>
      </c>
      <c r="I5" s="79" t="s">
        <v>4402</v>
      </c>
      <c r="J5" s="79" t="s">
        <v>4403</v>
      </c>
      <c r="K5" s="79" t="s">
        <v>4404</v>
      </c>
      <c r="L5" s="79" t="s">
        <v>4405</v>
      </c>
      <c r="M5" s="79" t="s">
        <v>4406</v>
      </c>
      <c r="N5" s="80" t="s">
        <v>4407</v>
      </c>
      <c r="O5" s="80" t="s">
        <v>4408</v>
      </c>
      <c r="P5" s="93" t="s">
        <v>4442</v>
      </c>
      <c r="Q5" s="84" t="s">
        <v>4443</v>
      </c>
    </row>
    <row r="6" spans="1:17" ht="14.4" x14ac:dyDescent="0.3">
      <c r="A6" s="81" t="s">
        <v>4409</v>
      </c>
      <c r="B6" s="81" t="s">
        <v>4410</v>
      </c>
      <c r="C6" s="81">
        <v>1.0794166278269226</v>
      </c>
      <c r="D6" s="81">
        <v>0.68374637948792838</v>
      </c>
      <c r="E6" s="81">
        <v>1.2796317202626938E-2</v>
      </c>
      <c r="F6" s="81">
        <v>0.93493220589947468</v>
      </c>
      <c r="G6" s="81">
        <v>4.5764576869595418E-2</v>
      </c>
      <c r="H6" s="81">
        <v>3.7021687180642817E-3</v>
      </c>
      <c r="I6" s="81">
        <v>4.7354811694385462E-2</v>
      </c>
      <c r="J6" s="81">
        <v>1.1239655383494505E-2</v>
      </c>
      <c r="K6" s="82">
        <v>6.0463721762406102E-2</v>
      </c>
      <c r="L6" s="81">
        <v>3.2456059375403447E-2</v>
      </c>
      <c r="M6" s="81">
        <v>1.4601694963246214E-2</v>
      </c>
      <c r="N6" s="83">
        <v>1.1202540864117039E-2</v>
      </c>
      <c r="O6" s="83">
        <v>6.5790515626949903E-2</v>
      </c>
      <c r="P6" s="94">
        <f t="shared" ref="P6:P24" si="0">CoalProp*C6+GasProp*D6+NuclearProp*E6+OilProp*F6+BiomassProp*G6+HydroProp*H6+PhotovoltaicProp*I6+WindProp*J6+WoodProp*L6+Geothermal*K6+CSP_Prop*M6</f>
        <v>0.6525017854903854</v>
      </c>
      <c r="Q6" s="85">
        <f t="shared" ref="Q6:Q24" si="1">C6*NewCoal+D6*NewGas+E6*NewNuclear+F6*NewOil+G6*NewBiomass+H6*NewHydro+I6*NewSolar+J6*NewWind+K6*NewGeoth+L6*NewWood+M6*NewCSP</f>
        <v>4.7354811694385462E-2</v>
      </c>
    </row>
    <row r="7" spans="1:17" ht="27" x14ac:dyDescent="0.3">
      <c r="A7" s="81" t="s">
        <v>4411</v>
      </c>
      <c r="B7" s="81" t="s">
        <v>4412</v>
      </c>
      <c r="C7" s="81">
        <v>8.2065052378206787E-12</v>
      </c>
      <c r="D7" s="81">
        <v>4.2614527939506636E-10</v>
      </c>
      <c r="E7" s="81">
        <v>6.8402930072864135E-8</v>
      </c>
      <c r="F7" s="81">
        <v>3.6900865821439066E-11</v>
      </c>
      <c r="G7" s="81">
        <v>9.4979390080107827E-14</v>
      </c>
      <c r="H7" s="81">
        <v>2.3407628090776124E-10</v>
      </c>
      <c r="I7" s="81">
        <v>9.4110613766717833E-9</v>
      </c>
      <c r="J7" s="81">
        <v>7.1996120079082544E-10</v>
      </c>
      <c r="K7" s="82">
        <v>3.3618948906638399E-8</v>
      </c>
      <c r="L7" s="81">
        <v>3.1887074652327281E-9</v>
      </c>
      <c r="M7" s="81">
        <v>1.0337239702345999E-9</v>
      </c>
      <c r="N7" s="83">
        <v>6.7421988830029945E-10</v>
      </c>
      <c r="O7" s="83">
        <v>3.7182359848455301E-8</v>
      </c>
      <c r="P7" s="94">
        <f t="shared" si="0"/>
        <v>1.1761104728541729E-9</v>
      </c>
      <c r="Q7" s="85">
        <f t="shared" si="1"/>
        <v>9.4110613766717833E-9</v>
      </c>
    </row>
    <row r="8" spans="1:17" ht="14.4" x14ac:dyDescent="0.3">
      <c r="A8" s="81" t="s">
        <v>4413</v>
      </c>
      <c r="B8" s="81" t="s">
        <v>4414</v>
      </c>
      <c r="C8" s="81">
        <v>4.7557163933543603E-2</v>
      </c>
      <c r="D8" s="81">
        <v>0.12447805586101988</v>
      </c>
      <c r="E8" s="81">
        <v>4.6705089934600777E-2</v>
      </c>
      <c r="F8" s="81">
        <v>0.5066358103083497</v>
      </c>
      <c r="G8" s="81">
        <v>1.2946373467579446E-3</v>
      </c>
      <c r="H8" s="81">
        <v>1.1645379550239269E-3</v>
      </c>
      <c r="I8" s="81">
        <v>6.3632886078159479E-2</v>
      </c>
      <c r="J8" s="81">
        <v>1.1276394271906255E-2</v>
      </c>
      <c r="K8" s="82">
        <v>4.0719481066861702E-4</v>
      </c>
      <c r="L8" s="81">
        <v>3.9787243568518448E-2</v>
      </c>
      <c r="M8" s="81">
        <v>9.0318906662833568E-5</v>
      </c>
      <c r="N8" s="83">
        <v>6.5512558492331624E-5</v>
      </c>
      <c r="O8" s="83">
        <v>1.1756581595320701E-3</v>
      </c>
      <c r="P8" s="94">
        <f t="shared" si="0"/>
        <v>0.15896045178022974</v>
      </c>
      <c r="Q8" s="85">
        <f t="shared" si="1"/>
        <v>6.3632886078159479E-2</v>
      </c>
    </row>
    <row r="9" spans="1:17" ht="27" x14ac:dyDescent="0.3">
      <c r="A9" s="81" t="s">
        <v>4415</v>
      </c>
      <c r="B9" s="81" t="s">
        <v>4416</v>
      </c>
      <c r="C9" s="81">
        <v>3.7010276402908533E-3</v>
      </c>
      <c r="D9" s="81">
        <v>1.1824277442245464E-3</v>
      </c>
      <c r="E9" s="81">
        <v>5.745397571118182E-5</v>
      </c>
      <c r="F9" s="81">
        <v>2.7343344671834913E-3</v>
      </c>
      <c r="G9" s="81">
        <v>4.0264237333728116E-2</v>
      </c>
      <c r="H9" s="81">
        <v>1.70910430034348E-5</v>
      </c>
      <c r="I9" s="81">
        <v>1.729407198825924E-4</v>
      </c>
      <c r="J9" s="81">
        <v>3.5844268594279655E-5</v>
      </c>
      <c r="K9" s="82">
        <v>1.8516107659356599E-5</v>
      </c>
      <c r="L9" s="81">
        <v>1.7218648845136994E-4</v>
      </c>
      <c r="M9" s="81">
        <v>4.2300734035033787E-6</v>
      </c>
      <c r="N9" s="83">
        <v>3.6571233975837651E-6</v>
      </c>
      <c r="O9" s="83">
        <v>2.0736592266737701E-6</v>
      </c>
      <c r="P9" s="94">
        <f t="shared" si="0"/>
        <v>5.2033012692272954E-3</v>
      </c>
      <c r="Q9" s="85">
        <f t="shared" si="1"/>
        <v>1.729407198825924E-4</v>
      </c>
    </row>
    <row r="10" spans="1:17" ht="14.4" x14ac:dyDescent="0.3">
      <c r="A10" s="81" t="s">
        <v>4417</v>
      </c>
      <c r="B10" s="81" t="s">
        <v>4418</v>
      </c>
      <c r="C10" s="81">
        <v>2.1050886082612358E-3</v>
      </c>
      <c r="D10" s="81">
        <v>1.2530193228344388E-3</v>
      </c>
      <c r="E10" s="81">
        <v>7.6294549720838157E-5</v>
      </c>
      <c r="F10" s="81">
        <v>9.5807663068053089E-4</v>
      </c>
      <c r="G10" s="81">
        <v>2.2067555531067639E-4</v>
      </c>
      <c r="H10" s="81">
        <v>2.0571702081474843E-5</v>
      </c>
      <c r="I10" s="81">
        <v>7.932983300313839E-5</v>
      </c>
      <c r="J10" s="81">
        <v>3.2178230410772773E-5</v>
      </c>
      <c r="K10" s="82">
        <v>4.2538709512341103E-5</v>
      </c>
      <c r="L10" s="81">
        <v>8.1878793558934254E-5</v>
      </c>
      <c r="M10" s="81">
        <v>2.1530416679414716E-5</v>
      </c>
      <c r="N10" s="83">
        <v>1.0633901861822554E-5</v>
      </c>
      <c r="O10" s="83">
        <v>1.1667949410121901E-5</v>
      </c>
      <c r="P10" s="94">
        <f t="shared" si="0"/>
        <v>1.0797527577139315E-3</v>
      </c>
      <c r="Q10" s="85">
        <f t="shared" si="1"/>
        <v>7.932983300313839E-5</v>
      </c>
    </row>
    <row r="11" spans="1:17" ht="14.4" x14ac:dyDescent="0.3">
      <c r="A11" s="81" t="s">
        <v>4419</v>
      </c>
      <c r="B11" s="81" t="s">
        <v>4420</v>
      </c>
      <c r="C11" s="81">
        <v>0</v>
      </c>
      <c r="D11" s="81">
        <v>3.1802527620204972E-3</v>
      </c>
      <c r="E11" s="81">
        <v>1.0726282123827708</v>
      </c>
      <c r="F11" s="81">
        <v>0</v>
      </c>
      <c r="G11" s="81">
        <v>0</v>
      </c>
      <c r="H11" s="81">
        <v>5.9892090317128794E-4</v>
      </c>
      <c r="I11" s="81">
        <v>1.4315983870835354E-2</v>
      </c>
      <c r="J11" s="81">
        <v>1.957834536237392E-3</v>
      </c>
      <c r="K11" s="82">
        <v>2.5793116717462799E-2</v>
      </c>
      <c r="L11" s="81">
        <v>2.6857771937615475E-3</v>
      </c>
      <c r="M11" s="81">
        <v>4.1727752971131285E-3</v>
      </c>
      <c r="N11" s="83">
        <v>6.7398263467598309E-3</v>
      </c>
      <c r="O11" s="83">
        <v>2.09438748418222E-2</v>
      </c>
      <c r="P11" s="94">
        <f t="shared" si="0"/>
        <v>8.4262368401712799E-3</v>
      </c>
      <c r="Q11" s="85">
        <f t="shared" si="1"/>
        <v>1.4315983870835354E-2</v>
      </c>
    </row>
    <row r="12" spans="1:17" ht="14.4" x14ac:dyDescent="0.3">
      <c r="A12" s="81" t="s">
        <v>4421</v>
      </c>
      <c r="B12" s="81" t="s">
        <v>4422</v>
      </c>
      <c r="C12" s="81">
        <v>8.6197210389344203E-3</v>
      </c>
      <c r="D12" s="81">
        <v>6.0030753712540259E-3</v>
      </c>
      <c r="E12" s="81">
        <v>8.195274169119417E-5</v>
      </c>
      <c r="F12" s="81">
        <v>3.436336677509126E-3</v>
      </c>
      <c r="G12" s="81">
        <v>7.6457946908330956E-4</v>
      </c>
      <c r="H12" s="81">
        <v>1.3262948564633609E-5</v>
      </c>
      <c r="I12" s="81">
        <v>2.0600309983757182E-4</v>
      </c>
      <c r="J12" s="81">
        <v>4.7044975792299182E-5</v>
      </c>
      <c r="K12" s="82">
        <v>5.6344326404749205E-4</v>
      </c>
      <c r="L12" s="81">
        <v>2.6353547283448892E-4</v>
      </c>
      <c r="M12" s="81">
        <v>5.6488442899431287E-5</v>
      </c>
      <c r="N12" s="83">
        <v>4.3823050793549343E-5</v>
      </c>
      <c r="O12" s="83">
        <v>3.66909502658254E-4</v>
      </c>
      <c r="P12" s="94">
        <f t="shared" si="0"/>
        <v>4.5488546606261273E-3</v>
      </c>
      <c r="Q12" s="85">
        <f t="shared" si="1"/>
        <v>2.0600309983757182E-4</v>
      </c>
    </row>
    <row r="13" spans="1:17" ht="14.4" x14ac:dyDescent="0.3">
      <c r="A13" s="81" t="s">
        <v>4423</v>
      </c>
      <c r="B13" s="81" t="s">
        <v>4424</v>
      </c>
      <c r="C13" s="81">
        <v>0</v>
      </c>
      <c r="D13" s="81">
        <v>5.8885667269999025E-6</v>
      </c>
      <c r="E13" s="81">
        <v>5.7609323868186909E-6</v>
      </c>
      <c r="F13" s="81">
        <v>0</v>
      </c>
      <c r="G13" s="81">
        <v>0</v>
      </c>
      <c r="H13" s="81">
        <v>1.0345191362141653E-6</v>
      </c>
      <c r="I13" s="81">
        <v>3.981200200555452E-5</v>
      </c>
      <c r="J13" s="81">
        <v>7.2249533797653686E-6</v>
      </c>
      <c r="K13" s="82">
        <v>2.25641986284204E-4</v>
      </c>
      <c r="L13" s="81">
        <v>5.7179997582946899E-6</v>
      </c>
      <c r="M13" s="81">
        <v>3.431717745772964E-5</v>
      </c>
      <c r="N13" s="83">
        <v>5.9759898071520722E-5</v>
      </c>
      <c r="O13" s="83">
        <v>2.6314602921002298E-4</v>
      </c>
      <c r="P13" s="94">
        <f t="shared" si="0"/>
        <v>4.8528543719929101E-6</v>
      </c>
      <c r="Q13" s="85">
        <f t="shared" si="1"/>
        <v>3.981200200555452E-5</v>
      </c>
    </row>
    <row r="14" spans="1:17" ht="14.4" x14ac:dyDescent="0.3">
      <c r="A14" s="81" t="s">
        <v>4425</v>
      </c>
      <c r="B14" s="81" t="s">
        <v>4426</v>
      </c>
      <c r="C14" s="81">
        <v>1.2007592623364679E-4</v>
      </c>
      <c r="D14" s="81">
        <v>2.5173912288034278E-5</v>
      </c>
      <c r="E14" s="81">
        <v>6.4024768608509153E-6</v>
      </c>
      <c r="F14" s="81">
        <v>8.607576220566957E-5</v>
      </c>
      <c r="G14" s="81">
        <v>3.5894367403431807E-5</v>
      </c>
      <c r="H14" s="81">
        <v>7.3869624568115145E-7</v>
      </c>
      <c r="I14" s="81">
        <v>1.8172390756139836E-5</v>
      </c>
      <c r="J14" s="81">
        <v>4.2188374887431543E-6</v>
      </c>
      <c r="K14" s="82">
        <v>3.9619562376613297E-5</v>
      </c>
      <c r="L14" s="81">
        <v>3.6781326480917427E-5</v>
      </c>
      <c r="M14" s="81">
        <v>1.1540630401062144E-6</v>
      </c>
      <c r="N14" s="83">
        <v>2.0839369561204602E-6</v>
      </c>
      <c r="O14" s="83">
        <v>1.9894587552824502E-5</v>
      </c>
      <c r="P14" s="94">
        <f t="shared" si="0"/>
        <v>5.7428667041947678E-5</v>
      </c>
      <c r="Q14" s="85">
        <f t="shared" si="1"/>
        <v>1.8172390756139836E-5</v>
      </c>
    </row>
    <row r="15" spans="1:17" ht="14.4" x14ac:dyDescent="0.3">
      <c r="A15" s="81" t="s">
        <v>4427</v>
      </c>
      <c r="B15" s="81" t="s">
        <v>4414</v>
      </c>
      <c r="C15" s="81">
        <v>1.0693007645914389E-5</v>
      </c>
      <c r="D15" s="81">
        <v>1.2267736753066331E-4</v>
      </c>
      <c r="E15" s="81">
        <v>5.8229872354422617E-6</v>
      </c>
      <c r="F15" s="81">
        <v>1.8124604839950004E-5</v>
      </c>
      <c r="G15" s="81">
        <v>8.0382205122039578E-9</v>
      </c>
      <c r="H15" s="81">
        <v>2.7416946486868781E-7</v>
      </c>
      <c r="I15" s="81">
        <v>9.3527200602140883E-5</v>
      </c>
      <c r="J15" s="81">
        <v>1.3893601693582054E-6</v>
      </c>
      <c r="K15" s="82">
        <v>1.35156011120116E-3</v>
      </c>
      <c r="L15" s="81">
        <v>2.4876932889212136E-4</v>
      </c>
      <c r="M15" s="81">
        <v>1.7249321768013928E-4</v>
      </c>
      <c r="N15" s="83">
        <v>9.599856805994968E-4</v>
      </c>
      <c r="O15" s="83">
        <v>1.42084797457181E-3</v>
      </c>
      <c r="P15" s="94">
        <f t="shared" si="0"/>
        <v>4.8354929475367791E-5</v>
      </c>
      <c r="Q15" s="85">
        <f t="shared" si="1"/>
        <v>9.3527200602140883E-5</v>
      </c>
    </row>
    <row r="16" spans="1:17" ht="14.4" x14ac:dyDescent="0.3">
      <c r="A16" s="81" t="s">
        <v>4428</v>
      </c>
      <c r="B16" s="81" t="s">
        <v>4414</v>
      </c>
      <c r="C16" s="81">
        <v>1.1746634168956361E-4</v>
      </c>
      <c r="D16" s="81">
        <v>8.6371952557476733E-3</v>
      </c>
      <c r="E16" s="81">
        <v>4.2634620452304929E-4</v>
      </c>
      <c r="F16" s="81">
        <v>3.2377728626480089E-3</v>
      </c>
      <c r="G16" s="81">
        <v>8.3110614065208481E-6</v>
      </c>
      <c r="H16" s="81">
        <v>4.0638582049866488E-5</v>
      </c>
      <c r="I16" s="81">
        <v>8.3077042878149858E-4</v>
      </c>
      <c r="J16" s="81">
        <v>3.5792900318871291E-4</v>
      </c>
      <c r="K16" s="82">
        <v>1.2270558707488601E-3</v>
      </c>
      <c r="L16" s="81">
        <v>1.653070845889693E-4</v>
      </c>
      <c r="M16" s="81">
        <v>1.5727121720497859E-4</v>
      </c>
      <c r="N16" s="83">
        <v>9.8335429538282874E-4</v>
      </c>
      <c r="O16" s="83">
        <v>4.54371267944417E-4</v>
      </c>
      <c r="P16" s="94">
        <f t="shared" si="0"/>
        <v>3.3564950642687671E-3</v>
      </c>
      <c r="Q16" s="85">
        <f t="shared" si="1"/>
        <v>8.3077042878149858E-4</v>
      </c>
    </row>
    <row r="17" spans="1:17" ht="14.4" x14ac:dyDescent="0.3">
      <c r="A17" s="81" t="s">
        <v>4429</v>
      </c>
      <c r="B17" s="81" t="s">
        <v>4414</v>
      </c>
      <c r="C17" s="81">
        <v>1.4867422367024886E-4</v>
      </c>
      <c r="D17" s="81">
        <v>2.503208860889655E-3</v>
      </c>
      <c r="E17" s="81">
        <v>5.4326685575885965E-4</v>
      </c>
      <c r="F17" s="81">
        <v>3.5732989646762559E-3</v>
      </c>
      <c r="G17" s="81">
        <v>8.5700719836477558E-6</v>
      </c>
      <c r="H17" s="81">
        <v>4.1989853918960092E-5</v>
      </c>
      <c r="I17" s="81">
        <v>1.0291051784845002E-3</v>
      </c>
      <c r="J17" s="81">
        <v>3.7702479150970511E-4</v>
      </c>
      <c r="K17" s="82">
        <v>5.0255296606623E-3</v>
      </c>
      <c r="L17" s="81">
        <v>2.0397430090480779E-4</v>
      </c>
      <c r="M17" s="81">
        <v>2.3086385003672927E-3</v>
      </c>
      <c r="N17" s="83">
        <v>1.1326504130942756E-3</v>
      </c>
      <c r="O17" s="83">
        <v>1.4723947861928399E-3</v>
      </c>
      <c r="P17" s="94">
        <f t="shared" si="0"/>
        <v>1.6262447130830321E-3</v>
      </c>
      <c r="Q17" s="85">
        <f t="shared" si="1"/>
        <v>1.0291051784845002E-3</v>
      </c>
    </row>
    <row r="18" spans="1:17" ht="14.4" x14ac:dyDescent="0.3">
      <c r="A18" s="81" t="s">
        <v>4430</v>
      </c>
      <c r="B18" s="81" t="s">
        <v>4431</v>
      </c>
      <c r="C18" s="81">
        <v>0</v>
      </c>
      <c r="D18" s="81">
        <v>1.5270849824999979E-4</v>
      </c>
      <c r="E18" s="81">
        <v>4.8775274628502611E-4</v>
      </c>
      <c r="F18" s="81">
        <v>0</v>
      </c>
      <c r="G18" s="81">
        <v>0</v>
      </c>
      <c r="H18" s="81">
        <v>4.4682944217397863E-5</v>
      </c>
      <c r="I18" s="81">
        <v>1.8760874696571682E-3</v>
      </c>
      <c r="J18" s="81">
        <v>2.2287431430904745E-4</v>
      </c>
      <c r="K18" s="82">
        <v>1.0007693161031999E-3</v>
      </c>
      <c r="L18" s="81">
        <v>0.20892672634609152</v>
      </c>
      <c r="M18" s="81">
        <v>6.7070576361333506E-4</v>
      </c>
      <c r="N18" s="83">
        <v>9.1127947559845426E-4</v>
      </c>
      <c r="O18" s="83">
        <v>1.6334571661119301E-4</v>
      </c>
      <c r="P18" s="94">
        <f t="shared" si="0"/>
        <v>1.8143788559584116E-4</v>
      </c>
      <c r="Q18" s="85">
        <f t="shared" si="1"/>
        <v>1.8760874696571682E-3</v>
      </c>
    </row>
    <row r="19" spans="1:17" ht="14.4" x14ac:dyDescent="0.3">
      <c r="A19" s="81" t="s">
        <v>4432</v>
      </c>
      <c r="B19" s="81" t="s">
        <v>4431</v>
      </c>
      <c r="C19" s="81">
        <v>0</v>
      </c>
      <c r="D19" s="81">
        <v>1.3998623633503806E-4</v>
      </c>
      <c r="E19" s="81">
        <v>2.7655923023721157E-4</v>
      </c>
      <c r="F19" s="81">
        <v>0</v>
      </c>
      <c r="G19" s="81">
        <v>0</v>
      </c>
      <c r="H19" s="81">
        <v>4.2699128474783227E-5</v>
      </c>
      <c r="I19" s="81">
        <v>3.5623750768372034E-4</v>
      </c>
      <c r="J19" s="81">
        <v>8.7406363704552387E-4</v>
      </c>
      <c r="K19" s="82">
        <v>7.2561880370717105E-4</v>
      </c>
      <c r="L19" s="81">
        <v>3.7269796220966924E-3</v>
      </c>
      <c r="M19" s="81">
        <v>2.7034615092301858E-4</v>
      </c>
      <c r="N19" s="83">
        <v>2.1327912061279089E-4</v>
      </c>
      <c r="O19" s="83">
        <v>9.3404888483527204E-5</v>
      </c>
      <c r="P19" s="94">
        <f t="shared" si="0"/>
        <v>1.4984873676070578E-4</v>
      </c>
      <c r="Q19" s="85">
        <f t="shared" si="1"/>
        <v>3.5623750768372034E-4</v>
      </c>
    </row>
    <row r="20" spans="1:17" ht="14.4" x14ac:dyDescent="0.3">
      <c r="A20" s="81" t="s">
        <v>4433</v>
      </c>
      <c r="B20" s="81" t="s">
        <v>4434</v>
      </c>
      <c r="C20" s="81">
        <v>0</v>
      </c>
      <c r="D20" s="81">
        <v>3.3279915786280087E-6</v>
      </c>
      <c r="E20" s="81">
        <v>2.3255538282699626E-6</v>
      </c>
      <c r="F20" s="81">
        <v>0</v>
      </c>
      <c r="G20" s="81">
        <v>0</v>
      </c>
      <c r="H20" s="81">
        <v>-1.0506939694518062E-7</v>
      </c>
      <c r="I20" s="81">
        <v>8.9893881453381461E-6</v>
      </c>
      <c r="J20" s="81">
        <v>1.2053805178651136E-6</v>
      </c>
      <c r="K20" s="82">
        <v>1.75121235496374E-5</v>
      </c>
      <c r="L20" s="81">
        <v>3.1031990933161957E-5</v>
      </c>
      <c r="M20" s="81">
        <v>2.6718080731126502E-6</v>
      </c>
      <c r="N20" s="83">
        <v>9.9521395825178355E-7</v>
      </c>
      <c r="O20" s="83">
        <v>3.6454044372699702E-5</v>
      </c>
      <c r="P20" s="94">
        <f t="shared" si="0"/>
        <v>1.6476663140880464E-6</v>
      </c>
      <c r="Q20" s="85">
        <f t="shared" si="1"/>
        <v>8.9893881453381461E-6</v>
      </c>
    </row>
    <row r="21" spans="1:17" ht="14.4" x14ac:dyDescent="0.3">
      <c r="A21" s="81" t="s">
        <v>4435</v>
      </c>
      <c r="B21" s="81" t="s">
        <v>4436</v>
      </c>
      <c r="C21" s="81">
        <v>0</v>
      </c>
      <c r="D21" s="81">
        <v>4.1993038561127269E-5</v>
      </c>
      <c r="E21" s="81">
        <v>3.2529661392030843E-3</v>
      </c>
      <c r="F21" s="81">
        <v>0</v>
      </c>
      <c r="G21" s="81">
        <v>0</v>
      </c>
      <c r="H21" s="81">
        <v>4.6270900166319986E-5</v>
      </c>
      <c r="I21" s="81">
        <v>4.8984901983115592E-4</v>
      </c>
      <c r="J21" s="81">
        <v>1.1144500207200506E-4</v>
      </c>
      <c r="K21" s="82">
        <v>1.30234845555245E-2</v>
      </c>
      <c r="L21" s="81">
        <v>1.0541926670051614E-3</v>
      </c>
      <c r="M21" s="81">
        <v>1.0419293689956357E-4</v>
      </c>
      <c r="N21" s="83">
        <v>8.2830202489904867E-5</v>
      </c>
      <c r="O21" s="83">
        <v>4.2058813732114998E-5</v>
      </c>
      <c r="P21" s="94">
        <f t="shared" si="0"/>
        <v>7.2580133762056078E-5</v>
      </c>
      <c r="Q21" s="85">
        <f t="shared" si="1"/>
        <v>4.8984901983115592E-4</v>
      </c>
    </row>
    <row r="22" spans="1:17" ht="14.4" x14ac:dyDescent="0.3">
      <c r="A22" s="81" t="s">
        <v>4437</v>
      </c>
      <c r="B22" s="81" t="s">
        <v>4438</v>
      </c>
      <c r="C22" s="81">
        <v>0</v>
      </c>
      <c r="D22" s="81">
        <v>6.5892750345135788E-4</v>
      </c>
      <c r="E22" s="81">
        <v>6.5960633577036992E-3</v>
      </c>
      <c r="F22" s="81">
        <v>0</v>
      </c>
      <c r="G22" s="81">
        <v>0</v>
      </c>
      <c r="H22" s="81">
        <v>1.867963520839008E-3</v>
      </c>
      <c r="I22" s="81">
        <v>1.6858430727547915E-2</v>
      </c>
      <c r="J22" s="81">
        <v>1.4082419201854981E-2</v>
      </c>
      <c r="K22" s="82">
        <v>1.7421036178493901E-2</v>
      </c>
      <c r="L22" s="81">
        <v>1.6390537407614566E-3</v>
      </c>
      <c r="M22" s="81">
        <v>1.6491912941234144E-3</v>
      </c>
      <c r="N22" s="83">
        <v>3.4522197685661622E-2</v>
      </c>
      <c r="O22" s="83">
        <v>1.1037598603814501E-3</v>
      </c>
      <c r="P22" s="94">
        <f t="shared" si="0"/>
        <v>2.6314112310724764E-3</v>
      </c>
      <c r="Q22" s="85">
        <f t="shared" si="1"/>
        <v>1.6858430727547915E-2</v>
      </c>
    </row>
    <row r="23" spans="1:17" ht="14.4" x14ac:dyDescent="0.3">
      <c r="A23" s="81" t="s">
        <v>4439</v>
      </c>
      <c r="B23" s="81" t="s">
        <v>4440</v>
      </c>
      <c r="C23" s="81">
        <v>0.33622242417863107</v>
      </c>
      <c r="D23" s="81">
        <v>0.27969555488164116</v>
      </c>
      <c r="E23" s="81">
        <v>3.6096839848900877E-3</v>
      </c>
      <c r="F23" s="81">
        <v>0.31703080325849248</v>
      </c>
      <c r="G23" s="81">
        <v>8.1600775084951103E-4</v>
      </c>
      <c r="H23" s="81">
        <v>8.8455090988837808E-4</v>
      </c>
      <c r="I23" s="81">
        <v>1.4354748236641662E-2</v>
      </c>
      <c r="J23" s="81">
        <v>3.458213821919773E-3</v>
      </c>
      <c r="K23" s="82">
        <v>1.8721311450162599E-2</v>
      </c>
      <c r="L23" s="81">
        <v>8.7368487381543677E-3</v>
      </c>
      <c r="M23" s="81">
        <v>3.7553261290179784E-3</v>
      </c>
      <c r="N23" s="83">
        <v>2.6860894454286562E-3</v>
      </c>
      <c r="O23" s="83">
        <v>9.8235329837575797E-2</v>
      </c>
      <c r="P23" s="94">
        <f t="shared" si="0"/>
        <v>0.22727793251030773</v>
      </c>
      <c r="Q23" s="85">
        <f t="shared" si="1"/>
        <v>1.4354748236641662E-2</v>
      </c>
    </row>
    <row r="24" spans="1:17" x14ac:dyDescent="0.25">
      <c r="A24" s="114" t="s">
        <v>4460</v>
      </c>
      <c r="B24" s="114" t="s">
        <v>4461</v>
      </c>
      <c r="C24" s="114">
        <v>3.4499999999999999E-3</v>
      </c>
      <c r="D24" s="115">
        <v>8.1740000000000003E-4</v>
      </c>
      <c r="E24" s="115">
        <v>3.0800000000000003E-5</v>
      </c>
      <c r="F24" s="115">
        <v>9.5339999999999997E-4</v>
      </c>
      <c r="G24" s="114">
        <v>1.105E-4</v>
      </c>
      <c r="H24" s="115">
        <v>8.9400000000000008E-6</v>
      </c>
      <c r="I24" s="115">
        <v>1.1400000000000001E-4</v>
      </c>
      <c r="J24" s="115">
        <v>2.7140000000000001E-5</v>
      </c>
      <c r="K24" s="115">
        <v>1.46E-4</v>
      </c>
      <c r="L24" s="115">
        <v>7.8360000000000002E-5</v>
      </c>
      <c r="M24" s="115">
        <v>3.5300000000000001E-6</v>
      </c>
      <c r="N24" s="115">
        <v>2.7100000000000001E-5</v>
      </c>
      <c r="O24" s="114">
        <v>1.5880000000000001E-4</v>
      </c>
      <c r="P24" s="94">
        <f t="shared" si="0"/>
        <v>1.24773414E-3</v>
      </c>
      <c r="Q24" s="85">
        <f t="shared" si="1"/>
        <v>1.1400000000000001E-4</v>
      </c>
    </row>
    <row r="27" spans="1:17" x14ac:dyDescent="0.25">
      <c r="G27" s="116"/>
    </row>
  </sheetData>
  <hyperlinks>
    <hyperlink ref="A2" r:id="rId1" location=":~:text=Natural%20gas%20accounted%20for%2041,hydroelectric%20power%2C%20contributed%208%25." xr:uid="{7E55934C-ACF1-4C73-9539-B1F5B19289BF}"/>
  </hyperlinks>
  <pageMargins left="0.75" right="0.75" top="1" bottom="1" header="0.5" footer="0.5"/>
  <pageSetup orientation="portrait" r:id="rId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DCEF4-441E-43E6-A6B2-4DCC36B38139}">
  <dimension ref="A1:J22"/>
  <sheetViews>
    <sheetView tabSelected="1" workbookViewId="0">
      <selection activeCell="D8" sqref="D8"/>
    </sheetView>
  </sheetViews>
  <sheetFormatPr defaultRowHeight="15.6" x14ac:dyDescent="0.3"/>
  <cols>
    <col min="1" max="1" width="29.09765625" customWidth="1"/>
    <col min="2" max="2" width="14.8984375" customWidth="1"/>
    <col min="3" max="3" width="15.69921875" customWidth="1"/>
    <col min="4" max="4" width="16.09765625" customWidth="1"/>
    <col min="5" max="5" width="19.5" customWidth="1"/>
    <col min="7" max="7" width="18.8984375" customWidth="1"/>
    <col min="8" max="8" width="17.59765625" customWidth="1"/>
  </cols>
  <sheetData>
    <row r="1" spans="1:10" x14ac:dyDescent="0.3">
      <c r="A1" s="97" t="s">
        <v>4445</v>
      </c>
      <c r="B1" s="97">
        <v>1915588.7</v>
      </c>
    </row>
    <row r="3" spans="1:10" ht="46.8" x14ac:dyDescent="0.3">
      <c r="A3" s="79" t="s">
        <v>4394</v>
      </c>
      <c r="B3" s="79" t="s">
        <v>4395</v>
      </c>
      <c r="C3" s="95" t="s">
        <v>4446</v>
      </c>
      <c r="D3" s="96" t="s">
        <v>4447</v>
      </c>
      <c r="E3" s="101" t="s">
        <v>4448</v>
      </c>
      <c r="G3" s="100" t="s">
        <v>4449</v>
      </c>
      <c r="H3" s="100" t="s">
        <v>3530</v>
      </c>
    </row>
    <row r="4" spans="1:10" x14ac:dyDescent="0.3">
      <c r="A4" s="81" t="s">
        <v>4409</v>
      </c>
      <c r="B4" s="81" t="s">
        <v>4410</v>
      </c>
      <c r="C4" s="98">
        <f>(KWhGen*'Electricity Fuel Mix'!P6)/1000</f>
        <v>1249.9250470152062</v>
      </c>
      <c r="D4" s="99">
        <f>(KWhGen*'Electricity Fuel Mix'!Q6)/1000</f>
        <v>90.712342172392638</v>
      </c>
      <c r="E4" s="102">
        <f>D4-C4</f>
        <v>-1159.2127048428135</v>
      </c>
      <c r="G4" s="92" t="s">
        <v>4453</v>
      </c>
      <c r="H4">
        <v>196900</v>
      </c>
    </row>
    <row r="5" spans="1:10" x14ac:dyDescent="0.3">
      <c r="A5" s="81" t="s">
        <v>4411</v>
      </c>
      <c r="B5" s="81" t="s">
        <v>4412</v>
      </c>
      <c r="C5" s="111">
        <f>(KWhGen*'Electricity Fuel Mix'!P7)/1000</f>
        <v>2.2529439317511101E-6</v>
      </c>
      <c r="D5" s="112">
        <f>(KWhGen*'Electricity Fuel Mix'!Q7)/1000</f>
        <v>1.8027722828158912E-5</v>
      </c>
      <c r="E5" s="113">
        <f t="shared" ref="E5:E22" si="0">D5-C5</f>
        <v>1.5774778896407802E-5</v>
      </c>
      <c r="G5" s="100" t="s">
        <v>4450</v>
      </c>
      <c r="H5" s="104">
        <v>9.3119000000000002E-7</v>
      </c>
    </row>
    <row r="6" spans="1:10" x14ac:dyDescent="0.3">
      <c r="A6" s="81" t="s">
        <v>4413</v>
      </c>
      <c r="B6" s="81" t="s">
        <v>4414</v>
      </c>
      <c r="C6" s="98">
        <f>(KWhGen*'Electricity Fuel Mix'!P8)/1000</f>
        <v>304.50284517710293</v>
      </c>
      <c r="D6" s="99">
        <f>(KWhGen*'Electricity Fuel Mix'!Q8)/1000</f>
        <v>121.89443751970961</v>
      </c>
      <c r="E6" s="102">
        <f t="shared" si="0"/>
        <v>-182.60840765739331</v>
      </c>
      <c r="G6" s="92" t="s">
        <v>4451</v>
      </c>
      <c r="H6" s="103">
        <v>9.3119000000000002E-8</v>
      </c>
    </row>
    <row r="7" spans="1:10" x14ac:dyDescent="0.3">
      <c r="A7" s="81" t="s">
        <v>4415</v>
      </c>
      <c r="B7" s="81" t="s">
        <v>4416</v>
      </c>
      <c r="C7" s="98">
        <f>(KWhGen*'Electricity Fuel Mix'!P9)/1000</f>
        <v>9.9673851140274632</v>
      </c>
      <c r="D7" s="99">
        <f>(KWhGen*'Electricity Fuel Mix'!Q9)/1000</f>
        <v>0.33128328877695928</v>
      </c>
      <c r="E7" s="102">
        <f t="shared" si="0"/>
        <v>-9.6361018252505044</v>
      </c>
      <c r="G7" s="100" t="s">
        <v>4452</v>
      </c>
      <c r="H7" s="104">
        <v>1.4845999999999999E-8</v>
      </c>
    </row>
    <row r="8" spans="1:10" x14ac:dyDescent="0.3">
      <c r="A8" s="81" t="s">
        <v>4417</v>
      </c>
      <c r="B8" s="81" t="s">
        <v>4418</v>
      </c>
      <c r="C8" s="98">
        <f>(KWhGen*'Electricity Fuel Mix'!P10)/1000</f>
        <v>2.0683621814706448</v>
      </c>
      <c r="D8" s="99">
        <f>(KWhGen*'Electricity Fuel Mix'!Q10)/1000</f>
        <v>0.15196333167369896</v>
      </c>
      <c r="E8" s="102">
        <f t="shared" si="0"/>
        <v>-1.9163988497969457</v>
      </c>
      <c r="G8" s="92" t="s">
        <v>4454</v>
      </c>
      <c r="H8" s="92">
        <v>446.19</v>
      </c>
    </row>
    <row r="9" spans="1:10" x14ac:dyDescent="0.3">
      <c r="A9" s="81" t="s">
        <v>4419</v>
      </c>
      <c r="B9" s="81" t="s">
        <v>4420</v>
      </c>
      <c r="C9" s="98">
        <f>(KWhGen*'Electricity Fuel Mix'!P11)/1000</f>
        <v>16.141204074555809</v>
      </c>
      <c r="D9" s="99">
        <f>(KWhGen*'Electricity Fuel Mix'!Q11)/1000</f>
        <v>27.423536932354462</v>
      </c>
      <c r="E9" s="102">
        <f t="shared" si="0"/>
        <v>11.282332857798654</v>
      </c>
    </row>
    <row r="10" spans="1:10" x14ac:dyDescent="0.3">
      <c r="A10" s="81" t="s">
        <v>4421</v>
      </c>
      <c r="B10" s="81" t="s">
        <v>4422</v>
      </c>
      <c r="C10" s="98">
        <f>(KWhGen*'Electricity Fuel Mix'!P12)/1000</f>
        <v>8.7137345858377451</v>
      </c>
      <c r="D10" s="99">
        <f>(KWhGen*'Electricity Fuel Mix'!Q12)/1000</f>
        <v>0.3946172102138244</v>
      </c>
      <c r="E10" s="102">
        <f t="shared" si="0"/>
        <v>-8.3191173756239198</v>
      </c>
    </row>
    <row r="11" spans="1:10" x14ac:dyDescent="0.3">
      <c r="A11" s="81" t="s">
        <v>4423</v>
      </c>
      <c r="B11" s="81" t="s">
        <v>4424</v>
      </c>
      <c r="C11" s="98">
        <f>(KWhGen*'Electricity Fuel Mix'!P13)/1000</f>
        <v>9.2960729977352146E-3</v>
      </c>
      <c r="D11" s="99">
        <f>(KWhGen*'Electricity Fuel Mix'!Q13)/1000</f>
        <v>7.6263421166217565E-2</v>
      </c>
      <c r="E11" s="102">
        <f t="shared" si="0"/>
        <v>6.6967348168482349E-2</v>
      </c>
      <c r="G11" s="105" t="s">
        <v>4455</v>
      </c>
      <c r="H11" s="106">
        <f>((((((E8/2)*1000000000000))/365)*H5)/(20*H4))+(((E10*1000000000000/365)*H6)/(H4*20))+(((E22*1000000000000/365)*H7)/(H4*20))</f>
        <v>-1.1821421663617705E-3</v>
      </c>
      <c r="I11" s="105" t="s">
        <v>4456</v>
      </c>
      <c r="J11" s="105"/>
    </row>
    <row r="12" spans="1:10" x14ac:dyDescent="0.3">
      <c r="A12" s="81" t="s">
        <v>4425</v>
      </c>
      <c r="B12" s="81" t="s">
        <v>4426</v>
      </c>
      <c r="C12" s="98">
        <f>(KWhGen*'Electricity Fuel Mix'!P14)/1000</f>
        <v>0.1100097056416174</v>
      </c>
      <c r="D12" s="99">
        <f>(KWhGen*'Electricity Fuel Mix'!Q14)/1000</f>
        <v>3.4810826384445923E-2</v>
      </c>
      <c r="E12" s="102">
        <f t="shared" si="0"/>
        <v>-7.5198879257171475E-2</v>
      </c>
    </row>
    <row r="13" spans="1:10" ht="52.5" customHeight="1" x14ac:dyDescent="0.3">
      <c r="A13" s="81" t="s">
        <v>4427</v>
      </c>
      <c r="B13" s="81" t="s">
        <v>4414</v>
      </c>
      <c r="C13" s="98">
        <f>(KWhGen*'Electricity Fuel Mix'!P15)/1000</f>
        <v>9.2628156492311459E-2</v>
      </c>
      <c r="D13" s="99">
        <f>(KWhGen*'Electricity Fuel Mix'!Q15)/1000</f>
        <v>0.17915964861609426</v>
      </c>
      <c r="E13" s="102">
        <f t="shared" si="0"/>
        <v>8.6531492123782805E-2</v>
      </c>
      <c r="G13" s="107" t="s">
        <v>4457</v>
      </c>
      <c r="H13" s="108">
        <f>(H11/10)*0.09*H8</f>
        <v>-4.7471401188806253E-3</v>
      </c>
    </row>
    <row r="14" spans="1:10" x14ac:dyDescent="0.3">
      <c r="A14" s="81" t="s">
        <v>4428</v>
      </c>
      <c r="B14" s="81" t="s">
        <v>4414</v>
      </c>
      <c r="C14" s="98">
        <f>(KWhGen*'Electricity Fuel Mix'!P16)/1000</f>
        <v>6.4296640167190233</v>
      </c>
      <c r="D14" s="99">
        <f>(KWhGen*'Electricity Fuel Mix'!Q16)/1000</f>
        <v>1.5914144456679935</v>
      </c>
      <c r="E14" s="102">
        <f t="shared" si="0"/>
        <v>-4.8382495710510298</v>
      </c>
    </row>
    <row r="15" spans="1:10" x14ac:dyDescent="0.3">
      <c r="A15" s="81" t="s">
        <v>4429</v>
      </c>
      <c r="B15" s="81" t="s">
        <v>4414</v>
      </c>
      <c r="C15" s="98">
        <f>(KWhGen*'Electricity Fuel Mix'!P17)/1000</f>
        <v>3.1152159958165986</v>
      </c>
      <c r="D15" s="99">
        <f>(KWhGen*'Electricity Fuel Mix'!Q17)/1000</f>
        <v>1.9713422510163916</v>
      </c>
      <c r="E15" s="102">
        <f t="shared" si="0"/>
        <v>-1.143873744800207</v>
      </c>
    </row>
    <row r="16" spans="1:10" x14ac:dyDescent="0.3">
      <c r="A16" s="81" t="s">
        <v>4430</v>
      </c>
      <c r="B16" s="81" t="s">
        <v>4431</v>
      </c>
      <c r="C16" s="98">
        <f>(KWhGen*'Electricity Fuel Mix'!P18)/1000</f>
        <v>0.34756036339928609</v>
      </c>
      <c r="D16" s="99">
        <f>(KWhGen*'Electricity Fuel Mix'!Q18)/1000</f>
        <v>3.5938119570868645</v>
      </c>
      <c r="E16" s="102">
        <f t="shared" si="0"/>
        <v>3.2462515936875782</v>
      </c>
    </row>
    <row r="17" spans="1:5" x14ac:dyDescent="0.3">
      <c r="A17" s="81" t="s">
        <v>4432</v>
      </c>
      <c r="B17" s="81" t="s">
        <v>4431</v>
      </c>
      <c r="C17" s="98">
        <f>(KWhGen*'Electricity Fuel Mix'!P19)/1000</f>
        <v>0.28704854684808262</v>
      </c>
      <c r="D17" s="99">
        <f>(KWhGen*'Electricity Fuel Mix'!Q19)/1000</f>
        <v>0.68240454423509789</v>
      </c>
      <c r="E17" s="102">
        <f t="shared" si="0"/>
        <v>0.39535599738701527</v>
      </c>
    </row>
    <row r="18" spans="1:5" x14ac:dyDescent="0.3">
      <c r="A18" s="81" t="s">
        <v>4433</v>
      </c>
      <c r="B18" s="81" t="s">
        <v>4434</v>
      </c>
      <c r="C18" s="98">
        <f>(KWhGen*'Electricity Fuel Mix'!P20)/1000</f>
        <v>3.1562509726377128E-3</v>
      </c>
      <c r="D18" s="99">
        <f>(KWhGen*'Electricity Fuel Mix'!Q20)/1000</f>
        <v>1.7219970351123711E-2</v>
      </c>
      <c r="E18" s="102">
        <f t="shared" si="0"/>
        <v>1.4063719378485998E-2</v>
      </c>
    </row>
    <row r="19" spans="1:5" x14ac:dyDescent="0.3">
      <c r="A19" s="81" t="s">
        <v>4435</v>
      </c>
      <c r="B19" s="81" t="s">
        <v>4436</v>
      </c>
      <c r="C19" s="98">
        <f>(KWhGen*'Electricity Fuel Mix'!P21)/1000</f>
        <v>0.13903368407908312</v>
      </c>
      <c r="D19" s="99">
        <f>(KWhGen*'Electricity Fuel Mix'!Q21)/1000</f>
        <v>0.93834924709463818</v>
      </c>
      <c r="E19" s="102">
        <f t="shared" si="0"/>
        <v>0.79931556301555506</v>
      </c>
    </row>
    <row r="20" spans="1:5" x14ac:dyDescent="0.3">
      <c r="A20" s="81" t="s">
        <v>4437</v>
      </c>
      <c r="B20" s="81" t="s">
        <v>4438</v>
      </c>
      <c r="C20" s="98">
        <f>(KWhGen*'Electricity Fuel Mix'!P22)/1000</f>
        <v>5.0407016192955245</v>
      </c>
      <c r="D20" s="99">
        <f>(KWhGen*'Electricity Fuel Mix'!Q22)/1000</f>
        <v>32.293819401423562</v>
      </c>
      <c r="E20" s="102">
        <f t="shared" si="0"/>
        <v>27.253117782128037</v>
      </c>
    </row>
    <row r="21" spans="1:5" x14ac:dyDescent="0.3">
      <c r="A21" s="81" t="s">
        <v>4439</v>
      </c>
      <c r="B21" s="81" t="s">
        <v>4440</v>
      </c>
      <c r="C21" s="98">
        <f>(KWhGen*'Electricity Fuel Mix'!P23)/1000</f>
        <v>435.37103927610809</v>
      </c>
      <c r="D21" s="99">
        <f>(KWhGen*'Electricity Fuel Mix'!Q23)/1000</f>
        <v>27.497793513455694</v>
      </c>
      <c r="E21" s="118">
        <f t="shared" si="0"/>
        <v>-407.8732457626524</v>
      </c>
    </row>
    <row r="22" spans="1:5" x14ac:dyDescent="0.3">
      <c r="A22" s="117" t="s">
        <v>4462</v>
      </c>
      <c r="B22" s="117" t="s">
        <v>4461</v>
      </c>
      <c r="C22" s="98">
        <f>(KWhGen*'Electricity Fuel Mix'!P24)/1000</f>
        <v>2.3901454191882179</v>
      </c>
      <c r="D22" s="99">
        <f>(KWhGen*'Electricity Fuel Mix'!Q24)/1000</f>
        <v>0.2183771118</v>
      </c>
      <c r="E22" s="118">
        <f t="shared" si="0"/>
        <v>-2.1717683073882177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Y3647"/>
  <sheetViews>
    <sheetView workbookViewId="0">
      <pane ySplit="1" topLeftCell="A3240" activePane="bottomLeft" state="frozen"/>
      <selection pane="bottomLeft" activeCell="H3240" sqref="H3240"/>
    </sheetView>
  </sheetViews>
  <sheetFormatPr defaultColWidth="11" defaultRowHeight="15.6" x14ac:dyDescent="0.3"/>
  <cols>
    <col min="1" max="2" width="11" customWidth="1"/>
    <col min="3" max="3" width="29.3984375" customWidth="1"/>
    <col min="4" max="4" width="11" customWidth="1"/>
    <col min="5" max="5" width="11" style="53" customWidth="1"/>
    <col min="6" max="6" width="11" style="55" customWidth="1"/>
    <col min="7" max="7" width="11" style="57" customWidth="1"/>
    <col min="8" max="8" width="11" style="4" customWidth="1"/>
    <col min="9" max="9" width="11" customWidth="1"/>
    <col min="10" max="11" width="15.59765625" customWidth="1"/>
    <col min="12" max="12" width="15.59765625" style="53" customWidth="1"/>
    <col min="13" max="17" width="11" customWidth="1"/>
    <col min="18" max="18" width="10.8984375" style="6" customWidth="1"/>
    <col min="19" max="19" width="11.5" bestFit="1" customWidth="1"/>
    <col min="20" max="20" width="11" customWidth="1"/>
    <col min="21" max="25" width="10.8984375" style="9" customWidth="1"/>
  </cols>
  <sheetData>
    <row r="1" spans="1:25" ht="62.4" x14ac:dyDescent="0.3">
      <c r="A1" s="23" t="s">
        <v>0</v>
      </c>
      <c r="B1" s="23" t="s">
        <v>1</v>
      </c>
      <c r="C1" s="23" t="s">
        <v>2</v>
      </c>
      <c r="D1" s="23" t="s">
        <v>3</v>
      </c>
      <c r="E1" s="51" t="s">
        <v>4341</v>
      </c>
      <c r="F1" s="54" t="s">
        <v>4338</v>
      </c>
      <c r="G1" s="56" t="s">
        <v>4339</v>
      </c>
      <c r="H1" s="58" t="s">
        <v>4340</v>
      </c>
      <c r="I1" s="23" t="s">
        <v>5</v>
      </c>
      <c r="J1" s="23" t="s">
        <v>4003</v>
      </c>
      <c r="K1" s="23" t="s">
        <v>4393</v>
      </c>
      <c r="L1" s="51" t="s">
        <v>4342</v>
      </c>
      <c r="M1" s="23" t="s">
        <v>6</v>
      </c>
      <c r="N1" s="23" t="s">
        <v>7</v>
      </c>
      <c r="O1" s="23" t="s">
        <v>8</v>
      </c>
      <c r="P1" s="23" t="s">
        <v>9</v>
      </c>
      <c r="Q1" s="23" t="s">
        <v>10</v>
      </c>
      <c r="R1" s="24" t="s">
        <v>3972</v>
      </c>
      <c r="S1" s="23" t="s">
        <v>3981</v>
      </c>
      <c r="T1" s="23" t="s">
        <v>3976</v>
      </c>
      <c r="U1" s="25" t="s">
        <v>3974</v>
      </c>
      <c r="V1" s="25" t="s">
        <v>3977</v>
      </c>
      <c r="W1" s="25" t="s">
        <v>3978</v>
      </c>
      <c r="X1" s="25" t="s">
        <v>3980</v>
      </c>
      <c r="Y1" s="25" t="s">
        <v>3979</v>
      </c>
    </row>
    <row r="2" spans="1:25" hidden="1" x14ac:dyDescent="0.3">
      <c r="A2" t="s">
        <v>11</v>
      </c>
      <c r="B2" t="s">
        <v>12</v>
      </c>
      <c r="C2" t="s">
        <v>13</v>
      </c>
      <c r="D2" t="s">
        <v>14</v>
      </c>
      <c r="E2" s="52">
        <f>Transportation!E2/1000000</f>
        <v>4.3700000000000005E-5</v>
      </c>
      <c r="F2" s="55">
        <f t="shared" ref="F2:F65" si="0">0.241758241758242*E2</f>
        <v>1.0564835164835176E-5</v>
      </c>
      <c r="G2" s="57">
        <f t="shared" ref="G2:G65" si="1">0.0241758241758242*E2</f>
        <v>1.0564835164835176E-6</v>
      </c>
      <c r="H2" s="4">
        <f t="shared" ref="H2:H65" si="2">0.00384615384615385*E2</f>
        <v>1.6807692307692326E-7</v>
      </c>
      <c r="I2">
        <v>101600</v>
      </c>
      <c r="J2">
        <f>((591307500000)*E2)/(20*I2)</f>
        <v>12.716603223425199</v>
      </c>
      <c r="K2" s="50">
        <f t="shared" ref="K2:K13" si="3">I2*CVD_AFG</f>
        <v>171.81474114225597</v>
      </c>
      <c r="L2" s="53">
        <f t="shared" ref="L2:L65" si="4">(J2/10)*K2*0.09</f>
        <v>19.664099019374209</v>
      </c>
      <c r="M2">
        <v>1.18</v>
      </c>
      <c r="N2">
        <v>93.5</v>
      </c>
      <c r="O2">
        <v>375</v>
      </c>
      <c r="P2">
        <v>34.869999999999997</v>
      </c>
      <c r="Q2">
        <v>71.150000000000006</v>
      </c>
      <c r="R2" s="7">
        <v>4.0129999999999999</v>
      </c>
      <c r="S2">
        <v>12758</v>
      </c>
      <c r="T2">
        <v>1</v>
      </c>
      <c r="U2" s="9">
        <v>17.404</v>
      </c>
      <c r="V2" s="9">
        <v>17.404</v>
      </c>
      <c r="W2" s="9">
        <v>17.404</v>
      </c>
      <c r="X2" s="9">
        <v>17.404</v>
      </c>
      <c r="Y2" s="9">
        <v>17.404</v>
      </c>
    </row>
    <row r="3" spans="1:25" hidden="1" x14ac:dyDescent="0.3">
      <c r="A3" t="s">
        <v>11</v>
      </c>
      <c r="B3" t="s">
        <v>12</v>
      </c>
      <c r="C3" t="s">
        <v>15</v>
      </c>
      <c r="D3" t="s">
        <v>14</v>
      </c>
      <c r="E3" s="52">
        <f>Transportation!E3/1000000</f>
        <v>2.0300000000000002E-5</v>
      </c>
      <c r="F3" s="55">
        <f t="shared" si="0"/>
        <v>4.9076923076923137E-6</v>
      </c>
      <c r="G3" s="57">
        <f t="shared" si="1"/>
        <v>4.9076923076923128E-7</v>
      </c>
      <c r="H3" s="4">
        <f t="shared" si="2"/>
        <v>7.8076923076923155E-8</v>
      </c>
      <c r="I3">
        <v>114200</v>
      </c>
      <c r="J3">
        <f t="shared" ref="J3:J66" si="5">((591307500000)*E3)/(20*I3)</f>
        <v>5.2554913528896678</v>
      </c>
      <c r="K3" s="50">
        <f t="shared" si="3"/>
        <v>193.12247478785071</v>
      </c>
      <c r="L3" s="53">
        <f t="shared" si="4"/>
        <v>9.1345814666658196</v>
      </c>
      <c r="M3">
        <v>5.38</v>
      </c>
      <c r="N3">
        <v>49.2</v>
      </c>
      <c r="O3">
        <v>322</v>
      </c>
      <c r="P3">
        <v>36.18</v>
      </c>
      <c r="Q3">
        <v>68.75</v>
      </c>
      <c r="R3" s="7">
        <v>6.5448000000000004</v>
      </c>
      <c r="S3">
        <v>12259</v>
      </c>
      <c r="T3">
        <v>2</v>
      </c>
      <c r="U3" s="9">
        <v>22.495999999999999</v>
      </c>
      <c r="V3" s="9">
        <v>22.574999999999999</v>
      </c>
      <c r="W3" s="9">
        <v>22.484000000000002</v>
      </c>
      <c r="X3" s="9">
        <v>22.984999999999999</v>
      </c>
      <c r="Y3" s="9">
        <v>23.486999999999998</v>
      </c>
    </row>
    <row r="4" spans="1:25" hidden="1" x14ac:dyDescent="0.3">
      <c r="A4" t="s">
        <v>11</v>
      </c>
      <c r="B4" t="s">
        <v>12</v>
      </c>
      <c r="C4" t="s">
        <v>16</v>
      </c>
      <c r="D4" t="s">
        <v>14</v>
      </c>
      <c r="E4" s="52">
        <f>Transportation!E4/1000000</f>
        <v>2.7900000000000001E-5</v>
      </c>
      <c r="F4" s="55">
        <f t="shared" si="0"/>
        <v>6.7450549450549525E-6</v>
      </c>
      <c r="G4" s="57">
        <f t="shared" si="1"/>
        <v>6.7450549450549527E-7</v>
      </c>
      <c r="H4" s="4">
        <f t="shared" si="2"/>
        <v>1.0730769230769241E-7</v>
      </c>
      <c r="I4">
        <v>196700</v>
      </c>
      <c r="J4">
        <f t="shared" si="5"/>
        <v>4.193563612099644</v>
      </c>
      <c r="K4" s="50">
        <f t="shared" si="3"/>
        <v>332.63739746734007</v>
      </c>
      <c r="L4" s="53">
        <f t="shared" si="4"/>
        <v>12.554424774383072</v>
      </c>
      <c r="M4">
        <v>5.3500000000000005</v>
      </c>
      <c r="N4">
        <v>85</v>
      </c>
      <c r="O4">
        <v>399</v>
      </c>
      <c r="P4">
        <v>35.020000000000003</v>
      </c>
      <c r="Q4">
        <v>69.17</v>
      </c>
      <c r="R4" s="7">
        <v>4.6866000000000003</v>
      </c>
      <c r="S4" s="8">
        <v>124360</v>
      </c>
      <c r="T4">
        <v>2</v>
      </c>
      <c r="U4" s="9">
        <v>21.042999999999999</v>
      </c>
      <c r="V4" s="9">
        <v>21.036999999999999</v>
      </c>
      <c r="W4" s="9">
        <v>20.754000000000001</v>
      </c>
      <c r="X4" s="9">
        <v>20.899000000000001</v>
      </c>
      <c r="Y4" s="9">
        <v>21.042999999999999</v>
      </c>
    </row>
    <row r="5" spans="1:25" hidden="1" x14ac:dyDescent="0.3">
      <c r="A5" t="s">
        <v>11</v>
      </c>
      <c r="B5" t="s">
        <v>12</v>
      </c>
      <c r="C5" t="s">
        <v>17</v>
      </c>
      <c r="D5" t="s">
        <v>14</v>
      </c>
      <c r="E5" s="52">
        <f>Transportation!E5/1000000</f>
        <v>3.8700000000000006E-5</v>
      </c>
      <c r="F5" s="55">
        <f t="shared" si="0"/>
        <v>9.3560439560439674E-6</v>
      </c>
      <c r="G5" s="57">
        <f t="shared" si="1"/>
        <v>9.356043956043967E-7</v>
      </c>
      <c r="H5" s="4">
        <f t="shared" si="2"/>
        <v>1.48846153846154E-7</v>
      </c>
      <c r="I5">
        <v>148500</v>
      </c>
      <c r="J5">
        <f t="shared" si="5"/>
        <v>7.7049159090909107</v>
      </c>
      <c r="K5" s="50">
        <f t="shared" si="3"/>
        <v>251.12686082308085</v>
      </c>
      <c r="L5" s="53">
        <f t="shared" si="4"/>
        <v>17.414202106402328</v>
      </c>
      <c r="M5">
        <v>4.09</v>
      </c>
      <c r="N5">
        <v>73.5</v>
      </c>
      <c r="O5">
        <v>274</v>
      </c>
      <c r="P5">
        <v>37.11</v>
      </c>
      <c r="Q5">
        <v>70.58</v>
      </c>
      <c r="R5" s="7">
        <v>3.7309000000000001</v>
      </c>
      <c r="S5">
        <v>16185</v>
      </c>
      <c r="T5">
        <v>2</v>
      </c>
      <c r="U5" s="9">
        <v>6.0369000000000002</v>
      </c>
      <c r="V5" s="9">
        <v>6.0426000000000002</v>
      </c>
      <c r="W5" s="9">
        <v>6.0357000000000003</v>
      </c>
      <c r="X5" s="9">
        <v>6.0625</v>
      </c>
      <c r="Y5" s="9">
        <v>6.0891999999999999</v>
      </c>
    </row>
    <row r="6" spans="1:25" hidden="1" x14ac:dyDescent="0.3">
      <c r="A6" t="s">
        <v>11</v>
      </c>
      <c r="B6" t="s">
        <v>12</v>
      </c>
      <c r="C6" t="s">
        <v>18</v>
      </c>
      <c r="D6" t="s">
        <v>14</v>
      </c>
      <c r="E6" s="52">
        <f>Transportation!E6/1000000</f>
        <v>1.4400000000000001E-5</v>
      </c>
      <c r="F6" s="55">
        <f t="shared" si="0"/>
        <v>3.4813186813186851E-6</v>
      </c>
      <c r="G6" s="57">
        <f t="shared" si="1"/>
        <v>3.4813186813186851E-7</v>
      </c>
      <c r="H6" s="4">
        <f t="shared" si="2"/>
        <v>5.5384615384615442E-8</v>
      </c>
      <c r="I6">
        <v>102500</v>
      </c>
      <c r="J6">
        <f t="shared" si="5"/>
        <v>4.1535746341463415</v>
      </c>
      <c r="K6" s="50">
        <f t="shared" si="3"/>
        <v>173.33672211694133</v>
      </c>
      <c r="L6" s="53">
        <f t="shared" si="4"/>
        <v>6.4797031093590052</v>
      </c>
      <c r="M6">
        <v>4.8500000000000005</v>
      </c>
      <c r="N6">
        <v>46.5</v>
      </c>
      <c r="O6">
        <v>474</v>
      </c>
      <c r="P6">
        <v>33.6</v>
      </c>
      <c r="Q6">
        <v>69.22</v>
      </c>
      <c r="R6" s="7">
        <v>10.186</v>
      </c>
      <c r="S6">
        <v>22500</v>
      </c>
      <c r="T6">
        <v>2</v>
      </c>
      <c r="U6" s="9">
        <v>18.677</v>
      </c>
      <c r="V6" s="9">
        <v>18.757999999999999</v>
      </c>
      <c r="W6" s="9">
        <v>18.574999999999999</v>
      </c>
      <c r="X6" s="9">
        <v>18.867000000000001</v>
      </c>
      <c r="Y6" s="9">
        <v>19.158000000000001</v>
      </c>
    </row>
    <row r="7" spans="1:25" hidden="1" x14ac:dyDescent="0.3">
      <c r="A7" t="s">
        <v>11</v>
      </c>
      <c r="B7" t="s">
        <v>12</v>
      </c>
      <c r="C7" t="s">
        <v>19</v>
      </c>
      <c r="D7" t="s">
        <v>14</v>
      </c>
      <c r="E7" s="52">
        <f>Transportation!E7/1000000</f>
        <v>3.9899999999999999E-6</v>
      </c>
      <c r="F7" s="55">
        <f t="shared" si="0"/>
        <v>9.6461538461538569E-7</v>
      </c>
      <c r="G7" s="57">
        <f t="shared" si="1"/>
        <v>9.6461538461538564E-8</v>
      </c>
      <c r="H7" s="4">
        <f t="shared" si="2"/>
        <v>1.5346153846153859E-8</v>
      </c>
      <c r="I7">
        <v>161700</v>
      </c>
      <c r="J7">
        <f t="shared" si="5"/>
        <v>0.72953522727272724</v>
      </c>
      <c r="K7" s="50">
        <f t="shared" si="3"/>
        <v>273.44924845179912</v>
      </c>
      <c r="L7" s="53">
        <f t="shared" si="4"/>
        <v>1.7954177365515576</v>
      </c>
      <c r="M7">
        <v>47.5</v>
      </c>
      <c r="N7">
        <v>23.5</v>
      </c>
      <c r="O7">
        <v>694</v>
      </c>
      <c r="P7">
        <v>34.35</v>
      </c>
      <c r="Q7">
        <v>62.2</v>
      </c>
      <c r="R7" s="7">
        <v>29.581</v>
      </c>
      <c r="S7" s="8">
        <v>315740</v>
      </c>
      <c r="T7">
        <v>4</v>
      </c>
      <c r="U7" s="9">
        <v>29.794</v>
      </c>
      <c r="V7" s="9">
        <v>29.774000000000001</v>
      </c>
      <c r="W7" s="9">
        <v>29.672000000000001</v>
      </c>
      <c r="X7" s="9">
        <v>30.138999999999999</v>
      </c>
      <c r="Y7" s="9">
        <v>30.606000000000002</v>
      </c>
    </row>
    <row r="8" spans="1:25" hidden="1" x14ac:dyDescent="0.3">
      <c r="A8" t="s">
        <v>11</v>
      </c>
      <c r="B8" t="s">
        <v>12</v>
      </c>
      <c r="C8" t="s">
        <v>20</v>
      </c>
      <c r="D8" t="s">
        <v>14</v>
      </c>
      <c r="E8" s="52">
        <f>Transportation!E8/1000000</f>
        <v>1.3499999999999999E-5</v>
      </c>
      <c r="F8" s="55">
        <f t="shared" si="0"/>
        <v>3.263736263736267E-6</v>
      </c>
      <c r="G8" s="57">
        <f t="shared" si="1"/>
        <v>3.2637362637362671E-7</v>
      </c>
      <c r="H8" s="4">
        <f t="shared" si="2"/>
        <v>5.192307692307697E-8</v>
      </c>
      <c r="I8">
        <v>154200</v>
      </c>
      <c r="J8">
        <f t="shared" si="5"/>
        <v>2.5884083171206225</v>
      </c>
      <c r="K8" s="50">
        <f t="shared" si="3"/>
        <v>260.76607366275465</v>
      </c>
      <c r="L8" s="53">
        <f t="shared" si="4"/>
        <v>6.0747216650240672</v>
      </c>
      <c r="M8">
        <v>16.400000000000002</v>
      </c>
      <c r="N8">
        <v>38.1</v>
      </c>
      <c r="O8">
        <v>384</v>
      </c>
      <c r="P8">
        <v>34.43</v>
      </c>
      <c r="Q8">
        <v>70.45</v>
      </c>
      <c r="R8" s="7">
        <v>10.069000000000001</v>
      </c>
      <c r="S8" s="8">
        <v>115690</v>
      </c>
      <c r="T8">
        <v>1</v>
      </c>
      <c r="U8" s="9">
        <v>26.806999999999999</v>
      </c>
      <c r="V8" s="9">
        <v>26.806999999999999</v>
      </c>
      <c r="W8" s="9">
        <v>26.806999999999999</v>
      </c>
      <c r="X8" s="9">
        <v>26.806999999999999</v>
      </c>
      <c r="Y8" s="9">
        <v>26.806999999999999</v>
      </c>
    </row>
    <row r="9" spans="1:25" hidden="1" x14ac:dyDescent="0.3">
      <c r="A9" t="s">
        <v>11</v>
      </c>
      <c r="B9" t="s">
        <v>12</v>
      </c>
      <c r="C9" t="s">
        <v>21</v>
      </c>
      <c r="D9" t="s">
        <v>14</v>
      </c>
      <c r="E9" s="52">
        <f>Transportation!E9/1000000</f>
        <v>6.8999999999999997E-5</v>
      </c>
      <c r="F9" s="55">
        <f t="shared" si="0"/>
        <v>1.6681318681318698E-5</v>
      </c>
      <c r="G9" s="57">
        <f t="shared" si="1"/>
        <v>1.6681318681318698E-6</v>
      </c>
      <c r="H9" s="4">
        <f t="shared" si="2"/>
        <v>2.6538461538461561E-7</v>
      </c>
      <c r="I9">
        <v>2590000</v>
      </c>
      <c r="J9">
        <f t="shared" si="5"/>
        <v>0.78764898648648651</v>
      </c>
      <c r="K9" s="50">
        <f t="shared" si="3"/>
        <v>4379.9230271500292</v>
      </c>
      <c r="L9" s="53">
        <f t="shared" si="4"/>
        <v>31.048577399011897</v>
      </c>
      <c r="M9">
        <v>101</v>
      </c>
      <c r="N9">
        <v>258</v>
      </c>
      <c r="O9">
        <v>444</v>
      </c>
      <c r="P9">
        <v>34.53</v>
      </c>
      <c r="Q9">
        <v>69.14</v>
      </c>
      <c r="R9" s="7">
        <v>1.7193000000000001</v>
      </c>
      <c r="S9" s="8">
        <v>2838500</v>
      </c>
      <c r="T9">
        <v>6</v>
      </c>
      <c r="U9" s="9">
        <v>21.623999999999999</v>
      </c>
      <c r="V9" s="9">
        <v>21.727</v>
      </c>
      <c r="W9" s="9">
        <v>21.187999999999999</v>
      </c>
      <c r="X9" s="9">
        <v>21.428000000000001</v>
      </c>
      <c r="Y9" s="9">
        <v>22.675000000000001</v>
      </c>
    </row>
    <row r="10" spans="1:25" hidden="1" x14ac:dyDescent="0.3">
      <c r="A10" t="s">
        <v>11</v>
      </c>
      <c r="B10" t="s">
        <v>12</v>
      </c>
      <c r="C10" t="s">
        <v>22</v>
      </c>
      <c r="D10" t="s">
        <v>14</v>
      </c>
      <c r="E10" s="52">
        <f>Transportation!E10/1000000</f>
        <v>1.0600000000000002E-5</v>
      </c>
      <c r="F10" s="55">
        <f t="shared" si="0"/>
        <v>2.5626373626373657E-6</v>
      </c>
      <c r="G10" s="57">
        <f t="shared" si="1"/>
        <v>2.5626373626373657E-7</v>
      </c>
      <c r="H10" s="4">
        <f t="shared" si="2"/>
        <v>4.0769230769230814E-8</v>
      </c>
      <c r="I10">
        <v>232800</v>
      </c>
      <c r="J10">
        <f t="shared" si="5"/>
        <v>1.3461897551546393</v>
      </c>
      <c r="K10" s="50">
        <f t="shared" si="3"/>
        <v>393.68574545194087</v>
      </c>
      <c r="L10" s="53">
        <f t="shared" si="4"/>
        <v>4.7697814555003788</v>
      </c>
      <c r="M10">
        <v>48.2</v>
      </c>
      <c r="N10">
        <v>33.5</v>
      </c>
      <c r="O10">
        <v>412</v>
      </c>
      <c r="P10">
        <v>36.72</v>
      </c>
      <c r="Q10">
        <v>67.099999999999994</v>
      </c>
      <c r="R10" s="7">
        <v>12.276</v>
      </c>
      <c r="S10" s="8">
        <v>316510</v>
      </c>
      <c r="T10">
        <v>4</v>
      </c>
      <c r="U10" s="9">
        <v>21.222999999999999</v>
      </c>
      <c r="V10" s="9">
        <v>21.108000000000001</v>
      </c>
      <c r="W10" s="9">
        <v>20.754000000000001</v>
      </c>
      <c r="X10" s="9">
        <v>20.827000000000002</v>
      </c>
      <c r="Y10" s="9">
        <v>21.475999999999999</v>
      </c>
    </row>
    <row r="11" spans="1:25" hidden="1" x14ac:dyDescent="0.3">
      <c r="A11" t="s">
        <v>11</v>
      </c>
      <c r="B11" t="s">
        <v>12</v>
      </c>
      <c r="C11" t="s">
        <v>23</v>
      </c>
      <c r="D11" t="s">
        <v>14</v>
      </c>
      <c r="E11" s="52">
        <f>Transportation!E11/1000000</f>
        <v>2.1700000000000002E-5</v>
      </c>
      <c r="F11" s="55">
        <f t="shared" si="0"/>
        <v>5.246153846153852E-6</v>
      </c>
      <c r="G11" s="57">
        <f t="shared" si="1"/>
        <v>5.2461538461538524E-7</v>
      </c>
      <c r="H11" s="4">
        <f t="shared" si="2"/>
        <v>8.3461538461538553E-8</v>
      </c>
      <c r="I11">
        <v>118500</v>
      </c>
      <c r="J11">
        <f t="shared" si="5"/>
        <v>5.4140813291139249</v>
      </c>
      <c r="K11" s="50">
        <f t="shared" si="3"/>
        <v>200.3941616669029</v>
      </c>
      <c r="L11" s="53">
        <f t="shared" si="4"/>
        <v>9.7645526022979467</v>
      </c>
      <c r="M11">
        <v>3.93</v>
      </c>
      <c r="N11">
        <v>59.800000000000004</v>
      </c>
      <c r="O11">
        <v>384</v>
      </c>
      <c r="P11">
        <v>34.67</v>
      </c>
      <c r="Q11">
        <v>70.209999999999994</v>
      </c>
      <c r="R11" s="7">
        <v>6.4261999999999997</v>
      </c>
      <c r="S11">
        <v>45846</v>
      </c>
      <c r="T11">
        <v>2</v>
      </c>
      <c r="U11" s="9">
        <v>25.541</v>
      </c>
      <c r="V11" s="9">
        <v>25.391999999999999</v>
      </c>
      <c r="W11" s="9">
        <v>24.297000000000001</v>
      </c>
      <c r="X11" s="9">
        <v>24.937999999999999</v>
      </c>
      <c r="Y11" s="9">
        <v>25.577999999999999</v>
      </c>
    </row>
    <row r="12" spans="1:25" hidden="1" x14ac:dyDescent="0.3">
      <c r="A12" t="s">
        <v>11</v>
      </c>
      <c r="B12" t="s">
        <v>12</v>
      </c>
      <c r="C12" t="s">
        <v>24</v>
      </c>
      <c r="D12" t="s">
        <v>14</v>
      </c>
      <c r="E12" s="52">
        <f>Transportation!E12/1000000</f>
        <v>1.5700000000000002E-5</v>
      </c>
      <c r="F12" s="55">
        <f t="shared" si="0"/>
        <v>3.7956043956044E-6</v>
      </c>
      <c r="G12" s="57">
        <f t="shared" si="1"/>
        <v>3.7956043956043998E-7</v>
      </c>
      <c r="H12" s="4">
        <f t="shared" si="2"/>
        <v>6.0384615384615454E-8</v>
      </c>
      <c r="I12">
        <v>329300</v>
      </c>
      <c r="J12">
        <f t="shared" si="5"/>
        <v>1.409585142726997</v>
      </c>
      <c r="K12" s="50">
        <f t="shared" si="3"/>
        <v>556.87592773764663</v>
      </c>
      <c r="L12" s="53">
        <f t="shared" si="4"/>
        <v>7.0646763067316956</v>
      </c>
      <c r="M12">
        <v>42.7</v>
      </c>
      <c r="N12">
        <v>50.400000000000006</v>
      </c>
      <c r="O12">
        <v>364</v>
      </c>
      <c r="P12">
        <v>31.63</v>
      </c>
      <c r="Q12">
        <v>65.7</v>
      </c>
      <c r="R12" s="7">
        <v>7.2256</v>
      </c>
      <c r="S12" s="8">
        <v>310530</v>
      </c>
      <c r="T12">
        <v>4</v>
      </c>
      <c r="U12" s="9">
        <v>28.439</v>
      </c>
      <c r="V12" s="9">
        <v>28.440999999999999</v>
      </c>
      <c r="W12" s="9">
        <v>28.312999999999999</v>
      </c>
      <c r="X12" s="9">
        <v>28.640999999999998</v>
      </c>
      <c r="Y12" s="9">
        <v>29.297000000000001</v>
      </c>
    </row>
    <row r="13" spans="1:25" hidden="1" x14ac:dyDescent="0.3">
      <c r="A13" t="s">
        <v>11</v>
      </c>
      <c r="B13" t="s">
        <v>12</v>
      </c>
      <c r="C13" t="s">
        <v>25</v>
      </c>
      <c r="D13" t="s">
        <v>14</v>
      </c>
      <c r="E13" s="52">
        <f>Transportation!E13/1000000</f>
        <v>1.59E-5</v>
      </c>
      <c r="F13" s="55">
        <f t="shared" si="0"/>
        <v>3.8439560439560476E-6</v>
      </c>
      <c r="G13" s="57">
        <f t="shared" si="1"/>
        <v>3.843956043956048E-7</v>
      </c>
      <c r="H13" s="4">
        <f t="shared" si="2"/>
        <v>6.1153846153846214E-8</v>
      </c>
      <c r="I13">
        <v>111200</v>
      </c>
      <c r="J13">
        <f t="shared" si="5"/>
        <v>4.2274232239208631</v>
      </c>
      <c r="K13" s="50">
        <f t="shared" si="3"/>
        <v>188.04920487223293</v>
      </c>
      <c r="L13" s="53">
        <f t="shared" si="4"/>
        <v>7.1546721832505691</v>
      </c>
      <c r="M13">
        <v>9.25</v>
      </c>
      <c r="N13">
        <v>36.6</v>
      </c>
      <c r="O13">
        <v>312</v>
      </c>
      <c r="P13">
        <v>36.729999999999997</v>
      </c>
      <c r="Q13">
        <v>68.86</v>
      </c>
      <c r="R13" s="7">
        <v>8.5465</v>
      </c>
      <c r="S13">
        <v>43612</v>
      </c>
      <c r="T13">
        <v>1</v>
      </c>
      <c r="U13" s="9">
        <v>25.388999999999999</v>
      </c>
      <c r="V13" s="9">
        <v>25.388999999999999</v>
      </c>
      <c r="W13" s="9">
        <v>25.388999999999999</v>
      </c>
      <c r="X13" s="9">
        <v>25.388999999999999</v>
      </c>
      <c r="Y13" s="9">
        <v>25.388999999999999</v>
      </c>
    </row>
    <row r="14" spans="1:25" hidden="1" x14ac:dyDescent="0.3">
      <c r="A14" t="s">
        <v>26</v>
      </c>
      <c r="B14" t="s">
        <v>27</v>
      </c>
      <c r="C14" t="s">
        <v>28</v>
      </c>
      <c r="D14" t="s">
        <v>29</v>
      </c>
      <c r="E14" s="52">
        <f>Transportation!E14/1000000</f>
        <v>2.5200000000000003E-5</v>
      </c>
      <c r="F14" s="55">
        <f t="shared" si="0"/>
        <v>6.0923076923076996E-6</v>
      </c>
      <c r="G14" s="57">
        <f t="shared" si="1"/>
        <v>6.0923076923076994E-7</v>
      </c>
      <c r="H14" s="4">
        <f t="shared" si="2"/>
        <v>9.6923076923077022E-8</v>
      </c>
      <c r="I14">
        <v>343100</v>
      </c>
      <c r="J14">
        <f t="shared" si="5"/>
        <v>2.1715169046925098</v>
      </c>
      <c r="K14" s="50">
        <f>I14*CVD_ALB</f>
        <v>1384.8555610172764</v>
      </c>
      <c r="L14" s="53">
        <f t="shared" si="4"/>
        <v>27.065135351758006</v>
      </c>
      <c r="M14">
        <v>31.6</v>
      </c>
      <c r="N14">
        <v>61</v>
      </c>
      <c r="O14">
        <v>318</v>
      </c>
      <c r="P14">
        <v>41.34</v>
      </c>
      <c r="Q14">
        <v>19.809999999999999</v>
      </c>
      <c r="R14" s="7">
        <v>5.2045000000000003</v>
      </c>
      <c r="S14" s="8">
        <v>106730</v>
      </c>
      <c r="T14">
        <v>2</v>
      </c>
      <c r="U14" s="9">
        <v>14.86</v>
      </c>
      <c r="V14" s="9">
        <v>14.957000000000001</v>
      </c>
      <c r="W14" s="9">
        <v>14.645</v>
      </c>
      <c r="X14" s="9">
        <v>15.066000000000001</v>
      </c>
      <c r="Y14" s="9">
        <v>15.487</v>
      </c>
    </row>
    <row r="15" spans="1:25" hidden="1" x14ac:dyDescent="0.3">
      <c r="A15" t="s">
        <v>30</v>
      </c>
      <c r="B15" t="s">
        <v>31</v>
      </c>
      <c r="C15" t="s">
        <v>32</v>
      </c>
      <c r="D15" t="s">
        <v>33</v>
      </c>
      <c r="E15" s="52">
        <f>Transportation!E15/1000000</f>
        <v>4.0200000000000001E-5</v>
      </c>
      <c r="F15" s="55">
        <f t="shared" si="0"/>
        <v>9.7186813186813287E-6</v>
      </c>
      <c r="G15" s="57">
        <f t="shared" si="1"/>
        <v>9.7186813186813283E-7</v>
      </c>
      <c r="H15" s="4">
        <f t="shared" si="2"/>
        <v>1.5461538461538476E-7</v>
      </c>
      <c r="I15">
        <v>2761000</v>
      </c>
      <c r="J15">
        <f t="shared" si="5"/>
        <v>0.43047014668598332</v>
      </c>
      <c r="K15" s="50">
        <f t="shared" ref="K15:K47" si="6">I15*CVD_DZA</f>
        <v>4822.8670534096782</v>
      </c>
      <c r="L15" s="53">
        <f t="shared" si="4"/>
        <v>18.684902591354341</v>
      </c>
      <c r="M15">
        <v>254</v>
      </c>
      <c r="N15">
        <v>173</v>
      </c>
      <c r="O15">
        <v>437</v>
      </c>
      <c r="P15">
        <v>36.729999999999997</v>
      </c>
      <c r="Q15">
        <v>3.14</v>
      </c>
      <c r="R15" s="7">
        <v>2.5225</v>
      </c>
      <c r="S15" s="8">
        <v>2782500</v>
      </c>
      <c r="T15">
        <v>12</v>
      </c>
      <c r="U15" s="9">
        <v>16.978999999999999</v>
      </c>
      <c r="V15" s="9">
        <v>14.170999999999999</v>
      </c>
      <c r="W15" s="9">
        <v>16.227</v>
      </c>
      <c r="X15" s="9">
        <v>16.766999999999999</v>
      </c>
      <c r="Y15" s="9">
        <v>18.039000000000001</v>
      </c>
    </row>
    <row r="16" spans="1:25" hidden="1" x14ac:dyDescent="0.3">
      <c r="A16" t="s">
        <v>30</v>
      </c>
      <c r="B16" t="s">
        <v>31</v>
      </c>
      <c r="C16" t="s">
        <v>34</v>
      </c>
      <c r="D16" t="s">
        <v>33</v>
      </c>
      <c r="E16" s="52">
        <f>Transportation!E16/1000000</f>
        <v>5.3199999999999999E-6</v>
      </c>
      <c r="F16" s="55">
        <f t="shared" si="0"/>
        <v>1.2861538461538474E-6</v>
      </c>
      <c r="G16" s="57">
        <f t="shared" si="1"/>
        <v>1.2861538461538474E-7</v>
      </c>
      <c r="H16" s="4">
        <f t="shared" si="2"/>
        <v>2.0461538461538482E-8</v>
      </c>
      <c r="I16">
        <v>348600</v>
      </c>
      <c r="J16">
        <f t="shared" si="5"/>
        <v>0.45119849397590361</v>
      </c>
      <c r="K16" s="50">
        <f t="shared" si="6"/>
        <v>608.92845158225782</v>
      </c>
      <c r="L16" s="53">
        <f t="shared" si="4"/>
        <v>2.4727284026369429</v>
      </c>
      <c r="M16">
        <v>90.600000000000009</v>
      </c>
      <c r="N16">
        <v>36.6</v>
      </c>
      <c r="O16">
        <v>811</v>
      </c>
      <c r="P16">
        <v>36.86</v>
      </c>
      <c r="Q16">
        <v>7.73</v>
      </c>
      <c r="R16" s="7">
        <v>22.134</v>
      </c>
      <c r="S16" s="8">
        <v>198570</v>
      </c>
      <c r="T16">
        <v>6</v>
      </c>
      <c r="U16" s="9">
        <v>15.225</v>
      </c>
      <c r="V16" s="9">
        <v>12.281000000000001</v>
      </c>
      <c r="W16" s="9">
        <v>14.397</v>
      </c>
      <c r="X16" s="9">
        <v>14.843999999999999</v>
      </c>
      <c r="Y16" s="9">
        <v>15.24</v>
      </c>
    </row>
    <row r="17" spans="1:25" hidden="1" x14ac:dyDescent="0.3">
      <c r="A17" t="s">
        <v>30</v>
      </c>
      <c r="B17" t="s">
        <v>31</v>
      </c>
      <c r="C17" t="s">
        <v>35</v>
      </c>
      <c r="D17" t="s">
        <v>33</v>
      </c>
      <c r="E17" s="52">
        <f>Transportation!E17/1000000</f>
        <v>1.5200000000000002E-5</v>
      </c>
      <c r="F17" s="55">
        <f t="shared" si="0"/>
        <v>3.6747252747252789E-6</v>
      </c>
      <c r="G17" s="57">
        <f t="shared" si="1"/>
        <v>3.6747252747252792E-7</v>
      </c>
      <c r="H17" s="4">
        <f t="shared" si="2"/>
        <v>5.8461538461538528E-8</v>
      </c>
      <c r="I17">
        <v>179800</v>
      </c>
      <c r="J17">
        <f t="shared" si="5"/>
        <v>2.4994087875417135</v>
      </c>
      <c r="K17" s="50">
        <f t="shared" si="6"/>
        <v>314.0715306783992</v>
      </c>
      <c r="L17" s="53">
        <f t="shared" si="4"/>
        <v>7.0649382932484102</v>
      </c>
      <c r="M17">
        <v>10.100000000000001</v>
      </c>
      <c r="N17">
        <v>56.5</v>
      </c>
      <c r="O17">
        <v>429</v>
      </c>
      <c r="P17">
        <v>36.17</v>
      </c>
      <c r="Q17">
        <v>1.33</v>
      </c>
      <c r="R17" s="7">
        <v>7.5887000000000002</v>
      </c>
      <c r="S17">
        <v>41366</v>
      </c>
      <c r="T17">
        <v>2</v>
      </c>
      <c r="U17" s="9">
        <v>17.597999999999999</v>
      </c>
      <c r="V17" s="9">
        <v>17.577999999999999</v>
      </c>
      <c r="W17" s="9">
        <v>17.306999999999999</v>
      </c>
      <c r="X17" s="9">
        <v>17.452999999999999</v>
      </c>
      <c r="Y17" s="9">
        <v>17.600000000000001</v>
      </c>
    </row>
    <row r="18" spans="1:25" hidden="1" x14ac:dyDescent="0.3">
      <c r="A18" t="s">
        <v>30</v>
      </c>
      <c r="B18" t="s">
        <v>31</v>
      </c>
      <c r="C18" t="s">
        <v>36</v>
      </c>
      <c r="D18" t="s">
        <v>33</v>
      </c>
      <c r="E18" s="52">
        <f>Transportation!E18/1000000</f>
        <v>6.4999999999999996E-6</v>
      </c>
      <c r="F18" s="55">
        <f t="shared" si="0"/>
        <v>1.5714285714285729E-6</v>
      </c>
      <c r="G18" s="57">
        <f t="shared" si="1"/>
        <v>1.571428571428573E-7</v>
      </c>
      <c r="H18" s="4">
        <f t="shared" si="2"/>
        <v>2.5000000000000022E-8</v>
      </c>
      <c r="I18">
        <v>131000</v>
      </c>
      <c r="J18">
        <f t="shared" si="5"/>
        <v>1.4669842557251906</v>
      </c>
      <c r="K18" s="50">
        <f t="shared" si="6"/>
        <v>228.82853458771021</v>
      </c>
      <c r="L18" s="53">
        <f t="shared" si="4"/>
        <v>3.0211907175075425</v>
      </c>
      <c r="M18">
        <v>22.200000000000003</v>
      </c>
      <c r="N18">
        <v>27.8</v>
      </c>
      <c r="O18">
        <v>495</v>
      </c>
      <c r="P18">
        <v>31.63</v>
      </c>
      <c r="Q18">
        <v>-2.2400000000000002</v>
      </c>
      <c r="R18" s="7">
        <v>17.792999999999999</v>
      </c>
      <c r="S18">
        <v>546.4</v>
      </c>
      <c r="T18">
        <v>3</v>
      </c>
      <c r="U18" s="9">
        <v>24.777000000000001</v>
      </c>
      <c r="V18" s="9">
        <v>24.85</v>
      </c>
      <c r="W18" s="9">
        <v>24.771999999999998</v>
      </c>
      <c r="X18" s="9">
        <v>25.152000000000001</v>
      </c>
      <c r="Y18" s="9">
        <v>26.146000000000001</v>
      </c>
    </row>
    <row r="19" spans="1:25" hidden="1" x14ac:dyDescent="0.3">
      <c r="A19" t="s">
        <v>30</v>
      </c>
      <c r="B19" t="s">
        <v>31</v>
      </c>
      <c r="C19" t="s">
        <v>37</v>
      </c>
      <c r="D19" t="s">
        <v>33</v>
      </c>
      <c r="E19" s="52">
        <f>Transportation!E19/1000000</f>
        <v>1.04E-5</v>
      </c>
      <c r="F19" s="55">
        <f t="shared" si="0"/>
        <v>2.5142857142857172E-6</v>
      </c>
      <c r="G19" s="57">
        <f t="shared" si="1"/>
        <v>2.514285714285717E-7</v>
      </c>
      <c r="H19" s="4">
        <f t="shared" si="2"/>
        <v>4.0000000000000041E-8</v>
      </c>
      <c r="I19">
        <v>242500</v>
      </c>
      <c r="J19">
        <f t="shared" si="5"/>
        <v>1.2679583505154639</v>
      </c>
      <c r="K19" s="50">
        <f t="shared" si="6"/>
        <v>423.59480639328035</v>
      </c>
      <c r="L19" s="53">
        <f t="shared" si="4"/>
        <v>4.8339051480120698</v>
      </c>
      <c r="M19">
        <v>33.300000000000004</v>
      </c>
      <c r="N19">
        <v>42</v>
      </c>
      <c r="O19">
        <v>464</v>
      </c>
      <c r="P19">
        <v>35.56</v>
      </c>
      <c r="Q19">
        <v>6.16</v>
      </c>
      <c r="R19" s="7">
        <v>11.042</v>
      </c>
      <c r="S19">
        <v>18709</v>
      </c>
      <c r="T19">
        <v>2</v>
      </c>
      <c r="U19" s="9">
        <v>15.289</v>
      </c>
      <c r="V19" s="9">
        <v>15.28</v>
      </c>
      <c r="W19" s="9">
        <v>14.794</v>
      </c>
      <c r="X19" s="9">
        <v>15.042</v>
      </c>
      <c r="Y19" s="9">
        <v>15.289</v>
      </c>
    </row>
    <row r="20" spans="1:25" hidden="1" x14ac:dyDescent="0.3">
      <c r="A20" t="s">
        <v>30</v>
      </c>
      <c r="B20" t="s">
        <v>31</v>
      </c>
      <c r="C20" t="s">
        <v>38</v>
      </c>
      <c r="D20" t="s">
        <v>33</v>
      </c>
      <c r="E20" s="52">
        <f>Transportation!E20/1000000</f>
        <v>9.4299999999999995E-6</v>
      </c>
      <c r="F20" s="55">
        <f t="shared" si="0"/>
        <v>2.2797802197802221E-6</v>
      </c>
      <c r="G20" s="57">
        <f t="shared" si="1"/>
        <v>2.279780219780222E-7</v>
      </c>
      <c r="H20" s="4">
        <f t="shared" si="2"/>
        <v>3.62692307692308E-8</v>
      </c>
      <c r="I20">
        <v>147100</v>
      </c>
      <c r="J20">
        <f t="shared" si="5"/>
        <v>1.8953194170632222</v>
      </c>
      <c r="K20" s="50">
        <f t="shared" si="6"/>
        <v>256.95173616681046</v>
      </c>
      <c r="L20" s="53">
        <f t="shared" si="4"/>
        <v>4.3830505332455578</v>
      </c>
      <c r="M20">
        <v>34.6</v>
      </c>
      <c r="N20">
        <v>25</v>
      </c>
      <c r="O20">
        <v>291</v>
      </c>
      <c r="P20">
        <v>36.74</v>
      </c>
      <c r="Q20">
        <v>5.05</v>
      </c>
      <c r="R20" s="7">
        <v>11.641999999999999</v>
      </c>
      <c r="S20">
        <v>49711</v>
      </c>
      <c r="T20">
        <v>2</v>
      </c>
      <c r="U20" s="9">
        <v>15.833</v>
      </c>
      <c r="V20" s="9">
        <v>15.83</v>
      </c>
      <c r="W20" s="9">
        <v>14.347</v>
      </c>
      <c r="X20" s="9">
        <v>15.09</v>
      </c>
      <c r="Y20" s="9">
        <v>15.833</v>
      </c>
    </row>
    <row r="21" spans="1:25" hidden="1" x14ac:dyDescent="0.3">
      <c r="A21" t="s">
        <v>30</v>
      </c>
      <c r="B21" t="s">
        <v>31</v>
      </c>
      <c r="C21" t="s">
        <v>39</v>
      </c>
      <c r="D21" t="s">
        <v>33</v>
      </c>
      <c r="E21" s="52">
        <f>Transportation!E21/1000000</f>
        <v>9.5599999999999999E-6</v>
      </c>
      <c r="F21" s="55">
        <f t="shared" si="0"/>
        <v>2.3112087912087934E-6</v>
      </c>
      <c r="G21" s="57">
        <f t="shared" si="1"/>
        <v>2.3112087912087936E-7</v>
      </c>
      <c r="H21" s="4">
        <f t="shared" si="2"/>
        <v>3.6769230769230804E-8</v>
      </c>
      <c r="I21">
        <v>171000</v>
      </c>
      <c r="J21">
        <f t="shared" si="5"/>
        <v>1.6528946491228071</v>
      </c>
      <c r="K21" s="50">
        <f t="shared" si="6"/>
        <v>298.69984285876677</v>
      </c>
      <c r="L21" s="53">
        <f t="shared" si="4"/>
        <v>4.4434743475957106</v>
      </c>
      <c r="M21">
        <v>25.200000000000003</v>
      </c>
      <c r="N21">
        <v>34.1</v>
      </c>
      <c r="O21">
        <v>413</v>
      </c>
      <c r="P21">
        <v>34.86</v>
      </c>
      <c r="Q21">
        <v>5.72</v>
      </c>
      <c r="R21" s="7">
        <v>12.109</v>
      </c>
      <c r="S21">
        <v>6704.6</v>
      </c>
      <c r="T21">
        <v>2</v>
      </c>
      <c r="U21" s="9">
        <v>21.021000000000001</v>
      </c>
      <c r="V21" s="9">
        <v>21.093</v>
      </c>
      <c r="W21" s="9">
        <v>20.995000000000001</v>
      </c>
      <c r="X21" s="9">
        <v>21.26</v>
      </c>
      <c r="Y21" s="9">
        <v>21.524000000000001</v>
      </c>
    </row>
    <row r="22" spans="1:25" hidden="1" x14ac:dyDescent="0.3">
      <c r="A22" t="s">
        <v>30</v>
      </c>
      <c r="B22" t="s">
        <v>31</v>
      </c>
      <c r="C22" t="s">
        <v>40</v>
      </c>
      <c r="D22" t="s">
        <v>33</v>
      </c>
      <c r="E22" s="52">
        <f>Transportation!E22/1000000</f>
        <v>5.93E-6</v>
      </c>
      <c r="F22" s="55">
        <f t="shared" si="0"/>
        <v>1.4336263736263751E-6</v>
      </c>
      <c r="G22" s="57">
        <f t="shared" si="1"/>
        <v>1.4336263736263751E-7</v>
      </c>
      <c r="H22" s="4">
        <f t="shared" si="2"/>
        <v>2.2807692307692331E-8</v>
      </c>
      <c r="I22">
        <v>226500</v>
      </c>
      <c r="J22">
        <f t="shared" si="5"/>
        <v>0.77405153973509933</v>
      </c>
      <c r="K22" s="50">
        <f t="shared" si="6"/>
        <v>395.64628308485771</v>
      </c>
      <c r="L22" s="53">
        <f t="shared" si="4"/>
        <v>2.7562555315107278</v>
      </c>
      <c r="M22">
        <v>63.300000000000004</v>
      </c>
      <c r="N22">
        <v>28.5</v>
      </c>
      <c r="O22">
        <v>528</v>
      </c>
      <c r="P22">
        <v>36.51</v>
      </c>
      <c r="Q22">
        <v>2.83</v>
      </c>
      <c r="R22" s="7">
        <v>18.527000000000001</v>
      </c>
      <c r="S22" s="8">
        <v>213520</v>
      </c>
      <c r="T22">
        <v>5</v>
      </c>
      <c r="U22" s="9">
        <v>14.881</v>
      </c>
      <c r="V22" s="9">
        <v>14.837999999999999</v>
      </c>
      <c r="W22" s="9">
        <v>14.247999999999999</v>
      </c>
      <c r="X22" s="9">
        <v>15.19</v>
      </c>
      <c r="Y22" s="9">
        <v>15.734</v>
      </c>
    </row>
    <row r="23" spans="1:25" hidden="1" x14ac:dyDescent="0.3">
      <c r="A23" t="s">
        <v>30</v>
      </c>
      <c r="B23" t="s">
        <v>31</v>
      </c>
      <c r="C23" t="s">
        <v>41</v>
      </c>
      <c r="D23" t="s">
        <v>33</v>
      </c>
      <c r="E23" s="52">
        <f>Transportation!E23/1000000</f>
        <v>7.79E-6</v>
      </c>
      <c r="F23" s="55">
        <f t="shared" si="0"/>
        <v>1.8832967032967053E-6</v>
      </c>
      <c r="G23" s="57">
        <f t="shared" si="1"/>
        <v>1.8832967032967053E-7</v>
      </c>
      <c r="H23" s="4">
        <f t="shared" si="2"/>
        <v>2.9961538461538491E-8</v>
      </c>
      <c r="I23">
        <v>128500</v>
      </c>
      <c r="J23">
        <f t="shared" si="5"/>
        <v>1.7923289591439688</v>
      </c>
      <c r="K23" s="50">
        <f t="shared" si="6"/>
        <v>224.46157782076918</v>
      </c>
      <c r="L23" s="53">
        <f t="shared" si="4"/>
        <v>3.6207808752898099</v>
      </c>
      <c r="M23">
        <v>15.100000000000001</v>
      </c>
      <c r="N23">
        <v>33.1</v>
      </c>
      <c r="O23">
        <v>498</v>
      </c>
      <c r="P23">
        <v>36.07</v>
      </c>
      <c r="Q23">
        <v>4.76</v>
      </c>
      <c r="R23" s="7">
        <v>15.026999999999999</v>
      </c>
      <c r="S23">
        <v>32160</v>
      </c>
      <c r="T23">
        <v>2</v>
      </c>
      <c r="U23" s="9">
        <v>14.744999999999999</v>
      </c>
      <c r="V23" s="9">
        <v>14.743</v>
      </c>
      <c r="W23" s="9">
        <v>14.446999999999999</v>
      </c>
      <c r="X23" s="9">
        <v>14.596</v>
      </c>
      <c r="Y23" s="9">
        <v>14.744999999999999</v>
      </c>
    </row>
    <row r="24" spans="1:25" hidden="1" x14ac:dyDescent="0.3">
      <c r="A24" t="s">
        <v>30</v>
      </c>
      <c r="B24" t="s">
        <v>31</v>
      </c>
      <c r="C24" t="s">
        <v>42</v>
      </c>
      <c r="D24" t="s">
        <v>33</v>
      </c>
      <c r="E24" s="52">
        <f>Transportation!E24/1000000</f>
        <v>6.4900000000000005E-6</v>
      </c>
      <c r="F24" s="55">
        <f t="shared" si="0"/>
        <v>1.5690109890109908E-6</v>
      </c>
      <c r="G24" s="57">
        <f t="shared" si="1"/>
        <v>1.5690109890109908E-7</v>
      </c>
      <c r="H24" s="4">
        <f t="shared" si="2"/>
        <v>2.4961538461538486E-8</v>
      </c>
      <c r="I24">
        <v>100000</v>
      </c>
      <c r="J24">
        <f t="shared" si="5"/>
        <v>1.9187928375000001</v>
      </c>
      <c r="K24" s="50">
        <f t="shared" si="6"/>
        <v>174.67827067764136</v>
      </c>
      <c r="L24" s="53">
        <f t="shared" si="4"/>
        <v>3.0165427317883009</v>
      </c>
      <c r="M24">
        <v>12.3</v>
      </c>
      <c r="N24">
        <v>28.6</v>
      </c>
      <c r="O24">
        <v>527</v>
      </c>
      <c r="P24">
        <v>35.22</v>
      </c>
      <c r="Q24">
        <v>4.17</v>
      </c>
      <c r="R24" s="7">
        <v>18.446000000000002</v>
      </c>
      <c r="S24">
        <v>17488</v>
      </c>
      <c r="T24">
        <v>3</v>
      </c>
      <c r="U24" s="9">
        <v>18.239000000000001</v>
      </c>
      <c r="V24" s="9">
        <v>18.279</v>
      </c>
      <c r="W24" s="9">
        <v>16.62</v>
      </c>
      <c r="X24" s="9">
        <v>18.234000000000002</v>
      </c>
      <c r="Y24" s="9">
        <v>19.207000000000001</v>
      </c>
    </row>
    <row r="25" spans="1:25" hidden="1" x14ac:dyDescent="0.3">
      <c r="A25" t="s">
        <v>30</v>
      </c>
      <c r="B25" t="s">
        <v>31</v>
      </c>
      <c r="C25" t="s">
        <v>43</v>
      </c>
      <c r="D25" t="s">
        <v>33</v>
      </c>
      <c r="E25" s="52">
        <f>Transportation!E25/1000000</f>
        <v>1.6200000000000001E-5</v>
      </c>
      <c r="F25" s="55">
        <f t="shared" si="0"/>
        <v>3.9164835164835207E-6</v>
      </c>
      <c r="G25" s="57">
        <f t="shared" si="1"/>
        <v>3.916483516483521E-7</v>
      </c>
      <c r="H25" s="4">
        <f t="shared" si="2"/>
        <v>6.2307692307692367E-8</v>
      </c>
      <c r="I25">
        <v>462200</v>
      </c>
      <c r="J25">
        <f t="shared" si="5"/>
        <v>1.0362593574210299</v>
      </c>
      <c r="K25" s="50">
        <f t="shared" si="6"/>
        <v>807.3629670720585</v>
      </c>
      <c r="L25" s="53">
        <f t="shared" si="4"/>
        <v>7.5297368651726471</v>
      </c>
      <c r="M25">
        <v>58.900000000000006</v>
      </c>
      <c r="N25">
        <v>60.2</v>
      </c>
      <c r="O25">
        <v>428</v>
      </c>
      <c r="P25">
        <v>36.369999999999997</v>
      </c>
      <c r="Q25">
        <v>6.61</v>
      </c>
      <c r="R25" s="7">
        <v>7.1177000000000001</v>
      </c>
      <c r="S25" s="8">
        <v>159400</v>
      </c>
      <c r="T25">
        <v>4</v>
      </c>
      <c r="U25" s="9">
        <v>14.973000000000001</v>
      </c>
      <c r="V25" s="9">
        <v>14.914</v>
      </c>
      <c r="W25" s="9">
        <v>13.749000000000001</v>
      </c>
      <c r="X25" s="9">
        <v>14.843999999999999</v>
      </c>
      <c r="Y25" s="9">
        <v>15.586</v>
      </c>
    </row>
    <row r="26" spans="1:25" hidden="1" x14ac:dyDescent="0.3">
      <c r="A26" t="s">
        <v>30</v>
      </c>
      <c r="B26" t="s">
        <v>31</v>
      </c>
      <c r="C26" t="s">
        <v>44</v>
      </c>
      <c r="D26" t="s">
        <v>33</v>
      </c>
      <c r="E26" s="52">
        <f>Transportation!E26/1000000</f>
        <v>7.7600000000000002E-6</v>
      </c>
      <c r="F26" s="55">
        <f t="shared" si="0"/>
        <v>1.876043956043958E-6</v>
      </c>
      <c r="G26" s="57">
        <f t="shared" si="1"/>
        <v>1.876043956043958E-7</v>
      </c>
      <c r="H26" s="4">
        <f t="shared" si="2"/>
        <v>2.9846153846153873E-8</v>
      </c>
      <c r="I26">
        <v>105100</v>
      </c>
      <c r="J26">
        <f t="shared" si="5"/>
        <v>2.1829430066603237</v>
      </c>
      <c r="K26" s="50">
        <f t="shared" si="6"/>
        <v>183.5868624822011</v>
      </c>
      <c r="L26" s="53">
        <f t="shared" si="4"/>
        <v>3.6068369181320827</v>
      </c>
      <c r="M26">
        <v>11.200000000000001</v>
      </c>
      <c r="N26">
        <v>31.400000000000002</v>
      </c>
      <c r="O26">
        <v>497</v>
      </c>
      <c r="P26">
        <v>36.159999999999997</v>
      </c>
      <c r="Q26">
        <v>5.69</v>
      </c>
      <c r="R26" s="7">
        <v>15.814</v>
      </c>
      <c r="S26">
        <v>46947</v>
      </c>
      <c r="T26">
        <v>2</v>
      </c>
      <c r="U26" s="9">
        <v>19.867000000000001</v>
      </c>
      <c r="V26" s="9">
        <v>19.539000000000001</v>
      </c>
      <c r="W26" s="9">
        <v>17.550999999999998</v>
      </c>
      <c r="X26" s="9">
        <v>18.766999999999999</v>
      </c>
      <c r="Y26" s="9">
        <v>19.981999999999999</v>
      </c>
    </row>
    <row r="27" spans="1:25" hidden="1" x14ac:dyDescent="0.3">
      <c r="A27" t="s">
        <v>30</v>
      </c>
      <c r="B27" t="s">
        <v>31</v>
      </c>
      <c r="C27" t="s">
        <v>45</v>
      </c>
      <c r="D27" t="s">
        <v>33</v>
      </c>
      <c r="E27" s="52">
        <f>Transportation!E27/1000000</f>
        <v>8.1699999999999997E-6</v>
      </c>
      <c r="F27" s="55">
        <f t="shared" si="0"/>
        <v>1.975164835164837E-6</v>
      </c>
      <c r="G27" s="57">
        <f t="shared" si="1"/>
        <v>1.9751648351648372E-7</v>
      </c>
      <c r="H27" s="4">
        <f t="shared" si="2"/>
        <v>3.1423076923076952E-8</v>
      </c>
      <c r="I27">
        <v>104800</v>
      </c>
      <c r="J27">
        <f t="shared" si="5"/>
        <v>2.3048579556297706</v>
      </c>
      <c r="K27" s="50">
        <f t="shared" si="6"/>
        <v>183.06282767016816</v>
      </c>
      <c r="L27" s="53">
        <f t="shared" si="4"/>
        <v>3.7974043326210185</v>
      </c>
      <c r="M27">
        <v>17</v>
      </c>
      <c r="N27">
        <v>25.400000000000002</v>
      </c>
      <c r="O27">
        <v>425</v>
      </c>
      <c r="P27">
        <v>33.380000000000003</v>
      </c>
      <c r="Q27">
        <v>6.85</v>
      </c>
      <c r="R27" s="7">
        <v>16.728000000000002</v>
      </c>
      <c r="S27">
        <v>2797.6</v>
      </c>
      <c r="T27">
        <v>2</v>
      </c>
      <c r="U27" s="9">
        <v>34.965000000000003</v>
      </c>
      <c r="V27" s="9">
        <v>34.965000000000003</v>
      </c>
      <c r="W27" s="9">
        <v>34.965000000000003</v>
      </c>
      <c r="X27" s="9">
        <v>34.965000000000003</v>
      </c>
      <c r="Y27" s="9">
        <v>34.965000000000003</v>
      </c>
    </row>
    <row r="28" spans="1:25" hidden="1" x14ac:dyDescent="0.3">
      <c r="A28" t="s">
        <v>30</v>
      </c>
      <c r="B28" t="s">
        <v>31</v>
      </c>
      <c r="C28" t="s">
        <v>46</v>
      </c>
      <c r="D28" t="s">
        <v>33</v>
      </c>
      <c r="E28" s="52">
        <f>Transportation!E28/1000000</f>
        <v>6.0000000000000002E-6</v>
      </c>
      <c r="F28" s="55">
        <f t="shared" si="0"/>
        <v>1.450549450549452E-6</v>
      </c>
      <c r="G28" s="57">
        <f t="shared" si="1"/>
        <v>1.4505494505494521E-7</v>
      </c>
      <c r="H28" s="4">
        <f t="shared" si="2"/>
        <v>2.3076923076923099E-8</v>
      </c>
      <c r="I28">
        <v>110700</v>
      </c>
      <c r="J28">
        <f t="shared" si="5"/>
        <v>1.602459349593496</v>
      </c>
      <c r="K28" s="50">
        <f t="shared" si="6"/>
        <v>193.368845640149</v>
      </c>
      <c r="L28" s="53">
        <f t="shared" si="4"/>
        <v>2.7887914315454245</v>
      </c>
      <c r="M28">
        <v>17.8</v>
      </c>
      <c r="N28">
        <v>26.3</v>
      </c>
      <c r="O28">
        <v>544</v>
      </c>
      <c r="P28">
        <v>32.49</v>
      </c>
      <c r="Q28">
        <v>3.67</v>
      </c>
      <c r="R28" s="7">
        <v>20.687999999999999</v>
      </c>
      <c r="S28">
        <v>1455.6</v>
      </c>
      <c r="T28">
        <v>3</v>
      </c>
      <c r="U28" s="9">
        <v>27.178999999999998</v>
      </c>
      <c r="V28" s="9">
        <v>27.157</v>
      </c>
      <c r="W28" s="9">
        <v>26.571000000000002</v>
      </c>
      <c r="X28" s="9">
        <v>27.184000000000001</v>
      </c>
      <c r="Y28" s="9">
        <v>27.561</v>
      </c>
    </row>
    <row r="29" spans="1:25" hidden="1" x14ac:dyDescent="0.3">
      <c r="A29" t="s">
        <v>30</v>
      </c>
      <c r="B29" t="s">
        <v>31</v>
      </c>
      <c r="C29" t="s">
        <v>47</v>
      </c>
      <c r="D29" t="s">
        <v>33</v>
      </c>
      <c r="E29" s="52">
        <f>Transportation!E29/1000000</f>
        <v>9.3700000000000018E-6</v>
      </c>
      <c r="F29" s="55">
        <f t="shared" si="0"/>
        <v>2.2652747252747282E-6</v>
      </c>
      <c r="G29" s="57">
        <f t="shared" si="1"/>
        <v>2.2652747252747279E-7</v>
      </c>
      <c r="H29" s="4">
        <f t="shared" si="2"/>
        <v>3.6038461538461577E-8</v>
      </c>
      <c r="I29">
        <v>104300</v>
      </c>
      <c r="J29">
        <f t="shared" si="5"/>
        <v>2.6560648489932892</v>
      </c>
      <c r="K29" s="50">
        <f t="shared" si="6"/>
        <v>182.18943631677996</v>
      </c>
      <c r="L29" s="53">
        <f t="shared" si="4"/>
        <v>4.3551626189301054</v>
      </c>
      <c r="M29">
        <v>9.4700000000000006</v>
      </c>
      <c r="N29">
        <v>33.9</v>
      </c>
      <c r="O29">
        <v>403</v>
      </c>
      <c r="P29">
        <v>35.74</v>
      </c>
      <c r="Q29">
        <v>0.55000000000000004</v>
      </c>
      <c r="R29" s="7">
        <v>11.898999999999999</v>
      </c>
      <c r="S29">
        <v>13981</v>
      </c>
      <c r="T29">
        <v>1</v>
      </c>
      <c r="U29" s="9">
        <v>17.501999999999999</v>
      </c>
      <c r="V29" s="9">
        <v>17.501999999999999</v>
      </c>
      <c r="W29" s="9">
        <v>17.501999999999999</v>
      </c>
      <c r="X29" s="9">
        <v>17.501999999999999</v>
      </c>
      <c r="Y29" s="9">
        <v>17.501999999999999</v>
      </c>
    </row>
    <row r="30" spans="1:25" hidden="1" x14ac:dyDescent="0.3">
      <c r="A30" t="s">
        <v>30</v>
      </c>
      <c r="B30" t="s">
        <v>31</v>
      </c>
      <c r="C30" t="s">
        <v>48</v>
      </c>
      <c r="D30" t="s">
        <v>33</v>
      </c>
      <c r="E30" s="52">
        <f>Transportation!E30/1000000</f>
        <v>3.9600000000000002E-6</v>
      </c>
      <c r="F30" s="55">
        <f t="shared" si="0"/>
        <v>9.5736263736263834E-7</v>
      </c>
      <c r="G30" s="57">
        <f t="shared" si="1"/>
        <v>9.5736263736263847E-8</v>
      </c>
      <c r="H30" s="4">
        <f t="shared" si="2"/>
        <v>1.5230769230769244E-8</v>
      </c>
      <c r="I30">
        <v>106000</v>
      </c>
      <c r="J30">
        <f t="shared" si="5"/>
        <v>1.1045177830188679</v>
      </c>
      <c r="K30" s="50">
        <f t="shared" si="6"/>
        <v>185.15896691829985</v>
      </c>
      <c r="L30" s="53">
        <f t="shared" si="4"/>
        <v>1.84060234481998</v>
      </c>
      <c r="M30">
        <v>14.8</v>
      </c>
      <c r="N30">
        <v>27.5</v>
      </c>
      <c r="O30">
        <v>896</v>
      </c>
      <c r="P30">
        <v>36.81</v>
      </c>
      <c r="Q30">
        <v>5.75</v>
      </c>
      <c r="R30" s="7">
        <v>32.573999999999998</v>
      </c>
      <c r="S30">
        <v>21274</v>
      </c>
      <c r="T30">
        <v>2</v>
      </c>
      <c r="U30" s="9">
        <v>14.893000000000001</v>
      </c>
      <c r="V30" s="9">
        <v>0.83462000000000003</v>
      </c>
      <c r="W30" s="9">
        <v>14.893000000000001</v>
      </c>
      <c r="X30" s="9">
        <v>14.893000000000001</v>
      </c>
      <c r="Y30" s="9">
        <v>14.893000000000001</v>
      </c>
    </row>
    <row r="31" spans="1:25" hidden="1" x14ac:dyDescent="0.3">
      <c r="A31" t="s">
        <v>30</v>
      </c>
      <c r="B31" t="s">
        <v>31</v>
      </c>
      <c r="C31" t="s">
        <v>49</v>
      </c>
      <c r="D31" t="s">
        <v>33</v>
      </c>
      <c r="E31" s="52">
        <f>Transportation!E31/1000000</f>
        <v>8.9700000000000005E-6</v>
      </c>
      <c r="F31" s="55">
        <f t="shared" si="0"/>
        <v>2.1685714285714309E-6</v>
      </c>
      <c r="G31" s="57">
        <f t="shared" si="1"/>
        <v>2.1685714285714309E-7</v>
      </c>
      <c r="H31" s="4">
        <f t="shared" si="2"/>
        <v>3.4500000000000038E-8</v>
      </c>
      <c r="I31">
        <v>154300</v>
      </c>
      <c r="J31">
        <f t="shared" si="5"/>
        <v>1.7187389095917045</v>
      </c>
      <c r="K31" s="50">
        <f t="shared" si="6"/>
        <v>269.52857165560067</v>
      </c>
      <c r="L31" s="53">
        <f t="shared" si="4"/>
        <v>4.1692431901604099</v>
      </c>
      <c r="M31">
        <v>14.4</v>
      </c>
      <c r="N31">
        <v>40.6</v>
      </c>
      <c r="O31">
        <v>539</v>
      </c>
      <c r="P31">
        <v>34.68</v>
      </c>
      <c r="Q31">
        <v>3.25</v>
      </c>
      <c r="R31" s="7">
        <v>13.263999999999999</v>
      </c>
      <c r="S31">
        <v>6430.7</v>
      </c>
      <c r="T31">
        <v>2</v>
      </c>
      <c r="U31" s="9">
        <v>17.404</v>
      </c>
      <c r="V31" s="9">
        <v>17.405000000000001</v>
      </c>
      <c r="W31" s="9">
        <v>17.404</v>
      </c>
      <c r="X31" s="9">
        <v>17.452999999999999</v>
      </c>
      <c r="Y31" s="9">
        <v>17.501999999999999</v>
      </c>
    </row>
    <row r="32" spans="1:25" hidden="1" x14ac:dyDescent="0.3">
      <c r="A32" t="s">
        <v>30</v>
      </c>
      <c r="B32" t="s">
        <v>31</v>
      </c>
      <c r="C32" t="s">
        <v>50</v>
      </c>
      <c r="D32" t="s">
        <v>33</v>
      </c>
      <c r="E32" s="52">
        <f>Transportation!E32/1000000</f>
        <v>7.8799999999999991E-6</v>
      </c>
      <c r="F32" s="55">
        <f t="shared" si="0"/>
        <v>1.9050549450549467E-6</v>
      </c>
      <c r="G32" s="57">
        <f t="shared" si="1"/>
        <v>1.9050549450549469E-7</v>
      </c>
      <c r="H32" s="4">
        <f t="shared" si="2"/>
        <v>3.0307692307692332E-8</v>
      </c>
      <c r="I32">
        <v>106100</v>
      </c>
      <c r="J32">
        <f t="shared" si="5"/>
        <v>2.195807304429783</v>
      </c>
      <c r="K32" s="50">
        <f t="shared" si="6"/>
        <v>185.3336451889775</v>
      </c>
      <c r="L32" s="53">
        <f t="shared" si="4"/>
        <v>3.6626127467629903</v>
      </c>
      <c r="M32">
        <v>10.8</v>
      </c>
      <c r="N32">
        <v>32.300000000000004</v>
      </c>
      <c r="O32">
        <v>488</v>
      </c>
      <c r="P32">
        <v>35.43</v>
      </c>
      <c r="Q32">
        <v>7.14</v>
      </c>
      <c r="R32" s="7">
        <v>15.086</v>
      </c>
      <c r="S32">
        <v>4035.6</v>
      </c>
      <c r="T32">
        <v>1</v>
      </c>
      <c r="U32" s="9">
        <v>16.423999999999999</v>
      </c>
      <c r="V32" s="9">
        <v>16.423999999999999</v>
      </c>
      <c r="W32" s="9">
        <v>16.423999999999999</v>
      </c>
      <c r="X32" s="9">
        <v>16.423999999999999</v>
      </c>
      <c r="Y32" s="9">
        <v>16.423999999999999</v>
      </c>
    </row>
    <row r="33" spans="1:25" hidden="1" x14ac:dyDescent="0.3">
      <c r="A33" t="s">
        <v>30</v>
      </c>
      <c r="B33" t="s">
        <v>31</v>
      </c>
      <c r="C33" t="s">
        <v>51</v>
      </c>
      <c r="D33" t="s">
        <v>33</v>
      </c>
      <c r="E33" s="52">
        <f>Transportation!E33/1000000</f>
        <v>4.9200000000000003E-6</v>
      </c>
      <c r="F33" s="55">
        <f t="shared" si="0"/>
        <v>1.1894505494505507E-6</v>
      </c>
      <c r="G33" s="57">
        <f t="shared" si="1"/>
        <v>1.1894505494505508E-7</v>
      </c>
      <c r="H33" s="4">
        <f t="shared" si="2"/>
        <v>1.8923076923076943E-8</v>
      </c>
      <c r="I33">
        <v>100000</v>
      </c>
      <c r="J33">
        <f t="shared" si="5"/>
        <v>1.4546164500000003</v>
      </c>
      <c r="K33" s="50">
        <f t="shared" si="6"/>
        <v>174.67827067764136</v>
      </c>
      <c r="L33" s="53">
        <f t="shared" si="4"/>
        <v>2.2868089738672484</v>
      </c>
      <c r="M33">
        <v>18.5</v>
      </c>
      <c r="N33">
        <v>23.200000000000003</v>
      </c>
      <c r="O33">
        <v>550</v>
      </c>
      <c r="P33">
        <v>33.81</v>
      </c>
      <c r="Q33">
        <v>2.86</v>
      </c>
      <c r="R33" s="7">
        <v>23.658999999999999</v>
      </c>
      <c r="S33">
        <v>4247.6000000000004</v>
      </c>
      <c r="T33">
        <v>3</v>
      </c>
      <c r="U33" s="9">
        <v>21.209</v>
      </c>
      <c r="V33" s="9">
        <v>21.445</v>
      </c>
      <c r="W33" s="9">
        <v>21.091999999999999</v>
      </c>
      <c r="X33" s="9">
        <v>21.812999999999999</v>
      </c>
      <c r="Y33" s="9">
        <v>22.626999999999999</v>
      </c>
    </row>
    <row r="34" spans="1:25" hidden="1" x14ac:dyDescent="0.3">
      <c r="A34" t="s">
        <v>30</v>
      </c>
      <c r="B34" t="s">
        <v>31</v>
      </c>
      <c r="C34" t="s">
        <v>52</v>
      </c>
      <c r="D34" t="s">
        <v>33</v>
      </c>
      <c r="E34" s="52">
        <f>Transportation!E34/1000000</f>
        <v>5.3500000000000004E-6</v>
      </c>
      <c r="F34" s="55">
        <f t="shared" si="0"/>
        <v>1.2934065934065949E-6</v>
      </c>
      <c r="G34" s="57">
        <f t="shared" si="1"/>
        <v>1.2934065934065947E-7</v>
      </c>
      <c r="H34" s="4">
        <f t="shared" si="2"/>
        <v>2.0576923076923097E-8</v>
      </c>
      <c r="I34">
        <v>123500</v>
      </c>
      <c r="J34">
        <f t="shared" si="5"/>
        <v>1.2807672570850204</v>
      </c>
      <c r="K34" s="50">
        <f t="shared" si="6"/>
        <v>215.72766428688709</v>
      </c>
      <c r="L34" s="53">
        <f t="shared" si="4"/>
        <v>2.4866723597946701</v>
      </c>
      <c r="M34">
        <v>35.300000000000004</v>
      </c>
      <c r="N34">
        <v>20.8</v>
      </c>
      <c r="O34">
        <v>431</v>
      </c>
      <c r="P34">
        <v>34.9</v>
      </c>
      <c r="Q34">
        <v>-1.33</v>
      </c>
      <c r="R34" s="7">
        <v>20.733000000000001</v>
      </c>
      <c r="S34">
        <v>39026</v>
      </c>
      <c r="T34">
        <v>4</v>
      </c>
      <c r="U34" s="9">
        <v>15.99</v>
      </c>
      <c r="V34" s="9">
        <v>16.056000000000001</v>
      </c>
      <c r="W34" s="9">
        <v>15.635</v>
      </c>
      <c r="X34" s="9">
        <v>15.759</v>
      </c>
      <c r="Y34" s="9">
        <v>16.718</v>
      </c>
    </row>
    <row r="35" spans="1:25" hidden="1" x14ac:dyDescent="0.3">
      <c r="A35" t="s">
        <v>30</v>
      </c>
      <c r="B35" t="s">
        <v>31</v>
      </c>
      <c r="C35" t="s">
        <v>54</v>
      </c>
      <c r="D35" t="s">
        <v>33</v>
      </c>
      <c r="E35" s="52">
        <f>Transportation!E35/1000000</f>
        <v>5.3000000000000001E-6</v>
      </c>
      <c r="F35" s="55">
        <f t="shared" si="0"/>
        <v>1.2813186813186826E-6</v>
      </c>
      <c r="G35" s="57">
        <f t="shared" si="1"/>
        <v>1.2813186813186826E-7</v>
      </c>
      <c r="H35" s="4">
        <f t="shared" si="2"/>
        <v>2.0384615384615403E-8</v>
      </c>
      <c r="I35">
        <v>124400</v>
      </c>
      <c r="J35">
        <f t="shared" si="5"/>
        <v>1.2596180667202572</v>
      </c>
      <c r="K35" s="50">
        <f t="shared" si="6"/>
        <v>217.29976872298587</v>
      </c>
      <c r="L35" s="53">
        <f t="shared" si="4"/>
        <v>2.4634324311984583</v>
      </c>
      <c r="M35">
        <v>16.100000000000001</v>
      </c>
      <c r="N35">
        <v>31</v>
      </c>
      <c r="O35">
        <v>685</v>
      </c>
      <c r="P35">
        <v>35.93</v>
      </c>
      <c r="Q35">
        <v>0.1</v>
      </c>
      <c r="R35" s="7">
        <v>22.11</v>
      </c>
      <c r="S35">
        <v>44358</v>
      </c>
      <c r="T35">
        <v>3</v>
      </c>
      <c r="U35" s="9">
        <v>16.815999999999999</v>
      </c>
      <c r="V35" s="9">
        <v>7.3964999999999996</v>
      </c>
      <c r="W35" s="9">
        <v>15.586</v>
      </c>
      <c r="X35" s="9">
        <v>16.201000000000001</v>
      </c>
      <c r="Y35" s="9">
        <v>16.817</v>
      </c>
    </row>
    <row r="36" spans="1:25" hidden="1" x14ac:dyDescent="0.3">
      <c r="A36" t="s">
        <v>30</v>
      </c>
      <c r="B36" t="s">
        <v>31</v>
      </c>
      <c r="C36" t="s">
        <v>53</v>
      </c>
      <c r="D36" t="s">
        <v>33</v>
      </c>
      <c r="E36" s="52">
        <f>Transportation!E36/1000000</f>
        <v>6.4699999999999999E-6</v>
      </c>
      <c r="F36" s="55">
        <f t="shared" si="0"/>
        <v>1.5641758241758258E-6</v>
      </c>
      <c r="G36" s="57">
        <f t="shared" si="1"/>
        <v>1.5641758241758257E-7</v>
      </c>
      <c r="H36" s="4">
        <f t="shared" si="2"/>
        <v>2.4884615384615407E-8</v>
      </c>
      <c r="I36">
        <v>100000</v>
      </c>
      <c r="J36">
        <f t="shared" si="5"/>
        <v>1.9128797625</v>
      </c>
      <c r="K36" s="50">
        <f t="shared" si="6"/>
        <v>174.67827067764136</v>
      </c>
      <c r="L36" s="53">
        <f t="shared" si="4"/>
        <v>3.0072467603498154</v>
      </c>
      <c r="M36">
        <v>12.9</v>
      </c>
      <c r="N36">
        <v>27.8</v>
      </c>
      <c r="O36">
        <v>512</v>
      </c>
      <c r="P36">
        <v>35.71</v>
      </c>
      <c r="Q36">
        <v>4.53</v>
      </c>
      <c r="R36" s="7">
        <v>18.379000000000001</v>
      </c>
      <c r="S36">
        <v>12230</v>
      </c>
      <c r="T36">
        <v>2</v>
      </c>
      <c r="U36" s="9">
        <v>16.513000000000002</v>
      </c>
      <c r="V36" s="9">
        <v>16.709</v>
      </c>
      <c r="W36" s="9">
        <v>16.373999999999999</v>
      </c>
      <c r="X36" s="9">
        <v>16.986999999999998</v>
      </c>
      <c r="Y36" s="9">
        <v>17.600000000000001</v>
      </c>
    </row>
    <row r="37" spans="1:25" hidden="1" x14ac:dyDescent="0.3">
      <c r="A37" t="s">
        <v>30</v>
      </c>
      <c r="B37" t="s">
        <v>31</v>
      </c>
      <c r="C37" t="s">
        <v>55</v>
      </c>
      <c r="D37" t="s">
        <v>33</v>
      </c>
      <c r="E37" s="52">
        <f>Transportation!E37/1000000</f>
        <v>1.9600000000000002E-5</v>
      </c>
      <c r="F37" s="55">
        <f t="shared" si="0"/>
        <v>4.7384615384615437E-6</v>
      </c>
      <c r="G37" s="57">
        <f t="shared" si="1"/>
        <v>4.7384615384615441E-7</v>
      </c>
      <c r="H37" s="4">
        <f t="shared" si="2"/>
        <v>7.5384615384615469E-8</v>
      </c>
      <c r="I37">
        <v>692500</v>
      </c>
      <c r="J37">
        <f t="shared" si="5"/>
        <v>0.83679617328519873</v>
      </c>
      <c r="K37" s="50">
        <f t="shared" si="6"/>
        <v>1209.6470244426666</v>
      </c>
      <c r="L37" s="53">
        <f t="shared" si="4"/>
        <v>9.1100520097150568</v>
      </c>
      <c r="M37">
        <v>72.7</v>
      </c>
      <c r="N37">
        <v>81.2</v>
      </c>
      <c r="O37">
        <v>438</v>
      </c>
      <c r="P37">
        <v>35.68</v>
      </c>
      <c r="Q37">
        <v>-0.63</v>
      </c>
      <c r="R37" s="7">
        <v>5.3992000000000004</v>
      </c>
      <c r="S37" s="8">
        <v>217380</v>
      </c>
      <c r="T37">
        <v>6</v>
      </c>
      <c r="U37" s="9">
        <v>16.82</v>
      </c>
      <c r="V37" s="9">
        <v>13.702</v>
      </c>
      <c r="W37" s="9">
        <v>16.128</v>
      </c>
      <c r="X37" s="9">
        <v>16.571000000000002</v>
      </c>
      <c r="Y37" s="9">
        <v>17.306999999999999</v>
      </c>
    </row>
    <row r="38" spans="1:25" hidden="1" x14ac:dyDescent="0.3">
      <c r="A38" t="s">
        <v>30</v>
      </c>
      <c r="B38" t="s">
        <v>31</v>
      </c>
      <c r="C38" t="s">
        <v>56</v>
      </c>
      <c r="D38" t="s">
        <v>33</v>
      </c>
      <c r="E38" s="52">
        <f>Transportation!E38/1000000</f>
        <v>5.7100000000000004E-6</v>
      </c>
      <c r="F38" s="55">
        <f t="shared" si="0"/>
        <v>1.3804395604395619E-6</v>
      </c>
      <c r="G38" s="57">
        <f t="shared" si="1"/>
        <v>1.3804395604395621E-7</v>
      </c>
      <c r="H38" s="4">
        <f t="shared" si="2"/>
        <v>2.1961538461538486E-8</v>
      </c>
      <c r="I38">
        <v>129400</v>
      </c>
      <c r="J38">
        <f t="shared" si="5"/>
        <v>1.304623579984544</v>
      </c>
      <c r="K38" s="50">
        <f t="shared" si="6"/>
        <v>226.03368225686793</v>
      </c>
      <c r="L38" s="53">
        <f t="shared" si="4"/>
        <v>2.6539998456873954</v>
      </c>
      <c r="M38">
        <v>33.6</v>
      </c>
      <c r="N38">
        <v>22.3</v>
      </c>
      <c r="O38">
        <v>489</v>
      </c>
      <c r="P38">
        <v>31.96</v>
      </c>
      <c r="Q38">
        <v>5.33</v>
      </c>
      <c r="R38" s="7">
        <v>21.882000000000001</v>
      </c>
      <c r="S38">
        <v>573.4</v>
      </c>
      <c r="T38">
        <v>2</v>
      </c>
      <c r="U38" s="9">
        <v>32.417000000000002</v>
      </c>
      <c r="V38" s="9">
        <v>32.369</v>
      </c>
      <c r="W38" s="9">
        <v>31.63</v>
      </c>
      <c r="X38" s="9">
        <v>32.024999999999999</v>
      </c>
      <c r="Y38" s="9">
        <v>32.42</v>
      </c>
    </row>
    <row r="39" spans="1:25" hidden="1" x14ac:dyDescent="0.3">
      <c r="A39" t="s">
        <v>30</v>
      </c>
      <c r="B39" t="s">
        <v>31</v>
      </c>
      <c r="C39" t="s">
        <v>57</v>
      </c>
      <c r="D39" t="s">
        <v>33</v>
      </c>
      <c r="E39" s="52">
        <f>Transportation!E39/1000000</f>
        <v>7.96E-6</v>
      </c>
      <c r="F39" s="55">
        <f t="shared" si="0"/>
        <v>1.9243956043956062E-6</v>
      </c>
      <c r="G39" s="57">
        <f t="shared" si="1"/>
        <v>1.9243956043956064E-7</v>
      </c>
      <c r="H39" s="4">
        <f t="shared" si="2"/>
        <v>3.0615384615384646E-8</v>
      </c>
      <c r="I39">
        <v>108700</v>
      </c>
      <c r="J39">
        <f t="shared" si="5"/>
        <v>2.1650449402023919</v>
      </c>
      <c r="K39" s="50">
        <f t="shared" si="6"/>
        <v>189.87528022659617</v>
      </c>
      <c r="L39" s="53">
        <f t="shared" si="4"/>
        <v>3.6997966325169296</v>
      </c>
      <c r="M39">
        <v>15.5</v>
      </c>
      <c r="N39">
        <v>27.6</v>
      </c>
      <c r="O39">
        <v>416</v>
      </c>
      <c r="P39">
        <v>36.47</v>
      </c>
      <c r="Q39">
        <v>7.43</v>
      </c>
      <c r="R39" s="7">
        <v>15.058999999999999</v>
      </c>
      <c r="S39">
        <v>25628</v>
      </c>
      <c r="T39">
        <v>2</v>
      </c>
      <c r="U39" s="9">
        <v>14.347</v>
      </c>
      <c r="V39" s="9">
        <v>14.345000000000001</v>
      </c>
      <c r="W39" s="9">
        <v>14.297000000000001</v>
      </c>
      <c r="X39" s="9">
        <v>14.321999999999999</v>
      </c>
      <c r="Y39" s="9">
        <v>14.347</v>
      </c>
    </row>
    <row r="40" spans="1:25" hidden="1" x14ac:dyDescent="0.3">
      <c r="A40" t="s">
        <v>30</v>
      </c>
      <c r="B40" t="s">
        <v>31</v>
      </c>
      <c r="C40" t="s">
        <v>58</v>
      </c>
      <c r="D40" t="s">
        <v>33</v>
      </c>
      <c r="E40" s="52">
        <f>Transportation!E40/1000000</f>
        <v>8.4800000000000001E-6</v>
      </c>
      <c r="F40" s="55">
        <f t="shared" si="0"/>
        <v>2.0501098901098921E-6</v>
      </c>
      <c r="G40" s="57">
        <f t="shared" si="1"/>
        <v>2.0501098901098922E-7</v>
      </c>
      <c r="H40" s="4">
        <f t="shared" si="2"/>
        <v>3.2615384615384644E-8</v>
      </c>
      <c r="I40">
        <v>110900</v>
      </c>
      <c r="J40">
        <f t="shared" si="5"/>
        <v>2.2607247971145172</v>
      </c>
      <c r="K40" s="50">
        <f t="shared" si="6"/>
        <v>193.7182021815043</v>
      </c>
      <c r="L40" s="53">
        <f t="shared" si="4"/>
        <v>3.9414918899175331</v>
      </c>
      <c r="M40">
        <v>11.8</v>
      </c>
      <c r="N40">
        <v>32.200000000000003</v>
      </c>
      <c r="O40">
        <v>406</v>
      </c>
      <c r="P40">
        <v>34.85</v>
      </c>
      <c r="Q40">
        <v>0.14000000000000001</v>
      </c>
      <c r="R40" s="7">
        <v>12.609</v>
      </c>
      <c r="S40">
        <v>4083.4</v>
      </c>
      <c r="T40">
        <v>1</v>
      </c>
      <c r="U40" s="9">
        <v>16.521999999999998</v>
      </c>
      <c r="V40" s="9">
        <v>16.521999999999998</v>
      </c>
      <c r="W40" s="9">
        <v>16.521999999999998</v>
      </c>
      <c r="X40" s="9">
        <v>16.521999999999998</v>
      </c>
      <c r="Y40" s="9">
        <v>16.521999999999998</v>
      </c>
    </row>
    <row r="41" spans="1:25" hidden="1" x14ac:dyDescent="0.3">
      <c r="A41" t="s">
        <v>30</v>
      </c>
      <c r="B41" t="s">
        <v>31</v>
      </c>
      <c r="C41" t="s">
        <v>59</v>
      </c>
      <c r="D41" t="s">
        <v>33</v>
      </c>
      <c r="E41" s="52">
        <f>Transportation!E41/1000000</f>
        <v>9.8400000000000007E-6</v>
      </c>
      <c r="F41" s="55">
        <f t="shared" si="0"/>
        <v>2.3789010989011013E-6</v>
      </c>
      <c r="G41" s="57">
        <f t="shared" si="1"/>
        <v>2.3789010989011015E-7</v>
      </c>
      <c r="H41" s="4">
        <f t="shared" si="2"/>
        <v>3.7846153846153885E-8</v>
      </c>
      <c r="I41">
        <v>211900</v>
      </c>
      <c r="J41">
        <f t="shared" si="5"/>
        <v>1.3729272770174612</v>
      </c>
      <c r="K41" s="50">
        <f t="shared" si="6"/>
        <v>370.14325556592206</v>
      </c>
      <c r="L41" s="53">
        <f t="shared" si="4"/>
        <v>4.5736179477344958</v>
      </c>
      <c r="M41">
        <v>26.900000000000002</v>
      </c>
      <c r="N41">
        <v>40.900000000000006</v>
      </c>
      <c r="O41">
        <v>491</v>
      </c>
      <c r="P41">
        <v>36.19</v>
      </c>
      <c r="Q41">
        <v>5.41</v>
      </c>
      <c r="R41" s="7">
        <v>12.013999999999999</v>
      </c>
      <c r="S41">
        <v>93451</v>
      </c>
      <c r="T41">
        <v>4</v>
      </c>
      <c r="U41" s="9">
        <v>18.393000000000001</v>
      </c>
      <c r="V41" s="9">
        <v>17.916</v>
      </c>
      <c r="W41" s="9">
        <v>15.734</v>
      </c>
      <c r="X41" s="9">
        <v>17.451000000000001</v>
      </c>
      <c r="Y41" s="9">
        <v>18.963999999999999</v>
      </c>
    </row>
    <row r="42" spans="1:25" hidden="1" x14ac:dyDescent="0.3">
      <c r="A42" t="s">
        <v>30</v>
      </c>
      <c r="B42" t="s">
        <v>31</v>
      </c>
      <c r="C42" t="s">
        <v>60</v>
      </c>
      <c r="D42" t="s">
        <v>33</v>
      </c>
      <c r="E42" s="52">
        <f>Transportation!E42/1000000</f>
        <v>9.4199999999999996E-6</v>
      </c>
      <c r="F42" s="55">
        <f t="shared" si="0"/>
        <v>2.2773626373626397E-6</v>
      </c>
      <c r="G42" s="57">
        <f t="shared" si="1"/>
        <v>2.2773626373626396E-7</v>
      </c>
      <c r="H42" s="4">
        <f t="shared" si="2"/>
        <v>3.6230769230769267E-8</v>
      </c>
      <c r="I42">
        <v>180300</v>
      </c>
      <c r="J42">
        <f t="shared" si="5"/>
        <v>1.5446801580698835</v>
      </c>
      <c r="K42" s="50">
        <f t="shared" si="6"/>
        <v>314.94492203178743</v>
      </c>
      <c r="L42" s="53">
        <f t="shared" si="4"/>
        <v>4.3784025475263162</v>
      </c>
      <c r="M42">
        <v>23</v>
      </c>
      <c r="N42">
        <v>37.6</v>
      </c>
      <c r="O42">
        <v>443</v>
      </c>
      <c r="P42">
        <v>35.200000000000003</v>
      </c>
      <c r="Q42">
        <v>-0.63</v>
      </c>
      <c r="R42" s="7">
        <v>11.797000000000001</v>
      </c>
      <c r="S42">
        <v>29367</v>
      </c>
      <c r="T42">
        <v>4</v>
      </c>
      <c r="U42" s="9">
        <v>16.785</v>
      </c>
      <c r="V42" s="9">
        <v>16.748000000000001</v>
      </c>
      <c r="W42" s="9">
        <v>16.128</v>
      </c>
      <c r="X42" s="9">
        <v>16.497</v>
      </c>
      <c r="Y42" s="9">
        <v>16.866</v>
      </c>
    </row>
    <row r="43" spans="1:25" hidden="1" x14ac:dyDescent="0.3">
      <c r="A43" t="s">
        <v>30</v>
      </c>
      <c r="B43" t="s">
        <v>31</v>
      </c>
      <c r="C43" t="s">
        <v>61</v>
      </c>
      <c r="D43" t="s">
        <v>33</v>
      </c>
      <c r="E43" s="52">
        <f>Transportation!E43/1000000</f>
        <v>3.6899999999999998E-6</v>
      </c>
      <c r="F43" s="55">
        <f t="shared" si="0"/>
        <v>8.9208791208791301E-7</v>
      </c>
      <c r="G43" s="57">
        <f t="shared" si="1"/>
        <v>8.9208791208791303E-8</v>
      </c>
      <c r="H43" s="4">
        <f t="shared" si="2"/>
        <v>1.4192307692307704E-8</v>
      </c>
      <c r="I43">
        <v>152300</v>
      </c>
      <c r="J43">
        <f t="shared" si="5"/>
        <v>0.71632458141825339</v>
      </c>
      <c r="K43" s="50">
        <f t="shared" si="6"/>
        <v>266.03500624204781</v>
      </c>
      <c r="L43" s="53">
        <f t="shared" si="4"/>
        <v>1.7151067304004357</v>
      </c>
      <c r="M43">
        <v>38.5</v>
      </c>
      <c r="N43">
        <v>24.5</v>
      </c>
      <c r="O43">
        <v>796</v>
      </c>
      <c r="P43">
        <v>36.869999999999997</v>
      </c>
      <c r="Q43">
        <v>6.94</v>
      </c>
      <c r="R43" s="7">
        <v>32.444000000000003</v>
      </c>
      <c r="S43">
        <v>50108</v>
      </c>
      <c r="T43">
        <v>3</v>
      </c>
      <c r="U43" s="9">
        <v>14.542999999999999</v>
      </c>
      <c r="V43" s="9">
        <v>14.531000000000001</v>
      </c>
      <c r="W43" s="9">
        <v>14.446999999999999</v>
      </c>
      <c r="X43" s="9">
        <v>14.496</v>
      </c>
      <c r="Y43" s="9">
        <v>14.545999999999999</v>
      </c>
    </row>
    <row r="44" spans="1:25" hidden="1" x14ac:dyDescent="0.3">
      <c r="A44" t="s">
        <v>30</v>
      </c>
      <c r="B44" t="s">
        <v>31</v>
      </c>
      <c r="C44" t="s">
        <v>62</v>
      </c>
      <c r="D44" t="s">
        <v>33</v>
      </c>
      <c r="E44" s="52">
        <f>Transportation!E44/1000000</f>
        <v>9.1300000000000007E-6</v>
      </c>
      <c r="F44" s="55">
        <f t="shared" si="0"/>
        <v>2.2072527472527498E-6</v>
      </c>
      <c r="G44" s="57">
        <f t="shared" si="1"/>
        <v>2.2072527472527498E-7</v>
      </c>
      <c r="H44" s="4">
        <f t="shared" si="2"/>
        <v>3.5115384615384653E-8</v>
      </c>
      <c r="I44">
        <v>115900</v>
      </c>
      <c r="J44">
        <f t="shared" si="5"/>
        <v>2.3290066760138051</v>
      </c>
      <c r="K44" s="50">
        <f t="shared" si="6"/>
        <v>202.45211571538636</v>
      </c>
      <c r="L44" s="53">
        <f t="shared" si="4"/>
        <v>4.2436109616682876</v>
      </c>
      <c r="M44">
        <v>12.9</v>
      </c>
      <c r="N44">
        <v>32.300000000000004</v>
      </c>
      <c r="O44">
        <v>426</v>
      </c>
      <c r="P44">
        <v>36.29</v>
      </c>
      <c r="Q44">
        <v>7.95</v>
      </c>
      <c r="R44" s="7">
        <v>13.198</v>
      </c>
      <c r="S44">
        <v>32868</v>
      </c>
      <c r="T44">
        <v>3</v>
      </c>
      <c r="U44" s="9">
        <v>14.135</v>
      </c>
      <c r="V44" s="9">
        <v>14.065</v>
      </c>
      <c r="W44" s="9">
        <v>13.45</v>
      </c>
      <c r="X44" s="9">
        <v>14.148</v>
      </c>
      <c r="Y44" s="9">
        <v>14.893000000000001</v>
      </c>
    </row>
    <row r="45" spans="1:25" hidden="1" x14ac:dyDescent="0.3">
      <c r="A45" t="s">
        <v>30</v>
      </c>
      <c r="B45" t="s">
        <v>31</v>
      </c>
      <c r="C45" t="s">
        <v>63</v>
      </c>
      <c r="D45" t="s">
        <v>33</v>
      </c>
      <c r="E45" s="52">
        <f>Transportation!E45/1000000</f>
        <v>6.37E-6</v>
      </c>
      <c r="F45" s="55">
        <f t="shared" si="0"/>
        <v>1.5400000000000016E-6</v>
      </c>
      <c r="G45" s="57">
        <f t="shared" si="1"/>
        <v>1.5400000000000016E-7</v>
      </c>
      <c r="H45" s="4">
        <f t="shared" si="2"/>
        <v>2.4500000000000024E-8</v>
      </c>
      <c r="I45">
        <v>153300</v>
      </c>
      <c r="J45">
        <f t="shared" si="5"/>
        <v>1.2285155821917808</v>
      </c>
      <c r="K45" s="50">
        <f t="shared" si="6"/>
        <v>267.78178894882421</v>
      </c>
      <c r="L45" s="53">
        <f t="shared" si="4"/>
        <v>2.9607669031573915</v>
      </c>
      <c r="M45">
        <v>31</v>
      </c>
      <c r="N45">
        <v>27.5</v>
      </c>
      <c r="O45">
        <v>502</v>
      </c>
      <c r="P45">
        <v>35.42</v>
      </c>
      <c r="Q45">
        <v>8.11</v>
      </c>
      <c r="R45" s="7">
        <v>18.239000000000001</v>
      </c>
      <c r="S45">
        <v>20210</v>
      </c>
      <c r="T45">
        <v>4</v>
      </c>
      <c r="U45" s="9">
        <v>16.193000000000001</v>
      </c>
      <c r="V45" s="9">
        <v>16.353999999999999</v>
      </c>
      <c r="W45" s="9">
        <v>16.03</v>
      </c>
      <c r="X45" s="9">
        <v>16.594999999999999</v>
      </c>
      <c r="Y45" s="9">
        <v>17.257999999999999</v>
      </c>
    </row>
    <row r="46" spans="1:25" hidden="1" x14ac:dyDescent="0.3">
      <c r="A46" t="s">
        <v>30</v>
      </c>
      <c r="B46" t="s">
        <v>31</v>
      </c>
      <c r="C46" t="s">
        <v>64</v>
      </c>
      <c r="D46" t="s">
        <v>33</v>
      </c>
      <c r="E46" s="52">
        <f>Transportation!E46/1000000</f>
        <v>7.6599999999999995E-6</v>
      </c>
      <c r="F46" s="55">
        <f t="shared" si="0"/>
        <v>1.8518681318681337E-6</v>
      </c>
      <c r="G46" s="57">
        <f t="shared" si="1"/>
        <v>1.8518681318681337E-7</v>
      </c>
      <c r="H46" s="4">
        <f t="shared" si="2"/>
        <v>2.9461538461538487E-8</v>
      </c>
      <c r="I46">
        <v>145300</v>
      </c>
      <c r="J46">
        <f t="shared" si="5"/>
        <v>1.5586426187198896</v>
      </c>
      <c r="K46" s="50">
        <f t="shared" si="6"/>
        <v>253.80752729461292</v>
      </c>
      <c r="L46" s="53">
        <f t="shared" si="4"/>
        <v>3.560357060939658</v>
      </c>
      <c r="M46">
        <v>23.200000000000003</v>
      </c>
      <c r="N46">
        <v>30.200000000000003</v>
      </c>
      <c r="O46">
        <v>432</v>
      </c>
      <c r="P46">
        <v>35.36</v>
      </c>
      <c r="Q46">
        <v>1.31</v>
      </c>
      <c r="R46" s="7">
        <v>14.335000000000001</v>
      </c>
      <c r="S46">
        <v>12540</v>
      </c>
      <c r="T46">
        <v>3</v>
      </c>
      <c r="U46" s="9">
        <v>15.897</v>
      </c>
      <c r="V46" s="9">
        <v>15.808</v>
      </c>
      <c r="W46" s="9">
        <v>15.289</v>
      </c>
      <c r="X46" s="9">
        <v>15.782999999999999</v>
      </c>
      <c r="Y46" s="9">
        <v>15.930999999999999</v>
      </c>
    </row>
    <row r="47" spans="1:25" hidden="1" x14ac:dyDescent="0.3">
      <c r="A47" t="s">
        <v>30</v>
      </c>
      <c r="B47" t="s">
        <v>31</v>
      </c>
      <c r="C47" t="s">
        <v>65</v>
      </c>
      <c r="D47" t="s">
        <v>33</v>
      </c>
      <c r="E47" s="52">
        <f>Transportation!E47/1000000</f>
        <v>6.9699999999999993E-6</v>
      </c>
      <c r="F47" s="55">
        <f t="shared" si="0"/>
        <v>1.6850549450549467E-6</v>
      </c>
      <c r="G47" s="57">
        <f t="shared" si="1"/>
        <v>1.6850549450549466E-7</v>
      </c>
      <c r="H47" s="4">
        <f t="shared" si="2"/>
        <v>2.680769230769233E-8</v>
      </c>
      <c r="I47">
        <v>113600</v>
      </c>
      <c r="J47">
        <f t="shared" si="5"/>
        <v>1.8140023217429575</v>
      </c>
      <c r="K47" s="50">
        <f t="shared" si="6"/>
        <v>198.43451548980062</v>
      </c>
      <c r="L47" s="53">
        <f t="shared" si="4"/>
        <v>3.2396460463119343</v>
      </c>
      <c r="M47">
        <v>23.5</v>
      </c>
      <c r="N47">
        <v>23.5</v>
      </c>
      <c r="O47">
        <v>460</v>
      </c>
      <c r="P47">
        <v>33.119999999999997</v>
      </c>
      <c r="Q47">
        <v>6.06</v>
      </c>
      <c r="R47" s="7">
        <v>19.591999999999999</v>
      </c>
      <c r="S47">
        <v>566.1</v>
      </c>
      <c r="T47">
        <v>2</v>
      </c>
      <c r="U47" s="9">
        <v>32.097000000000001</v>
      </c>
      <c r="V47" s="9">
        <v>31.913</v>
      </c>
      <c r="W47" s="9">
        <v>30.931999999999999</v>
      </c>
      <c r="X47" s="9">
        <v>31.56</v>
      </c>
      <c r="Y47" s="9">
        <v>32.188000000000002</v>
      </c>
    </row>
    <row r="48" spans="1:25" hidden="1" x14ac:dyDescent="0.3">
      <c r="A48" t="s">
        <v>66</v>
      </c>
      <c r="B48" t="s">
        <v>67</v>
      </c>
      <c r="C48" t="s">
        <v>68</v>
      </c>
      <c r="D48" t="s">
        <v>69</v>
      </c>
      <c r="E48" s="52">
        <f>Transportation!E48/1000000</f>
        <v>4.8300000000000003E-6</v>
      </c>
      <c r="F48" s="55">
        <f t="shared" si="0"/>
        <v>1.167692307692309E-6</v>
      </c>
      <c r="G48" s="57">
        <f t="shared" si="1"/>
        <v>1.167692307692309E-7</v>
      </c>
      <c r="H48" s="4">
        <f t="shared" si="2"/>
        <v>1.8576923076923095E-8</v>
      </c>
      <c r="I48">
        <v>129800</v>
      </c>
      <c r="J48">
        <f t="shared" si="5"/>
        <v>1.1001599479969184</v>
      </c>
      <c r="K48" s="50">
        <f>I48*CVD_AGO</f>
        <v>172.11198475513228</v>
      </c>
      <c r="L48" s="53">
        <f t="shared" si="4"/>
        <v>1.7041564097806747</v>
      </c>
      <c r="M48">
        <v>16</v>
      </c>
      <c r="N48">
        <v>32.4</v>
      </c>
      <c r="O48">
        <v>762</v>
      </c>
      <c r="P48">
        <v>-12.59</v>
      </c>
      <c r="Q48">
        <v>13.41</v>
      </c>
      <c r="R48" s="7">
        <v>23.504999999999999</v>
      </c>
      <c r="S48">
        <v>7731.8</v>
      </c>
      <c r="T48">
        <v>4</v>
      </c>
      <c r="U48" s="9">
        <v>11.084</v>
      </c>
      <c r="V48" s="9">
        <v>8.6597000000000008</v>
      </c>
      <c r="W48" s="9">
        <v>10.571999999999999</v>
      </c>
      <c r="X48" s="9">
        <v>10.622999999999999</v>
      </c>
      <c r="Y48" s="9">
        <v>11.132</v>
      </c>
    </row>
    <row r="49" spans="1:25" hidden="1" x14ac:dyDescent="0.3">
      <c r="A49" t="s">
        <v>66</v>
      </c>
      <c r="B49" t="s">
        <v>67</v>
      </c>
      <c r="C49" t="s">
        <v>70</v>
      </c>
      <c r="D49" t="s">
        <v>69</v>
      </c>
      <c r="E49" s="52">
        <f>Transportation!E49/1000000</f>
        <v>8.1799999999999996E-6</v>
      </c>
      <c r="F49" s="55">
        <f t="shared" si="0"/>
        <v>1.9775824175824194E-6</v>
      </c>
      <c r="G49" s="57">
        <f t="shared" si="1"/>
        <v>1.9775824175824194E-7</v>
      </c>
      <c r="H49" s="4">
        <f t="shared" si="2"/>
        <v>3.1461538461538491E-8</v>
      </c>
      <c r="I49">
        <v>165700</v>
      </c>
      <c r="J49">
        <f t="shared" si="5"/>
        <v>1.4595339016294506</v>
      </c>
      <c r="K49" s="50">
        <f>I49*CVD_AGO</f>
        <v>219.71460611652864</v>
      </c>
      <c r="L49" s="53">
        <f t="shared" si="4"/>
        <v>2.886128246792115</v>
      </c>
      <c r="M49">
        <v>49.6</v>
      </c>
      <c r="N49">
        <v>23.5</v>
      </c>
      <c r="O49">
        <v>353</v>
      </c>
      <c r="P49">
        <v>-12.77</v>
      </c>
      <c r="Q49">
        <v>15.74</v>
      </c>
      <c r="R49" s="7">
        <v>14.997999999999999</v>
      </c>
      <c r="S49">
        <v>24583</v>
      </c>
      <c r="T49">
        <v>3</v>
      </c>
      <c r="U49" s="9">
        <v>11.587</v>
      </c>
      <c r="V49" s="9">
        <v>11.574999999999999</v>
      </c>
      <c r="W49" s="9">
        <v>11.335000000000001</v>
      </c>
      <c r="X49" s="9">
        <v>11.587999999999999</v>
      </c>
      <c r="Y49" s="9">
        <v>11.638999999999999</v>
      </c>
    </row>
    <row r="50" spans="1:25" hidden="1" x14ac:dyDescent="0.3">
      <c r="A50" t="s">
        <v>66</v>
      </c>
      <c r="B50" t="s">
        <v>67</v>
      </c>
      <c r="C50" t="s">
        <v>71</v>
      </c>
      <c r="D50" t="s">
        <v>69</v>
      </c>
      <c r="E50" s="52">
        <f>Transportation!E50/1000000</f>
        <v>4.69E-6</v>
      </c>
      <c r="F50" s="55">
        <f t="shared" si="0"/>
        <v>1.1338461538461551E-6</v>
      </c>
      <c r="G50" s="57">
        <f t="shared" si="1"/>
        <v>1.1338461538461551E-7</v>
      </c>
      <c r="H50" s="4">
        <f t="shared" si="2"/>
        <v>1.8038461538461555E-8</v>
      </c>
      <c r="I50">
        <v>133100</v>
      </c>
      <c r="J50">
        <f t="shared" si="5"/>
        <v>1.0417851897069872</v>
      </c>
      <c r="K50" s="50">
        <f>I50*CVD_AGO</f>
        <v>176.48771318111022</v>
      </c>
      <c r="L50" s="53">
        <f t="shared" si="4"/>
        <v>1.6547605718160172</v>
      </c>
      <c r="M50">
        <v>17.900000000000002</v>
      </c>
      <c r="N50">
        <v>31.5</v>
      </c>
      <c r="O50">
        <v>762</v>
      </c>
      <c r="P50">
        <v>-12.37</v>
      </c>
      <c r="Q50">
        <v>13.56</v>
      </c>
      <c r="R50" s="7">
        <v>24.187999999999999</v>
      </c>
      <c r="S50">
        <v>4436</v>
      </c>
      <c r="T50">
        <v>2</v>
      </c>
      <c r="U50" s="9">
        <v>11.779</v>
      </c>
      <c r="V50" s="9">
        <v>11.743</v>
      </c>
      <c r="W50" s="9">
        <v>11.335000000000001</v>
      </c>
      <c r="X50" s="9">
        <v>11.563000000000001</v>
      </c>
      <c r="Y50" s="9">
        <v>11.791</v>
      </c>
    </row>
    <row r="51" spans="1:25" hidden="1" x14ac:dyDescent="0.3">
      <c r="A51" t="s">
        <v>66</v>
      </c>
      <c r="B51" t="s">
        <v>67</v>
      </c>
      <c r="C51" t="s">
        <v>72</v>
      </c>
      <c r="D51" t="s">
        <v>69</v>
      </c>
      <c r="E51" s="52">
        <f>Transportation!E51/1000000</f>
        <v>6.2900000000000011E-5</v>
      </c>
      <c r="F51" s="55">
        <f t="shared" si="0"/>
        <v>1.5206593406593425E-5</v>
      </c>
      <c r="G51" s="57">
        <f t="shared" si="1"/>
        <v>1.5206593406593425E-6</v>
      </c>
      <c r="H51" s="4">
        <f t="shared" si="2"/>
        <v>2.4192307692307721E-7</v>
      </c>
      <c r="I51">
        <v>2572000</v>
      </c>
      <c r="J51">
        <f t="shared" si="5"/>
        <v>0.72304124708398143</v>
      </c>
      <c r="K51" s="50">
        <f>I51*CVD_AGO</f>
        <v>3410.416215640988</v>
      </c>
      <c r="L51" s="53">
        <f t="shared" si="4"/>
        <v>22.192844342692432</v>
      </c>
      <c r="M51">
        <v>71.400000000000006</v>
      </c>
      <c r="N51">
        <v>304</v>
      </c>
      <c r="O51">
        <v>626</v>
      </c>
      <c r="P51">
        <v>-8.83</v>
      </c>
      <c r="Q51">
        <v>13.26</v>
      </c>
      <c r="R51" s="7">
        <v>2.0583</v>
      </c>
      <c r="S51" s="8">
        <v>201100</v>
      </c>
      <c r="T51">
        <v>5</v>
      </c>
      <c r="U51" s="9">
        <v>12.798</v>
      </c>
      <c r="V51" s="9">
        <v>10.736000000000001</v>
      </c>
      <c r="W51" s="9">
        <v>12.497</v>
      </c>
      <c r="X51" s="9">
        <v>12.647</v>
      </c>
      <c r="Y51" s="9">
        <v>12.798</v>
      </c>
    </row>
    <row r="52" spans="1:25" hidden="1" x14ac:dyDescent="0.3">
      <c r="A52" t="s">
        <v>66</v>
      </c>
      <c r="B52" t="s">
        <v>67</v>
      </c>
      <c r="C52" t="s">
        <v>73</v>
      </c>
      <c r="D52" t="s">
        <v>69</v>
      </c>
      <c r="E52" s="52">
        <f>Transportation!E52/1000000</f>
        <v>4.9800000000000006E-6</v>
      </c>
      <c r="F52" s="55">
        <f t="shared" si="0"/>
        <v>1.2039560439560454E-6</v>
      </c>
      <c r="G52" s="57">
        <f t="shared" si="1"/>
        <v>1.2039560439560452E-7</v>
      </c>
      <c r="H52" s="4">
        <f t="shared" si="2"/>
        <v>1.9153846153846175E-8</v>
      </c>
      <c r="I52">
        <v>125400</v>
      </c>
      <c r="J52">
        <f t="shared" si="5"/>
        <v>1.1741273325358854</v>
      </c>
      <c r="K52" s="50">
        <f>I52*CVD_AGO</f>
        <v>166.27768018716168</v>
      </c>
      <c r="L52" s="53">
        <f t="shared" si="4"/>
        <v>1.7570805218856647</v>
      </c>
      <c r="M52">
        <v>11.3</v>
      </c>
      <c r="N52">
        <v>37.300000000000004</v>
      </c>
      <c r="O52">
        <v>889</v>
      </c>
      <c r="P52">
        <v>-15.2</v>
      </c>
      <c r="Q52">
        <v>12.16</v>
      </c>
      <c r="R52" s="7">
        <v>23.861000000000001</v>
      </c>
      <c r="S52">
        <v>557</v>
      </c>
      <c r="T52">
        <v>2</v>
      </c>
      <c r="U52" s="9">
        <v>12.364000000000001</v>
      </c>
      <c r="V52" s="9">
        <v>12.36</v>
      </c>
      <c r="W52" s="9">
        <v>12.295</v>
      </c>
      <c r="X52" s="9">
        <v>12.371</v>
      </c>
      <c r="Y52" s="9">
        <v>12.446</v>
      </c>
    </row>
    <row r="53" spans="1:25" hidden="1" x14ac:dyDescent="0.3">
      <c r="A53" t="s">
        <v>74</v>
      </c>
      <c r="B53" t="s">
        <v>75</v>
      </c>
      <c r="C53" t="s">
        <v>76</v>
      </c>
      <c r="D53" t="s">
        <v>77</v>
      </c>
      <c r="E53" s="52">
        <f>Transportation!E53/1000000</f>
        <v>3.2000000000000003E-6</v>
      </c>
      <c r="F53" s="55">
        <f t="shared" si="0"/>
        <v>7.7362637362637446E-7</v>
      </c>
      <c r="G53" s="57">
        <f t="shared" si="1"/>
        <v>7.7362637362637446E-8</v>
      </c>
      <c r="H53" s="4">
        <f t="shared" si="2"/>
        <v>1.2307692307692321E-8</v>
      </c>
      <c r="I53">
        <v>274500</v>
      </c>
      <c r="J53">
        <f t="shared" si="5"/>
        <v>0.34466010928961754</v>
      </c>
      <c r="K53" s="50">
        <f t="shared" ref="K53:K80" si="7">I53*CVD_ARG</f>
        <v>707.7090198288688</v>
      </c>
      <c r="L53" s="53">
        <f t="shared" si="4"/>
        <v>2.1952716130751941</v>
      </c>
      <c r="M53">
        <v>200</v>
      </c>
      <c r="N53">
        <v>19.400000000000002</v>
      </c>
      <c r="O53">
        <v>680</v>
      </c>
      <c r="P53">
        <v>-38.72</v>
      </c>
      <c r="Q53">
        <v>-62.28</v>
      </c>
      <c r="R53" s="7">
        <v>35.024000000000001</v>
      </c>
      <c r="S53">
        <v>83073</v>
      </c>
      <c r="T53">
        <v>8</v>
      </c>
      <c r="U53" s="9">
        <v>6.6384999999999996</v>
      </c>
      <c r="V53" s="9">
        <v>6.4244000000000003</v>
      </c>
      <c r="W53" s="9">
        <v>5.7138999999999998</v>
      </c>
      <c r="X53" s="9">
        <v>5.9016999999999999</v>
      </c>
      <c r="Y53" s="9">
        <v>6.8341000000000003</v>
      </c>
    </row>
    <row r="54" spans="1:25" hidden="1" x14ac:dyDescent="0.3">
      <c r="A54" t="s">
        <v>74</v>
      </c>
      <c r="B54" t="s">
        <v>75</v>
      </c>
      <c r="C54" t="s">
        <v>78</v>
      </c>
      <c r="D54" t="s">
        <v>77</v>
      </c>
      <c r="E54" s="52">
        <f>Transportation!E54/1000000</f>
        <v>4.4800000000000005E-5</v>
      </c>
      <c r="F54" s="55">
        <f t="shared" si="0"/>
        <v>1.0830769230769242E-5</v>
      </c>
      <c r="G54" s="57">
        <f t="shared" si="1"/>
        <v>1.0830769230769242E-6</v>
      </c>
      <c r="H54" s="4">
        <f t="shared" si="2"/>
        <v>1.7230769230769248E-7</v>
      </c>
      <c r="I54">
        <v>12580000</v>
      </c>
      <c r="J54">
        <f t="shared" si="5"/>
        <v>0.10528845786963435</v>
      </c>
      <c r="K54" s="50">
        <f t="shared" si="7"/>
        <v>32433.440690153624</v>
      </c>
      <c r="L54" s="53">
        <f t="shared" si="4"/>
        <v>30.733802583052718</v>
      </c>
      <c r="M54">
        <v>1820</v>
      </c>
      <c r="N54">
        <v>295</v>
      </c>
      <c r="O54">
        <v>601</v>
      </c>
      <c r="P54">
        <v>-34.65</v>
      </c>
      <c r="Q54">
        <v>-58.55</v>
      </c>
      <c r="R54" s="7">
        <v>2.0335000000000001</v>
      </c>
      <c r="S54" s="8">
        <v>10763000</v>
      </c>
      <c r="T54">
        <v>40</v>
      </c>
      <c r="U54" s="9">
        <v>8.1251999999999995</v>
      </c>
      <c r="V54" s="9">
        <v>7.4311999999999996</v>
      </c>
      <c r="W54" s="9">
        <v>4.7389000000000001</v>
      </c>
      <c r="X54" s="9">
        <v>7.5195999999999996</v>
      </c>
      <c r="Y54" s="9">
        <v>8.7199000000000009</v>
      </c>
    </row>
    <row r="55" spans="1:25" hidden="1" x14ac:dyDescent="0.3">
      <c r="A55" t="s">
        <v>74</v>
      </c>
      <c r="B55" t="s">
        <v>75</v>
      </c>
      <c r="C55" t="s">
        <v>79</v>
      </c>
      <c r="D55" t="s">
        <v>77</v>
      </c>
      <c r="E55" s="52">
        <f>Transportation!E55/1000000</f>
        <v>4.4599999999999996E-6</v>
      </c>
      <c r="F55" s="55">
        <f t="shared" si="0"/>
        <v>1.0782417582417593E-6</v>
      </c>
      <c r="G55" s="57">
        <f t="shared" si="1"/>
        <v>1.0782417582417592E-7</v>
      </c>
      <c r="H55" s="4">
        <f t="shared" si="2"/>
        <v>1.7153846153846171E-8</v>
      </c>
      <c r="I55">
        <v>171900</v>
      </c>
      <c r="J55">
        <f t="shared" si="5"/>
        <v>0.76708302792321104</v>
      </c>
      <c r="K55" s="50">
        <f t="shared" si="7"/>
        <v>443.18827143381623</v>
      </c>
      <c r="L55" s="53">
        <f t="shared" si="4"/>
        <v>3.0596598107235513</v>
      </c>
      <c r="M55">
        <v>51.2</v>
      </c>
      <c r="N55">
        <v>24</v>
      </c>
      <c r="O55">
        <v>555</v>
      </c>
      <c r="P55">
        <v>-28.46</v>
      </c>
      <c r="Q55">
        <v>-65.77</v>
      </c>
      <c r="R55" s="7">
        <v>23.088000000000001</v>
      </c>
      <c r="S55">
        <v>92042</v>
      </c>
      <c r="T55">
        <v>5</v>
      </c>
      <c r="U55" s="9">
        <v>6.6794000000000002</v>
      </c>
      <c r="V55" s="9">
        <v>6.7028999999999996</v>
      </c>
      <c r="W55" s="9">
        <v>6.6219999999999999</v>
      </c>
      <c r="X55" s="9">
        <v>6.8341000000000003</v>
      </c>
      <c r="Y55" s="9">
        <v>7.2565999999999997</v>
      </c>
    </row>
    <row r="56" spans="1:25" hidden="1" x14ac:dyDescent="0.3">
      <c r="A56" t="s">
        <v>74</v>
      </c>
      <c r="B56" t="s">
        <v>75</v>
      </c>
      <c r="C56" t="s">
        <v>80</v>
      </c>
      <c r="D56" t="s">
        <v>77</v>
      </c>
      <c r="E56" s="52">
        <f>Transportation!E56/1000000</f>
        <v>1.0300000000000001E-6</v>
      </c>
      <c r="F56" s="55">
        <f t="shared" si="0"/>
        <v>2.4901098901098932E-7</v>
      </c>
      <c r="G56" s="57">
        <f t="shared" si="1"/>
        <v>2.4901098901098928E-8</v>
      </c>
      <c r="H56" s="4">
        <f t="shared" si="2"/>
        <v>3.9615384615384659E-9</v>
      </c>
      <c r="I56">
        <v>135600</v>
      </c>
      <c r="J56">
        <f t="shared" si="5"/>
        <v>0.22457475110619474</v>
      </c>
      <c r="K56" s="50">
        <f t="shared" si="7"/>
        <v>349.60052127065433</v>
      </c>
      <c r="L56" s="53">
        <f t="shared" si="4"/>
        <v>0.70660305045857819</v>
      </c>
      <c r="M56">
        <v>131</v>
      </c>
      <c r="N56">
        <v>11.8</v>
      </c>
      <c r="O56">
        <v>1490</v>
      </c>
      <c r="P56">
        <v>-45.85</v>
      </c>
      <c r="Q56">
        <v>-67.52</v>
      </c>
      <c r="R56" s="7">
        <v>125.8</v>
      </c>
      <c r="S56">
        <v>4600.8</v>
      </c>
      <c r="T56">
        <v>8</v>
      </c>
      <c r="U56" s="9">
        <v>6.0938999999999997</v>
      </c>
      <c r="V56" s="9">
        <v>3.9138000000000002</v>
      </c>
      <c r="W56" s="9">
        <v>5.9286000000000003</v>
      </c>
      <c r="X56" s="9">
        <v>6.0357000000000003</v>
      </c>
      <c r="Y56" s="9">
        <v>6.6749999999999998</v>
      </c>
    </row>
    <row r="57" spans="1:25" hidden="1" x14ac:dyDescent="0.3">
      <c r="A57" t="s">
        <v>74</v>
      </c>
      <c r="B57" t="s">
        <v>75</v>
      </c>
      <c r="C57" t="s">
        <v>81</v>
      </c>
      <c r="D57" t="s">
        <v>77</v>
      </c>
      <c r="E57" s="52">
        <f>Transportation!E57/1000000</f>
        <v>4.7999999999999998E-6</v>
      </c>
      <c r="F57" s="55">
        <f t="shared" si="0"/>
        <v>1.1604395604395617E-6</v>
      </c>
      <c r="G57" s="57">
        <f t="shared" si="1"/>
        <v>1.1604395604395616E-7</v>
      </c>
      <c r="H57" s="4">
        <f t="shared" si="2"/>
        <v>1.8461538461538477E-8</v>
      </c>
      <c r="I57">
        <v>131700</v>
      </c>
      <c r="J57">
        <f t="shared" si="5"/>
        <v>1.0775535307517083</v>
      </c>
      <c r="K57" s="50">
        <f t="shared" si="7"/>
        <v>339.54563902171958</v>
      </c>
      <c r="L57" s="53">
        <f t="shared" si="4"/>
        <v>3.2929074196127908</v>
      </c>
      <c r="M57">
        <v>37</v>
      </c>
      <c r="N57">
        <v>21.700000000000003</v>
      </c>
      <c r="O57">
        <v>524</v>
      </c>
      <c r="P57">
        <v>-31.38</v>
      </c>
      <c r="Q57">
        <v>-58.02</v>
      </c>
      <c r="R57" s="7">
        <v>24.193999999999999</v>
      </c>
      <c r="S57">
        <v>5554.3</v>
      </c>
      <c r="T57">
        <v>4</v>
      </c>
      <c r="U57" s="9">
        <v>3.9260000000000002</v>
      </c>
      <c r="V57" s="9">
        <v>4.0415999999999999</v>
      </c>
      <c r="W57" s="9">
        <v>3.8576000000000001</v>
      </c>
      <c r="X57" s="9">
        <v>3.8854000000000002</v>
      </c>
      <c r="Y57" s="9">
        <v>5.0655999999999999</v>
      </c>
    </row>
    <row r="58" spans="1:25" hidden="1" x14ac:dyDescent="0.3">
      <c r="A58" t="s">
        <v>74</v>
      </c>
      <c r="B58" t="s">
        <v>75</v>
      </c>
      <c r="C58" t="s">
        <v>82</v>
      </c>
      <c r="D58" t="s">
        <v>77</v>
      </c>
      <c r="E58" s="52">
        <f>Transportation!E58/1000000</f>
        <v>1.9300000000000002E-5</v>
      </c>
      <c r="F58" s="55">
        <f t="shared" si="0"/>
        <v>4.6659340659340714E-6</v>
      </c>
      <c r="G58" s="57">
        <f t="shared" si="1"/>
        <v>4.6659340659340711E-7</v>
      </c>
      <c r="H58" s="4">
        <f t="shared" si="2"/>
        <v>7.4230769230769303E-8</v>
      </c>
      <c r="I58">
        <v>1444000</v>
      </c>
      <c r="J58">
        <f t="shared" si="5"/>
        <v>0.39516048303324097</v>
      </c>
      <c r="K58" s="50">
        <f t="shared" si="7"/>
        <v>3722.8846070414811</v>
      </c>
      <c r="L58" s="53">
        <f t="shared" si="4"/>
        <v>13.240231916359763</v>
      </c>
      <c r="M58">
        <v>359</v>
      </c>
      <c r="N58">
        <v>76.3</v>
      </c>
      <c r="O58">
        <v>359</v>
      </c>
      <c r="P58">
        <v>-31.38</v>
      </c>
      <c r="Q58">
        <v>-64.22</v>
      </c>
      <c r="R58" s="7">
        <v>4.7077999999999998</v>
      </c>
      <c r="S58" s="8">
        <v>1346600</v>
      </c>
      <c r="T58">
        <v>14</v>
      </c>
      <c r="U58" s="9">
        <v>7.1988000000000003</v>
      </c>
      <c r="V58" s="9">
        <v>6.9547999999999996</v>
      </c>
      <c r="W58" s="9">
        <v>5.1741000000000001</v>
      </c>
      <c r="X58" s="9">
        <v>6.2760999999999996</v>
      </c>
      <c r="Y58" s="9">
        <v>7.6246</v>
      </c>
    </row>
    <row r="59" spans="1:25" hidden="1" x14ac:dyDescent="0.3">
      <c r="A59" t="s">
        <v>74</v>
      </c>
      <c r="B59" t="s">
        <v>75</v>
      </c>
      <c r="C59" t="s">
        <v>83</v>
      </c>
      <c r="D59" t="s">
        <v>77</v>
      </c>
      <c r="E59" s="52">
        <f>Transportation!E59/1000000</f>
        <v>7.9799999999999998E-6</v>
      </c>
      <c r="F59" s="55">
        <f t="shared" si="0"/>
        <v>1.9292307692307714E-6</v>
      </c>
      <c r="G59" s="57">
        <f t="shared" si="1"/>
        <v>1.9292307692307713E-7</v>
      </c>
      <c r="H59" s="4">
        <f t="shared" si="2"/>
        <v>3.0692307692307718E-8</v>
      </c>
      <c r="I59">
        <v>316800</v>
      </c>
      <c r="J59">
        <f t="shared" si="5"/>
        <v>0.74473387784090905</v>
      </c>
      <c r="K59" s="50">
        <f t="shared" si="7"/>
        <v>816.76581960577653</v>
      </c>
      <c r="L59" s="53">
        <f t="shared" si="4"/>
        <v>5.474458585106265</v>
      </c>
      <c r="M59">
        <v>54.900000000000006</v>
      </c>
      <c r="N59">
        <v>42.800000000000004</v>
      </c>
      <c r="O59">
        <v>605</v>
      </c>
      <c r="P59">
        <v>-27.49</v>
      </c>
      <c r="Q59">
        <v>-58.81</v>
      </c>
      <c r="R59" s="7">
        <v>14.145</v>
      </c>
      <c r="S59" s="8">
        <v>239050</v>
      </c>
      <c r="T59">
        <v>4</v>
      </c>
      <c r="U59" s="9">
        <v>6.2755999999999998</v>
      </c>
      <c r="V59" s="9">
        <v>6.3761000000000001</v>
      </c>
      <c r="W59" s="9">
        <v>5.7676999999999996</v>
      </c>
      <c r="X59" s="9">
        <v>6.2744</v>
      </c>
      <c r="Y59" s="9">
        <v>6.8869999999999996</v>
      </c>
    </row>
    <row r="60" spans="1:25" hidden="1" x14ac:dyDescent="0.3">
      <c r="A60" t="s">
        <v>74</v>
      </c>
      <c r="B60" t="s">
        <v>75</v>
      </c>
      <c r="C60" t="s">
        <v>84</v>
      </c>
      <c r="D60" t="s">
        <v>77</v>
      </c>
      <c r="E60" s="52">
        <f>Transportation!E60/1000000</f>
        <v>5.1000000000000003E-6</v>
      </c>
      <c r="F60" s="55">
        <f t="shared" si="0"/>
        <v>1.2329670329670344E-6</v>
      </c>
      <c r="G60" s="57">
        <f t="shared" si="1"/>
        <v>1.2329670329670344E-7</v>
      </c>
      <c r="H60" s="4">
        <f t="shared" si="2"/>
        <v>1.9615384615384634E-8</v>
      </c>
      <c r="I60">
        <v>198100</v>
      </c>
      <c r="J60">
        <f t="shared" si="5"/>
        <v>0.76114796819787989</v>
      </c>
      <c r="K60" s="50">
        <f t="shared" si="7"/>
        <v>510.73645474717273</v>
      </c>
      <c r="L60" s="53">
        <f t="shared" si="4"/>
        <v>3.49871413333859</v>
      </c>
      <c r="M60">
        <v>58.300000000000004</v>
      </c>
      <c r="N60">
        <v>25.900000000000002</v>
      </c>
      <c r="O60">
        <v>575</v>
      </c>
      <c r="P60">
        <v>-26.17</v>
      </c>
      <c r="Q60">
        <v>-58.19</v>
      </c>
      <c r="R60" s="7">
        <v>22.18</v>
      </c>
      <c r="S60">
        <v>15378</v>
      </c>
      <c r="T60">
        <v>4</v>
      </c>
      <c r="U60" s="9">
        <v>6.0926999999999998</v>
      </c>
      <c r="V60" s="9">
        <v>6.1195000000000004</v>
      </c>
      <c r="W60" s="9">
        <v>6.0891999999999999</v>
      </c>
      <c r="X60" s="9">
        <v>6.1425999999999998</v>
      </c>
      <c r="Y60" s="9">
        <v>6.5156999999999998</v>
      </c>
    </row>
    <row r="61" spans="1:25" hidden="1" x14ac:dyDescent="0.3">
      <c r="A61" t="s">
        <v>74</v>
      </c>
      <c r="B61" t="s">
        <v>75</v>
      </c>
      <c r="C61" t="s">
        <v>85</v>
      </c>
      <c r="D61" t="s">
        <v>77</v>
      </c>
      <c r="E61" s="52">
        <f>Transportation!E61/1000000</f>
        <v>7.1799999999999999E-6</v>
      </c>
      <c r="F61" s="55">
        <f t="shared" si="0"/>
        <v>1.7358241758241776E-6</v>
      </c>
      <c r="G61" s="57">
        <f t="shared" si="1"/>
        <v>1.7358241758241777E-7</v>
      </c>
      <c r="H61" s="4">
        <f t="shared" si="2"/>
        <v>2.7615384615384643E-8</v>
      </c>
      <c r="I61">
        <v>278300</v>
      </c>
      <c r="J61">
        <f t="shared" si="5"/>
        <v>0.76277180201221695</v>
      </c>
      <c r="K61" s="50">
        <f t="shared" si="7"/>
        <v>717.50608458424119</v>
      </c>
      <c r="L61" s="53">
        <f t="shared" si="4"/>
        <v>4.9256406818374661</v>
      </c>
      <c r="M61">
        <v>75.100000000000009</v>
      </c>
      <c r="N61">
        <v>32.1</v>
      </c>
      <c r="O61">
        <v>426</v>
      </c>
      <c r="P61">
        <v>-24.21</v>
      </c>
      <c r="Q61">
        <v>-65.28</v>
      </c>
      <c r="R61" s="7">
        <v>13.247</v>
      </c>
      <c r="S61">
        <v>75659</v>
      </c>
      <c r="T61">
        <v>6</v>
      </c>
      <c r="U61" s="9">
        <v>8.6163000000000007</v>
      </c>
      <c r="V61" s="9">
        <v>8.6594999999999995</v>
      </c>
      <c r="W61" s="9">
        <v>8.1477000000000004</v>
      </c>
      <c r="X61" s="9">
        <v>8.5379000000000005</v>
      </c>
      <c r="Y61" s="9">
        <v>9.2372999999999994</v>
      </c>
    </row>
    <row r="62" spans="1:25" hidden="1" x14ac:dyDescent="0.3">
      <c r="A62" t="s">
        <v>74</v>
      </c>
      <c r="B62" t="s">
        <v>75</v>
      </c>
      <c r="C62" t="s">
        <v>86</v>
      </c>
      <c r="D62" t="s">
        <v>77</v>
      </c>
      <c r="E62" s="52">
        <f>Transportation!E62/1000000</f>
        <v>8.32E-6</v>
      </c>
      <c r="F62" s="55">
        <f t="shared" si="0"/>
        <v>2.0114285714285736E-6</v>
      </c>
      <c r="G62" s="57">
        <f t="shared" si="1"/>
        <v>2.0114285714285735E-7</v>
      </c>
      <c r="H62" s="4">
        <f t="shared" si="2"/>
        <v>3.2000000000000028E-8</v>
      </c>
      <c r="I62">
        <v>694300</v>
      </c>
      <c r="J62">
        <f t="shared" si="5"/>
        <v>0.35429053723174425</v>
      </c>
      <c r="K62" s="50">
        <f t="shared" si="7"/>
        <v>1790.0268578039477</v>
      </c>
      <c r="L62" s="53">
        <f t="shared" si="4"/>
        <v>5.7077061939955049</v>
      </c>
      <c r="M62">
        <v>227</v>
      </c>
      <c r="N62">
        <v>46</v>
      </c>
      <c r="O62">
        <v>626</v>
      </c>
      <c r="P62">
        <v>-34.909999999999997</v>
      </c>
      <c r="Q62">
        <v>-57.97</v>
      </c>
      <c r="R62" s="7">
        <v>13.589</v>
      </c>
      <c r="S62" s="8">
        <v>536240</v>
      </c>
      <c r="T62">
        <v>8</v>
      </c>
      <c r="U62" s="9">
        <v>7.1109999999999998</v>
      </c>
      <c r="V62" s="9">
        <v>6.5180999999999996</v>
      </c>
      <c r="W62" s="9">
        <v>5.0113000000000003</v>
      </c>
      <c r="X62" s="9">
        <v>6.8869999999999996</v>
      </c>
      <c r="Y62" s="9">
        <v>7.3619000000000003</v>
      </c>
    </row>
    <row r="63" spans="1:25" hidden="1" x14ac:dyDescent="0.3">
      <c r="A63" t="s">
        <v>74</v>
      </c>
      <c r="B63" t="s">
        <v>75</v>
      </c>
      <c r="C63" t="s">
        <v>87</v>
      </c>
      <c r="D63" t="s">
        <v>77</v>
      </c>
      <c r="E63" s="52">
        <f>Transportation!E63/1000000</f>
        <v>3.89E-6</v>
      </c>
      <c r="F63" s="55">
        <f t="shared" si="0"/>
        <v>9.4043956043956146E-7</v>
      </c>
      <c r="G63" s="57">
        <f t="shared" si="1"/>
        <v>9.4043956043956144E-8</v>
      </c>
      <c r="H63" s="4">
        <f t="shared" si="2"/>
        <v>1.4961538461538476E-8</v>
      </c>
      <c r="I63">
        <v>143700</v>
      </c>
      <c r="J63">
        <f t="shared" si="5"/>
        <v>0.800343136743215</v>
      </c>
      <c r="K63" s="50">
        <f t="shared" si="7"/>
        <v>370.48373824921111</v>
      </c>
      <c r="L63" s="53">
        <f t="shared" si="4"/>
        <v>2.6686270546445323</v>
      </c>
      <c r="M63">
        <v>54.900000000000006</v>
      </c>
      <c r="N63">
        <v>19.400000000000002</v>
      </c>
      <c r="O63">
        <v>487</v>
      </c>
      <c r="P63">
        <v>-29.41</v>
      </c>
      <c r="Q63">
        <v>-66.849999999999994</v>
      </c>
      <c r="R63" s="7">
        <v>25.125</v>
      </c>
      <c r="S63">
        <v>7209.2</v>
      </c>
      <c r="T63">
        <v>5</v>
      </c>
      <c r="U63" s="9">
        <v>6.6177000000000001</v>
      </c>
      <c r="V63" s="9">
        <v>6.6645000000000003</v>
      </c>
      <c r="W63" s="9">
        <v>6.5689000000000002</v>
      </c>
      <c r="X63" s="9">
        <v>6.7811000000000003</v>
      </c>
      <c r="Y63" s="9">
        <v>7.3091999999999997</v>
      </c>
    </row>
    <row r="64" spans="1:25" hidden="1" x14ac:dyDescent="0.3">
      <c r="A64" t="s">
        <v>74</v>
      </c>
      <c r="B64" t="s">
        <v>75</v>
      </c>
      <c r="C64" t="s">
        <v>88</v>
      </c>
      <c r="D64" t="s">
        <v>77</v>
      </c>
      <c r="E64" s="52">
        <f>Transportation!E64/1000000</f>
        <v>5.2700000000000004E-6</v>
      </c>
      <c r="F64" s="55">
        <f t="shared" si="0"/>
        <v>1.2740659340659355E-6</v>
      </c>
      <c r="G64" s="57">
        <f t="shared" si="1"/>
        <v>1.2740659340659355E-7</v>
      </c>
      <c r="H64" s="4">
        <f t="shared" si="2"/>
        <v>2.0269230769230789E-8</v>
      </c>
      <c r="I64">
        <v>541700</v>
      </c>
      <c r="J64">
        <f t="shared" si="5"/>
        <v>0.28763065580579661</v>
      </c>
      <c r="K64" s="50">
        <f t="shared" si="7"/>
        <v>1396.5973626276802</v>
      </c>
      <c r="L64" s="53">
        <f t="shared" si="4"/>
        <v>3.6153379377832104</v>
      </c>
      <c r="M64">
        <v>191</v>
      </c>
      <c r="N64">
        <v>39.200000000000003</v>
      </c>
      <c r="O64">
        <v>993</v>
      </c>
      <c r="P64">
        <v>-37.99</v>
      </c>
      <c r="Q64">
        <v>-57.59</v>
      </c>
      <c r="R64" s="7">
        <v>25.312000000000001</v>
      </c>
      <c r="S64" s="8">
        <v>285070</v>
      </c>
      <c r="T64">
        <v>11</v>
      </c>
      <c r="U64" s="9">
        <v>3.1404999999999998</v>
      </c>
      <c r="V64" s="9">
        <v>3.0409999999999999</v>
      </c>
      <c r="W64" s="9">
        <v>2.7879999999999998</v>
      </c>
      <c r="X64" s="9">
        <v>3.129</v>
      </c>
      <c r="Y64" s="9">
        <v>3.242</v>
      </c>
    </row>
    <row r="65" spans="1:25" hidden="1" x14ac:dyDescent="0.3">
      <c r="A65" t="s">
        <v>74</v>
      </c>
      <c r="B65" t="s">
        <v>75</v>
      </c>
      <c r="C65" t="s">
        <v>89</v>
      </c>
      <c r="D65" t="s">
        <v>77</v>
      </c>
      <c r="E65" s="52">
        <f>Transportation!E65/1000000</f>
        <v>5.8899999999999995E-6</v>
      </c>
      <c r="F65" s="55">
        <f t="shared" si="0"/>
        <v>1.4239560439560454E-6</v>
      </c>
      <c r="G65" s="57">
        <f t="shared" si="1"/>
        <v>1.4239560439560453E-7</v>
      </c>
      <c r="H65" s="4">
        <f t="shared" si="2"/>
        <v>2.2653846153846173E-8</v>
      </c>
      <c r="I65">
        <v>955000</v>
      </c>
      <c r="J65">
        <f t="shared" si="5"/>
        <v>0.1823456112565445</v>
      </c>
      <c r="K65" s="50">
        <f t="shared" si="7"/>
        <v>2462.1570635212015</v>
      </c>
      <c r="L65" s="53">
        <f t="shared" si="4"/>
        <v>4.0406718128165284</v>
      </c>
      <c r="M65">
        <v>887</v>
      </c>
      <c r="N65">
        <v>32.1</v>
      </c>
      <c r="O65">
        <v>434</v>
      </c>
      <c r="P65">
        <v>-32.96</v>
      </c>
      <c r="Q65">
        <v>-68.75</v>
      </c>
      <c r="R65" s="7">
        <v>13.532</v>
      </c>
      <c r="S65" s="8">
        <v>783860</v>
      </c>
      <c r="T65">
        <v>23</v>
      </c>
      <c r="U65" s="9">
        <v>10.638</v>
      </c>
      <c r="V65" s="9">
        <v>10.529</v>
      </c>
      <c r="W65" s="9">
        <v>9.0305999999999997</v>
      </c>
      <c r="X65" s="9">
        <v>10.52</v>
      </c>
      <c r="Y65" s="9">
        <v>11.840999999999999</v>
      </c>
    </row>
    <row r="66" spans="1:25" hidden="1" x14ac:dyDescent="0.3">
      <c r="A66" t="s">
        <v>74</v>
      </c>
      <c r="B66" t="s">
        <v>75</v>
      </c>
      <c r="C66" t="s">
        <v>90</v>
      </c>
      <c r="D66" t="s">
        <v>77</v>
      </c>
      <c r="E66" s="52">
        <f>Transportation!E66/1000000</f>
        <v>3.41E-6</v>
      </c>
      <c r="F66" s="55">
        <f t="shared" ref="F66:F129" si="8">0.241758241758242*E66</f>
        <v>8.2439560439560529E-7</v>
      </c>
      <c r="G66" s="57">
        <f t="shared" ref="G66:G129" si="9">0.0241758241758242*E66</f>
        <v>8.2439560439560529E-8</v>
      </c>
      <c r="H66" s="4">
        <f t="shared" ref="H66:H129" si="10">0.00384615384615385*E66</f>
        <v>1.3115384615384628E-8</v>
      </c>
      <c r="I66">
        <v>291000</v>
      </c>
      <c r="J66">
        <f t="shared" si="5"/>
        <v>0.34645336340206184</v>
      </c>
      <c r="K66" s="50">
        <f t="shared" si="7"/>
        <v>750.24890626666968</v>
      </c>
      <c r="L66" s="53">
        <f t="shared" ref="L66:L129" si="11">(J66/10)*K66*0.09</f>
        <v>2.3393363126832529</v>
      </c>
      <c r="M66">
        <v>191</v>
      </c>
      <c r="N66">
        <v>21.1</v>
      </c>
      <c r="O66">
        <v>672</v>
      </c>
      <c r="P66">
        <v>-38.94</v>
      </c>
      <c r="Q66">
        <v>-68.11</v>
      </c>
      <c r="R66" s="7">
        <v>31.890999999999998</v>
      </c>
      <c r="S66">
        <v>24977</v>
      </c>
      <c r="T66">
        <v>7</v>
      </c>
      <c r="U66" s="9">
        <v>6.4664000000000001</v>
      </c>
      <c r="V66" s="9">
        <v>6.4413</v>
      </c>
      <c r="W66" s="9">
        <v>6.1961000000000004</v>
      </c>
      <c r="X66" s="9">
        <v>6.6749999999999998</v>
      </c>
      <c r="Y66" s="9">
        <v>6.9927999999999999</v>
      </c>
    </row>
    <row r="67" spans="1:25" hidden="1" x14ac:dyDescent="0.3">
      <c r="A67" t="s">
        <v>74</v>
      </c>
      <c r="B67" t="s">
        <v>75</v>
      </c>
      <c r="C67" t="s">
        <v>91</v>
      </c>
      <c r="D67" t="s">
        <v>77</v>
      </c>
      <c r="E67" s="52">
        <f>Transportation!E67/1000000</f>
        <v>5.7199999999999994E-6</v>
      </c>
      <c r="F67" s="55">
        <f t="shared" si="8"/>
        <v>1.3828571428571441E-6</v>
      </c>
      <c r="G67" s="57">
        <f t="shared" si="9"/>
        <v>1.3828571428571442E-7</v>
      </c>
      <c r="H67" s="4">
        <f t="shared" si="10"/>
        <v>2.2000000000000018E-8</v>
      </c>
      <c r="I67">
        <v>247300</v>
      </c>
      <c r="J67">
        <f t="shared" ref="J67:J130" si="12">((591307500000)*E67)/(20*I67)</f>
        <v>0.68384126566922754</v>
      </c>
      <c r="K67" s="50">
        <f t="shared" si="7"/>
        <v>637.58266157988805</v>
      </c>
      <c r="L67" s="53">
        <f t="shared" si="11"/>
        <v>3.9240480083719085</v>
      </c>
      <c r="M67">
        <v>65</v>
      </c>
      <c r="N67">
        <v>30.700000000000003</v>
      </c>
      <c r="O67">
        <v>618</v>
      </c>
      <c r="P67">
        <v>-31.75</v>
      </c>
      <c r="Q67">
        <v>-60.51</v>
      </c>
      <c r="R67" s="7">
        <v>20.154</v>
      </c>
      <c r="S67">
        <v>22521</v>
      </c>
      <c r="T67">
        <v>3</v>
      </c>
      <c r="U67" s="9">
        <v>5.9877000000000002</v>
      </c>
      <c r="V67" s="9">
        <v>5.9413</v>
      </c>
      <c r="W67" s="9">
        <v>4.5747999999999998</v>
      </c>
      <c r="X67" s="9">
        <v>5.7138999999999998</v>
      </c>
      <c r="Y67" s="9">
        <v>6.0891999999999999</v>
      </c>
    </row>
    <row r="68" spans="1:25" hidden="1" x14ac:dyDescent="0.3">
      <c r="A68" t="s">
        <v>74</v>
      </c>
      <c r="B68" t="s">
        <v>75</v>
      </c>
      <c r="C68" t="s">
        <v>92</v>
      </c>
      <c r="D68" t="s">
        <v>77</v>
      </c>
      <c r="E68" s="52">
        <f>Transportation!E68/1000000</f>
        <v>1.5400000000000002E-5</v>
      </c>
      <c r="F68" s="55">
        <f t="shared" si="8"/>
        <v>3.7230769230769273E-6</v>
      </c>
      <c r="G68" s="57">
        <f t="shared" si="9"/>
        <v>3.7230769230769273E-7</v>
      </c>
      <c r="H68" s="4">
        <f t="shared" si="10"/>
        <v>5.9230769230769294E-8</v>
      </c>
      <c r="I68">
        <v>280000</v>
      </c>
      <c r="J68">
        <f t="shared" si="12"/>
        <v>1.6260956250000003</v>
      </c>
      <c r="K68" s="50">
        <f t="shared" si="7"/>
        <v>721.8889819748025</v>
      </c>
      <c r="L68" s="53">
        <f t="shared" si="11"/>
        <v>10.564744637924374</v>
      </c>
      <c r="M68">
        <v>74.900000000000006</v>
      </c>
      <c r="N68">
        <v>32.4</v>
      </c>
      <c r="O68">
        <v>204</v>
      </c>
      <c r="P68">
        <v>-27.4</v>
      </c>
      <c r="Q68">
        <v>-55.91</v>
      </c>
      <c r="R68" s="7">
        <v>6.2976000000000001</v>
      </c>
      <c r="S68">
        <v>88798</v>
      </c>
      <c r="T68">
        <v>4</v>
      </c>
      <c r="U68" s="9">
        <v>5.556</v>
      </c>
      <c r="V68" s="9">
        <v>5.5350999999999999</v>
      </c>
      <c r="W68" s="9">
        <v>4.9569000000000001</v>
      </c>
      <c r="X68" s="9">
        <v>5.633</v>
      </c>
      <c r="Y68" s="9">
        <v>5.9286000000000003</v>
      </c>
    </row>
    <row r="69" spans="1:25" hidden="1" x14ac:dyDescent="0.3">
      <c r="A69" t="s">
        <v>74</v>
      </c>
      <c r="B69" t="s">
        <v>75</v>
      </c>
      <c r="C69" t="s">
        <v>93</v>
      </c>
      <c r="D69" t="s">
        <v>77</v>
      </c>
      <c r="E69" s="52">
        <f>Transportation!E69/1000000</f>
        <v>6.6799999999999996E-6</v>
      </c>
      <c r="F69" s="55">
        <f t="shared" si="8"/>
        <v>1.6149450549450564E-6</v>
      </c>
      <c r="G69" s="57">
        <f t="shared" si="9"/>
        <v>1.6149450549450565E-7</v>
      </c>
      <c r="H69" s="4">
        <f t="shared" si="10"/>
        <v>2.5692307692307716E-8</v>
      </c>
      <c r="I69">
        <v>359600</v>
      </c>
      <c r="J69">
        <f t="shared" si="12"/>
        <v>0.54921219410456057</v>
      </c>
      <c r="K69" s="50">
        <f t="shared" si="7"/>
        <v>927.11170685049626</v>
      </c>
      <c r="L69" s="53">
        <f t="shared" si="11"/>
        <v>4.5826294922944673</v>
      </c>
      <c r="M69">
        <v>96.4</v>
      </c>
      <c r="N69">
        <v>36.6</v>
      </c>
      <c r="O69">
        <v>605</v>
      </c>
      <c r="P69">
        <v>-27.46</v>
      </c>
      <c r="Q69">
        <v>-58.99</v>
      </c>
      <c r="R69" s="7">
        <v>16.516999999999999</v>
      </c>
      <c r="S69">
        <v>41144</v>
      </c>
      <c r="T69">
        <v>4</v>
      </c>
      <c r="U69" s="9">
        <v>6.2518000000000002</v>
      </c>
      <c r="V69" s="9">
        <v>6.2117000000000004</v>
      </c>
      <c r="W69" s="9">
        <v>5.3365</v>
      </c>
      <c r="X69" s="9">
        <v>6.1417000000000002</v>
      </c>
      <c r="Y69" s="9">
        <v>6.6219999999999999</v>
      </c>
    </row>
    <row r="70" spans="1:25" hidden="1" x14ac:dyDescent="0.3">
      <c r="A70" t="s">
        <v>74</v>
      </c>
      <c r="B70" t="s">
        <v>75</v>
      </c>
      <c r="C70" t="s">
        <v>94</v>
      </c>
      <c r="D70" t="s">
        <v>77</v>
      </c>
      <c r="E70" s="52">
        <f>Transportation!E70/1000000</f>
        <v>6.7300000000000008E-6</v>
      </c>
      <c r="F70" s="55">
        <f t="shared" si="8"/>
        <v>1.627032967032969E-6</v>
      </c>
      <c r="G70" s="57">
        <f t="shared" si="9"/>
        <v>1.627032967032969E-7</v>
      </c>
      <c r="H70" s="4">
        <f t="shared" si="10"/>
        <v>2.5884615384615413E-8</v>
      </c>
      <c r="I70">
        <v>149300</v>
      </c>
      <c r="J70">
        <f t="shared" si="12"/>
        <v>1.3327191811788348</v>
      </c>
      <c r="K70" s="50">
        <f t="shared" si="7"/>
        <v>384.92151788870717</v>
      </c>
      <c r="L70" s="53">
        <f t="shared" si="11"/>
        <v>4.616930611248768</v>
      </c>
      <c r="M70">
        <v>52.7</v>
      </c>
      <c r="N70">
        <v>20.6</v>
      </c>
      <c r="O70">
        <v>341</v>
      </c>
      <c r="P70">
        <v>-33.119999999999997</v>
      </c>
      <c r="Q70">
        <v>-64.34</v>
      </c>
      <c r="R70" s="7">
        <v>16.562999999999999</v>
      </c>
      <c r="S70">
        <v>5459.8</v>
      </c>
      <c r="T70">
        <v>4</v>
      </c>
      <c r="U70" s="9">
        <v>5.2819000000000003</v>
      </c>
      <c r="V70" s="9">
        <v>5.2782999999999998</v>
      </c>
      <c r="W70" s="9">
        <v>5.2282999999999999</v>
      </c>
      <c r="X70" s="9">
        <v>5.2824999999999998</v>
      </c>
      <c r="Y70" s="9">
        <v>5.2824999999999998</v>
      </c>
    </row>
    <row r="71" spans="1:25" hidden="1" x14ac:dyDescent="0.3">
      <c r="A71" t="s">
        <v>74</v>
      </c>
      <c r="B71" t="s">
        <v>75</v>
      </c>
      <c r="C71" t="s">
        <v>95</v>
      </c>
      <c r="D71" t="s">
        <v>77</v>
      </c>
      <c r="E71" s="52">
        <f>Transportation!E71/1000000</f>
        <v>1.38E-5</v>
      </c>
      <c r="F71" s="55">
        <f t="shared" si="8"/>
        <v>3.3362637362637397E-6</v>
      </c>
      <c r="G71" s="57">
        <f t="shared" si="9"/>
        <v>3.3362637362637396E-7</v>
      </c>
      <c r="H71" s="4">
        <f t="shared" si="10"/>
        <v>5.307692307692313E-8</v>
      </c>
      <c r="I71">
        <v>1231000</v>
      </c>
      <c r="J71">
        <f t="shared" si="12"/>
        <v>0.33143962225832657</v>
      </c>
      <c r="K71" s="50">
        <f t="shared" si="7"/>
        <v>3173.7333457535065</v>
      </c>
      <c r="L71" s="53">
        <f t="shared" si="11"/>
        <v>9.4671088313867742</v>
      </c>
      <c r="M71">
        <v>269</v>
      </c>
      <c r="N71">
        <v>75</v>
      </c>
      <c r="O71">
        <v>563</v>
      </c>
      <c r="P71">
        <v>-32.92</v>
      </c>
      <c r="Q71">
        <v>-60.72</v>
      </c>
      <c r="R71" s="7">
        <v>7.5042999999999997</v>
      </c>
      <c r="S71" s="8">
        <v>414620</v>
      </c>
      <c r="T71">
        <v>14</v>
      </c>
      <c r="U71" s="9">
        <v>6.4352</v>
      </c>
      <c r="V71" s="9">
        <v>6.5168999999999997</v>
      </c>
      <c r="W71" s="9">
        <v>4.8479999999999999</v>
      </c>
      <c r="X71" s="9">
        <v>6.0075000000000003</v>
      </c>
      <c r="Y71" s="9">
        <v>8.5122</v>
      </c>
    </row>
    <row r="72" spans="1:25" hidden="1" x14ac:dyDescent="0.3">
      <c r="A72" t="s">
        <v>74</v>
      </c>
      <c r="B72" t="s">
        <v>75</v>
      </c>
      <c r="C72" t="s">
        <v>96</v>
      </c>
      <c r="D72" t="s">
        <v>77</v>
      </c>
      <c r="E72" s="52">
        <f>Transportation!E72/1000000</f>
        <v>1.0300000000000001E-5</v>
      </c>
      <c r="F72" s="55">
        <f t="shared" si="8"/>
        <v>2.490109890109893E-6</v>
      </c>
      <c r="G72" s="57">
        <f t="shared" si="9"/>
        <v>2.4901098901098932E-7</v>
      </c>
      <c r="H72" s="4">
        <f t="shared" si="10"/>
        <v>3.9615384615384661E-8</v>
      </c>
      <c r="I72">
        <v>468600</v>
      </c>
      <c r="J72">
        <f t="shared" si="12"/>
        <v>0.64985779449423831</v>
      </c>
      <c r="K72" s="50">
        <f t="shared" si="7"/>
        <v>1208.1327748335443</v>
      </c>
      <c r="L72" s="53">
        <f t="shared" si="11"/>
        <v>7.0660305045857816</v>
      </c>
      <c r="M72">
        <v>96.4</v>
      </c>
      <c r="N72">
        <v>47.7</v>
      </c>
      <c r="O72">
        <v>417</v>
      </c>
      <c r="P72">
        <v>-24.8</v>
      </c>
      <c r="Q72">
        <v>-65.42</v>
      </c>
      <c r="R72" s="7">
        <v>8.7326999999999995</v>
      </c>
      <c r="S72" s="8">
        <v>123350</v>
      </c>
      <c r="T72">
        <v>4</v>
      </c>
      <c r="U72" s="9">
        <v>8.7690999999999999</v>
      </c>
      <c r="V72" s="9">
        <v>8.7394999999999996</v>
      </c>
      <c r="W72" s="9">
        <v>8.2520000000000007</v>
      </c>
      <c r="X72" s="9">
        <v>8.5900999999999996</v>
      </c>
      <c r="Y72" s="9">
        <v>9.0823</v>
      </c>
    </row>
    <row r="73" spans="1:25" hidden="1" x14ac:dyDescent="0.3">
      <c r="A73" t="s">
        <v>74</v>
      </c>
      <c r="B73" t="s">
        <v>75</v>
      </c>
      <c r="C73" t="s">
        <v>97</v>
      </c>
      <c r="D73" t="s">
        <v>77</v>
      </c>
      <c r="E73" s="52">
        <f>Transportation!E73/1000000</f>
        <v>3.6899999999999998E-6</v>
      </c>
      <c r="F73" s="55">
        <f t="shared" si="8"/>
        <v>8.9208791208791301E-7</v>
      </c>
      <c r="G73" s="57">
        <f t="shared" si="9"/>
        <v>8.9208791208791303E-8</v>
      </c>
      <c r="H73" s="4">
        <f t="shared" si="10"/>
        <v>1.4192307692307704E-8</v>
      </c>
      <c r="I73">
        <v>421600</v>
      </c>
      <c r="J73">
        <f t="shared" si="12"/>
        <v>0.25876715785104359</v>
      </c>
      <c r="K73" s="50">
        <f t="shared" si="7"/>
        <v>1086.9585528592027</v>
      </c>
      <c r="L73" s="53">
        <f t="shared" si="11"/>
        <v>2.5314225788273328</v>
      </c>
      <c r="M73">
        <v>442</v>
      </c>
      <c r="N73">
        <v>20.100000000000001</v>
      </c>
      <c r="O73">
        <v>471</v>
      </c>
      <c r="P73">
        <v>-31.53</v>
      </c>
      <c r="Q73">
        <v>-68.52</v>
      </c>
      <c r="R73" s="7">
        <v>23.457000000000001</v>
      </c>
      <c r="S73" s="8">
        <v>445900</v>
      </c>
      <c r="T73">
        <v>15</v>
      </c>
      <c r="U73" s="9">
        <v>11.805</v>
      </c>
      <c r="V73" s="9">
        <v>11.566000000000001</v>
      </c>
      <c r="W73" s="9">
        <v>10.367000000000001</v>
      </c>
      <c r="X73" s="9">
        <v>11.284000000000001</v>
      </c>
      <c r="Y73" s="9">
        <v>12.093999999999999</v>
      </c>
    </row>
    <row r="74" spans="1:25" hidden="1" x14ac:dyDescent="0.3">
      <c r="A74" t="s">
        <v>74</v>
      </c>
      <c r="B74" t="s">
        <v>75</v>
      </c>
      <c r="C74" t="s">
        <v>98</v>
      </c>
      <c r="D74" t="s">
        <v>77</v>
      </c>
      <c r="E74" s="52">
        <f>Transportation!E74/1000000</f>
        <v>4.2300000000000002E-6</v>
      </c>
      <c r="F74" s="55">
        <f t="shared" si="8"/>
        <v>1.0226373626373637E-6</v>
      </c>
      <c r="G74" s="57">
        <f t="shared" si="9"/>
        <v>1.0226373626373638E-7</v>
      </c>
      <c r="H74" s="4">
        <f t="shared" si="10"/>
        <v>1.6269230769230786E-8</v>
      </c>
      <c r="I74">
        <v>162000</v>
      </c>
      <c r="J74">
        <f t="shared" si="12"/>
        <v>0.77198479166666667</v>
      </c>
      <c r="K74" s="50">
        <f t="shared" si="7"/>
        <v>417.66433957113571</v>
      </c>
      <c r="L74" s="53">
        <f t="shared" si="11"/>
        <v>2.9018746635337722</v>
      </c>
      <c r="M74">
        <v>65.600000000000009</v>
      </c>
      <c r="N74">
        <v>20</v>
      </c>
      <c r="O74">
        <v>592</v>
      </c>
      <c r="P74">
        <v>-33.299999999999997</v>
      </c>
      <c r="Q74">
        <v>-66.33</v>
      </c>
      <c r="R74" s="7">
        <v>29.576000000000001</v>
      </c>
      <c r="S74">
        <v>6210.8</v>
      </c>
      <c r="T74">
        <v>4</v>
      </c>
      <c r="U74" s="9">
        <v>6.3121999999999998</v>
      </c>
      <c r="V74" s="9">
        <v>6.3433999999999999</v>
      </c>
      <c r="W74" s="9">
        <v>6.3028000000000004</v>
      </c>
      <c r="X74" s="9">
        <v>6.4623999999999997</v>
      </c>
      <c r="Y74" s="9">
        <v>6.7281000000000004</v>
      </c>
    </row>
    <row r="75" spans="1:25" hidden="1" x14ac:dyDescent="0.3">
      <c r="A75" t="s">
        <v>74</v>
      </c>
      <c r="B75" t="s">
        <v>75</v>
      </c>
      <c r="C75" t="s">
        <v>99</v>
      </c>
      <c r="D75" t="s">
        <v>77</v>
      </c>
      <c r="E75" s="52">
        <f>Transportation!E75/1000000</f>
        <v>3.8800000000000001E-6</v>
      </c>
      <c r="F75" s="55">
        <f t="shared" si="8"/>
        <v>9.3802197802197898E-7</v>
      </c>
      <c r="G75" s="57">
        <f t="shared" si="9"/>
        <v>9.38021978021979E-8</v>
      </c>
      <c r="H75" s="4">
        <f t="shared" si="10"/>
        <v>1.4923076923076937E-8</v>
      </c>
      <c r="I75">
        <v>125400</v>
      </c>
      <c r="J75">
        <f t="shared" si="12"/>
        <v>0.91478193779904315</v>
      </c>
      <c r="K75" s="50">
        <f t="shared" si="7"/>
        <v>323.30313692728652</v>
      </c>
      <c r="L75" s="53">
        <f t="shared" si="11"/>
        <v>2.661766830853673</v>
      </c>
      <c r="M75">
        <v>46.900000000000006</v>
      </c>
      <c r="N75">
        <v>18.3</v>
      </c>
      <c r="O75">
        <v>544</v>
      </c>
      <c r="P75">
        <v>-33.35</v>
      </c>
      <c r="Q75">
        <v>-60.21</v>
      </c>
      <c r="R75" s="7">
        <v>29.707000000000001</v>
      </c>
      <c r="S75">
        <v>31875</v>
      </c>
      <c r="T75">
        <v>3</v>
      </c>
      <c r="U75" s="9">
        <v>6.8537999999999997</v>
      </c>
      <c r="V75" s="9">
        <v>6.9055999999999997</v>
      </c>
      <c r="W75" s="9">
        <v>6.5156999999999998</v>
      </c>
      <c r="X75" s="9">
        <v>6.8341000000000003</v>
      </c>
      <c r="Y75" s="9">
        <v>7.0456000000000003</v>
      </c>
    </row>
    <row r="76" spans="1:25" hidden="1" x14ac:dyDescent="0.3">
      <c r="A76" t="s">
        <v>74</v>
      </c>
      <c r="B76" t="s">
        <v>75</v>
      </c>
      <c r="C76" t="s">
        <v>100</v>
      </c>
      <c r="D76" t="s">
        <v>77</v>
      </c>
      <c r="E76" s="52">
        <f>Transportation!E76/1000000</f>
        <v>1.7E-6</v>
      </c>
      <c r="F76" s="55">
        <f t="shared" si="8"/>
        <v>4.109890109890114E-7</v>
      </c>
      <c r="G76" s="57">
        <f t="shared" si="9"/>
        <v>4.1098901098901143E-8</v>
      </c>
      <c r="H76" s="4">
        <f t="shared" si="10"/>
        <v>6.5384615384615446E-9</v>
      </c>
      <c r="I76">
        <v>106400</v>
      </c>
      <c r="J76">
        <f t="shared" si="12"/>
        <v>0.47237911184210524</v>
      </c>
      <c r="K76" s="50">
        <f t="shared" si="7"/>
        <v>274.31781315042491</v>
      </c>
      <c r="L76" s="53">
        <f t="shared" si="11"/>
        <v>1.1662380444461966</v>
      </c>
      <c r="M76">
        <v>164</v>
      </c>
      <c r="N76">
        <v>8.32</v>
      </c>
      <c r="O76">
        <v>458</v>
      </c>
      <c r="P76">
        <v>-34.61</v>
      </c>
      <c r="Q76">
        <v>-68.36</v>
      </c>
      <c r="R76" s="7">
        <v>55.057000000000002</v>
      </c>
      <c r="S76">
        <v>4181.1000000000004</v>
      </c>
      <c r="T76">
        <v>7</v>
      </c>
      <c r="U76" s="9">
        <v>8.1357999999999997</v>
      </c>
      <c r="V76" s="9">
        <v>8.1090999999999998</v>
      </c>
      <c r="W76" s="9">
        <v>7.7294</v>
      </c>
      <c r="X76" s="9">
        <v>8.0433000000000003</v>
      </c>
      <c r="Y76" s="9">
        <v>8.1477000000000004</v>
      </c>
    </row>
    <row r="77" spans="1:25" hidden="1" x14ac:dyDescent="0.3">
      <c r="A77" t="s">
        <v>74</v>
      </c>
      <c r="B77" t="s">
        <v>75</v>
      </c>
      <c r="C77" t="s">
        <v>101</v>
      </c>
      <c r="D77" t="s">
        <v>77</v>
      </c>
      <c r="E77" s="52">
        <f>Transportation!E77/1000000</f>
        <v>7.6900000000000009E-6</v>
      </c>
      <c r="F77" s="55">
        <f t="shared" si="8"/>
        <v>1.8591208791208813E-6</v>
      </c>
      <c r="G77" s="57">
        <f t="shared" si="9"/>
        <v>1.8591208791208812E-7</v>
      </c>
      <c r="H77" s="4">
        <f t="shared" si="10"/>
        <v>2.9576923076923108E-8</v>
      </c>
      <c r="I77">
        <v>454200</v>
      </c>
      <c r="J77">
        <f t="shared" si="12"/>
        <v>0.50056744550858656</v>
      </c>
      <c r="K77" s="50">
        <f t="shared" si="7"/>
        <v>1171.0070557605545</v>
      </c>
      <c r="L77" s="53">
        <f t="shared" si="11"/>
        <v>5.2755120951713259</v>
      </c>
      <c r="M77">
        <v>125</v>
      </c>
      <c r="N77">
        <v>40.700000000000003</v>
      </c>
      <c r="O77">
        <v>580</v>
      </c>
      <c r="P77">
        <v>-31.62</v>
      </c>
      <c r="Q77">
        <v>-60.73</v>
      </c>
      <c r="R77" s="7">
        <v>14.252000000000001</v>
      </c>
      <c r="S77" s="8">
        <v>100940</v>
      </c>
      <c r="T77">
        <v>6</v>
      </c>
      <c r="U77" s="9">
        <v>6.2470999999999997</v>
      </c>
      <c r="V77" s="9">
        <v>6.2481999999999998</v>
      </c>
      <c r="W77" s="9">
        <v>5.7138999999999998</v>
      </c>
      <c r="X77" s="9">
        <v>6.4359000000000002</v>
      </c>
      <c r="Y77" s="9">
        <v>6.7281000000000004</v>
      </c>
    </row>
    <row r="78" spans="1:25" hidden="1" x14ac:dyDescent="0.3">
      <c r="A78" t="s">
        <v>74</v>
      </c>
      <c r="B78" t="s">
        <v>75</v>
      </c>
      <c r="C78" t="s">
        <v>102</v>
      </c>
      <c r="D78" t="s">
        <v>77</v>
      </c>
      <c r="E78" s="52">
        <f>Transportation!E78/1000000</f>
        <v>9.3400000000000004E-6</v>
      </c>
      <c r="F78" s="55">
        <f t="shared" si="8"/>
        <v>2.2580219780219806E-6</v>
      </c>
      <c r="G78" s="57">
        <f t="shared" si="9"/>
        <v>2.2580219780219804E-7</v>
      </c>
      <c r="H78" s="4">
        <f t="shared" si="10"/>
        <v>3.5923076923076959E-8</v>
      </c>
      <c r="I78">
        <v>328000</v>
      </c>
      <c r="J78">
        <f t="shared" si="12"/>
        <v>0.84189208079268285</v>
      </c>
      <c r="K78" s="50">
        <f t="shared" si="7"/>
        <v>845.64137888476864</v>
      </c>
      <c r="L78" s="53">
        <f t="shared" si="11"/>
        <v>6.407449020663222</v>
      </c>
      <c r="M78">
        <v>91</v>
      </c>
      <c r="N78">
        <v>34.4</v>
      </c>
      <c r="O78">
        <v>361</v>
      </c>
      <c r="P78">
        <v>-27.78</v>
      </c>
      <c r="Q78">
        <v>-64.260000000000005</v>
      </c>
      <c r="R78" s="7">
        <v>10.489000000000001</v>
      </c>
      <c r="S78">
        <v>44746</v>
      </c>
      <c r="T78">
        <v>4</v>
      </c>
      <c r="U78" s="9">
        <v>7.5125000000000002</v>
      </c>
      <c r="V78" s="9">
        <v>7.4987000000000004</v>
      </c>
      <c r="W78" s="9">
        <v>7.2565999999999997</v>
      </c>
      <c r="X78" s="9">
        <v>7.3619000000000003</v>
      </c>
      <c r="Y78" s="9">
        <v>7.6246</v>
      </c>
    </row>
    <row r="79" spans="1:25" hidden="1" x14ac:dyDescent="0.3">
      <c r="A79" t="s">
        <v>74</v>
      </c>
      <c r="B79" t="s">
        <v>75</v>
      </c>
      <c r="C79" t="s">
        <v>103</v>
      </c>
      <c r="D79" t="s">
        <v>77</v>
      </c>
      <c r="E79" s="52">
        <f>Transportation!E79/1000000</f>
        <v>2.7300000000000001E-6</v>
      </c>
      <c r="F79" s="55">
        <f t="shared" si="8"/>
        <v>6.6000000000000067E-7</v>
      </c>
      <c r="G79" s="57">
        <f t="shared" si="9"/>
        <v>6.6000000000000075E-8</v>
      </c>
      <c r="H79" s="4">
        <f t="shared" si="10"/>
        <v>1.0500000000000011E-8</v>
      </c>
      <c r="I79">
        <v>101000</v>
      </c>
      <c r="J79">
        <f t="shared" si="12"/>
        <v>0.79914330445544557</v>
      </c>
      <c r="K79" s="50">
        <f t="shared" si="7"/>
        <v>260.39566849805374</v>
      </c>
      <c r="L79" s="53">
        <f t="shared" si="11"/>
        <v>1.8728410949047747</v>
      </c>
      <c r="M79">
        <v>52.900000000000006</v>
      </c>
      <c r="N79">
        <v>13.9</v>
      </c>
      <c r="O79">
        <v>595</v>
      </c>
      <c r="P79">
        <v>-37.31</v>
      </c>
      <c r="Q79">
        <v>-59.14</v>
      </c>
      <c r="R79" s="7">
        <v>42.832000000000001</v>
      </c>
      <c r="S79">
        <v>11656</v>
      </c>
      <c r="T79">
        <v>5</v>
      </c>
      <c r="U79" s="9">
        <v>3.3950999999999998</v>
      </c>
      <c r="V79" s="9">
        <v>3.3506999999999998</v>
      </c>
      <c r="W79" s="9">
        <v>3.0156999999999998</v>
      </c>
      <c r="X79" s="9">
        <v>3.1855000000000002</v>
      </c>
      <c r="Y79" s="9">
        <v>3.4668999999999999</v>
      </c>
    </row>
    <row r="80" spans="1:25" hidden="1" x14ac:dyDescent="0.3">
      <c r="A80" t="s">
        <v>74</v>
      </c>
      <c r="B80" t="s">
        <v>75</v>
      </c>
      <c r="C80" t="s">
        <v>104</v>
      </c>
      <c r="D80" t="s">
        <v>77</v>
      </c>
      <c r="E80" s="52">
        <f>Transportation!E80/1000000</f>
        <v>1.0900000000000001E-5</v>
      </c>
      <c r="F80" s="55">
        <f t="shared" si="8"/>
        <v>2.6351648351648379E-6</v>
      </c>
      <c r="G80" s="57">
        <f t="shared" si="9"/>
        <v>2.6351648351648381E-7</v>
      </c>
      <c r="H80" s="4">
        <f t="shared" si="10"/>
        <v>4.1923076923076967E-8</v>
      </c>
      <c r="I80">
        <v>754000</v>
      </c>
      <c r="J80">
        <f t="shared" si="12"/>
        <v>0.42740396220159149</v>
      </c>
      <c r="K80" s="50">
        <f t="shared" si="7"/>
        <v>1943.9439014607181</v>
      </c>
      <c r="L80" s="53">
        <f t="shared" si="11"/>
        <v>7.4776439320373793</v>
      </c>
      <c r="M80">
        <v>195</v>
      </c>
      <c r="N80">
        <v>54</v>
      </c>
      <c r="O80">
        <v>466</v>
      </c>
      <c r="P80">
        <v>-26.82</v>
      </c>
      <c r="Q80">
        <v>-65.22</v>
      </c>
      <c r="R80" s="7">
        <v>8.6334999999999997</v>
      </c>
      <c r="S80" s="8">
        <v>678920</v>
      </c>
      <c r="T80">
        <v>7</v>
      </c>
      <c r="U80" s="9">
        <v>9.5770999999999997</v>
      </c>
      <c r="V80" s="9">
        <v>9.2731999999999992</v>
      </c>
      <c r="W80" s="9">
        <v>7.8864999999999998</v>
      </c>
      <c r="X80" s="9">
        <v>8.8236000000000008</v>
      </c>
      <c r="Y80" s="9">
        <v>9.8035999999999994</v>
      </c>
    </row>
    <row r="81" spans="1:25" hidden="1" x14ac:dyDescent="0.3">
      <c r="A81" t="s">
        <v>105</v>
      </c>
      <c r="B81" t="s">
        <v>106</v>
      </c>
      <c r="C81" t="s">
        <v>107</v>
      </c>
      <c r="D81" t="s">
        <v>108</v>
      </c>
      <c r="E81" s="52">
        <f>Transportation!E81/1000000</f>
        <v>7.3200000000000002E-6</v>
      </c>
      <c r="F81" s="55">
        <f t="shared" si="8"/>
        <v>1.7696703296703315E-6</v>
      </c>
      <c r="G81" s="57">
        <f t="shared" si="9"/>
        <v>1.7696703296703315E-7</v>
      </c>
      <c r="H81" s="4">
        <f t="shared" si="10"/>
        <v>2.8153846153846183E-8</v>
      </c>
      <c r="I81">
        <v>150900</v>
      </c>
      <c r="J81">
        <f t="shared" si="12"/>
        <v>1.4341851888667994</v>
      </c>
      <c r="K81" s="50">
        <f>I81*CVD_ARM</f>
        <v>693.83378881500005</v>
      </c>
      <c r="L81" s="53">
        <f t="shared" si="11"/>
        <v>8.9557752910842705</v>
      </c>
      <c r="M81">
        <v>32.9</v>
      </c>
      <c r="N81">
        <v>26.3</v>
      </c>
      <c r="O81">
        <v>429</v>
      </c>
      <c r="P81">
        <v>40.799999999999997</v>
      </c>
      <c r="Q81">
        <v>43.84</v>
      </c>
      <c r="R81" s="7">
        <v>16.321000000000002</v>
      </c>
      <c r="S81">
        <v>37062</v>
      </c>
      <c r="T81">
        <v>3</v>
      </c>
      <c r="U81" s="9">
        <v>15.926</v>
      </c>
      <c r="V81" s="9">
        <v>15.936999999999999</v>
      </c>
      <c r="W81" s="9">
        <v>15.586</v>
      </c>
      <c r="X81" s="9">
        <v>15.882</v>
      </c>
      <c r="Y81" s="9">
        <v>16.03</v>
      </c>
    </row>
    <row r="82" spans="1:25" hidden="1" x14ac:dyDescent="0.3">
      <c r="A82" t="s">
        <v>105</v>
      </c>
      <c r="B82" t="s">
        <v>106</v>
      </c>
      <c r="C82" t="s">
        <v>109</v>
      </c>
      <c r="D82" t="s">
        <v>108</v>
      </c>
      <c r="E82" s="52">
        <f>Transportation!E82/1000000</f>
        <v>1.0300000000000001E-5</v>
      </c>
      <c r="F82" s="55">
        <f t="shared" si="8"/>
        <v>2.490109890109893E-6</v>
      </c>
      <c r="G82" s="57">
        <f t="shared" si="9"/>
        <v>2.4901098901098932E-7</v>
      </c>
      <c r="H82" s="4">
        <f t="shared" si="10"/>
        <v>3.9615384615384661E-8</v>
      </c>
      <c r="I82">
        <v>107400</v>
      </c>
      <c r="J82">
        <f t="shared" si="12"/>
        <v>2.8354130586592183</v>
      </c>
      <c r="K82" s="50">
        <f>I82*CVD_ARM</f>
        <v>493.82206042896621</v>
      </c>
      <c r="L82" s="53">
        <f t="shared" si="11"/>
        <v>12.601705669148634</v>
      </c>
      <c r="M82">
        <v>11</v>
      </c>
      <c r="N82">
        <v>32.4</v>
      </c>
      <c r="O82">
        <v>369</v>
      </c>
      <c r="P82">
        <v>40.81</v>
      </c>
      <c r="Q82">
        <v>44.49</v>
      </c>
      <c r="R82" s="7">
        <v>11.394</v>
      </c>
      <c r="S82">
        <v>37946</v>
      </c>
      <c r="T82">
        <v>4</v>
      </c>
      <c r="U82" s="9">
        <v>13.115</v>
      </c>
      <c r="V82" s="9">
        <v>13.007</v>
      </c>
      <c r="W82" s="9">
        <v>12.244999999999999</v>
      </c>
      <c r="X82" s="9">
        <v>13.124000000000001</v>
      </c>
      <c r="Y82" s="9">
        <v>13.849</v>
      </c>
    </row>
    <row r="83" spans="1:25" hidden="1" x14ac:dyDescent="0.3">
      <c r="A83" t="s">
        <v>105</v>
      </c>
      <c r="B83" t="s">
        <v>106</v>
      </c>
      <c r="C83" t="s">
        <v>110</v>
      </c>
      <c r="D83" t="s">
        <v>108</v>
      </c>
      <c r="E83" s="52">
        <f>Transportation!E83/1000000</f>
        <v>1.8700000000000001E-5</v>
      </c>
      <c r="F83" s="55">
        <f t="shared" si="8"/>
        <v>4.520879120879126E-6</v>
      </c>
      <c r="G83" s="57">
        <f t="shared" si="9"/>
        <v>4.5208791208791256E-7</v>
      </c>
      <c r="H83" s="4">
        <f t="shared" si="10"/>
        <v>7.1923076923076997E-8</v>
      </c>
      <c r="I83">
        <v>1104000</v>
      </c>
      <c r="J83">
        <f t="shared" si="12"/>
        <v>0.50079031929347828</v>
      </c>
      <c r="K83" s="50">
        <f>I83*CVD_ARM</f>
        <v>5076.1597273145135</v>
      </c>
      <c r="L83" s="53">
        <f t="shared" si="11"/>
        <v>22.878824855638776</v>
      </c>
      <c r="M83">
        <v>282</v>
      </c>
      <c r="N83">
        <v>65.7</v>
      </c>
      <c r="O83">
        <v>343</v>
      </c>
      <c r="P83">
        <v>40.15</v>
      </c>
      <c r="Q83">
        <v>44.51</v>
      </c>
      <c r="R83" s="7">
        <v>5.2264999999999997</v>
      </c>
      <c r="S83" s="8">
        <v>1454100</v>
      </c>
      <c r="T83">
        <v>16</v>
      </c>
      <c r="U83" s="9">
        <v>20.079000000000001</v>
      </c>
      <c r="V83" s="9">
        <v>20.198</v>
      </c>
      <c r="W83" s="9">
        <v>19.158000000000001</v>
      </c>
      <c r="X83" s="9">
        <v>20.199000000000002</v>
      </c>
      <c r="Y83" s="9">
        <v>21.236000000000001</v>
      </c>
    </row>
    <row r="84" spans="1:25" hidden="1" x14ac:dyDescent="0.3">
      <c r="A84" t="s">
        <v>111</v>
      </c>
      <c r="B84" t="s">
        <v>112</v>
      </c>
      <c r="C84" t="s">
        <v>113</v>
      </c>
      <c r="D84" t="s">
        <v>114</v>
      </c>
      <c r="E84" s="52">
        <f>Transportation!E84/1000000</f>
        <v>8.9900000000000003E-6</v>
      </c>
      <c r="F84" s="55">
        <f t="shared" si="8"/>
        <v>2.1734065934065956E-6</v>
      </c>
      <c r="G84" s="57">
        <f t="shared" si="9"/>
        <v>2.1734065934065957E-7</v>
      </c>
      <c r="H84" s="4">
        <f t="shared" si="10"/>
        <v>3.457692307692311E-8</v>
      </c>
      <c r="I84">
        <v>1104000</v>
      </c>
      <c r="J84">
        <f t="shared" si="12"/>
        <v>0.24075427649456521</v>
      </c>
      <c r="K84" s="50">
        <f t="shared" ref="K84:K96" si="13">I84*CVD_AUS</f>
        <v>1965.2661660626309</v>
      </c>
      <c r="L84" s="53">
        <f t="shared" si="11"/>
        <v>4.2583161053669105</v>
      </c>
      <c r="M84">
        <v>539</v>
      </c>
      <c r="N84">
        <v>47.5</v>
      </c>
      <c r="O84">
        <v>497</v>
      </c>
      <c r="P84">
        <v>-34.89</v>
      </c>
      <c r="Q84">
        <v>138.59</v>
      </c>
      <c r="R84" s="7">
        <v>10.455</v>
      </c>
      <c r="S84" s="8">
        <v>964260</v>
      </c>
      <c r="T84">
        <v>19</v>
      </c>
      <c r="U84" s="9">
        <v>7.1844999999999999</v>
      </c>
      <c r="V84" s="9">
        <v>6.7211999999999996</v>
      </c>
      <c r="W84" s="9">
        <v>5.8213999999999997</v>
      </c>
      <c r="X84" s="9">
        <v>6.6749999999999998</v>
      </c>
      <c r="Y84" s="9">
        <v>8.0433000000000003</v>
      </c>
    </row>
    <row r="85" spans="1:25" hidden="1" x14ac:dyDescent="0.3">
      <c r="A85" t="s">
        <v>111</v>
      </c>
      <c r="B85" t="s">
        <v>112</v>
      </c>
      <c r="C85" t="s">
        <v>115</v>
      </c>
      <c r="D85" t="s">
        <v>114</v>
      </c>
      <c r="E85" s="52">
        <f>Transportation!E85/1000000</f>
        <v>3.27E-6</v>
      </c>
      <c r="F85" s="55">
        <f t="shared" si="8"/>
        <v>7.9054945054945133E-7</v>
      </c>
      <c r="G85" s="57">
        <f t="shared" si="9"/>
        <v>7.9054945054945136E-8</v>
      </c>
      <c r="H85" s="4">
        <f t="shared" si="10"/>
        <v>1.257692307692309E-8</v>
      </c>
      <c r="I85">
        <v>1626000</v>
      </c>
      <c r="J85">
        <f t="shared" si="12"/>
        <v>5.9458041974169741E-2</v>
      </c>
      <c r="K85" s="50">
        <f t="shared" si="13"/>
        <v>2894.4952771900707</v>
      </c>
      <c r="L85" s="53">
        <f t="shared" si="11"/>
        <v>1.5489091951668297</v>
      </c>
      <c r="M85">
        <v>903</v>
      </c>
      <c r="N85">
        <v>54.1</v>
      </c>
      <c r="O85">
        <v>1870</v>
      </c>
      <c r="P85">
        <v>-27.49</v>
      </c>
      <c r="Q85">
        <v>153.04</v>
      </c>
      <c r="R85" s="7">
        <v>34.573</v>
      </c>
      <c r="S85" s="8">
        <v>1464700</v>
      </c>
      <c r="T85">
        <v>28</v>
      </c>
      <c r="U85" s="9">
        <v>5.3391999999999999</v>
      </c>
      <c r="V85" s="9">
        <v>4.8798000000000004</v>
      </c>
      <c r="W85" s="9">
        <v>3.9687000000000001</v>
      </c>
      <c r="X85" s="9">
        <v>5.2282999999999999</v>
      </c>
      <c r="Y85" s="9">
        <v>5.5525000000000002</v>
      </c>
    </row>
    <row r="86" spans="1:25" hidden="1" x14ac:dyDescent="0.3">
      <c r="A86" t="s">
        <v>111</v>
      </c>
      <c r="B86" t="s">
        <v>112</v>
      </c>
      <c r="C86" t="s">
        <v>116</v>
      </c>
      <c r="D86" t="s">
        <v>114</v>
      </c>
      <c r="E86" s="52">
        <f>Transportation!E86/1000000</f>
        <v>5.2599999999999996E-6</v>
      </c>
      <c r="F86" s="55">
        <f t="shared" si="8"/>
        <v>1.2716483516483529E-6</v>
      </c>
      <c r="G86" s="57">
        <f t="shared" si="9"/>
        <v>1.2716483516483528E-7</v>
      </c>
      <c r="H86" s="4">
        <f t="shared" si="10"/>
        <v>2.023076923076925E-8</v>
      </c>
      <c r="I86">
        <v>336800</v>
      </c>
      <c r="J86">
        <f t="shared" si="12"/>
        <v>0.46173952642517813</v>
      </c>
      <c r="K86" s="50">
        <f t="shared" si="13"/>
        <v>599.54859124084612</v>
      </c>
      <c r="L86" s="53">
        <f t="shared" si="11"/>
        <v>2.4915175432958789</v>
      </c>
      <c r="M86">
        <v>211</v>
      </c>
      <c r="N86">
        <v>23.200000000000003</v>
      </c>
      <c r="O86">
        <v>433</v>
      </c>
      <c r="P86">
        <v>-35.31</v>
      </c>
      <c r="Q86">
        <v>149.08000000000001</v>
      </c>
      <c r="R86" s="7">
        <v>18.68</v>
      </c>
      <c r="S86" s="8">
        <v>333670</v>
      </c>
      <c r="T86">
        <v>10</v>
      </c>
      <c r="U86" s="9">
        <v>6.1467999999999998</v>
      </c>
      <c r="V86" s="9">
        <v>6.0829000000000004</v>
      </c>
      <c r="W86" s="9">
        <v>5.5525000000000002</v>
      </c>
      <c r="X86" s="9">
        <v>5.9554</v>
      </c>
      <c r="Y86" s="9">
        <v>6.2493999999999996</v>
      </c>
    </row>
    <row r="87" spans="1:25" hidden="1" x14ac:dyDescent="0.3">
      <c r="A87" t="s">
        <v>111</v>
      </c>
      <c r="B87" t="s">
        <v>112</v>
      </c>
      <c r="C87" t="s">
        <v>117</v>
      </c>
      <c r="D87" t="s">
        <v>114</v>
      </c>
      <c r="E87" s="52">
        <f>Transportation!E87/1000000</f>
        <v>1.77E-6</v>
      </c>
      <c r="F87" s="55">
        <f t="shared" si="8"/>
        <v>4.2791208791208833E-7</v>
      </c>
      <c r="G87" s="57">
        <f t="shared" si="9"/>
        <v>4.2791208791208833E-8</v>
      </c>
      <c r="H87" s="4">
        <f t="shared" si="10"/>
        <v>6.807692307692314E-9</v>
      </c>
      <c r="I87">
        <v>129700</v>
      </c>
      <c r="J87">
        <f t="shared" si="12"/>
        <v>0.40347504818812646</v>
      </c>
      <c r="K87" s="50">
        <f t="shared" si="13"/>
        <v>230.88317186442322</v>
      </c>
      <c r="L87" s="53">
        <f t="shared" si="11"/>
        <v>0.83840039004443079</v>
      </c>
      <c r="M87">
        <v>78.5</v>
      </c>
      <c r="N87">
        <v>14.600000000000001</v>
      </c>
      <c r="O87">
        <v>1010</v>
      </c>
      <c r="P87">
        <v>-38.130000000000003</v>
      </c>
      <c r="Q87">
        <v>144.34</v>
      </c>
      <c r="R87" s="7">
        <v>69.355000000000004</v>
      </c>
      <c r="S87" s="8">
        <v>126900</v>
      </c>
      <c r="T87">
        <v>5</v>
      </c>
      <c r="U87" s="9">
        <v>9.0882000000000005</v>
      </c>
      <c r="V87" s="9">
        <v>9.0756999999999994</v>
      </c>
      <c r="W87" s="9">
        <v>8.3041</v>
      </c>
      <c r="X87" s="9">
        <v>8.8754000000000008</v>
      </c>
      <c r="Y87" s="9">
        <v>9.1340000000000003</v>
      </c>
    </row>
    <row r="88" spans="1:25" hidden="1" x14ac:dyDescent="0.3">
      <c r="A88" t="s">
        <v>111</v>
      </c>
      <c r="B88" t="s">
        <v>112</v>
      </c>
      <c r="C88" t="s">
        <v>118</v>
      </c>
      <c r="D88" t="s">
        <v>114</v>
      </c>
      <c r="E88" s="52">
        <f>Transportation!E88/1000000</f>
        <v>2.0499999999999999E-6</v>
      </c>
      <c r="F88" s="55">
        <f t="shared" si="8"/>
        <v>4.9560439560439604E-7</v>
      </c>
      <c r="G88" s="57">
        <f t="shared" si="9"/>
        <v>4.9560439560439607E-8</v>
      </c>
      <c r="H88" s="4">
        <f t="shared" si="10"/>
        <v>7.8846153846153908E-9</v>
      </c>
      <c r="I88">
        <v>254600</v>
      </c>
      <c r="J88">
        <f t="shared" si="12"/>
        <v>0.23805584740769836</v>
      </c>
      <c r="K88" s="50">
        <f t="shared" si="13"/>
        <v>453.22170822422629</v>
      </c>
      <c r="L88" s="53">
        <f t="shared" si="11"/>
        <v>0.97102870033394517</v>
      </c>
      <c r="M88">
        <v>247</v>
      </c>
      <c r="N88">
        <v>16.2</v>
      </c>
      <c r="O88">
        <v>916</v>
      </c>
      <c r="P88">
        <v>-28</v>
      </c>
      <c r="Q88">
        <v>153.38</v>
      </c>
      <c r="R88" s="7">
        <v>56.484999999999999</v>
      </c>
      <c r="S88" s="8">
        <v>243120</v>
      </c>
      <c r="T88">
        <v>10</v>
      </c>
      <c r="U88" s="9">
        <v>4.9871999999999996</v>
      </c>
      <c r="V88" s="9">
        <v>4.0801999999999996</v>
      </c>
      <c r="W88" s="9">
        <v>4.2450999999999999</v>
      </c>
      <c r="X88" s="9">
        <v>4.9024999999999999</v>
      </c>
      <c r="Y88" s="9">
        <v>5.2282999999999999</v>
      </c>
    </row>
    <row r="89" spans="1:25" hidden="1" x14ac:dyDescent="0.3">
      <c r="A89" t="s">
        <v>111</v>
      </c>
      <c r="B89" t="s">
        <v>112</v>
      </c>
      <c r="C89" t="s">
        <v>119</v>
      </c>
      <c r="D89" t="s">
        <v>114</v>
      </c>
      <c r="E89" s="52">
        <f>Transportation!E89/1000000</f>
        <v>1.7E-6</v>
      </c>
      <c r="F89" s="55">
        <f t="shared" si="8"/>
        <v>4.109890109890114E-7</v>
      </c>
      <c r="G89" s="57">
        <f t="shared" si="9"/>
        <v>4.1098901098901143E-8</v>
      </c>
      <c r="H89" s="4">
        <f t="shared" si="10"/>
        <v>6.5384615384615446E-9</v>
      </c>
      <c r="I89">
        <v>125200</v>
      </c>
      <c r="J89">
        <f t="shared" si="12"/>
        <v>0.40144678514376997</v>
      </c>
      <c r="K89" s="50">
        <f t="shared" si="13"/>
        <v>222.87257607884183</v>
      </c>
      <c r="L89" s="53">
        <f t="shared" si="11"/>
        <v>0.80524331247205194</v>
      </c>
      <c r="M89">
        <v>56.2</v>
      </c>
      <c r="N89">
        <v>16.7</v>
      </c>
      <c r="O89">
        <v>1280</v>
      </c>
      <c r="P89">
        <v>-42.84</v>
      </c>
      <c r="Q89">
        <v>147.28</v>
      </c>
      <c r="R89" s="7">
        <v>76.510999999999996</v>
      </c>
      <c r="S89">
        <v>81431</v>
      </c>
      <c r="T89">
        <v>5</v>
      </c>
      <c r="U89" s="9">
        <v>10.012</v>
      </c>
      <c r="V89" s="9">
        <v>9.2369000000000003</v>
      </c>
      <c r="W89" s="9">
        <v>9.9575999999999993</v>
      </c>
      <c r="X89" s="9">
        <v>10.06</v>
      </c>
      <c r="Y89" s="9">
        <v>10.214</v>
      </c>
    </row>
    <row r="90" spans="1:25" hidden="1" x14ac:dyDescent="0.3">
      <c r="A90" t="s">
        <v>111</v>
      </c>
      <c r="B90" t="s">
        <v>112</v>
      </c>
      <c r="C90" t="s">
        <v>120</v>
      </c>
      <c r="D90" t="s">
        <v>114</v>
      </c>
      <c r="E90" s="52">
        <f>Transportation!E90/1000000</f>
        <v>1.77E-5</v>
      </c>
      <c r="F90" s="55">
        <f t="shared" si="8"/>
        <v>4.2791208791208837E-6</v>
      </c>
      <c r="G90" s="57">
        <f t="shared" si="9"/>
        <v>4.2791208791208833E-7</v>
      </c>
      <c r="H90" s="4">
        <f t="shared" si="10"/>
        <v>6.8076923076923145E-8</v>
      </c>
      <c r="I90">
        <v>3447000</v>
      </c>
      <c r="J90">
        <f t="shared" si="12"/>
        <v>0.15181524151436032</v>
      </c>
      <c r="K90" s="50">
        <f t="shared" si="13"/>
        <v>6136.1163717553345</v>
      </c>
      <c r="L90" s="53">
        <f t="shared" si="11"/>
        <v>8.3840039004443092</v>
      </c>
      <c r="M90">
        <v>1360</v>
      </c>
      <c r="N90">
        <v>93.5</v>
      </c>
      <c r="O90">
        <v>347</v>
      </c>
      <c r="P90">
        <v>-37.81</v>
      </c>
      <c r="Q90">
        <v>145.03</v>
      </c>
      <c r="R90" s="7">
        <v>3.7124999999999999</v>
      </c>
      <c r="S90" s="8">
        <v>3055900</v>
      </c>
      <c r="T90">
        <v>34</v>
      </c>
      <c r="U90" s="9">
        <v>9.6568000000000005</v>
      </c>
      <c r="V90" s="9">
        <v>9.3369999999999997</v>
      </c>
      <c r="W90" s="9">
        <v>7.1510999999999996</v>
      </c>
      <c r="X90" s="9">
        <v>8.7716999999999992</v>
      </c>
      <c r="Y90" s="9">
        <v>10.928000000000001</v>
      </c>
    </row>
    <row r="91" spans="1:25" hidden="1" x14ac:dyDescent="0.3">
      <c r="A91" t="s">
        <v>111</v>
      </c>
      <c r="B91" t="s">
        <v>112</v>
      </c>
      <c r="C91" t="s">
        <v>121</v>
      </c>
      <c r="D91" t="s">
        <v>114</v>
      </c>
      <c r="E91" s="52">
        <f>Transportation!E91/1000000</f>
        <v>1.5E-6</v>
      </c>
      <c r="F91" s="55">
        <f t="shared" si="8"/>
        <v>3.62637362637363E-7</v>
      </c>
      <c r="G91" s="57">
        <f t="shared" si="9"/>
        <v>3.6263736263736303E-8</v>
      </c>
      <c r="H91" s="4">
        <f t="shared" si="10"/>
        <v>5.7692307692307748E-9</v>
      </c>
      <c r="I91">
        <v>278800</v>
      </c>
      <c r="J91">
        <f t="shared" si="12"/>
        <v>0.15906765602582496</v>
      </c>
      <c r="K91" s="50">
        <f t="shared" si="13"/>
        <v>496.30091222668614</v>
      </c>
      <c r="L91" s="53">
        <f t="shared" si="11"/>
        <v>0.71050880512239878</v>
      </c>
      <c r="M91">
        <v>123</v>
      </c>
      <c r="N91">
        <v>25.1</v>
      </c>
      <c r="O91">
        <v>2410</v>
      </c>
      <c r="P91">
        <v>-32.92</v>
      </c>
      <c r="Q91">
        <v>151.68</v>
      </c>
      <c r="R91" s="7">
        <v>95.95</v>
      </c>
      <c r="S91" s="8">
        <v>200110</v>
      </c>
      <c r="T91">
        <v>5</v>
      </c>
      <c r="U91" s="9">
        <v>5.1268000000000002</v>
      </c>
      <c r="V91" s="9">
        <v>5.1809000000000003</v>
      </c>
      <c r="W91" s="9">
        <v>4.7389000000000001</v>
      </c>
      <c r="X91" s="9">
        <v>5.2282999999999999</v>
      </c>
      <c r="Y91" s="9">
        <v>5.4446000000000003</v>
      </c>
    </row>
    <row r="92" spans="1:25" hidden="1" x14ac:dyDescent="0.3">
      <c r="A92" t="s">
        <v>111</v>
      </c>
      <c r="B92" t="s">
        <v>112</v>
      </c>
      <c r="C92" t="s">
        <v>122</v>
      </c>
      <c r="D92" t="s">
        <v>114</v>
      </c>
      <c r="E92" s="52">
        <f>Transportation!E92/1000000</f>
        <v>5.4299999999999997E-6</v>
      </c>
      <c r="F92" s="55">
        <f t="shared" si="8"/>
        <v>1.312747252747254E-6</v>
      </c>
      <c r="G92" s="57">
        <f t="shared" si="9"/>
        <v>1.3127472527472539E-7</v>
      </c>
      <c r="H92" s="4">
        <f t="shared" si="10"/>
        <v>2.0884615384615405E-8</v>
      </c>
      <c r="I92">
        <v>1376000</v>
      </c>
      <c r="J92">
        <f t="shared" si="12"/>
        <v>0.11667150163517441</v>
      </c>
      <c r="K92" s="50">
        <f t="shared" si="13"/>
        <v>2449.4621779911054</v>
      </c>
      <c r="L92" s="53">
        <f t="shared" si="11"/>
        <v>2.5720418745430838</v>
      </c>
      <c r="M92">
        <v>881</v>
      </c>
      <c r="N92">
        <v>46.400000000000006</v>
      </c>
      <c r="O92">
        <v>900</v>
      </c>
      <c r="P92">
        <v>-31.95</v>
      </c>
      <c r="Q92">
        <v>115.86</v>
      </c>
      <c r="R92" s="7">
        <v>19.405999999999999</v>
      </c>
      <c r="S92" s="8">
        <v>1166000</v>
      </c>
      <c r="T92">
        <v>23</v>
      </c>
      <c r="U92" s="9">
        <v>7.3879000000000001</v>
      </c>
      <c r="V92" s="9">
        <v>7.23</v>
      </c>
      <c r="W92" s="9">
        <v>5.5525000000000002</v>
      </c>
      <c r="X92" s="9">
        <v>7.0190999999999999</v>
      </c>
      <c r="Y92" s="9">
        <v>8.5122</v>
      </c>
    </row>
    <row r="93" spans="1:25" hidden="1" x14ac:dyDescent="0.3">
      <c r="A93" t="s">
        <v>111</v>
      </c>
      <c r="B93" t="s">
        <v>112</v>
      </c>
      <c r="C93" t="s">
        <v>123</v>
      </c>
      <c r="D93" t="s">
        <v>114</v>
      </c>
      <c r="E93" s="52">
        <f>Transportation!E93/1000000</f>
        <v>1.59E-6</v>
      </c>
      <c r="F93" s="55">
        <f t="shared" si="8"/>
        <v>3.843956043956048E-7</v>
      </c>
      <c r="G93" s="57">
        <f t="shared" si="9"/>
        <v>3.843956043956048E-8</v>
      </c>
      <c r="H93" s="4">
        <f t="shared" si="10"/>
        <v>6.1153846153846212E-9</v>
      </c>
      <c r="I93">
        <v>165100</v>
      </c>
      <c r="J93">
        <f t="shared" si="12"/>
        <v>0.28473014082374321</v>
      </c>
      <c r="K93" s="50">
        <f t="shared" si="13"/>
        <v>293.89985871099674</v>
      </c>
      <c r="L93" s="53">
        <f t="shared" si="11"/>
        <v>0.75313933342974293</v>
      </c>
      <c r="M93">
        <v>70.400000000000006</v>
      </c>
      <c r="N93">
        <v>19.700000000000003</v>
      </c>
      <c r="O93">
        <v>1770</v>
      </c>
      <c r="P93">
        <v>-26.71</v>
      </c>
      <c r="Q93">
        <v>153.1</v>
      </c>
      <c r="R93" s="7">
        <v>90.019000000000005</v>
      </c>
      <c r="S93">
        <v>93891</v>
      </c>
      <c r="T93">
        <v>7</v>
      </c>
      <c r="U93" s="9">
        <v>4.4640000000000004</v>
      </c>
      <c r="V93" s="9">
        <v>2.2589000000000001</v>
      </c>
      <c r="W93" s="9">
        <v>4.3002000000000002</v>
      </c>
      <c r="X93" s="9">
        <v>4.5472999999999999</v>
      </c>
      <c r="Y93" s="9">
        <v>4.6295000000000002</v>
      </c>
    </row>
    <row r="94" spans="1:25" hidden="1" x14ac:dyDescent="0.3">
      <c r="A94" t="s">
        <v>111</v>
      </c>
      <c r="B94" t="s">
        <v>112</v>
      </c>
      <c r="C94" t="s">
        <v>124</v>
      </c>
      <c r="D94" t="s">
        <v>114</v>
      </c>
      <c r="E94" s="52">
        <f>Transportation!E94/1000000</f>
        <v>2.2700000000000003E-5</v>
      </c>
      <c r="F94" s="55">
        <f t="shared" si="8"/>
        <v>5.4879120879120943E-6</v>
      </c>
      <c r="G94" s="57">
        <f t="shared" si="9"/>
        <v>5.4879120879120947E-7</v>
      </c>
      <c r="H94" s="4">
        <f t="shared" si="10"/>
        <v>8.7307692307692405E-8</v>
      </c>
      <c r="I94">
        <v>4099000</v>
      </c>
      <c r="J94">
        <f t="shared" si="12"/>
        <v>0.16373115698950966</v>
      </c>
      <c r="K94" s="50">
        <f t="shared" si="13"/>
        <v>7296.7626944662361</v>
      </c>
      <c r="L94" s="53">
        <f t="shared" si="11"/>
        <v>10.752366584185641</v>
      </c>
      <c r="M94">
        <v>1380</v>
      </c>
      <c r="N94">
        <v>110</v>
      </c>
      <c r="O94">
        <v>343</v>
      </c>
      <c r="P94">
        <v>-33.85</v>
      </c>
      <c r="Q94">
        <v>151</v>
      </c>
      <c r="R94" s="7">
        <v>3.1099000000000001</v>
      </c>
      <c r="S94" s="8">
        <v>3356900</v>
      </c>
      <c r="T94">
        <v>35</v>
      </c>
      <c r="U94" s="9">
        <v>6.1844000000000001</v>
      </c>
      <c r="V94" s="9">
        <v>5.8341000000000003</v>
      </c>
      <c r="W94" s="9">
        <v>3.9687000000000001</v>
      </c>
      <c r="X94" s="9">
        <v>5.2824</v>
      </c>
      <c r="Y94" s="9">
        <v>6.8341000000000003</v>
      </c>
    </row>
    <row r="95" spans="1:25" hidden="1" x14ac:dyDescent="0.3">
      <c r="A95" t="s">
        <v>111</v>
      </c>
      <c r="B95" t="s">
        <v>112</v>
      </c>
      <c r="C95" t="s">
        <v>125</v>
      </c>
      <c r="D95" t="s">
        <v>114</v>
      </c>
      <c r="E95" s="52">
        <f>Transportation!E95/1000000</f>
        <v>2.1899999999999998E-6</v>
      </c>
      <c r="F95" s="55">
        <f t="shared" si="8"/>
        <v>5.294505494505499E-7</v>
      </c>
      <c r="G95" s="57">
        <f t="shared" si="9"/>
        <v>5.2945054945054994E-8</v>
      </c>
      <c r="H95" s="4">
        <f t="shared" si="10"/>
        <v>8.4230769230769297E-9</v>
      </c>
      <c r="I95">
        <v>118000</v>
      </c>
      <c r="J95">
        <f t="shared" si="12"/>
        <v>0.548713315677966</v>
      </c>
      <c r="K95" s="50">
        <f t="shared" si="13"/>
        <v>210.05562282191164</v>
      </c>
      <c r="L95" s="53">
        <f t="shared" si="11"/>
        <v>1.0373428554787021</v>
      </c>
      <c r="M95">
        <v>108</v>
      </c>
      <c r="N95">
        <v>11.4</v>
      </c>
      <c r="O95">
        <v>584</v>
      </c>
      <c r="P95">
        <v>-19.27</v>
      </c>
      <c r="Q95">
        <v>146.76</v>
      </c>
      <c r="R95" s="7">
        <v>51.398000000000003</v>
      </c>
      <c r="S95" s="8">
        <v>115900</v>
      </c>
      <c r="T95">
        <v>8</v>
      </c>
      <c r="U95" s="9">
        <v>4.3330000000000002</v>
      </c>
      <c r="V95" s="9">
        <v>3.6261000000000001</v>
      </c>
      <c r="W95" s="9">
        <v>3.9131999999999998</v>
      </c>
      <c r="X95" s="9">
        <v>4.1898999999999997</v>
      </c>
      <c r="Y95" s="9">
        <v>4.5747999999999998</v>
      </c>
    </row>
    <row r="96" spans="1:25" hidden="1" x14ac:dyDescent="0.3">
      <c r="A96" t="s">
        <v>111</v>
      </c>
      <c r="B96" t="s">
        <v>112</v>
      </c>
      <c r="C96" t="s">
        <v>126</v>
      </c>
      <c r="D96" t="s">
        <v>114</v>
      </c>
      <c r="E96" s="52">
        <f>Transportation!E96/1000000</f>
        <v>9.5899999999999997E-6</v>
      </c>
      <c r="F96" s="55">
        <f t="shared" si="8"/>
        <v>2.318461538461541E-6</v>
      </c>
      <c r="G96" s="57">
        <f t="shared" si="9"/>
        <v>2.3184615384615407E-7</v>
      </c>
      <c r="H96" s="4">
        <f t="shared" si="10"/>
        <v>3.6884615384615416E-8</v>
      </c>
      <c r="I96">
        <v>227500</v>
      </c>
      <c r="J96">
        <f t="shared" si="12"/>
        <v>1.2462942692307692</v>
      </c>
      <c r="K96" s="50">
        <f t="shared" si="13"/>
        <v>404.98012027105847</v>
      </c>
      <c r="L96" s="53">
        <f t="shared" si="11"/>
        <v>4.5425196274158699</v>
      </c>
      <c r="M96">
        <v>70.400000000000006</v>
      </c>
      <c r="N96">
        <v>27.1</v>
      </c>
      <c r="O96">
        <v>285</v>
      </c>
      <c r="P96">
        <v>-34.42</v>
      </c>
      <c r="Q96">
        <v>150.87</v>
      </c>
      <c r="R96" s="7">
        <v>10.507999999999999</v>
      </c>
      <c r="S96">
        <v>82404</v>
      </c>
      <c r="T96">
        <v>4</v>
      </c>
      <c r="U96" s="9">
        <v>4.5678999999999998</v>
      </c>
      <c r="V96" s="9">
        <v>4.0788000000000002</v>
      </c>
      <c r="W96" s="9">
        <v>4.5199999999999996</v>
      </c>
      <c r="X96" s="9">
        <v>4.5747999999999998</v>
      </c>
      <c r="Y96" s="9">
        <v>4.6295000000000002</v>
      </c>
    </row>
    <row r="97" spans="1:25" hidden="1" x14ac:dyDescent="0.3">
      <c r="A97" t="s">
        <v>127</v>
      </c>
      <c r="B97" t="s">
        <v>128</v>
      </c>
      <c r="C97" t="s">
        <v>129</v>
      </c>
      <c r="D97" t="s">
        <v>29</v>
      </c>
      <c r="E97" s="52">
        <f>Transportation!E97/1000000</f>
        <v>1.24E-5</v>
      </c>
      <c r="F97" s="55">
        <f t="shared" si="8"/>
        <v>2.9978021978022009E-6</v>
      </c>
      <c r="G97" s="57">
        <f t="shared" si="9"/>
        <v>2.997802197802201E-7</v>
      </c>
      <c r="H97" s="4">
        <f t="shared" si="10"/>
        <v>4.7692307692307738E-8</v>
      </c>
      <c r="I97">
        <v>226200</v>
      </c>
      <c r="J97">
        <f t="shared" si="12"/>
        <v>1.6207367374005306</v>
      </c>
      <c r="K97" s="50">
        <f>I97*CVD_AUSTRIA</f>
        <v>866.19955655552712</v>
      </c>
      <c r="L97" s="53">
        <f t="shared" si="11"/>
        <v>12.634932989066321</v>
      </c>
      <c r="M97">
        <v>81.5</v>
      </c>
      <c r="N97">
        <v>25.1</v>
      </c>
      <c r="O97">
        <v>238</v>
      </c>
      <c r="P97">
        <v>47.05</v>
      </c>
      <c r="Q97">
        <v>15.44</v>
      </c>
      <c r="R97" s="7">
        <v>9.4833999999999996</v>
      </c>
      <c r="S97" s="8">
        <v>258260</v>
      </c>
      <c r="T97">
        <v>6</v>
      </c>
      <c r="U97" s="9">
        <v>13.648</v>
      </c>
      <c r="V97" s="9">
        <v>13.648</v>
      </c>
      <c r="W97" s="9">
        <v>12.698</v>
      </c>
      <c r="X97" s="9">
        <v>13.699</v>
      </c>
      <c r="Y97" s="9">
        <v>15.090999999999999</v>
      </c>
    </row>
    <row r="98" spans="1:25" hidden="1" x14ac:dyDescent="0.3">
      <c r="A98" t="s">
        <v>127</v>
      </c>
      <c r="B98" t="s">
        <v>128</v>
      </c>
      <c r="C98" t="s">
        <v>130</v>
      </c>
      <c r="D98" t="s">
        <v>29</v>
      </c>
      <c r="E98" s="52">
        <f>Transportation!E98/1000000</f>
        <v>1.1E-5</v>
      </c>
      <c r="F98" s="55">
        <f t="shared" si="8"/>
        <v>2.6593406593406621E-6</v>
      </c>
      <c r="G98" s="57">
        <f t="shared" si="9"/>
        <v>2.6593406593406619E-7</v>
      </c>
      <c r="H98" s="4">
        <f t="shared" si="10"/>
        <v>4.2307692307692347E-8</v>
      </c>
      <c r="I98">
        <v>113400</v>
      </c>
      <c r="J98">
        <f t="shared" si="12"/>
        <v>2.8678935185185184</v>
      </c>
      <c r="K98" s="50">
        <f>I98*CVD_AUSTRIA</f>
        <v>434.2485840556887</v>
      </c>
      <c r="L98" s="53">
        <f t="shared" si="11"/>
        <v>11.208408296752383</v>
      </c>
      <c r="M98">
        <v>33.6</v>
      </c>
      <c r="N98">
        <v>19.600000000000001</v>
      </c>
      <c r="O98">
        <v>228</v>
      </c>
      <c r="P98">
        <v>47.27</v>
      </c>
      <c r="Q98">
        <v>11.41</v>
      </c>
      <c r="R98" s="7">
        <v>11.635999999999999</v>
      </c>
      <c r="S98">
        <v>81949</v>
      </c>
      <c r="T98">
        <v>3</v>
      </c>
      <c r="U98" s="9">
        <v>10.548999999999999</v>
      </c>
      <c r="V98" s="9">
        <v>10.551</v>
      </c>
      <c r="W98" s="9">
        <v>10.367000000000001</v>
      </c>
      <c r="X98" s="9">
        <v>10.725</v>
      </c>
      <c r="Y98" s="9">
        <v>10.928000000000001</v>
      </c>
    </row>
    <row r="99" spans="1:25" hidden="1" x14ac:dyDescent="0.3">
      <c r="A99" t="s">
        <v>127</v>
      </c>
      <c r="B99" t="s">
        <v>128</v>
      </c>
      <c r="C99" t="s">
        <v>131</v>
      </c>
      <c r="D99" t="s">
        <v>29</v>
      </c>
      <c r="E99" s="52">
        <f>Transportation!E99/1000000</f>
        <v>5.8100000000000003E-6</v>
      </c>
      <c r="F99" s="55">
        <f t="shared" si="8"/>
        <v>1.4046153846153861E-6</v>
      </c>
      <c r="G99" s="57">
        <f t="shared" si="9"/>
        <v>1.4046153846153861E-7</v>
      </c>
      <c r="H99" s="4">
        <f t="shared" si="10"/>
        <v>2.2346153846153869E-8</v>
      </c>
      <c r="I99">
        <v>183500</v>
      </c>
      <c r="J99">
        <f t="shared" si="12"/>
        <v>0.93610260899182562</v>
      </c>
      <c r="K99" s="50">
        <f>I99*CVD_AUSTRIA</f>
        <v>702.68620083085432</v>
      </c>
      <c r="L99" s="53">
        <f t="shared" si="11"/>
        <v>5.9200774731028494</v>
      </c>
      <c r="M99">
        <v>116</v>
      </c>
      <c r="N99">
        <v>17.100000000000001</v>
      </c>
      <c r="O99">
        <v>357</v>
      </c>
      <c r="P99">
        <v>48.26</v>
      </c>
      <c r="Q99">
        <v>14.28</v>
      </c>
      <c r="R99" s="7">
        <v>20.902999999999999</v>
      </c>
      <c r="S99" s="8">
        <v>255750</v>
      </c>
      <c r="T99">
        <v>6</v>
      </c>
      <c r="U99" s="9">
        <v>14.702</v>
      </c>
      <c r="V99" s="9">
        <v>14.557</v>
      </c>
      <c r="W99" s="9">
        <v>13.5</v>
      </c>
      <c r="X99" s="9">
        <v>14.645</v>
      </c>
      <c r="Y99" s="9">
        <v>15.833</v>
      </c>
    </row>
    <row r="100" spans="1:25" hidden="1" x14ac:dyDescent="0.3">
      <c r="A100" t="s">
        <v>127</v>
      </c>
      <c r="B100" t="s">
        <v>128</v>
      </c>
      <c r="C100" t="s">
        <v>132</v>
      </c>
      <c r="D100" t="s">
        <v>29</v>
      </c>
      <c r="E100" s="52">
        <f>Transportation!E100/1000000</f>
        <v>7.7600000000000002E-6</v>
      </c>
      <c r="F100" s="55">
        <f t="shared" si="8"/>
        <v>1.876043956043958E-6</v>
      </c>
      <c r="G100" s="57">
        <f t="shared" si="9"/>
        <v>1.876043956043958E-7</v>
      </c>
      <c r="H100" s="4">
        <f t="shared" si="10"/>
        <v>2.9846153846153873E-8</v>
      </c>
      <c r="I100">
        <v>142700</v>
      </c>
      <c r="J100">
        <f t="shared" si="12"/>
        <v>1.607759705676244</v>
      </c>
      <c r="K100" s="50">
        <f>I100*CVD_AUSTRIA</f>
        <v>546.44861503304037</v>
      </c>
      <c r="L100" s="53">
        <f t="shared" si="11"/>
        <v>7.9070225802544094</v>
      </c>
      <c r="M100">
        <v>70.600000000000009</v>
      </c>
      <c r="N100">
        <v>17</v>
      </c>
      <c r="O100">
        <v>273</v>
      </c>
      <c r="P100">
        <v>47.8</v>
      </c>
      <c r="Q100">
        <v>13.03</v>
      </c>
      <c r="R100" s="7">
        <v>16.097000000000001</v>
      </c>
      <c r="S100" s="8">
        <v>164330</v>
      </c>
      <c r="T100">
        <v>4</v>
      </c>
      <c r="U100" s="9">
        <v>11.211</v>
      </c>
      <c r="V100" s="9">
        <v>11.295</v>
      </c>
      <c r="W100" s="9">
        <v>10.673999999999999</v>
      </c>
      <c r="X100" s="9">
        <v>11.563000000000001</v>
      </c>
      <c r="Y100" s="9">
        <v>11.840999999999999</v>
      </c>
    </row>
    <row r="101" spans="1:25" hidden="1" x14ac:dyDescent="0.3">
      <c r="A101" t="s">
        <v>127</v>
      </c>
      <c r="B101" t="s">
        <v>128</v>
      </c>
      <c r="C101" t="s">
        <v>133</v>
      </c>
      <c r="D101" t="s">
        <v>29</v>
      </c>
      <c r="E101" s="52">
        <f>Transportation!E101/1000000</f>
        <v>2.3400000000000003E-5</v>
      </c>
      <c r="F101" s="55">
        <f t="shared" si="8"/>
        <v>5.6571428571428635E-6</v>
      </c>
      <c r="G101" s="57">
        <f t="shared" si="9"/>
        <v>5.6571428571428635E-7</v>
      </c>
      <c r="H101" s="4">
        <f t="shared" si="10"/>
        <v>9.0000000000000091E-8</v>
      </c>
      <c r="I101">
        <v>2158000</v>
      </c>
      <c r="J101">
        <f t="shared" si="12"/>
        <v>0.3205884036144579</v>
      </c>
      <c r="K101" s="50">
        <f>I101*CVD_AUSTRIA</f>
        <v>8263.7428958745695</v>
      </c>
      <c r="L101" s="53">
        <f t="shared" si="11"/>
        <v>23.843341285818706</v>
      </c>
      <c r="M101">
        <v>528</v>
      </c>
      <c r="N101">
        <v>94</v>
      </c>
      <c r="O101">
        <v>438</v>
      </c>
      <c r="P101">
        <v>48.12</v>
      </c>
      <c r="Q101">
        <v>16.350000000000001</v>
      </c>
      <c r="R101" s="7">
        <v>4.6641000000000004</v>
      </c>
      <c r="S101" s="8">
        <v>1790500</v>
      </c>
      <c r="T101">
        <v>24</v>
      </c>
      <c r="U101" s="9">
        <v>18.280999999999999</v>
      </c>
      <c r="V101" s="9">
        <v>16.908000000000001</v>
      </c>
      <c r="W101" s="9">
        <v>12.898999999999999</v>
      </c>
      <c r="X101" s="9">
        <v>15.856999999999999</v>
      </c>
      <c r="Y101" s="9">
        <v>19.449000000000002</v>
      </c>
    </row>
    <row r="102" spans="1:25" hidden="1" x14ac:dyDescent="0.3">
      <c r="A102" t="s">
        <v>134</v>
      </c>
      <c r="B102" t="s">
        <v>135</v>
      </c>
      <c r="C102" t="s">
        <v>136</v>
      </c>
      <c r="D102" t="s">
        <v>108</v>
      </c>
      <c r="E102" s="52">
        <f>Transportation!E102/1000000</f>
        <v>1.8400000000000003E-5</v>
      </c>
      <c r="F102" s="55">
        <f t="shared" si="8"/>
        <v>4.4483516483516538E-6</v>
      </c>
      <c r="G102" s="57">
        <f t="shared" si="9"/>
        <v>4.4483516483516537E-7</v>
      </c>
      <c r="H102" s="4">
        <f t="shared" si="10"/>
        <v>7.0769230769230844E-8</v>
      </c>
      <c r="I102">
        <v>1798000</v>
      </c>
      <c r="J102">
        <f t="shared" si="12"/>
        <v>0.30256001112347058</v>
      </c>
      <c r="K102" s="50">
        <f>I102*CVD_AZE</f>
        <v>6586.1817931046535</v>
      </c>
      <c r="L102" s="53">
        <f t="shared" si="11"/>
        <v>17.93443712924649</v>
      </c>
      <c r="M102">
        <v>145</v>
      </c>
      <c r="N102">
        <v>149</v>
      </c>
      <c r="O102">
        <v>1030</v>
      </c>
      <c r="P102">
        <v>40.4</v>
      </c>
      <c r="Q102">
        <v>49.88</v>
      </c>
      <c r="R102" s="7">
        <v>6.915</v>
      </c>
      <c r="S102" s="8">
        <v>469250</v>
      </c>
      <c r="T102">
        <v>7</v>
      </c>
      <c r="U102" s="9">
        <v>15.646000000000001</v>
      </c>
      <c r="V102" s="9">
        <v>15.629</v>
      </c>
      <c r="W102" s="9">
        <v>15.388</v>
      </c>
      <c r="X102" s="9">
        <v>15.685</v>
      </c>
      <c r="Y102" s="9">
        <v>16.079000000000001</v>
      </c>
    </row>
    <row r="103" spans="1:25" hidden="1" x14ac:dyDescent="0.3">
      <c r="A103" t="s">
        <v>134</v>
      </c>
      <c r="B103" t="s">
        <v>135</v>
      </c>
      <c r="C103" t="s">
        <v>137</v>
      </c>
      <c r="D103" t="s">
        <v>108</v>
      </c>
      <c r="E103" s="52">
        <f>Transportation!E103/1000000</f>
        <v>8.6300000000000004E-6</v>
      </c>
      <c r="F103" s="55">
        <f t="shared" si="8"/>
        <v>2.0863736263736287E-6</v>
      </c>
      <c r="G103" s="57">
        <f t="shared" si="9"/>
        <v>2.0863736263736287E-7</v>
      </c>
      <c r="H103" s="4">
        <f t="shared" si="10"/>
        <v>3.3192307692307727E-8</v>
      </c>
      <c r="I103">
        <v>300900</v>
      </c>
      <c r="J103">
        <f t="shared" si="12"/>
        <v>0.8479534272183451</v>
      </c>
      <c r="K103" s="50">
        <f>I103*CVD_AZE</f>
        <v>1102.2147394578367</v>
      </c>
      <c r="L103" s="53">
        <f t="shared" si="11"/>
        <v>8.4116408926846304</v>
      </c>
      <c r="M103">
        <v>85.2</v>
      </c>
      <c r="N103">
        <v>32.6</v>
      </c>
      <c r="O103">
        <v>397</v>
      </c>
      <c r="P103">
        <v>40.69</v>
      </c>
      <c r="Q103">
        <v>46.34</v>
      </c>
      <c r="R103" s="7">
        <v>12.183</v>
      </c>
      <c r="S103" s="8">
        <v>353880</v>
      </c>
      <c r="T103">
        <v>6</v>
      </c>
      <c r="U103" s="9">
        <v>17.111999999999998</v>
      </c>
      <c r="V103" s="9">
        <v>17.181999999999999</v>
      </c>
      <c r="W103" s="9">
        <v>17.111000000000001</v>
      </c>
      <c r="X103" s="9">
        <v>17.233000000000001</v>
      </c>
      <c r="Y103" s="9">
        <v>17.698</v>
      </c>
    </row>
    <row r="104" spans="1:25" hidden="1" x14ac:dyDescent="0.3">
      <c r="A104" t="s">
        <v>134</v>
      </c>
      <c r="B104" t="s">
        <v>135</v>
      </c>
      <c r="C104" t="s">
        <v>138</v>
      </c>
      <c r="D104" t="s">
        <v>108</v>
      </c>
      <c r="E104" s="52">
        <f>Transportation!E104/1000000</f>
        <v>9.2699999999999993E-6</v>
      </c>
      <c r="F104" s="55">
        <f t="shared" si="8"/>
        <v>2.2410989010989031E-6</v>
      </c>
      <c r="G104" s="57">
        <f t="shared" si="9"/>
        <v>2.2410989010989033E-7</v>
      </c>
      <c r="H104" s="4">
        <f t="shared" si="10"/>
        <v>3.5653846153846184E-8</v>
      </c>
      <c r="I104">
        <v>261200</v>
      </c>
      <c r="J104">
        <f t="shared" si="12"/>
        <v>1.0492765170367533</v>
      </c>
      <c r="K104" s="50">
        <f>I104*CVD_AZE</f>
        <v>956.7912593764936</v>
      </c>
      <c r="L104" s="53">
        <f t="shared" si="11"/>
        <v>9.0354474015279838</v>
      </c>
      <c r="M104">
        <v>45.2</v>
      </c>
      <c r="N104">
        <v>38.900000000000006</v>
      </c>
      <c r="O104">
        <v>471</v>
      </c>
      <c r="P104">
        <v>40.590000000000003</v>
      </c>
      <c r="Q104">
        <v>49.64</v>
      </c>
      <c r="R104" s="7">
        <v>12.113</v>
      </c>
      <c r="S104" s="8">
        <v>221080</v>
      </c>
      <c r="T104">
        <v>5</v>
      </c>
      <c r="U104" s="9">
        <v>15.186</v>
      </c>
      <c r="V104" s="9">
        <v>9.3672000000000004</v>
      </c>
      <c r="W104" s="9">
        <v>14.496</v>
      </c>
      <c r="X104" s="9">
        <v>15.19</v>
      </c>
      <c r="Y104" s="9">
        <v>15.981</v>
      </c>
    </row>
    <row r="105" spans="1:25" hidden="1" x14ac:dyDescent="0.3">
      <c r="A105" t="s">
        <v>139</v>
      </c>
      <c r="B105" t="s">
        <v>140</v>
      </c>
      <c r="C105" t="s">
        <v>141</v>
      </c>
      <c r="D105" t="s">
        <v>77</v>
      </c>
      <c r="E105" s="52">
        <f>Transportation!E105/1000000</f>
        <v>1.33E-6</v>
      </c>
      <c r="F105" s="55">
        <f t="shared" si="8"/>
        <v>3.2153846153846184E-7</v>
      </c>
      <c r="G105" s="57">
        <f t="shared" si="9"/>
        <v>3.2153846153846186E-8</v>
      </c>
      <c r="H105" s="4">
        <f t="shared" si="10"/>
        <v>5.1153846153846205E-9</v>
      </c>
      <c r="I105">
        <v>210800</v>
      </c>
      <c r="J105">
        <f t="shared" si="12"/>
        <v>0.18653675877609108</v>
      </c>
      <c r="K105" s="50">
        <f>I105*CVD_BHS</f>
        <v>435.01057129652469</v>
      </c>
      <c r="L105" s="53">
        <f t="shared" si="11"/>
        <v>0.73030915802690444</v>
      </c>
      <c r="M105">
        <v>31.400000000000002</v>
      </c>
      <c r="N105">
        <v>37.6</v>
      </c>
      <c r="O105">
        <v>5100</v>
      </c>
      <c r="P105">
        <v>25.05</v>
      </c>
      <c r="Q105">
        <v>-77.349999999999994</v>
      </c>
      <c r="R105" s="7">
        <v>135.69</v>
      </c>
      <c r="S105">
        <v>80052</v>
      </c>
      <c r="T105">
        <v>1</v>
      </c>
      <c r="U105" s="9">
        <v>11.74</v>
      </c>
      <c r="V105" s="9">
        <v>11.74</v>
      </c>
      <c r="W105" s="9">
        <v>11.74</v>
      </c>
      <c r="X105" s="9">
        <v>11.74</v>
      </c>
      <c r="Y105" s="9">
        <v>11.74</v>
      </c>
    </row>
    <row r="106" spans="1:25" hidden="1" x14ac:dyDescent="0.3">
      <c r="A106" t="s">
        <v>142</v>
      </c>
      <c r="B106" t="s">
        <v>143</v>
      </c>
      <c r="C106" t="s">
        <v>144</v>
      </c>
      <c r="D106" t="s">
        <v>108</v>
      </c>
      <c r="E106" s="52">
        <f>Transportation!E106/1000000</f>
        <v>7.0300000000000005E-6</v>
      </c>
      <c r="F106" s="55">
        <f t="shared" si="8"/>
        <v>1.6995604395604414E-6</v>
      </c>
      <c r="G106" s="57">
        <f t="shared" si="9"/>
        <v>1.6995604395604414E-7</v>
      </c>
      <c r="H106" s="4">
        <f t="shared" si="10"/>
        <v>2.7038461538461566E-8</v>
      </c>
      <c r="I106">
        <v>400000</v>
      </c>
      <c r="J106">
        <f t="shared" si="12"/>
        <v>0.51961146562500005</v>
      </c>
      <c r="K106" s="50">
        <f>I106*CVD_BHR</f>
        <v>295.57406468554831</v>
      </c>
      <c r="L106" s="53">
        <f t="shared" si="11"/>
        <v>1.3822530565679669</v>
      </c>
      <c r="M106">
        <v>118</v>
      </c>
      <c r="N106">
        <v>36.800000000000004</v>
      </c>
      <c r="O106">
        <v>705</v>
      </c>
      <c r="P106">
        <v>26.18</v>
      </c>
      <c r="Q106">
        <v>50.58</v>
      </c>
      <c r="R106" s="7">
        <v>19.163</v>
      </c>
      <c r="S106" s="8">
        <v>249350</v>
      </c>
      <c r="T106">
        <v>7</v>
      </c>
      <c r="U106" s="9">
        <v>41.375</v>
      </c>
      <c r="V106" s="9">
        <v>10.332000000000001</v>
      </c>
      <c r="W106" s="9">
        <v>41.375</v>
      </c>
      <c r="X106" s="9">
        <v>41.511000000000003</v>
      </c>
      <c r="Y106" s="9">
        <v>41.646999999999998</v>
      </c>
    </row>
    <row r="107" spans="1:25" hidden="1" x14ac:dyDescent="0.3">
      <c r="A107" t="s">
        <v>145</v>
      </c>
      <c r="B107" t="s">
        <v>146</v>
      </c>
      <c r="C107" t="s">
        <v>147</v>
      </c>
      <c r="D107" t="s">
        <v>14</v>
      </c>
      <c r="E107" s="52">
        <f>Transportation!E107/1000000</f>
        <v>1.29E-5</v>
      </c>
      <c r="F107" s="55">
        <f t="shared" si="8"/>
        <v>3.1186813186813221E-6</v>
      </c>
      <c r="G107" s="57">
        <f t="shared" si="9"/>
        <v>3.1186813186813222E-7</v>
      </c>
      <c r="H107" s="4">
        <f t="shared" si="10"/>
        <v>4.9615384615384664E-8</v>
      </c>
      <c r="I107">
        <v>192800</v>
      </c>
      <c r="J107">
        <f t="shared" si="12"/>
        <v>1.9781812110995851</v>
      </c>
      <c r="K107" s="50">
        <f t="shared" ref="K107:K126" si="14">I107*CVD_BGD</f>
        <v>307.17469193671889</v>
      </c>
      <c r="L107" s="53">
        <f t="shared" si="11"/>
        <v>5.4688248370306836</v>
      </c>
      <c r="M107">
        <v>19</v>
      </c>
      <c r="N107">
        <v>44.2</v>
      </c>
      <c r="O107">
        <v>444</v>
      </c>
      <c r="P107">
        <v>22.7</v>
      </c>
      <c r="Q107">
        <v>90.36</v>
      </c>
      <c r="R107" s="7">
        <v>10.035</v>
      </c>
      <c r="S107" s="8">
        <v>411590</v>
      </c>
      <c r="T107">
        <v>2</v>
      </c>
      <c r="U107" s="9">
        <v>22.314</v>
      </c>
      <c r="V107" s="9">
        <v>22.074000000000002</v>
      </c>
      <c r="W107" s="9">
        <v>21.042999999999999</v>
      </c>
      <c r="X107" s="9">
        <v>21.882999999999999</v>
      </c>
      <c r="Y107" s="9">
        <v>22.722999999999999</v>
      </c>
    </row>
    <row r="108" spans="1:25" hidden="1" x14ac:dyDescent="0.3">
      <c r="A108" t="s">
        <v>145</v>
      </c>
      <c r="B108" t="s">
        <v>146</v>
      </c>
      <c r="C108" t="s">
        <v>148</v>
      </c>
      <c r="D108" t="s">
        <v>14</v>
      </c>
      <c r="E108" s="52">
        <f>Transportation!E108/1000000</f>
        <v>1.5999999999999999E-5</v>
      </c>
      <c r="F108" s="55">
        <f t="shared" si="8"/>
        <v>3.8681318681318723E-6</v>
      </c>
      <c r="G108" s="57">
        <f t="shared" si="9"/>
        <v>3.8681318681318718E-7</v>
      </c>
      <c r="H108" s="4">
        <f t="shared" si="10"/>
        <v>6.1538461538461594E-8</v>
      </c>
      <c r="I108">
        <v>154800</v>
      </c>
      <c r="J108">
        <f t="shared" si="12"/>
        <v>3.0558527131782944</v>
      </c>
      <c r="K108" s="50">
        <f t="shared" si="14"/>
        <v>246.63196219815399</v>
      </c>
      <c r="L108" s="53">
        <f t="shared" si="11"/>
        <v>6.7830385575574379</v>
      </c>
      <c r="M108">
        <v>14</v>
      </c>
      <c r="N108">
        <v>41.400000000000006</v>
      </c>
      <c r="O108">
        <v>327</v>
      </c>
      <c r="P108">
        <v>24.86</v>
      </c>
      <c r="Q108">
        <v>89.37</v>
      </c>
      <c r="R108" s="7">
        <v>7.9023000000000003</v>
      </c>
      <c r="S108" s="8">
        <v>214140</v>
      </c>
      <c r="T108">
        <v>1</v>
      </c>
      <c r="U108" s="9">
        <v>29.437999999999999</v>
      </c>
      <c r="V108" s="9">
        <v>29.437999999999999</v>
      </c>
      <c r="W108" s="9">
        <v>29.437999999999999</v>
      </c>
      <c r="X108" s="9">
        <v>29.437999999999999</v>
      </c>
      <c r="Y108" s="9">
        <v>29.437999999999999</v>
      </c>
    </row>
    <row r="109" spans="1:25" hidden="1" x14ac:dyDescent="0.3">
      <c r="A109" t="s">
        <v>145</v>
      </c>
      <c r="B109" t="s">
        <v>146</v>
      </c>
      <c r="C109" t="s">
        <v>149</v>
      </c>
      <c r="D109" t="s">
        <v>14</v>
      </c>
      <c r="E109" s="52">
        <f>Transportation!E109/1000000</f>
        <v>2.1999999999999999E-5</v>
      </c>
      <c r="F109" s="55">
        <f t="shared" si="8"/>
        <v>5.3186813186813243E-6</v>
      </c>
      <c r="G109" s="57">
        <f t="shared" si="9"/>
        <v>5.3186813186813239E-7</v>
      </c>
      <c r="H109" s="4">
        <f t="shared" si="10"/>
        <v>8.4615384615384693E-8</v>
      </c>
      <c r="I109">
        <v>129300</v>
      </c>
      <c r="J109">
        <f t="shared" si="12"/>
        <v>5.0304582366589328</v>
      </c>
      <c r="K109" s="50">
        <f t="shared" si="14"/>
        <v>206.00460408411698</v>
      </c>
      <c r="L109" s="53">
        <f t="shared" si="11"/>
        <v>9.3266780166414769</v>
      </c>
      <c r="M109">
        <v>9.44</v>
      </c>
      <c r="N109">
        <v>42.1</v>
      </c>
      <c r="O109">
        <v>257</v>
      </c>
      <c r="P109">
        <v>23.96</v>
      </c>
      <c r="Q109">
        <v>91.11</v>
      </c>
      <c r="R109" s="7">
        <v>6.1087999999999996</v>
      </c>
      <c r="S109" s="8">
        <v>414340</v>
      </c>
      <c r="T109">
        <v>2</v>
      </c>
      <c r="U109" s="9">
        <v>25.048999999999999</v>
      </c>
      <c r="V109" s="9">
        <v>25.218</v>
      </c>
      <c r="W109" s="9">
        <v>25.009</v>
      </c>
      <c r="X109" s="9">
        <v>25.672000000000001</v>
      </c>
      <c r="Y109" s="9">
        <v>26.335000000000001</v>
      </c>
    </row>
    <row r="110" spans="1:25" hidden="1" x14ac:dyDescent="0.3">
      <c r="A110" t="s">
        <v>145</v>
      </c>
      <c r="B110" t="s">
        <v>146</v>
      </c>
      <c r="C110" t="s">
        <v>150</v>
      </c>
      <c r="D110" t="s">
        <v>14</v>
      </c>
      <c r="E110" s="52">
        <f>Transportation!E110/1000000</f>
        <v>1.47E-4</v>
      </c>
      <c r="F110" s="55">
        <f t="shared" si="8"/>
        <v>3.5538461538461574E-5</v>
      </c>
      <c r="G110" s="57">
        <f t="shared" si="9"/>
        <v>3.5538461538461573E-6</v>
      </c>
      <c r="H110" s="4">
        <f t="shared" si="10"/>
        <v>5.6538461538461586E-7</v>
      </c>
      <c r="I110">
        <v>3271000</v>
      </c>
      <c r="J110">
        <f t="shared" si="12"/>
        <v>1.3286793411800673</v>
      </c>
      <c r="K110" s="50">
        <f t="shared" si="14"/>
        <v>5211.4544467064707</v>
      </c>
      <c r="L110" s="53">
        <f t="shared" si="11"/>
        <v>62.319166747558967</v>
      </c>
      <c r="M110">
        <v>81.300000000000011</v>
      </c>
      <c r="N110">
        <v>363</v>
      </c>
      <c r="O110">
        <v>289</v>
      </c>
      <c r="P110">
        <v>22.36</v>
      </c>
      <c r="Q110">
        <v>91.82</v>
      </c>
      <c r="R110" s="7">
        <v>0.79537000000000002</v>
      </c>
      <c r="S110" s="8">
        <v>1834800</v>
      </c>
      <c r="T110">
        <v>5</v>
      </c>
      <c r="U110" s="9">
        <v>21.619</v>
      </c>
      <c r="V110" s="9">
        <v>14.509</v>
      </c>
      <c r="W110" s="9">
        <v>17.844000000000001</v>
      </c>
      <c r="X110" s="9">
        <v>21.187999999999999</v>
      </c>
      <c r="Y110" s="9">
        <v>21.62</v>
      </c>
    </row>
    <row r="111" spans="1:25" hidden="1" x14ac:dyDescent="0.3">
      <c r="A111" t="s">
        <v>145</v>
      </c>
      <c r="B111" t="s">
        <v>146</v>
      </c>
      <c r="C111" t="s">
        <v>151</v>
      </c>
      <c r="D111" t="s">
        <v>14</v>
      </c>
      <c r="E111" s="52">
        <f>Transportation!E111/1000000</f>
        <v>1.8600000000000001E-5</v>
      </c>
      <c r="F111" s="55">
        <f t="shared" si="8"/>
        <v>4.4967032967033014E-6</v>
      </c>
      <c r="G111" s="57">
        <f t="shared" si="9"/>
        <v>4.4967032967033018E-7</v>
      </c>
      <c r="H111" s="4">
        <f t="shared" si="10"/>
        <v>7.1538461538461617E-8</v>
      </c>
      <c r="I111">
        <v>166500</v>
      </c>
      <c r="J111">
        <f t="shared" si="12"/>
        <v>3.3027986486486487</v>
      </c>
      <c r="K111" s="50">
        <f t="shared" si="14"/>
        <v>265.2727500387121</v>
      </c>
      <c r="L111" s="53">
        <f t="shared" si="11"/>
        <v>7.8852823231605225</v>
      </c>
      <c r="M111">
        <v>18.5</v>
      </c>
      <c r="N111">
        <v>38.700000000000003</v>
      </c>
      <c r="O111">
        <v>271</v>
      </c>
      <c r="P111">
        <v>23.47</v>
      </c>
      <c r="Q111">
        <v>91.18</v>
      </c>
      <c r="R111" s="7">
        <v>7.0122999999999998</v>
      </c>
      <c r="S111" s="8">
        <v>506510</v>
      </c>
      <c r="T111">
        <v>2</v>
      </c>
      <c r="U111" s="9">
        <v>22.768999999999998</v>
      </c>
      <c r="V111" s="9">
        <v>22.731000000000002</v>
      </c>
      <c r="W111" s="9">
        <v>22.196000000000002</v>
      </c>
      <c r="X111" s="9">
        <v>22.483000000000001</v>
      </c>
      <c r="Y111" s="9">
        <v>22.771000000000001</v>
      </c>
    </row>
    <row r="112" spans="1:25" hidden="1" x14ac:dyDescent="0.3">
      <c r="A112" t="s">
        <v>145</v>
      </c>
      <c r="B112" t="s">
        <v>146</v>
      </c>
      <c r="C112" t="s">
        <v>152</v>
      </c>
      <c r="D112" t="s">
        <v>14</v>
      </c>
      <c r="E112" s="52">
        <f>Transportation!E112/1000000</f>
        <v>2.6200000000000003E-4</v>
      </c>
      <c r="F112" s="55">
        <f t="shared" si="8"/>
        <v>6.3340659340659409E-5</v>
      </c>
      <c r="G112" s="57">
        <f t="shared" si="9"/>
        <v>6.334065934065941E-6</v>
      </c>
      <c r="H112" s="4">
        <f t="shared" si="10"/>
        <v>1.0076923076923087E-6</v>
      </c>
      <c r="I112">
        <v>10130000</v>
      </c>
      <c r="J112">
        <f t="shared" si="12"/>
        <v>0.76467208785784813</v>
      </c>
      <c r="K112" s="50">
        <f t="shared" si="14"/>
        <v>16139.417164517441</v>
      </c>
      <c r="L112" s="53">
        <f t="shared" si="11"/>
        <v>111.07225638000308</v>
      </c>
      <c r="M112">
        <v>201</v>
      </c>
      <c r="N112">
        <v>715</v>
      </c>
      <c r="O112">
        <v>297</v>
      </c>
      <c r="P112">
        <v>23.77</v>
      </c>
      <c r="Q112">
        <v>90.42</v>
      </c>
      <c r="R112" s="7">
        <v>0.41563</v>
      </c>
      <c r="S112" s="8">
        <v>11203000</v>
      </c>
      <c r="T112">
        <v>10</v>
      </c>
      <c r="U112" s="9">
        <v>23.803000000000001</v>
      </c>
      <c r="V112" s="9">
        <v>24.204999999999998</v>
      </c>
      <c r="W112" s="9">
        <v>23.152999999999999</v>
      </c>
      <c r="X112" s="9">
        <v>23.988</v>
      </c>
      <c r="Y112" s="9">
        <v>26.335000000000001</v>
      </c>
    </row>
    <row r="113" spans="1:25" hidden="1" x14ac:dyDescent="0.3">
      <c r="A113" t="s">
        <v>145</v>
      </c>
      <c r="B113" t="s">
        <v>146</v>
      </c>
      <c r="C113" t="s">
        <v>153</v>
      </c>
      <c r="D113" t="s">
        <v>14</v>
      </c>
      <c r="E113" s="52">
        <f>Transportation!E113/1000000</f>
        <v>1.0900000000000001E-5</v>
      </c>
      <c r="F113" s="55">
        <f t="shared" si="8"/>
        <v>2.6351648351648379E-6</v>
      </c>
      <c r="G113" s="57">
        <f t="shared" si="9"/>
        <v>2.6351648351648381E-7</v>
      </c>
      <c r="H113" s="4">
        <f t="shared" si="10"/>
        <v>4.1923076923076967E-8</v>
      </c>
      <c r="I113">
        <v>157900</v>
      </c>
      <c r="J113">
        <f t="shared" si="12"/>
        <v>2.0409283565547813</v>
      </c>
      <c r="K113" s="50">
        <f t="shared" si="14"/>
        <v>251.57097436103692</v>
      </c>
      <c r="L113" s="53">
        <f t="shared" si="11"/>
        <v>4.6209450173360054</v>
      </c>
      <c r="M113">
        <v>31.200000000000003</v>
      </c>
      <c r="N113">
        <v>28.3</v>
      </c>
      <c r="O113">
        <v>316</v>
      </c>
      <c r="P113">
        <v>25.64</v>
      </c>
      <c r="Q113">
        <v>88.63</v>
      </c>
      <c r="R113" s="7">
        <v>11.172000000000001</v>
      </c>
      <c r="S113" s="8">
        <v>415410</v>
      </c>
      <c r="T113">
        <v>3</v>
      </c>
      <c r="U113" s="9">
        <v>34.78</v>
      </c>
      <c r="V113" s="9">
        <v>34.753</v>
      </c>
      <c r="W113" s="9">
        <v>32.976999999999997</v>
      </c>
      <c r="X113" s="9">
        <v>34.78</v>
      </c>
      <c r="Y113" s="9">
        <v>35.380000000000003</v>
      </c>
    </row>
    <row r="114" spans="1:25" hidden="1" x14ac:dyDescent="0.3">
      <c r="A114" t="s">
        <v>145</v>
      </c>
      <c r="B114" t="s">
        <v>146</v>
      </c>
      <c r="C114" t="s">
        <v>154</v>
      </c>
      <c r="D114" t="s">
        <v>14</v>
      </c>
      <c r="E114" s="52">
        <f>Transportation!E114/1000000</f>
        <v>2.0400000000000001E-5</v>
      </c>
      <c r="F114" s="55">
        <f t="shared" si="8"/>
        <v>4.9318681318681375E-6</v>
      </c>
      <c r="G114" s="57">
        <f t="shared" si="9"/>
        <v>4.9318681318681377E-7</v>
      </c>
      <c r="H114" s="4">
        <f t="shared" si="10"/>
        <v>7.8461538461538535E-8</v>
      </c>
      <c r="I114">
        <v>121000</v>
      </c>
      <c r="J114">
        <f t="shared" si="12"/>
        <v>4.9845756198347111</v>
      </c>
      <c r="K114" s="50">
        <f t="shared" si="14"/>
        <v>192.78079732543043</v>
      </c>
      <c r="L114" s="53">
        <f t="shared" si="11"/>
        <v>8.6483741608857354</v>
      </c>
      <c r="M114">
        <v>6.0200000000000005</v>
      </c>
      <c r="N114">
        <v>49.300000000000004</v>
      </c>
      <c r="O114">
        <v>309</v>
      </c>
      <c r="P114">
        <v>24.94</v>
      </c>
      <c r="Q114">
        <v>89.95</v>
      </c>
      <c r="R114" s="7">
        <v>6.2622999999999998</v>
      </c>
      <c r="S114" s="8">
        <v>162890</v>
      </c>
      <c r="T114">
        <v>1</v>
      </c>
      <c r="U114" s="9">
        <v>24.248999999999999</v>
      </c>
      <c r="V114" s="9">
        <v>24.248999999999999</v>
      </c>
      <c r="W114" s="9">
        <v>24.248999999999999</v>
      </c>
      <c r="X114" s="9">
        <v>24.248999999999999</v>
      </c>
      <c r="Y114" s="9">
        <v>24.248999999999999</v>
      </c>
    </row>
    <row r="115" spans="1:25" hidden="1" x14ac:dyDescent="0.3">
      <c r="A115" t="s">
        <v>145</v>
      </c>
      <c r="B115" t="s">
        <v>146</v>
      </c>
      <c r="C115" t="s">
        <v>155</v>
      </c>
      <c r="D115" t="s">
        <v>14</v>
      </c>
      <c r="E115" s="52">
        <f>Transportation!E115/1000000</f>
        <v>2.4499999999999999E-5</v>
      </c>
      <c r="F115" s="55">
        <f t="shared" si="8"/>
        <v>5.9230769230769287E-6</v>
      </c>
      <c r="G115" s="57">
        <f t="shared" si="9"/>
        <v>5.9230769230769296E-7</v>
      </c>
      <c r="H115" s="4">
        <f t="shared" si="10"/>
        <v>9.4230769230769323E-8</v>
      </c>
      <c r="I115">
        <v>176700</v>
      </c>
      <c r="J115">
        <f t="shared" si="12"/>
        <v>4.0993304329371814</v>
      </c>
      <c r="K115" s="50">
        <f t="shared" si="14"/>
        <v>281.52369328432695</v>
      </c>
      <c r="L115" s="53">
        <f t="shared" si="11"/>
        <v>10.386527791259828</v>
      </c>
      <c r="M115">
        <v>7.32</v>
      </c>
      <c r="N115">
        <v>65.3</v>
      </c>
      <c r="O115">
        <v>339</v>
      </c>
      <c r="P115">
        <v>23.17</v>
      </c>
      <c r="Q115">
        <v>89.21</v>
      </c>
      <c r="R115" s="7">
        <v>5.1920000000000002</v>
      </c>
      <c r="S115" s="8">
        <v>336380</v>
      </c>
      <c r="T115">
        <v>2</v>
      </c>
      <c r="U115" s="9">
        <v>28.265999999999998</v>
      </c>
      <c r="V115" s="9">
        <v>28.477</v>
      </c>
      <c r="W115" s="9">
        <v>28.172000000000001</v>
      </c>
      <c r="X115" s="9">
        <v>28.827999999999999</v>
      </c>
      <c r="Y115" s="9">
        <v>29.484999999999999</v>
      </c>
    </row>
    <row r="116" spans="1:25" hidden="1" x14ac:dyDescent="0.3">
      <c r="A116" t="s">
        <v>145</v>
      </c>
      <c r="B116" t="s">
        <v>146</v>
      </c>
      <c r="C116" t="s">
        <v>156</v>
      </c>
      <c r="D116" t="s">
        <v>14</v>
      </c>
      <c r="E116" s="52">
        <f>Transportation!E116/1000000</f>
        <v>7.5100000000000009E-5</v>
      </c>
      <c r="F116" s="55">
        <f t="shared" si="8"/>
        <v>1.8156043956043978E-5</v>
      </c>
      <c r="G116" s="57">
        <f t="shared" si="9"/>
        <v>1.8156043956043978E-6</v>
      </c>
      <c r="H116" s="4">
        <f t="shared" si="10"/>
        <v>2.8884615384615417E-7</v>
      </c>
      <c r="I116">
        <v>1264000</v>
      </c>
      <c r="J116">
        <f t="shared" si="12"/>
        <v>1.7566136570411395</v>
      </c>
      <c r="K116" s="50">
        <f t="shared" si="14"/>
        <v>2013.8423786722651</v>
      </c>
      <c r="L116" s="53">
        <f t="shared" si="11"/>
        <v>31.83788722953523</v>
      </c>
      <c r="M116">
        <v>35.700000000000003</v>
      </c>
      <c r="N116">
        <v>212</v>
      </c>
      <c r="O116">
        <v>339</v>
      </c>
      <c r="P116">
        <v>22.84</v>
      </c>
      <c r="Q116">
        <v>89.55</v>
      </c>
      <c r="R116" s="7">
        <v>1.6032999999999999</v>
      </c>
      <c r="S116" s="8">
        <v>1013300</v>
      </c>
      <c r="T116">
        <v>3</v>
      </c>
      <c r="U116" s="9">
        <v>27.042000000000002</v>
      </c>
      <c r="V116" s="9">
        <v>26.997</v>
      </c>
      <c r="W116" s="9">
        <v>25.247</v>
      </c>
      <c r="X116" s="9">
        <v>27.042999999999999</v>
      </c>
      <c r="Y116" s="9">
        <v>27.042999999999999</v>
      </c>
    </row>
    <row r="117" spans="1:25" hidden="1" x14ac:dyDescent="0.3">
      <c r="A117" t="s">
        <v>145</v>
      </c>
      <c r="B117" t="s">
        <v>146</v>
      </c>
      <c r="C117" t="s">
        <v>157</v>
      </c>
      <c r="D117" t="s">
        <v>14</v>
      </c>
      <c r="E117" s="52">
        <f>Transportation!E117/1000000</f>
        <v>3.6999999999999998E-5</v>
      </c>
      <c r="F117" s="55">
        <f t="shared" si="8"/>
        <v>8.9450549450549534E-6</v>
      </c>
      <c r="G117" s="57">
        <f t="shared" si="9"/>
        <v>8.9450549450549539E-7</v>
      </c>
      <c r="H117" s="4">
        <f t="shared" si="10"/>
        <v>1.4230769230769245E-7</v>
      </c>
      <c r="I117">
        <v>227200</v>
      </c>
      <c r="J117">
        <f t="shared" si="12"/>
        <v>4.8147837808098588</v>
      </c>
      <c r="K117" s="50">
        <f t="shared" si="14"/>
        <v>361.9817946474198</v>
      </c>
      <c r="L117" s="53">
        <f t="shared" si="11"/>
        <v>15.685776664351575</v>
      </c>
      <c r="M117">
        <v>9.25</v>
      </c>
      <c r="N117">
        <v>74.7</v>
      </c>
      <c r="O117">
        <v>264</v>
      </c>
      <c r="P117">
        <v>24.77</v>
      </c>
      <c r="Q117">
        <v>90.4</v>
      </c>
      <c r="R117" s="7">
        <v>3.5344000000000002</v>
      </c>
      <c r="S117" s="8">
        <v>405400</v>
      </c>
      <c r="T117">
        <v>2</v>
      </c>
      <c r="U117" s="9">
        <v>24.616</v>
      </c>
      <c r="V117" s="9">
        <v>24.605</v>
      </c>
      <c r="W117" s="9">
        <v>24.439</v>
      </c>
      <c r="X117" s="9">
        <v>24.582000000000001</v>
      </c>
      <c r="Y117" s="9">
        <v>24.725000000000001</v>
      </c>
    </row>
    <row r="118" spans="1:25" hidden="1" x14ac:dyDescent="0.3">
      <c r="A118" t="s">
        <v>145</v>
      </c>
      <c r="B118" t="s">
        <v>146</v>
      </c>
      <c r="C118" t="s">
        <v>158</v>
      </c>
      <c r="D118" t="s">
        <v>14</v>
      </c>
      <c r="E118" s="52">
        <f>Transportation!E118/1000000</f>
        <v>2.58E-5</v>
      </c>
      <c r="F118" s="55">
        <f t="shared" si="8"/>
        <v>6.2373626373626441E-6</v>
      </c>
      <c r="G118" s="57">
        <f t="shared" si="9"/>
        <v>6.2373626373626443E-7</v>
      </c>
      <c r="H118" s="4">
        <f t="shared" si="10"/>
        <v>9.9230769230769328E-8</v>
      </c>
      <c r="I118">
        <v>124100</v>
      </c>
      <c r="J118">
        <f t="shared" si="12"/>
        <v>6.1465485495568091</v>
      </c>
      <c r="K118" s="50">
        <f t="shared" si="14"/>
        <v>197.71980948831336</v>
      </c>
      <c r="L118" s="53">
        <f t="shared" si="11"/>
        <v>10.937649674061371</v>
      </c>
      <c r="M118">
        <v>4.95</v>
      </c>
      <c r="N118">
        <v>55.800000000000004</v>
      </c>
      <c r="O118">
        <v>291</v>
      </c>
      <c r="P118">
        <v>24.82</v>
      </c>
      <c r="Q118">
        <v>88.94</v>
      </c>
      <c r="R118" s="7">
        <v>5.2244000000000002</v>
      </c>
      <c r="S118" s="8">
        <v>319910</v>
      </c>
      <c r="T118">
        <v>2</v>
      </c>
      <c r="U118" s="9">
        <v>30.045000000000002</v>
      </c>
      <c r="V118" s="9">
        <v>30.036999999999999</v>
      </c>
      <c r="W118" s="9">
        <v>29.765000000000001</v>
      </c>
      <c r="X118" s="9">
        <v>29.905000000000001</v>
      </c>
      <c r="Y118" s="9">
        <v>30.045999999999999</v>
      </c>
    </row>
    <row r="119" spans="1:25" hidden="1" x14ac:dyDescent="0.3">
      <c r="A119" t="s">
        <v>145</v>
      </c>
      <c r="B119" t="s">
        <v>146</v>
      </c>
      <c r="C119" t="s">
        <v>159</v>
      </c>
      <c r="D119" t="s">
        <v>14</v>
      </c>
      <c r="E119" s="52">
        <f>Transportation!E119/1000000</f>
        <v>1.73E-5</v>
      </c>
      <c r="F119" s="55">
        <f t="shared" si="8"/>
        <v>4.1824175824175868E-6</v>
      </c>
      <c r="G119" s="57">
        <f t="shared" si="9"/>
        <v>4.182417582417587E-7</v>
      </c>
      <c r="H119" s="4">
        <f t="shared" si="10"/>
        <v>6.6538461538461599E-8</v>
      </c>
      <c r="I119">
        <v>152200</v>
      </c>
      <c r="J119">
        <f t="shared" si="12"/>
        <v>3.3605846747700396</v>
      </c>
      <c r="K119" s="50">
        <f t="shared" si="14"/>
        <v>242.48956490025216</v>
      </c>
      <c r="L119" s="53">
        <f t="shared" si="11"/>
        <v>7.3341604403589811</v>
      </c>
      <c r="M119">
        <v>12.9</v>
      </c>
      <c r="N119">
        <v>42.400000000000006</v>
      </c>
      <c r="O119">
        <v>313</v>
      </c>
      <c r="P119">
        <v>24.6</v>
      </c>
      <c r="Q119">
        <v>88.27</v>
      </c>
      <c r="R119" s="7">
        <v>7.3780000000000001</v>
      </c>
      <c r="S119" s="8">
        <v>381640</v>
      </c>
      <c r="T119">
        <v>3</v>
      </c>
      <c r="U119" s="9">
        <v>38.820999999999998</v>
      </c>
      <c r="V119" s="9">
        <v>38.770000000000003</v>
      </c>
      <c r="W119" s="9">
        <v>33.116</v>
      </c>
      <c r="X119" s="9">
        <v>38.822000000000003</v>
      </c>
      <c r="Y119" s="9">
        <v>38.822000000000003</v>
      </c>
    </row>
    <row r="120" spans="1:25" hidden="1" x14ac:dyDescent="0.3">
      <c r="A120" t="s">
        <v>145</v>
      </c>
      <c r="B120" t="s">
        <v>146</v>
      </c>
      <c r="C120" t="s">
        <v>160</v>
      </c>
      <c r="D120" t="s">
        <v>14</v>
      </c>
      <c r="E120" s="52">
        <f>Transportation!E120/1000000</f>
        <v>1.73E-5</v>
      </c>
      <c r="F120" s="55">
        <f t="shared" si="8"/>
        <v>4.1824175824175868E-6</v>
      </c>
      <c r="G120" s="57">
        <f t="shared" si="9"/>
        <v>4.182417582417587E-7</v>
      </c>
      <c r="H120" s="4">
        <f t="shared" si="10"/>
        <v>6.6538461538461599E-8</v>
      </c>
      <c r="I120">
        <v>116300</v>
      </c>
      <c r="J120">
        <f t="shared" si="12"/>
        <v>4.3979448624247635</v>
      </c>
      <c r="K120" s="50">
        <f t="shared" si="14"/>
        <v>185.29261759460792</v>
      </c>
      <c r="L120" s="53">
        <f t="shared" si="11"/>
        <v>7.3341604403589802</v>
      </c>
      <c r="M120">
        <v>6.24</v>
      </c>
      <c r="N120">
        <v>46.6</v>
      </c>
      <c r="O120">
        <v>339</v>
      </c>
      <c r="P120">
        <v>24.01</v>
      </c>
      <c r="Q120">
        <v>89.24</v>
      </c>
      <c r="R120" s="7">
        <v>7.2874999999999996</v>
      </c>
      <c r="S120" s="8">
        <v>359210</v>
      </c>
      <c r="T120">
        <v>2</v>
      </c>
      <c r="U120" s="9">
        <v>31.725000000000001</v>
      </c>
      <c r="V120" s="9">
        <v>31.782</v>
      </c>
      <c r="W120" s="9">
        <v>31.722999999999999</v>
      </c>
      <c r="X120" s="9">
        <v>32.304000000000002</v>
      </c>
      <c r="Y120" s="9">
        <v>32.884</v>
      </c>
    </row>
    <row r="121" spans="1:25" hidden="1" x14ac:dyDescent="0.3">
      <c r="A121" t="s">
        <v>145</v>
      </c>
      <c r="B121" t="s">
        <v>146</v>
      </c>
      <c r="C121" t="s">
        <v>161</v>
      </c>
      <c r="D121" t="s">
        <v>14</v>
      </c>
      <c r="E121" s="52">
        <f>Transportation!E121/1000000</f>
        <v>3.3399999999999999E-5</v>
      </c>
      <c r="F121" s="55">
        <f t="shared" si="8"/>
        <v>8.0747252747252829E-6</v>
      </c>
      <c r="G121" s="57">
        <f t="shared" si="9"/>
        <v>8.0747252747252831E-7</v>
      </c>
      <c r="H121" s="4">
        <f t="shared" si="10"/>
        <v>1.2846153846153859E-7</v>
      </c>
      <c r="I121">
        <v>388800</v>
      </c>
      <c r="J121">
        <f t="shared" si="12"/>
        <v>2.5398238811728393</v>
      </c>
      <c r="K121" s="50">
        <f t="shared" si="14"/>
        <v>619.44771900931698</v>
      </c>
      <c r="L121" s="53">
        <f t="shared" si="11"/>
        <v>14.159592988901151</v>
      </c>
      <c r="M121">
        <v>24.3</v>
      </c>
      <c r="N121">
        <v>78.900000000000006</v>
      </c>
      <c r="O121">
        <v>292</v>
      </c>
      <c r="P121">
        <v>24.38</v>
      </c>
      <c r="Q121">
        <v>88.59</v>
      </c>
      <c r="R121" s="7">
        <v>3.7050999999999998</v>
      </c>
      <c r="S121" s="8">
        <v>754170</v>
      </c>
      <c r="T121">
        <v>4</v>
      </c>
      <c r="U121" s="9">
        <v>33.963000000000001</v>
      </c>
      <c r="V121" s="9">
        <v>33.994999999999997</v>
      </c>
      <c r="W121" s="9">
        <v>33.902999999999999</v>
      </c>
      <c r="X121" s="9">
        <v>34.088000000000001</v>
      </c>
      <c r="Y121" s="9">
        <v>34.18</v>
      </c>
    </row>
    <row r="122" spans="1:25" hidden="1" x14ac:dyDescent="0.3">
      <c r="A122" t="s">
        <v>145</v>
      </c>
      <c r="B122" t="s">
        <v>146</v>
      </c>
      <c r="C122" t="s">
        <v>162</v>
      </c>
      <c r="D122" t="s">
        <v>14</v>
      </c>
      <c r="E122" s="52">
        <f>Transportation!E122/1000000</f>
        <v>2.7500000000000001E-5</v>
      </c>
      <c r="F122" s="55">
        <f t="shared" si="8"/>
        <v>6.6483516483516556E-6</v>
      </c>
      <c r="G122" s="57">
        <f t="shared" si="9"/>
        <v>6.6483516483516554E-7</v>
      </c>
      <c r="H122" s="4">
        <f t="shared" si="10"/>
        <v>1.0576923076923088E-7</v>
      </c>
      <c r="I122">
        <v>241300</v>
      </c>
      <c r="J122">
        <f t="shared" si="12"/>
        <v>3.36944804185661</v>
      </c>
      <c r="K122" s="50">
        <f t="shared" si="14"/>
        <v>384.4463338398873</v>
      </c>
      <c r="L122" s="53">
        <f t="shared" si="11"/>
        <v>11.658347520801847</v>
      </c>
      <c r="M122">
        <v>13.100000000000001</v>
      </c>
      <c r="N122">
        <v>66.600000000000009</v>
      </c>
      <c r="O122">
        <v>295</v>
      </c>
      <c r="P122">
        <v>25.75</v>
      </c>
      <c r="Q122">
        <v>89.25</v>
      </c>
      <c r="R122" s="7">
        <v>4.4267000000000003</v>
      </c>
      <c r="S122" s="8">
        <v>249550</v>
      </c>
      <c r="T122">
        <v>1</v>
      </c>
      <c r="U122" s="9">
        <v>29.765000000000001</v>
      </c>
      <c r="V122" s="9">
        <v>29.765000000000001</v>
      </c>
      <c r="W122" s="9">
        <v>29.765000000000001</v>
      </c>
      <c r="X122" s="9">
        <v>29.765000000000001</v>
      </c>
      <c r="Y122" s="9">
        <v>29.765000000000001</v>
      </c>
    </row>
    <row r="123" spans="1:25" hidden="1" x14ac:dyDescent="0.3">
      <c r="A123" t="s">
        <v>145</v>
      </c>
      <c r="B123" t="s">
        <v>146</v>
      </c>
      <c r="C123" t="s">
        <v>163</v>
      </c>
      <c r="D123" t="s">
        <v>14</v>
      </c>
      <c r="E123" s="52">
        <f>Transportation!E123/1000000</f>
        <v>1.8100000000000003E-5</v>
      </c>
      <c r="F123" s="55">
        <f t="shared" si="8"/>
        <v>4.3758241758241807E-6</v>
      </c>
      <c r="G123" s="57">
        <f t="shared" si="9"/>
        <v>4.3758241758241812E-7</v>
      </c>
      <c r="H123" s="4">
        <f t="shared" si="10"/>
        <v>6.9615384615384691E-8</v>
      </c>
      <c r="I123">
        <v>127500</v>
      </c>
      <c r="J123">
        <f t="shared" si="12"/>
        <v>4.1971238235294122</v>
      </c>
      <c r="K123" s="50">
        <f t="shared" si="14"/>
        <v>203.13679057018496</v>
      </c>
      <c r="L123" s="53">
        <f t="shared" si="11"/>
        <v>7.6733123682368527</v>
      </c>
      <c r="M123">
        <v>6.67</v>
      </c>
      <c r="N123">
        <v>49.400000000000006</v>
      </c>
      <c r="O123">
        <v>350</v>
      </c>
      <c r="P123">
        <v>23.84</v>
      </c>
      <c r="Q123">
        <v>90.26</v>
      </c>
      <c r="R123" s="7">
        <v>7.0898000000000003</v>
      </c>
      <c r="S123" s="8">
        <v>218050</v>
      </c>
      <c r="T123">
        <v>1</v>
      </c>
      <c r="U123" s="9">
        <v>23.916</v>
      </c>
      <c r="V123" s="9">
        <v>23.916</v>
      </c>
      <c r="W123" s="9">
        <v>23.916</v>
      </c>
      <c r="X123" s="9">
        <v>23.916</v>
      </c>
      <c r="Y123" s="9">
        <v>23.916</v>
      </c>
    </row>
    <row r="124" spans="1:25" hidden="1" x14ac:dyDescent="0.3">
      <c r="A124" t="s">
        <v>145</v>
      </c>
      <c r="B124" t="s">
        <v>146</v>
      </c>
      <c r="C124" t="s">
        <v>164</v>
      </c>
      <c r="D124" t="s">
        <v>14</v>
      </c>
      <c r="E124" s="52">
        <f>Transportation!E124/1000000</f>
        <v>1.0700000000000001E-5</v>
      </c>
      <c r="F124" s="55">
        <f t="shared" si="8"/>
        <v>2.5868131868131899E-6</v>
      </c>
      <c r="G124" s="57">
        <f t="shared" si="9"/>
        <v>2.5868131868131895E-7</v>
      </c>
      <c r="H124" s="4">
        <f t="shared" si="10"/>
        <v>4.1153846153846194E-8</v>
      </c>
      <c r="I124">
        <v>112600</v>
      </c>
      <c r="J124">
        <f t="shared" si="12"/>
        <v>2.8094983348134996</v>
      </c>
      <c r="K124" s="50">
        <f t="shared" si="14"/>
        <v>179.39766759374766</v>
      </c>
      <c r="L124" s="53">
        <f t="shared" si="11"/>
        <v>4.5361570353665375</v>
      </c>
      <c r="M124">
        <v>14.600000000000001</v>
      </c>
      <c r="N124">
        <v>29.400000000000002</v>
      </c>
      <c r="O124">
        <v>310</v>
      </c>
      <c r="P124">
        <v>25.8</v>
      </c>
      <c r="Q124">
        <v>88.88</v>
      </c>
      <c r="R124" s="7">
        <v>10.544</v>
      </c>
      <c r="S124" s="8">
        <v>633450</v>
      </c>
      <c r="T124">
        <v>4</v>
      </c>
      <c r="U124" s="9">
        <v>30.446000000000002</v>
      </c>
      <c r="V124" s="9">
        <v>30.434999999999999</v>
      </c>
      <c r="W124" s="9">
        <v>30.138999999999999</v>
      </c>
      <c r="X124" s="9">
        <v>30.326000000000001</v>
      </c>
      <c r="Y124" s="9">
        <v>30.559000000000001</v>
      </c>
    </row>
    <row r="125" spans="1:25" hidden="1" x14ac:dyDescent="0.3">
      <c r="A125" t="s">
        <v>145</v>
      </c>
      <c r="B125" t="s">
        <v>146</v>
      </c>
      <c r="C125" t="s">
        <v>165</v>
      </c>
      <c r="D125" t="s">
        <v>14</v>
      </c>
      <c r="E125" s="52">
        <f>Transportation!E125/1000000</f>
        <v>1.38E-5</v>
      </c>
      <c r="F125" s="55">
        <f t="shared" si="8"/>
        <v>3.3362637362637397E-6</v>
      </c>
      <c r="G125" s="57">
        <f t="shared" si="9"/>
        <v>3.3362637362637396E-7</v>
      </c>
      <c r="H125" s="4">
        <f t="shared" si="10"/>
        <v>5.307692307692313E-8</v>
      </c>
      <c r="I125">
        <v>128100</v>
      </c>
      <c r="J125">
        <f t="shared" si="12"/>
        <v>3.1850286885245902</v>
      </c>
      <c r="K125" s="50">
        <f t="shared" si="14"/>
        <v>204.09272840816232</v>
      </c>
      <c r="L125" s="53">
        <f t="shared" si="11"/>
        <v>5.8503707558932909</v>
      </c>
      <c r="M125">
        <v>7.75</v>
      </c>
      <c r="N125">
        <v>46</v>
      </c>
      <c r="O125">
        <v>422</v>
      </c>
      <c r="P125">
        <v>24.46</v>
      </c>
      <c r="Q125">
        <v>89.7</v>
      </c>
      <c r="R125" s="7">
        <v>9.1727000000000007</v>
      </c>
      <c r="S125" s="8">
        <v>338700</v>
      </c>
      <c r="T125">
        <v>2</v>
      </c>
      <c r="U125" s="9">
        <v>28.577999999999999</v>
      </c>
      <c r="V125" s="9">
        <v>28.582000000000001</v>
      </c>
      <c r="W125" s="9">
        <v>28.547000000000001</v>
      </c>
      <c r="X125" s="9">
        <v>28.594000000000001</v>
      </c>
      <c r="Y125" s="9">
        <v>28.640999999999998</v>
      </c>
    </row>
    <row r="126" spans="1:25" hidden="1" x14ac:dyDescent="0.3">
      <c r="A126" t="s">
        <v>145</v>
      </c>
      <c r="B126" t="s">
        <v>146</v>
      </c>
      <c r="C126" t="s">
        <v>166</v>
      </c>
      <c r="D126" t="s">
        <v>14</v>
      </c>
      <c r="E126" s="52">
        <f>Transportation!E126/1000000</f>
        <v>1.3200000000000001E-5</v>
      </c>
      <c r="F126" s="55">
        <f t="shared" si="8"/>
        <v>3.1912087912087947E-6</v>
      </c>
      <c r="G126" s="57">
        <f t="shared" si="9"/>
        <v>3.1912087912087946E-7</v>
      </c>
      <c r="H126" s="4">
        <f t="shared" si="10"/>
        <v>5.0769230769230824E-8</v>
      </c>
      <c r="I126">
        <v>146300</v>
      </c>
      <c r="J126">
        <f t="shared" si="12"/>
        <v>2.6675526315789475</v>
      </c>
      <c r="K126" s="50">
        <f t="shared" si="14"/>
        <v>233.08950949347499</v>
      </c>
      <c r="L126" s="53">
        <f t="shared" si="11"/>
        <v>5.5960068099848881</v>
      </c>
      <c r="M126">
        <v>25</v>
      </c>
      <c r="N126">
        <v>29.3</v>
      </c>
      <c r="O126">
        <v>272</v>
      </c>
      <c r="P126">
        <v>24.91</v>
      </c>
      <c r="Q126">
        <v>91.87</v>
      </c>
      <c r="R126" s="7">
        <v>9.2842000000000002</v>
      </c>
      <c r="S126" s="8">
        <v>412520</v>
      </c>
      <c r="T126">
        <v>3</v>
      </c>
      <c r="U126" s="9">
        <v>20.344000000000001</v>
      </c>
      <c r="V126" s="9">
        <v>20.323</v>
      </c>
      <c r="W126" s="9">
        <v>20.126999999999999</v>
      </c>
      <c r="X126" s="9">
        <v>20.224</v>
      </c>
      <c r="Y126" s="9">
        <v>20.367999999999999</v>
      </c>
    </row>
    <row r="127" spans="1:25" hidden="1" x14ac:dyDescent="0.3">
      <c r="A127" t="s">
        <v>167</v>
      </c>
      <c r="B127" t="s">
        <v>168</v>
      </c>
      <c r="C127" t="s">
        <v>169</v>
      </c>
      <c r="D127" t="s">
        <v>29</v>
      </c>
      <c r="E127" s="52">
        <f>Transportation!E127/1000000</f>
        <v>8.0900000000000005E-6</v>
      </c>
      <c r="F127" s="55">
        <f t="shared" si="8"/>
        <v>1.955824175824178E-6</v>
      </c>
      <c r="G127" s="57">
        <f t="shared" si="9"/>
        <v>1.955824175824178E-7</v>
      </c>
      <c r="H127" s="4">
        <f t="shared" si="10"/>
        <v>3.1115384615384644E-8</v>
      </c>
      <c r="I127">
        <v>167400</v>
      </c>
      <c r="J127">
        <f t="shared" si="12"/>
        <v>1.4288165098566308</v>
      </c>
      <c r="K127" s="50">
        <f t="shared" ref="K127:K141" si="15">I127*Cvd_blr</f>
        <v>1491.1175509443956</v>
      </c>
      <c r="L127" s="53">
        <f t="shared" si="11"/>
        <v>19.174800374337043</v>
      </c>
      <c r="M127">
        <v>32.9</v>
      </c>
      <c r="N127">
        <v>29.200000000000003</v>
      </c>
      <c r="O127">
        <v>487</v>
      </c>
      <c r="P127">
        <v>53.13</v>
      </c>
      <c r="Q127">
        <v>26.02</v>
      </c>
      <c r="R127" s="7">
        <v>16.692</v>
      </c>
      <c r="S127">
        <v>14486</v>
      </c>
      <c r="T127">
        <v>2</v>
      </c>
      <c r="U127" s="9">
        <v>10.941000000000001</v>
      </c>
      <c r="V127" s="9">
        <v>10.956</v>
      </c>
      <c r="W127" s="9">
        <v>10.928000000000001</v>
      </c>
      <c r="X127" s="9">
        <v>10.978999999999999</v>
      </c>
      <c r="Y127" s="9">
        <v>11.03</v>
      </c>
    </row>
    <row r="128" spans="1:25" hidden="1" x14ac:dyDescent="0.3">
      <c r="A128" t="s">
        <v>167</v>
      </c>
      <c r="B128" t="s">
        <v>168</v>
      </c>
      <c r="C128" t="s">
        <v>170</v>
      </c>
      <c r="D128" t="s">
        <v>29</v>
      </c>
      <c r="E128" s="52">
        <f>Transportation!E128/1000000</f>
        <v>8.7000000000000014E-6</v>
      </c>
      <c r="F128" s="55">
        <f t="shared" si="8"/>
        <v>2.1032967032967057E-6</v>
      </c>
      <c r="G128" s="57">
        <f t="shared" si="9"/>
        <v>2.103296703296706E-7</v>
      </c>
      <c r="H128" s="4">
        <f t="shared" si="10"/>
        <v>3.3461538461538496E-8</v>
      </c>
      <c r="I128">
        <v>220700</v>
      </c>
      <c r="J128">
        <f t="shared" si="12"/>
        <v>1.1654678862709562</v>
      </c>
      <c r="K128" s="50">
        <f t="shared" si="15"/>
        <v>1965.8879539631309</v>
      </c>
      <c r="L128" s="53">
        <f t="shared" si="11"/>
        <v>20.620613505158506</v>
      </c>
      <c r="M128">
        <v>51.800000000000004</v>
      </c>
      <c r="N128">
        <v>30.6</v>
      </c>
      <c r="O128">
        <v>492</v>
      </c>
      <c r="P128">
        <v>53.15</v>
      </c>
      <c r="Q128">
        <v>29.21</v>
      </c>
      <c r="R128" s="7">
        <v>16.068999999999999</v>
      </c>
      <c r="S128">
        <v>38727</v>
      </c>
      <c r="T128">
        <v>5</v>
      </c>
      <c r="U128" s="9">
        <v>10.877000000000001</v>
      </c>
      <c r="V128" s="9">
        <v>10.877000000000001</v>
      </c>
      <c r="W128" s="9">
        <v>10.775</v>
      </c>
      <c r="X128" s="9">
        <v>10.877000000000001</v>
      </c>
      <c r="Y128" s="9">
        <v>11.132</v>
      </c>
    </row>
    <row r="129" spans="1:25" hidden="1" x14ac:dyDescent="0.3">
      <c r="A129" t="s">
        <v>167</v>
      </c>
      <c r="B129" t="s">
        <v>168</v>
      </c>
      <c r="C129" t="s">
        <v>171</v>
      </c>
      <c r="D129" t="s">
        <v>29</v>
      </c>
      <c r="E129" s="52">
        <f>Transportation!E129/1000000</f>
        <v>6.9E-6</v>
      </c>
      <c r="F129" s="55">
        <f t="shared" si="8"/>
        <v>1.6681318681318698E-6</v>
      </c>
      <c r="G129" s="57">
        <f t="shared" si="9"/>
        <v>1.6681318681318698E-7</v>
      </c>
      <c r="H129" s="4">
        <f t="shared" si="10"/>
        <v>2.6538461538461565E-8</v>
      </c>
      <c r="I129">
        <v>150700</v>
      </c>
      <c r="J129">
        <f t="shared" si="12"/>
        <v>1.3536900298606502</v>
      </c>
      <c r="K129" s="50">
        <f t="shared" si="15"/>
        <v>1342.3620963400265</v>
      </c>
      <c r="L129" s="53">
        <f t="shared" si="11"/>
        <v>16.354279676505019</v>
      </c>
      <c r="M129">
        <v>37.200000000000003</v>
      </c>
      <c r="N129">
        <v>24.700000000000003</v>
      </c>
      <c r="O129">
        <v>506</v>
      </c>
      <c r="P129">
        <v>54.22</v>
      </c>
      <c r="Q129">
        <v>28.51</v>
      </c>
      <c r="R129" s="7">
        <v>20.492999999999999</v>
      </c>
      <c r="S129">
        <v>23303</v>
      </c>
      <c r="T129">
        <v>4</v>
      </c>
      <c r="U129" s="9">
        <v>10.845000000000001</v>
      </c>
      <c r="V129" s="9">
        <v>10.851000000000001</v>
      </c>
      <c r="W129" s="9">
        <v>10.775</v>
      </c>
      <c r="X129" s="9">
        <v>10.852</v>
      </c>
      <c r="Y129" s="9">
        <v>10.978999999999999</v>
      </c>
    </row>
    <row r="130" spans="1:25" hidden="1" x14ac:dyDescent="0.3">
      <c r="A130" t="s">
        <v>167</v>
      </c>
      <c r="B130" t="s">
        <v>168</v>
      </c>
      <c r="C130" t="s">
        <v>172</v>
      </c>
      <c r="D130" t="s">
        <v>29</v>
      </c>
      <c r="E130" s="52">
        <f>Transportation!E130/1000000</f>
        <v>8.6400000000000003E-6</v>
      </c>
      <c r="F130" s="55">
        <f t="shared" ref="F130:F193" si="16">0.241758241758242*E130</f>
        <v>2.088791208791211E-6</v>
      </c>
      <c r="G130" s="57">
        <f t="shared" ref="G130:G193" si="17">0.0241758241758242*E130</f>
        <v>2.0887912087912111E-7</v>
      </c>
      <c r="H130" s="4">
        <f t="shared" ref="H130:H193" si="18">0.00384615384615385*E130</f>
        <v>3.3230769230769267E-8</v>
      </c>
      <c r="I130">
        <v>286400</v>
      </c>
      <c r="J130">
        <f t="shared" si="12"/>
        <v>0.8919163407821229</v>
      </c>
      <c r="K130" s="50">
        <f t="shared" si="15"/>
        <v>2551.1115089036734</v>
      </c>
      <c r="L130" s="53">
        <f t="shared" ref="L130:L193" si="19">(J130/10)*K130*0.09</f>
        <v>20.478402377536717</v>
      </c>
      <c r="M130">
        <v>72.100000000000009</v>
      </c>
      <c r="N130">
        <v>33.700000000000003</v>
      </c>
      <c r="O130">
        <v>497</v>
      </c>
      <c r="P130">
        <v>52.11</v>
      </c>
      <c r="Q130">
        <v>23.71</v>
      </c>
      <c r="R130" s="7">
        <v>14.734</v>
      </c>
      <c r="S130">
        <v>91323</v>
      </c>
      <c r="T130">
        <v>6</v>
      </c>
      <c r="U130" s="9">
        <v>13.404999999999999</v>
      </c>
      <c r="V130" s="9">
        <v>13.407</v>
      </c>
      <c r="W130" s="9">
        <v>13.3</v>
      </c>
      <c r="X130" s="9">
        <v>13.45</v>
      </c>
      <c r="Y130" s="9">
        <v>13.849</v>
      </c>
    </row>
    <row r="131" spans="1:25" hidden="1" x14ac:dyDescent="0.3">
      <c r="A131" t="s">
        <v>167</v>
      </c>
      <c r="B131" t="s">
        <v>168</v>
      </c>
      <c r="C131" t="s">
        <v>173</v>
      </c>
      <c r="D131" t="s">
        <v>29</v>
      </c>
      <c r="E131" s="52">
        <f>Transportation!E131/1000000</f>
        <v>1.4200000000000001E-5</v>
      </c>
      <c r="F131" s="55">
        <f t="shared" si="16"/>
        <v>3.432967032967037E-6</v>
      </c>
      <c r="G131" s="57">
        <f t="shared" si="17"/>
        <v>3.4329670329670369E-7</v>
      </c>
      <c r="H131" s="4">
        <f t="shared" si="18"/>
        <v>5.4615384615384676E-8</v>
      </c>
      <c r="I131">
        <v>475500</v>
      </c>
      <c r="J131">
        <f t="shared" ref="J131:J194" si="20">((591307500000)*E131)/(20*I131)</f>
        <v>0.88291971608832809</v>
      </c>
      <c r="K131" s="50">
        <f t="shared" si="15"/>
        <v>4235.5220757112311</v>
      </c>
      <c r="L131" s="53">
        <f t="shared" si="19"/>
        <v>33.656633537155258</v>
      </c>
      <c r="M131">
        <v>88.2</v>
      </c>
      <c r="N131">
        <v>50.6</v>
      </c>
      <c r="O131">
        <v>478</v>
      </c>
      <c r="P131">
        <v>52.43</v>
      </c>
      <c r="Q131">
        <v>30.97</v>
      </c>
      <c r="R131" s="7">
        <v>9.4427000000000003</v>
      </c>
      <c r="S131">
        <v>96654</v>
      </c>
      <c r="T131">
        <v>5</v>
      </c>
      <c r="U131" s="9">
        <v>12.802</v>
      </c>
      <c r="V131" s="9">
        <v>12.653</v>
      </c>
      <c r="W131" s="9">
        <v>11.993</v>
      </c>
      <c r="X131" s="9">
        <v>12.446</v>
      </c>
      <c r="Y131" s="9">
        <v>12.898999999999999</v>
      </c>
    </row>
    <row r="132" spans="1:25" hidden="1" x14ac:dyDescent="0.3">
      <c r="A132" t="s">
        <v>167</v>
      </c>
      <c r="B132" t="s">
        <v>168</v>
      </c>
      <c r="C132" t="s">
        <v>174</v>
      </c>
      <c r="D132" t="s">
        <v>29</v>
      </c>
      <c r="E132" s="52">
        <f>Transportation!E132/1000000</f>
        <v>9.1800000000000002E-6</v>
      </c>
      <c r="F132" s="55">
        <f t="shared" si="16"/>
        <v>2.2193406593406617E-6</v>
      </c>
      <c r="G132" s="57">
        <f t="shared" si="17"/>
        <v>2.2193406593406617E-7</v>
      </c>
      <c r="H132" s="4">
        <f t="shared" si="18"/>
        <v>3.5307692307692343E-8</v>
      </c>
      <c r="I132">
        <v>301600</v>
      </c>
      <c r="J132">
        <f t="shared" si="20"/>
        <v>0.89990100298408493</v>
      </c>
      <c r="K132" s="50">
        <f t="shared" si="15"/>
        <v>2686.5056951304045</v>
      </c>
      <c r="L132" s="53">
        <f t="shared" si="19"/>
        <v>21.758302526132766</v>
      </c>
      <c r="M132">
        <v>82.2</v>
      </c>
      <c r="N132">
        <v>33.300000000000004</v>
      </c>
      <c r="O132">
        <v>479</v>
      </c>
      <c r="P132">
        <v>53.68</v>
      </c>
      <c r="Q132">
        <v>23.83</v>
      </c>
      <c r="R132" s="7">
        <v>14.394</v>
      </c>
      <c r="S132">
        <v>51688</v>
      </c>
      <c r="T132">
        <v>5</v>
      </c>
      <c r="U132" s="9">
        <v>11.4</v>
      </c>
      <c r="V132" s="9">
        <v>11.394</v>
      </c>
      <c r="W132" s="9">
        <v>11.081</v>
      </c>
      <c r="X132" s="9">
        <v>11.436</v>
      </c>
      <c r="Y132" s="9">
        <v>11.689</v>
      </c>
    </row>
    <row r="133" spans="1:25" hidden="1" x14ac:dyDescent="0.3">
      <c r="A133" t="s">
        <v>167</v>
      </c>
      <c r="B133" t="s">
        <v>168</v>
      </c>
      <c r="C133" t="s">
        <v>175</v>
      </c>
      <c r="D133" t="s">
        <v>29</v>
      </c>
      <c r="E133" s="52">
        <f>Transportation!E133/1000000</f>
        <v>6.9600000000000003E-6</v>
      </c>
      <c r="F133" s="55">
        <f t="shared" si="16"/>
        <v>1.6826373626373645E-6</v>
      </c>
      <c r="G133" s="57">
        <f t="shared" si="17"/>
        <v>1.6826373626373644E-7</v>
      </c>
      <c r="H133" s="4">
        <f t="shared" si="18"/>
        <v>2.6769230769230797E-8</v>
      </c>
      <c r="I133">
        <v>100700</v>
      </c>
      <c r="J133">
        <f t="shared" si="20"/>
        <v>2.0434459781529295</v>
      </c>
      <c r="K133" s="50">
        <f t="shared" si="15"/>
        <v>896.98648375209461</v>
      </c>
      <c r="L133" s="53">
        <f t="shared" si="19"/>
        <v>16.4964908041268</v>
      </c>
      <c r="M133">
        <v>17.600000000000001</v>
      </c>
      <c r="N133">
        <v>24</v>
      </c>
      <c r="O133">
        <v>483</v>
      </c>
      <c r="P133">
        <v>53.89</v>
      </c>
      <c r="Q133">
        <v>25.29</v>
      </c>
      <c r="R133" s="7">
        <v>20.155000000000001</v>
      </c>
      <c r="S133">
        <v>28246</v>
      </c>
      <c r="T133">
        <v>4</v>
      </c>
      <c r="U133" s="9">
        <v>10.628</v>
      </c>
      <c r="V133" s="9">
        <v>10.635999999999999</v>
      </c>
      <c r="W133" s="9">
        <v>10.622999999999999</v>
      </c>
      <c r="X133" s="9">
        <v>10.622999999999999</v>
      </c>
      <c r="Y133" s="9">
        <v>10.725</v>
      </c>
    </row>
    <row r="134" spans="1:25" hidden="1" x14ac:dyDescent="0.3">
      <c r="A134" t="s">
        <v>167</v>
      </c>
      <c r="B134" t="s">
        <v>168</v>
      </c>
      <c r="C134" t="s">
        <v>176</v>
      </c>
      <c r="D134" t="s">
        <v>29</v>
      </c>
      <c r="E134" s="52">
        <f>Transportation!E134/1000000</f>
        <v>3.3300000000000003E-5</v>
      </c>
      <c r="F134" s="55">
        <f t="shared" si="16"/>
        <v>8.05054945054946E-6</v>
      </c>
      <c r="G134" s="57">
        <f t="shared" si="17"/>
        <v>8.0505494505494593E-7</v>
      </c>
      <c r="H134" s="4">
        <f t="shared" si="18"/>
        <v>1.2807692307692322E-7</v>
      </c>
      <c r="I134">
        <v>1693000</v>
      </c>
      <c r="J134">
        <f t="shared" si="20"/>
        <v>0.58152804932073243</v>
      </c>
      <c r="K134" s="50">
        <f t="shared" si="15"/>
        <v>15080.41824222737</v>
      </c>
      <c r="L134" s="53">
        <f t="shared" si="19"/>
        <v>78.927175830089439</v>
      </c>
      <c r="M134">
        <v>187</v>
      </c>
      <c r="N134">
        <v>124</v>
      </c>
      <c r="O134">
        <v>496</v>
      </c>
      <c r="P134">
        <v>53.9</v>
      </c>
      <c r="Q134">
        <v>27.58</v>
      </c>
      <c r="R134" s="7">
        <v>4.0088999999999997</v>
      </c>
      <c r="S134" s="8">
        <v>1508900</v>
      </c>
      <c r="T134">
        <v>8</v>
      </c>
      <c r="U134" s="9">
        <v>13.395</v>
      </c>
      <c r="V134" s="9">
        <v>13.212999999999999</v>
      </c>
      <c r="W134" s="9">
        <v>12.194000000000001</v>
      </c>
      <c r="X134" s="9">
        <v>12.999000000000001</v>
      </c>
      <c r="Y134" s="9">
        <v>13.5</v>
      </c>
    </row>
    <row r="135" spans="1:25" hidden="1" x14ac:dyDescent="0.3">
      <c r="A135" t="s">
        <v>167</v>
      </c>
      <c r="B135" t="s">
        <v>168</v>
      </c>
      <c r="C135" t="s">
        <v>177</v>
      </c>
      <c r="D135" t="s">
        <v>29</v>
      </c>
      <c r="E135" s="52">
        <f>Transportation!E135/1000000</f>
        <v>1.4E-5</v>
      </c>
      <c r="F135" s="55">
        <f t="shared" si="16"/>
        <v>3.3846153846153881E-6</v>
      </c>
      <c r="G135" s="57">
        <f t="shared" si="17"/>
        <v>3.3846153846153882E-7</v>
      </c>
      <c r="H135" s="4">
        <f t="shared" si="18"/>
        <v>5.3846153846153896E-8</v>
      </c>
      <c r="I135">
        <v>356500</v>
      </c>
      <c r="J135">
        <f t="shared" si="20"/>
        <v>1.1610525946704067</v>
      </c>
      <c r="K135" s="50">
        <f t="shared" si="15"/>
        <v>3175.5281177519537</v>
      </c>
      <c r="L135" s="53">
        <f t="shared" si="19"/>
        <v>33.182596445082645</v>
      </c>
      <c r="M135">
        <v>56.2</v>
      </c>
      <c r="N135">
        <v>47.6</v>
      </c>
      <c r="O135">
        <v>478</v>
      </c>
      <c r="P135">
        <v>53.9</v>
      </c>
      <c r="Q135">
        <v>30.34</v>
      </c>
      <c r="R135" s="7">
        <v>10.044</v>
      </c>
      <c r="S135">
        <v>70386</v>
      </c>
      <c r="T135">
        <v>5</v>
      </c>
      <c r="U135" s="9">
        <v>11.278</v>
      </c>
      <c r="V135" s="9">
        <v>11.250999999999999</v>
      </c>
      <c r="W135" s="9">
        <v>10.877000000000001</v>
      </c>
      <c r="X135" s="9">
        <v>11.284000000000001</v>
      </c>
      <c r="Y135" s="9">
        <v>11.335000000000001</v>
      </c>
    </row>
    <row r="136" spans="1:25" hidden="1" x14ac:dyDescent="0.3">
      <c r="A136" t="s">
        <v>167</v>
      </c>
      <c r="B136" t="s">
        <v>168</v>
      </c>
      <c r="C136" t="s">
        <v>178</v>
      </c>
      <c r="D136" t="s">
        <v>29</v>
      </c>
      <c r="E136" s="52">
        <f>Transportation!E136/1000000</f>
        <v>6.4400000000000002E-6</v>
      </c>
      <c r="F136" s="55">
        <f t="shared" si="16"/>
        <v>1.5569230769230786E-6</v>
      </c>
      <c r="G136" s="57">
        <f t="shared" si="17"/>
        <v>1.5569230769230786E-7</v>
      </c>
      <c r="H136" s="4">
        <f t="shared" si="18"/>
        <v>2.4769230769230793E-8</v>
      </c>
      <c r="I136">
        <v>109800</v>
      </c>
      <c r="J136">
        <f t="shared" si="20"/>
        <v>1.7340711748633881</v>
      </c>
      <c r="K136" s="50">
        <f t="shared" si="15"/>
        <v>978.04484524309817</v>
      </c>
      <c r="L136" s="53">
        <f t="shared" si="19"/>
        <v>15.263994364738016</v>
      </c>
      <c r="M136">
        <v>22.400000000000002</v>
      </c>
      <c r="N136">
        <v>23.200000000000003</v>
      </c>
      <c r="O136">
        <v>489</v>
      </c>
      <c r="P136">
        <v>52.05</v>
      </c>
      <c r="Q136">
        <v>29.23</v>
      </c>
      <c r="R136" s="7">
        <v>21.065000000000001</v>
      </c>
      <c r="S136">
        <v>11933</v>
      </c>
      <c r="T136">
        <v>2</v>
      </c>
      <c r="U136" s="9">
        <v>11.836</v>
      </c>
      <c r="V136" s="9">
        <v>11.819000000000001</v>
      </c>
      <c r="W136" s="9">
        <v>11.689</v>
      </c>
      <c r="X136" s="9">
        <v>11.765000000000001</v>
      </c>
      <c r="Y136" s="9">
        <v>11.840999999999999</v>
      </c>
    </row>
    <row r="137" spans="1:25" hidden="1" x14ac:dyDescent="0.3">
      <c r="A137" t="s">
        <v>167</v>
      </c>
      <c r="B137" t="s">
        <v>168</v>
      </c>
      <c r="C137" t="s">
        <v>179</v>
      </c>
      <c r="D137" t="s">
        <v>29</v>
      </c>
      <c r="E137" s="52">
        <f>Transportation!E137/1000000</f>
        <v>6.99E-6</v>
      </c>
      <c r="F137" s="55">
        <f t="shared" si="16"/>
        <v>1.6898901098901117E-6</v>
      </c>
      <c r="G137" s="57">
        <f t="shared" si="17"/>
        <v>1.6898901098901117E-7</v>
      </c>
      <c r="H137" s="4">
        <f t="shared" si="18"/>
        <v>2.6884615384615409E-8</v>
      </c>
      <c r="I137">
        <v>105700</v>
      </c>
      <c r="J137">
        <f t="shared" si="20"/>
        <v>1.955174751655629</v>
      </c>
      <c r="K137" s="50">
        <f t="shared" si="15"/>
        <v>941.52404501088779</v>
      </c>
      <c r="L137" s="53">
        <f t="shared" si="19"/>
        <v>16.567596367937693</v>
      </c>
      <c r="M137">
        <v>44.900000000000006</v>
      </c>
      <c r="N137">
        <v>15.8</v>
      </c>
      <c r="O137">
        <v>300</v>
      </c>
      <c r="P137">
        <v>55.51</v>
      </c>
      <c r="Q137">
        <v>28.69</v>
      </c>
      <c r="R137" s="7">
        <v>19.023</v>
      </c>
      <c r="S137">
        <v>40823</v>
      </c>
      <c r="T137">
        <v>8</v>
      </c>
      <c r="U137" s="9">
        <v>9.6388999999999996</v>
      </c>
      <c r="V137" s="9">
        <v>9.6668000000000003</v>
      </c>
      <c r="W137" s="9">
        <v>9.3919999999999995</v>
      </c>
      <c r="X137" s="9">
        <v>9.5465999999999998</v>
      </c>
      <c r="Y137" s="9">
        <v>10.06</v>
      </c>
    </row>
    <row r="138" spans="1:25" hidden="1" x14ac:dyDescent="0.3">
      <c r="A138" t="s">
        <v>167</v>
      </c>
      <c r="B138" t="s">
        <v>168</v>
      </c>
      <c r="C138" t="s">
        <v>180</v>
      </c>
      <c r="D138" t="s">
        <v>29</v>
      </c>
      <c r="E138" s="52">
        <f>Transportation!E138/1000000</f>
        <v>7.1900000000000006E-6</v>
      </c>
      <c r="F138" s="55">
        <f t="shared" si="16"/>
        <v>1.7382417582417601E-6</v>
      </c>
      <c r="G138" s="57">
        <f t="shared" si="17"/>
        <v>1.7382417582417601E-7</v>
      </c>
      <c r="H138" s="4">
        <f t="shared" si="18"/>
        <v>2.7653846153846182E-8</v>
      </c>
      <c r="I138">
        <v>123900</v>
      </c>
      <c r="J138">
        <f t="shared" si="20"/>
        <v>1.7156985169491528</v>
      </c>
      <c r="K138" s="50">
        <f t="shared" si="15"/>
        <v>1103.640767992895</v>
      </c>
      <c r="L138" s="53">
        <f t="shared" si="19"/>
        <v>17.041633460010306</v>
      </c>
      <c r="M138">
        <v>27.3</v>
      </c>
      <c r="N138">
        <v>23.700000000000003</v>
      </c>
      <c r="O138">
        <v>467</v>
      </c>
      <c r="P138">
        <v>54.51</v>
      </c>
      <c r="Q138">
        <v>30.4</v>
      </c>
      <c r="R138" s="7">
        <v>19.718</v>
      </c>
      <c r="S138">
        <v>30238</v>
      </c>
      <c r="T138">
        <v>4</v>
      </c>
      <c r="U138" s="9">
        <v>11.013999999999999</v>
      </c>
      <c r="V138" s="9">
        <v>10.983000000000001</v>
      </c>
      <c r="W138" s="9">
        <v>10.826000000000001</v>
      </c>
      <c r="X138" s="9">
        <v>10.903</v>
      </c>
      <c r="Y138" s="9">
        <v>11.081</v>
      </c>
    </row>
    <row r="139" spans="1:25" hidden="1" x14ac:dyDescent="0.3">
      <c r="A139" t="s">
        <v>167</v>
      </c>
      <c r="B139" t="s">
        <v>168</v>
      </c>
      <c r="C139" t="s">
        <v>181</v>
      </c>
      <c r="D139" t="s">
        <v>29</v>
      </c>
      <c r="E139" s="52">
        <f>Transportation!E139/1000000</f>
        <v>7.8399999999999995E-6</v>
      </c>
      <c r="F139" s="55">
        <f t="shared" si="16"/>
        <v>1.8953846153846172E-6</v>
      </c>
      <c r="G139" s="57">
        <f t="shared" si="17"/>
        <v>1.8953846153846172E-7</v>
      </c>
      <c r="H139" s="4">
        <f t="shared" si="18"/>
        <v>3.0153846153846181E-8</v>
      </c>
      <c r="I139">
        <v>129900</v>
      </c>
      <c r="J139">
        <f t="shared" si="20"/>
        <v>1.7843921478060045</v>
      </c>
      <c r="K139" s="50">
        <f t="shared" si="15"/>
        <v>1157.0858415034468</v>
      </c>
      <c r="L139" s="53">
        <f t="shared" si="19"/>
        <v>18.582254009246281</v>
      </c>
      <c r="M139">
        <v>21.1</v>
      </c>
      <c r="N139">
        <v>28.3</v>
      </c>
      <c r="O139">
        <v>487</v>
      </c>
      <c r="P139">
        <v>52.13</v>
      </c>
      <c r="Q139">
        <v>26.08</v>
      </c>
      <c r="R139" s="7">
        <v>17.219000000000001</v>
      </c>
      <c r="S139">
        <v>8769.7999999999993</v>
      </c>
      <c r="T139">
        <v>2</v>
      </c>
      <c r="U139" s="9">
        <v>11.634</v>
      </c>
      <c r="V139" s="9">
        <v>11.627000000000001</v>
      </c>
      <c r="W139" s="9">
        <v>11.587999999999999</v>
      </c>
      <c r="X139" s="9">
        <v>11.613</v>
      </c>
      <c r="Y139" s="9">
        <v>11.638999999999999</v>
      </c>
    </row>
    <row r="140" spans="1:25" hidden="1" x14ac:dyDescent="0.3">
      <c r="A140" t="s">
        <v>167</v>
      </c>
      <c r="B140" t="s">
        <v>168</v>
      </c>
      <c r="C140" t="s">
        <v>182</v>
      </c>
      <c r="D140" t="s">
        <v>29</v>
      </c>
      <c r="E140" s="52">
        <f>Transportation!E140/1000000</f>
        <v>8.599999999999999E-6</v>
      </c>
      <c r="F140" s="55">
        <f t="shared" si="16"/>
        <v>2.0791208791208811E-6</v>
      </c>
      <c r="G140" s="57">
        <f t="shared" si="17"/>
        <v>2.0791208791208811E-7</v>
      </c>
      <c r="H140" s="4">
        <f t="shared" si="18"/>
        <v>3.3076923076923103E-8</v>
      </c>
      <c r="I140">
        <v>100900</v>
      </c>
      <c r="J140">
        <f t="shared" si="20"/>
        <v>2.5199427651139739</v>
      </c>
      <c r="K140" s="50">
        <f t="shared" si="15"/>
        <v>898.76798620244631</v>
      </c>
      <c r="L140" s="53">
        <f t="shared" si="19"/>
        <v>20.383594959122195</v>
      </c>
      <c r="M140">
        <v>11.8</v>
      </c>
      <c r="N140">
        <v>29.400000000000002</v>
      </c>
      <c r="O140">
        <v>483</v>
      </c>
      <c r="P140">
        <v>52.8</v>
      </c>
      <c r="Q140">
        <v>27.54</v>
      </c>
      <c r="R140" s="7">
        <v>16.443000000000001</v>
      </c>
      <c r="S140">
        <v>8742.7999999999993</v>
      </c>
      <c r="T140">
        <v>2</v>
      </c>
      <c r="U140" s="9">
        <v>11.861000000000001</v>
      </c>
      <c r="V140" s="9">
        <v>11.901</v>
      </c>
      <c r="W140" s="9">
        <v>11.638999999999999</v>
      </c>
      <c r="X140" s="9">
        <v>11.942</v>
      </c>
      <c r="Y140" s="9">
        <v>12.244999999999999</v>
      </c>
    </row>
    <row r="141" spans="1:25" hidden="1" x14ac:dyDescent="0.3">
      <c r="A141" t="s">
        <v>167</v>
      </c>
      <c r="B141" t="s">
        <v>168</v>
      </c>
      <c r="C141" t="s">
        <v>183</v>
      </c>
      <c r="D141" t="s">
        <v>29</v>
      </c>
      <c r="E141" s="52">
        <f>Transportation!E141/1000000</f>
        <v>1.8300000000000001E-5</v>
      </c>
      <c r="F141" s="55">
        <f t="shared" si="16"/>
        <v>4.4241758241758291E-6</v>
      </c>
      <c r="G141" s="57">
        <f t="shared" si="17"/>
        <v>4.4241758241758288E-7</v>
      </c>
      <c r="H141" s="4">
        <f t="shared" si="18"/>
        <v>7.0384615384615451E-8</v>
      </c>
      <c r="I141">
        <v>340700</v>
      </c>
      <c r="J141">
        <f t="shared" si="20"/>
        <v>1.5880433299090109</v>
      </c>
      <c r="K141" s="50">
        <f t="shared" si="15"/>
        <v>3034.7894241741674</v>
      </c>
      <c r="L141" s="53">
        <f t="shared" si="19"/>
        <v>43.374393924643741</v>
      </c>
      <c r="M141">
        <v>49.900000000000006</v>
      </c>
      <c r="N141">
        <v>48.2</v>
      </c>
      <c r="O141">
        <v>354</v>
      </c>
      <c r="P141">
        <v>55.19</v>
      </c>
      <c r="Q141">
        <v>30.19</v>
      </c>
      <c r="R141" s="7">
        <v>7.3483000000000001</v>
      </c>
      <c r="S141">
        <v>39142</v>
      </c>
      <c r="T141">
        <v>4</v>
      </c>
      <c r="U141" s="9">
        <v>10.441000000000001</v>
      </c>
      <c r="V141" s="9">
        <v>10.448</v>
      </c>
      <c r="W141" s="9">
        <v>10.417999999999999</v>
      </c>
      <c r="X141" s="9">
        <v>10.444000000000001</v>
      </c>
      <c r="Y141" s="9">
        <v>10.52</v>
      </c>
    </row>
    <row r="142" spans="1:25" hidden="1" x14ac:dyDescent="0.3">
      <c r="A142" t="s">
        <v>184</v>
      </c>
      <c r="B142" t="s">
        <v>185</v>
      </c>
      <c r="C142" t="s">
        <v>186</v>
      </c>
      <c r="D142" t="s">
        <v>29</v>
      </c>
      <c r="E142" s="52">
        <f>Transportation!E142/1000000</f>
        <v>5.6500000000000001E-6</v>
      </c>
      <c r="F142" s="55">
        <f t="shared" si="16"/>
        <v>1.3659340659340674E-6</v>
      </c>
      <c r="G142" s="57">
        <f t="shared" si="17"/>
        <v>1.3659340659340675E-7</v>
      </c>
      <c r="H142" s="4">
        <f t="shared" si="18"/>
        <v>2.1730769230769253E-8</v>
      </c>
      <c r="I142">
        <v>165300</v>
      </c>
      <c r="J142">
        <f t="shared" si="20"/>
        <v>1.0105527450090743</v>
      </c>
      <c r="K142" s="50">
        <f t="shared" ref="K142:K152" si="21">I142*CVD_BEL</f>
        <v>446.4834180908868</v>
      </c>
      <c r="L142" s="53">
        <f t="shared" si="19"/>
        <v>4.0607553937750183</v>
      </c>
      <c r="M142">
        <v>44.7</v>
      </c>
      <c r="N142">
        <v>24.700000000000003</v>
      </c>
      <c r="O142">
        <v>552</v>
      </c>
      <c r="P142">
        <v>51.2</v>
      </c>
      <c r="Q142">
        <v>3.22</v>
      </c>
      <c r="R142" s="7">
        <v>22.363</v>
      </c>
      <c r="S142" s="8">
        <v>139250</v>
      </c>
      <c r="T142">
        <v>4</v>
      </c>
      <c r="U142" s="9">
        <v>19.166</v>
      </c>
      <c r="V142" s="9">
        <v>18.878</v>
      </c>
      <c r="W142" s="9">
        <v>17.991</v>
      </c>
      <c r="X142" s="9">
        <v>18.648</v>
      </c>
      <c r="Y142" s="9">
        <v>19.692</v>
      </c>
    </row>
    <row r="143" spans="1:25" hidden="1" x14ac:dyDescent="0.3">
      <c r="A143" t="s">
        <v>184</v>
      </c>
      <c r="B143" t="s">
        <v>185</v>
      </c>
      <c r="C143" t="s">
        <v>187</v>
      </c>
      <c r="D143" t="s">
        <v>29</v>
      </c>
      <c r="E143" s="52">
        <f>Transportation!E143/1000000</f>
        <v>1.8499999999999999E-5</v>
      </c>
      <c r="F143" s="55">
        <f t="shared" si="16"/>
        <v>4.4725274725274767E-6</v>
      </c>
      <c r="G143" s="57">
        <f t="shared" si="17"/>
        <v>4.4725274725274769E-7</v>
      </c>
      <c r="H143" s="4">
        <f t="shared" si="18"/>
        <v>7.1153846153846224E-8</v>
      </c>
      <c r="I143">
        <v>2739000</v>
      </c>
      <c r="J143">
        <f t="shared" si="20"/>
        <v>0.19969311336254109</v>
      </c>
      <c r="K143" s="50">
        <f t="shared" si="21"/>
        <v>7398.1735157346575</v>
      </c>
      <c r="L143" s="53">
        <f t="shared" si="19"/>
        <v>13.29627872298015</v>
      </c>
      <c r="M143">
        <v>834</v>
      </c>
      <c r="N143">
        <v>94.800000000000011</v>
      </c>
      <c r="O143">
        <v>548</v>
      </c>
      <c r="P143">
        <v>51.03</v>
      </c>
      <c r="Q143">
        <v>4.38</v>
      </c>
      <c r="R143" s="7">
        <v>5.782</v>
      </c>
      <c r="S143" s="8">
        <v>2960600</v>
      </c>
      <c r="T143">
        <v>39</v>
      </c>
      <c r="U143" s="9">
        <v>21.234000000000002</v>
      </c>
      <c r="V143" s="9">
        <v>20.609000000000002</v>
      </c>
      <c r="W143" s="9">
        <v>17.062000000000001</v>
      </c>
      <c r="X143" s="9">
        <v>20.393000000000001</v>
      </c>
      <c r="Y143" s="9">
        <v>21.908000000000001</v>
      </c>
    </row>
    <row r="144" spans="1:25" hidden="1" x14ac:dyDescent="0.3">
      <c r="A144" t="s">
        <v>184</v>
      </c>
      <c r="B144" t="s">
        <v>185</v>
      </c>
      <c r="C144" t="s">
        <v>188</v>
      </c>
      <c r="D144" t="s">
        <v>29</v>
      </c>
      <c r="E144" s="52">
        <f>Transportation!E144/1000000</f>
        <v>5.6399999999999994E-6</v>
      </c>
      <c r="F144" s="55">
        <f t="shared" si="16"/>
        <v>1.3635164835164848E-6</v>
      </c>
      <c r="G144" s="57">
        <f t="shared" si="17"/>
        <v>1.3635164835164848E-7</v>
      </c>
      <c r="H144" s="4">
        <f t="shared" si="18"/>
        <v>2.169230769230771E-8</v>
      </c>
      <c r="I144">
        <v>402600</v>
      </c>
      <c r="J144">
        <f t="shared" si="20"/>
        <v>0.4141796199701937</v>
      </c>
      <c r="K144" s="50">
        <f t="shared" si="21"/>
        <v>1087.4423721923231</v>
      </c>
      <c r="L144" s="53">
        <f t="shared" si="19"/>
        <v>4.0535682160869211</v>
      </c>
      <c r="M144">
        <v>271</v>
      </c>
      <c r="N144">
        <v>24.400000000000002</v>
      </c>
      <c r="O144">
        <v>512</v>
      </c>
      <c r="P144">
        <v>50.45</v>
      </c>
      <c r="Q144">
        <v>4.38</v>
      </c>
      <c r="R144" s="7">
        <v>20.952000000000002</v>
      </c>
      <c r="S144" s="8">
        <v>685520</v>
      </c>
      <c r="T144">
        <v>15</v>
      </c>
      <c r="U144" s="9">
        <v>19.553999999999998</v>
      </c>
      <c r="V144" s="9">
        <v>19.315000000000001</v>
      </c>
      <c r="W144" s="9">
        <v>17.062000000000001</v>
      </c>
      <c r="X144" s="9">
        <v>19.352</v>
      </c>
      <c r="Y144" s="9">
        <v>20.126999999999999</v>
      </c>
    </row>
    <row r="145" spans="1:25" hidden="1" x14ac:dyDescent="0.3">
      <c r="A145" t="s">
        <v>184</v>
      </c>
      <c r="B145" t="s">
        <v>185</v>
      </c>
      <c r="C145" t="s">
        <v>189</v>
      </c>
      <c r="D145" t="s">
        <v>29</v>
      </c>
      <c r="E145" s="52">
        <f>Transportation!E145/1000000</f>
        <v>3.0300000000000002E-6</v>
      </c>
      <c r="F145" s="55">
        <f t="shared" si="16"/>
        <v>7.3252747252747335E-7</v>
      </c>
      <c r="G145" s="57">
        <f t="shared" si="17"/>
        <v>7.3252747252747335E-8</v>
      </c>
      <c r="H145" s="4">
        <f t="shared" si="18"/>
        <v>1.1653846153846166E-8</v>
      </c>
      <c r="I145">
        <v>123800</v>
      </c>
      <c r="J145">
        <f t="shared" si="20"/>
        <v>0.72361135904684981</v>
      </c>
      <c r="K145" s="50">
        <f t="shared" si="21"/>
        <v>334.38987997369503</v>
      </c>
      <c r="L145" s="53">
        <f t="shared" si="19"/>
        <v>2.1777148394935062</v>
      </c>
      <c r="M145">
        <v>88</v>
      </c>
      <c r="N145">
        <v>13.200000000000001</v>
      </c>
      <c r="O145">
        <v>536</v>
      </c>
      <c r="P145">
        <v>50.96</v>
      </c>
      <c r="Q145">
        <v>5.48</v>
      </c>
      <c r="R145" s="7">
        <v>40.646999999999998</v>
      </c>
      <c r="S145" s="8">
        <v>320070</v>
      </c>
      <c r="T145">
        <v>10</v>
      </c>
      <c r="U145" s="9">
        <v>19.535</v>
      </c>
      <c r="V145" s="9">
        <v>19.266999999999999</v>
      </c>
      <c r="W145" s="9">
        <v>17.991</v>
      </c>
      <c r="X145" s="9">
        <v>18.890999999999998</v>
      </c>
      <c r="Y145" s="9">
        <v>20.126999999999999</v>
      </c>
    </row>
    <row r="146" spans="1:25" hidden="1" x14ac:dyDescent="0.3">
      <c r="A146" t="s">
        <v>184</v>
      </c>
      <c r="B146" t="s">
        <v>185</v>
      </c>
      <c r="C146" t="s">
        <v>190</v>
      </c>
      <c r="D146" t="s">
        <v>29</v>
      </c>
      <c r="E146" s="52">
        <f>Transportation!E146/1000000</f>
        <v>5.9499999999999998E-6</v>
      </c>
      <c r="F146" s="55">
        <f t="shared" si="16"/>
        <v>1.4384615384615399E-6</v>
      </c>
      <c r="G146" s="57">
        <f t="shared" si="17"/>
        <v>1.4384615384615399E-7</v>
      </c>
      <c r="H146" s="4">
        <f t="shared" si="18"/>
        <v>2.2884615384615406E-8</v>
      </c>
      <c r="I146">
        <v>123800</v>
      </c>
      <c r="J146">
        <f t="shared" si="20"/>
        <v>1.4209529987883682</v>
      </c>
      <c r="K146" s="50">
        <f t="shared" si="21"/>
        <v>334.38987997369503</v>
      </c>
      <c r="L146" s="53">
        <f t="shared" si="19"/>
        <v>4.2763707244179399</v>
      </c>
      <c r="M146">
        <v>25</v>
      </c>
      <c r="N146">
        <v>24.8</v>
      </c>
      <c r="O146">
        <v>536</v>
      </c>
      <c r="P146">
        <v>50.94</v>
      </c>
      <c r="Q146">
        <v>5.33</v>
      </c>
      <c r="R146" s="7">
        <v>21.646999999999998</v>
      </c>
      <c r="S146">
        <v>86355</v>
      </c>
      <c r="T146">
        <v>2</v>
      </c>
      <c r="U146" s="9">
        <v>18.707999999999998</v>
      </c>
      <c r="V146" s="9">
        <v>18.646000000000001</v>
      </c>
      <c r="W146" s="9">
        <v>18.234000000000002</v>
      </c>
      <c r="X146" s="9">
        <v>18.478000000000002</v>
      </c>
      <c r="Y146" s="9">
        <v>18.721</v>
      </c>
    </row>
    <row r="147" spans="1:25" hidden="1" x14ac:dyDescent="0.3">
      <c r="A147" t="s">
        <v>184</v>
      </c>
      <c r="B147" t="s">
        <v>185</v>
      </c>
      <c r="C147" t="s">
        <v>191</v>
      </c>
      <c r="D147" t="s">
        <v>29</v>
      </c>
      <c r="E147" s="52">
        <f>Transportation!E147/1000000</f>
        <v>6.5799999999999997E-6</v>
      </c>
      <c r="F147" s="55">
        <f t="shared" si="16"/>
        <v>1.5907692307692324E-6</v>
      </c>
      <c r="G147" s="57">
        <f t="shared" si="17"/>
        <v>1.5907692307692325E-7</v>
      </c>
      <c r="H147" s="4">
        <f t="shared" si="18"/>
        <v>2.530769230769233E-8</v>
      </c>
      <c r="I147">
        <v>405100</v>
      </c>
      <c r="J147">
        <f t="shared" si="20"/>
        <v>0.48022751789681556</v>
      </c>
      <c r="K147" s="50">
        <f t="shared" si="21"/>
        <v>1094.1949949704672</v>
      </c>
      <c r="L147" s="53">
        <f t="shared" si="19"/>
        <v>4.7291629187680746</v>
      </c>
      <c r="M147">
        <v>169</v>
      </c>
      <c r="N147">
        <v>31.1</v>
      </c>
      <c r="O147">
        <v>563</v>
      </c>
      <c r="P147">
        <v>51.08</v>
      </c>
      <c r="Q147">
        <v>3.76</v>
      </c>
      <c r="R147" s="7">
        <v>18.081</v>
      </c>
      <c r="S147" s="8">
        <v>600000</v>
      </c>
      <c r="T147">
        <v>15</v>
      </c>
      <c r="U147" s="9">
        <v>20.068000000000001</v>
      </c>
      <c r="V147" s="9">
        <v>19.952000000000002</v>
      </c>
      <c r="W147" s="9">
        <v>18.332000000000001</v>
      </c>
      <c r="X147" s="9">
        <v>19.498000000000001</v>
      </c>
      <c r="Y147" s="9">
        <v>20.32</v>
      </c>
    </row>
    <row r="148" spans="1:25" hidden="1" x14ac:dyDescent="0.3">
      <c r="A148" t="s">
        <v>184</v>
      </c>
      <c r="B148" t="s">
        <v>185</v>
      </c>
      <c r="C148" t="s">
        <v>192</v>
      </c>
      <c r="D148" t="s">
        <v>29</v>
      </c>
      <c r="E148" s="52">
        <f>Transportation!E148/1000000</f>
        <v>3.0000000000000001E-6</v>
      </c>
      <c r="F148" s="55">
        <f t="shared" si="16"/>
        <v>7.25274725274726E-7</v>
      </c>
      <c r="G148" s="57">
        <f t="shared" si="17"/>
        <v>7.2527472527472605E-8</v>
      </c>
      <c r="H148" s="4">
        <f t="shared" si="18"/>
        <v>1.153846153846155E-8</v>
      </c>
      <c r="I148">
        <v>144800</v>
      </c>
      <c r="J148">
        <f t="shared" si="20"/>
        <v>0.61254229972375696</v>
      </c>
      <c r="K148" s="50">
        <f t="shared" si="21"/>
        <v>391.11191131010531</v>
      </c>
      <c r="L148" s="53">
        <f t="shared" si="19"/>
        <v>2.1561533064292138</v>
      </c>
      <c r="M148">
        <v>112</v>
      </c>
      <c r="N148">
        <v>13.700000000000001</v>
      </c>
      <c r="O148">
        <v>552</v>
      </c>
      <c r="P148">
        <v>50.84</v>
      </c>
      <c r="Q148">
        <v>3.28</v>
      </c>
      <c r="R148" s="7">
        <v>40.396000000000001</v>
      </c>
      <c r="S148" s="8">
        <v>629260</v>
      </c>
      <c r="T148">
        <v>10</v>
      </c>
      <c r="U148" s="9">
        <v>23.852</v>
      </c>
      <c r="V148" s="9">
        <v>23.338999999999999</v>
      </c>
      <c r="W148" s="9">
        <v>20.465</v>
      </c>
      <c r="X148" s="9">
        <v>22.914000000000001</v>
      </c>
      <c r="Y148" s="9">
        <v>24.202000000000002</v>
      </c>
    </row>
    <row r="149" spans="1:25" hidden="1" x14ac:dyDescent="0.3">
      <c r="A149" t="s">
        <v>184</v>
      </c>
      <c r="B149" t="s">
        <v>185</v>
      </c>
      <c r="C149" t="s">
        <v>193</v>
      </c>
      <c r="D149" t="s">
        <v>29</v>
      </c>
      <c r="E149" s="52">
        <f>Transportation!E149/1000000</f>
        <v>5.5899999999999998E-6</v>
      </c>
      <c r="F149" s="55">
        <f t="shared" si="16"/>
        <v>1.3514285714285727E-6</v>
      </c>
      <c r="G149" s="57">
        <f t="shared" si="17"/>
        <v>1.3514285714285729E-7</v>
      </c>
      <c r="H149" s="4">
        <f t="shared" si="18"/>
        <v>2.150000000000002E-8</v>
      </c>
      <c r="I149">
        <v>165800</v>
      </c>
      <c r="J149">
        <f t="shared" si="20"/>
        <v>0.99680606905910729</v>
      </c>
      <c r="K149" s="50">
        <f t="shared" si="21"/>
        <v>447.8339426465156</v>
      </c>
      <c r="L149" s="53">
        <f t="shared" si="19"/>
        <v>4.0176323276464343</v>
      </c>
      <c r="M149">
        <v>47.300000000000004</v>
      </c>
      <c r="N149">
        <v>24.1</v>
      </c>
      <c r="O149">
        <v>548</v>
      </c>
      <c r="P149">
        <v>50.89</v>
      </c>
      <c r="Q149">
        <v>4.71</v>
      </c>
      <c r="R149" s="7">
        <v>22.757999999999999</v>
      </c>
      <c r="S149" s="8">
        <v>188410</v>
      </c>
      <c r="T149">
        <v>4</v>
      </c>
      <c r="U149" s="9">
        <v>20.213999999999999</v>
      </c>
      <c r="V149" s="9">
        <v>20.398</v>
      </c>
      <c r="W149" s="9">
        <v>19.739999999999998</v>
      </c>
      <c r="X149" s="9">
        <v>20.706</v>
      </c>
      <c r="Y149" s="9">
        <v>21.332000000000001</v>
      </c>
    </row>
    <row r="150" spans="1:25" hidden="1" x14ac:dyDescent="0.3">
      <c r="A150" t="s">
        <v>184</v>
      </c>
      <c r="B150" t="s">
        <v>185</v>
      </c>
      <c r="C150" t="s">
        <v>194</v>
      </c>
      <c r="D150" t="s">
        <v>29</v>
      </c>
      <c r="E150" s="52">
        <f>Transportation!E150/1000000</f>
        <v>1.0100000000000002E-5</v>
      </c>
      <c r="F150" s="55">
        <f t="shared" si="16"/>
        <v>2.4417582417582445E-6</v>
      </c>
      <c r="G150" s="57">
        <f t="shared" si="17"/>
        <v>2.4417582417582445E-7</v>
      </c>
      <c r="H150" s="4">
        <f t="shared" si="18"/>
        <v>3.8846153846153888E-8</v>
      </c>
      <c r="I150">
        <v>626800</v>
      </c>
      <c r="J150">
        <f t="shared" si="20"/>
        <v>0.4764044152839822</v>
      </c>
      <c r="K150" s="50">
        <f t="shared" si="21"/>
        <v>1693.0175829362845</v>
      </c>
      <c r="L150" s="53">
        <f t="shared" si="19"/>
        <v>7.2590494649783528</v>
      </c>
      <c r="M150">
        <v>205</v>
      </c>
      <c r="N150">
        <v>43.800000000000004</v>
      </c>
      <c r="O150">
        <v>515</v>
      </c>
      <c r="P150">
        <v>50.63</v>
      </c>
      <c r="Q150">
        <v>5.52</v>
      </c>
      <c r="R150" s="7">
        <v>11.756</v>
      </c>
      <c r="S150" s="8">
        <v>621480</v>
      </c>
      <c r="T150">
        <v>12</v>
      </c>
      <c r="U150" s="9">
        <v>19.259</v>
      </c>
      <c r="V150" s="9">
        <v>18.7</v>
      </c>
      <c r="W150" s="9">
        <v>17.013000000000002</v>
      </c>
      <c r="X150" s="9">
        <v>17.991</v>
      </c>
      <c r="Y150" s="9">
        <v>19.739999999999998</v>
      </c>
    </row>
    <row r="151" spans="1:25" hidden="1" x14ac:dyDescent="0.3">
      <c r="A151" t="s">
        <v>184</v>
      </c>
      <c r="B151" t="s">
        <v>185</v>
      </c>
      <c r="C151" t="s">
        <v>195</v>
      </c>
      <c r="D151" t="s">
        <v>29</v>
      </c>
      <c r="E151" s="52">
        <f>Transportation!E151/1000000</f>
        <v>6.1000000000000009E-6</v>
      </c>
      <c r="F151" s="55">
        <f t="shared" si="16"/>
        <v>1.4747252747252764E-6</v>
      </c>
      <c r="G151" s="57">
        <f t="shared" si="17"/>
        <v>1.4747252747252764E-7</v>
      </c>
      <c r="H151" s="4">
        <f t="shared" si="18"/>
        <v>2.3461538461538486E-8</v>
      </c>
      <c r="I151">
        <v>231900</v>
      </c>
      <c r="J151">
        <f t="shared" si="20"/>
        <v>0.77770067917205699</v>
      </c>
      <c r="K151" s="50">
        <f t="shared" si="21"/>
        <v>626.37328890064521</v>
      </c>
      <c r="L151" s="53">
        <f t="shared" si="19"/>
        <v>4.384178389739402</v>
      </c>
      <c r="M151">
        <v>86.5</v>
      </c>
      <c r="N151">
        <v>24.900000000000002</v>
      </c>
      <c r="O151">
        <v>519</v>
      </c>
      <c r="P151">
        <v>50.45</v>
      </c>
      <c r="Q151">
        <v>3.88</v>
      </c>
      <c r="R151" s="7">
        <v>20.82</v>
      </c>
      <c r="S151" s="8">
        <v>207060</v>
      </c>
      <c r="T151">
        <v>5</v>
      </c>
      <c r="U151" s="9">
        <v>20.405999999999999</v>
      </c>
      <c r="V151" s="9">
        <v>20.335000000000001</v>
      </c>
      <c r="W151" s="9">
        <v>18.234000000000002</v>
      </c>
      <c r="X151" s="9">
        <v>20.271999999999998</v>
      </c>
      <c r="Y151" s="9">
        <v>20.417000000000002</v>
      </c>
    </row>
    <row r="152" spans="1:25" hidden="1" x14ac:dyDescent="0.3">
      <c r="A152" t="s">
        <v>184</v>
      </c>
      <c r="B152" t="s">
        <v>185</v>
      </c>
      <c r="C152" t="s">
        <v>196</v>
      </c>
      <c r="D152" t="s">
        <v>29</v>
      </c>
      <c r="E152" s="52">
        <f>Transportation!E152/1000000</f>
        <v>6.5899999999999996E-6</v>
      </c>
      <c r="F152" s="55">
        <f t="shared" si="16"/>
        <v>1.5931868131868148E-6</v>
      </c>
      <c r="G152" s="57">
        <f t="shared" si="17"/>
        <v>1.5931868131868146E-7</v>
      </c>
      <c r="H152" s="4">
        <f t="shared" si="18"/>
        <v>2.5346153846153869E-8</v>
      </c>
      <c r="I152">
        <v>149600</v>
      </c>
      <c r="J152">
        <f t="shared" si="20"/>
        <v>1.3023784842914439</v>
      </c>
      <c r="K152" s="50">
        <f t="shared" si="21"/>
        <v>404.07694704414195</v>
      </c>
      <c r="L152" s="53">
        <f t="shared" si="19"/>
        <v>4.7363500964561718</v>
      </c>
      <c r="M152">
        <v>33.6</v>
      </c>
      <c r="N152">
        <v>25.8</v>
      </c>
      <c r="O152">
        <v>512</v>
      </c>
      <c r="P152">
        <v>50.47</v>
      </c>
      <c r="Q152">
        <v>4.8600000000000003</v>
      </c>
      <c r="R152" s="7">
        <v>19.84</v>
      </c>
      <c r="S152" s="8">
        <v>118930</v>
      </c>
      <c r="T152">
        <v>4</v>
      </c>
      <c r="U152" s="9">
        <v>16.962</v>
      </c>
      <c r="V152" s="9">
        <v>16.95</v>
      </c>
      <c r="W152" s="9">
        <v>16.423999999999999</v>
      </c>
      <c r="X152" s="9">
        <v>16.866</v>
      </c>
      <c r="Y152" s="9">
        <v>18.137</v>
      </c>
    </row>
    <row r="153" spans="1:25" hidden="1" x14ac:dyDescent="0.3">
      <c r="A153" t="s">
        <v>197</v>
      </c>
      <c r="B153" t="s">
        <v>198</v>
      </c>
      <c r="C153" t="s">
        <v>199</v>
      </c>
      <c r="D153" t="s">
        <v>69</v>
      </c>
      <c r="E153" s="52">
        <f>Transportation!E153/1000000</f>
        <v>1.1400000000000001E-5</v>
      </c>
      <c r="F153" s="55">
        <f t="shared" si="16"/>
        <v>2.7560439560439591E-6</v>
      </c>
      <c r="G153" s="57">
        <f t="shared" si="17"/>
        <v>2.7560439560439593E-7</v>
      </c>
      <c r="H153" s="4">
        <f t="shared" si="18"/>
        <v>4.3846153846153893E-8</v>
      </c>
      <c r="I153">
        <v>665100</v>
      </c>
      <c r="J153">
        <f t="shared" si="20"/>
        <v>0.50675879566982418</v>
      </c>
      <c r="K153" s="50">
        <f>I153*CVD_BEN</f>
        <v>926.90091678774547</v>
      </c>
      <c r="L153" s="53">
        <f t="shared" si="19"/>
        <v>4.227436730669524</v>
      </c>
      <c r="M153">
        <v>159</v>
      </c>
      <c r="N153">
        <v>52.7</v>
      </c>
      <c r="O153">
        <v>578</v>
      </c>
      <c r="P153">
        <v>6.38</v>
      </c>
      <c r="Q153">
        <v>2.35</v>
      </c>
      <c r="R153" s="7">
        <v>10.968</v>
      </c>
      <c r="S153" s="8">
        <v>939040</v>
      </c>
      <c r="T153">
        <v>6</v>
      </c>
      <c r="U153" s="9">
        <v>17.146999999999998</v>
      </c>
      <c r="V153" s="9">
        <v>16.812000000000001</v>
      </c>
      <c r="W153" s="9">
        <v>8.9788999999999994</v>
      </c>
      <c r="X153" s="9">
        <v>16.645</v>
      </c>
      <c r="Y153" s="9">
        <v>17.991</v>
      </c>
    </row>
    <row r="154" spans="1:25" hidden="1" x14ac:dyDescent="0.3">
      <c r="A154" t="s">
        <v>197</v>
      </c>
      <c r="B154" t="s">
        <v>198</v>
      </c>
      <c r="C154" t="s">
        <v>200</v>
      </c>
      <c r="D154" t="s">
        <v>69</v>
      </c>
      <c r="E154" s="52">
        <f>Transportation!E154/1000000</f>
        <v>1.1700000000000001E-5</v>
      </c>
      <c r="F154" s="55">
        <f t="shared" si="16"/>
        <v>2.8285714285714317E-6</v>
      </c>
      <c r="G154" s="57">
        <f t="shared" si="17"/>
        <v>2.8285714285714317E-7</v>
      </c>
      <c r="H154" s="4">
        <f t="shared" si="18"/>
        <v>4.5000000000000046E-8</v>
      </c>
      <c r="I154">
        <v>139200</v>
      </c>
      <c r="J154">
        <f t="shared" si="20"/>
        <v>2.4850207435344829</v>
      </c>
      <c r="K154" s="50">
        <f>I154*CVD_BEN</f>
        <v>193.99279449233825</v>
      </c>
      <c r="L154" s="53">
        <f t="shared" si="19"/>
        <v>4.3386850656871427</v>
      </c>
      <c r="M154">
        <v>19.400000000000002</v>
      </c>
      <c r="N154">
        <v>31.6</v>
      </c>
      <c r="O154">
        <v>347</v>
      </c>
      <c r="P154">
        <v>9.35</v>
      </c>
      <c r="Q154">
        <v>2.61</v>
      </c>
      <c r="R154" s="7">
        <v>10.968</v>
      </c>
      <c r="S154">
        <v>73570</v>
      </c>
      <c r="T154">
        <v>2</v>
      </c>
      <c r="U154" s="9">
        <v>21.004999999999999</v>
      </c>
      <c r="V154" s="9">
        <v>21.06</v>
      </c>
      <c r="W154" s="9">
        <v>20.995000000000001</v>
      </c>
      <c r="X154" s="9">
        <v>21.26</v>
      </c>
      <c r="Y154" s="9">
        <v>21.524000000000001</v>
      </c>
    </row>
    <row r="155" spans="1:25" hidden="1" x14ac:dyDescent="0.3">
      <c r="A155" t="s">
        <v>197</v>
      </c>
      <c r="B155" t="s">
        <v>198</v>
      </c>
      <c r="C155" t="s">
        <v>201</v>
      </c>
      <c r="D155" t="s">
        <v>69</v>
      </c>
      <c r="E155" s="52">
        <f>Transportation!E155/1000000</f>
        <v>8.0900000000000005E-6</v>
      </c>
      <c r="F155" s="55">
        <f t="shared" si="16"/>
        <v>1.955824175824178E-6</v>
      </c>
      <c r="G155" s="57">
        <f t="shared" si="17"/>
        <v>1.955824175824178E-7</v>
      </c>
      <c r="H155" s="4">
        <f t="shared" si="18"/>
        <v>3.1115384615384644E-8</v>
      </c>
      <c r="I155">
        <v>213900</v>
      </c>
      <c r="J155">
        <f t="shared" si="20"/>
        <v>1.1182042251051894</v>
      </c>
      <c r="K155" s="50">
        <f>I155*CVD_BEN</f>
        <v>298.09668636430422</v>
      </c>
      <c r="L155" s="53">
        <f t="shared" si="19"/>
        <v>2.9999967676417931</v>
      </c>
      <c r="M155">
        <v>35.800000000000004</v>
      </c>
      <c r="N155">
        <v>35.800000000000004</v>
      </c>
      <c r="O155">
        <v>578</v>
      </c>
      <c r="P155">
        <v>6.49</v>
      </c>
      <c r="Q155">
        <v>2.62</v>
      </c>
      <c r="R155" s="7">
        <v>16.177</v>
      </c>
      <c r="S155" s="8">
        <v>561790</v>
      </c>
      <c r="T155">
        <v>4</v>
      </c>
      <c r="U155" s="9">
        <v>17.745999999999999</v>
      </c>
      <c r="V155" s="9">
        <v>17.655999999999999</v>
      </c>
      <c r="W155" s="9">
        <v>16.866</v>
      </c>
      <c r="X155" s="9">
        <v>17.478000000000002</v>
      </c>
      <c r="Y155" s="9">
        <v>17.844000000000001</v>
      </c>
    </row>
    <row r="156" spans="1:25" hidden="1" x14ac:dyDescent="0.3">
      <c r="A156" t="s">
        <v>202</v>
      </c>
      <c r="B156" t="s">
        <v>203</v>
      </c>
      <c r="C156" t="s">
        <v>204</v>
      </c>
      <c r="D156" t="s">
        <v>77</v>
      </c>
      <c r="E156" s="52">
        <f>Transportation!E156/1000000</f>
        <v>4.6600000000000003E-6</v>
      </c>
      <c r="F156" s="55">
        <f t="shared" si="16"/>
        <v>1.1265934065934079E-6</v>
      </c>
      <c r="G156" s="57">
        <f t="shared" si="17"/>
        <v>1.1265934065934079E-7</v>
      </c>
      <c r="H156" s="4">
        <f t="shared" si="18"/>
        <v>1.792307692307694E-8</v>
      </c>
      <c r="I156">
        <v>516700</v>
      </c>
      <c r="J156">
        <f t="shared" si="20"/>
        <v>0.26664340526417651</v>
      </c>
      <c r="K156" s="50">
        <f t="shared" ref="K156:K162" si="22">I156*CVD_BOL</f>
        <v>784.94212411951412</v>
      </c>
      <c r="L156" s="53">
        <f t="shared" si="19"/>
        <v>1.8836967681947081</v>
      </c>
      <c r="M156">
        <v>230</v>
      </c>
      <c r="N156">
        <v>34</v>
      </c>
      <c r="O156">
        <v>642</v>
      </c>
      <c r="P156">
        <v>-17.39</v>
      </c>
      <c r="Q156">
        <v>-66.17</v>
      </c>
      <c r="R156" s="7">
        <v>18.872</v>
      </c>
      <c r="S156" s="8">
        <v>613220</v>
      </c>
      <c r="T156">
        <v>10</v>
      </c>
      <c r="U156" s="9">
        <v>7.9162999999999997</v>
      </c>
      <c r="V156" s="9">
        <v>7.7534000000000001</v>
      </c>
      <c r="W156" s="9">
        <v>6.7281000000000004</v>
      </c>
      <c r="X156" s="9">
        <v>7.4930000000000003</v>
      </c>
      <c r="Y156" s="9">
        <v>8.3041</v>
      </c>
    </row>
    <row r="157" spans="1:25" hidden="1" x14ac:dyDescent="0.3">
      <c r="A157" t="s">
        <v>202</v>
      </c>
      <c r="B157" t="s">
        <v>203</v>
      </c>
      <c r="C157" t="s">
        <v>205</v>
      </c>
      <c r="D157" t="s">
        <v>77</v>
      </c>
      <c r="E157" s="52">
        <f>Transportation!E157/1000000</f>
        <v>1.0200000000000001E-5</v>
      </c>
      <c r="F157" s="55">
        <f t="shared" si="16"/>
        <v>2.4659340659340687E-6</v>
      </c>
      <c r="G157" s="57">
        <f t="shared" si="17"/>
        <v>2.4659340659340688E-7</v>
      </c>
      <c r="H157" s="4">
        <f t="shared" si="18"/>
        <v>3.9230769230769267E-8</v>
      </c>
      <c r="I157">
        <v>1394000</v>
      </c>
      <c r="J157">
        <f t="shared" si="20"/>
        <v>0.21633201219512196</v>
      </c>
      <c r="K157" s="50">
        <f t="shared" si="22"/>
        <v>2117.6878672781163</v>
      </c>
      <c r="L157" s="53">
        <f t="shared" si="19"/>
        <v>4.1231130977652422</v>
      </c>
      <c r="M157">
        <v>242</v>
      </c>
      <c r="N157">
        <v>89.600000000000009</v>
      </c>
      <c r="O157">
        <v>561</v>
      </c>
      <c r="P157">
        <v>-16.510000000000002</v>
      </c>
      <c r="Q157">
        <v>-68.16</v>
      </c>
      <c r="R157" s="7">
        <v>6.2587000000000002</v>
      </c>
      <c r="S157" s="8">
        <v>221260</v>
      </c>
      <c r="T157">
        <v>6</v>
      </c>
      <c r="U157" s="9">
        <v>6.8768000000000002</v>
      </c>
      <c r="V157" s="9">
        <v>6.8453999999999997</v>
      </c>
      <c r="W157" s="9">
        <v>6.1961000000000004</v>
      </c>
      <c r="X157" s="9">
        <v>6.6219999999999999</v>
      </c>
      <c r="Y157" s="9">
        <v>7.3091999999999997</v>
      </c>
    </row>
    <row r="158" spans="1:25" hidden="1" x14ac:dyDescent="0.3">
      <c r="A158" t="s">
        <v>202</v>
      </c>
      <c r="B158" t="s">
        <v>203</v>
      </c>
      <c r="C158" t="s">
        <v>206</v>
      </c>
      <c r="D158" t="s">
        <v>77</v>
      </c>
      <c r="E158" s="52">
        <f>Transportation!E158/1000000</f>
        <v>5.6399999999999994E-6</v>
      </c>
      <c r="F158" s="55">
        <f t="shared" si="16"/>
        <v>1.3635164835164848E-6</v>
      </c>
      <c r="G158" s="57">
        <f t="shared" si="17"/>
        <v>1.3635164835164848E-7</v>
      </c>
      <c r="H158" s="4">
        <f t="shared" si="18"/>
        <v>2.169230769230771E-8</v>
      </c>
      <c r="I158">
        <v>201200</v>
      </c>
      <c r="J158">
        <f t="shared" si="20"/>
        <v>0.82877094930417494</v>
      </c>
      <c r="K158" s="50">
        <f t="shared" si="22"/>
        <v>305.65193608060042</v>
      </c>
      <c r="L158" s="53">
        <f t="shared" si="19"/>
        <v>2.279839006999604</v>
      </c>
      <c r="M158">
        <v>41.5</v>
      </c>
      <c r="N158">
        <v>31.200000000000003</v>
      </c>
      <c r="O158">
        <v>629</v>
      </c>
      <c r="P158">
        <v>-17.97</v>
      </c>
      <c r="Q158">
        <v>-67.12</v>
      </c>
      <c r="R158" s="7">
        <v>20.137</v>
      </c>
      <c r="S158">
        <v>12137</v>
      </c>
      <c r="T158">
        <v>3</v>
      </c>
      <c r="U158" s="9">
        <v>9.6676000000000002</v>
      </c>
      <c r="V158" s="9">
        <v>9.5587999999999997</v>
      </c>
      <c r="W158" s="9">
        <v>8.8236000000000008</v>
      </c>
      <c r="X158" s="9">
        <v>9.5980000000000008</v>
      </c>
      <c r="Y158" s="9">
        <v>9.7009000000000007</v>
      </c>
    </row>
    <row r="159" spans="1:25" hidden="1" x14ac:dyDescent="0.3">
      <c r="A159" t="s">
        <v>202</v>
      </c>
      <c r="B159" t="s">
        <v>203</v>
      </c>
      <c r="C159" t="s">
        <v>207</v>
      </c>
      <c r="D159" t="s">
        <v>77</v>
      </c>
      <c r="E159" s="52">
        <f>Transportation!E159/1000000</f>
        <v>3.6600000000000001E-6</v>
      </c>
      <c r="F159" s="55">
        <f t="shared" si="16"/>
        <v>8.8483516483516576E-7</v>
      </c>
      <c r="G159" s="57">
        <f t="shared" si="17"/>
        <v>8.8483516483516573E-8</v>
      </c>
      <c r="H159" s="4">
        <f t="shared" si="18"/>
        <v>1.4076923076923091E-8</v>
      </c>
      <c r="I159">
        <v>133000</v>
      </c>
      <c r="J159">
        <f t="shared" si="20"/>
        <v>0.81360355263157902</v>
      </c>
      <c r="K159" s="50">
        <f t="shared" si="22"/>
        <v>202.04625993399532</v>
      </c>
      <c r="L159" s="53">
        <f t="shared" si="19"/>
        <v>1.4794699939039986</v>
      </c>
      <c r="M159">
        <v>30.3</v>
      </c>
      <c r="N159">
        <v>24.1</v>
      </c>
      <c r="O159">
        <v>794</v>
      </c>
      <c r="P159">
        <v>-19.579999999999998</v>
      </c>
      <c r="Q159">
        <v>-65.760000000000005</v>
      </c>
      <c r="R159" s="7">
        <v>32.884</v>
      </c>
      <c r="S159">
        <v>14741</v>
      </c>
      <c r="T159">
        <v>3</v>
      </c>
      <c r="U159" s="9">
        <v>8.2520000000000007</v>
      </c>
      <c r="V159" s="9">
        <v>8.2547999999999995</v>
      </c>
      <c r="W159" s="9">
        <v>8.2520000000000007</v>
      </c>
      <c r="X159" s="9">
        <v>8.2520000000000007</v>
      </c>
      <c r="Y159" s="9">
        <v>8.4082000000000008</v>
      </c>
    </row>
    <row r="160" spans="1:25" hidden="1" x14ac:dyDescent="0.3">
      <c r="A160" t="s">
        <v>202</v>
      </c>
      <c r="B160" t="s">
        <v>203</v>
      </c>
      <c r="C160" t="s">
        <v>208</v>
      </c>
      <c r="D160" t="s">
        <v>77</v>
      </c>
      <c r="E160" s="52">
        <f>Transportation!E160/1000000</f>
        <v>2.1400000000000002E-5</v>
      </c>
      <c r="F160" s="55">
        <f t="shared" si="16"/>
        <v>5.1736263736263798E-6</v>
      </c>
      <c r="G160" s="57">
        <f t="shared" si="17"/>
        <v>5.1736263736263789E-7</v>
      </c>
      <c r="H160" s="4">
        <f t="shared" si="18"/>
        <v>8.2307692307692387E-8</v>
      </c>
      <c r="I160">
        <v>1061000</v>
      </c>
      <c r="J160">
        <f t="shared" si="20"/>
        <v>0.59632330348727625</v>
      </c>
      <c r="K160" s="50">
        <f t="shared" si="22"/>
        <v>1611.8126450373611</v>
      </c>
      <c r="L160" s="53">
        <f t="shared" si="19"/>
        <v>8.6504529698211936</v>
      </c>
      <c r="M160">
        <v>254</v>
      </c>
      <c r="N160">
        <v>66.600000000000009</v>
      </c>
      <c r="O160">
        <v>252</v>
      </c>
      <c r="P160">
        <v>-17.8</v>
      </c>
      <c r="Q160">
        <v>-63.17</v>
      </c>
      <c r="R160" s="7">
        <v>3.7887</v>
      </c>
      <c r="S160" s="8">
        <v>239760</v>
      </c>
      <c r="T160">
        <v>7</v>
      </c>
      <c r="U160" s="9">
        <v>9.9726999999999997</v>
      </c>
      <c r="V160" s="9">
        <v>9.9429999999999996</v>
      </c>
      <c r="W160" s="9">
        <v>9.5465999999999998</v>
      </c>
      <c r="X160" s="9">
        <v>10.111000000000001</v>
      </c>
      <c r="Y160" s="9">
        <v>10.826000000000001</v>
      </c>
    </row>
    <row r="161" spans="1:25" hidden="1" x14ac:dyDescent="0.3">
      <c r="A161" t="s">
        <v>202</v>
      </c>
      <c r="B161" t="s">
        <v>203</v>
      </c>
      <c r="C161" t="s">
        <v>209</v>
      </c>
      <c r="D161" t="s">
        <v>77</v>
      </c>
      <c r="E161" s="52">
        <f>Transportation!E161/1000000</f>
        <v>3.9300000000000005E-6</v>
      </c>
      <c r="F161" s="55">
        <f t="shared" si="16"/>
        <v>9.501098901098912E-7</v>
      </c>
      <c r="G161" s="57">
        <f t="shared" si="17"/>
        <v>9.5010989010989117E-8</v>
      </c>
      <c r="H161" s="4">
        <f t="shared" si="18"/>
        <v>1.5115384615384633E-8</v>
      </c>
      <c r="I161">
        <v>193900</v>
      </c>
      <c r="J161">
        <f t="shared" si="20"/>
        <v>0.59923632671480143</v>
      </c>
      <c r="K161" s="50">
        <f t="shared" si="22"/>
        <v>294.56217895640373</v>
      </c>
      <c r="L161" s="53">
        <f t="shared" si="19"/>
        <v>1.58861122296249</v>
      </c>
      <c r="M161">
        <v>69.3</v>
      </c>
      <c r="N161">
        <v>23.3</v>
      </c>
      <c r="O161">
        <v>610</v>
      </c>
      <c r="P161">
        <v>-19.03</v>
      </c>
      <c r="Q161">
        <v>-65.260000000000005</v>
      </c>
      <c r="R161" s="7">
        <v>26.187999999999999</v>
      </c>
      <c r="S161">
        <v>34519</v>
      </c>
      <c r="T161">
        <v>4</v>
      </c>
      <c r="U161" s="9">
        <v>7.7579000000000002</v>
      </c>
      <c r="V161" s="9">
        <v>7.6939000000000002</v>
      </c>
      <c r="W161" s="9">
        <v>6.9927999999999999</v>
      </c>
      <c r="X161" s="9">
        <v>7.4927999999999999</v>
      </c>
      <c r="Y161" s="9">
        <v>7.7817999999999996</v>
      </c>
    </row>
    <row r="162" spans="1:25" hidden="1" x14ac:dyDescent="0.3">
      <c r="A162" t="s">
        <v>202</v>
      </c>
      <c r="B162" t="s">
        <v>203</v>
      </c>
      <c r="C162" t="s">
        <v>210</v>
      </c>
      <c r="D162" t="s">
        <v>77</v>
      </c>
      <c r="E162" s="52">
        <f>Transportation!E162/1000000</f>
        <v>6.8600000000000004E-6</v>
      </c>
      <c r="F162" s="55">
        <f t="shared" si="16"/>
        <v>1.6584615384615403E-6</v>
      </c>
      <c r="G162" s="57">
        <f t="shared" si="17"/>
        <v>1.6584615384615403E-7</v>
      </c>
      <c r="H162" s="4">
        <f t="shared" si="18"/>
        <v>2.6384615384615411E-8</v>
      </c>
      <c r="I162">
        <v>135800</v>
      </c>
      <c r="J162">
        <f t="shared" si="20"/>
        <v>1.4935086340206187</v>
      </c>
      <c r="K162" s="50">
        <f t="shared" si="22"/>
        <v>206.29986540628997</v>
      </c>
      <c r="L162" s="53">
        <f t="shared" si="19"/>
        <v>2.7729956716342707</v>
      </c>
      <c r="M162">
        <v>26.700000000000003</v>
      </c>
      <c r="N162">
        <v>26.3</v>
      </c>
      <c r="O162">
        <v>441</v>
      </c>
      <c r="P162">
        <v>-21.54</v>
      </c>
      <c r="Q162">
        <v>-64.73</v>
      </c>
      <c r="R162" s="7">
        <v>16.77</v>
      </c>
      <c r="S162">
        <v>30684</v>
      </c>
      <c r="T162">
        <v>2</v>
      </c>
      <c r="U162" s="9">
        <v>8.5599000000000007</v>
      </c>
      <c r="V162" s="9">
        <v>8.5385000000000009</v>
      </c>
      <c r="W162" s="9">
        <v>8.3560999999999996</v>
      </c>
      <c r="X162" s="9">
        <v>8.4601000000000006</v>
      </c>
      <c r="Y162" s="9">
        <v>8.5640999999999998</v>
      </c>
    </row>
    <row r="163" spans="1:25" hidden="1" x14ac:dyDescent="0.3">
      <c r="A163" t="s">
        <v>211</v>
      </c>
      <c r="B163" t="s">
        <v>212</v>
      </c>
      <c r="C163" t="s">
        <v>213</v>
      </c>
      <c r="D163" t="s">
        <v>29</v>
      </c>
      <c r="E163" s="52">
        <f>Transportation!E163/1000000</f>
        <v>1.4E-5</v>
      </c>
      <c r="F163" s="55">
        <f t="shared" si="16"/>
        <v>3.3846153846153881E-6</v>
      </c>
      <c r="G163" s="57">
        <f t="shared" si="17"/>
        <v>3.3846153846153882E-7</v>
      </c>
      <c r="H163" s="4">
        <f t="shared" si="18"/>
        <v>5.3846153846153896E-8</v>
      </c>
      <c r="I163">
        <v>153900</v>
      </c>
      <c r="J163">
        <f t="shared" si="20"/>
        <v>2.6895077972709553</v>
      </c>
      <c r="K163" s="50">
        <f>I163*CVD_BIH</f>
        <v>862.75437472637009</v>
      </c>
      <c r="L163" s="53">
        <f t="shared" si="19"/>
        <v>20.883461561605799</v>
      </c>
      <c r="M163">
        <v>34.4</v>
      </c>
      <c r="N163">
        <v>26.200000000000003</v>
      </c>
      <c r="O163">
        <v>232</v>
      </c>
      <c r="P163">
        <v>44.79</v>
      </c>
      <c r="Q163">
        <v>17.21</v>
      </c>
      <c r="R163" s="7">
        <v>8.8291000000000004</v>
      </c>
      <c r="S163">
        <v>23645</v>
      </c>
      <c r="T163">
        <v>4</v>
      </c>
      <c r="U163" s="9">
        <v>13.855</v>
      </c>
      <c r="V163" s="9">
        <v>13.897</v>
      </c>
      <c r="W163" s="9">
        <v>13.6</v>
      </c>
      <c r="X163" s="9">
        <v>14.023</v>
      </c>
      <c r="Y163" s="9">
        <v>14.545999999999999</v>
      </c>
    </row>
    <row r="164" spans="1:25" hidden="1" x14ac:dyDescent="0.3">
      <c r="A164" t="s">
        <v>211</v>
      </c>
      <c r="B164" t="s">
        <v>212</v>
      </c>
      <c r="C164" t="s">
        <v>214</v>
      </c>
      <c r="D164" t="s">
        <v>29</v>
      </c>
      <c r="E164" s="52">
        <f>Transportation!E164/1000000</f>
        <v>2.8E-5</v>
      </c>
      <c r="F164" s="55">
        <f t="shared" si="16"/>
        <v>6.7692307692307763E-6</v>
      </c>
      <c r="G164" s="57">
        <f t="shared" si="17"/>
        <v>6.7692307692307765E-7</v>
      </c>
      <c r="H164" s="4">
        <f t="shared" si="18"/>
        <v>1.0769230769230779E-7</v>
      </c>
      <c r="I164">
        <v>403900</v>
      </c>
      <c r="J164">
        <f t="shared" si="20"/>
        <v>2.0495927209705371</v>
      </c>
      <c r="K164" s="50">
        <f>I164*CVD_BIH</f>
        <v>2264.2397137880498</v>
      </c>
      <c r="L164" s="53">
        <f t="shared" si="19"/>
        <v>41.766923123211598</v>
      </c>
      <c r="M164">
        <v>56.400000000000006</v>
      </c>
      <c r="N164">
        <v>53.800000000000004</v>
      </c>
      <c r="O164">
        <v>233</v>
      </c>
      <c r="P164">
        <v>43.84</v>
      </c>
      <c r="Q164">
        <v>18.36</v>
      </c>
      <c r="R164" s="7">
        <v>4.3257000000000003</v>
      </c>
      <c r="S164">
        <v>30930</v>
      </c>
      <c r="T164">
        <v>4</v>
      </c>
      <c r="U164" s="9">
        <v>11.308999999999999</v>
      </c>
      <c r="V164" s="9">
        <v>11.324999999999999</v>
      </c>
      <c r="W164" s="9">
        <v>10.673999999999999</v>
      </c>
      <c r="X164" s="9">
        <v>11.182</v>
      </c>
      <c r="Y164" s="9">
        <v>11.638999999999999</v>
      </c>
    </row>
    <row r="165" spans="1:25" hidden="1" x14ac:dyDescent="0.3">
      <c r="A165" t="s">
        <v>215</v>
      </c>
      <c r="B165" t="s">
        <v>216</v>
      </c>
      <c r="C165" t="s">
        <v>217</v>
      </c>
      <c r="D165" t="s">
        <v>69</v>
      </c>
      <c r="E165" s="52">
        <f>Transportation!E165/1000000</f>
        <v>4.3700000000000005E-6</v>
      </c>
      <c r="F165" s="55">
        <f t="shared" si="16"/>
        <v>1.0564835164835176E-6</v>
      </c>
      <c r="G165" s="57">
        <f t="shared" si="17"/>
        <v>1.0564835164835177E-7</v>
      </c>
      <c r="H165" s="4">
        <f t="shared" si="18"/>
        <v>1.6807692307692327E-8</v>
      </c>
      <c r="I165">
        <v>101700</v>
      </c>
      <c r="J165">
        <f t="shared" si="20"/>
        <v>1.2704099188790563</v>
      </c>
      <c r="K165" s="50">
        <f>I165*CVD_BWA</f>
        <v>124.84069520287002</v>
      </c>
      <c r="L165" s="53">
        <f t="shared" si="19"/>
        <v>1.4273897171893477</v>
      </c>
      <c r="M165">
        <v>20.900000000000002</v>
      </c>
      <c r="N165">
        <v>22.3</v>
      </c>
      <c r="O165">
        <v>632</v>
      </c>
      <c r="P165">
        <v>-21.17</v>
      </c>
      <c r="Q165">
        <v>27.51</v>
      </c>
      <c r="R165" s="7">
        <v>28.382000000000001</v>
      </c>
      <c r="S165">
        <v>5274.9</v>
      </c>
      <c r="T165">
        <v>2</v>
      </c>
      <c r="U165" s="9">
        <v>6.0345000000000004</v>
      </c>
      <c r="V165" s="9">
        <v>5.9989999999999997</v>
      </c>
      <c r="W165" s="9">
        <v>5.8213999999999997</v>
      </c>
      <c r="X165" s="9">
        <v>5.9553000000000003</v>
      </c>
      <c r="Y165" s="9">
        <v>6.0891999999999999</v>
      </c>
    </row>
    <row r="166" spans="1:25" hidden="1" x14ac:dyDescent="0.3">
      <c r="A166" t="s">
        <v>215</v>
      </c>
      <c r="B166" t="s">
        <v>216</v>
      </c>
      <c r="C166" t="s">
        <v>218</v>
      </c>
      <c r="D166" t="s">
        <v>69</v>
      </c>
      <c r="E166" s="52">
        <f>Transportation!E166/1000000</f>
        <v>1.1E-5</v>
      </c>
      <c r="F166" s="55">
        <f t="shared" si="16"/>
        <v>2.6593406593406621E-6</v>
      </c>
      <c r="G166" s="57">
        <f t="shared" si="17"/>
        <v>2.6593406593406619E-7</v>
      </c>
      <c r="H166" s="4">
        <f t="shared" si="18"/>
        <v>4.2307692307692347E-8</v>
      </c>
      <c r="I166">
        <v>282200</v>
      </c>
      <c r="J166">
        <f t="shared" si="20"/>
        <v>1.1524419737774627</v>
      </c>
      <c r="K166" s="50">
        <f>I166*CVD_BWA</f>
        <v>346.41144725909459</v>
      </c>
      <c r="L166" s="53">
        <f t="shared" si="19"/>
        <v>3.5929718281654055</v>
      </c>
      <c r="M166">
        <v>50.1</v>
      </c>
      <c r="N166">
        <v>39.900000000000006</v>
      </c>
      <c r="O166">
        <v>436</v>
      </c>
      <c r="P166">
        <v>-24.66</v>
      </c>
      <c r="Q166">
        <v>25.92</v>
      </c>
      <c r="R166" s="7">
        <v>10.949</v>
      </c>
      <c r="S166">
        <v>27876</v>
      </c>
      <c r="T166">
        <v>2</v>
      </c>
      <c r="U166" s="9">
        <v>7.8788</v>
      </c>
      <c r="V166" s="9">
        <v>7.8548999999999998</v>
      </c>
      <c r="W166" s="9">
        <v>7.7294</v>
      </c>
      <c r="X166" s="9">
        <v>7.8079999999999998</v>
      </c>
      <c r="Y166" s="9">
        <v>7.8864999999999998</v>
      </c>
    </row>
    <row r="167" spans="1:25" hidden="1" x14ac:dyDescent="0.3">
      <c r="A167" t="s">
        <v>219</v>
      </c>
      <c r="B167" t="s">
        <v>220</v>
      </c>
      <c r="C167" t="s">
        <v>221</v>
      </c>
      <c r="D167" t="s">
        <v>77</v>
      </c>
      <c r="E167" s="52">
        <f>Transportation!E167/1000000</f>
        <v>4.7400000000000004E-6</v>
      </c>
      <c r="F167" s="55">
        <f t="shared" si="16"/>
        <v>1.1459340659340672E-6</v>
      </c>
      <c r="G167" s="57">
        <f t="shared" si="17"/>
        <v>1.1459340659340672E-7</v>
      </c>
      <c r="H167" s="4">
        <f t="shared" si="18"/>
        <v>1.8230769230769248E-8</v>
      </c>
      <c r="I167">
        <v>105600</v>
      </c>
      <c r="J167">
        <f t="shared" si="20"/>
        <v>1.3270821732954547</v>
      </c>
      <c r="K167" s="50">
        <f t="shared" ref="K167:K198" si="23">I167*CVD_BRA</f>
        <v>179.84196970600055</v>
      </c>
      <c r="L167" s="53">
        <f t="shared" si="19"/>
        <v>2.1479856480645707</v>
      </c>
      <c r="M167">
        <v>46.300000000000004</v>
      </c>
      <c r="N167">
        <v>15.5</v>
      </c>
      <c r="O167">
        <v>393</v>
      </c>
      <c r="P167">
        <v>-15.75</v>
      </c>
      <c r="Q167">
        <v>-48.28</v>
      </c>
      <c r="R167" s="7">
        <v>25.338000000000001</v>
      </c>
      <c r="S167" s="8">
        <v>155090</v>
      </c>
      <c r="T167">
        <v>3</v>
      </c>
      <c r="U167" s="9">
        <v>6.1944999999999997</v>
      </c>
      <c r="V167" s="9">
        <v>6.1871</v>
      </c>
      <c r="W167" s="9">
        <v>6.1426999999999996</v>
      </c>
      <c r="X167" s="9">
        <v>6.1961000000000004</v>
      </c>
      <c r="Y167" s="9">
        <v>6.5689000000000002</v>
      </c>
    </row>
    <row r="168" spans="1:25" hidden="1" x14ac:dyDescent="0.3">
      <c r="A168" t="s">
        <v>219</v>
      </c>
      <c r="B168" t="s">
        <v>220</v>
      </c>
      <c r="C168" t="s">
        <v>222</v>
      </c>
      <c r="D168" t="s">
        <v>77</v>
      </c>
      <c r="E168" s="52">
        <f>Transportation!E168/1000000</f>
        <v>4.4299999999999999E-6</v>
      </c>
      <c r="F168" s="55">
        <f t="shared" si="16"/>
        <v>1.0709890109890121E-6</v>
      </c>
      <c r="G168" s="57">
        <f t="shared" si="17"/>
        <v>1.070989010989012E-7</v>
      </c>
      <c r="H168" s="4">
        <f t="shared" si="18"/>
        <v>1.7038461538461556E-8</v>
      </c>
      <c r="I168">
        <v>112400</v>
      </c>
      <c r="J168">
        <f t="shared" si="20"/>
        <v>1.1652545484875445</v>
      </c>
      <c r="K168" s="50">
        <f t="shared" si="23"/>
        <v>191.42270260373542</v>
      </c>
      <c r="L168" s="53">
        <f t="shared" si="19"/>
        <v>2.0075055740350312</v>
      </c>
      <c r="M168">
        <v>23.200000000000003</v>
      </c>
      <c r="N168">
        <v>23.3</v>
      </c>
      <c r="O168">
        <v>635</v>
      </c>
      <c r="P168">
        <v>-12.14</v>
      </c>
      <c r="Q168">
        <v>-38.42</v>
      </c>
      <c r="R168" s="7">
        <v>27.215</v>
      </c>
      <c r="S168">
        <v>71385</v>
      </c>
      <c r="T168">
        <v>2</v>
      </c>
      <c r="U168" s="9">
        <v>3.1998000000000002</v>
      </c>
      <c r="V168" s="9">
        <v>3.2227000000000001</v>
      </c>
      <c r="W168" s="9">
        <v>3.1855000000000002</v>
      </c>
      <c r="X168" s="9">
        <v>3.2980999999999998</v>
      </c>
      <c r="Y168" s="9">
        <v>3.4108000000000001</v>
      </c>
    </row>
    <row r="169" spans="1:25" hidden="1" x14ac:dyDescent="0.3">
      <c r="A169" t="s">
        <v>219</v>
      </c>
      <c r="B169" t="s">
        <v>220</v>
      </c>
      <c r="C169" t="s">
        <v>223</v>
      </c>
      <c r="D169" t="s">
        <v>77</v>
      </c>
      <c r="E169" s="52">
        <f>Transportation!E169/1000000</f>
        <v>7.7400000000000004E-6</v>
      </c>
      <c r="F169" s="55">
        <f t="shared" si="16"/>
        <v>1.8712087912087932E-6</v>
      </c>
      <c r="G169" s="57">
        <f t="shared" si="17"/>
        <v>1.8712087912087931E-7</v>
      </c>
      <c r="H169" s="4">
        <f t="shared" si="18"/>
        <v>2.9769230769230798E-8</v>
      </c>
      <c r="I169">
        <v>280200</v>
      </c>
      <c r="J169">
        <f t="shared" si="20"/>
        <v>0.81668808886509636</v>
      </c>
      <c r="K169" s="50">
        <f t="shared" si="23"/>
        <v>477.19431734489916</v>
      </c>
      <c r="L169" s="53">
        <f t="shared" si="19"/>
        <v>3.5074702354472098</v>
      </c>
      <c r="M169">
        <v>120</v>
      </c>
      <c r="N169">
        <v>25.5</v>
      </c>
      <c r="O169">
        <v>381</v>
      </c>
      <c r="P169">
        <v>-16.34</v>
      </c>
      <c r="Q169">
        <v>-48.95</v>
      </c>
      <c r="R169" s="7">
        <v>14.916</v>
      </c>
      <c r="S169" s="8">
        <v>272200</v>
      </c>
      <c r="T169">
        <v>8</v>
      </c>
      <c r="U169" s="9">
        <v>5.5186000000000002</v>
      </c>
      <c r="V169" s="9">
        <v>5.5500999999999996</v>
      </c>
      <c r="W169" s="9">
        <v>5.2824999999999998</v>
      </c>
      <c r="X169" s="9">
        <v>5.66</v>
      </c>
      <c r="Y169" s="9">
        <v>6.2493999999999996</v>
      </c>
    </row>
    <row r="170" spans="1:25" hidden="1" x14ac:dyDescent="0.3">
      <c r="A170" t="s">
        <v>219</v>
      </c>
      <c r="B170" t="s">
        <v>220</v>
      </c>
      <c r="C170" t="s">
        <v>224</v>
      </c>
      <c r="D170" t="s">
        <v>77</v>
      </c>
      <c r="E170" s="52">
        <f>Transportation!E170/1000000</f>
        <v>1.5500000000000001E-5</v>
      </c>
      <c r="F170" s="55">
        <f t="shared" si="16"/>
        <v>3.7472527472527511E-6</v>
      </c>
      <c r="G170" s="57">
        <f t="shared" si="17"/>
        <v>3.7472527472527511E-7</v>
      </c>
      <c r="H170" s="4">
        <f t="shared" si="18"/>
        <v>5.9615384615384681E-8</v>
      </c>
      <c r="I170">
        <v>114300</v>
      </c>
      <c r="J170">
        <f t="shared" si="20"/>
        <v>4.0093028215223097</v>
      </c>
      <c r="K170" s="50">
        <f t="shared" si="23"/>
        <v>194.65849561927899</v>
      </c>
      <c r="L170" s="53">
        <f t="shared" si="19"/>
        <v>7.0240037014769712</v>
      </c>
      <c r="M170">
        <v>16.8</v>
      </c>
      <c r="N170">
        <v>27.900000000000002</v>
      </c>
      <c r="O170">
        <v>222</v>
      </c>
      <c r="P170">
        <v>-22.99</v>
      </c>
      <c r="Q170">
        <v>-44.3</v>
      </c>
      <c r="R170" s="7">
        <v>7.9577</v>
      </c>
      <c r="S170">
        <v>22372</v>
      </c>
      <c r="T170">
        <v>4</v>
      </c>
      <c r="U170" s="9">
        <v>4.9024999999999999</v>
      </c>
      <c r="V170" s="9">
        <v>1.3348</v>
      </c>
      <c r="W170" s="9">
        <v>4.9024999999999999</v>
      </c>
      <c r="X170" s="9">
        <v>4.9024999999999999</v>
      </c>
      <c r="Y170" s="9">
        <v>4.9024999999999999</v>
      </c>
    </row>
    <row r="171" spans="1:25" hidden="1" x14ac:dyDescent="0.3">
      <c r="A171" t="s">
        <v>219</v>
      </c>
      <c r="B171" t="s">
        <v>220</v>
      </c>
      <c r="C171" t="s">
        <v>225</v>
      </c>
      <c r="D171" t="s">
        <v>77</v>
      </c>
      <c r="E171" s="52">
        <f>Transportation!E171/1000000</f>
        <v>4.87E-6</v>
      </c>
      <c r="F171" s="55">
        <f t="shared" si="16"/>
        <v>1.1773626373626386E-6</v>
      </c>
      <c r="G171" s="57">
        <f t="shared" si="17"/>
        <v>1.1773626373626386E-7</v>
      </c>
      <c r="H171" s="4">
        <f t="shared" si="18"/>
        <v>1.8730769230769249E-8</v>
      </c>
      <c r="I171">
        <v>100300</v>
      </c>
      <c r="J171">
        <f t="shared" si="20"/>
        <v>1.4355271809571286</v>
      </c>
      <c r="K171" s="50">
        <f t="shared" si="23"/>
        <v>170.81581024158953</v>
      </c>
      <c r="L171" s="53">
        <f t="shared" si="19"/>
        <v>2.2068966468511513</v>
      </c>
      <c r="M171">
        <v>40.900000000000006</v>
      </c>
      <c r="N171">
        <v>15.700000000000001</v>
      </c>
      <c r="O171">
        <v>408</v>
      </c>
      <c r="P171">
        <v>-23.55</v>
      </c>
      <c r="Q171">
        <v>-51.45</v>
      </c>
      <c r="R171" s="7">
        <v>25.991</v>
      </c>
      <c r="S171" s="8">
        <v>109500</v>
      </c>
      <c r="T171">
        <v>3</v>
      </c>
      <c r="U171" s="9">
        <v>5.9286000000000003</v>
      </c>
      <c r="V171" s="9">
        <v>5.9269999999999996</v>
      </c>
      <c r="W171" s="9">
        <v>5.5525000000000002</v>
      </c>
      <c r="X171" s="9">
        <v>5.7138999999999998</v>
      </c>
      <c r="Y171" s="9">
        <v>5.9286000000000003</v>
      </c>
    </row>
    <row r="172" spans="1:25" hidden="1" x14ac:dyDescent="0.3">
      <c r="A172" t="s">
        <v>219</v>
      </c>
      <c r="B172" t="s">
        <v>220</v>
      </c>
      <c r="C172" t="s">
        <v>226</v>
      </c>
      <c r="D172" t="s">
        <v>77</v>
      </c>
      <c r="E172" s="52">
        <f>Transportation!E172/1000000</f>
        <v>3.9300000000000005E-6</v>
      </c>
      <c r="F172" s="55">
        <f t="shared" si="16"/>
        <v>9.501098901098912E-7</v>
      </c>
      <c r="G172" s="57">
        <f t="shared" si="17"/>
        <v>9.5010989010989117E-8</v>
      </c>
      <c r="H172" s="4">
        <f t="shared" si="18"/>
        <v>1.5115384615384633E-8</v>
      </c>
      <c r="I172">
        <v>592800</v>
      </c>
      <c r="J172">
        <f t="shared" si="20"/>
        <v>0.19600526948380567</v>
      </c>
      <c r="K172" s="50">
        <f t="shared" si="23"/>
        <v>1009.567420849594</v>
      </c>
      <c r="L172" s="53">
        <f t="shared" si="19"/>
        <v>1.780924809471258</v>
      </c>
      <c r="M172">
        <v>130</v>
      </c>
      <c r="N172">
        <v>52</v>
      </c>
      <c r="O172">
        <v>1580</v>
      </c>
      <c r="P172">
        <v>-10.91</v>
      </c>
      <c r="Q172">
        <v>-37.08</v>
      </c>
      <c r="R172" s="7">
        <v>30.341000000000001</v>
      </c>
      <c r="S172" s="8">
        <v>386910</v>
      </c>
      <c r="T172">
        <v>6</v>
      </c>
      <c r="U172" s="9">
        <v>4.3324999999999996</v>
      </c>
      <c r="V172" s="9">
        <v>2.3656999999999999</v>
      </c>
      <c r="W172" s="9">
        <v>4.2450999999999999</v>
      </c>
      <c r="X172" s="9">
        <v>4.2725999999999997</v>
      </c>
      <c r="Y172" s="9">
        <v>4.3552</v>
      </c>
    </row>
    <row r="173" spans="1:25" hidden="1" x14ac:dyDescent="0.3">
      <c r="A173" t="s">
        <v>219</v>
      </c>
      <c r="B173" t="s">
        <v>220</v>
      </c>
      <c r="C173" t="s">
        <v>227</v>
      </c>
      <c r="D173" t="s">
        <v>77</v>
      </c>
      <c r="E173" s="52">
        <f>Transportation!E173/1000000</f>
        <v>5.66E-6</v>
      </c>
      <c r="F173" s="55">
        <f t="shared" si="16"/>
        <v>1.3683516483516498E-6</v>
      </c>
      <c r="G173" s="57">
        <f t="shared" si="17"/>
        <v>1.3683516483516499E-7</v>
      </c>
      <c r="H173" s="4">
        <f t="shared" si="18"/>
        <v>2.1769230769230789E-8</v>
      </c>
      <c r="I173">
        <v>164500</v>
      </c>
      <c r="J173">
        <f t="shared" si="20"/>
        <v>1.0172645744680853</v>
      </c>
      <c r="K173" s="50">
        <f t="shared" si="23"/>
        <v>280.15155318785122</v>
      </c>
      <c r="L173" s="53">
        <f t="shared" si="19"/>
        <v>2.5648942548619136</v>
      </c>
      <c r="M173">
        <v>54.2</v>
      </c>
      <c r="N173">
        <v>22.3</v>
      </c>
      <c r="O173">
        <v>500</v>
      </c>
      <c r="P173">
        <v>-21.21</v>
      </c>
      <c r="Q173">
        <v>-50.45</v>
      </c>
      <c r="R173" s="7">
        <v>22.405999999999999</v>
      </c>
      <c r="S173">
        <v>63177</v>
      </c>
      <c r="T173">
        <v>3</v>
      </c>
      <c r="U173" s="9">
        <v>7.3955000000000002</v>
      </c>
      <c r="V173" s="9">
        <v>7.4409000000000001</v>
      </c>
      <c r="W173" s="9">
        <v>7.2565999999999997</v>
      </c>
      <c r="X173" s="9">
        <v>7.3619000000000003</v>
      </c>
      <c r="Y173" s="9">
        <v>7.7294</v>
      </c>
    </row>
    <row r="174" spans="1:25" hidden="1" x14ac:dyDescent="0.3">
      <c r="A174" t="s">
        <v>219</v>
      </c>
      <c r="B174" t="s">
        <v>220</v>
      </c>
      <c r="C174" t="s">
        <v>228</v>
      </c>
      <c r="D174" t="s">
        <v>77</v>
      </c>
      <c r="E174" s="52">
        <f>Transportation!E174/1000000</f>
        <v>1.0499999999999999E-5</v>
      </c>
      <c r="F174" s="55">
        <f t="shared" si="16"/>
        <v>2.538461538461541E-6</v>
      </c>
      <c r="G174" s="57">
        <f t="shared" si="17"/>
        <v>2.5384615384615408E-7</v>
      </c>
      <c r="H174" s="4">
        <f t="shared" si="18"/>
        <v>4.038461538461542E-8</v>
      </c>
      <c r="I174">
        <v>105900</v>
      </c>
      <c r="J174">
        <f t="shared" si="20"/>
        <v>2.9314111189801699</v>
      </c>
      <c r="K174" s="50">
        <f t="shared" si="23"/>
        <v>180.35288439266532</v>
      </c>
      <c r="L174" s="53">
        <f t="shared" si="19"/>
        <v>4.758196055839238</v>
      </c>
      <c r="M174">
        <v>20</v>
      </c>
      <c r="N174">
        <v>23.700000000000003</v>
      </c>
      <c r="O174">
        <v>276</v>
      </c>
      <c r="P174">
        <v>-7.19</v>
      </c>
      <c r="Q174">
        <v>-48.21</v>
      </c>
      <c r="R174" s="7">
        <v>11.641</v>
      </c>
      <c r="S174">
        <v>14295</v>
      </c>
      <c r="T174">
        <v>4</v>
      </c>
      <c r="U174" s="9">
        <v>8.1770999999999994</v>
      </c>
      <c r="V174" s="9">
        <v>8.0089000000000006</v>
      </c>
      <c r="W174" s="9">
        <v>7.5720999999999998</v>
      </c>
      <c r="X174" s="9">
        <v>7.7294</v>
      </c>
      <c r="Y174" s="9">
        <v>8.3041</v>
      </c>
    </row>
    <row r="175" spans="1:25" hidden="1" x14ac:dyDescent="0.3">
      <c r="A175" t="s">
        <v>219</v>
      </c>
      <c r="B175" t="s">
        <v>220</v>
      </c>
      <c r="C175" t="s">
        <v>229</v>
      </c>
      <c r="D175" t="s">
        <v>77</v>
      </c>
      <c r="E175" s="52">
        <f>Transportation!E175/1000000</f>
        <v>5.8799999999999996E-6</v>
      </c>
      <c r="F175" s="55">
        <f t="shared" si="16"/>
        <v>1.421538461538463E-6</v>
      </c>
      <c r="G175" s="57">
        <f t="shared" si="17"/>
        <v>1.4215384615384629E-7</v>
      </c>
      <c r="H175" s="4">
        <f t="shared" si="18"/>
        <v>2.2615384615384634E-8</v>
      </c>
      <c r="I175">
        <v>152400</v>
      </c>
      <c r="J175">
        <f t="shared" si="20"/>
        <v>1.1407113188976377</v>
      </c>
      <c r="K175" s="50">
        <f t="shared" si="23"/>
        <v>259.54466082570531</v>
      </c>
      <c r="L175" s="53">
        <f t="shared" si="19"/>
        <v>2.664589791269973</v>
      </c>
      <c r="M175">
        <v>20.200000000000003</v>
      </c>
      <c r="N175">
        <v>33.9</v>
      </c>
      <c r="O175">
        <v>758</v>
      </c>
      <c r="P175">
        <v>-9.75</v>
      </c>
      <c r="Q175">
        <v>-36.659999999999997</v>
      </c>
      <c r="R175" s="7">
        <v>22.366</v>
      </c>
      <c r="S175">
        <v>65699</v>
      </c>
      <c r="T175">
        <v>1</v>
      </c>
      <c r="U175" s="9">
        <v>3.0724</v>
      </c>
      <c r="V175" s="9">
        <v>3.0724</v>
      </c>
      <c r="W175" s="9">
        <v>3.0724</v>
      </c>
      <c r="X175" s="9">
        <v>3.0724</v>
      </c>
      <c r="Y175" s="9">
        <v>3.0724</v>
      </c>
    </row>
    <row r="176" spans="1:25" hidden="1" x14ac:dyDescent="0.3">
      <c r="A176" t="s">
        <v>219</v>
      </c>
      <c r="B176" t="s">
        <v>220</v>
      </c>
      <c r="C176" t="s">
        <v>230</v>
      </c>
      <c r="D176" t="s">
        <v>77</v>
      </c>
      <c r="E176" s="52">
        <f>Transportation!E176/1000000</f>
        <v>5.5899999999999998E-6</v>
      </c>
      <c r="F176" s="55">
        <f t="shared" si="16"/>
        <v>1.3514285714285727E-6</v>
      </c>
      <c r="G176" s="57">
        <f t="shared" si="17"/>
        <v>1.3514285714285729E-7</v>
      </c>
      <c r="H176" s="4">
        <f t="shared" si="18"/>
        <v>2.150000000000002E-8</v>
      </c>
      <c r="I176">
        <v>173600</v>
      </c>
      <c r="J176">
        <f t="shared" si="20"/>
        <v>0.9520186995967741</v>
      </c>
      <c r="K176" s="50">
        <f t="shared" si="23"/>
        <v>295.6492986833494</v>
      </c>
      <c r="L176" s="53">
        <f t="shared" si="19"/>
        <v>2.533172947822985</v>
      </c>
      <c r="M176">
        <v>115</v>
      </c>
      <c r="N176">
        <v>16.2</v>
      </c>
      <c r="O176">
        <v>333</v>
      </c>
      <c r="P176">
        <v>-21.78</v>
      </c>
      <c r="Q176">
        <v>-48.17</v>
      </c>
      <c r="R176" s="7">
        <v>20.571000000000002</v>
      </c>
      <c r="S176" s="8">
        <v>124520</v>
      </c>
      <c r="T176">
        <v>5</v>
      </c>
      <c r="U176" s="9">
        <v>8.3465000000000007</v>
      </c>
      <c r="V176" s="9">
        <v>8.3399000000000001</v>
      </c>
      <c r="W176" s="9">
        <v>8.1477000000000004</v>
      </c>
      <c r="X176" s="9">
        <v>8.1997999999999998</v>
      </c>
      <c r="Y176" s="9">
        <v>8.5122</v>
      </c>
    </row>
    <row r="177" spans="1:25" hidden="1" x14ac:dyDescent="0.3">
      <c r="A177" t="s">
        <v>219</v>
      </c>
      <c r="B177" t="s">
        <v>220</v>
      </c>
      <c r="C177" t="s">
        <v>231</v>
      </c>
      <c r="D177" t="s">
        <v>77</v>
      </c>
      <c r="E177" s="52">
        <f>Transportation!E177/1000000</f>
        <v>5.2800000000000003E-6</v>
      </c>
      <c r="F177" s="55">
        <f t="shared" si="16"/>
        <v>1.2764835164835179E-6</v>
      </c>
      <c r="G177" s="57">
        <f t="shared" si="17"/>
        <v>1.276483516483518E-7</v>
      </c>
      <c r="H177" s="4">
        <f t="shared" si="18"/>
        <v>2.0307692307692328E-8</v>
      </c>
      <c r="I177">
        <v>103700</v>
      </c>
      <c r="J177">
        <f t="shared" si="20"/>
        <v>1.505353712632594</v>
      </c>
      <c r="K177" s="50">
        <f t="shared" si="23"/>
        <v>176.60617669045698</v>
      </c>
      <c r="L177" s="53">
        <f t="shared" si="19"/>
        <v>2.3926928737934454</v>
      </c>
      <c r="M177">
        <v>34</v>
      </c>
      <c r="N177">
        <v>17.8</v>
      </c>
      <c r="O177">
        <v>443</v>
      </c>
      <c r="P177">
        <v>-21.22</v>
      </c>
      <c r="Q177">
        <v>-43.77</v>
      </c>
      <c r="R177" s="7">
        <v>24.931999999999999</v>
      </c>
      <c r="S177" s="8">
        <v>101430</v>
      </c>
      <c r="T177">
        <v>4</v>
      </c>
      <c r="U177" s="9">
        <v>5.2255000000000003</v>
      </c>
      <c r="V177" s="9">
        <v>5.2416</v>
      </c>
      <c r="W177" s="9">
        <v>4.9569000000000001</v>
      </c>
      <c r="X177" s="9">
        <v>5.2282999999999999</v>
      </c>
      <c r="Y177" s="9">
        <v>5.875</v>
      </c>
    </row>
    <row r="178" spans="1:25" hidden="1" x14ac:dyDescent="0.3">
      <c r="A178" t="s">
        <v>219</v>
      </c>
      <c r="B178" t="s">
        <v>220</v>
      </c>
      <c r="C178" t="s">
        <v>232</v>
      </c>
      <c r="D178" t="s">
        <v>77</v>
      </c>
      <c r="E178" s="52">
        <f>Transportation!E178/1000000</f>
        <v>1.3700000000000001E-5</v>
      </c>
      <c r="F178" s="55">
        <f t="shared" si="16"/>
        <v>3.3120879120879159E-6</v>
      </c>
      <c r="G178" s="57">
        <f t="shared" si="17"/>
        <v>3.3120879120879158E-7</v>
      </c>
      <c r="H178" s="4">
        <f t="shared" si="18"/>
        <v>5.269230769230775E-8</v>
      </c>
      <c r="I178">
        <v>310400</v>
      </c>
      <c r="J178">
        <f t="shared" si="20"/>
        <v>1.3049150692654641</v>
      </c>
      <c r="K178" s="50">
        <f t="shared" si="23"/>
        <v>528.6263958024864</v>
      </c>
      <c r="L178" s="53">
        <f t="shared" si="19"/>
        <v>6.2083129490473876</v>
      </c>
      <c r="M178">
        <v>108</v>
      </c>
      <c r="N178">
        <v>29.8</v>
      </c>
      <c r="O178">
        <v>239</v>
      </c>
      <c r="P178">
        <v>-22.32</v>
      </c>
      <c r="Q178">
        <v>-49.07</v>
      </c>
      <c r="R178" s="7">
        <v>8.0092999999999996</v>
      </c>
      <c r="S178" s="8">
        <v>218790</v>
      </c>
      <c r="T178">
        <v>6</v>
      </c>
      <c r="U178" s="9">
        <v>7.9181999999999997</v>
      </c>
      <c r="V178" s="9">
        <v>7.8787000000000003</v>
      </c>
      <c r="W178" s="9">
        <v>7.7817999999999996</v>
      </c>
      <c r="X178" s="9">
        <v>7.8864999999999998</v>
      </c>
      <c r="Y178" s="9">
        <v>7.9911000000000003</v>
      </c>
    </row>
    <row r="179" spans="1:25" hidden="1" x14ac:dyDescent="0.3">
      <c r="A179" t="s">
        <v>219</v>
      </c>
      <c r="B179" t="s">
        <v>220</v>
      </c>
      <c r="C179" t="s">
        <v>233</v>
      </c>
      <c r="D179" t="s">
        <v>77</v>
      </c>
      <c r="E179" s="52">
        <f>Transportation!E179/1000000</f>
        <v>6.7600000000000003E-5</v>
      </c>
      <c r="F179" s="55">
        <f t="shared" si="16"/>
        <v>1.634285714285716E-5</v>
      </c>
      <c r="G179" s="57">
        <f t="shared" si="17"/>
        <v>1.6342857142857161E-6</v>
      </c>
      <c r="H179" s="4">
        <f t="shared" si="18"/>
        <v>2.6000000000000026E-7</v>
      </c>
      <c r="I179">
        <v>1749000</v>
      </c>
      <c r="J179">
        <f t="shared" si="20"/>
        <v>1.1427211835334476</v>
      </c>
      <c r="K179" s="50">
        <f t="shared" si="23"/>
        <v>2978.6326232556339</v>
      </c>
      <c r="L179" s="53">
        <f t="shared" si="19"/>
        <v>30.633719369022138</v>
      </c>
      <c r="M179">
        <v>146</v>
      </c>
      <c r="N179">
        <v>145</v>
      </c>
      <c r="O179">
        <v>225</v>
      </c>
      <c r="P179">
        <v>-1.38</v>
      </c>
      <c r="Q179">
        <v>-48.43</v>
      </c>
      <c r="R179" s="7">
        <v>1.5553999999999999</v>
      </c>
      <c r="S179" s="8">
        <v>1686400</v>
      </c>
      <c r="T179">
        <v>6</v>
      </c>
      <c r="U179" s="9">
        <v>6.4851000000000001</v>
      </c>
      <c r="V179" s="9">
        <v>6.1555</v>
      </c>
      <c r="W179" s="9">
        <v>5.3365</v>
      </c>
      <c r="X179" s="9">
        <v>5.4446000000000003</v>
      </c>
      <c r="Y179" s="9">
        <v>7.4145000000000003</v>
      </c>
    </row>
    <row r="180" spans="1:25" hidden="1" x14ac:dyDescent="0.3">
      <c r="A180" t="s">
        <v>219</v>
      </c>
      <c r="B180" t="s">
        <v>220</v>
      </c>
      <c r="C180" t="s">
        <v>234</v>
      </c>
      <c r="D180" t="s">
        <v>77</v>
      </c>
      <c r="E180" s="52">
        <f>Transportation!E180/1000000</f>
        <v>4.85E-5</v>
      </c>
      <c r="F180" s="55">
        <f t="shared" si="16"/>
        <v>1.1725274725274738E-5</v>
      </c>
      <c r="G180" s="57">
        <f t="shared" si="17"/>
        <v>1.1725274725274738E-6</v>
      </c>
      <c r="H180" s="4">
        <f t="shared" si="18"/>
        <v>1.8653846153846171E-7</v>
      </c>
      <c r="I180">
        <v>4659000</v>
      </c>
      <c r="J180">
        <f t="shared" si="20"/>
        <v>0.30777434803605924</v>
      </c>
      <c r="K180" s="50">
        <f t="shared" si="23"/>
        <v>7934.5050839039441</v>
      </c>
      <c r="L180" s="53">
        <f t="shared" si="19"/>
        <v>21.978334162686004</v>
      </c>
      <c r="M180">
        <v>572</v>
      </c>
      <c r="N180">
        <v>195</v>
      </c>
      <c r="O180">
        <v>431</v>
      </c>
      <c r="P180">
        <v>-19.899999999999999</v>
      </c>
      <c r="Q180">
        <v>-44.01</v>
      </c>
      <c r="R180" s="7">
        <v>2.2139000000000002</v>
      </c>
      <c r="S180" s="8">
        <v>4086200</v>
      </c>
      <c r="T180">
        <v>16</v>
      </c>
      <c r="U180" s="9">
        <v>8.9928000000000008</v>
      </c>
      <c r="V180" s="9">
        <v>8.7424999999999997</v>
      </c>
      <c r="W180" s="9">
        <v>6.1426999999999996</v>
      </c>
      <c r="X180" s="9">
        <v>8.0170999999999992</v>
      </c>
      <c r="Y180" s="9">
        <v>9.2888999999999999</v>
      </c>
    </row>
    <row r="181" spans="1:25" hidden="1" x14ac:dyDescent="0.3">
      <c r="A181" t="s">
        <v>219</v>
      </c>
      <c r="B181" t="s">
        <v>220</v>
      </c>
      <c r="C181" t="s">
        <v>235</v>
      </c>
      <c r="D181" t="s">
        <v>77</v>
      </c>
      <c r="E181" s="52">
        <f>Transportation!E181/1000000</f>
        <v>1.3600000000000002E-5</v>
      </c>
      <c r="F181" s="55">
        <f t="shared" si="16"/>
        <v>3.2879120879120917E-6</v>
      </c>
      <c r="G181" s="57">
        <f t="shared" si="17"/>
        <v>3.287912087912092E-7</v>
      </c>
      <c r="H181" s="4">
        <f t="shared" si="18"/>
        <v>5.2307692307692363E-8</v>
      </c>
      <c r="I181">
        <v>241900</v>
      </c>
      <c r="J181">
        <f t="shared" si="20"/>
        <v>1.662212071103762</v>
      </c>
      <c r="K181" s="50">
        <f t="shared" si="23"/>
        <v>411.96754234736301</v>
      </c>
      <c r="L181" s="53">
        <f t="shared" si="19"/>
        <v>6.1629967961346335</v>
      </c>
      <c r="M181">
        <v>109</v>
      </c>
      <c r="N181">
        <v>23.200000000000003</v>
      </c>
      <c r="O181">
        <v>145</v>
      </c>
      <c r="P181">
        <v>-26.9</v>
      </c>
      <c r="Q181">
        <v>-49.1</v>
      </c>
      <c r="R181" s="7">
        <v>6.2671000000000001</v>
      </c>
      <c r="S181" s="8">
        <v>246520</v>
      </c>
      <c r="T181">
        <v>6</v>
      </c>
      <c r="U181" s="9">
        <v>5.5709</v>
      </c>
      <c r="V181" s="9">
        <v>5.5694999999999997</v>
      </c>
      <c r="W181" s="9">
        <v>5.1741000000000001</v>
      </c>
      <c r="X181" s="9">
        <v>5.5525000000000002</v>
      </c>
      <c r="Y181" s="9">
        <v>5.6600999999999999</v>
      </c>
    </row>
    <row r="182" spans="1:25" hidden="1" x14ac:dyDescent="0.3">
      <c r="A182" t="s">
        <v>219</v>
      </c>
      <c r="B182" t="s">
        <v>220</v>
      </c>
      <c r="C182" t="s">
        <v>236</v>
      </c>
      <c r="D182" t="s">
        <v>77</v>
      </c>
      <c r="E182" s="52">
        <f>Transportation!E182/1000000</f>
        <v>7.5000000000000002E-6</v>
      </c>
      <c r="F182" s="55">
        <f t="shared" si="16"/>
        <v>1.8131868131868152E-6</v>
      </c>
      <c r="G182" s="57">
        <f t="shared" si="17"/>
        <v>1.813186813186815E-7</v>
      </c>
      <c r="H182" s="4">
        <f t="shared" si="18"/>
        <v>2.8846153846153874E-8</v>
      </c>
      <c r="I182">
        <v>197100</v>
      </c>
      <c r="J182">
        <f t="shared" si="20"/>
        <v>1.1250142694063927</v>
      </c>
      <c r="K182" s="50">
        <f t="shared" si="23"/>
        <v>335.67094913875667</v>
      </c>
      <c r="L182" s="53">
        <f t="shared" si="19"/>
        <v>3.3987114684565984</v>
      </c>
      <c r="M182">
        <v>107</v>
      </c>
      <c r="N182">
        <v>19.100000000000001</v>
      </c>
      <c r="O182">
        <v>287</v>
      </c>
      <c r="P182">
        <v>2.87</v>
      </c>
      <c r="Q182">
        <v>-60.7</v>
      </c>
      <c r="R182" s="7">
        <v>15.057</v>
      </c>
      <c r="S182">
        <v>19720</v>
      </c>
      <c r="T182">
        <v>4</v>
      </c>
      <c r="U182" s="9">
        <v>7.8785999999999996</v>
      </c>
      <c r="V182" s="9">
        <v>7.6771000000000003</v>
      </c>
      <c r="W182" s="9">
        <v>6.9398999999999997</v>
      </c>
      <c r="X182" s="9">
        <v>7.2302</v>
      </c>
      <c r="Y182" s="9">
        <v>8.1477000000000004</v>
      </c>
    </row>
    <row r="183" spans="1:25" hidden="1" x14ac:dyDescent="0.3">
      <c r="A183" t="s">
        <v>219</v>
      </c>
      <c r="B183" t="s">
        <v>220</v>
      </c>
      <c r="C183" t="s">
        <v>237</v>
      </c>
      <c r="D183" t="s">
        <v>77</v>
      </c>
      <c r="E183" s="52">
        <f>Transportation!E183/1000000</f>
        <v>5.8699999999999997E-6</v>
      </c>
      <c r="F183" s="55">
        <f t="shared" si="16"/>
        <v>1.4191208791208804E-6</v>
      </c>
      <c r="G183" s="57">
        <f t="shared" si="17"/>
        <v>1.4191208791208805E-7</v>
      </c>
      <c r="H183" s="4">
        <f t="shared" si="18"/>
        <v>2.2576923076923098E-8</v>
      </c>
      <c r="I183">
        <v>104000</v>
      </c>
      <c r="J183">
        <f t="shared" si="20"/>
        <v>1.6687379927884616</v>
      </c>
      <c r="K183" s="50">
        <f t="shared" si="23"/>
        <v>177.11709137712174</v>
      </c>
      <c r="L183" s="53">
        <f t="shared" si="19"/>
        <v>2.6600581759786976</v>
      </c>
      <c r="M183">
        <v>55.7</v>
      </c>
      <c r="N183">
        <v>13.9</v>
      </c>
      <c r="O183">
        <v>271</v>
      </c>
      <c r="P183">
        <v>-22.89</v>
      </c>
      <c r="Q183">
        <v>-48.46</v>
      </c>
      <c r="R183" s="7">
        <v>19.468</v>
      </c>
      <c r="S183">
        <v>57506</v>
      </c>
      <c r="T183">
        <v>4</v>
      </c>
      <c r="U183" s="9">
        <v>6.7855999999999996</v>
      </c>
      <c r="V183" s="9">
        <v>6.7805</v>
      </c>
      <c r="W183" s="9">
        <v>6.3560999999999996</v>
      </c>
      <c r="X183" s="9">
        <v>6.7545999999999999</v>
      </c>
      <c r="Y183" s="9">
        <v>7.2039</v>
      </c>
    </row>
    <row r="184" spans="1:25" hidden="1" x14ac:dyDescent="0.3">
      <c r="A184" t="s">
        <v>219</v>
      </c>
      <c r="B184" t="s">
        <v>220</v>
      </c>
      <c r="C184" t="s">
        <v>238</v>
      </c>
      <c r="D184" t="s">
        <v>77</v>
      </c>
      <c r="E184" s="52">
        <f>Transportation!E184/1000000</f>
        <v>7.0400000000000004E-6</v>
      </c>
      <c r="F184" s="55">
        <f t="shared" si="16"/>
        <v>1.7019780219780238E-6</v>
      </c>
      <c r="G184" s="57">
        <f t="shared" si="17"/>
        <v>1.7019780219780239E-7</v>
      </c>
      <c r="H184" s="4">
        <f t="shared" si="18"/>
        <v>2.7076923076923105E-8</v>
      </c>
      <c r="I184">
        <v>111100</v>
      </c>
      <c r="J184">
        <f t="shared" si="20"/>
        <v>1.8734495049504951</v>
      </c>
      <c r="K184" s="50">
        <f t="shared" si="23"/>
        <v>189.20873896152139</v>
      </c>
      <c r="L184" s="53">
        <f t="shared" si="19"/>
        <v>3.1902571650579272</v>
      </c>
      <c r="M184">
        <v>37.6</v>
      </c>
      <c r="N184">
        <v>18.100000000000001</v>
      </c>
      <c r="O184">
        <v>319</v>
      </c>
      <c r="P184">
        <v>-22.94</v>
      </c>
      <c r="Q184">
        <v>-46.54</v>
      </c>
      <c r="R184" s="7">
        <v>17.603999999999999</v>
      </c>
      <c r="S184">
        <v>53350</v>
      </c>
      <c r="T184">
        <v>2</v>
      </c>
      <c r="U184" s="9">
        <v>6.0891000000000002</v>
      </c>
      <c r="V184" s="9">
        <v>6.0869</v>
      </c>
      <c r="W184" s="9">
        <v>6.0357000000000003</v>
      </c>
      <c r="X184" s="9">
        <v>6.0625</v>
      </c>
      <c r="Y184" s="9">
        <v>6.0891999999999999</v>
      </c>
    </row>
    <row r="185" spans="1:25" hidden="1" x14ac:dyDescent="0.3">
      <c r="A185" t="s">
        <v>219</v>
      </c>
      <c r="B185" t="s">
        <v>220</v>
      </c>
      <c r="C185" t="s">
        <v>239</v>
      </c>
      <c r="D185" t="s">
        <v>77</v>
      </c>
      <c r="E185" s="52">
        <f>Transportation!E185/1000000</f>
        <v>3.5200000000000002E-5</v>
      </c>
      <c r="F185" s="55">
        <f t="shared" si="16"/>
        <v>8.5098901098901199E-6</v>
      </c>
      <c r="G185" s="57">
        <f t="shared" si="17"/>
        <v>8.509890109890119E-7</v>
      </c>
      <c r="H185" s="4">
        <f t="shared" si="18"/>
        <v>1.3538461538461553E-7</v>
      </c>
      <c r="I185">
        <v>2746000</v>
      </c>
      <c r="J185">
        <f t="shared" si="20"/>
        <v>0.37898805535324109</v>
      </c>
      <c r="K185" s="50">
        <f t="shared" si="23"/>
        <v>4676.5724319382334</v>
      </c>
      <c r="L185" s="53">
        <f t="shared" si="19"/>
        <v>15.951285825289638</v>
      </c>
      <c r="M185">
        <v>411</v>
      </c>
      <c r="N185">
        <v>135</v>
      </c>
      <c r="O185">
        <v>393</v>
      </c>
      <c r="P185">
        <v>-15.83</v>
      </c>
      <c r="Q185">
        <v>-47.97</v>
      </c>
      <c r="R185" s="7">
        <v>2.9053</v>
      </c>
      <c r="S185" s="8">
        <v>612390</v>
      </c>
      <c r="T185">
        <v>13</v>
      </c>
      <c r="U185" s="9">
        <v>6.6410999999999998</v>
      </c>
      <c r="V185" s="9">
        <v>6.6345999999999998</v>
      </c>
      <c r="W185" s="9">
        <v>5.5525000000000002</v>
      </c>
      <c r="X185" s="9">
        <v>6.6219999999999999</v>
      </c>
      <c r="Y185" s="9">
        <v>6.8341000000000003</v>
      </c>
    </row>
    <row r="186" spans="1:25" hidden="1" x14ac:dyDescent="0.3">
      <c r="A186" t="s">
        <v>219</v>
      </c>
      <c r="B186" t="s">
        <v>220</v>
      </c>
      <c r="C186" t="s">
        <v>240</v>
      </c>
      <c r="D186" t="s">
        <v>77</v>
      </c>
      <c r="E186" s="52">
        <f>Transportation!E186/1000000</f>
        <v>7.5700000000000004E-6</v>
      </c>
      <c r="F186" s="55">
        <f t="shared" si="16"/>
        <v>1.8301098901098921E-6</v>
      </c>
      <c r="G186" s="57">
        <f t="shared" si="17"/>
        <v>1.830109890109892E-7</v>
      </c>
      <c r="H186" s="4">
        <f t="shared" si="18"/>
        <v>2.9115384615384646E-8</v>
      </c>
      <c r="I186">
        <v>134500</v>
      </c>
      <c r="J186">
        <f t="shared" si="20"/>
        <v>1.6640140427509296</v>
      </c>
      <c r="K186" s="50">
        <f t="shared" si="23"/>
        <v>229.0600845213738</v>
      </c>
      <c r="L186" s="53">
        <f t="shared" si="19"/>
        <v>3.4304327754955275</v>
      </c>
      <c r="M186">
        <v>13.100000000000001</v>
      </c>
      <c r="N186">
        <v>37.1</v>
      </c>
      <c r="O186">
        <v>662</v>
      </c>
      <c r="P186">
        <v>-8.2899999999999991</v>
      </c>
      <c r="Q186">
        <v>-35.03</v>
      </c>
      <c r="R186" s="7">
        <v>17.826000000000001</v>
      </c>
      <c r="S186" s="8">
        <v>137140</v>
      </c>
      <c r="T186">
        <v>2</v>
      </c>
      <c r="U186" s="9">
        <v>4.2469000000000001</v>
      </c>
      <c r="V186" s="9">
        <v>4.2727000000000004</v>
      </c>
      <c r="W186" s="9">
        <v>4.2450999999999999</v>
      </c>
      <c r="X186" s="9">
        <v>4.3551000000000002</v>
      </c>
      <c r="Y186" s="9">
        <v>4.4650999999999996</v>
      </c>
    </row>
    <row r="187" spans="1:25" hidden="1" x14ac:dyDescent="0.3">
      <c r="A187" t="s">
        <v>219</v>
      </c>
      <c r="B187" t="s">
        <v>220</v>
      </c>
      <c r="C187" t="s">
        <v>241</v>
      </c>
      <c r="D187" t="s">
        <v>77</v>
      </c>
      <c r="E187" s="52">
        <f>Transportation!E187/1000000</f>
        <v>9.8599999999999996E-7</v>
      </c>
      <c r="F187" s="55">
        <f t="shared" si="16"/>
        <v>2.3837362637362661E-7</v>
      </c>
      <c r="G187" s="57">
        <f t="shared" si="17"/>
        <v>2.383736263736266E-8</v>
      </c>
      <c r="H187" s="4">
        <f t="shared" si="18"/>
        <v>3.7923076923076957E-9</v>
      </c>
      <c r="I187">
        <v>106200</v>
      </c>
      <c r="J187">
        <f t="shared" si="20"/>
        <v>0.27449585451977399</v>
      </c>
      <c r="K187" s="50">
        <f t="shared" si="23"/>
        <v>180.86379907933008</v>
      </c>
      <c r="L187" s="53">
        <f t="shared" si="19"/>
        <v>0.44681726771976077</v>
      </c>
      <c r="M187">
        <v>179</v>
      </c>
      <c r="N187">
        <v>7.95</v>
      </c>
      <c r="O187">
        <v>1090</v>
      </c>
      <c r="P187">
        <v>-22.87</v>
      </c>
      <c r="Q187">
        <v>-42.15</v>
      </c>
      <c r="R187" s="7">
        <v>137.63999999999999</v>
      </c>
      <c r="S187" s="8">
        <v>217370</v>
      </c>
      <c r="T187">
        <v>8</v>
      </c>
      <c r="U187" s="9">
        <v>7.0433000000000003</v>
      </c>
      <c r="V187" s="9">
        <v>5.3914</v>
      </c>
      <c r="W187" s="9">
        <v>6.1961000000000004</v>
      </c>
      <c r="X187" s="9">
        <v>6.7016</v>
      </c>
      <c r="Y187" s="9">
        <v>7.1510999999999996</v>
      </c>
    </row>
    <row r="188" spans="1:25" hidden="1" x14ac:dyDescent="0.3">
      <c r="A188" t="s">
        <v>219</v>
      </c>
      <c r="B188" t="s">
        <v>220</v>
      </c>
      <c r="C188" t="s">
        <v>242</v>
      </c>
      <c r="D188" t="s">
        <v>77</v>
      </c>
      <c r="E188" s="52">
        <f>Transportation!E188/1000000</f>
        <v>7.2000000000000005E-6</v>
      </c>
      <c r="F188" s="55">
        <f t="shared" si="16"/>
        <v>1.7406593406593425E-6</v>
      </c>
      <c r="G188" s="57">
        <f t="shared" si="17"/>
        <v>1.7406593406593425E-7</v>
      </c>
      <c r="H188" s="4">
        <f t="shared" si="18"/>
        <v>2.7692307692307721E-8</v>
      </c>
      <c r="I188">
        <v>155400</v>
      </c>
      <c r="J188">
        <f t="shared" si="20"/>
        <v>1.3698243243243242</v>
      </c>
      <c r="K188" s="50">
        <f t="shared" si="23"/>
        <v>264.6538076923531</v>
      </c>
      <c r="L188" s="53">
        <f t="shared" si="19"/>
        <v>3.2627630097183342</v>
      </c>
      <c r="M188">
        <v>32.1</v>
      </c>
      <c r="N188">
        <v>27.400000000000002</v>
      </c>
      <c r="O188">
        <v>501</v>
      </c>
      <c r="P188">
        <v>-20.85</v>
      </c>
      <c r="Q188">
        <v>-41.13</v>
      </c>
      <c r="R188" s="7">
        <v>18.242999999999999</v>
      </c>
      <c r="S188" s="8">
        <v>102580</v>
      </c>
      <c r="T188">
        <v>2</v>
      </c>
      <c r="U188" s="9">
        <v>3.3559999999999999</v>
      </c>
      <c r="V188" s="9">
        <v>3.3828999999999998</v>
      </c>
      <c r="W188" s="9">
        <v>3.3546</v>
      </c>
      <c r="X188" s="9">
        <v>3.5783</v>
      </c>
      <c r="Y188" s="9">
        <v>3.802</v>
      </c>
    </row>
    <row r="189" spans="1:25" hidden="1" x14ac:dyDescent="0.3">
      <c r="A189" t="s">
        <v>219</v>
      </c>
      <c r="B189" t="s">
        <v>220</v>
      </c>
      <c r="C189" t="s">
        <v>243</v>
      </c>
      <c r="D189" t="s">
        <v>77</v>
      </c>
      <c r="E189" s="52">
        <f>Transportation!E189/1000000</f>
        <v>1.9599999999999999E-6</v>
      </c>
      <c r="F189" s="55">
        <f t="shared" si="16"/>
        <v>4.738461538461543E-7</v>
      </c>
      <c r="G189" s="57">
        <f t="shared" si="17"/>
        <v>4.738461538461543E-8</v>
      </c>
      <c r="H189" s="4">
        <f t="shared" si="18"/>
        <v>7.5384615384615453E-9</v>
      </c>
      <c r="I189">
        <v>154400</v>
      </c>
      <c r="J189">
        <f t="shared" si="20"/>
        <v>0.37531175518134713</v>
      </c>
      <c r="K189" s="50">
        <f t="shared" si="23"/>
        <v>262.95075873680383</v>
      </c>
      <c r="L189" s="53">
        <f t="shared" si="19"/>
        <v>0.88819659708999121</v>
      </c>
      <c r="M189">
        <v>104</v>
      </c>
      <c r="N189">
        <v>15.100000000000001</v>
      </c>
      <c r="O189">
        <v>746</v>
      </c>
      <c r="P189">
        <v>-12.66</v>
      </c>
      <c r="Q189">
        <v>-38.31</v>
      </c>
      <c r="R189" s="7">
        <v>49.286000000000001</v>
      </c>
      <c r="S189" s="8">
        <v>200390</v>
      </c>
      <c r="T189">
        <v>5</v>
      </c>
      <c r="U189" s="9">
        <v>5.0076000000000001</v>
      </c>
      <c r="V189" s="9">
        <v>5.0415000000000001</v>
      </c>
      <c r="W189" s="9">
        <v>4.5199999999999996</v>
      </c>
      <c r="X189" s="9">
        <v>5.0655999999999999</v>
      </c>
      <c r="Y189" s="9">
        <v>5.4984999999999999</v>
      </c>
    </row>
    <row r="190" spans="1:25" hidden="1" x14ac:dyDescent="0.3">
      <c r="A190" t="s">
        <v>219</v>
      </c>
      <c r="B190" t="s">
        <v>220</v>
      </c>
      <c r="C190" t="s">
        <v>244</v>
      </c>
      <c r="D190" t="s">
        <v>77</v>
      </c>
      <c r="E190" s="52">
        <f>Transportation!E190/1000000</f>
        <v>7.4900000000000003E-6</v>
      </c>
      <c r="F190" s="55">
        <f t="shared" si="16"/>
        <v>1.8107692307692326E-6</v>
      </c>
      <c r="G190" s="57">
        <f t="shared" si="17"/>
        <v>1.8107692307692328E-7</v>
      </c>
      <c r="H190" s="4">
        <f t="shared" si="18"/>
        <v>2.8807692307692335E-8</v>
      </c>
      <c r="I190">
        <v>337500</v>
      </c>
      <c r="J190">
        <f t="shared" si="20"/>
        <v>0.65613232222222218</v>
      </c>
      <c r="K190" s="50">
        <f t="shared" si="23"/>
        <v>574.7790224978711</v>
      </c>
      <c r="L190" s="53">
        <f t="shared" si="19"/>
        <v>3.3941798531653236</v>
      </c>
      <c r="M190">
        <v>51.400000000000006</v>
      </c>
      <c r="N190">
        <v>47.1</v>
      </c>
      <c r="O190">
        <v>870</v>
      </c>
      <c r="P190">
        <v>-7.23</v>
      </c>
      <c r="Q190">
        <v>-35.9</v>
      </c>
      <c r="R190" s="7">
        <v>18.489000000000001</v>
      </c>
      <c r="S190" s="8">
        <v>390570</v>
      </c>
      <c r="T190">
        <v>4</v>
      </c>
      <c r="U190" s="9">
        <v>2.7679</v>
      </c>
      <c r="V190" s="9">
        <v>2.7618</v>
      </c>
      <c r="W190" s="9">
        <v>2.6735000000000002</v>
      </c>
      <c r="X190" s="9">
        <v>2.8165</v>
      </c>
      <c r="Y190" s="9">
        <v>2.8450000000000002</v>
      </c>
    </row>
    <row r="191" spans="1:25" hidden="1" x14ac:dyDescent="0.3">
      <c r="A191" t="s">
        <v>219</v>
      </c>
      <c r="B191" t="s">
        <v>220</v>
      </c>
      <c r="C191" t="s">
        <v>245</v>
      </c>
      <c r="D191" t="s">
        <v>77</v>
      </c>
      <c r="E191" s="52">
        <f>Transportation!E191/1000000</f>
        <v>1.8100000000000003E-5</v>
      </c>
      <c r="F191" s="55">
        <f t="shared" si="16"/>
        <v>4.3758241758241807E-6</v>
      </c>
      <c r="G191" s="57">
        <f t="shared" si="17"/>
        <v>4.3758241758241812E-7</v>
      </c>
      <c r="H191" s="4">
        <f t="shared" si="18"/>
        <v>6.9615384615384691E-8</v>
      </c>
      <c r="I191">
        <v>2264000</v>
      </c>
      <c r="J191">
        <f t="shared" si="20"/>
        <v>0.23636629306537107</v>
      </c>
      <c r="K191" s="50">
        <f t="shared" si="23"/>
        <v>3855.7028353634964</v>
      </c>
      <c r="L191" s="53">
        <f t="shared" si="19"/>
        <v>8.2022236772085932</v>
      </c>
      <c r="M191">
        <v>833</v>
      </c>
      <c r="N191">
        <v>78.400000000000006</v>
      </c>
      <c r="O191">
        <v>437</v>
      </c>
      <c r="P191">
        <v>-22.85</v>
      </c>
      <c r="Q191">
        <v>-47.17</v>
      </c>
      <c r="R191" s="7">
        <v>5.5735000000000001</v>
      </c>
      <c r="S191" s="8">
        <v>2279700</v>
      </c>
      <c r="T191">
        <v>23</v>
      </c>
      <c r="U191" s="9">
        <v>10.159000000000001</v>
      </c>
      <c r="V191" s="9">
        <v>9.9009</v>
      </c>
      <c r="W191" s="9">
        <v>8.1997999999999998</v>
      </c>
      <c r="X191" s="9">
        <v>9.3919999999999995</v>
      </c>
      <c r="Y191" s="9">
        <v>10.877000000000001</v>
      </c>
    </row>
    <row r="192" spans="1:25" hidden="1" x14ac:dyDescent="0.3">
      <c r="A192" t="s">
        <v>219</v>
      </c>
      <c r="B192" t="s">
        <v>220</v>
      </c>
      <c r="C192" t="s">
        <v>246</v>
      </c>
      <c r="D192" t="s">
        <v>77</v>
      </c>
      <c r="E192" s="52">
        <f>Transportation!E192/1000000</f>
        <v>1.2600000000000001E-5</v>
      </c>
      <c r="F192" s="55">
        <f t="shared" si="16"/>
        <v>3.0461538461538498E-6</v>
      </c>
      <c r="G192" s="57">
        <f t="shared" si="17"/>
        <v>3.0461538461538497E-7</v>
      </c>
      <c r="H192" s="4">
        <f t="shared" si="18"/>
        <v>4.8461538461538511E-8</v>
      </c>
      <c r="I192">
        <v>655900</v>
      </c>
      <c r="J192">
        <f t="shared" si="20"/>
        <v>0.56795811099252946</v>
      </c>
      <c r="K192" s="50">
        <f t="shared" si="23"/>
        <v>1117.0298099447514</v>
      </c>
      <c r="L192" s="53">
        <f t="shared" si="19"/>
        <v>5.7098352670070867</v>
      </c>
      <c r="M192">
        <v>260</v>
      </c>
      <c r="N192">
        <v>40.700000000000003</v>
      </c>
      <c r="O192">
        <v>387</v>
      </c>
      <c r="P192">
        <v>-20.48</v>
      </c>
      <c r="Q192">
        <v>-54.62</v>
      </c>
      <c r="R192" s="7">
        <v>9.5167999999999999</v>
      </c>
      <c r="S192" s="8">
        <v>184760</v>
      </c>
      <c r="T192">
        <v>8</v>
      </c>
      <c r="U192" s="9">
        <v>7.97</v>
      </c>
      <c r="V192" s="9">
        <v>7.8719000000000001</v>
      </c>
      <c r="W192" s="9">
        <v>7.1510999999999996</v>
      </c>
      <c r="X192" s="9">
        <v>7.7816000000000001</v>
      </c>
      <c r="Y192" s="9">
        <v>8.7199000000000009</v>
      </c>
    </row>
    <row r="193" spans="1:25" hidden="1" x14ac:dyDescent="0.3">
      <c r="A193" t="s">
        <v>219</v>
      </c>
      <c r="B193" t="s">
        <v>220</v>
      </c>
      <c r="C193" t="s">
        <v>247</v>
      </c>
      <c r="D193" t="s">
        <v>77</v>
      </c>
      <c r="E193" s="52">
        <f>Transportation!E193/1000000</f>
        <v>6.4999999999999996E-6</v>
      </c>
      <c r="F193" s="55">
        <f t="shared" si="16"/>
        <v>1.5714285714285729E-6</v>
      </c>
      <c r="G193" s="57">
        <f t="shared" si="17"/>
        <v>1.571428571428573E-7</v>
      </c>
      <c r="H193" s="4">
        <f t="shared" si="18"/>
        <v>2.5000000000000022E-8</v>
      </c>
      <c r="I193">
        <v>364200</v>
      </c>
      <c r="J193">
        <f t="shared" si="20"/>
        <v>0.52766320016474455</v>
      </c>
      <c r="K193" s="50">
        <f t="shared" si="23"/>
        <v>620.250429611036</v>
      </c>
      <c r="L193" s="53">
        <f t="shared" si="19"/>
        <v>2.9455499393290516</v>
      </c>
      <c r="M193">
        <v>76.600000000000009</v>
      </c>
      <c r="N193">
        <v>41.6</v>
      </c>
      <c r="O193">
        <v>867</v>
      </c>
      <c r="P193">
        <v>-21.76</v>
      </c>
      <c r="Q193">
        <v>-41.32</v>
      </c>
      <c r="R193" s="7">
        <v>20.84</v>
      </c>
      <c r="S193" s="8">
        <v>242040</v>
      </c>
      <c r="T193">
        <v>6</v>
      </c>
      <c r="U193" s="9">
        <v>4.8472999999999997</v>
      </c>
      <c r="V193" s="9">
        <v>4.7892000000000001</v>
      </c>
      <c r="W193" s="9">
        <v>4.1898999999999997</v>
      </c>
      <c r="X193" s="9">
        <v>4.7660999999999998</v>
      </c>
      <c r="Y193" s="9">
        <v>4.9569000000000001</v>
      </c>
    </row>
    <row r="194" spans="1:25" hidden="1" x14ac:dyDescent="0.3">
      <c r="A194" t="s">
        <v>219</v>
      </c>
      <c r="B194" t="s">
        <v>220</v>
      </c>
      <c r="C194" t="s">
        <v>248</v>
      </c>
      <c r="D194" t="s">
        <v>77</v>
      </c>
      <c r="E194" s="52">
        <f>Transportation!E194/1000000</f>
        <v>7.3699999999999997E-6</v>
      </c>
      <c r="F194" s="55">
        <f t="shared" ref="F194:F257" si="24">0.241758241758242*E194</f>
        <v>1.7817582417582436E-6</v>
      </c>
      <c r="G194" s="57">
        <f t="shared" ref="G194:G257" si="25">0.0241758241758242*E194</f>
        <v>1.7817582417582436E-7</v>
      </c>
      <c r="H194" s="4">
        <f t="shared" ref="H194:H257" si="26">0.00384615384615385*E194</f>
        <v>2.8346153846153873E-8</v>
      </c>
      <c r="I194">
        <v>217400</v>
      </c>
      <c r="J194">
        <f t="shared" si="20"/>
        <v>1.0022852518399263</v>
      </c>
      <c r="K194" s="50">
        <f t="shared" si="23"/>
        <v>370.24284293640642</v>
      </c>
      <c r="L194" s="53">
        <f t="shared" ref="L194:L257" si="27">(J194/10)*K194*0.09</f>
        <v>3.3398004696700174</v>
      </c>
      <c r="M194">
        <v>29.900000000000002</v>
      </c>
      <c r="N194">
        <v>39.800000000000004</v>
      </c>
      <c r="O194">
        <v>778</v>
      </c>
      <c r="P194">
        <v>-8.2799999999999994</v>
      </c>
      <c r="Q194">
        <v>-35.979999999999997</v>
      </c>
      <c r="R194" s="7">
        <v>19.577999999999999</v>
      </c>
      <c r="S194" s="8">
        <v>229200</v>
      </c>
      <c r="T194">
        <v>4</v>
      </c>
      <c r="U194" s="9">
        <v>2.5634000000000001</v>
      </c>
      <c r="V194" s="9">
        <v>2.6145999999999998</v>
      </c>
      <c r="W194" s="9">
        <v>2.5587</v>
      </c>
      <c r="X194" s="9">
        <v>2.8734000000000002</v>
      </c>
      <c r="Y194" s="9">
        <v>3.1855000000000002</v>
      </c>
    </row>
    <row r="195" spans="1:25" hidden="1" x14ac:dyDescent="0.3">
      <c r="A195" t="s">
        <v>219</v>
      </c>
      <c r="B195" t="s">
        <v>220</v>
      </c>
      <c r="C195" t="s">
        <v>249</v>
      </c>
      <c r="D195" t="s">
        <v>77</v>
      </c>
      <c r="E195" s="52">
        <f>Transportation!E195/1000000</f>
        <v>1.29E-5</v>
      </c>
      <c r="F195" s="55">
        <f t="shared" si="24"/>
        <v>3.1186813186813221E-6</v>
      </c>
      <c r="G195" s="57">
        <f t="shared" si="25"/>
        <v>3.1186813186813222E-7</v>
      </c>
      <c r="H195" s="4">
        <f t="shared" si="26"/>
        <v>4.9615384615384664E-8</v>
      </c>
      <c r="I195">
        <v>228700</v>
      </c>
      <c r="J195">
        <f t="shared" ref="J195:J258" si="28">((591307500000)*E195)/(20*I195)</f>
        <v>1.667657794053345</v>
      </c>
      <c r="K195" s="50">
        <f t="shared" si="23"/>
        <v>389.48729613411291</v>
      </c>
      <c r="L195" s="53">
        <f t="shared" si="27"/>
        <v>5.8457837257453491</v>
      </c>
      <c r="M195">
        <v>95.300000000000011</v>
      </c>
      <c r="N195">
        <v>23.400000000000002</v>
      </c>
      <c r="O195">
        <v>183</v>
      </c>
      <c r="P195">
        <v>-24.96</v>
      </c>
      <c r="Q195">
        <v>-53.46</v>
      </c>
      <c r="R195" s="7">
        <v>7.7961999999999998</v>
      </c>
      <c r="S195" s="8">
        <v>109180</v>
      </c>
      <c r="T195">
        <v>5</v>
      </c>
      <c r="U195" s="9">
        <v>5.3379000000000003</v>
      </c>
      <c r="V195" s="9">
        <v>5.3567999999999998</v>
      </c>
      <c r="W195" s="9">
        <v>5.3365</v>
      </c>
      <c r="X195" s="9">
        <v>5.4446000000000003</v>
      </c>
      <c r="Y195" s="9">
        <v>5.5525000000000002</v>
      </c>
    </row>
    <row r="196" spans="1:25" hidden="1" x14ac:dyDescent="0.3">
      <c r="A196" t="s">
        <v>219</v>
      </c>
      <c r="B196" t="s">
        <v>220</v>
      </c>
      <c r="C196" t="s">
        <v>250</v>
      </c>
      <c r="D196" t="s">
        <v>77</v>
      </c>
      <c r="E196" s="52">
        <f>Transportation!E196/1000000</f>
        <v>2.2800000000000002E-5</v>
      </c>
      <c r="F196" s="55">
        <f t="shared" si="24"/>
        <v>5.5120879120879181E-6</v>
      </c>
      <c r="G196" s="57">
        <f t="shared" si="25"/>
        <v>5.5120879120879185E-7</v>
      </c>
      <c r="H196" s="4">
        <f t="shared" si="26"/>
        <v>8.7692307692307785E-8</v>
      </c>
      <c r="I196">
        <v>121300</v>
      </c>
      <c r="J196">
        <f t="shared" si="28"/>
        <v>5.5572180544105532</v>
      </c>
      <c r="K196" s="50">
        <f t="shared" si="23"/>
        <v>206.57983830812373</v>
      </c>
      <c r="L196" s="53">
        <f t="shared" si="27"/>
        <v>10.332082864108061</v>
      </c>
      <c r="M196">
        <v>18.100000000000001</v>
      </c>
      <c r="N196">
        <v>28.5</v>
      </c>
      <c r="O196">
        <v>136</v>
      </c>
      <c r="P196">
        <v>-1.29</v>
      </c>
      <c r="Q196">
        <v>-47.92</v>
      </c>
      <c r="R196" s="7">
        <v>4.7691999999999997</v>
      </c>
      <c r="S196">
        <v>60872</v>
      </c>
      <c r="T196">
        <v>4</v>
      </c>
      <c r="U196" s="9">
        <v>4.2324999999999999</v>
      </c>
      <c r="V196" s="9">
        <v>4.3083</v>
      </c>
      <c r="W196" s="9">
        <v>3.9687000000000001</v>
      </c>
      <c r="X196" s="9">
        <v>4.3548999999999998</v>
      </c>
      <c r="Y196" s="9">
        <v>4.6841999999999997</v>
      </c>
    </row>
    <row r="197" spans="1:25" hidden="1" x14ac:dyDescent="0.3">
      <c r="A197" t="s">
        <v>219</v>
      </c>
      <c r="B197" t="s">
        <v>220</v>
      </c>
      <c r="C197" t="s">
        <v>251</v>
      </c>
      <c r="D197" t="s">
        <v>77</v>
      </c>
      <c r="E197" s="52">
        <f>Transportation!E197/1000000</f>
        <v>4.95E-6</v>
      </c>
      <c r="F197" s="55">
        <f t="shared" si="24"/>
        <v>1.196703296703298E-6</v>
      </c>
      <c r="G197" s="57">
        <f t="shared" si="25"/>
        <v>1.1967032967032979E-7</v>
      </c>
      <c r="H197" s="4">
        <f t="shared" si="26"/>
        <v>1.9038461538461557E-8</v>
      </c>
      <c r="I197">
        <v>104300</v>
      </c>
      <c r="J197">
        <f t="shared" si="28"/>
        <v>1.4031505872483221</v>
      </c>
      <c r="K197" s="50">
        <f t="shared" si="23"/>
        <v>177.62800606378653</v>
      </c>
      <c r="L197" s="53">
        <f t="shared" si="27"/>
        <v>2.2431495691813552</v>
      </c>
      <c r="M197">
        <v>52.900000000000006</v>
      </c>
      <c r="N197">
        <v>14.3</v>
      </c>
      <c r="O197">
        <v>365</v>
      </c>
      <c r="P197">
        <v>-21.15</v>
      </c>
      <c r="Q197">
        <v>-48.97</v>
      </c>
      <c r="R197" s="7">
        <v>25.457000000000001</v>
      </c>
      <c r="S197">
        <v>99879</v>
      </c>
      <c r="T197">
        <v>5</v>
      </c>
      <c r="U197" s="9">
        <v>7.7320000000000002</v>
      </c>
      <c r="V197" s="9">
        <v>7.7511999999999999</v>
      </c>
      <c r="W197" s="9">
        <v>7.6769999999999996</v>
      </c>
      <c r="X197" s="9">
        <v>7.7817999999999996</v>
      </c>
      <c r="Y197" s="9">
        <v>7.8864999999999998</v>
      </c>
    </row>
    <row r="198" spans="1:25" hidden="1" x14ac:dyDescent="0.3">
      <c r="A198" t="s">
        <v>219</v>
      </c>
      <c r="B198" t="s">
        <v>220</v>
      </c>
      <c r="C198" t="s">
        <v>252</v>
      </c>
      <c r="D198" t="s">
        <v>77</v>
      </c>
      <c r="E198" s="52">
        <f>Transportation!E198/1000000</f>
        <v>4.4499999999999997E-5</v>
      </c>
      <c r="F198" s="55">
        <f t="shared" si="24"/>
        <v>1.0758241758241768E-5</v>
      </c>
      <c r="G198" s="57">
        <f t="shared" si="25"/>
        <v>1.0758241758241769E-6</v>
      </c>
      <c r="H198" s="4">
        <f t="shared" si="26"/>
        <v>1.711538461538463E-7</v>
      </c>
      <c r="I198">
        <v>103500</v>
      </c>
      <c r="J198">
        <f t="shared" si="28"/>
        <v>12.711682971014493</v>
      </c>
      <c r="K198" s="50">
        <f t="shared" si="23"/>
        <v>176.26556689934714</v>
      </c>
      <c r="L198" s="53">
        <f t="shared" si="27"/>
        <v>20.16568804617582</v>
      </c>
      <c r="M198">
        <v>12.5</v>
      </c>
      <c r="N198">
        <v>29.3</v>
      </c>
      <c r="O198">
        <v>75.400000000000006</v>
      </c>
      <c r="P198">
        <v>-4.87</v>
      </c>
      <c r="Q198">
        <v>-43.36</v>
      </c>
      <c r="R198" s="7">
        <v>2.5731000000000002</v>
      </c>
      <c r="S198">
        <v>3298.9</v>
      </c>
      <c r="T198">
        <v>1</v>
      </c>
      <c r="U198" s="9">
        <v>5.4984999999999999</v>
      </c>
      <c r="V198" s="9">
        <v>5.4984999999999999</v>
      </c>
      <c r="W198" s="9">
        <v>5.4984999999999999</v>
      </c>
      <c r="X198" s="9">
        <v>5.4984999999999999</v>
      </c>
      <c r="Y198" s="9">
        <v>5.4984999999999999</v>
      </c>
    </row>
    <row r="199" spans="1:25" hidden="1" x14ac:dyDescent="0.3">
      <c r="A199" t="s">
        <v>219</v>
      </c>
      <c r="B199" t="s">
        <v>220</v>
      </c>
      <c r="C199" t="s">
        <v>253</v>
      </c>
      <c r="D199" t="s">
        <v>77</v>
      </c>
      <c r="E199" s="52">
        <f>Transportation!E199/1000000</f>
        <v>1.3900000000000001E-5</v>
      </c>
      <c r="F199" s="55">
        <f t="shared" si="24"/>
        <v>3.3604395604395639E-6</v>
      </c>
      <c r="G199" s="57">
        <f t="shared" si="25"/>
        <v>3.3604395604395639E-7</v>
      </c>
      <c r="H199" s="4">
        <f t="shared" si="26"/>
        <v>5.3461538461538516E-8</v>
      </c>
      <c r="I199">
        <v>333400</v>
      </c>
      <c r="J199">
        <f t="shared" si="28"/>
        <v>1.2326296115776845</v>
      </c>
      <c r="K199" s="50">
        <f t="shared" ref="K199:K230" si="29">I199*CVD_BRA</f>
        <v>567.79652178011918</v>
      </c>
      <c r="L199" s="53">
        <f t="shared" si="27"/>
        <v>6.2989452548728959</v>
      </c>
      <c r="M199">
        <v>113</v>
      </c>
      <c r="N199">
        <v>31.3</v>
      </c>
      <c r="O199">
        <v>219</v>
      </c>
      <c r="P199">
        <v>-29.16</v>
      </c>
      <c r="Q199">
        <v>-51.18</v>
      </c>
      <c r="R199" s="7">
        <v>6.9809000000000001</v>
      </c>
      <c r="S199" s="8">
        <v>375630</v>
      </c>
      <c r="T199">
        <v>7</v>
      </c>
      <c r="U199" s="9">
        <v>5.3438999999999997</v>
      </c>
      <c r="V199" s="9">
        <v>5.2523999999999997</v>
      </c>
      <c r="W199" s="9">
        <v>4.4650999999999996</v>
      </c>
      <c r="X199" s="9">
        <v>5.0655999999999999</v>
      </c>
      <c r="Y199" s="9">
        <v>5.3906000000000001</v>
      </c>
    </row>
    <row r="200" spans="1:25" hidden="1" x14ac:dyDescent="0.3">
      <c r="A200" t="s">
        <v>219</v>
      </c>
      <c r="B200" t="s">
        <v>220</v>
      </c>
      <c r="C200" t="s">
        <v>254</v>
      </c>
      <c r="D200" t="s">
        <v>77</v>
      </c>
      <c r="E200" s="52">
        <f>Transportation!E200/1000000</f>
        <v>1.0100000000000002E-5</v>
      </c>
      <c r="F200" s="55">
        <f t="shared" si="24"/>
        <v>2.4417582417582445E-6</v>
      </c>
      <c r="G200" s="57">
        <f t="shared" si="25"/>
        <v>2.4417582417582445E-7</v>
      </c>
      <c r="H200" s="4">
        <f t="shared" si="26"/>
        <v>3.8846153846153888E-8</v>
      </c>
      <c r="I200">
        <v>134600</v>
      </c>
      <c r="J200">
        <f t="shared" si="28"/>
        <v>2.2185013930163451</v>
      </c>
      <c r="K200" s="50">
        <f t="shared" si="29"/>
        <v>229.23038941692872</v>
      </c>
      <c r="L200" s="53">
        <f t="shared" si="27"/>
        <v>4.5769314441882205</v>
      </c>
      <c r="M200">
        <v>51.400000000000006</v>
      </c>
      <c r="N200">
        <v>18.8</v>
      </c>
      <c r="O200">
        <v>201</v>
      </c>
      <c r="P200">
        <v>-27.1</v>
      </c>
      <c r="Q200">
        <v>-52.63</v>
      </c>
      <c r="R200" s="7">
        <v>10.722</v>
      </c>
      <c r="S200" s="8">
        <v>145830</v>
      </c>
      <c r="T200">
        <v>4</v>
      </c>
      <c r="U200" s="9">
        <v>5.6044999999999998</v>
      </c>
      <c r="V200" s="9">
        <v>5.5979000000000001</v>
      </c>
      <c r="W200" s="9">
        <v>5.3906000000000001</v>
      </c>
      <c r="X200" s="9">
        <v>5.6063000000000001</v>
      </c>
      <c r="Y200" s="9">
        <v>5.7138999999999998</v>
      </c>
    </row>
    <row r="201" spans="1:25" hidden="1" x14ac:dyDescent="0.3">
      <c r="A201" t="s">
        <v>219</v>
      </c>
      <c r="B201" t="s">
        <v>220</v>
      </c>
      <c r="C201" t="s">
        <v>255</v>
      </c>
      <c r="D201" t="s">
        <v>77</v>
      </c>
      <c r="E201" s="52">
        <f>Transportation!E201/1000000</f>
        <v>4.25E-6</v>
      </c>
      <c r="F201" s="55">
        <f t="shared" si="24"/>
        <v>1.0274725274725284E-6</v>
      </c>
      <c r="G201" s="57">
        <f t="shared" si="25"/>
        <v>1.0274725274725285E-7</v>
      </c>
      <c r="H201" s="4">
        <f t="shared" si="26"/>
        <v>1.6346153846153861E-8</v>
      </c>
      <c r="I201">
        <v>153100</v>
      </c>
      <c r="J201">
        <f t="shared" si="28"/>
        <v>0.82072399575440891</v>
      </c>
      <c r="K201" s="50">
        <f t="shared" si="29"/>
        <v>260.73679509458981</v>
      </c>
      <c r="L201" s="53">
        <f t="shared" si="27"/>
        <v>1.9259364987920728</v>
      </c>
      <c r="M201">
        <v>79.400000000000006</v>
      </c>
      <c r="N201">
        <v>17.2</v>
      </c>
      <c r="O201">
        <v>499</v>
      </c>
      <c r="P201">
        <v>-28.69</v>
      </c>
      <c r="Q201">
        <v>-49.37</v>
      </c>
      <c r="R201" s="7">
        <v>29.07</v>
      </c>
      <c r="S201" s="8">
        <v>206300</v>
      </c>
      <c r="T201">
        <v>5</v>
      </c>
      <c r="U201" s="9">
        <v>5.1531000000000002</v>
      </c>
      <c r="V201" s="9">
        <v>5.1863000000000001</v>
      </c>
      <c r="W201" s="9">
        <v>5.0655999999999999</v>
      </c>
      <c r="X201" s="9">
        <v>5.1741000000000001</v>
      </c>
      <c r="Y201" s="9">
        <v>5.8213999999999997</v>
      </c>
    </row>
    <row r="202" spans="1:25" hidden="1" x14ac:dyDescent="0.3">
      <c r="A202" t="s">
        <v>219</v>
      </c>
      <c r="B202" t="s">
        <v>220</v>
      </c>
      <c r="C202" t="s">
        <v>256</v>
      </c>
      <c r="D202" t="s">
        <v>77</v>
      </c>
      <c r="E202" s="52">
        <f>Transportation!E202/1000000</f>
        <v>4.4100000000000001E-6</v>
      </c>
      <c r="F202" s="55">
        <f t="shared" si="24"/>
        <v>1.0661538461538474E-6</v>
      </c>
      <c r="G202" s="57">
        <f t="shared" si="25"/>
        <v>1.0661538461538473E-7</v>
      </c>
      <c r="H202" s="4">
        <f t="shared" si="26"/>
        <v>1.6961538461538477E-8</v>
      </c>
      <c r="I202">
        <v>107700</v>
      </c>
      <c r="J202">
        <f t="shared" si="28"/>
        <v>1.2106156337047356</v>
      </c>
      <c r="K202" s="50">
        <f t="shared" si="29"/>
        <v>183.41837251265397</v>
      </c>
      <c r="L202" s="53">
        <f t="shared" si="27"/>
        <v>1.9984423434524805</v>
      </c>
      <c r="M202">
        <v>24.3</v>
      </c>
      <c r="N202">
        <v>21.8</v>
      </c>
      <c r="O202">
        <v>694</v>
      </c>
      <c r="P202">
        <v>-23.87</v>
      </c>
      <c r="Q202">
        <v>-46.41</v>
      </c>
      <c r="R202" s="7">
        <v>31.777000000000001</v>
      </c>
      <c r="S202" s="8">
        <v>400440</v>
      </c>
      <c r="T202">
        <v>3</v>
      </c>
      <c r="U202" s="9">
        <v>10.321999999999999</v>
      </c>
      <c r="V202" s="9">
        <v>10.292</v>
      </c>
      <c r="W202" s="9">
        <v>10.06</v>
      </c>
      <c r="X202" s="9">
        <v>10.214</v>
      </c>
      <c r="Y202" s="9">
        <v>10.468999999999999</v>
      </c>
    </row>
    <row r="203" spans="1:25" hidden="1" x14ac:dyDescent="0.3">
      <c r="A203" t="s">
        <v>219</v>
      </c>
      <c r="B203" t="s">
        <v>220</v>
      </c>
      <c r="C203" t="s">
        <v>257</v>
      </c>
      <c r="D203" t="s">
        <v>77</v>
      </c>
      <c r="E203" s="52">
        <f>Transportation!E203/1000000</f>
        <v>1.3700000000000001E-5</v>
      </c>
      <c r="F203" s="55">
        <f t="shared" si="24"/>
        <v>3.3120879120879159E-6</v>
      </c>
      <c r="G203" s="57">
        <f t="shared" si="25"/>
        <v>3.3120879120879158E-7</v>
      </c>
      <c r="H203" s="4">
        <f t="shared" si="26"/>
        <v>5.269230769230775E-8</v>
      </c>
      <c r="I203">
        <v>686500</v>
      </c>
      <c r="J203">
        <f t="shared" si="28"/>
        <v>0.59001549526584129</v>
      </c>
      <c r="K203" s="50">
        <f t="shared" si="29"/>
        <v>1169.1431079845584</v>
      </c>
      <c r="L203" s="53">
        <f t="shared" si="27"/>
        <v>6.2083129490473876</v>
      </c>
      <c r="M203">
        <v>229</v>
      </c>
      <c r="N203">
        <v>45.400000000000006</v>
      </c>
      <c r="O203">
        <v>377</v>
      </c>
      <c r="P203">
        <v>-15.62</v>
      </c>
      <c r="Q203">
        <v>-56.09</v>
      </c>
      <c r="R203" s="7">
        <v>8.3004999999999995</v>
      </c>
      <c r="S203" s="8">
        <v>502440</v>
      </c>
      <c r="T203">
        <v>7</v>
      </c>
      <c r="U203" s="9">
        <v>10.332000000000001</v>
      </c>
      <c r="V203" s="9">
        <v>10.179</v>
      </c>
      <c r="W203" s="9">
        <v>9.7009000000000007</v>
      </c>
      <c r="X203" s="9">
        <v>10.214</v>
      </c>
      <c r="Y203" s="9">
        <v>10.52</v>
      </c>
    </row>
    <row r="204" spans="1:25" hidden="1" x14ac:dyDescent="0.3">
      <c r="A204" t="s">
        <v>219</v>
      </c>
      <c r="B204" t="s">
        <v>220</v>
      </c>
      <c r="C204" t="s">
        <v>258</v>
      </c>
      <c r="D204" t="s">
        <v>77</v>
      </c>
      <c r="E204" s="52">
        <f>Transportation!E204/1000000</f>
        <v>2.8E-5</v>
      </c>
      <c r="F204" s="55">
        <f t="shared" si="24"/>
        <v>6.7692307692307763E-6</v>
      </c>
      <c r="G204" s="57">
        <f t="shared" si="25"/>
        <v>6.7692307692307765E-7</v>
      </c>
      <c r="H204" s="4">
        <f t="shared" si="26"/>
        <v>1.0769230769230779E-7</v>
      </c>
      <c r="I204">
        <v>2494000</v>
      </c>
      <c r="J204">
        <f t="shared" si="28"/>
        <v>0.33192882919005612</v>
      </c>
      <c r="K204" s="50">
        <f t="shared" si="29"/>
        <v>4247.4040951398238</v>
      </c>
      <c r="L204" s="53">
        <f t="shared" si="27"/>
        <v>12.688522815571304</v>
      </c>
      <c r="M204">
        <v>599</v>
      </c>
      <c r="N204">
        <v>102</v>
      </c>
      <c r="O204">
        <v>306</v>
      </c>
      <c r="P204">
        <v>-25.46</v>
      </c>
      <c r="Q204">
        <v>-49.25</v>
      </c>
      <c r="R204" s="7">
        <v>3.0026000000000002</v>
      </c>
      <c r="S204" s="8">
        <v>2502900</v>
      </c>
      <c r="T204">
        <v>20</v>
      </c>
      <c r="U204" s="9">
        <v>9.6940000000000008</v>
      </c>
      <c r="V204" s="9">
        <v>9.0456000000000003</v>
      </c>
      <c r="W204" s="9">
        <v>6.1426999999999996</v>
      </c>
      <c r="X204" s="9">
        <v>7.2302</v>
      </c>
      <c r="Y204" s="9">
        <v>10.417999999999999</v>
      </c>
    </row>
    <row r="205" spans="1:25" hidden="1" x14ac:dyDescent="0.3">
      <c r="A205" t="s">
        <v>219</v>
      </c>
      <c r="B205" t="s">
        <v>220</v>
      </c>
      <c r="C205" t="s">
        <v>259</v>
      </c>
      <c r="D205" t="s">
        <v>77</v>
      </c>
      <c r="E205" s="52">
        <f>Transportation!E205/1000000</f>
        <v>5.9200000000000001E-6</v>
      </c>
      <c r="F205" s="55">
        <f t="shared" si="24"/>
        <v>1.4312087912087927E-6</v>
      </c>
      <c r="G205" s="57">
        <f t="shared" si="25"/>
        <v>1.4312087912087926E-7</v>
      </c>
      <c r="H205" s="4">
        <f t="shared" si="26"/>
        <v>2.2769230769230791E-8</v>
      </c>
      <c r="I205">
        <v>178000</v>
      </c>
      <c r="J205">
        <f t="shared" si="28"/>
        <v>0.98329786516853934</v>
      </c>
      <c r="K205" s="50">
        <f t="shared" si="29"/>
        <v>303.14271408776608</v>
      </c>
      <c r="L205" s="53">
        <f t="shared" si="27"/>
        <v>2.6827162524350756</v>
      </c>
      <c r="M205">
        <v>88.9</v>
      </c>
      <c r="N205">
        <v>18.900000000000002</v>
      </c>
      <c r="O205">
        <v>399</v>
      </c>
      <c r="P205">
        <v>-20.149999999999999</v>
      </c>
      <c r="Q205">
        <v>-44.89</v>
      </c>
      <c r="R205" s="7">
        <v>21.15</v>
      </c>
      <c r="S205" s="8">
        <v>102350</v>
      </c>
      <c r="T205">
        <v>4</v>
      </c>
      <c r="U205" s="9">
        <v>6.7983000000000002</v>
      </c>
      <c r="V205" s="9">
        <v>6.8658000000000001</v>
      </c>
      <c r="W205" s="9">
        <v>6.6749999999999998</v>
      </c>
      <c r="X205" s="9">
        <v>6.8605</v>
      </c>
      <c r="Y205" s="9">
        <v>7.1510999999999996</v>
      </c>
    </row>
    <row r="206" spans="1:25" hidden="1" x14ac:dyDescent="0.3">
      <c r="A206" t="s">
        <v>219</v>
      </c>
      <c r="B206" t="s">
        <v>220</v>
      </c>
      <c r="C206" t="s">
        <v>260</v>
      </c>
      <c r="D206" t="s">
        <v>77</v>
      </c>
      <c r="E206" s="52">
        <f>Transportation!E206/1000000</f>
        <v>5.8699999999999997E-6</v>
      </c>
      <c r="F206" s="55">
        <f t="shared" si="24"/>
        <v>1.4191208791208804E-6</v>
      </c>
      <c r="G206" s="57">
        <f t="shared" si="25"/>
        <v>1.4191208791208805E-7</v>
      </c>
      <c r="H206" s="4">
        <f t="shared" si="26"/>
        <v>2.2576923076923098E-8</v>
      </c>
      <c r="I206">
        <v>149900</v>
      </c>
      <c r="J206">
        <f t="shared" si="28"/>
        <v>1.1577635173448966</v>
      </c>
      <c r="K206" s="50">
        <f t="shared" si="29"/>
        <v>255.2870384368322</v>
      </c>
      <c r="L206" s="53">
        <f t="shared" si="27"/>
        <v>2.6600581759786981</v>
      </c>
      <c r="M206">
        <v>72.7</v>
      </c>
      <c r="N206">
        <v>17.600000000000001</v>
      </c>
      <c r="O206">
        <v>368</v>
      </c>
      <c r="P206">
        <v>-22.23</v>
      </c>
      <c r="Q206">
        <v>-54.8</v>
      </c>
      <c r="R206" s="7">
        <v>20.908999999999999</v>
      </c>
      <c r="S206">
        <v>56177</v>
      </c>
      <c r="T206">
        <v>4</v>
      </c>
      <c r="U206" s="9">
        <v>7.6196999999999999</v>
      </c>
      <c r="V206" s="9">
        <v>7.5534999999999997</v>
      </c>
      <c r="W206" s="9">
        <v>5.8213999999999997</v>
      </c>
      <c r="X206" s="9">
        <v>6.8305999999999996</v>
      </c>
      <c r="Y206" s="9">
        <v>7.6769999999999996</v>
      </c>
    </row>
    <row r="207" spans="1:25" hidden="1" x14ac:dyDescent="0.3">
      <c r="A207" t="s">
        <v>219</v>
      </c>
      <c r="B207" t="s">
        <v>220</v>
      </c>
      <c r="C207" t="s">
        <v>261</v>
      </c>
      <c r="D207" t="s">
        <v>77</v>
      </c>
      <c r="E207" s="52">
        <f>Transportation!E207/1000000</f>
        <v>6.2600000000000002E-6</v>
      </c>
      <c r="F207" s="55">
        <f t="shared" si="24"/>
        <v>1.513406593406595E-6</v>
      </c>
      <c r="G207" s="57">
        <f t="shared" si="25"/>
        <v>1.5134065934065951E-7</v>
      </c>
      <c r="H207" s="4">
        <f t="shared" si="26"/>
        <v>2.4076923076923102E-8</v>
      </c>
      <c r="I207">
        <v>431700</v>
      </c>
      <c r="J207">
        <f t="shared" si="28"/>
        <v>0.42872190757470469</v>
      </c>
      <c r="K207" s="50">
        <f t="shared" si="29"/>
        <v>735.20623411061013</v>
      </c>
      <c r="L207" s="53">
        <f t="shared" si="27"/>
        <v>2.8367911723384411</v>
      </c>
      <c r="M207">
        <v>77.2</v>
      </c>
      <c r="N207">
        <v>49.1</v>
      </c>
      <c r="O207">
        <v>760</v>
      </c>
      <c r="P207">
        <v>-12.25</v>
      </c>
      <c r="Q207">
        <v>-38.950000000000003</v>
      </c>
      <c r="R207" s="7">
        <v>15.478999999999999</v>
      </c>
      <c r="S207" s="8">
        <v>375800</v>
      </c>
      <c r="T207">
        <v>4</v>
      </c>
      <c r="U207" s="9">
        <v>4.1896000000000004</v>
      </c>
      <c r="V207" s="9">
        <v>4.1661000000000001</v>
      </c>
      <c r="W207" s="9">
        <v>3.7464</v>
      </c>
      <c r="X207" s="9">
        <v>3.9129</v>
      </c>
      <c r="Y207" s="9">
        <v>4.1898999999999997</v>
      </c>
    </row>
    <row r="208" spans="1:25" hidden="1" x14ac:dyDescent="0.3">
      <c r="A208" t="s">
        <v>219</v>
      </c>
      <c r="B208" t="s">
        <v>220</v>
      </c>
      <c r="C208" t="s">
        <v>262</v>
      </c>
      <c r="D208" t="s">
        <v>77</v>
      </c>
      <c r="E208" s="52">
        <f>Transportation!E208/1000000</f>
        <v>1.9900000000000003E-5</v>
      </c>
      <c r="F208" s="55">
        <f t="shared" si="24"/>
        <v>4.8109890109890168E-6</v>
      </c>
      <c r="G208" s="57">
        <f t="shared" si="25"/>
        <v>4.8109890109890166E-7</v>
      </c>
      <c r="H208" s="4">
        <f t="shared" si="26"/>
        <v>7.6538461538461622E-8</v>
      </c>
      <c r="I208">
        <v>601300</v>
      </c>
      <c r="J208">
        <f t="shared" si="28"/>
        <v>0.97846493015133895</v>
      </c>
      <c r="K208" s="50">
        <f t="shared" si="29"/>
        <v>1024.0433369717625</v>
      </c>
      <c r="L208" s="53">
        <f t="shared" si="27"/>
        <v>9.0179144296381768</v>
      </c>
      <c r="M208">
        <v>141</v>
      </c>
      <c r="N208">
        <v>50.7</v>
      </c>
      <c r="O208">
        <v>244</v>
      </c>
      <c r="P208">
        <v>-27.6</v>
      </c>
      <c r="Q208">
        <v>-48.61</v>
      </c>
      <c r="R208" s="7">
        <v>4.8144</v>
      </c>
      <c r="S208" s="8">
        <v>365240</v>
      </c>
      <c r="T208">
        <v>8</v>
      </c>
      <c r="U208" s="9">
        <v>5.3163</v>
      </c>
      <c r="V208" s="9">
        <v>3.7119</v>
      </c>
      <c r="W208" s="9">
        <v>4.9569000000000001</v>
      </c>
      <c r="X208" s="9">
        <v>5.3365</v>
      </c>
      <c r="Y208" s="9">
        <v>5.8213999999999997</v>
      </c>
    </row>
    <row r="209" spans="1:25" hidden="1" x14ac:dyDescent="0.3">
      <c r="A209" t="s">
        <v>219</v>
      </c>
      <c r="B209" t="s">
        <v>220</v>
      </c>
      <c r="C209" t="s">
        <v>263</v>
      </c>
      <c r="D209" t="s">
        <v>77</v>
      </c>
      <c r="E209" s="52">
        <f>Transportation!E209/1000000</f>
        <v>2.6100000000000001E-5</v>
      </c>
      <c r="F209" s="55">
        <f t="shared" si="24"/>
        <v>6.3098901098901164E-6</v>
      </c>
      <c r="G209" s="57">
        <f t="shared" si="25"/>
        <v>6.3098901098901168E-7</v>
      </c>
      <c r="H209" s="4">
        <f t="shared" si="26"/>
        <v>1.0038461538461548E-7</v>
      </c>
      <c r="I209">
        <v>2875000</v>
      </c>
      <c r="J209">
        <f t="shared" si="28"/>
        <v>0.26840218695652174</v>
      </c>
      <c r="K209" s="50">
        <f t="shared" si="29"/>
        <v>4896.2657472040864</v>
      </c>
      <c r="L209" s="53">
        <f t="shared" si="27"/>
        <v>11.827515910228962</v>
      </c>
      <c r="M209">
        <v>332</v>
      </c>
      <c r="N209">
        <v>158</v>
      </c>
      <c r="O209">
        <v>750</v>
      </c>
      <c r="P209">
        <v>-3.78</v>
      </c>
      <c r="Q209">
        <v>-38.56</v>
      </c>
      <c r="R209" s="7">
        <v>4.7549000000000001</v>
      </c>
      <c r="S209" s="8">
        <v>2381200</v>
      </c>
      <c r="T209">
        <v>10</v>
      </c>
      <c r="U209" s="9">
        <v>3.9514999999999998</v>
      </c>
      <c r="V209" s="9">
        <v>3.2603</v>
      </c>
      <c r="W209" s="9">
        <v>2.9020000000000001</v>
      </c>
      <c r="X209" s="9">
        <v>3.1855000000000002</v>
      </c>
      <c r="Y209" s="9">
        <v>4.9569000000000001</v>
      </c>
    </row>
    <row r="210" spans="1:25" hidden="1" x14ac:dyDescent="0.3">
      <c r="A210" t="s">
        <v>219</v>
      </c>
      <c r="B210" t="s">
        <v>220</v>
      </c>
      <c r="C210" t="s">
        <v>264</v>
      </c>
      <c r="D210" t="s">
        <v>77</v>
      </c>
      <c r="E210" s="52">
        <f>Transportation!E210/1000000</f>
        <v>9.8700000000000004E-6</v>
      </c>
      <c r="F210" s="55">
        <f t="shared" si="24"/>
        <v>2.3861538461538489E-6</v>
      </c>
      <c r="G210" s="57">
        <f t="shared" si="25"/>
        <v>2.3861538461538488E-7</v>
      </c>
      <c r="H210" s="4">
        <f t="shared" si="26"/>
        <v>3.7961538461538497E-8</v>
      </c>
      <c r="I210">
        <v>256400</v>
      </c>
      <c r="J210">
        <f t="shared" si="28"/>
        <v>1.138105504095164</v>
      </c>
      <c r="K210" s="50">
        <f t="shared" si="29"/>
        <v>436.66175220282707</v>
      </c>
      <c r="L210" s="53">
        <f t="shared" si="27"/>
        <v>4.4727042924888849</v>
      </c>
      <c r="M210">
        <v>81.100000000000009</v>
      </c>
      <c r="N210">
        <v>28.5</v>
      </c>
      <c r="O210">
        <v>304</v>
      </c>
      <c r="P210">
        <v>-25.5</v>
      </c>
      <c r="Q210">
        <v>-54.56</v>
      </c>
      <c r="R210" s="7">
        <v>10.666</v>
      </c>
      <c r="S210" s="8">
        <v>451070</v>
      </c>
      <c r="T210">
        <v>5</v>
      </c>
      <c r="U210" s="9">
        <v>6.0762999999999998</v>
      </c>
      <c r="V210" s="9">
        <v>6.1139999999999999</v>
      </c>
      <c r="W210" s="9">
        <v>5.8213999999999997</v>
      </c>
      <c r="X210" s="9">
        <v>6.1426999999999996</v>
      </c>
      <c r="Y210" s="9">
        <v>6.2493999999999996</v>
      </c>
    </row>
    <row r="211" spans="1:25" hidden="1" x14ac:dyDescent="0.3">
      <c r="A211" t="s">
        <v>219</v>
      </c>
      <c r="B211" t="s">
        <v>220</v>
      </c>
      <c r="C211" t="s">
        <v>265</v>
      </c>
      <c r="D211" t="s">
        <v>77</v>
      </c>
      <c r="E211" s="52">
        <f>Transportation!E211/1000000</f>
        <v>9.0100000000000001E-6</v>
      </c>
      <c r="F211" s="55">
        <f t="shared" si="24"/>
        <v>2.1782417582417604E-6</v>
      </c>
      <c r="G211" s="57">
        <f t="shared" si="25"/>
        <v>2.1782417582417606E-7</v>
      </c>
      <c r="H211" s="4">
        <f t="shared" si="26"/>
        <v>3.4653846153846188E-8</v>
      </c>
      <c r="I211">
        <v>282200</v>
      </c>
      <c r="J211">
        <f t="shared" si="28"/>
        <v>0.94395474397590362</v>
      </c>
      <c r="K211" s="50">
        <f t="shared" si="29"/>
        <v>480.60041525599769</v>
      </c>
      <c r="L211" s="53">
        <f t="shared" si="27"/>
        <v>4.0829853774391944</v>
      </c>
      <c r="M211">
        <v>111</v>
      </c>
      <c r="N211">
        <v>26.8</v>
      </c>
      <c r="O211">
        <v>357</v>
      </c>
      <c r="P211">
        <v>-20.53</v>
      </c>
      <c r="Q211">
        <v>-47.4</v>
      </c>
      <c r="R211" s="7">
        <v>13.326000000000001</v>
      </c>
      <c r="S211" s="8">
        <v>198280</v>
      </c>
      <c r="T211">
        <v>6</v>
      </c>
      <c r="U211" s="9">
        <v>6.7149000000000001</v>
      </c>
      <c r="V211" s="9">
        <v>6.6803999999999997</v>
      </c>
      <c r="W211" s="9">
        <v>6.0891999999999999</v>
      </c>
      <c r="X211" s="9">
        <v>6.5688000000000004</v>
      </c>
      <c r="Y211" s="9">
        <v>6.8869999999999996</v>
      </c>
    </row>
    <row r="212" spans="1:25" hidden="1" x14ac:dyDescent="0.3">
      <c r="A212" t="s">
        <v>219</v>
      </c>
      <c r="B212" t="s">
        <v>220</v>
      </c>
      <c r="C212" t="s">
        <v>266</v>
      </c>
      <c r="D212" t="s">
        <v>77</v>
      </c>
      <c r="E212" s="52">
        <f>Transportation!E212/1000000</f>
        <v>3.9600000000000002E-6</v>
      </c>
      <c r="F212" s="55">
        <f t="shared" si="24"/>
        <v>9.5736263736263834E-7</v>
      </c>
      <c r="G212" s="57">
        <f t="shared" si="25"/>
        <v>9.5736263736263847E-8</v>
      </c>
      <c r="H212" s="4">
        <f t="shared" si="26"/>
        <v>1.5230769230769244E-8</v>
      </c>
      <c r="I212">
        <v>103400</v>
      </c>
      <c r="J212">
        <f t="shared" si="28"/>
        <v>1.1322909574468085</v>
      </c>
      <c r="K212" s="50">
        <f t="shared" si="29"/>
        <v>176.09526200379219</v>
      </c>
      <c r="L212" s="53">
        <f t="shared" si="27"/>
        <v>1.794519655345084</v>
      </c>
      <c r="M212">
        <v>15.3</v>
      </c>
      <c r="N212">
        <v>26.5</v>
      </c>
      <c r="O212">
        <v>994</v>
      </c>
      <c r="P212">
        <v>-8.89</v>
      </c>
      <c r="Q212">
        <v>-36.49</v>
      </c>
      <c r="R212" s="7">
        <v>37.551000000000002</v>
      </c>
      <c r="S212" s="8">
        <v>124670</v>
      </c>
      <c r="T212">
        <v>4</v>
      </c>
      <c r="U212" s="9">
        <v>3.1804000000000001</v>
      </c>
      <c r="V212" s="9">
        <v>3.1962000000000002</v>
      </c>
      <c r="W212" s="9">
        <v>2.9020000000000001</v>
      </c>
      <c r="X212" s="9">
        <v>3.1288999999999998</v>
      </c>
      <c r="Y212" s="9">
        <v>3.5789</v>
      </c>
    </row>
    <row r="213" spans="1:25" hidden="1" x14ac:dyDescent="0.3">
      <c r="A213" t="s">
        <v>219</v>
      </c>
      <c r="B213" t="s">
        <v>220</v>
      </c>
      <c r="C213" t="s">
        <v>267</v>
      </c>
      <c r="D213" t="s">
        <v>77</v>
      </c>
      <c r="E213" s="52">
        <f>Transportation!E213/1000000</f>
        <v>1.95E-5</v>
      </c>
      <c r="F213" s="55">
        <f t="shared" si="24"/>
        <v>4.714285714285719E-6</v>
      </c>
      <c r="G213" s="57">
        <f t="shared" si="25"/>
        <v>4.7142857142857192E-7</v>
      </c>
      <c r="H213" s="4">
        <f t="shared" si="26"/>
        <v>7.5000000000000076E-8</v>
      </c>
      <c r="I213">
        <v>1609000</v>
      </c>
      <c r="J213">
        <f t="shared" si="28"/>
        <v>0.35831249999999998</v>
      </c>
      <c r="K213" s="50">
        <f t="shared" si="29"/>
        <v>2740.2057694787395</v>
      </c>
      <c r="L213" s="53">
        <f t="shared" si="27"/>
        <v>8.8366498179871567</v>
      </c>
      <c r="M213">
        <v>514</v>
      </c>
      <c r="N213">
        <v>71</v>
      </c>
      <c r="O213">
        <v>363</v>
      </c>
      <c r="P213">
        <v>-16.7</v>
      </c>
      <c r="Q213">
        <v>-49.3</v>
      </c>
      <c r="R213" s="7">
        <v>5.1121999999999996</v>
      </c>
      <c r="S213" s="8">
        <v>1603700</v>
      </c>
      <c r="T213">
        <v>14</v>
      </c>
      <c r="U213" s="9">
        <v>7.3352000000000004</v>
      </c>
      <c r="V213" s="9">
        <v>7.1753999999999998</v>
      </c>
      <c r="W213" s="9">
        <v>6.2493999999999996</v>
      </c>
      <c r="X213" s="9">
        <v>7.0190999999999999</v>
      </c>
      <c r="Y213" s="9">
        <v>7.6769999999999996</v>
      </c>
    </row>
    <row r="214" spans="1:25" hidden="1" x14ac:dyDescent="0.3">
      <c r="A214" t="s">
        <v>219</v>
      </c>
      <c r="B214" t="s">
        <v>220</v>
      </c>
      <c r="C214" t="s">
        <v>268</v>
      </c>
      <c r="D214" t="s">
        <v>77</v>
      </c>
      <c r="E214" s="52">
        <f>Transportation!E214/1000000</f>
        <v>8.2300000000000008E-6</v>
      </c>
      <c r="F214" s="55">
        <f t="shared" si="24"/>
        <v>1.9896703296703317E-6</v>
      </c>
      <c r="G214" s="57">
        <f t="shared" si="25"/>
        <v>1.9896703296703318E-7</v>
      </c>
      <c r="H214" s="4">
        <f t="shared" si="26"/>
        <v>3.1653846153846188E-8</v>
      </c>
      <c r="I214">
        <v>236100</v>
      </c>
      <c r="J214">
        <f t="shared" si="28"/>
        <v>1.0305931226175351</v>
      </c>
      <c r="K214" s="50">
        <f t="shared" si="29"/>
        <v>402.08985840517732</v>
      </c>
      <c r="L214" s="53">
        <f t="shared" si="27"/>
        <v>3.7295193847197079</v>
      </c>
      <c r="M214">
        <v>50.300000000000004</v>
      </c>
      <c r="N214">
        <v>33.300000000000004</v>
      </c>
      <c r="O214">
        <v>502</v>
      </c>
      <c r="P214">
        <v>-18.87</v>
      </c>
      <c r="Q214">
        <v>-41.96</v>
      </c>
      <c r="R214" s="7">
        <v>15.082000000000001</v>
      </c>
      <c r="S214" s="8">
        <v>121350</v>
      </c>
      <c r="T214">
        <v>5</v>
      </c>
      <c r="U214" s="9">
        <v>4.6254999999999997</v>
      </c>
      <c r="V214" s="9">
        <v>4.57</v>
      </c>
      <c r="W214" s="9">
        <v>4.0240999999999998</v>
      </c>
      <c r="X214" s="9">
        <v>4.4101999999999997</v>
      </c>
      <c r="Y214" s="9">
        <v>4.6295000000000002</v>
      </c>
    </row>
    <row r="215" spans="1:25" hidden="1" x14ac:dyDescent="0.3">
      <c r="A215" t="s">
        <v>219</v>
      </c>
      <c r="B215" t="s">
        <v>220</v>
      </c>
      <c r="C215" t="s">
        <v>269</v>
      </c>
      <c r="D215" t="s">
        <v>77</v>
      </c>
      <c r="E215" s="52">
        <f>Transportation!E215/1000000</f>
        <v>1.15E-5</v>
      </c>
      <c r="F215" s="55">
        <f t="shared" si="24"/>
        <v>2.7802197802197833E-6</v>
      </c>
      <c r="G215" s="57">
        <f t="shared" si="25"/>
        <v>2.7802197802197831E-7</v>
      </c>
      <c r="H215" s="4">
        <f t="shared" si="26"/>
        <v>4.4230769230769273E-8</v>
      </c>
      <c r="I215">
        <v>141700</v>
      </c>
      <c r="J215">
        <f t="shared" si="28"/>
        <v>2.3994482180663375</v>
      </c>
      <c r="K215" s="50">
        <f t="shared" si="29"/>
        <v>241.32203700132837</v>
      </c>
      <c r="L215" s="53">
        <f t="shared" si="27"/>
        <v>5.2113575849667848</v>
      </c>
      <c r="M215">
        <v>53.400000000000006</v>
      </c>
      <c r="N215">
        <v>19.400000000000002</v>
      </c>
      <c r="O215">
        <v>175</v>
      </c>
      <c r="P215">
        <v>-25.38</v>
      </c>
      <c r="Q215">
        <v>-51.48</v>
      </c>
      <c r="R215" s="7">
        <v>9.0086999999999993</v>
      </c>
      <c r="S215">
        <v>38682</v>
      </c>
      <c r="T215">
        <v>4</v>
      </c>
      <c r="U215" s="9">
        <v>5.6097000000000001</v>
      </c>
      <c r="V215" s="9">
        <v>5.6398999999999999</v>
      </c>
      <c r="W215" s="9">
        <v>5.6063000000000001</v>
      </c>
      <c r="X215" s="9">
        <v>5.7138999999999998</v>
      </c>
      <c r="Y215" s="9">
        <v>5.8213999999999997</v>
      </c>
    </row>
    <row r="216" spans="1:25" hidden="1" x14ac:dyDescent="0.3">
      <c r="A216" t="s">
        <v>219</v>
      </c>
      <c r="B216" t="s">
        <v>220</v>
      </c>
      <c r="C216" t="s">
        <v>270</v>
      </c>
      <c r="D216" t="s">
        <v>77</v>
      </c>
      <c r="E216" s="52">
        <f>Transportation!E216/1000000</f>
        <v>1.7800000000000002E-5</v>
      </c>
      <c r="F216" s="55">
        <f t="shared" si="24"/>
        <v>4.3032967032967084E-6</v>
      </c>
      <c r="G216" s="57">
        <f t="shared" si="25"/>
        <v>4.3032967032967082E-7</v>
      </c>
      <c r="H216" s="4">
        <f t="shared" si="26"/>
        <v>6.8461538461538538E-8</v>
      </c>
      <c r="I216">
        <v>162100</v>
      </c>
      <c r="J216">
        <f t="shared" si="28"/>
        <v>3.2465371684145596</v>
      </c>
      <c r="K216" s="50">
        <f t="shared" si="29"/>
        <v>276.06423569453301</v>
      </c>
      <c r="L216" s="53">
        <f t="shared" si="27"/>
        <v>8.066275218470329</v>
      </c>
      <c r="M216">
        <v>16.400000000000002</v>
      </c>
      <c r="N216">
        <v>40.1</v>
      </c>
      <c r="O216">
        <v>223</v>
      </c>
      <c r="P216">
        <v>-14.8</v>
      </c>
      <c r="Q216">
        <v>-39.049999999999997</v>
      </c>
      <c r="R216" s="7">
        <v>5.5544000000000002</v>
      </c>
      <c r="S216">
        <v>21571</v>
      </c>
      <c r="T216">
        <v>2</v>
      </c>
      <c r="U216" s="9">
        <v>3.5228999999999999</v>
      </c>
      <c r="V216" s="9">
        <v>1.7116</v>
      </c>
      <c r="W216" s="9">
        <v>3.5228999999999999</v>
      </c>
      <c r="X216" s="9">
        <v>3.5228999999999999</v>
      </c>
      <c r="Y216" s="9">
        <v>3.5228999999999999</v>
      </c>
    </row>
    <row r="217" spans="1:25" hidden="1" x14ac:dyDescent="0.3">
      <c r="A217" t="s">
        <v>219</v>
      </c>
      <c r="B217" t="s">
        <v>220</v>
      </c>
      <c r="C217" t="s">
        <v>271</v>
      </c>
      <c r="D217" t="s">
        <v>77</v>
      </c>
      <c r="E217" s="52">
        <f>Transportation!E217/1000000</f>
        <v>1.5500000000000001E-5</v>
      </c>
      <c r="F217" s="55">
        <f t="shared" si="24"/>
        <v>3.7472527472527511E-6</v>
      </c>
      <c r="G217" s="57">
        <f t="shared" si="25"/>
        <v>3.7472527472527511E-7</v>
      </c>
      <c r="H217" s="4">
        <f t="shared" si="26"/>
        <v>5.9615384615384681E-8</v>
      </c>
      <c r="I217">
        <v>218700</v>
      </c>
      <c r="J217">
        <f t="shared" si="28"/>
        <v>2.0953969478737999</v>
      </c>
      <c r="K217" s="50">
        <f t="shared" si="29"/>
        <v>372.45680657862044</v>
      </c>
      <c r="L217" s="53">
        <f t="shared" si="27"/>
        <v>7.0240037014769712</v>
      </c>
      <c r="M217">
        <v>31.6</v>
      </c>
      <c r="N217">
        <v>38.900000000000006</v>
      </c>
      <c r="O217">
        <v>309</v>
      </c>
      <c r="P217">
        <v>-5.52</v>
      </c>
      <c r="Q217">
        <v>-47.48</v>
      </c>
      <c r="R217" s="7">
        <v>7.9522000000000004</v>
      </c>
      <c r="S217">
        <v>34326</v>
      </c>
      <c r="T217">
        <v>3</v>
      </c>
      <c r="U217" s="9">
        <v>7.3777999999999997</v>
      </c>
      <c r="V217" s="9">
        <v>7.4973999999999998</v>
      </c>
      <c r="W217" s="9">
        <v>7.3619000000000003</v>
      </c>
      <c r="X217" s="9">
        <v>8.4082000000000008</v>
      </c>
      <c r="Y217" s="9">
        <v>8.5122</v>
      </c>
    </row>
    <row r="218" spans="1:25" hidden="1" x14ac:dyDescent="0.3">
      <c r="A218" t="s">
        <v>219</v>
      </c>
      <c r="B218" t="s">
        <v>220</v>
      </c>
      <c r="C218" t="s">
        <v>272</v>
      </c>
      <c r="D218" t="s">
        <v>77</v>
      </c>
      <c r="E218" s="52">
        <f>Transportation!E218/1000000</f>
        <v>5.4500000000000003E-6</v>
      </c>
      <c r="F218" s="55">
        <f t="shared" si="24"/>
        <v>1.317582417582419E-6</v>
      </c>
      <c r="G218" s="57">
        <f t="shared" si="25"/>
        <v>1.3175824175824191E-7</v>
      </c>
      <c r="H218" s="4">
        <f t="shared" si="26"/>
        <v>2.0961538461538483E-8</v>
      </c>
      <c r="I218">
        <v>144700</v>
      </c>
      <c r="J218">
        <f t="shared" si="28"/>
        <v>1.1135542069799584</v>
      </c>
      <c r="K218" s="50">
        <f t="shared" si="29"/>
        <v>246.43118386797613</v>
      </c>
      <c r="L218" s="53">
        <f t="shared" si="27"/>
        <v>2.4697303337451282</v>
      </c>
      <c r="M218">
        <v>57.400000000000006</v>
      </c>
      <c r="N218">
        <v>19.100000000000001</v>
      </c>
      <c r="O218">
        <v>437</v>
      </c>
      <c r="P218">
        <v>-23.1</v>
      </c>
      <c r="Q218">
        <v>-47.21</v>
      </c>
      <c r="R218" s="7">
        <v>22.893000000000001</v>
      </c>
      <c r="S218" s="8">
        <v>302040</v>
      </c>
      <c r="T218">
        <v>4</v>
      </c>
      <c r="U218" s="9">
        <v>8.7746999999999993</v>
      </c>
      <c r="V218" s="9">
        <v>8.7201000000000004</v>
      </c>
      <c r="W218" s="9">
        <v>7.0456000000000003</v>
      </c>
      <c r="X218" s="9">
        <v>9.0791000000000004</v>
      </c>
      <c r="Y218" s="9">
        <v>10.06</v>
      </c>
    </row>
    <row r="219" spans="1:25" hidden="1" x14ac:dyDescent="0.3">
      <c r="A219" t="s">
        <v>219</v>
      </c>
      <c r="B219" t="s">
        <v>220</v>
      </c>
      <c r="C219" t="s">
        <v>273</v>
      </c>
      <c r="D219" t="s">
        <v>77</v>
      </c>
      <c r="E219" s="52">
        <f>Transportation!E219/1000000</f>
        <v>4.78E-6</v>
      </c>
      <c r="F219" s="55">
        <f t="shared" si="24"/>
        <v>1.1556043956043967E-6</v>
      </c>
      <c r="G219" s="57">
        <f t="shared" si="25"/>
        <v>1.1556043956043968E-7</v>
      </c>
      <c r="H219" s="4">
        <f t="shared" si="26"/>
        <v>1.8384615384615402E-8</v>
      </c>
      <c r="I219">
        <v>210900</v>
      </c>
      <c r="J219">
        <f t="shared" si="28"/>
        <v>0.67009242532005697</v>
      </c>
      <c r="K219" s="50">
        <f t="shared" si="29"/>
        <v>359.17302472533629</v>
      </c>
      <c r="L219" s="53">
        <f t="shared" si="27"/>
        <v>2.1661121092296725</v>
      </c>
      <c r="M219">
        <v>137</v>
      </c>
      <c r="N219">
        <v>18</v>
      </c>
      <c r="O219">
        <v>461</v>
      </c>
      <c r="P219">
        <v>-19.5</v>
      </c>
      <c r="Q219">
        <v>-42.58</v>
      </c>
      <c r="R219" s="7">
        <v>25.529</v>
      </c>
      <c r="S219" s="8">
        <v>349150</v>
      </c>
      <c r="T219">
        <v>5</v>
      </c>
      <c r="U219" s="9">
        <v>4.9912999999999998</v>
      </c>
      <c r="V219" s="9">
        <v>4.9679000000000002</v>
      </c>
      <c r="W219" s="9">
        <v>4.7389000000000001</v>
      </c>
      <c r="X219" s="9">
        <v>5.0113000000000003</v>
      </c>
      <c r="Y219" s="9">
        <v>5.1199000000000003</v>
      </c>
    </row>
    <row r="220" spans="1:25" hidden="1" x14ac:dyDescent="0.3">
      <c r="A220" t="s">
        <v>219</v>
      </c>
      <c r="B220" t="s">
        <v>220</v>
      </c>
      <c r="C220" t="s">
        <v>274</v>
      </c>
      <c r="D220" t="s">
        <v>77</v>
      </c>
      <c r="E220" s="52">
        <f>Transportation!E220/1000000</f>
        <v>2.1600000000000001E-6</v>
      </c>
      <c r="F220" s="55">
        <f t="shared" si="24"/>
        <v>5.2219780219780276E-7</v>
      </c>
      <c r="G220" s="57">
        <f t="shared" si="25"/>
        <v>5.2219780219780277E-8</v>
      </c>
      <c r="H220" s="4">
        <f t="shared" si="26"/>
        <v>8.3076923076923167E-9</v>
      </c>
      <c r="I220">
        <v>177300</v>
      </c>
      <c r="J220">
        <f t="shared" si="28"/>
        <v>0.36018730964467005</v>
      </c>
      <c r="K220" s="50">
        <f t="shared" si="29"/>
        <v>301.95057981888158</v>
      </c>
      <c r="L220" s="53">
        <f t="shared" si="27"/>
        <v>0.9788289029155004</v>
      </c>
      <c r="M220">
        <v>341</v>
      </c>
      <c r="N220">
        <v>9.6</v>
      </c>
      <c r="O220">
        <v>495</v>
      </c>
      <c r="P220">
        <v>-22.85</v>
      </c>
      <c r="Q220">
        <v>-42.99</v>
      </c>
      <c r="R220" s="7">
        <v>51.503999999999998</v>
      </c>
      <c r="S220" s="8">
        <v>1517300</v>
      </c>
      <c r="T220">
        <v>15</v>
      </c>
      <c r="U220" s="9">
        <v>9.5447000000000006</v>
      </c>
      <c r="V220" s="9">
        <v>8.0195000000000007</v>
      </c>
      <c r="W220" s="9">
        <v>6.3028000000000004</v>
      </c>
      <c r="X220" s="9">
        <v>7.8076999999999996</v>
      </c>
      <c r="Y220" s="9">
        <v>10.009</v>
      </c>
    </row>
    <row r="221" spans="1:25" hidden="1" x14ac:dyDescent="0.3">
      <c r="A221" t="s">
        <v>219</v>
      </c>
      <c r="B221" t="s">
        <v>220</v>
      </c>
      <c r="C221" t="s">
        <v>275</v>
      </c>
      <c r="D221" t="s">
        <v>77</v>
      </c>
      <c r="E221" s="52">
        <f>Transportation!E221/1000000</f>
        <v>1.5500000000000001E-5</v>
      </c>
      <c r="F221" s="55">
        <f t="shared" si="24"/>
        <v>3.7472527472527511E-6</v>
      </c>
      <c r="G221" s="57">
        <f t="shared" si="25"/>
        <v>3.7472527472527511E-7</v>
      </c>
      <c r="H221" s="4">
        <f t="shared" si="26"/>
        <v>5.9615384615384681E-8</v>
      </c>
      <c r="I221">
        <v>191200</v>
      </c>
      <c r="J221">
        <f t="shared" si="28"/>
        <v>2.3967746469665272</v>
      </c>
      <c r="K221" s="50">
        <f t="shared" si="29"/>
        <v>325.62296030101612</v>
      </c>
      <c r="L221" s="53">
        <f t="shared" si="27"/>
        <v>7.0240037014769694</v>
      </c>
      <c r="M221">
        <v>28.400000000000002</v>
      </c>
      <c r="N221">
        <v>35.9</v>
      </c>
      <c r="O221">
        <v>223</v>
      </c>
      <c r="P221">
        <v>-14.8</v>
      </c>
      <c r="Q221">
        <v>-39.28</v>
      </c>
      <c r="R221" s="7">
        <v>6.2073999999999998</v>
      </c>
      <c r="S221" s="8">
        <v>171760</v>
      </c>
      <c r="T221">
        <v>4</v>
      </c>
      <c r="U221" s="9">
        <v>2.9622000000000002</v>
      </c>
      <c r="V221" s="9">
        <v>2.9363000000000001</v>
      </c>
      <c r="W221" s="9">
        <v>2.8450000000000002</v>
      </c>
      <c r="X221" s="9">
        <v>2.9020000000000001</v>
      </c>
      <c r="Y221" s="9">
        <v>3.0156999999999998</v>
      </c>
    </row>
    <row r="222" spans="1:25" hidden="1" x14ac:dyDescent="0.3">
      <c r="A222" t="s">
        <v>219</v>
      </c>
      <c r="B222" t="s">
        <v>220</v>
      </c>
      <c r="C222" t="s">
        <v>276</v>
      </c>
      <c r="D222" t="s">
        <v>77</v>
      </c>
      <c r="E222" s="52">
        <f>Transportation!E222/1000000</f>
        <v>5.2800000000000003E-6</v>
      </c>
      <c r="F222" s="55">
        <f t="shared" si="24"/>
        <v>1.2764835164835179E-6</v>
      </c>
      <c r="G222" s="57">
        <f t="shared" si="25"/>
        <v>1.276483516483518E-7</v>
      </c>
      <c r="H222" s="4">
        <f t="shared" si="26"/>
        <v>2.0307692307692328E-8</v>
      </c>
      <c r="I222">
        <v>142000</v>
      </c>
      <c r="J222">
        <f t="shared" si="28"/>
        <v>1.0993322535211267</v>
      </c>
      <c r="K222" s="50">
        <f t="shared" si="29"/>
        <v>241.83295168799316</v>
      </c>
      <c r="L222" s="53">
        <f t="shared" si="27"/>
        <v>2.3926928737934454</v>
      </c>
      <c r="M222">
        <v>96.600000000000009</v>
      </c>
      <c r="N222">
        <v>14.4</v>
      </c>
      <c r="O222">
        <v>272</v>
      </c>
      <c r="P222">
        <v>-26.93</v>
      </c>
      <c r="Q222">
        <v>-48.66</v>
      </c>
      <c r="R222" s="7">
        <v>18.837</v>
      </c>
      <c r="S222" s="8">
        <v>258780</v>
      </c>
      <c r="T222">
        <v>6</v>
      </c>
      <c r="U222" s="9">
        <v>6.1462000000000003</v>
      </c>
      <c r="V222" s="9">
        <v>6.1197999999999997</v>
      </c>
      <c r="W222" s="9">
        <v>5.7676999999999996</v>
      </c>
      <c r="X222" s="9">
        <v>6.1961000000000004</v>
      </c>
      <c r="Y222" s="9">
        <v>6.2493999999999996</v>
      </c>
    </row>
    <row r="223" spans="1:25" hidden="1" x14ac:dyDescent="0.3">
      <c r="A223" t="s">
        <v>219</v>
      </c>
      <c r="B223" t="s">
        <v>220</v>
      </c>
      <c r="C223" t="s">
        <v>277</v>
      </c>
      <c r="D223" t="s">
        <v>77</v>
      </c>
      <c r="E223" s="52">
        <f>Transportation!E223/1000000</f>
        <v>5.2599999999999996E-6</v>
      </c>
      <c r="F223" s="55">
        <f t="shared" si="24"/>
        <v>1.2716483516483529E-6</v>
      </c>
      <c r="G223" s="57">
        <f t="shared" si="25"/>
        <v>1.2716483516483528E-7</v>
      </c>
      <c r="H223" s="4">
        <f t="shared" si="26"/>
        <v>2.023076923076925E-8</v>
      </c>
      <c r="I223">
        <v>112100</v>
      </c>
      <c r="J223">
        <f t="shared" si="28"/>
        <v>1.3872780776092772</v>
      </c>
      <c r="K223" s="50">
        <f t="shared" si="29"/>
        <v>190.91178791707065</v>
      </c>
      <c r="L223" s="53">
        <f t="shared" si="27"/>
        <v>2.3836296432108943</v>
      </c>
      <c r="M223">
        <v>40.900000000000006</v>
      </c>
      <c r="N223">
        <v>17.5</v>
      </c>
      <c r="O223">
        <v>395</v>
      </c>
      <c r="P223">
        <v>-23.59</v>
      </c>
      <c r="Q223">
        <v>-48.05</v>
      </c>
      <c r="R223" s="7">
        <v>22.547999999999998</v>
      </c>
      <c r="S223">
        <v>30290</v>
      </c>
      <c r="T223">
        <v>2</v>
      </c>
      <c r="U223" s="9">
        <v>6.5768000000000004</v>
      </c>
      <c r="V223" s="9">
        <v>6.5846</v>
      </c>
      <c r="W223" s="9">
        <v>6.5689000000000002</v>
      </c>
      <c r="X223" s="9">
        <v>6.5953999999999997</v>
      </c>
      <c r="Y223" s="9">
        <v>6.6219999999999999</v>
      </c>
    </row>
    <row r="224" spans="1:25" hidden="1" x14ac:dyDescent="0.3">
      <c r="A224" t="s">
        <v>219</v>
      </c>
      <c r="B224" t="s">
        <v>220</v>
      </c>
      <c r="C224" t="s">
        <v>278</v>
      </c>
      <c r="D224" t="s">
        <v>77</v>
      </c>
      <c r="E224" s="52">
        <f>Transportation!E224/1000000</f>
        <v>3.36E-6</v>
      </c>
      <c r="F224" s="55">
        <f t="shared" si="24"/>
        <v>8.1230769230769318E-7</v>
      </c>
      <c r="G224" s="57">
        <f t="shared" si="25"/>
        <v>8.1230769230769313E-8</v>
      </c>
      <c r="H224" s="4">
        <f t="shared" si="26"/>
        <v>1.2923076923076935E-8</v>
      </c>
      <c r="I224">
        <v>123900</v>
      </c>
      <c r="J224">
        <f t="shared" si="28"/>
        <v>0.80177288135593217</v>
      </c>
      <c r="K224" s="50">
        <f t="shared" si="29"/>
        <v>211.00776559255178</v>
      </c>
      <c r="L224" s="53">
        <f t="shared" si="27"/>
        <v>1.5226227378685562</v>
      </c>
      <c r="M224">
        <v>104</v>
      </c>
      <c r="N224">
        <v>12.200000000000001</v>
      </c>
      <c r="O224">
        <v>437</v>
      </c>
      <c r="P224">
        <v>-23.24</v>
      </c>
      <c r="Q224">
        <v>-47.31</v>
      </c>
      <c r="R224" s="7">
        <v>35.92</v>
      </c>
      <c r="S224" s="8">
        <v>252280</v>
      </c>
      <c r="T224">
        <v>6</v>
      </c>
      <c r="U224" s="9">
        <v>7.8102999999999998</v>
      </c>
      <c r="V224" s="9">
        <v>7.8517000000000001</v>
      </c>
      <c r="W224" s="9">
        <v>6.9927999999999999</v>
      </c>
      <c r="X224" s="9">
        <v>7.8863000000000003</v>
      </c>
      <c r="Y224" s="9">
        <v>8.7716999999999992</v>
      </c>
    </row>
    <row r="225" spans="1:25" hidden="1" x14ac:dyDescent="0.3">
      <c r="A225" t="s">
        <v>219</v>
      </c>
      <c r="B225" t="s">
        <v>220</v>
      </c>
      <c r="C225" t="s">
        <v>279</v>
      </c>
      <c r="D225" t="s">
        <v>77</v>
      </c>
      <c r="E225" s="52">
        <f>Transportation!E225/1000000</f>
        <v>7.3900000000000004E-6</v>
      </c>
      <c r="F225" s="55">
        <f t="shared" si="24"/>
        <v>1.7865934065934086E-6</v>
      </c>
      <c r="G225" s="57">
        <f t="shared" si="25"/>
        <v>1.7865934065934085E-7</v>
      </c>
      <c r="H225" s="4">
        <f t="shared" si="26"/>
        <v>2.8423076923076952E-8</v>
      </c>
      <c r="I225">
        <v>107200</v>
      </c>
      <c r="J225">
        <f t="shared" si="28"/>
        <v>2.0381354594216416</v>
      </c>
      <c r="K225" s="50">
        <f t="shared" si="29"/>
        <v>182.56684803487934</v>
      </c>
      <c r="L225" s="53">
        <f t="shared" si="27"/>
        <v>3.3488637002525685</v>
      </c>
      <c r="M225">
        <v>49.900000000000006</v>
      </c>
      <c r="N225">
        <v>15.200000000000001</v>
      </c>
      <c r="O225">
        <v>243</v>
      </c>
      <c r="P225">
        <v>-22.29</v>
      </c>
      <c r="Q225">
        <v>-48.56</v>
      </c>
      <c r="R225" s="7">
        <v>16.010999999999999</v>
      </c>
      <c r="S225">
        <v>72147</v>
      </c>
      <c r="T225">
        <v>4</v>
      </c>
      <c r="U225" s="9">
        <v>8.7478999999999996</v>
      </c>
      <c r="V225" s="9">
        <v>8.7604000000000006</v>
      </c>
      <c r="W225" s="9">
        <v>8.7199000000000009</v>
      </c>
      <c r="X225" s="9">
        <v>8.7975999999999992</v>
      </c>
      <c r="Y225" s="9">
        <v>8.8754000000000008</v>
      </c>
    </row>
    <row r="226" spans="1:25" hidden="1" x14ac:dyDescent="0.3">
      <c r="A226" t="s">
        <v>219</v>
      </c>
      <c r="B226" t="s">
        <v>220</v>
      </c>
      <c r="C226" t="s">
        <v>280</v>
      </c>
      <c r="D226" t="s">
        <v>77</v>
      </c>
      <c r="E226" s="52">
        <f>Transportation!E226/1000000</f>
        <v>8.3000000000000002E-6</v>
      </c>
      <c r="F226" s="55">
        <f t="shared" si="24"/>
        <v>2.0065934065934088E-6</v>
      </c>
      <c r="G226" s="57">
        <f t="shared" si="25"/>
        <v>2.0065934065934086E-7</v>
      </c>
      <c r="H226" s="4">
        <f t="shared" si="26"/>
        <v>3.1923076923076956E-8</v>
      </c>
      <c r="I226">
        <v>130300</v>
      </c>
      <c r="J226">
        <f t="shared" si="28"/>
        <v>1.8832894282425172</v>
      </c>
      <c r="K226" s="50">
        <f t="shared" si="29"/>
        <v>221.90727890806696</v>
      </c>
      <c r="L226" s="53">
        <f t="shared" si="27"/>
        <v>3.7612406917586361</v>
      </c>
      <c r="M226">
        <v>20.700000000000003</v>
      </c>
      <c r="N226">
        <v>28.700000000000003</v>
      </c>
      <c r="O226">
        <v>344</v>
      </c>
      <c r="P226">
        <v>-13.86</v>
      </c>
      <c r="Q226">
        <v>-40.090000000000003</v>
      </c>
      <c r="R226" s="7">
        <v>11.986000000000001</v>
      </c>
      <c r="S226">
        <v>37970</v>
      </c>
      <c r="T226">
        <v>2</v>
      </c>
      <c r="U226" s="9">
        <v>3.4695999999999998</v>
      </c>
      <c r="V226" s="9">
        <v>3.4784000000000002</v>
      </c>
      <c r="W226" s="9">
        <v>3.4668999999999999</v>
      </c>
      <c r="X226" s="9">
        <v>3.4948999999999999</v>
      </c>
      <c r="Y226" s="9">
        <v>3.5228999999999999</v>
      </c>
    </row>
    <row r="227" spans="1:25" hidden="1" x14ac:dyDescent="0.3">
      <c r="A227" t="s">
        <v>219</v>
      </c>
      <c r="B227" t="s">
        <v>220</v>
      </c>
      <c r="C227" t="s">
        <v>281</v>
      </c>
      <c r="D227" t="s">
        <v>77</v>
      </c>
      <c r="E227" s="52">
        <f>Transportation!E227/1000000</f>
        <v>1.04E-6</v>
      </c>
      <c r="F227" s="55">
        <f t="shared" si="24"/>
        <v>2.514285714285717E-7</v>
      </c>
      <c r="G227" s="57">
        <f t="shared" si="25"/>
        <v>2.5142857142857169E-8</v>
      </c>
      <c r="H227" s="4">
        <f t="shared" si="26"/>
        <v>4.0000000000000036E-9</v>
      </c>
      <c r="I227">
        <v>827000</v>
      </c>
      <c r="J227">
        <f t="shared" si="28"/>
        <v>3.7180157194679569E-2</v>
      </c>
      <c r="K227" s="50">
        <f t="shared" si="29"/>
        <v>1408.4214862392278</v>
      </c>
      <c r="L227" s="53">
        <f t="shared" si="27"/>
        <v>0.4712879902926484</v>
      </c>
      <c r="M227">
        <v>168</v>
      </c>
      <c r="N227">
        <v>63.800000000000004</v>
      </c>
      <c r="O227">
        <v>10400</v>
      </c>
      <c r="P227">
        <v>-7.13</v>
      </c>
      <c r="Q227">
        <v>-34.89</v>
      </c>
      <c r="R227" s="7">
        <v>163.78</v>
      </c>
      <c r="S227" s="8">
        <v>747380</v>
      </c>
      <c r="T227">
        <v>7</v>
      </c>
      <c r="U227" s="9">
        <v>4.3601000000000001</v>
      </c>
      <c r="V227" s="9">
        <v>4.1254999999999997</v>
      </c>
      <c r="W227" s="9">
        <v>3.4668999999999999</v>
      </c>
      <c r="X227" s="9">
        <v>4.0240999999999998</v>
      </c>
      <c r="Y227" s="9">
        <v>4.4650999999999996</v>
      </c>
    </row>
    <row r="228" spans="1:25" hidden="1" x14ac:dyDescent="0.3">
      <c r="A228" t="s">
        <v>219</v>
      </c>
      <c r="B228" t="s">
        <v>220</v>
      </c>
      <c r="C228" t="s">
        <v>282</v>
      </c>
      <c r="D228" t="s">
        <v>77</v>
      </c>
      <c r="E228" s="52">
        <f>Transportation!E228/1000000</f>
        <v>1.2E-5</v>
      </c>
      <c r="F228" s="55">
        <f t="shared" si="24"/>
        <v>2.901098901098904E-6</v>
      </c>
      <c r="G228" s="57">
        <f t="shared" si="25"/>
        <v>2.9010989010989042E-7</v>
      </c>
      <c r="H228" s="4">
        <f t="shared" si="26"/>
        <v>4.6153846153846199E-8</v>
      </c>
      <c r="I228">
        <v>415000</v>
      </c>
      <c r="J228">
        <f t="shared" si="28"/>
        <v>0.85490240963855424</v>
      </c>
      <c r="K228" s="50">
        <f t="shared" si="29"/>
        <v>706.76531655293775</v>
      </c>
      <c r="L228" s="53">
        <f t="shared" si="27"/>
        <v>5.4379383495305582</v>
      </c>
      <c r="M228">
        <v>156</v>
      </c>
      <c r="N228">
        <v>33.200000000000003</v>
      </c>
      <c r="O228">
        <v>260</v>
      </c>
      <c r="P228">
        <v>-26.31</v>
      </c>
      <c r="Q228">
        <v>-48.84</v>
      </c>
      <c r="R228" s="7">
        <v>7.8284000000000002</v>
      </c>
      <c r="S228" s="8">
        <v>285280</v>
      </c>
      <c r="T228">
        <v>8</v>
      </c>
      <c r="U228" s="9">
        <v>7.1981000000000002</v>
      </c>
      <c r="V228" s="9">
        <v>6.9480000000000004</v>
      </c>
      <c r="W228" s="9">
        <v>5.875</v>
      </c>
      <c r="X228" s="9">
        <v>6.8341000000000003</v>
      </c>
      <c r="Y228" s="9">
        <v>7.3091999999999997</v>
      </c>
    </row>
    <row r="229" spans="1:25" hidden="1" x14ac:dyDescent="0.3">
      <c r="A229" t="s">
        <v>219</v>
      </c>
      <c r="B229" t="s">
        <v>220</v>
      </c>
      <c r="C229" t="s">
        <v>283</v>
      </c>
      <c r="D229" t="s">
        <v>77</v>
      </c>
      <c r="E229" s="52">
        <f>Transportation!E229/1000000</f>
        <v>1.2600000000000001E-5</v>
      </c>
      <c r="F229" s="55">
        <f t="shared" si="24"/>
        <v>3.0461538461538498E-6</v>
      </c>
      <c r="G229" s="57">
        <f t="shared" si="25"/>
        <v>3.0461538461538497E-7</v>
      </c>
      <c r="H229" s="4">
        <f t="shared" si="26"/>
        <v>4.8461538461538511E-8</v>
      </c>
      <c r="I229">
        <v>202200</v>
      </c>
      <c r="J229">
        <f t="shared" si="28"/>
        <v>1.842352744807122</v>
      </c>
      <c r="K229" s="50">
        <f t="shared" si="29"/>
        <v>344.35649881205785</v>
      </c>
      <c r="L229" s="53">
        <f t="shared" si="27"/>
        <v>5.7098352670070867</v>
      </c>
      <c r="M229">
        <v>15.9</v>
      </c>
      <c r="N229">
        <v>50.7</v>
      </c>
      <c r="O229">
        <v>611</v>
      </c>
      <c r="P229">
        <v>-7.22</v>
      </c>
      <c r="Q229">
        <v>-39.32</v>
      </c>
      <c r="R229" s="7">
        <v>12.047000000000001</v>
      </c>
      <c r="S229" s="8">
        <v>243810</v>
      </c>
      <c r="T229">
        <v>3</v>
      </c>
      <c r="U229" s="9">
        <v>3.2978000000000001</v>
      </c>
      <c r="V229" s="9">
        <v>3.2881999999999998</v>
      </c>
      <c r="W229" s="9">
        <v>3.1855000000000002</v>
      </c>
      <c r="X229" s="9">
        <v>3.242</v>
      </c>
      <c r="Y229" s="9">
        <v>3.2982999999999998</v>
      </c>
    </row>
    <row r="230" spans="1:25" hidden="1" x14ac:dyDescent="0.3">
      <c r="A230" t="s">
        <v>219</v>
      </c>
      <c r="B230" t="s">
        <v>220</v>
      </c>
      <c r="C230" t="s">
        <v>284</v>
      </c>
      <c r="D230" t="s">
        <v>77</v>
      </c>
      <c r="E230" s="52">
        <f>Transportation!E230/1000000</f>
        <v>1.27E-5</v>
      </c>
      <c r="F230" s="55">
        <f t="shared" si="24"/>
        <v>3.0703296703296736E-6</v>
      </c>
      <c r="G230" s="57">
        <f t="shared" si="25"/>
        <v>3.0703296703296735E-7</v>
      </c>
      <c r="H230" s="4">
        <f t="shared" si="26"/>
        <v>4.8846153846153891E-8</v>
      </c>
      <c r="I230">
        <v>453000</v>
      </c>
      <c r="J230">
        <f t="shared" si="28"/>
        <v>0.82887475165562918</v>
      </c>
      <c r="K230" s="50">
        <f t="shared" si="29"/>
        <v>771.4811768638092</v>
      </c>
      <c r="L230" s="53">
        <f t="shared" si="27"/>
        <v>5.7551514199198408</v>
      </c>
      <c r="M230">
        <v>111</v>
      </c>
      <c r="N230">
        <v>43</v>
      </c>
      <c r="O230">
        <v>411</v>
      </c>
      <c r="P230">
        <v>-21.75</v>
      </c>
      <c r="Q230">
        <v>-43.38</v>
      </c>
      <c r="R230" s="7">
        <v>9.5615000000000006</v>
      </c>
      <c r="S230" s="8">
        <v>340590</v>
      </c>
      <c r="T230">
        <v>7</v>
      </c>
      <c r="U230" s="9">
        <v>6.0384000000000002</v>
      </c>
      <c r="V230" s="9">
        <v>6.0053999999999998</v>
      </c>
      <c r="W230" s="9">
        <v>4.9024999999999999</v>
      </c>
      <c r="X230" s="9">
        <v>6.0357000000000003</v>
      </c>
      <c r="Y230" s="9">
        <v>6.7811000000000003</v>
      </c>
    </row>
    <row r="231" spans="1:25" hidden="1" x14ac:dyDescent="0.3">
      <c r="A231" t="s">
        <v>219</v>
      </c>
      <c r="B231" t="s">
        <v>220</v>
      </c>
      <c r="C231" t="s">
        <v>285</v>
      </c>
      <c r="D231" t="s">
        <v>77</v>
      </c>
      <c r="E231" s="52">
        <f>Transportation!E231/1000000</f>
        <v>9.3700000000000018E-6</v>
      </c>
      <c r="F231" s="55">
        <f t="shared" si="24"/>
        <v>2.2652747252747282E-6</v>
      </c>
      <c r="G231" s="57">
        <f t="shared" si="25"/>
        <v>2.2652747252747279E-7</v>
      </c>
      <c r="H231" s="4">
        <f t="shared" si="26"/>
        <v>3.6038461538461577E-8</v>
      </c>
      <c r="I231">
        <v>153600</v>
      </c>
      <c r="J231">
        <f t="shared" si="28"/>
        <v>1.803564868164063</v>
      </c>
      <c r="K231" s="50">
        <f t="shared" ref="K231:K262" si="30">I231*CVD_BRA</f>
        <v>261.58831957236441</v>
      </c>
      <c r="L231" s="53">
        <f t="shared" si="27"/>
        <v>4.2461235279251124</v>
      </c>
      <c r="M231">
        <v>51</v>
      </c>
      <c r="N231">
        <v>21.5</v>
      </c>
      <c r="O231">
        <v>263</v>
      </c>
      <c r="P231">
        <v>-27.81</v>
      </c>
      <c r="Q231">
        <v>-50.32</v>
      </c>
      <c r="R231" s="7">
        <v>12.226000000000001</v>
      </c>
      <c r="S231">
        <v>28932</v>
      </c>
      <c r="T231">
        <v>4</v>
      </c>
      <c r="U231" s="9">
        <v>5.0945999999999998</v>
      </c>
      <c r="V231" s="9">
        <v>5.0343</v>
      </c>
      <c r="W231" s="9">
        <v>4.5747999999999998</v>
      </c>
      <c r="X231" s="9">
        <v>5.0384000000000002</v>
      </c>
      <c r="Y231" s="9">
        <v>5.1199000000000003</v>
      </c>
    </row>
    <row r="232" spans="1:25" hidden="1" x14ac:dyDescent="0.3">
      <c r="A232" t="s">
        <v>219</v>
      </c>
      <c r="B232" t="s">
        <v>220</v>
      </c>
      <c r="C232" t="s">
        <v>286</v>
      </c>
      <c r="D232" t="s">
        <v>77</v>
      </c>
      <c r="E232" s="52">
        <f>Transportation!E232/1000000</f>
        <v>7.7999999999999999E-6</v>
      </c>
      <c r="F232" s="55">
        <f t="shared" si="24"/>
        <v>1.8857142857142877E-6</v>
      </c>
      <c r="G232" s="57">
        <f t="shared" si="25"/>
        <v>1.8857142857142877E-7</v>
      </c>
      <c r="H232" s="4">
        <f t="shared" si="26"/>
        <v>3.000000000000003E-8</v>
      </c>
      <c r="I232">
        <v>238400</v>
      </c>
      <c r="J232">
        <f t="shared" si="28"/>
        <v>0.9673235109060403</v>
      </c>
      <c r="K232" s="50">
        <f t="shared" si="30"/>
        <v>406.00687100294061</v>
      </c>
      <c r="L232" s="53">
        <f t="shared" si="27"/>
        <v>3.5346599271948627</v>
      </c>
      <c r="M232">
        <v>85.600000000000009</v>
      </c>
      <c r="N232">
        <v>25.8</v>
      </c>
      <c r="O232">
        <v>399</v>
      </c>
      <c r="P232">
        <v>-22.57</v>
      </c>
      <c r="Q232">
        <v>-47.41</v>
      </c>
      <c r="R232" s="7">
        <v>15.475</v>
      </c>
      <c r="S232" s="8">
        <v>207270</v>
      </c>
      <c r="T232">
        <v>4</v>
      </c>
      <c r="U232" s="9">
        <v>7.8002000000000002</v>
      </c>
      <c r="V232" s="9">
        <v>7.883</v>
      </c>
      <c r="W232" s="9">
        <v>7.5195999999999996</v>
      </c>
      <c r="X232" s="9">
        <v>8.3819999999999997</v>
      </c>
      <c r="Y232" s="9">
        <v>9.0823</v>
      </c>
    </row>
    <row r="233" spans="1:25" hidden="1" x14ac:dyDescent="0.3">
      <c r="A233" t="s">
        <v>219</v>
      </c>
      <c r="B233" t="s">
        <v>220</v>
      </c>
      <c r="C233" t="s">
        <v>287</v>
      </c>
      <c r="D233" t="s">
        <v>77</v>
      </c>
      <c r="E233" s="52">
        <f>Transportation!E233/1000000</f>
        <v>9.1300000000000007E-6</v>
      </c>
      <c r="F233" s="55">
        <f t="shared" si="24"/>
        <v>2.2072527472527498E-6</v>
      </c>
      <c r="G233" s="57">
        <f t="shared" si="25"/>
        <v>2.2072527472527498E-7</v>
      </c>
      <c r="H233" s="4">
        <f t="shared" si="26"/>
        <v>3.5115384615384653E-8</v>
      </c>
      <c r="I233">
        <v>433400</v>
      </c>
      <c r="J233">
        <f t="shared" si="28"/>
        <v>0.62282388959390866</v>
      </c>
      <c r="K233" s="50">
        <f t="shared" si="30"/>
        <v>738.10141733504395</v>
      </c>
      <c r="L233" s="53">
        <f t="shared" si="27"/>
        <v>4.1373647609345001</v>
      </c>
      <c r="M233">
        <v>175</v>
      </c>
      <c r="N233">
        <v>32.700000000000003</v>
      </c>
      <c r="O233">
        <v>408</v>
      </c>
      <c r="P233">
        <v>-23.3</v>
      </c>
      <c r="Q233">
        <v>-51.17</v>
      </c>
      <c r="R233" s="7">
        <v>12.452</v>
      </c>
      <c r="S233" s="8">
        <v>329800</v>
      </c>
      <c r="T233">
        <v>6</v>
      </c>
      <c r="U233" s="9">
        <v>7.4245999999999999</v>
      </c>
      <c r="V233" s="9">
        <v>7.3932000000000002</v>
      </c>
      <c r="W233" s="9">
        <v>6.0357000000000003</v>
      </c>
      <c r="X233" s="9">
        <v>7.2301000000000002</v>
      </c>
      <c r="Y233" s="9">
        <v>7.6769999999999996</v>
      </c>
    </row>
    <row r="234" spans="1:25" hidden="1" x14ac:dyDescent="0.3">
      <c r="A234" t="s">
        <v>219</v>
      </c>
      <c r="B234" t="s">
        <v>220</v>
      </c>
      <c r="C234" t="s">
        <v>288</v>
      </c>
      <c r="D234" t="s">
        <v>77</v>
      </c>
      <c r="E234" s="52">
        <f>Transportation!E234/1000000</f>
        <v>3.0000000000000001E-6</v>
      </c>
      <c r="F234" s="55">
        <f t="shared" si="24"/>
        <v>7.25274725274726E-7</v>
      </c>
      <c r="G234" s="57">
        <f t="shared" si="25"/>
        <v>7.2527472527472605E-8</v>
      </c>
      <c r="H234" s="4">
        <f t="shared" si="26"/>
        <v>1.153846153846155E-8</v>
      </c>
      <c r="I234">
        <v>130200</v>
      </c>
      <c r="J234">
        <f t="shared" si="28"/>
        <v>0.68122983870967746</v>
      </c>
      <c r="K234" s="50">
        <f t="shared" si="30"/>
        <v>221.73697401251204</v>
      </c>
      <c r="L234" s="53">
        <f t="shared" si="27"/>
        <v>1.3594845873826396</v>
      </c>
      <c r="M234">
        <v>151</v>
      </c>
      <c r="N234">
        <v>10.600000000000001</v>
      </c>
      <c r="O234">
        <v>393</v>
      </c>
      <c r="P234">
        <v>-16.12</v>
      </c>
      <c r="Q234">
        <v>-47.98</v>
      </c>
      <c r="R234" s="7">
        <v>37.164000000000001</v>
      </c>
      <c r="S234" s="8">
        <v>348950</v>
      </c>
      <c r="T234">
        <v>8</v>
      </c>
      <c r="U234" s="9">
        <v>6.4970999999999997</v>
      </c>
      <c r="V234" s="9">
        <v>6.6441999999999997</v>
      </c>
      <c r="W234" s="9">
        <v>6.1961000000000004</v>
      </c>
      <c r="X234" s="9">
        <v>6.7811000000000003</v>
      </c>
      <c r="Y234" s="9">
        <v>7.2039</v>
      </c>
    </row>
    <row r="235" spans="1:25" hidden="1" x14ac:dyDescent="0.3">
      <c r="A235" t="s">
        <v>219</v>
      </c>
      <c r="B235" t="s">
        <v>220</v>
      </c>
      <c r="C235" t="s">
        <v>289</v>
      </c>
      <c r="D235" t="s">
        <v>77</v>
      </c>
      <c r="E235" s="52">
        <f>Transportation!E235/1000000</f>
        <v>3.3399999999999998E-6</v>
      </c>
      <c r="F235" s="55">
        <f t="shared" si="24"/>
        <v>8.0747252747252821E-7</v>
      </c>
      <c r="G235" s="57">
        <f t="shared" si="25"/>
        <v>8.0747252747252826E-8</v>
      </c>
      <c r="H235" s="4">
        <f t="shared" si="26"/>
        <v>1.2846153846153858E-8</v>
      </c>
      <c r="I235">
        <v>126000</v>
      </c>
      <c r="J235">
        <f t="shared" si="28"/>
        <v>0.78371708333333323</v>
      </c>
      <c r="K235" s="50">
        <f t="shared" si="30"/>
        <v>214.5841683992052</v>
      </c>
      <c r="L235" s="53">
        <f t="shared" si="27"/>
        <v>1.5135595072860049</v>
      </c>
      <c r="M235">
        <v>48.400000000000006</v>
      </c>
      <c r="N235">
        <v>18.100000000000001</v>
      </c>
      <c r="O235">
        <v>752</v>
      </c>
      <c r="P235">
        <v>-22.36</v>
      </c>
      <c r="Q235">
        <v>-41.78</v>
      </c>
      <c r="R235" s="7">
        <v>41.497999999999998</v>
      </c>
      <c r="S235">
        <v>77887</v>
      </c>
      <c r="T235">
        <v>7</v>
      </c>
      <c r="U235" s="9">
        <v>4.1234000000000002</v>
      </c>
      <c r="V235" s="9">
        <v>0.61785000000000001</v>
      </c>
      <c r="W235" s="9">
        <v>3.802</v>
      </c>
      <c r="X235" s="9">
        <v>3.8576000000000001</v>
      </c>
      <c r="Y235" s="9">
        <v>4.1898999999999997</v>
      </c>
    </row>
    <row r="236" spans="1:25" hidden="1" x14ac:dyDescent="0.3">
      <c r="A236" t="s">
        <v>219</v>
      </c>
      <c r="B236" t="s">
        <v>220</v>
      </c>
      <c r="C236" t="s">
        <v>290</v>
      </c>
      <c r="D236" t="s">
        <v>77</v>
      </c>
      <c r="E236" s="52">
        <f>Transportation!E236/1000000</f>
        <v>3.2400000000000001E-5</v>
      </c>
      <c r="F236" s="55">
        <f t="shared" si="24"/>
        <v>7.8329670329670415E-6</v>
      </c>
      <c r="G236" s="57">
        <f t="shared" si="25"/>
        <v>7.8329670329670419E-7</v>
      </c>
      <c r="H236" s="4">
        <f t="shared" si="26"/>
        <v>1.2461538461538473E-7</v>
      </c>
      <c r="I236">
        <v>270600</v>
      </c>
      <c r="J236">
        <f t="shared" si="28"/>
        <v>3.539978381374723</v>
      </c>
      <c r="K236" s="50">
        <f t="shared" si="30"/>
        <v>460.84504737162638</v>
      </c>
      <c r="L236" s="53">
        <f t="shared" si="27"/>
        <v>14.682433543732508</v>
      </c>
      <c r="M236">
        <v>33.800000000000004</v>
      </c>
      <c r="N236">
        <v>46.6</v>
      </c>
      <c r="O236">
        <v>146</v>
      </c>
      <c r="P236">
        <v>0.05</v>
      </c>
      <c r="Q236">
        <v>-51.07</v>
      </c>
      <c r="R236" s="7">
        <v>3.1440999999999999</v>
      </c>
      <c r="S236">
        <v>29024</v>
      </c>
      <c r="T236">
        <v>2</v>
      </c>
      <c r="U236" s="9">
        <v>8.8749000000000002</v>
      </c>
      <c r="V236" s="9">
        <v>8.8543000000000003</v>
      </c>
      <c r="W236" s="9">
        <v>7.9387999999999996</v>
      </c>
      <c r="X236" s="9">
        <v>8.4070999999999998</v>
      </c>
      <c r="Y236" s="9">
        <v>8.8754000000000008</v>
      </c>
    </row>
    <row r="237" spans="1:25" hidden="1" x14ac:dyDescent="0.3">
      <c r="A237" t="s">
        <v>219</v>
      </c>
      <c r="B237" t="s">
        <v>220</v>
      </c>
      <c r="C237" t="s">
        <v>291</v>
      </c>
      <c r="D237" t="s">
        <v>77</v>
      </c>
      <c r="E237" s="52">
        <f>Transportation!E237/1000000</f>
        <v>1.6200000000000001E-5</v>
      </c>
      <c r="F237" s="55">
        <f t="shared" si="24"/>
        <v>3.9164835164835207E-6</v>
      </c>
      <c r="G237" s="57">
        <f t="shared" si="25"/>
        <v>3.916483516483521E-7</v>
      </c>
      <c r="H237" s="4">
        <f t="shared" si="26"/>
        <v>6.2307692307692367E-8</v>
      </c>
      <c r="I237">
        <v>952000</v>
      </c>
      <c r="J237">
        <f t="shared" si="28"/>
        <v>0.50310827205882358</v>
      </c>
      <c r="K237" s="50">
        <f t="shared" si="30"/>
        <v>1621.3026056828837</v>
      </c>
      <c r="L237" s="53">
        <f t="shared" si="27"/>
        <v>7.3412167718662538</v>
      </c>
      <c r="M237">
        <v>109</v>
      </c>
      <c r="N237">
        <v>91.300000000000011</v>
      </c>
      <c r="O237">
        <v>729</v>
      </c>
      <c r="P237">
        <v>-9.6</v>
      </c>
      <c r="Q237">
        <v>-35.75</v>
      </c>
      <c r="R237" s="7">
        <v>7.9869000000000003</v>
      </c>
      <c r="S237" s="8">
        <v>512450</v>
      </c>
      <c r="T237">
        <v>5</v>
      </c>
      <c r="U237" s="9">
        <v>4.8601999999999999</v>
      </c>
      <c r="V237" s="9">
        <v>4.6688999999999998</v>
      </c>
      <c r="W237" s="9">
        <v>4.7934000000000001</v>
      </c>
      <c r="X237" s="9">
        <v>4.8752000000000004</v>
      </c>
      <c r="Y237" s="9">
        <v>5.0655999999999999</v>
      </c>
    </row>
    <row r="238" spans="1:25" hidden="1" x14ac:dyDescent="0.3">
      <c r="A238" t="s">
        <v>219</v>
      </c>
      <c r="B238" t="s">
        <v>220</v>
      </c>
      <c r="C238" t="s">
        <v>292</v>
      </c>
      <c r="D238" t="s">
        <v>77</v>
      </c>
      <c r="E238" s="52">
        <f>Transportation!E238/1000000</f>
        <v>2.4200000000000002E-5</v>
      </c>
      <c r="F238" s="55">
        <f t="shared" si="24"/>
        <v>5.8505494505494573E-6</v>
      </c>
      <c r="G238" s="57">
        <f t="shared" si="25"/>
        <v>5.8505494505494571E-7</v>
      </c>
      <c r="H238" s="4">
        <f t="shared" si="26"/>
        <v>9.307692307692317E-8</v>
      </c>
      <c r="I238">
        <v>193900</v>
      </c>
      <c r="J238">
        <f t="shared" si="28"/>
        <v>3.689953971119134</v>
      </c>
      <c r="K238" s="50">
        <f t="shared" si="30"/>
        <v>330.22119248099909</v>
      </c>
      <c r="L238" s="53">
        <f t="shared" si="27"/>
        <v>10.966509004886628</v>
      </c>
      <c r="M238">
        <v>16.100000000000001</v>
      </c>
      <c r="N238">
        <v>48.300000000000004</v>
      </c>
      <c r="O238">
        <v>251</v>
      </c>
      <c r="P238">
        <v>-22.66</v>
      </c>
      <c r="Q238">
        <v>-43.03</v>
      </c>
      <c r="R238" s="7">
        <v>5.2099000000000002</v>
      </c>
      <c r="S238">
        <v>69278</v>
      </c>
      <c r="T238">
        <v>2</v>
      </c>
      <c r="U238" s="9">
        <v>7.6226000000000003</v>
      </c>
      <c r="V238" s="9">
        <v>7.5800999999999998</v>
      </c>
      <c r="W238" s="9">
        <v>7.2039</v>
      </c>
      <c r="X238" s="9">
        <v>7.4142000000000001</v>
      </c>
      <c r="Y238" s="9">
        <v>7.6246</v>
      </c>
    </row>
    <row r="239" spans="1:25" hidden="1" x14ac:dyDescent="0.3">
      <c r="A239" t="s">
        <v>219</v>
      </c>
      <c r="B239" t="s">
        <v>220</v>
      </c>
      <c r="C239" t="s">
        <v>293</v>
      </c>
      <c r="D239" t="s">
        <v>77</v>
      </c>
      <c r="E239" s="52">
        <f>Transportation!E239/1000000</f>
        <v>4.6999999999999997E-5</v>
      </c>
      <c r="F239" s="55">
        <f t="shared" si="24"/>
        <v>1.1362637362637375E-5</v>
      </c>
      <c r="G239" s="57">
        <f t="shared" si="25"/>
        <v>1.1362637362637375E-6</v>
      </c>
      <c r="H239" s="4">
        <f t="shared" si="26"/>
        <v>1.8076923076923094E-7</v>
      </c>
      <c r="I239">
        <v>1392000</v>
      </c>
      <c r="J239">
        <f t="shared" si="28"/>
        <v>0.99825619612068961</v>
      </c>
      <c r="K239" s="50">
        <f t="shared" si="30"/>
        <v>2370.6441461245527</v>
      </c>
      <c r="L239" s="53">
        <f t="shared" si="27"/>
        <v>21.298591868994684</v>
      </c>
      <c r="M239">
        <v>222</v>
      </c>
      <c r="N239">
        <v>93.5</v>
      </c>
      <c r="O239">
        <v>166</v>
      </c>
      <c r="P239">
        <v>-3.07</v>
      </c>
      <c r="Q239">
        <v>-60</v>
      </c>
      <c r="R239" s="7">
        <v>1.7747999999999999</v>
      </c>
      <c r="S239">
        <v>96884</v>
      </c>
      <c r="T239">
        <v>6</v>
      </c>
      <c r="U239" s="9">
        <v>8.0169999999999995</v>
      </c>
      <c r="V239" s="9">
        <v>8.0577000000000005</v>
      </c>
      <c r="W239" s="9">
        <v>7.7294</v>
      </c>
      <c r="X239" s="9">
        <v>7.9911000000000003</v>
      </c>
      <c r="Y239" s="9">
        <v>8.3560999999999996</v>
      </c>
    </row>
    <row r="240" spans="1:25" hidden="1" x14ac:dyDescent="0.3">
      <c r="A240" t="s">
        <v>219</v>
      </c>
      <c r="B240" t="s">
        <v>220</v>
      </c>
      <c r="C240" t="s">
        <v>294</v>
      </c>
      <c r="D240" t="s">
        <v>77</v>
      </c>
      <c r="E240" s="52">
        <f>Transportation!E240/1000000</f>
        <v>1.0300000000000001E-5</v>
      </c>
      <c r="F240" s="55">
        <f t="shared" si="24"/>
        <v>2.490109890109893E-6</v>
      </c>
      <c r="G240" s="57">
        <f t="shared" si="25"/>
        <v>2.4901098901098932E-7</v>
      </c>
      <c r="H240" s="4">
        <f t="shared" si="26"/>
        <v>3.9615384615384661E-8</v>
      </c>
      <c r="I240">
        <v>134400</v>
      </c>
      <c r="J240">
        <f t="shared" si="28"/>
        <v>2.2657988281250003</v>
      </c>
      <c r="K240" s="50">
        <f t="shared" si="30"/>
        <v>228.88977962581887</v>
      </c>
      <c r="L240" s="53">
        <f t="shared" si="27"/>
        <v>4.6675637500137297</v>
      </c>
      <c r="M240">
        <v>22.200000000000003</v>
      </c>
      <c r="N240">
        <v>28.5</v>
      </c>
      <c r="O240">
        <v>320</v>
      </c>
      <c r="P240">
        <v>-5.35</v>
      </c>
      <c r="Q240">
        <v>-49.11</v>
      </c>
      <c r="R240" s="7">
        <v>11.208</v>
      </c>
      <c r="S240">
        <v>2435.6</v>
      </c>
      <c r="T240">
        <v>2</v>
      </c>
      <c r="U240" s="9">
        <v>8.5283999999999995</v>
      </c>
      <c r="V240" s="9">
        <v>8.4564000000000004</v>
      </c>
      <c r="W240" s="9">
        <v>7.9911000000000003</v>
      </c>
      <c r="X240" s="9">
        <v>8.3035999999999994</v>
      </c>
      <c r="Y240" s="9">
        <v>8.6160999999999994</v>
      </c>
    </row>
    <row r="241" spans="1:25" hidden="1" x14ac:dyDescent="0.3">
      <c r="A241" t="s">
        <v>219</v>
      </c>
      <c r="B241" t="s">
        <v>220</v>
      </c>
      <c r="C241" t="s">
        <v>295</v>
      </c>
      <c r="D241" t="s">
        <v>77</v>
      </c>
      <c r="E241" s="52">
        <f>Transportation!E241/1000000</f>
        <v>6.1700000000000002E-6</v>
      </c>
      <c r="F241" s="55">
        <f t="shared" si="24"/>
        <v>1.4916483516483533E-6</v>
      </c>
      <c r="G241" s="57">
        <f t="shared" si="25"/>
        <v>1.4916483516483532E-7</v>
      </c>
      <c r="H241" s="4">
        <f t="shared" si="26"/>
        <v>2.3730769230769254E-8</v>
      </c>
      <c r="I241">
        <v>189700</v>
      </c>
      <c r="J241">
        <f t="shared" si="28"/>
        <v>0.96161499077490775</v>
      </c>
      <c r="K241" s="50">
        <f t="shared" si="30"/>
        <v>323.06838686769225</v>
      </c>
      <c r="L241" s="53">
        <f t="shared" si="27"/>
        <v>2.7960066347169619</v>
      </c>
      <c r="M241">
        <v>87.800000000000011</v>
      </c>
      <c r="N241">
        <v>20.3</v>
      </c>
      <c r="O241">
        <v>392</v>
      </c>
      <c r="P241">
        <v>-22.21</v>
      </c>
      <c r="Q241">
        <v>-49.95</v>
      </c>
      <c r="R241" s="7">
        <v>19.376999999999999</v>
      </c>
      <c r="S241" s="8">
        <v>168000</v>
      </c>
      <c r="T241">
        <v>5</v>
      </c>
      <c r="U241" s="9">
        <v>7.2853000000000003</v>
      </c>
      <c r="V241" s="9">
        <v>7.3028000000000004</v>
      </c>
      <c r="W241" s="9">
        <v>6.7811000000000003</v>
      </c>
      <c r="X241" s="9">
        <v>7.4669999999999996</v>
      </c>
      <c r="Y241" s="9">
        <v>7.9911000000000003</v>
      </c>
    </row>
    <row r="242" spans="1:25" hidden="1" x14ac:dyDescent="0.3">
      <c r="A242" t="s">
        <v>219</v>
      </c>
      <c r="B242" t="s">
        <v>220</v>
      </c>
      <c r="C242" t="s">
        <v>296</v>
      </c>
      <c r="D242" t="s">
        <v>77</v>
      </c>
      <c r="E242" s="52">
        <f>Transportation!E242/1000000</f>
        <v>6.7100000000000001E-6</v>
      </c>
      <c r="F242" s="55">
        <f t="shared" si="24"/>
        <v>1.622197802197804E-6</v>
      </c>
      <c r="G242" s="57">
        <f t="shared" si="25"/>
        <v>1.6221978021978038E-7</v>
      </c>
      <c r="H242" s="4">
        <f t="shared" si="26"/>
        <v>2.5807692307692334E-8</v>
      </c>
      <c r="I242">
        <v>284000</v>
      </c>
      <c r="J242">
        <f t="shared" si="28"/>
        <v>0.69853403609154929</v>
      </c>
      <c r="K242" s="50">
        <f t="shared" si="30"/>
        <v>483.66590337598632</v>
      </c>
      <c r="L242" s="53">
        <f t="shared" si="27"/>
        <v>3.040713860445837</v>
      </c>
      <c r="M242">
        <v>142</v>
      </c>
      <c r="N242">
        <v>23.900000000000002</v>
      </c>
      <c r="O242">
        <v>411</v>
      </c>
      <c r="P242">
        <v>-23.43</v>
      </c>
      <c r="Q242">
        <v>-51.94</v>
      </c>
      <c r="R242" s="7">
        <v>17.227</v>
      </c>
      <c r="S242" s="8">
        <v>331140</v>
      </c>
      <c r="T242">
        <v>5</v>
      </c>
      <c r="U242" s="9">
        <v>7.5265000000000004</v>
      </c>
      <c r="V242" s="9">
        <v>7.3932000000000002</v>
      </c>
      <c r="W242" s="9">
        <v>6.7281000000000004</v>
      </c>
      <c r="X242" s="9">
        <v>7.2565999999999997</v>
      </c>
      <c r="Y242" s="9">
        <v>7.6246</v>
      </c>
    </row>
    <row r="243" spans="1:25" hidden="1" x14ac:dyDescent="0.3">
      <c r="A243" t="s">
        <v>219</v>
      </c>
      <c r="B243" t="s">
        <v>220</v>
      </c>
      <c r="C243" t="s">
        <v>297</v>
      </c>
      <c r="D243" t="s">
        <v>77</v>
      </c>
      <c r="E243" s="52">
        <f>Transportation!E243/1000000</f>
        <v>5.3399999999999997E-6</v>
      </c>
      <c r="F243" s="55">
        <f t="shared" si="24"/>
        <v>1.2909890109890123E-6</v>
      </c>
      <c r="G243" s="57">
        <f t="shared" si="25"/>
        <v>1.2909890109890123E-7</v>
      </c>
      <c r="H243" s="4">
        <f t="shared" si="26"/>
        <v>2.0538461538461557E-8</v>
      </c>
      <c r="I243">
        <v>116200</v>
      </c>
      <c r="J243">
        <f t="shared" si="28"/>
        <v>1.3586841867469879</v>
      </c>
      <c r="K243" s="50">
        <f t="shared" si="30"/>
        <v>197.89428863482257</v>
      </c>
      <c r="L243" s="53">
        <f t="shared" si="27"/>
        <v>2.4198825655410983</v>
      </c>
      <c r="M243">
        <v>94</v>
      </c>
      <c r="N243">
        <v>12</v>
      </c>
      <c r="O243">
        <v>268</v>
      </c>
      <c r="P243">
        <v>-22.38</v>
      </c>
      <c r="Q243">
        <v>-46.95</v>
      </c>
      <c r="R243" s="7">
        <v>22.35</v>
      </c>
      <c r="S243">
        <v>64411</v>
      </c>
      <c r="T243">
        <v>3</v>
      </c>
      <c r="U243" s="9">
        <v>6.8144999999999998</v>
      </c>
      <c r="V243" s="9">
        <v>6.7733999999999996</v>
      </c>
      <c r="W243" s="9">
        <v>6.2493999999999996</v>
      </c>
      <c r="X243" s="9">
        <v>6.5689000000000002</v>
      </c>
      <c r="Y243" s="9">
        <v>6.8869999999999996</v>
      </c>
    </row>
    <row r="244" spans="1:25" hidden="1" x14ac:dyDescent="0.3">
      <c r="A244" t="s">
        <v>219</v>
      </c>
      <c r="B244" t="s">
        <v>220</v>
      </c>
      <c r="C244" t="s">
        <v>298</v>
      </c>
      <c r="D244" t="s">
        <v>77</v>
      </c>
      <c r="E244" s="52">
        <f>Transportation!E244/1000000</f>
        <v>8.1899999999999995E-6</v>
      </c>
      <c r="F244" s="55">
        <f t="shared" si="24"/>
        <v>1.9800000000000018E-6</v>
      </c>
      <c r="G244" s="57">
        <f t="shared" si="25"/>
        <v>1.9800000000000018E-7</v>
      </c>
      <c r="H244" s="4">
        <f t="shared" si="26"/>
        <v>3.1500000000000031E-8</v>
      </c>
      <c r="I244">
        <v>289200</v>
      </c>
      <c r="J244">
        <f t="shared" si="28"/>
        <v>0.83727669865145227</v>
      </c>
      <c r="K244" s="50">
        <f t="shared" si="30"/>
        <v>492.52175794484242</v>
      </c>
      <c r="L244" s="53">
        <f t="shared" si="27"/>
        <v>3.7113929235546057</v>
      </c>
      <c r="M244">
        <v>78.100000000000009</v>
      </c>
      <c r="N244">
        <v>32.700000000000003</v>
      </c>
      <c r="O244">
        <v>515</v>
      </c>
      <c r="P244">
        <v>-16.72</v>
      </c>
      <c r="Q244">
        <v>-43.86</v>
      </c>
      <c r="R244" s="7">
        <v>15.737</v>
      </c>
      <c r="S244">
        <v>64338</v>
      </c>
      <c r="T244">
        <v>3</v>
      </c>
      <c r="U244" s="9">
        <v>4.7168999999999999</v>
      </c>
      <c r="V244" s="9">
        <v>4.6760000000000002</v>
      </c>
      <c r="W244" s="9">
        <v>4.4650999999999996</v>
      </c>
      <c r="X244" s="9">
        <v>4.6295000000000002</v>
      </c>
      <c r="Y244" s="9">
        <v>4.7389000000000001</v>
      </c>
    </row>
    <row r="245" spans="1:25" hidden="1" x14ac:dyDescent="0.3">
      <c r="A245" t="s">
        <v>219</v>
      </c>
      <c r="B245" t="s">
        <v>220</v>
      </c>
      <c r="C245" t="s">
        <v>299</v>
      </c>
      <c r="D245" t="s">
        <v>77</v>
      </c>
      <c r="E245" s="52">
        <f>Transportation!E245/1000000</f>
        <v>3.58E-6</v>
      </c>
      <c r="F245" s="55">
        <f t="shared" si="24"/>
        <v>8.654945054945064E-7</v>
      </c>
      <c r="G245" s="57">
        <f t="shared" si="25"/>
        <v>8.654945054945064E-8</v>
      </c>
      <c r="H245" s="4">
        <f t="shared" si="26"/>
        <v>1.3769230769230782E-8</v>
      </c>
      <c r="I245">
        <v>199100</v>
      </c>
      <c r="J245">
        <f t="shared" si="28"/>
        <v>0.53161246860873934</v>
      </c>
      <c r="K245" s="50">
        <f t="shared" si="30"/>
        <v>339.0770470498552</v>
      </c>
      <c r="L245" s="53">
        <f t="shared" si="27"/>
        <v>1.6223182742766167</v>
      </c>
      <c r="M245">
        <v>49.300000000000004</v>
      </c>
      <c r="N245">
        <v>28.400000000000002</v>
      </c>
      <c r="O245">
        <v>1080</v>
      </c>
      <c r="P245">
        <v>-5.18</v>
      </c>
      <c r="Q245">
        <v>-37.340000000000003</v>
      </c>
      <c r="R245" s="7">
        <v>38.046999999999997</v>
      </c>
      <c r="S245">
        <v>38692</v>
      </c>
      <c r="T245">
        <v>3</v>
      </c>
      <c r="U245" s="9">
        <v>2.6539999999999999</v>
      </c>
      <c r="V245" s="9">
        <v>2.6198999999999999</v>
      </c>
      <c r="W245" s="9">
        <v>2.4434</v>
      </c>
      <c r="X245" s="9">
        <v>2.6735000000000002</v>
      </c>
      <c r="Y245" s="9">
        <v>2.7307999999999999</v>
      </c>
    </row>
    <row r="246" spans="1:25" hidden="1" x14ac:dyDescent="0.3">
      <c r="A246" t="s">
        <v>219</v>
      </c>
      <c r="B246" t="s">
        <v>220</v>
      </c>
      <c r="C246" t="s">
        <v>300</v>
      </c>
      <c r="D246" t="s">
        <v>77</v>
      </c>
      <c r="E246" s="52">
        <f>Transportation!E246/1000000</f>
        <v>8.0299999999999994E-6</v>
      </c>
      <c r="F246" s="55">
        <f t="shared" si="24"/>
        <v>1.9413186813186833E-6</v>
      </c>
      <c r="G246" s="57">
        <f t="shared" si="25"/>
        <v>1.9413186813186832E-7</v>
      </c>
      <c r="H246" s="4">
        <f t="shared" si="26"/>
        <v>3.0884615384615415E-8</v>
      </c>
      <c r="I246">
        <v>909000</v>
      </c>
      <c r="J246">
        <f t="shared" si="28"/>
        <v>0.2611770750825082</v>
      </c>
      <c r="K246" s="50">
        <f t="shared" si="30"/>
        <v>1548.0715005942661</v>
      </c>
      <c r="L246" s="53">
        <f t="shared" si="27"/>
        <v>3.6388870788941978</v>
      </c>
      <c r="M246">
        <v>184</v>
      </c>
      <c r="N246">
        <v>67.100000000000009</v>
      </c>
      <c r="O246">
        <v>1110</v>
      </c>
      <c r="P246">
        <v>-5.83</v>
      </c>
      <c r="Q246">
        <v>-35.24</v>
      </c>
      <c r="R246" s="7">
        <v>16.617000000000001</v>
      </c>
      <c r="S246" s="8">
        <v>839980</v>
      </c>
      <c r="T246">
        <v>9</v>
      </c>
      <c r="U246" s="9">
        <v>4.3888999999999996</v>
      </c>
      <c r="V246" s="9">
        <v>3.7770999999999999</v>
      </c>
      <c r="W246" s="9">
        <v>3.4668999999999999</v>
      </c>
      <c r="X246" s="9">
        <v>4.0793999999999997</v>
      </c>
      <c r="Y246" s="9">
        <v>4.5199999999999996</v>
      </c>
    </row>
    <row r="247" spans="1:25" hidden="1" x14ac:dyDescent="0.3">
      <c r="A247" t="s">
        <v>219</v>
      </c>
      <c r="B247" t="s">
        <v>220</v>
      </c>
      <c r="C247" t="s">
        <v>301</v>
      </c>
      <c r="D247" t="s">
        <v>77</v>
      </c>
      <c r="E247" s="52">
        <f>Transportation!E247/1000000</f>
        <v>9.8400000000000007E-6</v>
      </c>
      <c r="F247" s="55">
        <f t="shared" si="24"/>
        <v>2.3789010989011013E-6</v>
      </c>
      <c r="G247" s="57">
        <f t="shared" si="25"/>
        <v>2.3789010989011015E-7</v>
      </c>
      <c r="H247" s="4">
        <f t="shared" si="26"/>
        <v>3.7846153846153885E-8</v>
      </c>
      <c r="I247">
        <v>151900</v>
      </c>
      <c r="J247">
        <f t="shared" si="28"/>
        <v>1.9152290322580647</v>
      </c>
      <c r="K247" s="50">
        <f t="shared" si="30"/>
        <v>258.6931363479307</v>
      </c>
      <c r="L247" s="53">
        <f t="shared" si="27"/>
        <v>4.4591094466150585</v>
      </c>
      <c r="M247">
        <v>48.2</v>
      </c>
      <c r="N247">
        <v>21.900000000000002</v>
      </c>
      <c r="O247">
        <v>277</v>
      </c>
      <c r="P247">
        <v>-22.27</v>
      </c>
      <c r="Q247">
        <v>-42.53</v>
      </c>
      <c r="R247" s="7">
        <v>12.646000000000001</v>
      </c>
      <c r="S247" s="8">
        <v>141500</v>
      </c>
      <c r="T247">
        <v>4</v>
      </c>
      <c r="U247" s="9">
        <v>4.1147999999999998</v>
      </c>
      <c r="V247" s="9">
        <v>4.2018000000000004</v>
      </c>
      <c r="W247" s="9">
        <v>3.7464</v>
      </c>
      <c r="X247" s="9">
        <v>4.0517000000000003</v>
      </c>
      <c r="Y247" s="9">
        <v>4.6841999999999997</v>
      </c>
    </row>
    <row r="248" spans="1:25" hidden="1" x14ac:dyDescent="0.3">
      <c r="A248" t="s">
        <v>219</v>
      </c>
      <c r="B248" t="s">
        <v>220</v>
      </c>
      <c r="C248" t="s">
        <v>302</v>
      </c>
      <c r="D248" t="s">
        <v>77</v>
      </c>
      <c r="E248" s="52">
        <f>Transportation!E248/1000000</f>
        <v>1.3700000000000001E-5</v>
      </c>
      <c r="F248" s="55">
        <f t="shared" si="24"/>
        <v>3.3120879120879159E-6</v>
      </c>
      <c r="G248" s="57">
        <f t="shared" si="25"/>
        <v>3.3120879120879158E-7</v>
      </c>
      <c r="H248" s="4">
        <f t="shared" si="26"/>
        <v>5.269230769230775E-8</v>
      </c>
      <c r="I248">
        <v>134200</v>
      </c>
      <c r="J248">
        <f t="shared" si="28"/>
        <v>3.0182238263785397</v>
      </c>
      <c r="K248" s="50">
        <f t="shared" si="30"/>
        <v>228.54916983470903</v>
      </c>
      <c r="L248" s="53">
        <f t="shared" si="27"/>
        <v>6.2083129490473885</v>
      </c>
      <c r="M248">
        <v>19.8</v>
      </c>
      <c r="N248">
        <v>30.200000000000003</v>
      </c>
      <c r="O248">
        <v>267</v>
      </c>
      <c r="P248">
        <v>-10.19</v>
      </c>
      <c r="Q248">
        <v>-48.33</v>
      </c>
      <c r="R248" s="7">
        <v>8.8568999999999996</v>
      </c>
      <c r="S248">
        <v>32119</v>
      </c>
      <c r="T248">
        <v>2</v>
      </c>
      <c r="U248" s="9">
        <v>7.1994999999999996</v>
      </c>
      <c r="V248" s="9">
        <v>7.359</v>
      </c>
      <c r="W248" s="9">
        <v>7.0456000000000003</v>
      </c>
      <c r="X248" s="9">
        <v>7.5705</v>
      </c>
      <c r="Y248" s="9">
        <v>8.0954999999999995</v>
      </c>
    </row>
    <row r="249" spans="1:25" hidden="1" x14ac:dyDescent="0.3">
      <c r="A249" t="s">
        <v>219</v>
      </c>
      <c r="B249" t="s">
        <v>220</v>
      </c>
      <c r="C249" t="s">
        <v>303</v>
      </c>
      <c r="D249" t="s">
        <v>77</v>
      </c>
      <c r="E249" s="52">
        <f>Transportation!E249/1000000</f>
        <v>1.3300000000000001E-5</v>
      </c>
      <c r="F249" s="55">
        <f t="shared" si="24"/>
        <v>3.215384615384619E-6</v>
      </c>
      <c r="G249" s="57">
        <f t="shared" si="25"/>
        <v>3.215384615384619E-7</v>
      </c>
      <c r="H249" s="4">
        <f t="shared" si="26"/>
        <v>5.115384615384621E-8</v>
      </c>
      <c r="I249">
        <v>122400</v>
      </c>
      <c r="J249">
        <f t="shared" si="28"/>
        <v>3.2125775122549025</v>
      </c>
      <c r="K249" s="50">
        <f t="shared" si="30"/>
        <v>208.45319215922791</v>
      </c>
      <c r="L249" s="53">
        <f t="shared" si="27"/>
        <v>6.0270483373963701</v>
      </c>
      <c r="M249">
        <v>35.9</v>
      </c>
      <c r="N249">
        <v>20.400000000000002</v>
      </c>
      <c r="O249">
        <v>159</v>
      </c>
      <c r="P249">
        <v>-25.54</v>
      </c>
      <c r="Q249">
        <v>-48.54</v>
      </c>
      <c r="R249" s="7">
        <v>7.7874999999999996</v>
      </c>
      <c r="S249">
        <v>56509</v>
      </c>
      <c r="T249">
        <v>3</v>
      </c>
      <c r="U249" s="9">
        <v>6.0358000000000001</v>
      </c>
      <c r="V249" s="9">
        <v>6.0396999999999998</v>
      </c>
      <c r="W249" s="9">
        <v>5.875</v>
      </c>
      <c r="X249" s="9">
        <v>6.0357000000000003</v>
      </c>
      <c r="Y249" s="9">
        <v>6.5156999999999998</v>
      </c>
    </row>
    <row r="250" spans="1:25" hidden="1" x14ac:dyDescent="0.3">
      <c r="A250" t="s">
        <v>219</v>
      </c>
      <c r="B250" t="s">
        <v>220</v>
      </c>
      <c r="C250" t="s">
        <v>304</v>
      </c>
      <c r="D250" t="s">
        <v>77</v>
      </c>
      <c r="E250" s="52">
        <f>Transportation!E250/1000000</f>
        <v>5.1799999999999995E-6</v>
      </c>
      <c r="F250" s="55">
        <f t="shared" si="24"/>
        <v>1.2523076923076934E-6</v>
      </c>
      <c r="G250" s="57">
        <f t="shared" si="25"/>
        <v>1.2523076923076936E-7</v>
      </c>
      <c r="H250" s="4">
        <f t="shared" si="26"/>
        <v>1.9923076923076942E-8</v>
      </c>
      <c r="I250">
        <v>125000</v>
      </c>
      <c r="J250">
        <f t="shared" si="28"/>
        <v>1.2251891399999999</v>
      </c>
      <c r="K250" s="50">
        <f t="shared" si="30"/>
        <v>212.88111944365593</v>
      </c>
      <c r="L250" s="53">
        <f t="shared" si="27"/>
        <v>2.3473767208806904</v>
      </c>
      <c r="M250">
        <v>33.6</v>
      </c>
      <c r="N250">
        <v>21.6</v>
      </c>
      <c r="O250">
        <v>570</v>
      </c>
      <c r="P250">
        <v>-2.9</v>
      </c>
      <c r="Q250">
        <v>-41.77</v>
      </c>
      <c r="R250" s="7">
        <v>26.422000000000001</v>
      </c>
      <c r="S250">
        <v>79625</v>
      </c>
      <c r="T250">
        <v>4</v>
      </c>
      <c r="U250" s="9">
        <v>4.4588000000000001</v>
      </c>
      <c r="V250" s="9">
        <v>4.5740999999999996</v>
      </c>
      <c r="W250" s="9">
        <v>4.3002000000000002</v>
      </c>
      <c r="X250" s="9">
        <v>4.9024000000000001</v>
      </c>
      <c r="Y250" s="9">
        <v>6.2493999999999996</v>
      </c>
    </row>
    <row r="251" spans="1:25" hidden="1" x14ac:dyDescent="0.3">
      <c r="A251" t="s">
        <v>219</v>
      </c>
      <c r="B251" t="s">
        <v>220</v>
      </c>
      <c r="C251" t="s">
        <v>305</v>
      </c>
      <c r="D251" t="s">
        <v>77</v>
      </c>
      <c r="E251" s="52">
        <f>Transportation!E251/1000000</f>
        <v>4.6099999999999999E-6</v>
      </c>
      <c r="F251" s="55">
        <f t="shared" si="24"/>
        <v>1.1145054945054956E-6</v>
      </c>
      <c r="G251" s="57">
        <f t="shared" si="25"/>
        <v>1.1145054945054956E-7</v>
      </c>
      <c r="H251" s="4">
        <f t="shared" si="26"/>
        <v>1.7730769230769247E-8</v>
      </c>
      <c r="I251">
        <v>163800</v>
      </c>
      <c r="J251">
        <f t="shared" si="28"/>
        <v>0.83209022435897428</v>
      </c>
      <c r="K251" s="50">
        <f t="shared" si="30"/>
        <v>278.95941891896678</v>
      </c>
      <c r="L251" s="53">
        <f t="shared" si="27"/>
        <v>2.0890746492779892</v>
      </c>
      <c r="M251">
        <v>75.100000000000009</v>
      </c>
      <c r="N251">
        <v>18.900000000000002</v>
      </c>
      <c r="O251">
        <v>507</v>
      </c>
      <c r="P251">
        <v>-28.26</v>
      </c>
      <c r="Q251">
        <v>-52.41</v>
      </c>
      <c r="R251" s="7">
        <v>26.818999999999999</v>
      </c>
      <c r="S251" s="8">
        <v>126680</v>
      </c>
      <c r="T251">
        <v>3</v>
      </c>
      <c r="U251" s="9">
        <v>5.6169000000000002</v>
      </c>
      <c r="V251" s="9">
        <v>5.6166999999999998</v>
      </c>
      <c r="W251" s="9">
        <v>5.3906000000000001</v>
      </c>
      <c r="X251" s="9">
        <v>5.5525000000000002</v>
      </c>
      <c r="Y251" s="9">
        <v>5.7138999999999998</v>
      </c>
    </row>
    <row r="252" spans="1:25" hidden="1" x14ac:dyDescent="0.3">
      <c r="A252" t="s">
        <v>219</v>
      </c>
      <c r="B252" t="s">
        <v>220</v>
      </c>
      <c r="C252" t="s">
        <v>306</v>
      </c>
      <c r="D252" t="s">
        <v>77</v>
      </c>
      <c r="E252" s="52">
        <f>Transportation!E252/1000000</f>
        <v>6.4400000000000002E-6</v>
      </c>
      <c r="F252" s="55">
        <f t="shared" si="24"/>
        <v>1.5569230769230786E-6</v>
      </c>
      <c r="G252" s="57">
        <f t="shared" si="25"/>
        <v>1.5569230769230786E-7</v>
      </c>
      <c r="H252" s="4">
        <f t="shared" si="26"/>
        <v>2.4769230769230793E-8</v>
      </c>
      <c r="I252">
        <v>111300</v>
      </c>
      <c r="J252">
        <f t="shared" si="28"/>
        <v>1.7107009433962266</v>
      </c>
      <c r="K252" s="50">
        <f t="shared" si="30"/>
        <v>189.54934875263126</v>
      </c>
      <c r="L252" s="53">
        <f t="shared" si="27"/>
        <v>2.9183602475813997</v>
      </c>
      <c r="M252">
        <v>39.6</v>
      </c>
      <c r="N252">
        <v>17.7</v>
      </c>
      <c r="O252">
        <v>357</v>
      </c>
      <c r="P252">
        <v>-18.59</v>
      </c>
      <c r="Q252">
        <v>-46.51</v>
      </c>
      <c r="R252" s="7">
        <v>20.199000000000002</v>
      </c>
      <c r="S252">
        <v>41223</v>
      </c>
      <c r="T252">
        <v>4</v>
      </c>
      <c r="U252" s="9">
        <v>6.4077999999999999</v>
      </c>
      <c r="V252" s="9">
        <v>6.4137000000000004</v>
      </c>
      <c r="W252" s="9">
        <v>6.3560999999999996</v>
      </c>
      <c r="X252" s="9">
        <v>6.4359000000000002</v>
      </c>
      <c r="Y252" s="9">
        <v>6.4625000000000004</v>
      </c>
    </row>
    <row r="253" spans="1:25" hidden="1" x14ac:dyDescent="0.3">
      <c r="A253" t="s">
        <v>219</v>
      </c>
      <c r="B253" t="s">
        <v>220</v>
      </c>
      <c r="C253" t="s">
        <v>307</v>
      </c>
      <c r="D253" t="s">
        <v>77</v>
      </c>
      <c r="E253" s="52">
        <f>Transportation!E253/1000000</f>
        <v>1.0300000000000001E-5</v>
      </c>
      <c r="F253" s="55">
        <f t="shared" si="24"/>
        <v>2.490109890109893E-6</v>
      </c>
      <c r="G253" s="57">
        <f t="shared" si="25"/>
        <v>2.4901098901098932E-7</v>
      </c>
      <c r="H253" s="4">
        <f t="shared" si="26"/>
        <v>3.9615384615384661E-8</v>
      </c>
      <c r="I253">
        <v>301100</v>
      </c>
      <c r="J253">
        <f t="shared" si="28"/>
        <v>1.0113695200929924</v>
      </c>
      <c r="K253" s="50">
        <f t="shared" si="30"/>
        <v>512.78804051587849</v>
      </c>
      <c r="L253" s="53">
        <f t="shared" si="27"/>
        <v>4.6675637500137297</v>
      </c>
      <c r="M253">
        <v>89.100000000000009</v>
      </c>
      <c r="N253">
        <v>31.900000000000002</v>
      </c>
      <c r="O253">
        <v>333</v>
      </c>
      <c r="P253">
        <v>-31.74</v>
      </c>
      <c r="Q253">
        <v>-52.35</v>
      </c>
      <c r="R253" s="7">
        <v>10.43</v>
      </c>
      <c r="S253" s="8">
        <v>316720</v>
      </c>
      <c r="T253">
        <v>5</v>
      </c>
      <c r="U253" s="9">
        <v>4.2835000000000001</v>
      </c>
      <c r="V253" s="9">
        <v>4.1264000000000003</v>
      </c>
      <c r="W253" s="9">
        <v>3.4108000000000001</v>
      </c>
      <c r="X253" s="9">
        <v>4.3002000000000002</v>
      </c>
      <c r="Y253" s="9">
        <v>4.5199999999999996</v>
      </c>
    </row>
    <row r="254" spans="1:25" hidden="1" x14ac:dyDescent="0.3">
      <c r="A254" t="s">
        <v>219</v>
      </c>
      <c r="B254" t="s">
        <v>220</v>
      </c>
      <c r="C254" t="s">
        <v>308</v>
      </c>
      <c r="D254" t="s">
        <v>77</v>
      </c>
      <c r="E254" s="52">
        <f>Transportation!E254/1000000</f>
        <v>3.7600000000000004E-6</v>
      </c>
      <c r="F254" s="55">
        <f t="shared" si="24"/>
        <v>9.0901098901099009E-7</v>
      </c>
      <c r="G254" s="57">
        <f t="shared" si="25"/>
        <v>9.0901098901099007E-8</v>
      </c>
      <c r="H254" s="4">
        <f t="shared" si="26"/>
        <v>1.4461538461538476E-8</v>
      </c>
      <c r="I254">
        <v>299600</v>
      </c>
      <c r="J254">
        <f t="shared" si="28"/>
        <v>0.3710474299065421</v>
      </c>
      <c r="K254" s="50">
        <f t="shared" si="30"/>
        <v>510.23346708255457</v>
      </c>
      <c r="L254" s="53">
        <f t="shared" si="27"/>
        <v>1.7038873495195748</v>
      </c>
      <c r="M254">
        <v>112</v>
      </c>
      <c r="N254">
        <v>28.3</v>
      </c>
      <c r="O254">
        <v>1030</v>
      </c>
      <c r="P254">
        <v>-9.4</v>
      </c>
      <c r="Q254">
        <v>-40.5</v>
      </c>
      <c r="R254" s="7">
        <v>36.365000000000002</v>
      </c>
      <c r="S254">
        <v>79930</v>
      </c>
      <c r="T254">
        <v>4</v>
      </c>
      <c r="U254" s="9">
        <v>4.9432</v>
      </c>
      <c r="V254" s="9">
        <v>4.7583000000000002</v>
      </c>
      <c r="W254" s="9">
        <v>4.1898999999999997</v>
      </c>
      <c r="X254" s="9">
        <v>4.7653999999999996</v>
      </c>
      <c r="Y254" s="9">
        <v>5.2282999999999999</v>
      </c>
    </row>
    <row r="255" spans="1:25" hidden="1" x14ac:dyDescent="0.3">
      <c r="A255" t="s">
        <v>219</v>
      </c>
      <c r="B255" t="s">
        <v>220</v>
      </c>
      <c r="C255" t="s">
        <v>309</v>
      </c>
      <c r="D255" t="s">
        <v>77</v>
      </c>
      <c r="E255" s="52">
        <f>Transportation!E255/1000000</f>
        <v>1.5299999999999999E-5</v>
      </c>
      <c r="F255" s="55">
        <f t="shared" si="24"/>
        <v>3.6989010989011027E-6</v>
      </c>
      <c r="G255" s="57">
        <f t="shared" si="25"/>
        <v>3.6989010989011025E-7</v>
      </c>
      <c r="H255" s="4">
        <f t="shared" si="26"/>
        <v>5.8846153846153901E-8</v>
      </c>
      <c r="I255">
        <v>270700</v>
      </c>
      <c r="J255">
        <f t="shared" si="28"/>
        <v>1.6710389268562984</v>
      </c>
      <c r="K255" s="50">
        <f t="shared" si="30"/>
        <v>461.0153522671813</v>
      </c>
      <c r="L255" s="53">
        <f t="shared" si="27"/>
        <v>6.9333713956514611</v>
      </c>
      <c r="M255">
        <v>67.8</v>
      </c>
      <c r="N255">
        <v>32.9</v>
      </c>
      <c r="O255">
        <v>251</v>
      </c>
      <c r="P255">
        <v>-22.49</v>
      </c>
      <c r="Q255">
        <v>-43.18</v>
      </c>
      <c r="R255" s="7">
        <v>7.6470000000000002</v>
      </c>
      <c r="S255" s="8">
        <v>357700</v>
      </c>
      <c r="T255">
        <v>5</v>
      </c>
      <c r="U255" s="9">
        <v>6.7192999999999996</v>
      </c>
      <c r="V255" s="9">
        <v>6.5890000000000004</v>
      </c>
      <c r="W255" s="9">
        <v>4.7934000000000001</v>
      </c>
      <c r="X255" s="9">
        <v>6.3560999999999996</v>
      </c>
      <c r="Y255" s="9">
        <v>7.1510999999999996</v>
      </c>
    </row>
    <row r="256" spans="1:25" hidden="1" x14ac:dyDescent="0.3">
      <c r="A256" t="s">
        <v>219</v>
      </c>
      <c r="B256" t="s">
        <v>220</v>
      </c>
      <c r="C256" t="s">
        <v>310</v>
      </c>
      <c r="D256" t="s">
        <v>77</v>
      </c>
      <c r="E256" s="52">
        <f>Transportation!E256/1000000</f>
        <v>5.9000000000000003E-6</v>
      </c>
      <c r="F256" s="55">
        <f t="shared" si="24"/>
        <v>1.426373626373628E-6</v>
      </c>
      <c r="G256" s="57">
        <f t="shared" si="25"/>
        <v>1.426373626373628E-7</v>
      </c>
      <c r="H256" s="4">
        <f t="shared" si="26"/>
        <v>2.2692307692307716E-8</v>
      </c>
      <c r="I256">
        <v>119100</v>
      </c>
      <c r="J256">
        <f t="shared" si="28"/>
        <v>1.4646155541561714</v>
      </c>
      <c r="K256" s="50">
        <f t="shared" si="30"/>
        <v>202.83313060591539</v>
      </c>
      <c r="L256" s="53">
        <f t="shared" si="27"/>
        <v>2.673653021852525</v>
      </c>
      <c r="M256">
        <v>41.5</v>
      </c>
      <c r="N256">
        <v>18.5</v>
      </c>
      <c r="O256">
        <v>390</v>
      </c>
      <c r="P256">
        <v>-22.94</v>
      </c>
      <c r="Q256">
        <v>-45.46</v>
      </c>
      <c r="R256" s="7">
        <v>21.114999999999998</v>
      </c>
      <c r="S256">
        <v>85847</v>
      </c>
      <c r="T256">
        <v>4</v>
      </c>
      <c r="U256" s="9">
        <v>6.0942999999999996</v>
      </c>
      <c r="V256" s="9">
        <v>6.1075999999999997</v>
      </c>
      <c r="W256" s="9">
        <v>5.6600999999999999</v>
      </c>
      <c r="X256" s="9">
        <v>6.1692999999999998</v>
      </c>
      <c r="Y256" s="9">
        <v>6.6219999999999999</v>
      </c>
    </row>
    <row r="257" spans="1:25" hidden="1" x14ac:dyDescent="0.3">
      <c r="A257" t="s">
        <v>219</v>
      </c>
      <c r="B257" t="s">
        <v>220</v>
      </c>
      <c r="C257" t="s">
        <v>311</v>
      </c>
      <c r="D257" t="s">
        <v>77</v>
      </c>
      <c r="E257" s="52">
        <f>Transportation!E257/1000000</f>
        <v>8.4299999999999989E-6</v>
      </c>
      <c r="F257" s="55">
        <f t="shared" si="24"/>
        <v>2.0380219780219798E-6</v>
      </c>
      <c r="G257" s="57">
        <f t="shared" si="25"/>
        <v>2.03802197802198E-7</v>
      </c>
      <c r="H257" s="4">
        <f t="shared" si="26"/>
        <v>3.2423076923076948E-8</v>
      </c>
      <c r="I257">
        <v>317400</v>
      </c>
      <c r="J257">
        <f t="shared" si="28"/>
        <v>0.78524294659735339</v>
      </c>
      <c r="K257" s="50">
        <f t="shared" si="30"/>
        <v>540.54773849133119</v>
      </c>
      <c r="L257" s="53">
        <f t="shared" si="27"/>
        <v>3.8201516905452171</v>
      </c>
      <c r="M257">
        <v>123</v>
      </c>
      <c r="N257">
        <v>28.6</v>
      </c>
      <c r="O257">
        <v>399</v>
      </c>
      <c r="P257">
        <v>-22.73</v>
      </c>
      <c r="Q257">
        <v>-47.65</v>
      </c>
      <c r="R257" s="7">
        <v>13.945</v>
      </c>
      <c r="S257" s="8">
        <v>264280</v>
      </c>
      <c r="T257">
        <v>7</v>
      </c>
      <c r="U257" s="9">
        <v>8.8551000000000002</v>
      </c>
      <c r="V257" s="9">
        <v>8.7540999999999993</v>
      </c>
      <c r="W257" s="9">
        <v>8.3041</v>
      </c>
      <c r="X257" s="9">
        <v>8.7199000000000009</v>
      </c>
      <c r="Y257" s="9">
        <v>8.9788999999999994</v>
      </c>
    </row>
    <row r="258" spans="1:25" hidden="1" x14ac:dyDescent="0.3">
      <c r="A258" t="s">
        <v>219</v>
      </c>
      <c r="B258" t="s">
        <v>220</v>
      </c>
      <c r="C258" t="s">
        <v>312</v>
      </c>
      <c r="D258" t="s">
        <v>77</v>
      </c>
      <c r="E258" s="52">
        <f>Transportation!E258/1000000</f>
        <v>5.9599999999999997E-6</v>
      </c>
      <c r="F258" s="55">
        <f t="shared" ref="F258:F321" si="31">0.241758241758242*E258</f>
        <v>1.4408791208791223E-6</v>
      </c>
      <c r="G258" s="57">
        <f t="shared" ref="G258:G321" si="32">0.0241758241758242*E258</f>
        <v>1.4408791208791224E-7</v>
      </c>
      <c r="H258" s="4">
        <f t="shared" ref="H258:H321" si="33">0.00384615384615385*E258</f>
        <v>2.2923076923076945E-8</v>
      </c>
      <c r="I258">
        <v>130800</v>
      </c>
      <c r="J258">
        <f t="shared" si="28"/>
        <v>1.3471684633027521</v>
      </c>
      <c r="K258" s="50">
        <f t="shared" si="30"/>
        <v>222.75880338584159</v>
      </c>
      <c r="L258" s="53">
        <f t="shared" ref="L258:L321" si="34">(J258/10)*K258*0.09</f>
        <v>2.7008427136001765</v>
      </c>
      <c r="M258">
        <v>62.2</v>
      </c>
      <c r="N258">
        <v>16.600000000000001</v>
      </c>
      <c r="O258">
        <v>353</v>
      </c>
      <c r="P258">
        <v>-21.81</v>
      </c>
      <c r="Q258">
        <v>-46.56</v>
      </c>
      <c r="R258" s="7">
        <v>21.256</v>
      </c>
      <c r="S258" s="8">
        <v>125130</v>
      </c>
      <c r="T258">
        <v>6</v>
      </c>
      <c r="U258" s="9">
        <v>6.8075000000000001</v>
      </c>
      <c r="V258" s="9">
        <v>6.6822999999999997</v>
      </c>
      <c r="W258" s="9">
        <v>5.7138999999999998</v>
      </c>
      <c r="X258" s="9">
        <v>6.4888000000000003</v>
      </c>
      <c r="Y258" s="9">
        <v>7.0456000000000003</v>
      </c>
    </row>
    <row r="259" spans="1:25" hidden="1" x14ac:dyDescent="0.3">
      <c r="A259" t="s">
        <v>219</v>
      </c>
      <c r="B259" t="s">
        <v>220</v>
      </c>
      <c r="C259" t="s">
        <v>313</v>
      </c>
      <c r="D259" t="s">
        <v>77</v>
      </c>
      <c r="E259" s="52">
        <f>Transportation!E259/1000000</f>
        <v>1.0499999999999999E-5</v>
      </c>
      <c r="F259" s="55">
        <f t="shared" si="31"/>
        <v>2.538461538461541E-6</v>
      </c>
      <c r="G259" s="57">
        <f t="shared" si="32"/>
        <v>2.5384615384615408E-7</v>
      </c>
      <c r="H259" s="4">
        <f t="shared" si="33"/>
        <v>4.038461538461542E-8</v>
      </c>
      <c r="I259">
        <v>266700</v>
      </c>
      <c r="J259">
        <f t="shared" ref="J259:J322" si="35">((591307500000)*E259)/(20*I259)</f>
        <v>1.1639911417322835</v>
      </c>
      <c r="K259" s="50">
        <f t="shared" si="30"/>
        <v>454.2031564449843</v>
      </c>
      <c r="L259" s="53">
        <f t="shared" si="34"/>
        <v>4.758196055839238</v>
      </c>
      <c r="M259">
        <v>107</v>
      </c>
      <c r="N259">
        <v>25.700000000000003</v>
      </c>
      <c r="O259">
        <v>258</v>
      </c>
      <c r="P259">
        <v>-25.09</v>
      </c>
      <c r="Q259">
        <v>-50.16</v>
      </c>
      <c r="R259" s="7">
        <v>10.023</v>
      </c>
      <c r="S259" s="8">
        <v>188600</v>
      </c>
      <c r="T259">
        <v>6</v>
      </c>
      <c r="U259" s="9">
        <v>6.6414</v>
      </c>
      <c r="V259" s="9">
        <v>6.6193999999999997</v>
      </c>
      <c r="W259" s="9">
        <v>6.3560999999999996</v>
      </c>
      <c r="X259" s="9">
        <v>6.5689000000000002</v>
      </c>
      <c r="Y259" s="9">
        <v>6.7281000000000004</v>
      </c>
    </row>
    <row r="260" spans="1:25" hidden="1" x14ac:dyDescent="0.3">
      <c r="A260" t="s">
        <v>219</v>
      </c>
      <c r="B260" t="s">
        <v>220</v>
      </c>
      <c r="C260" t="s">
        <v>314</v>
      </c>
      <c r="D260" t="s">
        <v>77</v>
      </c>
      <c r="E260" s="52">
        <f>Transportation!E260/1000000</f>
        <v>2.3799999999999999E-5</v>
      </c>
      <c r="F260" s="55">
        <f t="shared" si="31"/>
        <v>5.7538461538461595E-6</v>
      </c>
      <c r="G260" s="57">
        <f t="shared" si="32"/>
        <v>5.7538461538461598E-7</v>
      </c>
      <c r="H260" s="4">
        <f t="shared" si="33"/>
        <v>9.1538461538461624E-8</v>
      </c>
      <c r="I260">
        <v>3505000</v>
      </c>
      <c r="J260">
        <f t="shared" si="35"/>
        <v>0.20075775320970043</v>
      </c>
      <c r="K260" s="50">
        <f t="shared" si="30"/>
        <v>5969.1865892001124</v>
      </c>
      <c r="L260" s="53">
        <f t="shared" si="34"/>
        <v>10.785244393235606</v>
      </c>
      <c r="M260">
        <v>739</v>
      </c>
      <c r="N260">
        <v>129</v>
      </c>
      <c r="O260">
        <v>515</v>
      </c>
      <c r="P260">
        <v>-29.9</v>
      </c>
      <c r="Q260">
        <v>-51.13</v>
      </c>
      <c r="R260" s="7">
        <v>3.9952000000000001</v>
      </c>
      <c r="S260" s="8">
        <v>2856400</v>
      </c>
      <c r="T260">
        <v>24</v>
      </c>
      <c r="U260" s="9">
        <v>6.2850000000000001</v>
      </c>
      <c r="V260" s="9">
        <v>5.3986000000000001</v>
      </c>
      <c r="W260" s="9">
        <v>4.0240999999999998</v>
      </c>
      <c r="X260" s="9">
        <v>5.3094999999999999</v>
      </c>
      <c r="Y260" s="9">
        <v>7.1510999999999996</v>
      </c>
    </row>
    <row r="261" spans="1:25" hidden="1" x14ac:dyDescent="0.3">
      <c r="A261" t="s">
        <v>219</v>
      </c>
      <c r="B261" t="s">
        <v>220</v>
      </c>
      <c r="C261" t="s">
        <v>315</v>
      </c>
      <c r="D261" t="s">
        <v>77</v>
      </c>
      <c r="E261" s="52">
        <f>Transportation!E261/1000000</f>
        <v>4.4400000000000009E-5</v>
      </c>
      <c r="F261" s="55">
        <f t="shared" si="31"/>
        <v>1.0734065934065947E-5</v>
      </c>
      <c r="G261" s="57">
        <f t="shared" si="32"/>
        <v>1.0734065934065947E-6</v>
      </c>
      <c r="H261" s="4">
        <f t="shared" si="33"/>
        <v>1.7076923076923096E-7</v>
      </c>
      <c r="I261">
        <v>273700</v>
      </c>
      <c r="J261">
        <f t="shared" si="35"/>
        <v>4.7961368286445021</v>
      </c>
      <c r="K261" s="50">
        <f t="shared" si="30"/>
        <v>466.12449913382903</v>
      </c>
      <c r="L261" s="53">
        <f t="shared" si="34"/>
        <v>20.120371893263069</v>
      </c>
      <c r="M261">
        <v>85.4</v>
      </c>
      <c r="N261">
        <v>29.6</v>
      </c>
      <c r="O261">
        <v>42.300000000000004</v>
      </c>
      <c r="P261">
        <v>-8.77</v>
      </c>
      <c r="Q261">
        <v>-63.87</v>
      </c>
      <c r="R261" s="7">
        <v>1.4274</v>
      </c>
      <c r="S261">
        <v>22462</v>
      </c>
      <c r="T261">
        <v>5</v>
      </c>
      <c r="U261" s="9">
        <v>10.984999999999999</v>
      </c>
      <c r="V261" s="9">
        <v>11.012</v>
      </c>
      <c r="W261" s="9">
        <v>10.928000000000001</v>
      </c>
      <c r="X261" s="9">
        <v>11.03</v>
      </c>
      <c r="Y261" s="9">
        <v>11.638999999999999</v>
      </c>
    </row>
    <row r="262" spans="1:25" hidden="1" x14ac:dyDescent="0.3">
      <c r="A262" t="s">
        <v>219</v>
      </c>
      <c r="B262" t="s">
        <v>220</v>
      </c>
      <c r="C262" t="s">
        <v>316</v>
      </c>
      <c r="D262" t="s">
        <v>77</v>
      </c>
      <c r="E262" s="52">
        <f>Transportation!E262/1000000</f>
        <v>3.5300000000000001E-6</v>
      </c>
      <c r="F262" s="55">
        <f t="shared" si="31"/>
        <v>8.5340659340659428E-7</v>
      </c>
      <c r="G262" s="57">
        <f t="shared" si="32"/>
        <v>8.5340659340659436E-8</v>
      </c>
      <c r="H262" s="4">
        <f t="shared" si="33"/>
        <v>1.357692307692309E-8</v>
      </c>
      <c r="I262">
        <v>193600</v>
      </c>
      <c r="J262">
        <f t="shared" si="35"/>
        <v>0.53907940986570246</v>
      </c>
      <c r="K262" s="50">
        <f t="shared" si="30"/>
        <v>329.71027779433433</v>
      </c>
      <c r="L262" s="53">
        <f t="shared" si="34"/>
        <v>1.5996601978202389</v>
      </c>
      <c r="M262">
        <v>107</v>
      </c>
      <c r="N262">
        <v>18.7</v>
      </c>
      <c r="O262">
        <v>694</v>
      </c>
      <c r="P262">
        <v>-24.12</v>
      </c>
      <c r="Q262">
        <v>-46.67</v>
      </c>
      <c r="R262" s="7">
        <v>37.063000000000002</v>
      </c>
      <c r="S262" s="8">
        <v>366130</v>
      </c>
      <c r="T262">
        <v>10</v>
      </c>
      <c r="U262" s="9">
        <v>7.8022999999999998</v>
      </c>
      <c r="V262" s="9">
        <v>3.9826000000000001</v>
      </c>
      <c r="W262" s="9">
        <v>6.7811000000000003</v>
      </c>
      <c r="X262" s="9">
        <v>7.4145000000000003</v>
      </c>
      <c r="Y262" s="9">
        <v>10.06</v>
      </c>
    </row>
    <row r="263" spans="1:25" hidden="1" x14ac:dyDescent="0.3">
      <c r="A263" t="s">
        <v>219</v>
      </c>
      <c r="B263" t="s">
        <v>220</v>
      </c>
      <c r="C263" t="s">
        <v>317</v>
      </c>
      <c r="D263" t="s">
        <v>77</v>
      </c>
      <c r="E263" s="52">
        <f>Transportation!E263/1000000</f>
        <v>7.0200000000000006E-6</v>
      </c>
      <c r="F263" s="55">
        <f t="shared" si="31"/>
        <v>1.697142857142859E-6</v>
      </c>
      <c r="G263" s="57">
        <f t="shared" si="32"/>
        <v>1.697142857142859E-7</v>
      </c>
      <c r="H263" s="4">
        <f t="shared" si="33"/>
        <v>2.7000000000000027E-8</v>
      </c>
      <c r="I263">
        <v>185200</v>
      </c>
      <c r="J263">
        <f t="shared" si="35"/>
        <v>1.1206745815334773</v>
      </c>
      <c r="K263" s="50">
        <f t="shared" ref="K263:K293" si="36">I263*CVD_BRA</f>
        <v>315.40466656772065</v>
      </c>
      <c r="L263" s="53">
        <f t="shared" si="34"/>
        <v>3.1811939344753761</v>
      </c>
      <c r="M263">
        <v>68.600000000000009</v>
      </c>
      <c r="N263">
        <v>22.400000000000002</v>
      </c>
      <c r="O263">
        <v>393</v>
      </c>
      <c r="P263">
        <v>-22.12</v>
      </c>
      <c r="Q263">
        <v>-51.41</v>
      </c>
      <c r="R263" s="7">
        <v>17.561</v>
      </c>
      <c r="S263" s="8">
        <v>201770</v>
      </c>
      <c r="T263">
        <v>4</v>
      </c>
      <c r="U263" s="9">
        <v>7.6519000000000004</v>
      </c>
      <c r="V263" s="9">
        <v>7.7397999999999998</v>
      </c>
      <c r="W263" s="9">
        <v>7.4669999999999996</v>
      </c>
      <c r="X263" s="9">
        <v>7.8335999999999997</v>
      </c>
      <c r="Y263" s="9">
        <v>8.1997999999999998</v>
      </c>
    </row>
    <row r="264" spans="1:25" hidden="1" x14ac:dyDescent="0.3">
      <c r="A264" t="s">
        <v>219</v>
      </c>
      <c r="B264" t="s">
        <v>220</v>
      </c>
      <c r="C264" t="s">
        <v>318</v>
      </c>
      <c r="D264" t="s">
        <v>77</v>
      </c>
      <c r="E264" s="52">
        <f>Transportation!E264/1000000</f>
        <v>7.1500000000000002E-6</v>
      </c>
      <c r="F264" s="55">
        <f t="shared" si="31"/>
        <v>1.7285714285714304E-6</v>
      </c>
      <c r="G264" s="57">
        <f t="shared" si="32"/>
        <v>1.7285714285714304E-7</v>
      </c>
      <c r="H264" s="4">
        <f t="shared" si="33"/>
        <v>2.7500000000000028E-8</v>
      </c>
      <c r="I264">
        <v>3230000</v>
      </c>
      <c r="J264">
        <f t="shared" si="35"/>
        <v>6.5446573142414866E-2</v>
      </c>
      <c r="K264" s="50">
        <f t="shared" si="36"/>
        <v>5500.84812642407</v>
      </c>
      <c r="L264" s="53">
        <f t="shared" si="34"/>
        <v>3.240104933261958</v>
      </c>
      <c r="M264">
        <v>435</v>
      </c>
      <c r="N264">
        <v>155</v>
      </c>
      <c r="O264">
        <v>2930</v>
      </c>
      <c r="P264">
        <v>-8.0299999999999994</v>
      </c>
      <c r="Q264">
        <v>-34.92</v>
      </c>
      <c r="R264" s="7">
        <v>18.946999999999999</v>
      </c>
      <c r="S264" s="8">
        <v>3162400</v>
      </c>
      <c r="T264">
        <v>14</v>
      </c>
      <c r="U264" s="9">
        <v>5.1723999999999997</v>
      </c>
      <c r="V264" s="9">
        <v>5.1226000000000003</v>
      </c>
      <c r="W264" s="9">
        <v>4.0793999999999997</v>
      </c>
      <c r="X264" s="9">
        <v>4.9569000000000001</v>
      </c>
      <c r="Y264" s="9">
        <v>5.875</v>
      </c>
    </row>
    <row r="265" spans="1:25" hidden="1" x14ac:dyDescent="0.3">
      <c r="A265" t="s">
        <v>219</v>
      </c>
      <c r="B265" t="s">
        <v>220</v>
      </c>
      <c r="C265" t="s">
        <v>319</v>
      </c>
      <c r="D265" t="s">
        <v>77</v>
      </c>
      <c r="E265" s="52">
        <f>Transportation!E265/1000000</f>
        <v>1.13E-5</v>
      </c>
      <c r="F265" s="55">
        <f t="shared" si="31"/>
        <v>2.7318681318681348E-6</v>
      </c>
      <c r="G265" s="57">
        <f t="shared" si="32"/>
        <v>2.7318681318681349E-7</v>
      </c>
      <c r="H265" s="4">
        <f t="shared" si="33"/>
        <v>4.3461538461538506E-8</v>
      </c>
      <c r="I265">
        <v>502800</v>
      </c>
      <c r="J265">
        <f t="shared" si="35"/>
        <v>0.66445651849642007</v>
      </c>
      <c r="K265" s="50">
        <f t="shared" si="36"/>
        <v>856.29301485016163</v>
      </c>
      <c r="L265" s="53">
        <f t="shared" si="34"/>
        <v>5.1207252791412747</v>
      </c>
      <c r="M265">
        <v>191</v>
      </c>
      <c r="N265">
        <v>36.4</v>
      </c>
      <c r="O265">
        <v>363</v>
      </c>
      <c r="P265">
        <v>-21.17</v>
      </c>
      <c r="Q265">
        <v>-47.8</v>
      </c>
      <c r="R265" s="7">
        <v>9.9824000000000002</v>
      </c>
      <c r="S265" s="8">
        <v>428660</v>
      </c>
      <c r="T265">
        <v>6</v>
      </c>
      <c r="U265" s="9">
        <v>8.8018999999999998</v>
      </c>
      <c r="V265" s="9">
        <v>8.8036999999999992</v>
      </c>
      <c r="W265" s="9">
        <v>8.7199000000000009</v>
      </c>
      <c r="X265" s="9">
        <v>8.7457999999999991</v>
      </c>
      <c r="Y265" s="9">
        <v>8.8754000000000008</v>
      </c>
    </row>
    <row r="266" spans="1:25" hidden="1" x14ac:dyDescent="0.3">
      <c r="A266" t="s">
        <v>219</v>
      </c>
      <c r="B266" t="s">
        <v>220</v>
      </c>
      <c r="C266" t="s">
        <v>320</v>
      </c>
      <c r="D266" t="s">
        <v>77</v>
      </c>
      <c r="E266" s="52">
        <f>Transportation!E266/1000000</f>
        <v>3.4600000000000001E-5</v>
      </c>
      <c r="F266" s="55">
        <f t="shared" si="31"/>
        <v>8.3648351648351737E-6</v>
      </c>
      <c r="G266" s="57">
        <f t="shared" si="32"/>
        <v>8.3648351648351741E-7</v>
      </c>
      <c r="H266" s="4">
        <f t="shared" si="33"/>
        <v>1.330769230769232E-7</v>
      </c>
      <c r="I266">
        <v>226300</v>
      </c>
      <c r="J266">
        <f t="shared" si="35"/>
        <v>4.5203799160406541</v>
      </c>
      <c r="K266" s="50">
        <f t="shared" si="36"/>
        <v>385.3999786407947</v>
      </c>
      <c r="L266" s="53">
        <f t="shared" si="34"/>
        <v>15.679388907813109</v>
      </c>
      <c r="M266">
        <v>72.7</v>
      </c>
      <c r="N266">
        <v>26.5</v>
      </c>
      <c r="O266">
        <v>54.7</v>
      </c>
      <c r="P266">
        <v>-9.9700000000000006</v>
      </c>
      <c r="Q266">
        <v>-67.83</v>
      </c>
      <c r="R266" s="7">
        <v>2.0627</v>
      </c>
      <c r="S266">
        <v>17965</v>
      </c>
      <c r="T266">
        <v>5</v>
      </c>
      <c r="U266" s="9">
        <v>8.9807000000000006</v>
      </c>
      <c r="V266" s="9">
        <v>8.9939</v>
      </c>
      <c r="W266" s="9">
        <v>8.8236000000000008</v>
      </c>
      <c r="X266" s="9">
        <v>8.9788999999999994</v>
      </c>
      <c r="Y266" s="9">
        <v>9.1340000000000003</v>
      </c>
    </row>
    <row r="267" spans="1:25" hidden="1" x14ac:dyDescent="0.3">
      <c r="A267" t="s">
        <v>219</v>
      </c>
      <c r="B267" t="s">
        <v>220</v>
      </c>
      <c r="C267" t="s">
        <v>321</v>
      </c>
      <c r="D267" t="s">
        <v>77</v>
      </c>
      <c r="E267" s="52">
        <f>Transportation!E267/1000000</f>
        <v>5.93E-6</v>
      </c>
      <c r="F267" s="55">
        <f t="shared" si="31"/>
        <v>1.4336263736263751E-6</v>
      </c>
      <c r="G267" s="57">
        <f t="shared" si="32"/>
        <v>1.4336263736263751E-7</v>
      </c>
      <c r="H267" s="4">
        <f t="shared" si="33"/>
        <v>2.2807692307692331E-8</v>
      </c>
      <c r="I267">
        <v>163500</v>
      </c>
      <c r="J267">
        <f t="shared" si="35"/>
        <v>1.0723099311926605</v>
      </c>
      <c r="K267" s="50">
        <f t="shared" si="36"/>
        <v>278.44850423230196</v>
      </c>
      <c r="L267" s="53">
        <f t="shared" si="34"/>
        <v>2.6872478677263505</v>
      </c>
      <c r="M267">
        <v>71.400000000000006</v>
      </c>
      <c r="N267">
        <v>19.3</v>
      </c>
      <c r="O267">
        <v>399</v>
      </c>
      <c r="P267">
        <v>-22.41</v>
      </c>
      <c r="Q267">
        <v>-47.57</v>
      </c>
      <c r="R267" s="7">
        <v>20.606999999999999</v>
      </c>
      <c r="S267" s="8">
        <v>152140</v>
      </c>
      <c r="T267">
        <v>4</v>
      </c>
      <c r="U267" s="9">
        <v>8.0672999999999995</v>
      </c>
      <c r="V267" s="9">
        <v>8.0595999999999997</v>
      </c>
      <c r="W267" s="9">
        <v>7.2039</v>
      </c>
      <c r="X267" s="9">
        <v>8.0172000000000008</v>
      </c>
      <c r="Y267" s="9">
        <v>8.1997999999999998</v>
      </c>
    </row>
    <row r="268" spans="1:25" hidden="1" x14ac:dyDescent="0.3">
      <c r="A268" t="s">
        <v>219</v>
      </c>
      <c r="B268" t="s">
        <v>220</v>
      </c>
      <c r="C268" t="s">
        <v>322</v>
      </c>
      <c r="D268" t="s">
        <v>77</v>
      </c>
      <c r="E268" s="52">
        <f>Transportation!E268/1000000</f>
        <v>4.5300000000000003E-5</v>
      </c>
      <c r="F268" s="55">
        <f t="shared" si="31"/>
        <v>1.0951648351648364E-5</v>
      </c>
      <c r="G268" s="57">
        <f t="shared" si="32"/>
        <v>1.0951648351648364E-6</v>
      </c>
      <c r="H268" s="4">
        <f t="shared" si="33"/>
        <v>1.7423076923076942E-7</v>
      </c>
      <c r="I268">
        <v>10800000</v>
      </c>
      <c r="J268">
        <f t="shared" si="35"/>
        <v>0.12401032291666668</v>
      </c>
      <c r="K268" s="50">
        <f t="shared" si="36"/>
        <v>18392.928719931875</v>
      </c>
      <c r="L268" s="53">
        <f t="shared" si="34"/>
        <v>20.52821726947786</v>
      </c>
      <c r="M268">
        <v>1240</v>
      </c>
      <c r="N268">
        <v>306</v>
      </c>
      <c r="O268">
        <v>668</v>
      </c>
      <c r="P268">
        <v>-22.83</v>
      </c>
      <c r="Q268">
        <v>-43.42</v>
      </c>
      <c r="R268" s="7">
        <v>2.1791999999999998</v>
      </c>
      <c r="S268" s="8">
        <v>8029900</v>
      </c>
      <c r="T268">
        <v>35</v>
      </c>
      <c r="U268" s="9">
        <v>10.430999999999999</v>
      </c>
      <c r="V268" s="9">
        <v>8.9527000000000001</v>
      </c>
      <c r="W268" s="9">
        <v>6.0891999999999999</v>
      </c>
      <c r="X268" s="9">
        <v>8.9013000000000009</v>
      </c>
      <c r="Y268" s="9">
        <v>11.487</v>
      </c>
    </row>
    <row r="269" spans="1:25" hidden="1" x14ac:dyDescent="0.3">
      <c r="A269" t="s">
        <v>219</v>
      </c>
      <c r="B269" t="s">
        <v>220</v>
      </c>
      <c r="C269" t="s">
        <v>323</v>
      </c>
      <c r="D269" t="s">
        <v>77</v>
      </c>
      <c r="E269" s="52">
        <f>Transportation!E269/1000000</f>
        <v>3.6000000000000003E-6</v>
      </c>
      <c r="F269" s="55">
        <f t="shared" si="31"/>
        <v>8.7032967032967126E-7</v>
      </c>
      <c r="G269" s="57">
        <f t="shared" si="32"/>
        <v>8.7032967032967126E-8</v>
      </c>
      <c r="H269" s="4">
        <f t="shared" si="33"/>
        <v>1.3846153846153861E-8</v>
      </c>
      <c r="I269">
        <v>179200</v>
      </c>
      <c r="J269">
        <f t="shared" si="35"/>
        <v>0.593947265625</v>
      </c>
      <c r="K269" s="50">
        <f t="shared" si="36"/>
        <v>305.18637283442519</v>
      </c>
      <c r="L269" s="53">
        <f t="shared" si="34"/>
        <v>1.6313815048591676</v>
      </c>
      <c r="M269">
        <v>35.5</v>
      </c>
      <c r="N269">
        <v>30.1</v>
      </c>
      <c r="O269">
        <v>1100</v>
      </c>
      <c r="P269">
        <v>-32.06</v>
      </c>
      <c r="Q269">
        <v>-52.15</v>
      </c>
      <c r="R269" s="7">
        <v>36.572000000000003</v>
      </c>
      <c r="S269">
        <v>35712</v>
      </c>
      <c r="T269">
        <v>4</v>
      </c>
      <c r="U269" s="9">
        <v>4.0240999999999998</v>
      </c>
      <c r="V269" s="9">
        <v>0.35782000000000003</v>
      </c>
      <c r="W269" s="9">
        <v>4.0240999999999998</v>
      </c>
      <c r="X269" s="9">
        <v>4.0240999999999998</v>
      </c>
      <c r="Y269" s="9">
        <v>4.0240999999999998</v>
      </c>
    </row>
    <row r="270" spans="1:25" hidden="1" x14ac:dyDescent="0.3">
      <c r="A270" t="s">
        <v>219</v>
      </c>
      <c r="B270" t="s">
        <v>220</v>
      </c>
      <c r="C270" t="s">
        <v>324</v>
      </c>
      <c r="D270" t="s">
        <v>77</v>
      </c>
      <c r="E270" s="52">
        <f>Transportation!E270/1000000</f>
        <v>5.6300000000000003E-6</v>
      </c>
      <c r="F270" s="55">
        <f t="shared" si="31"/>
        <v>1.3610989010989027E-6</v>
      </c>
      <c r="G270" s="57">
        <f t="shared" si="32"/>
        <v>1.3610989010989026E-7</v>
      </c>
      <c r="H270" s="4">
        <f t="shared" si="33"/>
        <v>2.1653846153846174E-8</v>
      </c>
      <c r="I270">
        <v>106100</v>
      </c>
      <c r="J270">
        <f t="shared" si="35"/>
        <v>1.568831868520264</v>
      </c>
      <c r="K270" s="50">
        <f t="shared" si="36"/>
        <v>180.69349418377516</v>
      </c>
      <c r="L270" s="53">
        <f t="shared" si="34"/>
        <v>2.5512994089880872</v>
      </c>
      <c r="M270">
        <v>43</v>
      </c>
      <c r="N270">
        <v>16.2</v>
      </c>
      <c r="O270">
        <v>341</v>
      </c>
      <c r="P270">
        <v>-17.79</v>
      </c>
      <c r="Q270">
        <v>-50.93</v>
      </c>
      <c r="R270" s="7">
        <v>21.082999999999998</v>
      </c>
      <c r="S270">
        <v>5941.3</v>
      </c>
      <c r="T270">
        <v>3</v>
      </c>
      <c r="U270" s="9">
        <v>6.7172000000000001</v>
      </c>
      <c r="V270" s="9">
        <v>6.7047999999999996</v>
      </c>
      <c r="W270" s="9">
        <v>6.2493999999999996</v>
      </c>
      <c r="X270" s="9">
        <v>6.6749999999999998</v>
      </c>
      <c r="Y270" s="9">
        <v>6.8341000000000003</v>
      </c>
    </row>
    <row r="271" spans="1:25" hidden="1" x14ac:dyDescent="0.3">
      <c r="A271" t="s">
        <v>219</v>
      </c>
      <c r="B271" t="s">
        <v>220</v>
      </c>
      <c r="C271" t="s">
        <v>325</v>
      </c>
      <c r="D271" t="s">
        <v>77</v>
      </c>
      <c r="E271" s="52">
        <f>Transportation!E271/1000000</f>
        <v>7.6299999999999998E-6</v>
      </c>
      <c r="F271" s="55">
        <f t="shared" si="31"/>
        <v>1.8446153846153866E-6</v>
      </c>
      <c r="G271" s="57">
        <f t="shared" si="32"/>
        <v>1.8446153846153864E-7</v>
      </c>
      <c r="H271" s="4">
        <f t="shared" si="33"/>
        <v>2.9346153846153872E-8</v>
      </c>
      <c r="I271">
        <v>141800</v>
      </c>
      <c r="J271">
        <f t="shared" si="35"/>
        <v>1.5908590356135401</v>
      </c>
      <c r="K271" s="50">
        <f t="shared" si="36"/>
        <v>241.49234189688332</v>
      </c>
      <c r="L271" s="53">
        <f t="shared" si="34"/>
        <v>3.4576224672431803</v>
      </c>
      <c r="M271">
        <v>46.5</v>
      </c>
      <c r="N271">
        <v>20.8</v>
      </c>
      <c r="O271">
        <v>355</v>
      </c>
      <c r="P271">
        <v>-16.46</v>
      </c>
      <c r="Q271">
        <v>-54.64</v>
      </c>
      <c r="R271" s="7">
        <v>17.053000000000001</v>
      </c>
      <c r="S271">
        <v>11803</v>
      </c>
      <c r="T271">
        <v>2</v>
      </c>
      <c r="U271" s="9">
        <v>8.5122</v>
      </c>
      <c r="V271" s="9">
        <v>8.5122999999999998</v>
      </c>
      <c r="W271" s="9">
        <v>8.5122</v>
      </c>
      <c r="X271" s="9">
        <v>8.5381999999999998</v>
      </c>
      <c r="Y271" s="9">
        <v>8.5640999999999998</v>
      </c>
    </row>
    <row r="272" spans="1:25" hidden="1" x14ac:dyDescent="0.3">
      <c r="A272" t="s">
        <v>219</v>
      </c>
      <c r="B272" t="s">
        <v>220</v>
      </c>
      <c r="C272" t="s">
        <v>326</v>
      </c>
      <c r="D272" t="s">
        <v>77</v>
      </c>
      <c r="E272" s="52">
        <f>Transportation!E272/1000000</f>
        <v>2.2100000000000002E-5</v>
      </c>
      <c r="F272" s="55">
        <f t="shared" si="31"/>
        <v>5.3428571428571489E-6</v>
      </c>
      <c r="G272" s="57">
        <f t="shared" si="32"/>
        <v>5.3428571428571487E-7</v>
      </c>
      <c r="H272" s="4">
        <f t="shared" si="33"/>
        <v>8.5000000000000086E-8</v>
      </c>
      <c r="I272">
        <v>2968000</v>
      </c>
      <c r="J272">
        <f t="shared" si="35"/>
        <v>0.22014649174528306</v>
      </c>
      <c r="K272" s="50">
        <f t="shared" si="36"/>
        <v>5054.6493000701666</v>
      </c>
      <c r="L272" s="53">
        <f t="shared" si="34"/>
        <v>10.01486979371878</v>
      </c>
      <c r="M272">
        <v>265</v>
      </c>
      <c r="N272">
        <v>182</v>
      </c>
      <c r="O272">
        <v>899</v>
      </c>
      <c r="P272">
        <v>-12.9</v>
      </c>
      <c r="Q272">
        <v>-38.4</v>
      </c>
      <c r="R272" s="7">
        <v>4.9332000000000003</v>
      </c>
      <c r="S272" s="8">
        <v>1374400</v>
      </c>
      <c r="T272">
        <v>11</v>
      </c>
      <c r="U272" s="9">
        <v>6.1509999999999998</v>
      </c>
      <c r="V272" s="9">
        <v>5.9244000000000003</v>
      </c>
      <c r="W272" s="9">
        <v>5.3365</v>
      </c>
      <c r="X272" s="9">
        <v>5.9286000000000003</v>
      </c>
      <c r="Y272" s="9">
        <v>6.3028000000000004</v>
      </c>
    </row>
    <row r="273" spans="1:25" hidden="1" x14ac:dyDescent="0.3">
      <c r="A273" t="s">
        <v>219</v>
      </c>
      <c r="B273" t="s">
        <v>220</v>
      </c>
      <c r="C273" t="s">
        <v>327</v>
      </c>
      <c r="D273" t="s">
        <v>77</v>
      </c>
      <c r="E273" s="52">
        <f>Transportation!E273/1000000</f>
        <v>7.6699999999999994E-6</v>
      </c>
      <c r="F273" s="55">
        <f t="shared" si="31"/>
        <v>1.8542857142857161E-6</v>
      </c>
      <c r="G273" s="57">
        <f t="shared" si="32"/>
        <v>1.8542857142857161E-7</v>
      </c>
      <c r="H273" s="4">
        <f t="shared" si="33"/>
        <v>2.9500000000000026E-8</v>
      </c>
      <c r="I273">
        <v>230700</v>
      </c>
      <c r="J273">
        <f t="shared" si="35"/>
        <v>0.98294939856957075</v>
      </c>
      <c r="K273" s="50">
        <f t="shared" si="36"/>
        <v>392.89339404521144</v>
      </c>
      <c r="L273" s="53">
        <f t="shared" si="34"/>
        <v>3.4757489284082812</v>
      </c>
      <c r="M273">
        <v>84.300000000000011</v>
      </c>
      <c r="N273">
        <v>25.1</v>
      </c>
      <c r="O273">
        <v>350</v>
      </c>
      <c r="P273">
        <v>-29.7</v>
      </c>
      <c r="Q273">
        <v>-53.8</v>
      </c>
      <c r="R273" s="7">
        <v>13.95</v>
      </c>
      <c r="S273" s="8">
        <v>247180</v>
      </c>
      <c r="T273">
        <v>6</v>
      </c>
      <c r="U273" s="9">
        <v>3.9104999999999999</v>
      </c>
      <c r="V273" s="9">
        <v>3.8894000000000002</v>
      </c>
      <c r="W273" s="9">
        <v>3.7464</v>
      </c>
      <c r="X273" s="9">
        <v>3.8854000000000002</v>
      </c>
      <c r="Y273" s="9">
        <v>3.9687000000000001</v>
      </c>
    </row>
    <row r="274" spans="1:25" hidden="1" x14ac:dyDescent="0.3">
      <c r="A274" t="s">
        <v>219</v>
      </c>
      <c r="B274" t="s">
        <v>220</v>
      </c>
      <c r="C274" t="s">
        <v>328</v>
      </c>
      <c r="D274" t="s">
        <v>77</v>
      </c>
      <c r="E274" s="52">
        <f>Transportation!E274/1000000</f>
        <v>9.6899999999999987E-6</v>
      </c>
      <c r="F274" s="55">
        <f t="shared" si="31"/>
        <v>2.3426373626373648E-6</v>
      </c>
      <c r="G274" s="57">
        <f t="shared" si="32"/>
        <v>2.3426373626373647E-7</v>
      </c>
      <c r="H274" s="4">
        <f t="shared" si="33"/>
        <v>3.7269230769230802E-8</v>
      </c>
      <c r="I274">
        <v>186300</v>
      </c>
      <c r="J274">
        <f t="shared" si="35"/>
        <v>1.5377803743961349</v>
      </c>
      <c r="K274" s="50">
        <f t="shared" si="36"/>
        <v>317.27802041882484</v>
      </c>
      <c r="L274" s="53">
        <f t="shared" si="34"/>
        <v>4.3911352172459246</v>
      </c>
      <c r="M274">
        <v>32.1</v>
      </c>
      <c r="N274">
        <v>32.9</v>
      </c>
      <c r="O274">
        <v>460</v>
      </c>
      <c r="P274">
        <v>-2.44</v>
      </c>
      <c r="Q274">
        <v>-54.72</v>
      </c>
      <c r="R274" s="7">
        <v>13.986000000000001</v>
      </c>
      <c r="S274">
        <v>5414</v>
      </c>
      <c r="T274">
        <v>2</v>
      </c>
      <c r="U274" s="9">
        <v>8.9860000000000007</v>
      </c>
      <c r="V274" s="9">
        <v>9.2478999999999996</v>
      </c>
      <c r="W274" s="9">
        <v>8.8754000000000008</v>
      </c>
      <c r="X274" s="9">
        <v>9.7998999999999992</v>
      </c>
      <c r="Y274" s="9">
        <v>10.725</v>
      </c>
    </row>
    <row r="275" spans="1:25" hidden="1" x14ac:dyDescent="0.3">
      <c r="A275" t="s">
        <v>219</v>
      </c>
      <c r="B275" t="s">
        <v>220</v>
      </c>
      <c r="C275" t="s">
        <v>329</v>
      </c>
      <c r="D275" t="s">
        <v>77</v>
      </c>
      <c r="E275" s="52">
        <f>Transportation!E275/1000000</f>
        <v>1.8499999999999999E-5</v>
      </c>
      <c r="F275" s="55">
        <f t="shared" si="31"/>
        <v>4.4725274725274767E-6</v>
      </c>
      <c r="G275" s="57">
        <f t="shared" si="32"/>
        <v>4.4725274725274769E-7</v>
      </c>
      <c r="H275" s="4">
        <f t="shared" si="33"/>
        <v>7.1153846153846224E-8</v>
      </c>
      <c r="I275">
        <v>1468000</v>
      </c>
      <c r="J275">
        <f t="shared" si="35"/>
        <v>0.37258817268392369</v>
      </c>
      <c r="K275" s="50">
        <f t="shared" si="36"/>
        <v>2500.0758667462956</v>
      </c>
      <c r="L275" s="53">
        <f t="shared" si="34"/>
        <v>8.3834882888596116</v>
      </c>
      <c r="M275">
        <v>120</v>
      </c>
      <c r="N275">
        <v>134</v>
      </c>
      <c r="O275">
        <v>916</v>
      </c>
      <c r="P275">
        <v>-23.96</v>
      </c>
      <c r="Q275">
        <v>-46.31</v>
      </c>
      <c r="R275" s="7">
        <v>6.8434999999999997</v>
      </c>
      <c r="S275" s="8">
        <v>599000</v>
      </c>
      <c r="T275">
        <v>6</v>
      </c>
      <c r="U275" s="9">
        <v>10.724</v>
      </c>
      <c r="V275" s="9">
        <v>9.6056000000000008</v>
      </c>
      <c r="W275" s="9">
        <v>10.06</v>
      </c>
      <c r="X275" s="9">
        <v>10.673999999999999</v>
      </c>
      <c r="Y275" s="9">
        <v>10.826000000000001</v>
      </c>
    </row>
    <row r="276" spans="1:25" hidden="1" x14ac:dyDescent="0.3">
      <c r="A276" t="s">
        <v>219</v>
      </c>
      <c r="B276" t="s">
        <v>220</v>
      </c>
      <c r="C276" t="s">
        <v>330</v>
      </c>
      <c r="D276" t="s">
        <v>77</v>
      </c>
      <c r="E276" s="52">
        <f>Transportation!E276/1000000</f>
        <v>8.9399999999999991E-6</v>
      </c>
      <c r="F276" s="55">
        <f t="shared" si="31"/>
        <v>2.1613186813186833E-6</v>
      </c>
      <c r="G276" s="57">
        <f t="shared" si="32"/>
        <v>2.1613186813186833E-7</v>
      </c>
      <c r="H276" s="4">
        <f t="shared" si="33"/>
        <v>3.4384615384615413E-8</v>
      </c>
      <c r="I276">
        <v>337300</v>
      </c>
      <c r="J276">
        <f t="shared" si="35"/>
        <v>0.78361829973317521</v>
      </c>
      <c r="K276" s="50">
        <f t="shared" si="36"/>
        <v>574.43841270676126</v>
      </c>
      <c r="L276" s="53">
        <f t="shared" si="34"/>
        <v>4.0512640704002658</v>
      </c>
      <c r="M276">
        <v>139</v>
      </c>
      <c r="N276">
        <v>28.6</v>
      </c>
      <c r="O276">
        <v>374</v>
      </c>
      <c r="P276">
        <v>-20.8</v>
      </c>
      <c r="Q276">
        <v>-49.38</v>
      </c>
      <c r="R276" s="7">
        <v>13.089</v>
      </c>
      <c r="S276" s="8">
        <v>376700</v>
      </c>
      <c r="T276">
        <v>5</v>
      </c>
      <c r="U276" s="9">
        <v>7.9305000000000003</v>
      </c>
      <c r="V276" s="9">
        <v>7.9146999999999998</v>
      </c>
      <c r="W276" s="9">
        <v>7.2565999999999997</v>
      </c>
      <c r="X276" s="9">
        <v>7.9387999999999996</v>
      </c>
      <c r="Y276" s="9">
        <v>7.9387999999999996</v>
      </c>
    </row>
    <row r="277" spans="1:25" hidden="1" x14ac:dyDescent="0.3">
      <c r="A277" t="s">
        <v>219</v>
      </c>
      <c r="B277" t="s">
        <v>220</v>
      </c>
      <c r="C277" t="s">
        <v>331</v>
      </c>
      <c r="D277" t="s">
        <v>77</v>
      </c>
      <c r="E277" s="52">
        <f>Transportation!E277/1000000</f>
        <v>1.24E-5</v>
      </c>
      <c r="F277" s="55">
        <f t="shared" si="31"/>
        <v>2.9978021978022009E-6</v>
      </c>
      <c r="G277" s="57">
        <f t="shared" si="32"/>
        <v>2.997802197802201E-7</v>
      </c>
      <c r="H277" s="4">
        <f t="shared" si="33"/>
        <v>4.7692307692307738E-8</v>
      </c>
      <c r="I277">
        <v>532700</v>
      </c>
      <c r="J277">
        <f t="shared" si="35"/>
        <v>0.68821222076215505</v>
      </c>
      <c r="K277" s="50">
        <f t="shared" si="36"/>
        <v>907.21417862108422</v>
      </c>
      <c r="L277" s="53">
        <f t="shared" si="34"/>
        <v>5.6192029611815775</v>
      </c>
      <c r="M277">
        <v>244</v>
      </c>
      <c r="N277">
        <v>34.1</v>
      </c>
      <c r="O277">
        <v>283</v>
      </c>
      <c r="P277">
        <v>-23.22</v>
      </c>
      <c r="Q277">
        <v>-45.88</v>
      </c>
      <c r="R277" s="7">
        <v>8.2982999999999993</v>
      </c>
      <c r="S277" s="8">
        <v>602960</v>
      </c>
      <c r="T277">
        <v>12</v>
      </c>
      <c r="U277" s="9">
        <v>7.5332999999999997</v>
      </c>
      <c r="V277" s="9">
        <v>7.4589999999999996</v>
      </c>
      <c r="W277" s="9">
        <v>5.9286000000000003</v>
      </c>
      <c r="X277" s="9">
        <v>7.0191999999999997</v>
      </c>
      <c r="Y277" s="9">
        <v>8.3560999999999996</v>
      </c>
    </row>
    <row r="278" spans="1:25" hidden="1" x14ac:dyDescent="0.3">
      <c r="A278" t="s">
        <v>219</v>
      </c>
      <c r="B278" t="s">
        <v>220</v>
      </c>
      <c r="C278" t="s">
        <v>332</v>
      </c>
      <c r="D278" t="s">
        <v>77</v>
      </c>
      <c r="E278" s="52">
        <f>Transportation!E278/1000000</f>
        <v>2.6999999999999999E-5</v>
      </c>
      <c r="F278" s="55">
        <f t="shared" si="31"/>
        <v>6.527472527472534E-6</v>
      </c>
      <c r="G278" s="57">
        <f t="shared" si="32"/>
        <v>6.5274725274725342E-7</v>
      </c>
      <c r="H278" s="4">
        <f t="shared" si="33"/>
        <v>1.0384615384615394E-7</v>
      </c>
      <c r="I278">
        <v>876000</v>
      </c>
      <c r="J278">
        <f t="shared" si="35"/>
        <v>0.91126155821917809</v>
      </c>
      <c r="K278" s="50">
        <f t="shared" si="36"/>
        <v>1491.8708850611408</v>
      </c>
      <c r="L278" s="53">
        <f t="shared" si="34"/>
        <v>12.235361286443755</v>
      </c>
      <c r="M278">
        <v>98.100000000000009</v>
      </c>
      <c r="N278">
        <v>88.4</v>
      </c>
      <c r="O278">
        <v>438</v>
      </c>
      <c r="P278">
        <v>-2.5299999999999998</v>
      </c>
      <c r="Q278">
        <v>-44.26</v>
      </c>
      <c r="R278" s="7">
        <v>4.9508000000000001</v>
      </c>
      <c r="S278" s="8">
        <v>389320</v>
      </c>
      <c r="T278">
        <v>6</v>
      </c>
      <c r="U278" s="9">
        <v>5.9874999999999998</v>
      </c>
      <c r="V278" s="9">
        <v>4.8414999999999999</v>
      </c>
      <c r="W278" s="9">
        <v>5.9821999999999997</v>
      </c>
      <c r="X278" s="9">
        <v>6.4874999999999998</v>
      </c>
      <c r="Y278" s="9">
        <v>7.2565999999999997</v>
      </c>
    </row>
    <row r="279" spans="1:25" hidden="1" x14ac:dyDescent="0.3">
      <c r="A279" t="s">
        <v>219</v>
      </c>
      <c r="B279" t="s">
        <v>220</v>
      </c>
      <c r="C279" t="s">
        <v>333</v>
      </c>
      <c r="D279" t="s">
        <v>77</v>
      </c>
      <c r="E279" s="52">
        <f>Transportation!E279/1000000</f>
        <v>6.7700000000000006E-5</v>
      </c>
      <c r="F279" s="55">
        <f t="shared" si="31"/>
        <v>1.6367032967032984E-5</v>
      </c>
      <c r="G279" s="57">
        <f t="shared" si="32"/>
        <v>1.6367032967032985E-6</v>
      </c>
      <c r="H279" s="4">
        <f t="shared" si="33"/>
        <v>2.6038461538461566E-7</v>
      </c>
      <c r="I279">
        <v>17100000</v>
      </c>
      <c r="J279">
        <f t="shared" si="35"/>
        <v>0.11705122149122807</v>
      </c>
      <c r="K279" s="50">
        <f t="shared" si="36"/>
        <v>29122.137139892133</v>
      </c>
      <c r="L279" s="53">
        <f t="shared" si="34"/>
        <v>30.679035521934896</v>
      </c>
      <c r="M279">
        <v>2150</v>
      </c>
      <c r="N279">
        <v>369</v>
      </c>
      <c r="O279">
        <v>467</v>
      </c>
      <c r="P279">
        <v>-23.53</v>
      </c>
      <c r="Q279">
        <v>-46.62</v>
      </c>
      <c r="R279" s="7">
        <v>1.2650999999999999</v>
      </c>
      <c r="S279" s="8">
        <v>18873000</v>
      </c>
      <c r="T279">
        <v>46</v>
      </c>
      <c r="U279" s="9">
        <v>10.557</v>
      </c>
      <c r="V279" s="9">
        <v>10.016999999999999</v>
      </c>
      <c r="W279" s="9">
        <v>7.2565999999999997</v>
      </c>
      <c r="X279" s="9">
        <v>8.9270999999999994</v>
      </c>
      <c r="Y279" s="9">
        <v>11.03</v>
      </c>
    </row>
    <row r="280" spans="1:25" hidden="1" x14ac:dyDescent="0.3">
      <c r="A280" t="s">
        <v>219</v>
      </c>
      <c r="B280" t="s">
        <v>220</v>
      </c>
      <c r="C280" t="s">
        <v>334</v>
      </c>
      <c r="D280" t="s">
        <v>77</v>
      </c>
      <c r="E280" s="52">
        <f>Transportation!E280/1000000</f>
        <v>6.6900000000000003E-6</v>
      </c>
      <c r="F280" s="55">
        <f t="shared" si="31"/>
        <v>1.6173626373626392E-6</v>
      </c>
      <c r="G280" s="57">
        <f t="shared" si="32"/>
        <v>1.6173626373626392E-7</v>
      </c>
      <c r="H280" s="4">
        <f t="shared" si="33"/>
        <v>2.5730769230769256E-8</v>
      </c>
      <c r="I280">
        <v>180800</v>
      </c>
      <c r="J280">
        <f t="shared" si="35"/>
        <v>1.0939842851216814</v>
      </c>
      <c r="K280" s="50">
        <f t="shared" si="36"/>
        <v>307.91125116330397</v>
      </c>
      <c r="L280" s="53">
        <f t="shared" si="34"/>
        <v>3.0316506298632859</v>
      </c>
      <c r="M280">
        <v>59.400000000000006</v>
      </c>
      <c r="N280">
        <v>23.5</v>
      </c>
      <c r="O280">
        <v>454</v>
      </c>
      <c r="P280">
        <v>-19.46</v>
      </c>
      <c r="Q280">
        <v>-44.24</v>
      </c>
      <c r="R280" s="7">
        <v>19.361000000000001</v>
      </c>
      <c r="S280" s="8">
        <v>123580</v>
      </c>
      <c r="T280">
        <v>3</v>
      </c>
      <c r="U280" s="9">
        <v>6.78</v>
      </c>
      <c r="V280" s="9">
        <v>6.7478999999999996</v>
      </c>
      <c r="W280" s="9">
        <v>6.1426999999999996</v>
      </c>
      <c r="X280" s="9">
        <v>6.6749999999999998</v>
      </c>
      <c r="Y280" s="9">
        <v>6.7811000000000003</v>
      </c>
    </row>
    <row r="281" spans="1:25" hidden="1" x14ac:dyDescent="0.3">
      <c r="A281" t="s">
        <v>219</v>
      </c>
      <c r="B281" t="s">
        <v>220</v>
      </c>
      <c r="C281" t="s">
        <v>335</v>
      </c>
      <c r="D281" t="s">
        <v>77</v>
      </c>
      <c r="E281" s="52">
        <f>Transportation!E281/1000000</f>
        <v>6.5200000000000003E-6</v>
      </c>
      <c r="F281" s="55">
        <f t="shared" si="31"/>
        <v>1.5762637362637379E-6</v>
      </c>
      <c r="G281" s="57">
        <f t="shared" si="32"/>
        <v>1.5762637362637379E-7</v>
      </c>
      <c r="H281" s="4">
        <f t="shared" si="33"/>
        <v>2.5076923076923101E-8</v>
      </c>
      <c r="I281">
        <v>134500</v>
      </c>
      <c r="J281">
        <f t="shared" si="35"/>
        <v>1.4332062825278811</v>
      </c>
      <c r="K281" s="50">
        <f t="shared" si="36"/>
        <v>229.0600845213738</v>
      </c>
      <c r="L281" s="53">
        <f t="shared" si="34"/>
        <v>2.9546131699116027</v>
      </c>
      <c r="M281">
        <v>17.900000000000002</v>
      </c>
      <c r="N281">
        <v>31.8</v>
      </c>
      <c r="O281">
        <v>662</v>
      </c>
      <c r="P281">
        <v>-3.69</v>
      </c>
      <c r="Q281">
        <v>-40.36</v>
      </c>
      <c r="R281" s="7">
        <v>20.806999999999999</v>
      </c>
      <c r="S281">
        <v>77611</v>
      </c>
      <c r="T281">
        <v>2</v>
      </c>
      <c r="U281" s="9">
        <v>3.2440000000000002</v>
      </c>
      <c r="V281" s="9">
        <v>3.2513999999999998</v>
      </c>
      <c r="W281" s="9">
        <v>3.242</v>
      </c>
      <c r="X281" s="9">
        <v>3.2700999999999998</v>
      </c>
      <c r="Y281" s="9">
        <v>3.2982999999999998</v>
      </c>
    </row>
    <row r="282" spans="1:25" hidden="1" x14ac:dyDescent="0.3">
      <c r="A282" t="s">
        <v>219</v>
      </c>
      <c r="B282" t="s">
        <v>220</v>
      </c>
      <c r="C282" t="s">
        <v>336</v>
      </c>
      <c r="D282" t="s">
        <v>77</v>
      </c>
      <c r="E282" s="52">
        <f>Transportation!E282/1000000</f>
        <v>8.4999999999999999E-6</v>
      </c>
      <c r="F282" s="55">
        <f t="shared" si="31"/>
        <v>2.0549450549450569E-6</v>
      </c>
      <c r="G282" s="57">
        <f t="shared" si="32"/>
        <v>2.054945054945057E-7</v>
      </c>
      <c r="H282" s="4">
        <f t="shared" si="33"/>
        <v>3.2692307692307723E-8</v>
      </c>
      <c r="I282">
        <v>486700</v>
      </c>
      <c r="J282">
        <f t="shared" si="35"/>
        <v>0.51634618348058348</v>
      </c>
      <c r="K282" s="50">
        <f t="shared" si="36"/>
        <v>828.87392666581877</v>
      </c>
      <c r="L282" s="53">
        <f t="shared" si="34"/>
        <v>3.8518729975841448</v>
      </c>
      <c r="M282">
        <v>220</v>
      </c>
      <c r="N282">
        <v>32.800000000000004</v>
      </c>
      <c r="O282">
        <v>431</v>
      </c>
      <c r="P282">
        <v>-23.48</v>
      </c>
      <c r="Q282">
        <v>-47.45</v>
      </c>
      <c r="R282" s="7">
        <v>13.138</v>
      </c>
      <c r="S282" s="8">
        <v>650630</v>
      </c>
      <c r="T282">
        <v>8</v>
      </c>
      <c r="U282" s="9">
        <v>7.8963999999999999</v>
      </c>
      <c r="V282" s="9">
        <v>7.7320000000000002</v>
      </c>
      <c r="W282" s="9">
        <v>7.0456000000000003</v>
      </c>
      <c r="X282" s="9">
        <v>7.5720000000000001</v>
      </c>
      <c r="Y282" s="9">
        <v>8.3041</v>
      </c>
    </row>
    <row r="283" spans="1:25" hidden="1" x14ac:dyDescent="0.3">
      <c r="A283" t="s">
        <v>219</v>
      </c>
      <c r="B283" t="s">
        <v>220</v>
      </c>
      <c r="C283" t="s">
        <v>337</v>
      </c>
      <c r="D283" t="s">
        <v>77</v>
      </c>
      <c r="E283" s="52">
        <f>Transportation!E283/1000000</f>
        <v>7.4699999999999996E-6</v>
      </c>
      <c r="F283" s="55">
        <f t="shared" si="31"/>
        <v>1.8059340659340676E-6</v>
      </c>
      <c r="G283" s="57">
        <f t="shared" si="32"/>
        <v>1.8059340659340677E-7</v>
      </c>
      <c r="H283" s="4">
        <f t="shared" si="33"/>
        <v>2.8730769230769256E-8</v>
      </c>
      <c r="I283">
        <v>229900</v>
      </c>
      <c r="J283">
        <f t="shared" si="35"/>
        <v>0.96064963571117867</v>
      </c>
      <c r="K283" s="50">
        <f t="shared" si="36"/>
        <v>391.53095488077201</v>
      </c>
      <c r="L283" s="53">
        <f t="shared" si="34"/>
        <v>3.385116622582772</v>
      </c>
      <c r="M283">
        <v>87.800000000000011</v>
      </c>
      <c r="N283">
        <v>24.5</v>
      </c>
      <c r="O283">
        <v>390</v>
      </c>
      <c r="P283">
        <v>-23.02</v>
      </c>
      <c r="Q283">
        <v>-45.57</v>
      </c>
      <c r="R283" s="7">
        <v>15.904999999999999</v>
      </c>
      <c r="S283" s="8">
        <v>101060</v>
      </c>
      <c r="T283">
        <v>3</v>
      </c>
      <c r="U283" s="9">
        <v>6.1919000000000004</v>
      </c>
      <c r="V283" s="9">
        <v>6.3890000000000002</v>
      </c>
      <c r="W283" s="9">
        <v>6.0891999999999999</v>
      </c>
      <c r="X283" s="9">
        <v>6.6219999999999999</v>
      </c>
      <c r="Y283" s="9">
        <v>6.8869999999999996</v>
      </c>
    </row>
    <row r="284" spans="1:25" hidden="1" x14ac:dyDescent="0.3">
      <c r="A284" t="s">
        <v>219</v>
      </c>
      <c r="B284" t="s">
        <v>220</v>
      </c>
      <c r="C284" t="s">
        <v>338</v>
      </c>
      <c r="D284" t="s">
        <v>77</v>
      </c>
      <c r="E284" s="52">
        <f>Transportation!E284/1000000</f>
        <v>5.5200000000000005E-6</v>
      </c>
      <c r="F284" s="55">
        <f t="shared" si="31"/>
        <v>1.334505494505496E-6</v>
      </c>
      <c r="G284" s="57">
        <f t="shared" si="32"/>
        <v>1.3345054945054961E-7</v>
      </c>
      <c r="H284" s="4">
        <f t="shared" si="33"/>
        <v>2.1230769230769252E-8</v>
      </c>
      <c r="I284">
        <v>102800</v>
      </c>
      <c r="J284">
        <f t="shared" si="35"/>
        <v>1.5875571011673153</v>
      </c>
      <c r="K284" s="50">
        <f t="shared" si="36"/>
        <v>175.07343263046266</v>
      </c>
      <c r="L284" s="53">
        <f t="shared" si="34"/>
        <v>2.5014516407840572</v>
      </c>
      <c r="M284">
        <v>17.600000000000001</v>
      </c>
      <c r="N284">
        <v>24.5</v>
      </c>
      <c r="O284">
        <v>582</v>
      </c>
      <c r="P284">
        <v>-17.87</v>
      </c>
      <c r="Q284">
        <v>-41.51</v>
      </c>
      <c r="R284" s="7">
        <v>23.760999999999999</v>
      </c>
      <c r="S284">
        <v>22572</v>
      </c>
      <c r="T284">
        <v>2</v>
      </c>
      <c r="U284" s="9">
        <v>3.2953000000000001</v>
      </c>
      <c r="V284" s="9">
        <v>3.2873999999999999</v>
      </c>
      <c r="W284" s="9">
        <v>3.242</v>
      </c>
      <c r="X284" s="9">
        <v>3.2700999999999998</v>
      </c>
      <c r="Y284" s="9">
        <v>3.2982999999999998</v>
      </c>
    </row>
    <row r="285" spans="1:25" hidden="1" x14ac:dyDescent="0.3">
      <c r="A285" t="s">
        <v>219</v>
      </c>
      <c r="B285" t="s">
        <v>220</v>
      </c>
      <c r="C285" t="s">
        <v>339</v>
      </c>
      <c r="D285" t="s">
        <v>77</v>
      </c>
      <c r="E285" s="52">
        <f>Transportation!E285/1000000</f>
        <v>7.2400000000000012E-5</v>
      </c>
      <c r="F285" s="55">
        <f t="shared" si="31"/>
        <v>1.7503296703296723E-5</v>
      </c>
      <c r="G285" s="57">
        <f t="shared" si="32"/>
        <v>1.7503296703296725E-6</v>
      </c>
      <c r="H285" s="4">
        <f t="shared" si="33"/>
        <v>2.7846153846153876E-7</v>
      </c>
      <c r="I285">
        <v>789000</v>
      </c>
      <c r="J285">
        <f t="shared" si="35"/>
        <v>2.7129697718631185</v>
      </c>
      <c r="K285" s="50">
        <f t="shared" si="36"/>
        <v>1343.7056259283563</v>
      </c>
      <c r="L285" s="53">
        <f t="shared" si="34"/>
        <v>32.808894708834373</v>
      </c>
      <c r="M285">
        <v>115</v>
      </c>
      <c r="N285">
        <v>73.7</v>
      </c>
      <c r="O285">
        <v>95.300000000000011</v>
      </c>
      <c r="P285">
        <v>-5.08</v>
      </c>
      <c r="Q285">
        <v>-42.81</v>
      </c>
      <c r="R285" s="7">
        <v>1.2927999999999999</v>
      </c>
      <c r="S285" s="8">
        <v>192030</v>
      </c>
      <c r="T285">
        <v>5</v>
      </c>
      <c r="U285" s="9">
        <v>5.2610999999999999</v>
      </c>
      <c r="V285" s="9">
        <v>5.2598000000000003</v>
      </c>
      <c r="W285" s="9">
        <v>5.1199000000000003</v>
      </c>
      <c r="X285" s="9">
        <v>5.2824999999999998</v>
      </c>
      <c r="Y285" s="9">
        <v>5.3906000000000001</v>
      </c>
    </row>
    <row r="286" spans="1:25" hidden="1" x14ac:dyDescent="0.3">
      <c r="A286" t="s">
        <v>219</v>
      </c>
      <c r="B286" t="s">
        <v>220</v>
      </c>
      <c r="C286" t="s">
        <v>340</v>
      </c>
      <c r="D286" t="s">
        <v>77</v>
      </c>
      <c r="E286" s="52">
        <f>Transportation!E286/1000000</f>
        <v>8.6200000000000005E-6</v>
      </c>
      <c r="F286" s="55">
        <f t="shared" si="31"/>
        <v>2.0839560439560463E-6</v>
      </c>
      <c r="G286" s="57">
        <f t="shared" si="32"/>
        <v>2.0839560439560462E-7</v>
      </c>
      <c r="H286" s="4">
        <f t="shared" si="33"/>
        <v>3.3153846153846188E-8</v>
      </c>
      <c r="I286">
        <v>115200</v>
      </c>
      <c r="J286">
        <f t="shared" si="35"/>
        <v>2.2122702473958333</v>
      </c>
      <c r="K286" s="50">
        <f t="shared" si="36"/>
        <v>196.19123967927331</v>
      </c>
      <c r="L286" s="53">
        <f t="shared" si="34"/>
        <v>3.9062523810794505</v>
      </c>
      <c r="M286">
        <v>37.200000000000003</v>
      </c>
      <c r="N286">
        <v>18.900000000000002</v>
      </c>
      <c r="O286">
        <v>277</v>
      </c>
      <c r="P286">
        <v>-22.42</v>
      </c>
      <c r="Q286">
        <v>-42.98</v>
      </c>
      <c r="R286" s="7">
        <v>14.65</v>
      </c>
      <c r="S286" s="8">
        <v>136770</v>
      </c>
      <c r="T286">
        <v>4</v>
      </c>
      <c r="U286" s="9">
        <v>5.2015000000000002</v>
      </c>
      <c r="V286" s="9">
        <v>5.1412000000000004</v>
      </c>
      <c r="W286" s="9">
        <v>4.7389000000000001</v>
      </c>
      <c r="X286" s="9">
        <v>4.9836</v>
      </c>
      <c r="Y286" s="9">
        <v>5.875</v>
      </c>
    </row>
    <row r="287" spans="1:25" hidden="1" x14ac:dyDescent="0.3">
      <c r="A287" t="s">
        <v>219</v>
      </c>
      <c r="B287" t="s">
        <v>220</v>
      </c>
      <c r="C287" t="s">
        <v>341</v>
      </c>
      <c r="D287" t="s">
        <v>77</v>
      </c>
      <c r="E287" s="52">
        <f>Transportation!E287/1000000</f>
        <v>6.9500000000000004E-6</v>
      </c>
      <c r="F287" s="55">
        <f t="shared" si="31"/>
        <v>1.680219780219782E-6</v>
      </c>
      <c r="G287" s="57">
        <f t="shared" si="32"/>
        <v>1.680219780219782E-7</v>
      </c>
      <c r="H287" s="4">
        <f t="shared" si="33"/>
        <v>2.6730769230769258E-8</v>
      </c>
      <c r="I287">
        <v>244200</v>
      </c>
      <c r="J287">
        <f t="shared" si="35"/>
        <v>0.84143880528255532</v>
      </c>
      <c r="K287" s="50">
        <f t="shared" si="36"/>
        <v>415.88455494512624</v>
      </c>
      <c r="L287" s="53">
        <f t="shared" si="34"/>
        <v>3.149472627436448</v>
      </c>
      <c r="M287">
        <v>86.300000000000011</v>
      </c>
      <c r="N287">
        <v>26.3</v>
      </c>
      <c r="O287">
        <v>467</v>
      </c>
      <c r="P287">
        <v>-19.75</v>
      </c>
      <c r="Q287">
        <v>-47.94</v>
      </c>
      <c r="R287" s="7">
        <v>17.751999999999999</v>
      </c>
      <c r="S287">
        <v>47111</v>
      </c>
      <c r="T287">
        <v>6</v>
      </c>
      <c r="U287" s="9">
        <v>6.8247999999999998</v>
      </c>
      <c r="V287" s="9">
        <v>6.7625999999999999</v>
      </c>
      <c r="W287" s="9">
        <v>5.9821999999999997</v>
      </c>
      <c r="X287" s="9">
        <v>6.8341000000000003</v>
      </c>
      <c r="Y287" s="9">
        <v>7.2039</v>
      </c>
    </row>
    <row r="288" spans="1:25" hidden="1" x14ac:dyDescent="0.3">
      <c r="A288" t="s">
        <v>219</v>
      </c>
      <c r="B288" t="s">
        <v>220</v>
      </c>
      <c r="C288" t="s">
        <v>342</v>
      </c>
      <c r="D288" t="s">
        <v>77</v>
      </c>
      <c r="E288" s="52">
        <f>Transportation!E288/1000000</f>
        <v>1.3700000000000001E-5</v>
      </c>
      <c r="F288" s="55">
        <f t="shared" si="31"/>
        <v>3.3120879120879159E-6</v>
      </c>
      <c r="G288" s="57">
        <f t="shared" si="32"/>
        <v>3.3120879120879158E-7</v>
      </c>
      <c r="H288" s="4">
        <f t="shared" si="33"/>
        <v>5.269230769230775E-8</v>
      </c>
      <c r="I288">
        <v>489000</v>
      </c>
      <c r="J288">
        <f t="shared" si="35"/>
        <v>0.82831418711656446</v>
      </c>
      <c r="K288" s="50">
        <f t="shared" si="36"/>
        <v>832.790939263582</v>
      </c>
      <c r="L288" s="53">
        <f t="shared" si="34"/>
        <v>6.2083129490473876</v>
      </c>
      <c r="M288">
        <v>150</v>
      </c>
      <c r="N288">
        <v>39.900000000000006</v>
      </c>
      <c r="O288">
        <v>345</v>
      </c>
      <c r="P288">
        <v>-18.91</v>
      </c>
      <c r="Q288">
        <v>-48.28</v>
      </c>
      <c r="R288" s="7">
        <v>8.6534999999999993</v>
      </c>
      <c r="S288" s="8">
        <v>230910</v>
      </c>
      <c r="T288">
        <v>6</v>
      </c>
      <c r="U288" s="9">
        <v>6.8018000000000001</v>
      </c>
      <c r="V288" s="9">
        <v>6.7645</v>
      </c>
      <c r="W288" s="9">
        <v>5.9286000000000003</v>
      </c>
      <c r="X288" s="9">
        <v>6.6485000000000003</v>
      </c>
      <c r="Y288" s="9">
        <v>6.8341000000000003</v>
      </c>
    </row>
    <row r="289" spans="1:25" hidden="1" x14ac:dyDescent="0.3">
      <c r="A289" t="s">
        <v>219</v>
      </c>
      <c r="B289" t="s">
        <v>220</v>
      </c>
      <c r="C289" t="s">
        <v>343</v>
      </c>
      <c r="D289" t="s">
        <v>77</v>
      </c>
      <c r="E289" s="52">
        <f>Transportation!E289/1000000</f>
        <v>5.13E-6</v>
      </c>
      <c r="F289" s="55">
        <f t="shared" si="31"/>
        <v>1.2402197802197815E-6</v>
      </c>
      <c r="G289" s="57">
        <f t="shared" si="32"/>
        <v>1.2402197802197815E-7</v>
      </c>
      <c r="H289" s="4">
        <f t="shared" si="33"/>
        <v>1.9730769230769248E-8</v>
      </c>
      <c r="I289">
        <v>118500</v>
      </c>
      <c r="J289">
        <f t="shared" si="35"/>
        <v>1.2799187658227849</v>
      </c>
      <c r="K289" s="50">
        <f t="shared" si="36"/>
        <v>201.81130123258583</v>
      </c>
      <c r="L289" s="53">
        <f t="shared" si="34"/>
        <v>2.3247186444243138</v>
      </c>
      <c r="M289">
        <v>29.5</v>
      </c>
      <c r="N289">
        <v>21.8</v>
      </c>
      <c r="O289">
        <v>508</v>
      </c>
      <c r="P289">
        <v>-29.77</v>
      </c>
      <c r="Q289">
        <v>-57.08</v>
      </c>
      <c r="R289" s="7">
        <v>23.280999999999999</v>
      </c>
      <c r="S289">
        <v>14095</v>
      </c>
      <c r="T289">
        <v>3</v>
      </c>
      <c r="U289" s="9">
        <v>4.4644000000000004</v>
      </c>
      <c r="V289" s="9">
        <v>4.4561000000000002</v>
      </c>
      <c r="W289" s="9">
        <v>4.3002000000000002</v>
      </c>
      <c r="X289" s="9">
        <v>4.4101999999999997</v>
      </c>
      <c r="Y289" s="9">
        <v>4.4650999999999996</v>
      </c>
    </row>
    <row r="290" spans="1:25" hidden="1" x14ac:dyDescent="0.3">
      <c r="A290" t="s">
        <v>219</v>
      </c>
      <c r="B290" t="s">
        <v>220</v>
      </c>
      <c r="C290" t="s">
        <v>344</v>
      </c>
      <c r="D290" t="s">
        <v>77</v>
      </c>
      <c r="E290" s="52">
        <f>Transportation!E290/1000000</f>
        <v>7.1299999999999995E-6</v>
      </c>
      <c r="F290" s="55">
        <f t="shared" si="31"/>
        <v>1.7237362637362654E-6</v>
      </c>
      <c r="G290" s="57">
        <f t="shared" si="32"/>
        <v>1.7237362637362655E-7</v>
      </c>
      <c r="H290" s="4">
        <f t="shared" si="33"/>
        <v>2.7423076923076946E-8</v>
      </c>
      <c r="I290">
        <v>104200</v>
      </c>
      <c r="J290">
        <f t="shared" si="35"/>
        <v>2.0230434141074856</v>
      </c>
      <c r="K290" s="50">
        <f t="shared" si="36"/>
        <v>177.45770116823161</v>
      </c>
      <c r="L290" s="53">
        <f t="shared" si="34"/>
        <v>3.2310417026794069</v>
      </c>
      <c r="M290">
        <v>36.1</v>
      </c>
      <c r="N290">
        <v>17.3</v>
      </c>
      <c r="O290">
        <v>319</v>
      </c>
      <c r="P290">
        <v>-21.57</v>
      </c>
      <c r="Q290">
        <v>-45.44</v>
      </c>
      <c r="R290" s="7">
        <v>18.422999999999998</v>
      </c>
      <c r="S290">
        <v>51664</v>
      </c>
      <c r="T290">
        <v>2</v>
      </c>
      <c r="U290" s="9">
        <v>7.0456000000000003</v>
      </c>
      <c r="V290" s="9">
        <v>7.0456000000000003</v>
      </c>
      <c r="W290" s="9">
        <v>7.0456000000000003</v>
      </c>
      <c r="X290" s="9">
        <v>7.0456000000000003</v>
      </c>
      <c r="Y290" s="9">
        <v>7.0456000000000003</v>
      </c>
    </row>
    <row r="291" spans="1:25" hidden="1" x14ac:dyDescent="0.3">
      <c r="A291" t="s">
        <v>219</v>
      </c>
      <c r="B291" t="s">
        <v>220</v>
      </c>
      <c r="C291" t="s">
        <v>345</v>
      </c>
      <c r="D291" t="s">
        <v>77</v>
      </c>
      <c r="E291" s="52">
        <f>Transportation!E291/1000000</f>
        <v>5.6300000000000003E-6</v>
      </c>
      <c r="F291" s="55">
        <f t="shared" si="31"/>
        <v>1.3610989010989027E-6</v>
      </c>
      <c r="G291" s="57">
        <f t="shared" si="32"/>
        <v>1.3610989010989026E-7</v>
      </c>
      <c r="H291" s="4">
        <f t="shared" si="33"/>
        <v>2.1653846153846174E-8</v>
      </c>
      <c r="I291">
        <v>1398000</v>
      </c>
      <c r="J291">
        <f t="shared" si="35"/>
        <v>0.11906513680257511</v>
      </c>
      <c r="K291" s="50">
        <f t="shared" si="36"/>
        <v>2380.8624398578481</v>
      </c>
      <c r="L291" s="53">
        <f t="shared" si="34"/>
        <v>2.5512994089880867</v>
      </c>
      <c r="M291">
        <v>315</v>
      </c>
      <c r="N291">
        <v>78.7</v>
      </c>
      <c r="O291">
        <v>2520</v>
      </c>
      <c r="P291">
        <v>-20.27</v>
      </c>
      <c r="Q291">
        <v>-40.32</v>
      </c>
      <c r="R291" s="7">
        <v>31.989000000000001</v>
      </c>
      <c r="S291" s="8">
        <v>915220</v>
      </c>
      <c r="T291">
        <v>10</v>
      </c>
      <c r="U291" s="9">
        <v>3.9487999999999999</v>
      </c>
      <c r="V291" s="9">
        <v>3.1021999999999998</v>
      </c>
      <c r="W291" s="9">
        <v>3.242</v>
      </c>
      <c r="X291" s="9">
        <v>3.7183999999999999</v>
      </c>
      <c r="Y291" s="9">
        <v>4.0240999999999998</v>
      </c>
    </row>
    <row r="292" spans="1:25" hidden="1" x14ac:dyDescent="0.3">
      <c r="A292" t="s">
        <v>219</v>
      </c>
      <c r="B292" t="s">
        <v>220</v>
      </c>
      <c r="C292" t="s">
        <v>346</v>
      </c>
      <c r="D292" t="s">
        <v>77</v>
      </c>
      <c r="E292" s="52">
        <f>Transportation!E292/1000000</f>
        <v>1.04E-5</v>
      </c>
      <c r="F292" s="55">
        <f t="shared" si="31"/>
        <v>2.5142857142857172E-6</v>
      </c>
      <c r="G292" s="57">
        <f t="shared" si="32"/>
        <v>2.514285714285717E-7</v>
      </c>
      <c r="H292" s="4">
        <f t="shared" si="33"/>
        <v>4.0000000000000041E-8</v>
      </c>
      <c r="I292">
        <v>225500</v>
      </c>
      <c r="J292">
        <f t="shared" si="35"/>
        <v>1.3635472283813748</v>
      </c>
      <c r="K292" s="50">
        <f t="shared" si="36"/>
        <v>384.03753947635533</v>
      </c>
      <c r="L292" s="53">
        <f t="shared" si="34"/>
        <v>4.7128799029264847</v>
      </c>
      <c r="M292">
        <v>56.6</v>
      </c>
      <c r="N292">
        <v>30</v>
      </c>
      <c r="O292">
        <v>328</v>
      </c>
      <c r="P292">
        <v>-14.86</v>
      </c>
      <c r="Q292">
        <v>-40.86</v>
      </c>
      <c r="R292" s="7">
        <v>10.932</v>
      </c>
      <c r="S292">
        <v>90597</v>
      </c>
      <c r="T292">
        <v>3</v>
      </c>
      <c r="U292" s="9">
        <v>3.0148999999999999</v>
      </c>
      <c r="V292" s="9">
        <v>3.0030000000000001</v>
      </c>
      <c r="W292" s="9">
        <v>2.8450000000000002</v>
      </c>
      <c r="X292" s="9">
        <v>2.9020000000000001</v>
      </c>
      <c r="Y292" s="9">
        <v>3.0156999999999998</v>
      </c>
    </row>
    <row r="293" spans="1:25" hidden="1" x14ac:dyDescent="0.3">
      <c r="A293" t="s">
        <v>219</v>
      </c>
      <c r="B293" t="s">
        <v>220</v>
      </c>
      <c r="C293" t="s">
        <v>347</v>
      </c>
      <c r="D293" t="s">
        <v>77</v>
      </c>
      <c r="E293" s="52">
        <f>Transportation!E293/1000000</f>
        <v>1.19E-5</v>
      </c>
      <c r="F293" s="55">
        <f t="shared" si="31"/>
        <v>2.8769230769230798E-6</v>
      </c>
      <c r="G293" s="57">
        <f t="shared" si="32"/>
        <v>2.8769230769230799E-7</v>
      </c>
      <c r="H293" s="4">
        <f t="shared" si="33"/>
        <v>4.5769230769230812E-8</v>
      </c>
      <c r="I293">
        <v>407100</v>
      </c>
      <c r="J293">
        <f t="shared" si="35"/>
        <v>0.86422982682387617</v>
      </c>
      <c r="K293" s="50">
        <f t="shared" si="36"/>
        <v>693.31122980409873</v>
      </c>
      <c r="L293" s="53">
        <f t="shared" si="34"/>
        <v>5.3926221966178032</v>
      </c>
      <c r="M293">
        <v>131</v>
      </c>
      <c r="N293">
        <v>35.6</v>
      </c>
      <c r="O293">
        <v>350</v>
      </c>
      <c r="P293">
        <v>-22.52</v>
      </c>
      <c r="Q293">
        <v>-44.12</v>
      </c>
      <c r="R293" s="7">
        <v>9.8498999999999999</v>
      </c>
      <c r="S293" s="8">
        <v>422380</v>
      </c>
      <c r="T293">
        <v>7</v>
      </c>
      <c r="U293" s="9">
        <v>6.2150999999999996</v>
      </c>
      <c r="V293" s="9">
        <v>6.0987</v>
      </c>
      <c r="W293" s="9">
        <v>5.6063000000000001</v>
      </c>
      <c r="X293" s="9">
        <v>5.875</v>
      </c>
      <c r="Y293" s="9">
        <v>6.3028000000000004</v>
      </c>
    </row>
    <row r="294" spans="1:25" hidden="1" x14ac:dyDescent="0.3">
      <c r="A294" t="s">
        <v>348</v>
      </c>
      <c r="B294" t="s">
        <v>349</v>
      </c>
      <c r="C294" t="s">
        <v>350</v>
      </c>
      <c r="D294" t="s">
        <v>29</v>
      </c>
      <c r="E294" s="52">
        <f>Transportation!E294/1000000</f>
        <v>7.4699999999999996E-6</v>
      </c>
      <c r="F294" s="55">
        <f t="shared" si="31"/>
        <v>1.8059340659340676E-6</v>
      </c>
      <c r="G294" s="57">
        <f t="shared" si="32"/>
        <v>1.8059340659340677E-7</v>
      </c>
      <c r="H294" s="4">
        <f t="shared" si="33"/>
        <v>2.8730769230769256E-8</v>
      </c>
      <c r="I294">
        <v>196900</v>
      </c>
      <c r="J294">
        <f t="shared" si="35"/>
        <v>1.1216523679532757</v>
      </c>
      <c r="K294" s="50">
        <f t="shared" ref="K294:K302" si="37">I294*CVD_BGR</f>
        <v>1865.4398071734308</v>
      </c>
      <c r="L294" s="53">
        <f t="shared" si="34"/>
        <v>18.831374792913426</v>
      </c>
      <c r="M294">
        <v>48</v>
      </c>
      <c r="N294">
        <v>28.400000000000002</v>
      </c>
      <c r="O294">
        <v>456</v>
      </c>
      <c r="P294">
        <v>42.54</v>
      </c>
      <c r="Q294">
        <v>27.39</v>
      </c>
      <c r="R294" s="7">
        <v>16.029</v>
      </c>
      <c r="S294" s="8">
        <v>109710</v>
      </c>
      <c r="T294">
        <v>6</v>
      </c>
      <c r="U294" s="9">
        <v>17.257000000000001</v>
      </c>
      <c r="V294" s="9">
        <v>15.948</v>
      </c>
      <c r="W294" s="9">
        <v>16.571000000000002</v>
      </c>
      <c r="X294" s="9">
        <v>16.766999999999999</v>
      </c>
      <c r="Y294" s="9">
        <v>17.501999999999999</v>
      </c>
    </row>
    <row r="295" spans="1:25" hidden="1" x14ac:dyDescent="0.3">
      <c r="A295" t="s">
        <v>348</v>
      </c>
      <c r="B295" t="s">
        <v>349</v>
      </c>
      <c r="C295" t="s">
        <v>351</v>
      </c>
      <c r="D295" t="s">
        <v>29</v>
      </c>
      <c r="E295" s="52">
        <f>Transportation!E295/1000000</f>
        <v>4.7700000000000001E-6</v>
      </c>
      <c r="F295" s="55">
        <f t="shared" si="31"/>
        <v>1.1531868131868143E-6</v>
      </c>
      <c r="G295" s="57">
        <f t="shared" si="32"/>
        <v>1.1531868131868144E-7</v>
      </c>
      <c r="H295" s="4">
        <f t="shared" si="33"/>
        <v>1.8346153846153863E-8</v>
      </c>
      <c r="I295">
        <v>100400</v>
      </c>
      <c r="J295">
        <f t="shared" si="35"/>
        <v>1.4046497883466136</v>
      </c>
      <c r="K295" s="50">
        <f t="shared" si="37"/>
        <v>951.19429476999721</v>
      </c>
      <c r="L295" s="53">
        <f t="shared" si="34"/>
        <v>12.024853783426646</v>
      </c>
      <c r="M295">
        <v>26.5</v>
      </c>
      <c r="N295">
        <v>19.5</v>
      </c>
      <c r="O295">
        <v>516</v>
      </c>
      <c r="P295">
        <v>43.58</v>
      </c>
      <c r="Q295">
        <v>27.82</v>
      </c>
      <c r="R295" s="7">
        <v>26.440999999999999</v>
      </c>
      <c r="S295">
        <v>44547</v>
      </c>
      <c r="T295">
        <v>4</v>
      </c>
      <c r="U295" s="9">
        <v>14.901999999999999</v>
      </c>
      <c r="V295" s="9">
        <v>14.956</v>
      </c>
      <c r="W295" s="9">
        <v>14.893000000000001</v>
      </c>
      <c r="X295" s="9">
        <v>14.943</v>
      </c>
      <c r="Y295" s="9">
        <v>15.537000000000001</v>
      </c>
    </row>
    <row r="296" spans="1:25" hidden="1" x14ac:dyDescent="0.3">
      <c r="A296" t="s">
        <v>348</v>
      </c>
      <c r="B296" t="s">
        <v>349</v>
      </c>
      <c r="C296" t="s">
        <v>352</v>
      </c>
      <c r="D296" t="s">
        <v>29</v>
      </c>
      <c r="E296" s="52">
        <f>Transportation!E296/1000000</f>
        <v>8.1300000000000001E-6</v>
      </c>
      <c r="F296" s="55">
        <f t="shared" si="31"/>
        <v>1.9654945054945075E-6</v>
      </c>
      <c r="G296" s="57">
        <f t="shared" si="32"/>
        <v>1.9654945054945075E-7</v>
      </c>
      <c r="H296" s="4">
        <f t="shared" si="33"/>
        <v>3.1269230769230801E-8</v>
      </c>
      <c r="I296">
        <v>122200</v>
      </c>
      <c r="J296">
        <f t="shared" si="35"/>
        <v>1.9669926247954173</v>
      </c>
      <c r="K296" s="50">
        <f t="shared" si="37"/>
        <v>1157.7285141523273</v>
      </c>
      <c r="L296" s="53">
        <f t="shared" si="34"/>
        <v>20.495191039676861</v>
      </c>
      <c r="M296">
        <v>24.3</v>
      </c>
      <c r="N296">
        <v>24.8</v>
      </c>
      <c r="O296">
        <v>388</v>
      </c>
      <c r="P296">
        <v>43.42</v>
      </c>
      <c r="Q296">
        <v>24.61</v>
      </c>
      <c r="R296" s="7">
        <v>15.680999999999999</v>
      </c>
      <c r="S296">
        <v>53867</v>
      </c>
      <c r="T296">
        <v>4</v>
      </c>
      <c r="U296" s="9">
        <v>18.562999999999999</v>
      </c>
      <c r="V296" s="9">
        <v>18.55</v>
      </c>
      <c r="W296" s="9">
        <v>18.332000000000001</v>
      </c>
      <c r="X296" s="9">
        <v>18.501999999999999</v>
      </c>
      <c r="Y296" s="9">
        <v>18.574999999999999</v>
      </c>
    </row>
    <row r="297" spans="1:25" hidden="1" x14ac:dyDescent="0.3">
      <c r="A297" t="s">
        <v>348</v>
      </c>
      <c r="B297" t="s">
        <v>349</v>
      </c>
      <c r="C297" t="s">
        <v>353</v>
      </c>
      <c r="D297" t="s">
        <v>29</v>
      </c>
      <c r="E297" s="52">
        <f>Transportation!E297/1000000</f>
        <v>1.3600000000000002E-5</v>
      </c>
      <c r="F297" s="55">
        <f t="shared" si="31"/>
        <v>3.2879120879120917E-6</v>
      </c>
      <c r="G297" s="57">
        <f t="shared" si="32"/>
        <v>3.287912087912092E-7</v>
      </c>
      <c r="H297" s="4">
        <f t="shared" si="33"/>
        <v>5.2307692307692363E-8</v>
      </c>
      <c r="I297">
        <v>340600</v>
      </c>
      <c r="J297">
        <f t="shared" si="35"/>
        <v>1.1805317087492662</v>
      </c>
      <c r="K297" s="50">
        <f t="shared" si="37"/>
        <v>3226.8603266798909</v>
      </c>
      <c r="L297" s="53">
        <f t="shared" si="34"/>
        <v>34.284698418155642</v>
      </c>
      <c r="M297">
        <v>60</v>
      </c>
      <c r="N297">
        <v>44</v>
      </c>
      <c r="O297">
        <v>370</v>
      </c>
      <c r="P297">
        <v>42.15</v>
      </c>
      <c r="Q297">
        <v>24.75</v>
      </c>
      <c r="R297" s="7">
        <v>8.4258000000000006</v>
      </c>
      <c r="S297" s="8">
        <v>334680</v>
      </c>
      <c r="T297">
        <v>4</v>
      </c>
      <c r="U297" s="9">
        <v>19.933</v>
      </c>
      <c r="V297" s="9">
        <v>19.902999999999999</v>
      </c>
      <c r="W297" s="9">
        <v>18.039000000000001</v>
      </c>
      <c r="X297" s="9">
        <v>19.619</v>
      </c>
      <c r="Y297" s="9">
        <v>19.934000000000001</v>
      </c>
    </row>
    <row r="298" spans="1:25" hidden="1" x14ac:dyDescent="0.3">
      <c r="A298" t="s">
        <v>348</v>
      </c>
      <c r="B298" t="s">
        <v>349</v>
      </c>
      <c r="C298" t="s">
        <v>354</v>
      </c>
      <c r="D298" t="s">
        <v>29</v>
      </c>
      <c r="E298" s="52">
        <f>Transportation!E298/1000000</f>
        <v>8.7200000000000012E-6</v>
      </c>
      <c r="F298" s="55">
        <f t="shared" si="31"/>
        <v>2.1081318681318705E-6</v>
      </c>
      <c r="G298" s="57">
        <f t="shared" si="32"/>
        <v>2.1081318681318706E-7</v>
      </c>
      <c r="H298" s="4">
        <f t="shared" si="33"/>
        <v>3.3538461538461575E-8</v>
      </c>
      <c r="I298">
        <v>162100</v>
      </c>
      <c r="J298">
        <f t="shared" si="35"/>
        <v>1.5904384330660088</v>
      </c>
      <c r="K298" s="50">
        <f t="shared" si="37"/>
        <v>1535.7429799025551</v>
      </c>
      <c r="L298" s="53">
        <f t="shared" si="34"/>
        <v>21.982541926935081</v>
      </c>
      <c r="M298">
        <v>36.4</v>
      </c>
      <c r="N298">
        <v>26.900000000000002</v>
      </c>
      <c r="O298">
        <v>383</v>
      </c>
      <c r="P298">
        <v>43.85</v>
      </c>
      <c r="Q298">
        <v>25.98</v>
      </c>
      <c r="R298" s="7">
        <v>14.247999999999999</v>
      </c>
      <c r="S298" s="8">
        <v>111050</v>
      </c>
      <c r="T298">
        <v>3</v>
      </c>
      <c r="U298" s="9">
        <v>20.402999999999999</v>
      </c>
      <c r="V298" s="9">
        <v>20.347000000000001</v>
      </c>
      <c r="W298" s="9">
        <v>19.788</v>
      </c>
      <c r="X298" s="9">
        <v>20.224</v>
      </c>
      <c r="Y298" s="9">
        <v>20.417000000000002</v>
      </c>
    </row>
    <row r="299" spans="1:25" hidden="1" x14ac:dyDescent="0.3">
      <c r="A299" t="s">
        <v>348</v>
      </c>
      <c r="B299" t="s">
        <v>349</v>
      </c>
      <c r="C299" t="s">
        <v>355</v>
      </c>
      <c r="D299" t="s">
        <v>29</v>
      </c>
      <c r="E299" s="52">
        <f>Transportation!E299/1000000</f>
        <v>5.9499999999999998E-6</v>
      </c>
      <c r="F299" s="55">
        <f t="shared" si="31"/>
        <v>1.4384615384615399E-6</v>
      </c>
      <c r="G299" s="57">
        <f t="shared" si="32"/>
        <v>1.4384615384615399E-7</v>
      </c>
      <c r="H299" s="4">
        <f t="shared" si="33"/>
        <v>2.2884615384615406E-8</v>
      </c>
      <c r="I299">
        <v>100700</v>
      </c>
      <c r="J299">
        <f t="shared" si="35"/>
        <v>1.7469114324726911</v>
      </c>
      <c r="K299" s="50">
        <f t="shared" si="37"/>
        <v>954.0365087981944</v>
      </c>
      <c r="L299" s="53">
        <f t="shared" si="34"/>
        <v>14.999555557943092</v>
      </c>
      <c r="M299">
        <v>27.8</v>
      </c>
      <c r="N299">
        <v>19.100000000000001</v>
      </c>
      <c r="O299">
        <v>395</v>
      </c>
      <c r="P299">
        <v>42.68</v>
      </c>
      <c r="Q299">
        <v>26.33</v>
      </c>
      <c r="R299" s="7">
        <v>20.672999999999998</v>
      </c>
      <c r="S299">
        <v>26367</v>
      </c>
      <c r="T299">
        <v>3</v>
      </c>
      <c r="U299" s="9">
        <v>18.262</v>
      </c>
      <c r="V299" s="9">
        <v>18.105</v>
      </c>
      <c r="W299" s="9">
        <v>16.521999999999998</v>
      </c>
      <c r="X299" s="9">
        <v>18.039000000000001</v>
      </c>
      <c r="Y299" s="9">
        <v>18.283000000000001</v>
      </c>
    </row>
    <row r="300" spans="1:25" hidden="1" x14ac:dyDescent="0.3">
      <c r="A300" t="s">
        <v>348</v>
      </c>
      <c r="B300" t="s">
        <v>349</v>
      </c>
      <c r="C300" t="s">
        <v>356</v>
      </c>
      <c r="D300" t="s">
        <v>29</v>
      </c>
      <c r="E300" s="52">
        <f>Transportation!E300/1000000</f>
        <v>2.0999999999999999E-5</v>
      </c>
      <c r="F300" s="55">
        <f t="shared" si="31"/>
        <v>5.076923076923082E-6</v>
      </c>
      <c r="G300" s="57">
        <f t="shared" si="32"/>
        <v>5.0769230769230816E-7</v>
      </c>
      <c r="H300" s="4">
        <f t="shared" si="33"/>
        <v>8.0769230769230841E-8</v>
      </c>
      <c r="I300">
        <v>1113000</v>
      </c>
      <c r="J300">
        <f t="shared" si="35"/>
        <v>0.55783726415094337</v>
      </c>
      <c r="K300" s="50">
        <f t="shared" si="37"/>
        <v>10544.614044611622</v>
      </c>
      <c r="L300" s="53">
        <f t="shared" si="34"/>
        <v>52.939607851563842</v>
      </c>
      <c r="M300">
        <v>237</v>
      </c>
      <c r="N300">
        <v>72.400000000000006</v>
      </c>
      <c r="O300">
        <v>375</v>
      </c>
      <c r="P300">
        <v>42.7</v>
      </c>
      <c r="Q300">
        <v>23.33</v>
      </c>
      <c r="R300" s="7">
        <v>5.1794000000000002</v>
      </c>
      <c r="S300" s="8">
        <v>569380</v>
      </c>
      <c r="T300">
        <v>8</v>
      </c>
      <c r="U300" s="9">
        <v>17.478999999999999</v>
      </c>
      <c r="V300" s="9">
        <v>17.425999999999998</v>
      </c>
      <c r="W300" s="9">
        <v>16.178000000000001</v>
      </c>
      <c r="X300" s="9">
        <v>17.306999999999999</v>
      </c>
      <c r="Y300" s="9">
        <v>17.991</v>
      </c>
    </row>
    <row r="301" spans="1:25" hidden="1" x14ac:dyDescent="0.3">
      <c r="A301" t="s">
        <v>348</v>
      </c>
      <c r="B301" t="s">
        <v>349</v>
      </c>
      <c r="C301" t="s">
        <v>357</v>
      </c>
      <c r="D301" t="s">
        <v>29</v>
      </c>
      <c r="E301" s="52">
        <f>Transportation!E301/1000000</f>
        <v>8.0800000000000006E-6</v>
      </c>
      <c r="F301" s="55">
        <f t="shared" si="31"/>
        <v>1.9534065934065956E-6</v>
      </c>
      <c r="G301" s="57">
        <f t="shared" si="32"/>
        <v>1.9534065934065956E-7</v>
      </c>
      <c r="H301" s="4">
        <f t="shared" si="33"/>
        <v>3.1076923076923111E-8</v>
      </c>
      <c r="I301">
        <v>144000</v>
      </c>
      <c r="J301">
        <f t="shared" si="35"/>
        <v>1.6589460416666668</v>
      </c>
      <c r="K301" s="50">
        <f t="shared" si="37"/>
        <v>1364.2627335346574</v>
      </c>
      <c r="L301" s="53">
        <f t="shared" si="34"/>
        <v>20.369144354315996</v>
      </c>
      <c r="M301">
        <v>34.200000000000003</v>
      </c>
      <c r="N301">
        <v>24.6</v>
      </c>
      <c r="O301">
        <v>370</v>
      </c>
      <c r="P301">
        <v>42.43</v>
      </c>
      <c r="Q301">
        <v>25.64</v>
      </c>
      <c r="R301" s="7">
        <v>15.028</v>
      </c>
      <c r="S301">
        <v>55742</v>
      </c>
      <c r="T301">
        <v>4</v>
      </c>
      <c r="U301" s="9">
        <v>18.62</v>
      </c>
      <c r="V301" s="9">
        <v>18.594999999999999</v>
      </c>
      <c r="W301" s="9">
        <v>18.234000000000002</v>
      </c>
      <c r="X301" s="9">
        <v>18.623999999999999</v>
      </c>
      <c r="Y301" s="9">
        <v>18.77</v>
      </c>
    </row>
    <row r="302" spans="1:25" hidden="1" x14ac:dyDescent="0.3">
      <c r="A302" t="s">
        <v>348</v>
      </c>
      <c r="B302" t="s">
        <v>349</v>
      </c>
      <c r="C302" t="s">
        <v>358</v>
      </c>
      <c r="D302" t="s">
        <v>29</v>
      </c>
      <c r="E302" s="52">
        <f>Transportation!E302/1000000</f>
        <v>4.7300000000000005E-6</v>
      </c>
      <c r="F302" s="55">
        <f t="shared" si="31"/>
        <v>1.1435164835164848E-6</v>
      </c>
      <c r="G302" s="57">
        <f t="shared" si="32"/>
        <v>1.1435164835164848E-7</v>
      </c>
      <c r="H302" s="4">
        <f t="shared" si="33"/>
        <v>1.8192307692307712E-8</v>
      </c>
      <c r="I302">
        <v>314500</v>
      </c>
      <c r="J302">
        <f t="shared" si="35"/>
        <v>0.44465571939586646</v>
      </c>
      <c r="K302" s="50">
        <f t="shared" si="37"/>
        <v>2979.5877062267341</v>
      </c>
      <c r="L302" s="53">
        <f t="shared" si="34"/>
        <v>11.924016435137952</v>
      </c>
      <c r="M302">
        <v>156</v>
      </c>
      <c r="N302">
        <v>25.200000000000003</v>
      </c>
      <c r="O302">
        <v>636</v>
      </c>
      <c r="P302">
        <v>43.22</v>
      </c>
      <c r="Q302">
        <v>27.82</v>
      </c>
      <c r="R302" s="7">
        <v>25.236999999999998</v>
      </c>
      <c r="S302" s="8">
        <v>270950</v>
      </c>
      <c r="T302">
        <v>11</v>
      </c>
      <c r="U302" s="9">
        <v>15.775</v>
      </c>
      <c r="V302" s="9">
        <v>13.558</v>
      </c>
      <c r="W302" s="9">
        <v>15.537000000000001</v>
      </c>
      <c r="X302" s="9">
        <v>15.734</v>
      </c>
      <c r="Y302" s="9">
        <v>16.128</v>
      </c>
    </row>
    <row r="303" spans="1:25" hidden="1" x14ac:dyDescent="0.3">
      <c r="A303" t="s">
        <v>359</v>
      </c>
      <c r="B303" t="s">
        <v>360</v>
      </c>
      <c r="C303" t="s">
        <v>361</v>
      </c>
      <c r="D303" t="s">
        <v>69</v>
      </c>
      <c r="E303" s="52">
        <f>Transportation!E303/1000000</f>
        <v>1.6100000000000002E-5</v>
      </c>
      <c r="F303" s="55">
        <f t="shared" si="31"/>
        <v>3.8923076923076969E-6</v>
      </c>
      <c r="G303" s="57">
        <f t="shared" si="32"/>
        <v>3.8923076923076966E-7</v>
      </c>
      <c r="H303" s="4">
        <f t="shared" si="33"/>
        <v>6.1923076923076987E-8</v>
      </c>
      <c r="I303">
        <v>372100</v>
      </c>
      <c r="J303">
        <f t="shared" si="35"/>
        <v>1.2792328339156143</v>
      </c>
      <c r="K303" s="50">
        <f>I303*CVD_BFA</f>
        <v>449.51000625769797</v>
      </c>
      <c r="L303" s="53">
        <f t="shared" si="34"/>
        <v>5.1752516326061437</v>
      </c>
      <c r="M303">
        <v>59.400000000000006</v>
      </c>
      <c r="N303">
        <v>48.300000000000004</v>
      </c>
      <c r="O303">
        <v>390</v>
      </c>
      <c r="P303">
        <v>11.18</v>
      </c>
      <c r="Q303">
        <v>-4.3</v>
      </c>
      <c r="R303" s="7">
        <v>8.0680999999999994</v>
      </c>
      <c r="S303" s="8">
        <v>109920</v>
      </c>
      <c r="T303">
        <v>4</v>
      </c>
      <c r="U303" s="9">
        <v>20.247</v>
      </c>
      <c r="V303" s="9">
        <v>20.29</v>
      </c>
      <c r="W303" s="9">
        <v>19.692</v>
      </c>
      <c r="X303" s="9">
        <v>20.73</v>
      </c>
      <c r="Y303" s="9">
        <v>21.14</v>
      </c>
    </row>
    <row r="304" spans="1:25" hidden="1" x14ac:dyDescent="0.3">
      <c r="A304" t="s">
        <v>359</v>
      </c>
      <c r="B304" t="s">
        <v>360</v>
      </c>
      <c r="C304" t="s">
        <v>362</v>
      </c>
      <c r="D304" t="s">
        <v>69</v>
      </c>
      <c r="E304" s="52">
        <f>Transportation!E304/1000000</f>
        <v>3.15E-5</v>
      </c>
      <c r="F304" s="55">
        <f t="shared" si="31"/>
        <v>7.615384615384623E-6</v>
      </c>
      <c r="G304" s="57">
        <f t="shared" si="32"/>
        <v>7.6153846153846234E-7</v>
      </c>
      <c r="H304" s="4">
        <f t="shared" si="33"/>
        <v>1.2115384615384627E-7</v>
      </c>
      <c r="I304">
        <v>983400</v>
      </c>
      <c r="J304">
        <f t="shared" si="35"/>
        <v>0.94703001067724224</v>
      </c>
      <c r="K304" s="50">
        <f>I304*CVD_BFA</f>
        <v>1187.9821019989793</v>
      </c>
      <c r="L304" s="53">
        <f t="shared" si="34"/>
        <v>10.125492324664194</v>
      </c>
      <c r="M304">
        <v>135</v>
      </c>
      <c r="N304">
        <v>84.5</v>
      </c>
      <c r="O304">
        <v>321</v>
      </c>
      <c r="P304">
        <v>12.36</v>
      </c>
      <c r="Q304">
        <v>-1.52</v>
      </c>
      <c r="R304" s="7">
        <v>3.7915999999999999</v>
      </c>
      <c r="S304" s="8">
        <v>744410</v>
      </c>
      <c r="T304">
        <v>5</v>
      </c>
      <c r="U304" s="9">
        <v>23.956</v>
      </c>
      <c r="V304" s="9">
        <v>23.905999999999999</v>
      </c>
      <c r="W304" s="9">
        <v>22.962</v>
      </c>
      <c r="X304" s="9">
        <v>23.678000000000001</v>
      </c>
      <c r="Y304" s="9">
        <v>23.963999999999999</v>
      </c>
    </row>
    <row r="305" spans="1:25" hidden="1" x14ac:dyDescent="0.3">
      <c r="A305" t="s">
        <v>363</v>
      </c>
      <c r="B305" t="s">
        <v>364</v>
      </c>
      <c r="C305" t="s">
        <v>365</v>
      </c>
      <c r="D305" t="s">
        <v>69</v>
      </c>
      <c r="E305" s="52">
        <f>Transportation!E305/1000000</f>
        <v>1.5800000000000001E-5</v>
      </c>
      <c r="F305" s="55">
        <f t="shared" si="31"/>
        <v>3.8197802197802238E-6</v>
      </c>
      <c r="G305" s="57">
        <f t="shared" si="32"/>
        <v>3.8197802197802241E-7</v>
      </c>
      <c r="H305" s="4">
        <f t="shared" si="33"/>
        <v>6.0769230769230834E-8</v>
      </c>
      <c r="I305">
        <v>315000</v>
      </c>
      <c r="J305">
        <f t="shared" si="35"/>
        <v>1.4829616666666667</v>
      </c>
      <c r="K305" s="50">
        <f>I305*CVD_BDI</f>
        <v>314.19516321884782</v>
      </c>
      <c r="L305" s="53">
        <f t="shared" si="34"/>
        <v>4.1934544461506515</v>
      </c>
      <c r="M305">
        <v>21.5</v>
      </c>
      <c r="N305">
        <v>67.900000000000006</v>
      </c>
      <c r="O305">
        <v>573</v>
      </c>
      <c r="P305">
        <v>-3.37</v>
      </c>
      <c r="Q305">
        <v>29.36</v>
      </c>
      <c r="R305" s="7">
        <v>8.4382999999999999</v>
      </c>
      <c r="S305" s="8">
        <v>356330</v>
      </c>
      <c r="T305">
        <v>2</v>
      </c>
      <c r="U305" s="9">
        <v>15.228999999999999</v>
      </c>
      <c r="V305" s="9">
        <v>15.076000000000001</v>
      </c>
      <c r="W305" s="9">
        <v>13.999000000000001</v>
      </c>
      <c r="X305" s="9">
        <v>14.619</v>
      </c>
      <c r="Y305" s="9">
        <v>15.24</v>
      </c>
    </row>
    <row r="306" spans="1:25" hidden="1" x14ac:dyDescent="0.3">
      <c r="A306" t="s">
        <v>366</v>
      </c>
      <c r="B306" t="s">
        <v>367</v>
      </c>
      <c r="C306" t="s">
        <v>368</v>
      </c>
      <c r="D306" t="s">
        <v>369</v>
      </c>
      <c r="E306" s="52">
        <f>Transportation!E306/1000000</f>
        <v>2.1800000000000001E-5</v>
      </c>
      <c r="F306" s="55">
        <f t="shared" si="31"/>
        <v>5.2703296703296758E-6</v>
      </c>
      <c r="G306" s="57">
        <f t="shared" si="32"/>
        <v>5.2703296703296763E-7</v>
      </c>
      <c r="H306" s="4">
        <f t="shared" si="33"/>
        <v>8.3846153846153933E-8</v>
      </c>
      <c r="I306">
        <v>140000</v>
      </c>
      <c r="J306">
        <f t="shared" si="35"/>
        <v>4.6037512500000002</v>
      </c>
      <c r="K306" s="50">
        <f>I306*CVD_KHM</f>
        <v>237.00575710026962</v>
      </c>
      <c r="L306" s="53">
        <f t="shared" si="34"/>
        <v>9.8200399545680632</v>
      </c>
      <c r="M306">
        <v>7.75</v>
      </c>
      <c r="N306">
        <v>50.300000000000004</v>
      </c>
      <c r="O306">
        <v>307</v>
      </c>
      <c r="P306">
        <v>13.1</v>
      </c>
      <c r="Q306">
        <v>103.21</v>
      </c>
      <c r="R306" s="7">
        <v>6.1002999999999998</v>
      </c>
      <c r="S306" s="8">
        <v>306660</v>
      </c>
      <c r="T306">
        <v>4</v>
      </c>
      <c r="U306" s="9">
        <v>16.332000000000001</v>
      </c>
      <c r="V306" s="9">
        <v>16.34</v>
      </c>
      <c r="W306" s="9">
        <v>15.438000000000001</v>
      </c>
      <c r="X306" s="9">
        <v>16.645</v>
      </c>
      <c r="Y306" s="9">
        <v>17.062000000000001</v>
      </c>
    </row>
    <row r="307" spans="1:25" hidden="1" x14ac:dyDescent="0.3">
      <c r="A307" t="s">
        <v>366</v>
      </c>
      <c r="B307" t="s">
        <v>367</v>
      </c>
      <c r="C307" t="s">
        <v>370</v>
      </c>
      <c r="D307" t="s">
        <v>369</v>
      </c>
      <c r="E307" s="52">
        <f>Transportation!E307/1000000</f>
        <v>5.5300000000000002E-5</v>
      </c>
      <c r="F307" s="55">
        <f t="shared" si="31"/>
        <v>1.3369230769230783E-5</v>
      </c>
      <c r="G307" s="57">
        <f t="shared" si="32"/>
        <v>1.3369230769230784E-6</v>
      </c>
      <c r="H307" s="4">
        <f t="shared" si="33"/>
        <v>2.1269230769230791E-7</v>
      </c>
      <c r="I307">
        <v>1108000</v>
      </c>
      <c r="J307">
        <f t="shared" si="35"/>
        <v>1.4756003948555956</v>
      </c>
      <c r="K307" s="50">
        <f>I307*CVD_KHM</f>
        <v>1875.7312776221338</v>
      </c>
      <c r="L307" s="53">
        <f t="shared" si="34"/>
        <v>24.910468325119904</v>
      </c>
      <c r="M307">
        <v>48</v>
      </c>
      <c r="N307">
        <v>160</v>
      </c>
      <c r="O307">
        <v>369</v>
      </c>
      <c r="P307">
        <v>11.56</v>
      </c>
      <c r="Q307">
        <v>104.9</v>
      </c>
      <c r="R307" s="7">
        <v>2.306</v>
      </c>
      <c r="S307" s="8">
        <v>1338100</v>
      </c>
      <c r="T307">
        <v>4</v>
      </c>
      <c r="U307" s="9">
        <v>19.120999999999999</v>
      </c>
      <c r="V307" s="9">
        <v>19.114999999999998</v>
      </c>
      <c r="W307" s="9">
        <v>17.795000000000002</v>
      </c>
      <c r="X307" s="9">
        <v>18.526</v>
      </c>
      <c r="Y307" s="9">
        <v>19.158000000000001</v>
      </c>
    </row>
    <row r="308" spans="1:25" hidden="1" x14ac:dyDescent="0.3">
      <c r="A308" t="s">
        <v>371</v>
      </c>
      <c r="B308" t="s">
        <v>372</v>
      </c>
      <c r="C308" t="s">
        <v>373</v>
      </c>
      <c r="D308" t="s">
        <v>69</v>
      </c>
      <c r="E308" s="52">
        <f>Transportation!E308/1000000</f>
        <v>2.48E-5</v>
      </c>
      <c r="F308" s="55">
        <f t="shared" si="31"/>
        <v>5.9956043956044018E-6</v>
      </c>
      <c r="G308" s="57">
        <f t="shared" si="32"/>
        <v>5.995604395604402E-7</v>
      </c>
      <c r="H308" s="4">
        <f t="shared" si="33"/>
        <v>9.5384615384615476E-8</v>
      </c>
      <c r="I308">
        <v>242000</v>
      </c>
      <c r="J308">
        <f t="shared" si="35"/>
        <v>3.0298400826446281</v>
      </c>
      <c r="K308" s="50">
        <f>ElectricityGenerat!I308*CVD_CMR</f>
        <v>336.31299318456985</v>
      </c>
      <c r="L308" s="53">
        <f t="shared" si="34"/>
        <v>9.1707712835831945</v>
      </c>
      <c r="M308">
        <v>29.5</v>
      </c>
      <c r="N308">
        <v>44.6</v>
      </c>
      <c r="O308">
        <v>204</v>
      </c>
      <c r="P308">
        <v>5.48</v>
      </c>
      <c r="Q308">
        <v>10.41</v>
      </c>
      <c r="R308" s="7">
        <v>4.5730000000000004</v>
      </c>
      <c r="S308" s="8">
        <v>281570</v>
      </c>
      <c r="T308">
        <v>4</v>
      </c>
      <c r="U308" s="9">
        <v>18.747</v>
      </c>
      <c r="V308" s="9">
        <v>18.684999999999999</v>
      </c>
      <c r="W308" s="9">
        <v>18.039000000000001</v>
      </c>
      <c r="X308" s="9">
        <v>18.916</v>
      </c>
      <c r="Y308" s="9">
        <v>19.594999999999999</v>
      </c>
    </row>
    <row r="309" spans="1:25" hidden="1" x14ac:dyDescent="0.3">
      <c r="A309" t="s">
        <v>371</v>
      </c>
      <c r="B309" t="s">
        <v>372</v>
      </c>
      <c r="C309" t="s">
        <v>374</v>
      </c>
      <c r="D309" t="s">
        <v>69</v>
      </c>
      <c r="E309" s="52">
        <f>Transportation!E309/1000000</f>
        <v>3.2499999999999997E-5</v>
      </c>
      <c r="F309" s="55">
        <f t="shared" si="31"/>
        <v>7.8571428571428644E-6</v>
      </c>
      <c r="G309" s="57">
        <f t="shared" si="32"/>
        <v>7.8571428571428647E-7</v>
      </c>
      <c r="H309" s="4">
        <f t="shared" si="33"/>
        <v>1.250000000000001E-7</v>
      </c>
      <c r="I309">
        <v>316100</v>
      </c>
      <c r="J309">
        <f t="shared" si="35"/>
        <v>3.0397807260360645</v>
      </c>
      <c r="K309" s="50">
        <f>ElectricityGenerat!I309*CVD_CMR</f>
        <v>439.29147580844023</v>
      </c>
      <c r="L309" s="53">
        <f t="shared" si="34"/>
        <v>12.01814785146991</v>
      </c>
      <c r="M309">
        <v>23</v>
      </c>
      <c r="N309">
        <v>65.900000000000006</v>
      </c>
      <c r="O309">
        <v>257</v>
      </c>
      <c r="P309">
        <v>5.96</v>
      </c>
      <c r="Q309">
        <v>10.15</v>
      </c>
      <c r="R309" s="7">
        <v>3.9068000000000001</v>
      </c>
      <c r="S309">
        <v>33024</v>
      </c>
      <c r="T309">
        <v>1</v>
      </c>
      <c r="U309" s="9">
        <v>19.013000000000002</v>
      </c>
      <c r="V309" s="9">
        <v>19.013000000000002</v>
      </c>
      <c r="W309" s="9">
        <v>19.013000000000002</v>
      </c>
      <c r="X309" s="9">
        <v>19.013000000000002</v>
      </c>
      <c r="Y309" s="9">
        <v>19.013000000000002</v>
      </c>
    </row>
    <row r="310" spans="1:25" hidden="1" x14ac:dyDescent="0.3">
      <c r="A310" t="s">
        <v>371</v>
      </c>
      <c r="B310" t="s">
        <v>372</v>
      </c>
      <c r="C310" t="s">
        <v>375</v>
      </c>
      <c r="D310" t="s">
        <v>69</v>
      </c>
      <c r="E310" s="52">
        <f>Transportation!E310/1000000</f>
        <v>2.3799999999999999E-5</v>
      </c>
      <c r="F310" s="55">
        <f t="shared" si="31"/>
        <v>5.7538461538461595E-6</v>
      </c>
      <c r="G310" s="57">
        <f t="shared" si="32"/>
        <v>5.7538461538461598E-7</v>
      </c>
      <c r="H310" s="4">
        <f t="shared" si="33"/>
        <v>9.1538461538461624E-8</v>
      </c>
      <c r="I310">
        <v>173000</v>
      </c>
      <c r="J310">
        <f t="shared" si="35"/>
        <v>4.0673752890173409</v>
      </c>
      <c r="K310" s="50">
        <f>ElectricityGenerat!I310*CVD_CMR</f>
        <v>240.42209843359748</v>
      </c>
      <c r="L310" s="53">
        <f t="shared" si="34"/>
        <v>8.8009821189225832</v>
      </c>
      <c r="M310">
        <v>9.7200000000000006</v>
      </c>
      <c r="N310">
        <v>55.5</v>
      </c>
      <c r="O310">
        <v>296</v>
      </c>
      <c r="P310">
        <v>4.58</v>
      </c>
      <c r="Q310">
        <v>13.68</v>
      </c>
      <c r="R310" s="7">
        <v>5.3358999999999996</v>
      </c>
      <c r="S310">
        <v>1875.2</v>
      </c>
      <c r="T310">
        <v>2</v>
      </c>
      <c r="U310" s="9">
        <v>14.295999999999999</v>
      </c>
      <c r="V310" s="9">
        <v>14.279</v>
      </c>
      <c r="W310" s="9">
        <v>13.999000000000001</v>
      </c>
      <c r="X310" s="9">
        <v>14.148</v>
      </c>
      <c r="Y310" s="9">
        <v>14.297000000000001</v>
      </c>
    </row>
    <row r="311" spans="1:25" hidden="1" x14ac:dyDescent="0.3">
      <c r="A311" t="s">
        <v>371</v>
      </c>
      <c r="B311" t="s">
        <v>372</v>
      </c>
      <c r="C311" t="s">
        <v>376</v>
      </c>
      <c r="D311" t="s">
        <v>69</v>
      </c>
      <c r="E311" s="52">
        <f>Transportation!E311/1000000</f>
        <v>6.7100000000000005E-5</v>
      </c>
      <c r="F311" s="55">
        <f t="shared" si="31"/>
        <v>1.622197802197804E-5</v>
      </c>
      <c r="G311" s="57">
        <f t="shared" si="32"/>
        <v>1.622197802197804E-6</v>
      </c>
      <c r="H311" s="4">
        <f t="shared" si="33"/>
        <v>2.5807692307692335E-7</v>
      </c>
      <c r="I311">
        <v>1663000</v>
      </c>
      <c r="J311">
        <f t="shared" si="35"/>
        <v>1.1929264356584486</v>
      </c>
      <c r="K311" s="50">
        <f>ElectricityGenerat!I311*CVD_CMR</f>
        <v>2311.1095358096682</v>
      </c>
      <c r="L311" s="53">
        <f t="shared" si="34"/>
        <v>24.812852948727109</v>
      </c>
      <c r="M311">
        <v>75.7</v>
      </c>
      <c r="N311">
        <v>191</v>
      </c>
      <c r="O311">
        <v>311</v>
      </c>
      <c r="P311">
        <v>4.05</v>
      </c>
      <c r="Q311">
        <v>9.7200000000000006</v>
      </c>
      <c r="R311" s="7">
        <v>1.6279999999999999</v>
      </c>
      <c r="S311" s="8">
        <v>188330</v>
      </c>
      <c r="T311">
        <v>5</v>
      </c>
      <c r="U311" s="9">
        <v>14.285</v>
      </c>
      <c r="V311" s="9">
        <v>12.898</v>
      </c>
      <c r="W311" s="9">
        <v>7.3619000000000003</v>
      </c>
      <c r="X311" s="9">
        <v>8.4082000000000008</v>
      </c>
      <c r="Y311" s="9">
        <v>14.446999999999999</v>
      </c>
    </row>
    <row r="312" spans="1:25" hidden="1" x14ac:dyDescent="0.3">
      <c r="A312" t="s">
        <v>371</v>
      </c>
      <c r="B312" t="s">
        <v>372</v>
      </c>
      <c r="C312" t="s">
        <v>377</v>
      </c>
      <c r="D312" t="s">
        <v>69</v>
      </c>
      <c r="E312" s="52">
        <f>Transportation!E312/1000000</f>
        <v>1.9000000000000001E-5</v>
      </c>
      <c r="F312" s="55">
        <f t="shared" si="31"/>
        <v>4.5934065934065983E-6</v>
      </c>
      <c r="G312" s="57">
        <f t="shared" si="32"/>
        <v>4.5934065934065986E-7</v>
      </c>
      <c r="H312" s="4">
        <f t="shared" si="33"/>
        <v>7.307692307692315E-8</v>
      </c>
      <c r="I312">
        <v>113100</v>
      </c>
      <c r="J312">
        <f t="shared" si="35"/>
        <v>4.9667738726790454</v>
      </c>
      <c r="K312" s="50">
        <f>ElectricityGenerat!I312*CVD_CMR</f>
        <v>157.17768400485477</v>
      </c>
      <c r="L312" s="53">
        <f t="shared" si="34"/>
        <v>7.0259941285516412</v>
      </c>
      <c r="M312">
        <v>12.100000000000001</v>
      </c>
      <c r="N312">
        <v>32.5</v>
      </c>
      <c r="O312">
        <v>204</v>
      </c>
      <c r="P312">
        <v>5.72</v>
      </c>
      <c r="Q312">
        <v>10.9</v>
      </c>
      <c r="R312" s="7">
        <v>6.2805999999999997</v>
      </c>
      <c r="S312">
        <v>16935</v>
      </c>
      <c r="T312">
        <v>2</v>
      </c>
      <c r="U312" s="9">
        <v>19.75</v>
      </c>
      <c r="V312" s="9">
        <v>19.768999999999998</v>
      </c>
      <c r="W312" s="9">
        <v>19.545999999999999</v>
      </c>
      <c r="X312" s="9">
        <v>19.788</v>
      </c>
      <c r="Y312" s="9">
        <v>20.03</v>
      </c>
    </row>
    <row r="313" spans="1:25" hidden="1" x14ac:dyDescent="0.3">
      <c r="A313" t="s">
        <v>371</v>
      </c>
      <c r="B313" t="s">
        <v>372</v>
      </c>
      <c r="C313" t="s">
        <v>378</v>
      </c>
      <c r="D313" t="s">
        <v>69</v>
      </c>
      <c r="E313" s="52">
        <f>Transportation!E313/1000000</f>
        <v>2.5300000000000002E-5</v>
      </c>
      <c r="F313" s="55">
        <f t="shared" si="31"/>
        <v>6.1164835164835234E-6</v>
      </c>
      <c r="G313" s="57">
        <f t="shared" si="32"/>
        <v>6.1164835164835232E-7</v>
      </c>
      <c r="H313" s="4">
        <f t="shared" si="33"/>
        <v>9.7307692307692402E-8</v>
      </c>
      <c r="I313">
        <v>356900</v>
      </c>
      <c r="J313">
        <f t="shared" si="35"/>
        <v>2.095836333706921</v>
      </c>
      <c r="K313" s="50">
        <f>ElectricityGenerat!I313*CVD_CMR</f>
        <v>495.99217879162393</v>
      </c>
      <c r="L313" s="53">
        <f t="shared" si="34"/>
        <v>9.3556658659135028</v>
      </c>
      <c r="M313">
        <v>25.6</v>
      </c>
      <c r="N313">
        <v>70.5</v>
      </c>
      <c r="O313">
        <v>372</v>
      </c>
      <c r="P313">
        <v>9.32</v>
      </c>
      <c r="Q313">
        <v>13.38</v>
      </c>
      <c r="R313" s="7">
        <v>5.2769000000000004</v>
      </c>
      <c r="S313">
        <v>14843</v>
      </c>
      <c r="T313">
        <v>4</v>
      </c>
      <c r="U313" s="9">
        <v>27.55</v>
      </c>
      <c r="V313" s="9">
        <v>27.530999999999999</v>
      </c>
      <c r="W313" s="9">
        <v>27.137</v>
      </c>
      <c r="X313" s="9">
        <v>27.466999999999999</v>
      </c>
      <c r="Y313" s="9">
        <v>27.89</v>
      </c>
    </row>
    <row r="314" spans="1:25" hidden="1" x14ac:dyDescent="0.3">
      <c r="A314" t="s">
        <v>371</v>
      </c>
      <c r="B314" t="s">
        <v>372</v>
      </c>
      <c r="C314" t="s">
        <v>379</v>
      </c>
      <c r="D314" t="s">
        <v>69</v>
      </c>
      <c r="E314" s="52">
        <f>Transportation!E314/1000000</f>
        <v>1.3300000000000001E-5</v>
      </c>
      <c r="F314" s="55">
        <f t="shared" si="31"/>
        <v>3.215384615384619E-6</v>
      </c>
      <c r="G314" s="57">
        <f t="shared" si="32"/>
        <v>3.215384615384619E-7</v>
      </c>
      <c r="H314" s="4">
        <f t="shared" si="33"/>
        <v>5.115384615384621E-8</v>
      </c>
      <c r="I314">
        <v>125600</v>
      </c>
      <c r="J314">
        <f t="shared" si="35"/>
        <v>3.1307284036624208</v>
      </c>
      <c r="K314" s="50">
        <f>ElectricityGenerat!I314*CVD_CMR</f>
        <v>174.54922290901644</v>
      </c>
      <c r="L314" s="53">
        <f t="shared" si="34"/>
        <v>4.9181958899861495</v>
      </c>
      <c r="M314">
        <v>13.8</v>
      </c>
      <c r="N314">
        <v>33.800000000000004</v>
      </c>
      <c r="O314">
        <v>287</v>
      </c>
      <c r="P314">
        <v>4.6399999999999997</v>
      </c>
      <c r="Q314">
        <v>9.44</v>
      </c>
      <c r="R314" s="7">
        <v>8.4738000000000007</v>
      </c>
      <c r="S314">
        <v>7806.2</v>
      </c>
      <c r="T314">
        <v>1</v>
      </c>
      <c r="U314" s="9">
        <v>14.843999999999999</v>
      </c>
      <c r="V314" s="9">
        <v>14.843999999999999</v>
      </c>
      <c r="W314" s="9">
        <v>14.843999999999999</v>
      </c>
      <c r="X314" s="9">
        <v>14.843999999999999</v>
      </c>
      <c r="Y314" s="9">
        <v>14.843999999999999</v>
      </c>
    </row>
    <row r="315" spans="1:25" hidden="1" x14ac:dyDescent="0.3">
      <c r="A315" t="s">
        <v>371</v>
      </c>
      <c r="B315" t="s">
        <v>372</v>
      </c>
      <c r="C315" t="s">
        <v>380</v>
      </c>
      <c r="D315" t="s">
        <v>69</v>
      </c>
      <c r="E315" s="52">
        <f>Transportation!E315/1000000</f>
        <v>1.8400000000000003E-5</v>
      </c>
      <c r="F315" s="55">
        <f t="shared" si="31"/>
        <v>4.4483516483516538E-6</v>
      </c>
      <c r="G315" s="57">
        <f t="shared" si="32"/>
        <v>4.4483516483516537E-7</v>
      </c>
      <c r="H315" s="4">
        <f t="shared" si="33"/>
        <v>7.0769230769230844E-8</v>
      </c>
      <c r="I315">
        <v>116500</v>
      </c>
      <c r="J315">
        <f t="shared" si="35"/>
        <v>4.6695527896995719</v>
      </c>
      <c r="K315" s="50">
        <f>ElectricityGenerat!I315*CVD_CMR</f>
        <v>161.90274258678673</v>
      </c>
      <c r="L315" s="53">
        <f t="shared" si="34"/>
        <v>6.8041206297552748</v>
      </c>
      <c r="M315">
        <v>12.700000000000001</v>
      </c>
      <c r="N315">
        <v>32.700000000000003</v>
      </c>
      <c r="O315">
        <v>213</v>
      </c>
      <c r="P315">
        <v>6.21</v>
      </c>
      <c r="Q315">
        <v>10.68</v>
      </c>
      <c r="R315" s="7">
        <v>6.5206</v>
      </c>
      <c r="S315">
        <v>51666</v>
      </c>
      <c r="T315">
        <v>3</v>
      </c>
      <c r="U315" s="9">
        <v>18.937000000000001</v>
      </c>
      <c r="V315" s="9">
        <v>18.754000000000001</v>
      </c>
      <c r="W315" s="9">
        <v>16.766999999999999</v>
      </c>
      <c r="X315" s="9">
        <v>18.963999999999999</v>
      </c>
      <c r="Y315" s="9">
        <v>19.158000000000001</v>
      </c>
    </row>
    <row r="316" spans="1:25" hidden="1" x14ac:dyDescent="0.3">
      <c r="A316" t="s">
        <v>371</v>
      </c>
      <c r="B316" t="s">
        <v>372</v>
      </c>
      <c r="C316" t="s">
        <v>381</v>
      </c>
      <c r="D316" t="s">
        <v>69</v>
      </c>
      <c r="E316" s="52">
        <f>Transportation!E316/1000000</f>
        <v>3.0499999999999999E-5</v>
      </c>
      <c r="F316" s="55">
        <f t="shared" si="31"/>
        <v>7.3736263736263807E-6</v>
      </c>
      <c r="G316" s="57">
        <f t="shared" si="32"/>
        <v>7.3736263736263811E-7</v>
      </c>
      <c r="H316" s="4">
        <f t="shared" si="33"/>
        <v>1.1730769230769242E-7</v>
      </c>
      <c r="I316">
        <v>141400</v>
      </c>
      <c r="J316">
        <f t="shared" si="35"/>
        <v>6.3772555693069304</v>
      </c>
      <c r="K316" s="50">
        <f>ElectricityGenerat!I316*CVD_CMR</f>
        <v>196.50684808387678</v>
      </c>
      <c r="L316" s="53">
        <f t="shared" si="34"/>
        <v>11.278569522148684</v>
      </c>
      <c r="M316">
        <v>3.62</v>
      </c>
      <c r="N316">
        <v>74.400000000000006</v>
      </c>
      <c r="O316">
        <v>274</v>
      </c>
      <c r="P316">
        <v>4.72</v>
      </c>
      <c r="Q316">
        <v>9.73</v>
      </c>
      <c r="R316" s="7">
        <v>3.6857000000000002</v>
      </c>
      <c r="S316">
        <v>26517</v>
      </c>
      <c r="T316">
        <v>2</v>
      </c>
      <c r="U316" s="9">
        <v>13.954000000000001</v>
      </c>
      <c r="V316" s="9">
        <v>14.055999999999999</v>
      </c>
      <c r="W316" s="9">
        <v>13.949</v>
      </c>
      <c r="X316" s="9">
        <v>15.137</v>
      </c>
      <c r="Y316" s="9">
        <v>16.324999999999999</v>
      </c>
    </row>
    <row r="317" spans="1:25" hidden="1" x14ac:dyDescent="0.3">
      <c r="A317" t="s">
        <v>371</v>
      </c>
      <c r="B317" t="s">
        <v>372</v>
      </c>
      <c r="C317" t="s">
        <v>382</v>
      </c>
      <c r="D317" t="s">
        <v>69</v>
      </c>
      <c r="E317" s="52">
        <f>Transportation!E317/1000000</f>
        <v>2.3700000000000003E-5</v>
      </c>
      <c r="F317" s="55">
        <f t="shared" si="31"/>
        <v>5.7296703296703366E-6</v>
      </c>
      <c r="G317" s="57">
        <f t="shared" si="32"/>
        <v>5.729670329670336E-7</v>
      </c>
      <c r="H317" s="4">
        <f t="shared" si="33"/>
        <v>9.1153846153846257E-8</v>
      </c>
      <c r="I317">
        <v>271700</v>
      </c>
      <c r="J317">
        <f t="shared" si="35"/>
        <v>2.5789451140964301</v>
      </c>
      <c r="K317" s="50">
        <f>ElectricityGenerat!I317*CVD_CMR</f>
        <v>377.58776962085801</v>
      </c>
      <c r="L317" s="53">
        <f t="shared" si="34"/>
        <v>8.7640032024565233</v>
      </c>
      <c r="M317">
        <v>12</v>
      </c>
      <c r="N317">
        <v>78.300000000000011</v>
      </c>
      <c r="O317">
        <v>447</v>
      </c>
      <c r="P317">
        <v>10.6</v>
      </c>
      <c r="Q317">
        <v>14.32</v>
      </c>
      <c r="R317" s="7">
        <v>5.7066999999999997</v>
      </c>
      <c r="S317">
        <v>66236</v>
      </c>
      <c r="T317">
        <v>4</v>
      </c>
      <c r="U317" s="9">
        <v>30.288</v>
      </c>
      <c r="V317" s="9">
        <v>30.800999999999998</v>
      </c>
      <c r="W317" s="9">
        <v>29.859000000000002</v>
      </c>
      <c r="X317" s="9">
        <v>30.045999999999999</v>
      </c>
      <c r="Y317" s="9">
        <v>33.533000000000001</v>
      </c>
    </row>
    <row r="318" spans="1:25" hidden="1" x14ac:dyDescent="0.3">
      <c r="A318" t="s">
        <v>371</v>
      </c>
      <c r="B318" t="s">
        <v>372</v>
      </c>
      <c r="C318" t="s">
        <v>383</v>
      </c>
      <c r="D318" t="s">
        <v>69</v>
      </c>
      <c r="E318" s="52">
        <f>Transportation!E318/1000000</f>
        <v>2.1200000000000004E-5</v>
      </c>
      <c r="F318" s="55">
        <f t="shared" si="31"/>
        <v>5.1252747252747313E-6</v>
      </c>
      <c r="G318" s="57">
        <f t="shared" si="32"/>
        <v>5.1252747252747313E-7</v>
      </c>
      <c r="H318" s="4">
        <f t="shared" si="33"/>
        <v>8.1538461538461627E-8</v>
      </c>
      <c r="I318">
        <v>101100</v>
      </c>
      <c r="J318">
        <f t="shared" si="35"/>
        <v>6.1996632047477753</v>
      </c>
      <c r="K318" s="50">
        <f>ElectricityGenerat!I318*CVD_CMR</f>
        <v>140.50100665685957</v>
      </c>
      <c r="L318" s="53">
        <f t="shared" si="34"/>
        <v>7.8395302908049898</v>
      </c>
      <c r="M318">
        <v>6.48</v>
      </c>
      <c r="N318">
        <v>39.700000000000003</v>
      </c>
      <c r="O318">
        <v>246</v>
      </c>
      <c r="P318">
        <v>5.62</v>
      </c>
      <c r="Q318">
        <v>10.26</v>
      </c>
      <c r="R318" s="7">
        <v>6.1875999999999998</v>
      </c>
      <c r="S318">
        <v>48731</v>
      </c>
      <c r="T318">
        <v>1</v>
      </c>
      <c r="U318" s="9">
        <v>16.324999999999999</v>
      </c>
      <c r="V318" s="9">
        <v>16.324999999999999</v>
      </c>
      <c r="W318" s="9">
        <v>16.324999999999999</v>
      </c>
      <c r="X318" s="9">
        <v>16.324999999999999</v>
      </c>
      <c r="Y318" s="9">
        <v>16.324999999999999</v>
      </c>
    </row>
    <row r="319" spans="1:25" hidden="1" x14ac:dyDescent="0.3">
      <c r="A319" t="s">
        <v>371</v>
      </c>
      <c r="B319" t="s">
        <v>372</v>
      </c>
      <c r="C319" t="s">
        <v>384</v>
      </c>
      <c r="D319" t="s">
        <v>69</v>
      </c>
      <c r="E319" s="52">
        <f>Transportation!E319/1000000</f>
        <v>1.9400000000000001E-5</v>
      </c>
      <c r="F319" s="55">
        <f t="shared" si="31"/>
        <v>4.6901098901098952E-6</v>
      </c>
      <c r="G319" s="57">
        <f t="shared" si="32"/>
        <v>4.6901098901098949E-7</v>
      </c>
      <c r="H319" s="4">
        <f t="shared" si="33"/>
        <v>7.4615384615384683E-8</v>
      </c>
      <c r="I319">
        <v>189800</v>
      </c>
      <c r="J319">
        <f t="shared" si="35"/>
        <v>3.0219614067439409</v>
      </c>
      <c r="K319" s="50">
        <f>ElectricityGenerat!I319*CVD_CMR</f>
        <v>263.76944672079077</v>
      </c>
      <c r="L319" s="53">
        <f t="shared" si="34"/>
        <v>7.1739097944158861</v>
      </c>
      <c r="M319">
        <v>15.5</v>
      </c>
      <c r="N319">
        <v>48.1</v>
      </c>
      <c r="O319">
        <v>322</v>
      </c>
      <c r="P319">
        <v>7.32</v>
      </c>
      <c r="Q319">
        <v>13.58</v>
      </c>
      <c r="R319" s="7">
        <v>6.6905000000000001</v>
      </c>
      <c r="S319">
        <v>8260.4</v>
      </c>
      <c r="T319">
        <v>4</v>
      </c>
      <c r="U319" s="9">
        <v>21.526</v>
      </c>
      <c r="V319" s="9">
        <v>21.492000000000001</v>
      </c>
      <c r="W319" s="9">
        <v>20.079000000000001</v>
      </c>
      <c r="X319" s="9">
        <v>20.946000000000002</v>
      </c>
      <c r="Y319" s="9">
        <v>21.571999999999999</v>
      </c>
    </row>
    <row r="320" spans="1:25" hidden="1" x14ac:dyDescent="0.3">
      <c r="A320" t="s">
        <v>371</v>
      </c>
      <c r="B320" t="s">
        <v>372</v>
      </c>
      <c r="C320" t="s">
        <v>385</v>
      </c>
      <c r="D320" t="s">
        <v>69</v>
      </c>
      <c r="E320" s="52">
        <f>Transportation!E320/1000000</f>
        <v>2.58E-5</v>
      </c>
      <c r="F320" s="55">
        <f t="shared" si="31"/>
        <v>6.2373626373626441E-6</v>
      </c>
      <c r="G320" s="57">
        <f t="shared" si="32"/>
        <v>6.2373626373626443E-7</v>
      </c>
      <c r="H320" s="4">
        <f t="shared" si="33"/>
        <v>9.9230769230769328E-8</v>
      </c>
      <c r="I320">
        <v>110600</v>
      </c>
      <c r="J320">
        <f t="shared" si="35"/>
        <v>6.8968053797468354</v>
      </c>
      <c r="K320" s="50">
        <f>ElectricityGenerat!I320*CVD_CMR</f>
        <v>153.70337622402243</v>
      </c>
      <c r="L320" s="53">
        <f t="shared" si="34"/>
        <v>9.5405604482438076</v>
      </c>
      <c r="M320">
        <v>11</v>
      </c>
      <c r="N320">
        <v>33.4</v>
      </c>
      <c r="O320">
        <v>143</v>
      </c>
      <c r="P320">
        <v>4.96</v>
      </c>
      <c r="Q320">
        <v>9.94</v>
      </c>
      <c r="R320" s="7">
        <v>4.2880000000000003</v>
      </c>
      <c r="S320">
        <v>15980</v>
      </c>
      <c r="T320">
        <v>1</v>
      </c>
      <c r="U320" s="9">
        <v>15.042</v>
      </c>
      <c r="V320" s="9">
        <v>15.042</v>
      </c>
      <c r="W320" s="9">
        <v>15.042</v>
      </c>
      <c r="X320" s="9">
        <v>15.042</v>
      </c>
      <c r="Y320" s="9">
        <v>15.042</v>
      </c>
    </row>
    <row r="321" spans="1:25" hidden="1" x14ac:dyDescent="0.3">
      <c r="A321" t="s">
        <v>371</v>
      </c>
      <c r="B321" t="s">
        <v>372</v>
      </c>
      <c r="C321" t="s">
        <v>386</v>
      </c>
      <c r="D321" t="s">
        <v>69</v>
      </c>
      <c r="E321" s="52">
        <f>Transportation!E321/1000000</f>
        <v>7.6299999999999998E-5</v>
      </c>
      <c r="F321" s="55">
        <f t="shared" si="31"/>
        <v>1.8446153846153864E-5</v>
      </c>
      <c r="G321" s="57">
        <f t="shared" si="32"/>
        <v>1.8446153846153866E-6</v>
      </c>
      <c r="H321" s="4">
        <f t="shared" si="33"/>
        <v>2.9346153846153873E-7</v>
      </c>
      <c r="I321">
        <v>1438000</v>
      </c>
      <c r="J321">
        <f t="shared" si="35"/>
        <v>1.5687330406815021</v>
      </c>
      <c r="K321" s="50">
        <f>ElectricityGenerat!I321*CVD_CMR</f>
        <v>1998.4218355347582</v>
      </c>
      <c r="L321" s="53">
        <f t="shared" si="34"/>
        <v>28.214913263604746</v>
      </c>
      <c r="M321">
        <v>93.800000000000011</v>
      </c>
      <c r="N321">
        <v>148</v>
      </c>
      <c r="O321">
        <v>202</v>
      </c>
      <c r="P321">
        <v>3.87</v>
      </c>
      <c r="Q321">
        <v>11.51</v>
      </c>
      <c r="R321" s="7">
        <v>1.3599000000000001</v>
      </c>
      <c r="S321" s="8">
        <v>648600</v>
      </c>
      <c r="T321">
        <v>4</v>
      </c>
      <c r="U321" s="9">
        <v>12.962</v>
      </c>
      <c r="V321" s="9">
        <v>13.016999999999999</v>
      </c>
      <c r="W321" s="9">
        <v>12.949</v>
      </c>
      <c r="X321" s="9">
        <v>13.173999999999999</v>
      </c>
      <c r="Y321" s="9">
        <v>13.648999999999999</v>
      </c>
    </row>
    <row r="322" spans="1:25" hidden="1" x14ac:dyDescent="0.3">
      <c r="A322" t="s">
        <v>387</v>
      </c>
      <c r="B322" t="s">
        <v>388</v>
      </c>
      <c r="C322" t="s">
        <v>389</v>
      </c>
      <c r="D322" t="s">
        <v>114</v>
      </c>
      <c r="E322" s="52">
        <f>Transportation!E322/1000000</f>
        <v>1.19E-5</v>
      </c>
      <c r="F322" s="55">
        <f t="shared" ref="F322:F385" si="38">0.241758241758242*E322</f>
        <v>2.8769230769230798E-6</v>
      </c>
      <c r="G322" s="57">
        <f t="shared" ref="G322:G385" si="39">0.0241758241758242*E322</f>
        <v>2.8769230769230799E-7</v>
      </c>
      <c r="H322" s="4">
        <f t="shared" ref="H322:H385" si="40">0.00384615384615385*E322</f>
        <v>4.5769230769230812E-8</v>
      </c>
      <c r="I322">
        <v>130000</v>
      </c>
      <c r="J322">
        <f t="shared" si="35"/>
        <v>2.7063689423076922</v>
      </c>
      <c r="K322" s="50">
        <f t="shared" ref="K322:K350" si="41">I322*CVD_CAN</f>
        <v>225.38068834760713</v>
      </c>
      <c r="L322" s="53">
        <f t="shared" ref="L322:L385" si="42">(J322/10)*K322*0.09</f>
        <v>5.4896696562590375</v>
      </c>
      <c r="M322">
        <v>45.300000000000004</v>
      </c>
      <c r="N322">
        <v>19.3</v>
      </c>
      <c r="O322">
        <v>207</v>
      </c>
      <c r="P322">
        <v>49.05</v>
      </c>
      <c r="Q322">
        <v>-122.3</v>
      </c>
      <c r="R322" s="7">
        <v>10.718</v>
      </c>
      <c r="S322">
        <v>51821</v>
      </c>
      <c r="T322">
        <v>2</v>
      </c>
      <c r="U322" s="9">
        <v>6.8890000000000002</v>
      </c>
      <c r="V322" s="9">
        <v>6.8875999999999999</v>
      </c>
      <c r="W322" s="9">
        <v>6.7811000000000003</v>
      </c>
      <c r="X322" s="9">
        <v>6.8868999999999998</v>
      </c>
      <c r="Y322" s="9">
        <v>6.9927999999999999</v>
      </c>
    </row>
    <row r="323" spans="1:25" hidden="1" x14ac:dyDescent="0.3">
      <c r="A323" t="s">
        <v>387</v>
      </c>
      <c r="B323" t="s">
        <v>388</v>
      </c>
      <c r="C323" t="s">
        <v>390</v>
      </c>
      <c r="D323" t="s">
        <v>114</v>
      </c>
      <c r="E323" s="52">
        <f>Transportation!E323/1000000</f>
        <v>4.0500000000000002E-6</v>
      </c>
      <c r="F323" s="55">
        <f t="shared" si="38"/>
        <v>9.7912087912088019E-7</v>
      </c>
      <c r="G323" s="57">
        <f t="shared" si="39"/>
        <v>9.7912087912088024E-8</v>
      </c>
      <c r="H323" s="4">
        <f t="shared" si="40"/>
        <v>1.5576923076923092E-8</v>
      </c>
      <c r="I323">
        <v>130000</v>
      </c>
      <c r="J323">
        <f t="shared" ref="J323:J386" si="43">((591307500000)*E323)/(20*I323)</f>
        <v>0.92107514423076919</v>
      </c>
      <c r="K323" s="50">
        <f t="shared" si="41"/>
        <v>225.38068834760713</v>
      </c>
      <c r="L323" s="53">
        <f t="shared" si="42"/>
        <v>1.8683329502394206</v>
      </c>
      <c r="M323">
        <v>31.6</v>
      </c>
      <c r="N323">
        <v>23.1</v>
      </c>
      <c r="O323">
        <v>773</v>
      </c>
      <c r="P323">
        <v>44.38</v>
      </c>
      <c r="Q323">
        <v>-79.69</v>
      </c>
      <c r="R323" s="7">
        <v>33.459000000000003</v>
      </c>
      <c r="S323" s="8">
        <v>114700</v>
      </c>
      <c r="T323">
        <v>4</v>
      </c>
      <c r="U323" s="9">
        <v>11.837999999999999</v>
      </c>
      <c r="V323" s="9">
        <v>11.73</v>
      </c>
      <c r="W323" s="9">
        <v>11.487</v>
      </c>
      <c r="X323" s="9">
        <v>11.563000000000001</v>
      </c>
      <c r="Y323" s="9">
        <v>11.891999999999999</v>
      </c>
    </row>
    <row r="324" spans="1:25" hidden="1" x14ac:dyDescent="0.3">
      <c r="A324" t="s">
        <v>387</v>
      </c>
      <c r="B324" t="s">
        <v>388</v>
      </c>
      <c r="C324" t="s">
        <v>391</v>
      </c>
      <c r="D324" t="s">
        <v>114</v>
      </c>
      <c r="E324" s="52">
        <f>Transportation!E324/1000000</f>
        <v>1.38E-5</v>
      </c>
      <c r="F324" s="55">
        <f t="shared" si="38"/>
        <v>3.3362637362637397E-6</v>
      </c>
      <c r="G324" s="57">
        <f t="shared" si="39"/>
        <v>3.3362637362637396E-7</v>
      </c>
      <c r="H324" s="4">
        <f t="shared" si="40"/>
        <v>5.307692307692313E-8</v>
      </c>
      <c r="I324">
        <v>927000</v>
      </c>
      <c r="J324">
        <f t="shared" si="43"/>
        <v>0.44013179611650488</v>
      </c>
      <c r="K324" s="50">
        <f t="shared" si="41"/>
        <v>1607.1376776787063</v>
      </c>
      <c r="L324" s="53">
        <f t="shared" si="42"/>
        <v>6.3661715341491378</v>
      </c>
      <c r="M324">
        <v>387</v>
      </c>
      <c r="N324">
        <v>47.1</v>
      </c>
      <c r="O324">
        <v>359</v>
      </c>
      <c r="P324">
        <v>51.04</v>
      </c>
      <c r="Q324">
        <v>-114.07</v>
      </c>
      <c r="R324" s="7">
        <v>7.6116999999999999</v>
      </c>
      <c r="S324" s="8">
        <v>1004400</v>
      </c>
      <c r="T324">
        <v>14</v>
      </c>
      <c r="U324" s="9">
        <v>7.6485000000000003</v>
      </c>
      <c r="V324" s="9">
        <v>7.375</v>
      </c>
      <c r="W324" s="9">
        <v>5.2824999999999998</v>
      </c>
      <c r="X324" s="9">
        <v>6.5953999999999997</v>
      </c>
      <c r="Y324" s="9">
        <v>8.4082000000000008</v>
      </c>
    </row>
    <row r="325" spans="1:25" hidden="1" x14ac:dyDescent="0.3">
      <c r="A325" t="s">
        <v>387</v>
      </c>
      <c r="B325" t="s">
        <v>388</v>
      </c>
      <c r="C325" t="s">
        <v>392</v>
      </c>
      <c r="D325" t="s">
        <v>114</v>
      </c>
      <c r="E325" s="52">
        <f>Transportation!E325/1000000</f>
        <v>4.7400000000000004E-6</v>
      </c>
      <c r="F325" s="55">
        <f t="shared" si="38"/>
        <v>1.1459340659340672E-6</v>
      </c>
      <c r="G325" s="57">
        <f t="shared" si="39"/>
        <v>1.1459340659340672E-7</v>
      </c>
      <c r="H325" s="4">
        <f t="shared" si="40"/>
        <v>1.8230769230769248E-8</v>
      </c>
      <c r="I325">
        <v>108400</v>
      </c>
      <c r="J325">
        <f t="shared" si="43"/>
        <v>1.2928032979704798</v>
      </c>
      <c r="K325" s="50">
        <f t="shared" si="41"/>
        <v>187.93282012985088</v>
      </c>
      <c r="L325" s="53">
        <f t="shared" si="42"/>
        <v>2.1866415269468775</v>
      </c>
      <c r="M325">
        <v>59.900000000000006</v>
      </c>
      <c r="N325">
        <v>14</v>
      </c>
      <c r="O325">
        <v>375</v>
      </c>
      <c r="P325">
        <v>48.42</v>
      </c>
      <c r="Q325">
        <v>-71.14</v>
      </c>
      <c r="R325" s="7">
        <v>26.792999999999999</v>
      </c>
      <c r="S325">
        <v>83262</v>
      </c>
      <c r="T325">
        <v>6</v>
      </c>
      <c r="U325" s="9">
        <v>5.2516999999999996</v>
      </c>
      <c r="V325" s="9">
        <v>5.2382999999999997</v>
      </c>
      <c r="W325" s="9">
        <v>4.9024999999999999</v>
      </c>
      <c r="X325" s="9">
        <v>5.2553999999999998</v>
      </c>
      <c r="Y325" s="9">
        <v>5.3365</v>
      </c>
    </row>
    <row r="326" spans="1:25" hidden="1" x14ac:dyDescent="0.3">
      <c r="A326" t="s">
        <v>387</v>
      </c>
      <c r="B326" t="s">
        <v>388</v>
      </c>
      <c r="C326" t="s">
        <v>393</v>
      </c>
      <c r="D326" t="s">
        <v>114</v>
      </c>
      <c r="E326" s="52">
        <f>Transportation!E326/1000000</f>
        <v>1.6200000000000001E-5</v>
      </c>
      <c r="F326" s="55">
        <f t="shared" si="38"/>
        <v>3.9164835164835207E-6</v>
      </c>
      <c r="G326" s="57">
        <f t="shared" si="39"/>
        <v>3.916483516483521E-7</v>
      </c>
      <c r="H326" s="4">
        <f t="shared" si="40"/>
        <v>6.2307692307692367E-8</v>
      </c>
      <c r="I326">
        <v>924000</v>
      </c>
      <c r="J326">
        <f t="shared" si="43"/>
        <v>0.51835397727272725</v>
      </c>
      <c r="K326" s="50">
        <f t="shared" si="41"/>
        <v>1601.9365848706846</v>
      </c>
      <c r="L326" s="53">
        <f t="shared" si="42"/>
        <v>7.4733318009576823</v>
      </c>
      <c r="M326">
        <v>286</v>
      </c>
      <c r="N326">
        <v>54.6</v>
      </c>
      <c r="O326">
        <v>435</v>
      </c>
      <c r="P326">
        <v>53.54</v>
      </c>
      <c r="Q326">
        <v>-113.49</v>
      </c>
      <c r="R326" s="7">
        <v>7.9561000000000002</v>
      </c>
      <c r="S326" s="8">
        <v>686320</v>
      </c>
      <c r="T326">
        <v>12</v>
      </c>
      <c r="U326" s="9">
        <v>9.2939000000000007</v>
      </c>
      <c r="V326" s="9">
        <v>8.9451000000000001</v>
      </c>
      <c r="W326" s="9">
        <v>7.3619000000000003</v>
      </c>
      <c r="X326" s="9">
        <v>8.4342000000000006</v>
      </c>
      <c r="Y326" s="9">
        <v>9.9062999999999999</v>
      </c>
    </row>
    <row r="327" spans="1:25" hidden="1" x14ac:dyDescent="0.3">
      <c r="A327" t="s">
        <v>387</v>
      </c>
      <c r="B327" t="s">
        <v>388</v>
      </c>
      <c r="C327" t="s">
        <v>394</v>
      </c>
      <c r="D327" t="s">
        <v>114</v>
      </c>
      <c r="E327" s="52">
        <f>Transportation!E327/1000000</f>
        <v>3.6499999999999998E-6</v>
      </c>
      <c r="F327" s="55">
        <f t="shared" si="38"/>
        <v>8.8241758241758327E-7</v>
      </c>
      <c r="G327" s="57">
        <f t="shared" si="39"/>
        <v>8.824175824175833E-8</v>
      </c>
      <c r="H327" s="4">
        <f t="shared" si="40"/>
        <v>1.4038461538461551E-8</v>
      </c>
      <c r="I327">
        <v>106900</v>
      </c>
      <c r="J327">
        <f t="shared" si="43"/>
        <v>1.0094819340505146</v>
      </c>
      <c r="K327" s="50">
        <f t="shared" si="41"/>
        <v>185.33227372584003</v>
      </c>
      <c r="L327" s="53">
        <f t="shared" si="42"/>
        <v>1.6838062391046631</v>
      </c>
      <c r="M327">
        <v>40.400000000000006</v>
      </c>
      <c r="N327">
        <v>16.8</v>
      </c>
      <c r="O327">
        <v>581</v>
      </c>
      <c r="P327">
        <v>43.54</v>
      </c>
      <c r="Q327">
        <v>-80.27</v>
      </c>
      <c r="R327" s="7">
        <v>34.564999999999998</v>
      </c>
      <c r="S327">
        <v>88625</v>
      </c>
      <c r="T327">
        <v>2</v>
      </c>
      <c r="U327" s="9">
        <v>14.098000000000001</v>
      </c>
      <c r="V327" s="9">
        <v>14.098000000000001</v>
      </c>
      <c r="W327" s="9">
        <v>14.098000000000001</v>
      </c>
      <c r="X327" s="9">
        <v>14.098000000000001</v>
      </c>
      <c r="Y327" s="9">
        <v>14.098000000000001</v>
      </c>
    </row>
    <row r="328" spans="1:25" hidden="1" x14ac:dyDescent="0.3">
      <c r="A328" t="s">
        <v>387</v>
      </c>
      <c r="B328" t="s">
        <v>388</v>
      </c>
      <c r="C328" t="s">
        <v>395</v>
      </c>
      <c r="D328" t="s">
        <v>114</v>
      </c>
      <c r="E328" s="52">
        <f>Transportation!E328/1000000</f>
        <v>1.1700000000000001E-5</v>
      </c>
      <c r="F328" s="55">
        <f t="shared" si="38"/>
        <v>2.8285714285714317E-6</v>
      </c>
      <c r="G328" s="57">
        <f t="shared" si="39"/>
        <v>2.8285714285714317E-7</v>
      </c>
      <c r="H328" s="4">
        <f t="shared" si="40"/>
        <v>4.5000000000000046E-8</v>
      </c>
      <c r="I328">
        <v>276400</v>
      </c>
      <c r="J328">
        <f t="shared" si="43"/>
        <v>1.2515010401591897</v>
      </c>
      <c r="K328" s="50">
        <f t="shared" si="41"/>
        <v>479.19401737906622</v>
      </c>
      <c r="L328" s="53">
        <f t="shared" si="42"/>
        <v>5.3974063006916602</v>
      </c>
      <c r="M328">
        <v>33.300000000000004</v>
      </c>
      <c r="N328">
        <v>47.900000000000006</v>
      </c>
      <c r="O328">
        <v>583</v>
      </c>
      <c r="P328">
        <v>44.65</v>
      </c>
      <c r="Q328">
        <v>-63.63</v>
      </c>
      <c r="R328" s="7">
        <v>12.170999999999999</v>
      </c>
      <c r="S328">
        <v>92764</v>
      </c>
      <c r="T328">
        <v>3</v>
      </c>
      <c r="U328" s="9">
        <v>8.8236000000000008</v>
      </c>
      <c r="V328" s="9">
        <v>7.4882</v>
      </c>
      <c r="W328" s="9">
        <v>8.8236000000000008</v>
      </c>
      <c r="X328" s="9">
        <v>8.9270999999999994</v>
      </c>
      <c r="Y328" s="9">
        <v>9.0305999999999997</v>
      </c>
    </row>
    <row r="329" spans="1:25" hidden="1" x14ac:dyDescent="0.3">
      <c r="A329" t="s">
        <v>387</v>
      </c>
      <c r="B329" t="s">
        <v>388</v>
      </c>
      <c r="C329" t="s">
        <v>396</v>
      </c>
      <c r="D329" t="s">
        <v>114</v>
      </c>
      <c r="E329" s="52">
        <f>Transportation!E329/1000000</f>
        <v>1.1100000000000002E-5</v>
      </c>
      <c r="F329" s="55">
        <f t="shared" si="38"/>
        <v>2.6835164835164868E-6</v>
      </c>
      <c r="G329" s="57">
        <f t="shared" si="39"/>
        <v>2.6835164835164868E-7</v>
      </c>
      <c r="H329" s="4">
        <f t="shared" si="40"/>
        <v>4.269230769230774E-8</v>
      </c>
      <c r="I329">
        <v>620200</v>
      </c>
      <c r="J329">
        <f t="shared" si="43"/>
        <v>0.52914489277652377</v>
      </c>
      <c r="K329" s="50">
        <f t="shared" si="41"/>
        <v>1075.2392531783535</v>
      </c>
      <c r="L329" s="53">
        <f t="shared" si="42"/>
        <v>5.1206162339895238</v>
      </c>
      <c r="M329">
        <v>134</v>
      </c>
      <c r="N329">
        <v>53.5</v>
      </c>
      <c r="O329">
        <v>598</v>
      </c>
      <c r="P329">
        <v>43.24</v>
      </c>
      <c r="Q329">
        <v>-79.849999999999994</v>
      </c>
      <c r="R329" s="7">
        <v>11.175000000000001</v>
      </c>
      <c r="S329" s="8">
        <v>455660</v>
      </c>
      <c r="T329">
        <v>7</v>
      </c>
      <c r="U329" s="9">
        <v>16.437000000000001</v>
      </c>
      <c r="V329" s="9">
        <v>16.181000000000001</v>
      </c>
      <c r="W329" s="9">
        <v>13.648999999999999</v>
      </c>
      <c r="X329" s="9">
        <v>15.882</v>
      </c>
      <c r="Y329" s="9">
        <v>16.914999999999999</v>
      </c>
    </row>
    <row r="330" spans="1:25" hidden="1" x14ac:dyDescent="0.3">
      <c r="A330" t="s">
        <v>387</v>
      </c>
      <c r="B330" t="s">
        <v>388</v>
      </c>
      <c r="C330" t="s">
        <v>397</v>
      </c>
      <c r="D330" t="s">
        <v>114</v>
      </c>
      <c r="E330" s="52">
        <f>Transportation!E330/1000000</f>
        <v>8.3599999999999996E-6</v>
      </c>
      <c r="F330" s="55">
        <f t="shared" si="38"/>
        <v>2.0210989010989031E-6</v>
      </c>
      <c r="G330" s="57">
        <f t="shared" si="39"/>
        <v>2.0210989010989032E-7</v>
      </c>
      <c r="H330" s="4">
        <f t="shared" si="40"/>
        <v>3.2153846153846186E-8</v>
      </c>
      <c r="I330">
        <v>116700</v>
      </c>
      <c r="J330">
        <f t="shared" si="43"/>
        <v>2.1179651670951158</v>
      </c>
      <c r="K330" s="50">
        <f t="shared" si="41"/>
        <v>202.32251023204424</v>
      </c>
      <c r="L330" s="53">
        <f t="shared" si="42"/>
        <v>3.8566082627164331</v>
      </c>
      <c r="M330">
        <v>39.800000000000004</v>
      </c>
      <c r="N330">
        <v>18.5</v>
      </c>
      <c r="O330">
        <v>262</v>
      </c>
      <c r="P330">
        <v>49.89</v>
      </c>
      <c r="Q330">
        <v>-119.44</v>
      </c>
      <c r="R330" s="7">
        <v>14.144</v>
      </c>
      <c r="S330" s="8">
        <v>101180</v>
      </c>
      <c r="T330">
        <v>6</v>
      </c>
      <c r="U330" s="9">
        <v>5.4839000000000002</v>
      </c>
      <c r="V330" s="9">
        <v>5.4377000000000004</v>
      </c>
      <c r="W330" s="9">
        <v>5.1199000000000003</v>
      </c>
      <c r="X330" s="9">
        <v>5.4446000000000003</v>
      </c>
      <c r="Y330" s="9">
        <v>5.7676999999999996</v>
      </c>
    </row>
    <row r="331" spans="1:25" hidden="1" x14ac:dyDescent="0.3">
      <c r="A331" t="s">
        <v>387</v>
      </c>
      <c r="B331" t="s">
        <v>388</v>
      </c>
      <c r="C331" t="s">
        <v>398</v>
      </c>
      <c r="D331" t="s">
        <v>114</v>
      </c>
      <c r="E331" s="52">
        <f>Transportation!E331/1000000</f>
        <v>2.3000000000000004E-6</v>
      </c>
      <c r="F331" s="55">
        <f t="shared" si="38"/>
        <v>5.5604395604395672E-7</v>
      </c>
      <c r="G331" s="57">
        <f t="shared" si="39"/>
        <v>5.5604395604395671E-8</v>
      </c>
      <c r="H331" s="4">
        <f t="shared" si="40"/>
        <v>8.8461538461538555E-9</v>
      </c>
      <c r="I331">
        <v>108700</v>
      </c>
      <c r="J331">
        <f t="shared" si="43"/>
        <v>0.62557831186752544</v>
      </c>
      <c r="K331" s="50">
        <f t="shared" si="41"/>
        <v>188.45292941065304</v>
      </c>
      <c r="L331" s="53">
        <f t="shared" si="42"/>
        <v>1.0610285890248563</v>
      </c>
      <c r="M331">
        <v>41.7</v>
      </c>
      <c r="N331">
        <v>16.8</v>
      </c>
      <c r="O331">
        <v>1170</v>
      </c>
      <c r="P331">
        <v>44.25</v>
      </c>
      <c r="Q331">
        <v>-76.540000000000006</v>
      </c>
      <c r="R331" s="7">
        <v>69.540000000000006</v>
      </c>
      <c r="S331">
        <v>85600</v>
      </c>
      <c r="T331">
        <v>3</v>
      </c>
      <c r="U331" s="9">
        <v>11.536</v>
      </c>
      <c r="V331" s="9">
        <v>11.483000000000001</v>
      </c>
      <c r="W331" s="9">
        <v>10.725</v>
      </c>
      <c r="X331" s="9">
        <v>11.537000000000001</v>
      </c>
      <c r="Y331" s="9">
        <v>11.537000000000001</v>
      </c>
    </row>
    <row r="332" spans="1:25" hidden="1" x14ac:dyDescent="0.3">
      <c r="A332" t="s">
        <v>387</v>
      </c>
      <c r="B332" t="s">
        <v>388</v>
      </c>
      <c r="C332" t="s">
        <v>399</v>
      </c>
      <c r="D332" t="s">
        <v>114</v>
      </c>
      <c r="E332" s="52">
        <f>Transportation!E332/1000000</f>
        <v>7.9699999999999999E-6</v>
      </c>
      <c r="F332" s="55">
        <f t="shared" si="38"/>
        <v>1.926813186813189E-6</v>
      </c>
      <c r="G332" s="57">
        <f t="shared" si="39"/>
        <v>1.9268131868131888E-7</v>
      </c>
      <c r="H332" s="4">
        <f t="shared" si="40"/>
        <v>3.0653846153846186E-8</v>
      </c>
      <c r="I332">
        <v>387300</v>
      </c>
      <c r="J332">
        <f t="shared" si="43"/>
        <v>0.60840701975213018</v>
      </c>
      <c r="K332" s="50">
        <f t="shared" si="41"/>
        <v>671.4610815156019</v>
      </c>
      <c r="L332" s="53">
        <f t="shared" si="42"/>
        <v>3.6766947193600452</v>
      </c>
      <c r="M332">
        <v>108</v>
      </c>
      <c r="N332">
        <v>37.300000000000004</v>
      </c>
      <c r="O332">
        <v>565</v>
      </c>
      <c r="P332">
        <v>43.45</v>
      </c>
      <c r="Q332">
        <v>-80.5</v>
      </c>
      <c r="R332" s="7">
        <v>15.132999999999999</v>
      </c>
      <c r="S332" s="8">
        <v>277110</v>
      </c>
      <c r="T332">
        <v>4</v>
      </c>
      <c r="U332" s="9">
        <v>14.694000000000001</v>
      </c>
      <c r="V332" s="9">
        <v>14.64</v>
      </c>
      <c r="W332" s="9">
        <v>13.55</v>
      </c>
      <c r="X332" s="9">
        <v>14.695</v>
      </c>
      <c r="Y332" s="9">
        <v>14.794</v>
      </c>
    </row>
    <row r="333" spans="1:25" hidden="1" x14ac:dyDescent="0.3">
      <c r="A333" t="s">
        <v>387</v>
      </c>
      <c r="B333" t="s">
        <v>388</v>
      </c>
      <c r="C333" t="s">
        <v>400</v>
      </c>
      <c r="D333" t="s">
        <v>114</v>
      </c>
      <c r="E333" s="52">
        <f>Transportation!E333/1000000</f>
        <v>6.4100000000000005E-6</v>
      </c>
      <c r="F333" s="55">
        <f t="shared" si="38"/>
        <v>1.5496703296703313E-6</v>
      </c>
      <c r="G333" s="57">
        <f t="shared" si="39"/>
        <v>1.5496703296703313E-7</v>
      </c>
      <c r="H333" s="4">
        <f t="shared" si="40"/>
        <v>2.4653846153846178E-8</v>
      </c>
      <c r="I333">
        <v>337900</v>
      </c>
      <c r="J333">
        <f t="shared" si="43"/>
        <v>0.56085840115418761</v>
      </c>
      <c r="K333" s="50">
        <f t="shared" si="41"/>
        <v>585.81641994351116</v>
      </c>
      <c r="L333" s="53">
        <f t="shared" si="42"/>
        <v>2.9570405459344906</v>
      </c>
      <c r="M333">
        <v>137</v>
      </c>
      <c r="N333">
        <v>28.900000000000002</v>
      </c>
      <c r="O333">
        <v>542</v>
      </c>
      <c r="P333">
        <v>42.98</v>
      </c>
      <c r="Q333">
        <v>-81.239999999999995</v>
      </c>
      <c r="R333" s="7">
        <v>18.768999999999998</v>
      </c>
      <c r="S333" s="8">
        <v>281300</v>
      </c>
      <c r="T333">
        <v>6</v>
      </c>
      <c r="U333" s="9">
        <v>17.266999999999999</v>
      </c>
      <c r="V333" s="9">
        <v>16.846</v>
      </c>
      <c r="W333" s="9">
        <v>14.843999999999999</v>
      </c>
      <c r="X333" s="9">
        <v>16.276</v>
      </c>
      <c r="Y333" s="9">
        <v>17.404</v>
      </c>
    </row>
    <row r="334" spans="1:25" hidden="1" x14ac:dyDescent="0.3">
      <c r="A334" t="s">
        <v>387</v>
      </c>
      <c r="B334" t="s">
        <v>388</v>
      </c>
      <c r="C334" t="s">
        <v>401</v>
      </c>
      <c r="D334" t="s">
        <v>114</v>
      </c>
      <c r="E334" s="52">
        <f>Transportation!E334/1000000</f>
        <v>2.76E-5</v>
      </c>
      <c r="F334" s="55">
        <f t="shared" si="38"/>
        <v>6.6725274725274794E-6</v>
      </c>
      <c r="G334" s="57">
        <f t="shared" si="39"/>
        <v>6.6725274725274792E-7</v>
      </c>
      <c r="H334" s="4">
        <f t="shared" si="40"/>
        <v>1.0615384615384626E-7</v>
      </c>
      <c r="I334">
        <v>3409000</v>
      </c>
      <c r="J334">
        <f t="shared" si="43"/>
        <v>0.23936765913757702</v>
      </c>
      <c r="K334" s="50">
        <f t="shared" si="41"/>
        <v>5910.1751275153283</v>
      </c>
      <c r="L334" s="53">
        <f t="shared" si="42"/>
        <v>12.732343068298272</v>
      </c>
      <c r="M334">
        <v>748</v>
      </c>
      <c r="N334">
        <v>125</v>
      </c>
      <c r="O334">
        <v>500</v>
      </c>
      <c r="P334">
        <v>45.53</v>
      </c>
      <c r="Q334">
        <v>-73.66</v>
      </c>
      <c r="R334" s="7">
        <v>4.0075000000000003</v>
      </c>
      <c r="S334" s="8">
        <v>3018600</v>
      </c>
      <c r="T334">
        <v>25</v>
      </c>
      <c r="U334" s="9">
        <v>13.484</v>
      </c>
      <c r="V334" s="9">
        <v>12.646000000000001</v>
      </c>
      <c r="W334" s="9">
        <v>8.3560999999999996</v>
      </c>
      <c r="X334" s="9">
        <v>11.284000000000001</v>
      </c>
      <c r="Y334" s="9">
        <v>14.198</v>
      </c>
    </row>
    <row r="335" spans="1:25" hidden="1" x14ac:dyDescent="0.3">
      <c r="A335" t="s">
        <v>387</v>
      </c>
      <c r="B335" t="s">
        <v>388</v>
      </c>
      <c r="C335" t="s">
        <v>402</v>
      </c>
      <c r="D335" t="s">
        <v>114</v>
      </c>
      <c r="E335" s="52">
        <f>Transportation!E335/1000000</f>
        <v>4.2199999999999994E-6</v>
      </c>
      <c r="F335" s="55">
        <f t="shared" si="38"/>
        <v>1.0202197802197811E-6</v>
      </c>
      <c r="G335" s="57">
        <f t="shared" si="39"/>
        <v>1.0202197802197811E-7</v>
      </c>
      <c r="H335" s="4">
        <f t="shared" si="40"/>
        <v>1.6230769230769244E-8</v>
      </c>
      <c r="I335">
        <v>242800</v>
      </c>
      <c r="J335">
        <f t="shared" si="43"/>
        <v>0.51386277800658964</v>
      </c>
      <c r="K335" s="50">
        <f t="shared" si="41"/>
        <v>420.94177792922318</v>
      </c>
      <c r="L335" s="53">
        <f t="shared" si="42"/>
        <v>1.9467568024716919</v>
      </c>
      <c r="M335">
        <v>101</v>
      </c>
      <c r="N335">
        <v>24.1</v>
      </c>
      <c r="O335">
        <v>761</v>
      </c>
      <c r="P335">
        <v>43.9</v>
      </c>
      <c r="Q335">
        <v>-78.89</v>
      </c>
      <c r="R335" s="7">
        <v>31.530999999999999</v>
      </c>
      <c r="S335" s="8">
        <v>229310</v>
      </c>
      <c r="T335">
        <v>6</v>
      </c>
      <c r="U335" s="9">
        <v>15.772</v>
      </c>
      <c r="V335" s="9">
        <v>15.734999999999999</v>
      </c>
      <c r="W335" s="9">
        <v>14.744999999999999</v>
      </c>
      <c r="X335" s="9">
        <v>15.685</v>
      </c>
      <c r="Y335" s="9">
        <v>15.930999999999999</v>
      </c>
    </row>
    <row r="336" spans="1:25" hidden="1" x14ac:dyDescent="0.3">
      <c r="A336" t="s">
        <v>387</v>
      </c>
      <c r="B336" t="s">
        <v>388</v>
      </c>
      <c r="C336" t="s">
        <v>403</v>
      </c>
      <c r="D336" t="s">
        <v>114</v>
      </c>
      <c r="E336" s="52">
        <f>Transportation!E336/1000000</f>
        <v>2.3600000000000001E-5</v>
      </c>
      <c r="F336" s="55">
        <f t="shared" si="38"/>
        <v>5.7054945054945119E-6</v>
      </c>
      <c r="G336" s="57">
        <f t="shared" si="39"/>
        <v>5.7054945054945121E-7</v>
      </c>
      <c r="H336" s="4">
        <f t="shared" si="40"/>
        <v>9.0769230769230864E-8</v>
      </c>
      <c r="I336">
        <v>1052000</v>
      </c>
      <c r="J336">
        <f t="shared" si="43"/>
        <v>0.66325365969581751</v>
      </c>
      <c r="K336" s="50">
        <f t="shared" si="41"/>
        <v>1823.8498780129439</v>
      </c>
      <c r="L336" s="53">
        <f t="shared" si="42"/>
        <v>10.887075956950698</v>
      </c>
      <c r="M336">
        <v>249</v>
      </c>
      <c r="N336">
        <v>66.600000000000009</v>
      </c>
      <c r="O336">
        <v>299</v>
      </c>
      <c r="P336">
        <v>45.41</v>
      </c>
      <c r="Q336">
        <v>-75.7</v>
      </c>
      <c r="R336" s="7">
        <v>4.4915000000000003</v>
      </c>
      <c r="S336" s="8">
        <v>827690</v>
      </c>
      <c r="T336">
        <v>14</v>
      </c>
      <c r="U336" s="9">
        <v>10.483000000000001</v>
      </c>
      <c r="V336" s="9">
        <v>10.236000000000001</v>
      </c>
      <c r="W336" s="9">
        <v>8.2520000000000007</v>
      </c>
      <c r="X336" s="9">
        <v>9.1336999999999993</v>
      </c>
      <c r="Y336" s="9">
        <v>10.725</v>
      </c>
    </row>
    <row r="337" spans="1:25" hidden="1" x14ac:dyDescent="0.3">
      <c r="A337" t="s">
        <v>387</v>
      </c>
      <c r="B337" t="s">
        <v>388</v>
      </c>
      <c r="C337" t="s">
        <v>404</v>
      </c>
      <c r="D337" t="s">
        <v>114</v>
      </c>
      <c r="E337" s="52">
        <f>Transportation!E337/1000000</f>
        <v>2.4100000000000003E-5</v>
      </c>
      <c r="F337" s="55">
        <f t="shared" si="38"/>
        <v>5.8263736263736335E-6</v>
      </c>
      <c r="G337" s="57">
        <f t="shared" si="39"/>
        <v>5.8263736263736333E-7</v>
      </c>
      <c r="H337" s="4">
        <f t="shared" si="40"/>
        <v>9.269230769230779E-8</v>
      </c>
      <c r="I337">
        <v>635500</v>
      </c>
      <c r="J337">
        <f t="shared" si="43"/>
        <v>1.1212046223446106</v>
      </c>
      <c r="K337" s="50">
        <f t="shared" si="41"/>
        <v>1101.764826499264</v>
      </c>
      <c r="L337" s="53">
        <f t="shared" si="42"/>
        <v>11.117734345869145</v>
      </c>
      <c r="M337">
        <v>104</v>
      </c>
      <c r="N337">
        <v>62.2</v>
      </c>
      <c r="O337">
        <v>318</v>
      </c>
      <c r="P337">
        <v>46.82</v>
      </c>
      <c r="Q337">
        <v>-71.28</v>
      </c>
      <c r="R337" s="7">
        <v>5.1052999999999997</v>
      </c>
      <c r="S337" s="8">
        <v>462380</v>
      </c>
      <c r="T337">
        <v>8</v>
      </c>
      <c r="U337" s="9">
        <v>8.9773999999999994</v>
      </c>
      <c r="V337" s="9">
        <v>8.0924999999999994</v>
      </c>
      <c r="W337" s="9">
        <v>7.0456000000000003</v>
      </c>
      <c r="X337" s="9">
        <v>8.6160999999999994</v>
      </c>
      <c r="Y337" s="9">
        <v>9.0305999999999997</v>
      </c>
    </row>
    <row r="338" spans="1:25" hidden="1" x14ac:dyDescent="0.3">
      <c r="A338" t="s">
        <v>387</v>
      </c>
      <c r="B338" t="s">
        <v>388</v>
      </c>
      <c r="C338" t="s">
        <v>405</v>
      </c>
      <c r="D338" t="s">
        <v>114</v>
      </c>
      <c r="E338" s="52">
        <f>Transportation!E338/1000000</f>
        <v>6.3100000000000006E-6</v>
      </c>
      <c r="F338" s="55">
        <f t="shared" si="38"/>
        <v>1.5254945054945073E-6</v>
      </c>
      <c r="G338" s="57">
        <f t="shared" si="39"/>
        <v>1.5254945054945073E-7</v>
      </c>
      <c r="H338" s="4">
        <f t="shared" si="40"/>
        <v>2.4269230769230795E-8</v>
      </c>
      <c r="I338">
        <v>178200</v>
      </c>
      <c r="J338">
        <f t="shared" si="43"/>
        <v>1.0468996422558923</v>
      </c>
      <c r="K338" s="50">
        <f t="shared" si="41"/>
        <v>308.94491279648918</v>
      </c>
      <c r="L338" s="53">
        <f t="shared" si="42"/>
        <v>2.9109088681508011</v>
      </c>
      <c r="M338">
        <v>49.900000000000006</v>
      </c>
      <c r="N338">
        <v>25.200000000000003</v>
      </c>
      <c r="O338">
        <v>526</v>
      </c>
      <c r="P338">
        <v>50.45</v>
      </c>
      <c r="Q338">
        <v>-104.62</v>
      </c>
      <c r="R338" s="7">
        <v>20.841000000000001</v>
      </c>
      <c r="S338" s="8">
        <v>172810</v>
      </c>
      <c r="T338">
        <v>4</v>
      </c>
      <c r="U338" s="9">
        <v>7.3772000000000002</v>
      </c>
      <c r="V338" s="9">
        <v>7.2926000000000002</v>
      </c>
      <c r="W338" s="9">
        <v>6.6749999999999998</v>
      </c>
      <c r="X338" s="9">
        <v>7.1772</v>
      </c>
      <c r="Y338" s="9">
        <v>7.4145000000000003</v>
      </c>
    </row>
    <row r="339" spans="1:25" hidden="1" x14ac:dyDescent="0.3">
      <c r="A339" t="s">
        <v>387</v>
      </c>
      <c r="B339" t="s">
        <v>388</v>
      </c>
      <c r="C339" t="s">
        <v>406</v>
      </c>
      <c r="D339" t="s">
        <v>114</v>
      </c>
      <c r="E339" s="52">
        <f>Transportation!E339/1000000</f>
        <v>5.5099999999999998E-6</v>
      </c>
      <c r="F339" s="55">
        <f t="shared" si="38"/>
        <v>1.3320879120879135E-6</v>
      </c>
      <c r="G339" s="57">
        <f t="shared" si="39"/>
        <v>1.3320879120879134E-7</v>
      </c>
      <c r="H339" s="4">
        <f t="shared" si="40"/>
        <v>2.1192307692307713E-8</v>
      </c>
      <c r="I339">
        <v>147400</v>
      </c>
      <c r="J339">
        <f t="shared" si="43"/>
        <v>1.1051914263907734</v>
      </c>
      <c r="K339" s="50">
        <f t="shared" si="41"/>
        <v>255.547026634133</v>
      </c>
      <c r="L339" s="53">
        <f t="shared" si="42"/>
        <v>2.5418554458812852</v>
      </c>
      <c r="M339">
        <v>71.3</v>
      </c>
      <c r="N339">
        <v>17.5</v>
      </c>
      <c r="O339">
        <v>376</v>
      </c>
      <c r="P339">
        <v>45.28</v>
      </c>
      <c r="Q339">
        <v>-66.099999999999994</v>
      </c>
      <c r="R339" s="7">
        <v>21.513999999999999</v>
      </c>
      <c r="S339">
        <v>62140</v>
      </c>
      <c r="T339">
        <v>8</v>
      </c>
      <c r="U339" s="9">
        <v>7.2084999999999999</v>
      </c>
      <c r="V339" s="9">
        <v>4.1314000000000002</v>
      </c>
      <c r="W339" s="9">
        <v>6.9398999999999997</v>
      </c>
      <c r="X339" s="9">
        <v>7.3091999999999997</v>
      </c>
      <c r="Y339" s="9">
        <v>7.5720999999999998</v>
      </c>
    </row>
    <row r="340" spans="1:25" hidden="1" x14ac:dyDescent="0.3">
      <c r="A340" t="s">
        <v>387</v>
      </c>
      <c r="B340" t="s">
        <v>388</v>
      </c>
      <c r="C340" t="s">
        <v>407</v>
      </c>
      <c r="D340" t="s">
        <v>114</v>
      </c>
      <c r="E340" s="52">
        <f>Transportation!E340/1000000</f>
        <v>6.2899999999999999E-6</v>
      </c>
      <c r="F340" s="55">
        <f t="shared" si="38"/>
        <v>1.5206593406593423E-6</v>
      </c>
      <c r="G340" s="57">
        <f t="shared" si="39"/>
        <v>1.5206593406593421E-7</v>
      </c>
      <c r="H340" s="4">
        <f t="shared" si="40"/>
        <v>2.4192307692307716E-8</v>
      </c>
      <c r="I340">
        <v>196800</v>
      </c>
      <c r="J340">
        <f t="shared" si="43"/>
        <v>0.94495024771341463</v>
      </c>
      <c r="K340" s="50">
        <f t="shared" si="41"/>
        <v>341.19168820622372</v>
      </c>
      <c r="L340" s="53">
        <f t="shared" si="42"/>
        <v>2.9016825325940627</v>
      </c>
      <c r="M340">
        <v>71</v>
      </c>
      <c r="N340">
        <v>23.400000000000002</v>
      </c>
      <c r="O340">
        <v>472</v>
      </c>
      <c r="P340">
        <v>52.13</v>
      </c>
      <c r="Q340">
        <v>-106.66</v>
      </c>
      <c r="R340" s="7">
        <v>20.186</v>
      </c>
      <c r="S340" s="8">
        <v>194010</v>
      </c>
      <c r="T340">
        <v>5</v>
      </c>
      <c r="U340" s="9">
        <v>7.0974000000000004</v>
      </c>
      <c r="V340" s="9">
        <v>7.0570000000000004</v>
      </c>
      <c r="W340" s="9">
        <v>6.4625000000000004</v>
      </c>
      <c r="X340" s="9">
        <v>7.0983999999999998</v>
      </c>
      <c r="Y340" s="9">
        <v>7.3091999999999997</v>
      </c>
    </row>
    <row r="341" spans="1:25" hidden="1" x14ac:dyDescent="0.3">
      <c r="A341" t="s">
        <v>387</v>
      </c>
      <c r="B341" t="s">
        <v>388</v>
      </c>
      <c r="C341" t="s">
        <v>408</v>
      </c>
      <c r="D341" t="s">
        <v>114</v>
      </c>
      <c r="E341" s="52">
        <f>Transportation!E341/1000000</f>
        <v>8.3499999999999997E-6</v>
      </c>
      <c r="F341" s="55">
        <f t="shared" si="38"/>
        <v>2.0186813186813207E-6</v>
      </c>
      <c r="G341" s="57">
        <f t="shared" si="39"/>
        <v>2.0186813186813208E-7</v>
      </c>
      <c r="H341" s="4">
        <f t="shared" si="40"/>
        <v>3.2115384615384646E-8</v>
      </c>
      <c r="I341">
        <v>127600</v>
      </c>
      <c r="J341">
        <f t="shared" si="43"/>
        <v>1.9347247746865204</v>
      </c>
      <c r="K341" s="50">
        <f t="shared" si="41"/>
        <v>221.21981410118977</v>
      </c>
      <c r="L341" s="53">
        <f t="shared" si="42"/>
        <v>3.8519950949380646</v>
      </c>
      <c r="M341">
        <v>38.700000000000003</v>
      </c>
      <c r="N341">
        <v>20.5</v>
      </c>
      <c r="O341">
        <v>309</v>
      </c>
      <c r="P341">
        <v>45.4</v>
      </c>
      <c r="Q341">
        <v>-71.91</v>
      </c>
      <c r="R341" s="7">
        <v>15.083</v>
      </c>
      <c r="S341" s="8">
        <v>141490</v>
      </c>
      <c r="T341">
        <v>5</v>
      </c>
      <c r="U341" s="9">
        <v>7.2643000000000004</v>
      </c>
      <c r="V341" s="9">
        <v>7.2096999999999998</v>
      </c>
      <c r="W341" s="9">
        <v>6.9398999999999997</v>
      </c>
      <c r="X341" s="9">
        <v>7.2039</v>
      </c>
      <c r="Y341" s="9">
        <v>7.5195999999999996</v>
      </c>
    </row>
    <row r="342" spans="1:25" hidden="1" x14ac:dyDescent="0.3">
      <c r="A342" t="s">
        <v>387</v>
      </c>
      <c r="B342" t="s">
        <v>388</v>
      </c>
      <c r="C342" t="s">
        <v>409</v>
      </c>
      <c r="D342" t="s">
        <v>114</v>
      </c>
      <c r="E342" s="52">
        <f>Transportation!E342/1000000</f>
        <v>4.9699999999999998E-6</v>
      </c>
      <c r="F342" s="55">
        <f t="shared" si="38"/>
        <v>1.2015384615384628E-6</v>
      </c>
      <c r="G342" s="57">
        <f t="shared" si="39"/>
        <v>1.2015384615384628E-7</v>
      </c>
      <c r="H342" s="4">
        <f t="shared" si="40"/>
        <v>1.9115384615384633E-8</v>
      </c>
      <c r="I342">
        <v>300000</v>
      </c>
      <c r="J342">
        <f t="shared" si="43"/>
        <v>0.48979971249999998</v>
      </c>
      <c r="K342" s="50">
        <f t="shared" si="41"/>
        <v>520.10928080217025</v>
      </c>
      <c r="L342" s="53">
        <f t="shared" si="42"/>
        <v>2.2927443858493626</v>
      </c>
      <c r="M342">
        <v>85</v>
      </c>
      <c r="N342">
        <v>32.5</v>
      </c>
      <c r="O342">
        <v>881</v>
      </c>
      <c r="P342">
        <v>43.16</v>
      </c>
      <c r="Q342">
        <v>-79.23</v>
      </c>
      <c r="R342" s="7">
        <v>27.087</v>
      </c>
      <c r="S342" s="8">
        <v>167030</v>
      </c>
      <c r="T342">
        <v>5</v>
      </c>
      <c r="U342" s="9">
        <v>16.369</v>
      </c>
      <c r="V342" s="9">
        <v>16.256</v>
      </c>
      <c r="W342" s="9">
        <v>15.289</v>
      </c>
      <c r="X342" s="9">
        <v>15.833</v>
      </c>
      <c r="Y342" s="9">
        <v>16.373999999999999</v>
      </c>
    </row>
    <row r="343" spans="1:25" hidden="1" x14ac:dyDescent="0.3">
      <c r="A343" t="s">
        <v>387</v>
      </c>
      <c r="B343" t="s">
        <v>388</v>
      </c>
      <c r="C343" t="s">
        <v>410</v>
      </c>
      <c r="D343" t="s">
        <v>114</v>
      </c>
      <c r="E343" s="52">
        <f>Transportation!E343/1000000</f>
        <v>6.55E-6</v>
      </c>
      <c r="F343" s="55">
        <f t="shared" si="38"/>
        <v>1.5835164835164853E-6</v>
      </c>
      <c r="G343" s="57">
        <f t="shared" si="39"/>
        <v>1.5835164835164852E-7</v>
      </c>
      <c r="H343" s="4">
        <f t="shared" si="40"/>
        <v>2.5192307692307715E-8</v>
      </c>
      <c r="I343">
        <v>104200</v>
      </c>
      <c r="J343">
        <f t="shared" si="43"/>
        <v>1.8584760676583494</v>
      </c>
      <c r="K343" s="50">
        <f t="shared" si="41"/>
        <v>180.65129019862047</v>
      </c>
      <c r="L343" s="53">
        <f t="shared" si="42"/>
        <v>3.0216248948316555</v>
      </c>
      <c r="M343">
        <v>34.200000000000003</v>
      </c>
      <c r="N343">
        <v>17.8</v>
      </c>
      <c r="O343">
        <v>336</v>
      </c>
      <c r="P343">
        <v>46.49</v>
      </c>
      <c r="Q343">
        <v>-80.98</v>
      </c>
      <c r="R343" s="7">
        <v>18.876999999999999</v>
      </c>
      <c r="S343">
        <v>63093</v>
      </c>
      <c r="T343">
        <v>4</v>
      </c>
      <c r="U343" s="9">
        <v>7.5183</v>
      </c>
      <c r="V343" s="9">
        <v>7.4695999999999998</v>
      </c>
      <c r="W343" s="9">
        <v>7.2565999999999997</v>
      </c>
      <c r="X343" s="9">
        <v>7.4142999999999999</v>
      </c>
      <c r="Y343" s="9">
        <v>7.6246</v>
      </c>
    </row>
    <row r="344" spans="1:25" hidden="1" x14ac:dyDescent="0.3">
      <c r="A344" t="s">
        <v>387</v>
      </c>
      <c r="B344" t="s">
        <v>388</v>
      </c>
      <c r="C344" t="s">
        <v>411</v>
      </c>
      <c r="D344" t="s">
        <v>114</v>
      </c>
      <c r="E344" s="52">
        <f>Transportation!E344/1000000</f>
        <v>3.7900000000000001E-6</v>
      </c>
      <c r="F344" s="55">
        <f t="shared" si="38"/>
        <v>9.1626373626373723E-7</v>
      </c>
      <c r="G344" s="57">
        <f t="shared" si="39"/>
        <v>9.1626373626373723E-8</v>
      </c>
      <c r="H344" s="4">
        <f t="shared" si="40"/>
        <v>1.4576923076923091E-8</v>
      </c>
      <c r="I344">
        <v>103200</v>
      </c>
      <c r="J344">
        <f t="shared" si="43"/>
        <v>1.085782667151163</v>
      </c>
      <c r="K344" s="50">
        <f t="shared" si="41"/>
        <v>178.91759259594659</v>
      </c>
      <c r="L344" s="53">
        <f t="shared" si="42"/>
        <v>1.7483905880018287</v>
      </c>
      <c r="M344">
        <v>60.5</v>
      </c>
      <c r="N344">
        <v>13.3</v>
      </c>
      <c r="O344">
        <v>427</v>
      </c>
      <c r="P344">
        <v>48.41</v>
      </c>
      <c r="Q344">
        <v>-89.26</v>
      </c>
      <c r="R344" s="7">
        <v>32.177999999999997</v>
      </c>
      <c r="S344">
        <v>88047</v>
      </c>
      <c r="T344">
        <v>5</v>
      </c>
      <c r="U344" s="9">
        <v>6.5376000000000003</v>
      </c>
      <c r="V344" s="9">
        <v>6.5579000000000001</v>
      </c>
      <c r="W344" s="9">
        <v>6.3560999999999996</v>
      </c>
      <c r="X344" s="9">
        <v>6.6219999999999999</v>
      </c>
      <c r="Y344" s="9">
        <v>6.6749999999999998</v>
      </c>
    </row>
    <row r="345" spans="1:25" hidden="1" x14ac:dyDescent="0.3">
      <c r="A345" t="s">
        <v>387</v>
      </c>
      <c r="B345" t="s">
        <v>388</v>
      </c>
      <c r="C345" t="s">
        <v>412</v>
      </c>
      <c r="D345" t="s">
        <v>114</v>
      </c>
      <c r="E345" s="52">
        <f>Transportation!E345/1000000</f>
        <v>1.34E-5</v>
      </c>
      <c r="F345" s="55">
        <f t="shared" si="38"/>
        <v>3.2395604395604432E-6</v>
      </c>
      <c r="G345" s="57">
        <f t="shared" si="39"/>
        <v>3.2395604395604428E-7</v>
      </c>
      <c r="H345" s="4">
        <f t="shared" si="40"/>
        <v>5.153846153846159E-8</v>
      </c>
      <c r="I345">
        <v>4607000</v>
      </c>
      <c r="J345">
        <f t="shared" si="43"/>
        <v>8.5994361840677228E-2</v>
      </c>
      <c r="K345" s="50">
        <f t="shared" si="41"/>
        <v>7987.1448555186616</v>
      </c>
      <c r="L345" s="53">
        <f t="shared" si="42"/>
        <v>6.1816448230143788</v>
      </c>
      <c r="M345">
        <v>1300</v>
      </c>
      <c r="N345">
        <v>128</v>
      </c>
      <c r="O345">
        <v>1270</v>
      </c>
      <c r="P345">
        <v>43.7</v>
      </c>
      <c r="Q345">
        <v>-79.489999999999995</v>
      </c>
      <c r="R345" s="7">
        <v>9.9098000000000006</v>
      </c>
      <c r="S345" s="8">
        <v>4820200</v>
      </c>
      <c r="T345">
        <v>33</v>
      </c>
      <c r="U345" s="9">
        <v>19.46</v>
      </c>
      <c r="V345" s="9">
        <v>18.632000000000001</v>
      </c>
      <c r="W345" s="9">
        <v>14.247999999999999</v>
      </c>
      <c r="X345" s="9">
        <v>17.600000000000001</v>
      </c>
      <c r="Y345" s="9">
        <v>20.513000000000002</v>
      </c>
    </row>
    <row r="346" spans="1:25" hidden="1" x14ac:dyDescent="0.3">
      <c r="A346" t="s">
        <v>387</v>
      </c>
      <c r="B346" t="s">
        <v>388</v>
      </c>
      <c r="C346" t="s">
        <v>413</v>
      </c>
      <c r="D346" t="s">
        <v>114</v>
      </c>
      <c r="E346" s="52">
        <f>Transportation!E346/1000000</f>
        <v>7.4200000000000001E-6</v>
      </c>
      <c r="F346" s="55">
        <f t="shared" si="38"/>
        <v>1.7938461538461557E-6</v>
      </c>
      <c r="G346" s="57">
        <f t="shared" si="39"/>
        <v>1.7938461538461558E-7</v>
      </c>
      <c r="H346" s="4">
        <f t="shared" si="40"/>
        <v>2.8538461538461566E-8</v>
      </c>
      <c r="I346">
        <v>117800</v>
      </c>
      <c r="J346">
        <f t="shared" si="43"/>
        <v>1.8622672538200342</v>
      </c>
      <c r="K346" s="50">
        <f t="shared" si="41"/>
        <v>204.22957759498553</v>
      </c>
      <c r="L346" s="53">
        <f t="shared" si="42"/>
        <v>3.4229704915497532</v>
      </c>
      <c r="M346">
        <v>41.7</v>
      </c>
      <c r="N346">
        <v>18.2</v>
      </c>
      <c r="O346">
        <v>315</v>
      </c>
      <c r="P346">
        <v>46.36</v>
      </c>
      <c r="Q346">
        <v>-72.569999999999993</v>
      </c>
      <c r="R346" s="7">
        <v>17.292999999999999</v>
      </c>
      <c r="S346" s="8">
        <v>102290</v>
      </c>
      <c r="T346">
        <v>4</v>
      </c>
      <c r="U346" s="9">
        <v>8.0455000000000005</v>
      </c>
      <c r="V346" s="9">
        <v>8.0546000000000006</v>
      </c>
      <c r="W346" s="9">
        <v>7.7294</v>
      </c>
      <c r="X346" s="9">
        <v>8.0433000000000003</v>
      </c>
      <c r="Y346" s="9">
        <v>8.1477000000000004</v>
      </c>
    </row>
    <row r="347" spans="1:25" hidden="1" x14ac:dyDescent="0.3">
      <c r="A347" t="s">
        <v>387</v>
      </c>
      <c r="B347" t="s">
        <v>388</v>
      </c>
      <c r="C347" t="s">
        <v>414</v>
      </c>
      <c r="D347" t="s">
        <v>114</v>
      </c>
      <c r="E347" s="52">
        <f>Transportation!E347/1000000</f>
        <v>5.0000000000000002E-5</v>
      </c>
      <c r="F347" s="55">
        <f t="shared" si="38"/>
        <v>1.2087912087912101E-5</v>
      </c>
      <c r="G347" s="57">
        <f t="shared" si="39"/>
        <v>1.2087912087912101E-6</v>
      </c>
      <c r="H347" s="4">
        <f t="shared" si="40"/>
        <v>1.923076923076925E-7</v>
      </c>
      <c r="I347">
        <v>1959000</v>
      </c>
      <c r="J347">
        <f t="shared" si="43"/>
        <v>0.754603751914242</v>
      </c>
      <c r="K347" s="50">
        <f t="shared" si="41"/>
        <v>3396.313603638172</v>
      </c>
      <c r="L347" s="53">
        <f t="shared" si="42"/>
        <v>23.065838891844702</v>
      </c>
      <c r="M347">
        <v>348</v>
      </c>
      <c r="N347">
        <v>105</v>
      </c>
      <c r="O347">
        <v>217</v>
      </c>
      <c r="P347">
        <v>49.21</v>
      </c>
      <c r="Q347">
        <v>-122.99</v>
      </c>
      <c r="R347" s="7">
        <v>2.0695000000000001</v>
      </c>
      <c r="S347" s="8">
        <v>1405600</v>
      </c>
      <c r="T347">
        <v>14</v>
      </c>
      <c r="U347" s="9">
        <v>8.4425000000000008</v>
      </c>
      <c r="V347" s="9">
        <v>8.7690999999999999</v>
      </c>
      <c r="W347" s="9">
        <v>6.8869999999999996</v>
      </c>
      <c r="X347" s="9">
        <v>8.6938999999999993</v>
      </c>
      <c r="Y347" s="9">
        <v>10.111000000000001</v>
      </c>
    </row>
    <row r="348" spans="1:25" hidden="1" x14ac:dyDescent="0.3">
      <c r="A348" t="s">
        <v>387</v>
      </c>
      <c r="B348" t="s">
        <v>388</v>
      </c>
      <c r="C348" t="s">
        <v>415</v>
      </c>
      <c r="D348" t="s">
        <v>114</v>
      </c>
      <c r="E348" s="52">
        <f>Transportation!E348/1000000</f>
        <v>9.7200000000000001E-6</v>
      </c>
      <c r="F348" s="55">
        <f t="shared" si="38"/>
        <v>2.3498901098901124E-6</v>
      </c>
      <c r="G348" s="57">
        <f t="shared" si="39"/>
        <v>2.3498901098901123E-7</v>
      </c>
      <c r="H348" s="4">
        <f t="shared" si="40"/>
        <v>3.738461538461542E-8</v>
      </c>
      <c r="I348">
        <v>288700</v>
      </c>
      <c r="J348">
        <f t="shared" si="43"/>
        <v>0.99541200207828207</v>
      </c>
      <c r="K348" s="50">
        <f t="shared" si="41"/>
        <v>500.51849789195523</v>
      </c>
      <c r="L348" s="53">
        <f t="shared" si="42"/>
        <v>4.4839990805746099</v>
      </c>
      <c r="M348">
        <v>108</v>
      </c>
      <c r="N348">
        <v>27.8</v>
      </c>
      <c r="O348">
        <v>336</v>
      </c>
      <c r="P348">
        <v>48.46</v>
      </c>
      <c r="Q348">
        <v>-123.4</v>
      </c>
      <c r="R348" s="7">
        <v>12.084</v>
      </c>
      <c r="S348" s="8">
        <v>242020</v>
      </c>
      <c r="T348">
        <v>8</v>
      </c>
      <c r="U348" s="9">
        <v>5.7359999999999998</v>
      </c>
      <c r="V348" s="9">
        <v>5.1557000000000004</v>
      </c>
      <c r="W348" s="9">
        <v>4.7934000000000001</v>
      </c>
      <c r="X348" s="9">
        <v>5.0655999999999999</v>
      </c>
      <c r="Y348" s="9">
        <v>5.8213999999999997</v>
      </c>
    </row>
    <row r="349" spans="1:25" hidden="1" x14ac:dyDescent="0.3">
      <c r="A349" t="s">
        <v>387</v>
      </c>
      <c r="B349" t="s">
        <v>388</v>
      </c>
      <c r="C349" t="s">
        <v>416</v>
      </c>
      <c r="D349" t="s">
        <v>114</v>
      </c>
      <c r="E349" s="52">
        <f>Transportation!E349/1000000</f>
        <v>3.9999999999999998E-6</v>
      </c>
      <c r="F349" s="55">
        <f t="shared" si="38"/>
        <v>9.6703296703296807E-7</v>
      </c>
      <c r="G349" s="57">
        <f t="shared" si="39"/>
        <v>9.6703296703296794E-8</v>
      </c>
      <c r="H349" s="4">
        <f t="shared" si="40"/>
        <v>1.5384615384615398E-8</v>
      </c>
      <c r="I349">
        <v>265500</v>
      </c>
      <c r="J349">
        <f t="shared" si="43"/>
        <v>0.44542937853107345</v>
      </c>
      <c r="K349" s="50">
        <f t="shared" si="41"/>
        <v>460.29671350992072</v>
      </c>
      <c r="L349" s="53">
        <f t="shared" si="42"/>
        <v>1.8452671113475758</v>
      </c>
      <c r="M349">
        <v>75.3</v>
      </c>
      <c r="N349">
        <v>30.6</v>
      </c>
      <c r="O349">
        <v>1050</v>
      </c>
      <c r="P349">
        <v>42.3</v>
      </c>
      <c r="Q349">
        <v>-82.98</v>
      </c>
      <c r="R349" s="7">
        <v>34.200000000000003</v>
      </c>
      <c r="S349" s="8">
        <v>525640</v>
      </c>
      <c r="T349">
        <v>6</v>
      </c>
      <c r="U349" s="9">
        <v>20.053000000000001</v>
      </c>
      <c r="V349" s="9">
        <v>19.742000000000001</v>
      </c>
      <c r="W349" s="9">
        <v>17.013000000000002</v>
      </c>
      <c r="X349" s="9">
        <v>19.497</v>
      </c>
      <c r="Y349" s="9">
        <v>20.417000000000002</v>
      </c>
    </row>
    <row r="350" spans="1:25" hidden="1" x14ac:dyDescent="0.3">
      <c r="A350" t="s">
        <v>387</v>
      </c>
      <c r="B350" t="s">
        <v>388</v>
      </c>
      <c r="C350" t="s">
        <v>417</v>
      </c>
      <c r="D350" t="s">
        <v>114</v>
      </c>
      <c r="E350" s="52">
        <f>Transportation!E350/1000000</f>
        <v>9.9500000000000013E-6</v>
      </c>
      <c r="F350" s="55">
        <f t="shared" si="38"/>
        <v>2.4054945054945084E-6</v>
      </c>
      <c r="G350" s="57">
        <f t="shared" si="39"/>
        <v>2.4054945054945083E-7</v>
      </c>
      <c r="H350" s="4">
        <f t="shared" si="40"/>
        <v>3.8269230769230811E-8</v>
      </c>
      <c r="I350">
        <v>627000</v>
      </c>
      <c r="J350">
        <f t="shared" si="43"/>
        <v>0.46917939593301444</v>
      </c>
      <c r="K350" s="50">
        <f t="shared" si="41"/>
        <v>1087.0283968765359</v>
      </c>
      <c r="L350" s="53">
        <f t="shared" si="42"/>
        <v>4.5901019394770959</v>
      </c>
      <c r="M350">
        <v>220</v>
      </c>
      <c r="N350">
        <v>42.300000000000004</v>
      </c>
      <c r="O350">
        <v>526</v>
      </c>
      <c r="P350">
        <v>49.88</v>
      </c>
      <c r="Q350">
        <v>-97.16</v>
      </c>
      <c r="R350" s="7">
        <v>12.443</v>
      </c>
      <c r="S350" s="8">
        <v>606320</v>
      </c>
      <c r="T350">
        <v>11</v>
      </c>
      <c r="U350" s="9">
        <v>10.07</v>
      </c>
      <c r="V350" s="9">
        <v>9.8861000000000008</v>
      </c>
      <c r="W350" s="9">
        <v>8.4602000000000004</v>
      </c>
      <c r="X350" s="9">
        <v>9.2888999999999999</v>
      </c>
      <c r="Y350" s="9">
        <v>10.673999999999999</v>
      </c>
    </row>
    <row r="351" spans="1:25" hidden="1" x14ac:dyDescent="0.3">
      <c r="A351" t="s">
        <v>418</v>
      </c>
      <c r="B351" t="s">
        <v>419</v>
      </c>
      <c r="C351" t="s">
        <v>420</v>
      </c>
      <c r="D351" t="s">
        <v>69</v>
      </c>
      <c r="E351" s="52">
        <f>Transportation!E351/1000000</f>
        <v>3.0200000000000002E-5</v>
      </c>
      <c r="F351" s="55">
        <f t="shared" si="38"/>
        <v>7.3010989010989093E-6</v>
      </c>
      <c r="G351" s="57">
        <f t="shared" si="39"/>
        <v>7.3010989010989097E-7</v>
      </c>
      <c r="H351" s="4">
        <f t="shared" si="40"/>
        <v>1.1615384615384627E-7</v>
      </c>
      <c r="I351">
        <v>584000</v>
      </c>
      <c r="J351">
        <f t="shared" si="43"/>
        <v>1.5288943921232876</v>
      </c>
      <c r="K351" s="50">
        <f>I351*CVD_CAF</f>
        <v>1045.292423221845</v>
      </c>
      <c r="L351" s="53">
        <f t="shared" si="42"/>
        <v>14.383275515935566</v>
      </c>
      <c r="M351">
        <v>45.2</v>
      </c>
      <c r="N351">
        <v>86.9</v>
      </c>
      <c r="O351">
        <v>335</v>
      </c>
      <c r="P351">
        <v>4.38</v>
      </c>
      <c r="Q351">
        <v>18.54</v>
      </c>
      <c r="R351" s="7">
        <v>3.8513000000000002</v>
      </c>
      <c r="S351" s="8">
        <v>313200</v>
      </c>
      <c r="T351">
        <v>2</v>
      </c>
      <c r="U351" s="9">
        <v>15.086</v>
      </c>
      <c r="V351" s="9">
        <v>15.064</v>
      </c>
      <c r="W351" s="9">
        <v>14.992000000000001</v>
      </c>
      <c r="X351" s="9">
        <v>15.042</v>
      </c>
      <c r="Y351" s="9">
        <v>15.090999999999999</v>
      </c>
    </row>
    <row r="352" spans="1:25" hidden="1" x14ac:dyDescent="0.3">
      <c r="A352" t="s">
        <v>421</v>
      </c>
      <c r="B352" t="s">
        <v>422</v>
      </c>
      <c r="C352" t="s">
        <v>423</v>
      </c>
      <c r="D352" t="s">
        <v>69</v>
      </c>
      <c r="E352" s="52">
        <f>Transportation!E352/1000000</f>
        <v>7.0300000000000005E-6</v>
      </c>
      <c r="F352" s="55">
        <f t="shared" si="38"/>
        <v>1.6995604395604414E-6</v>
      </c>
      <c r="G352" s="57">
        <f t="shared" si="39"/>
        <v>1.6995604395604414E-7</v>
      </c>
      <c r="H352" s="4">
        <f t="shared" si="40"/>
        <v>2.7038461538461566E-8</v>
      </c>
      <c r="I352">
        <v>108700</v>
      </c>
      <c r="J352">
        <f t="shared" si="43"/>
        <v>1.91209370975161</v>
      </c>
      <c r="K352" s="50">
        <f>I352*CVD_TCD</f>
        <v>125.58146363779798</v>
      </c>
      <c r="L352" s="53">
        <f t="shared" si="42"/>
        <v>2.1611117401491065</v>
      </c>
      <c r="M352">
        <v>27.900000000000002</v>
      </c>
      <c r="N352">
        <v>20.6</v>
      </c>
      <c r="O352">
        <v>378</v>
      </c>
      <c r="P352">
        <v>8.56</v>
      </c>
      <c r="Q352">
        <v>16.07</v>
      </c>
      <c r="R352" s="7">
        <v>18.359000000000002</v>
      </c>
      <c r="S352">
        <v>8504.4</v>
      </c>
      <c r="T352">
        <v>2</v>
      </c>
      <c r="U352" s="9">
        <v>23.63</v>
      </c>
      <c r="V352" s="9">
        <v>23.626999999999999</v>
      </c>
      <c r="W352" s="9">
        <v>22.196000000000002</v>
      </c>
      <c r="X352" s="9">
        <v>22.913</v>
      </c>
      <c r="Y352" s="9">
        <v>23.63</v>
      </c>
    </row>
    <row r="353" spans="1:25" hidden="1" x14ac:dyDescent="0.3">
      <c r="A353" t="s">
        <v>421</v>
      </c>
      <c r="B353" t="s">
        <v>422</v>
      </c>
      <c r="C353" t="s">
        <v>424</v>
      </c>
      <c r="D353" t="s">
        <v>69</v>
      </c>
      <c r="E353" s="52">
        <f>Transportation!E353/1000000</f>
        <v>2.5999999999999998E-5</v>
      </c>
      <c r="F353" s="55">
        <f t="shared" si="38"/>
        <v>6.2857142857142917E-6</v>
      </c>
      <c r="G353" s="57">
        <f t="shared" si="39"/>
        <v>6.2857142857142919E-7</v>
      </c>
      <c r="H353" s="4">
        <f t="shared" si="40"/>
        <v>1.0000000000000009E-7</v>
      </c>
      <c r="I353">
        <v>639000</v>
      </c>
      <c r="J353">
        <f t="shared" si="43"/>
        <v>1.2029730046948355</v>
      </c>
      <c r="K353" s="50">
        <f>I353*CVD_TCD</f>
        <v>738.23877888273148</v>
      </c>
      <c r="L353" s="53">
        <f t="shared" si="42"/>
        <v>7.9927318981332514</v>
      </c>
      <c r="M353">
        <v>42.400000000000006</v>
      </c>
      <c r="N353">
        <v>98.2</v>
      </c>
      <c r="O353">
        <v>500</v>
      </c>
      <c r="P353">
        <v>12.12</v>
      </c>
      <c r="Q353">
        <v>15.06</v>
      </c>
      <c r="R353" s="7">
        <v>5.0937999999999999</v>
      </c>
      <c r="S353">
        <v>8289.4</v>
      </c>
      <c r="T353">
        <v>3</v>
      </c>
      <c r="U353" s="9">
        <v>34.22</v>
      </c>
      <c r="V353" s="9">
        <v>34.168999999999997</v>
      </c>
      <c r="W353" s="9">
        <v>33.485999999999997</v>
      </c>
      <c r="X353" s="9">
        <v>33.856999999999999</v>
      </c>
      <c r="Y353" s="9">
        <v>34.225999999999999</v>
      </c>
    </row>
    <row r="354" spans="1:25" hidden="1" x14ac:dyDescent="0.3">
      <c r="A354" t="s">
        <v>425</v>
      </c>
      <c r="B354" t="s">
        <v>426</v>
      </c>
      <c r="C354" t="s">
        <v>427</v>
      </c>
      <c r="D354" t="s">
        <v>77</v>
      </c>
      <c r="E354" s="52">
        <f>Transportation!E354/1000000</f>
        <v>3.0100000000000004E-6</v>
      </c>
      <c r="F354" s="55">
        <f t="shared" si="38"/>
        <v>7.2769230769230859E-7</v>
      </c>
      <c r="G354" s="57">
        <f t="shared" si="39"/>
        <v>7.2769230769230849E-8</v>
      </c>
      <c r="H354" s="4">
        <f t="shared" si="40"/>
        <v>1.1576923076923089E-8</v>
      </c>
      <c r="I354">
        <v>285300</v>
      </c>
      <c r="J354">
        <f t="shared" si="43"/>
        <v>0.311923514721346</v>
      </c>
      <c r="K354" s="50">
        <f t="shared" ref="K354:K371" si="44">I354*CVD_CHL</f>
        <v>458.32066722662415</v>
      </c>
      <c r="L354" s="53">
        <f t="shared" si="42"/>
        <v>1.2866489405168491</v>
      </c>
      <c r="M354">
        <v>114</v>
      </c>
      <c r="N354">
        <v>26.700000000000003</v>
      </c>
      <c r="O354">
        <v>1160</v>
      </c>
      <c r="P354">
        <v>-23.62</v>
      </c>
      <c r="Q354">
        <v>-70.36</v>
      </c>
      <c r="R354" s="7">
        <v>43.332999999999998</v>
      </c>
      <c r="S354">
        <v>4687.6000000000004</v>
      </c>
      <c r="T354">
        <v>6</v>
      </c>
      <c r="U354" s="9">
        <v>16.239000000000001</v>
      </c>
      <c r="V354" s="9">
        <v>15.738</v>
      </c>
      <c r="W354" s="9">
        <v>16.03</v>
      </c>
      <c r="X354" s="9">
        <v>16.399000000000001</v>
      </c>
      <c r="Y354" s="9">
        <v>20.561</v>
      </c>
    </row>
    <row r="355" spans="1:25" hidden="1" x14ac:dyDescent="0.3">
      <c r="A355" t="s">
        <v>425</v>
      </c>
      <c r="B355" t="s">
        <v>426</v>
      </c>
      <c r="C355" t="s">
        <v>428</v>
      </c>
      <c r="D355" t="s">
        <v>77</v>
      </c>
      <c r="E355" s="52">
        <f>Transportation!E355/1000000</f>
        <v>8.7499999999999992E-6</v>
      </c>
      <c r="F355" s="55">
        <f t="shared" si="38"/>
        <v>2.1153846153846172E-6</v>
      </c>
      <c r="G355" s="57">
        <f t="shared" si="39"/>
        <v>2.1153846153846173E-7</v>
      </c>
      <c r="H355" s="4">
        <f t="shared" si="40"/>
        <v>3.3653846153846186E-8</v>
      </c>
      <c r="I355">
        <v>175400</v>
      </c>
      <c r="J355">
        <f t="shared" si="43"/>
        <v>1.4748975555872292</v>
      </c>
      <c r="K355" s="50">
        <f t="shared" si="44"/>
        <v>281.77162646880436</v>
      </c>
      <c r="L355" s="53">
        <f t="shared" si="42"/>
        <v>3.7402585480140966</v>
      </c>
      <c r="M355">
        <v>37.9</v>
      </c>
      <c r="N355">
        <v>28.5</v>
      </c>
      <c r="O355">
        <v>328</v>
      </c>
      <c r="P355">
        <v>-18.48</v>
      </c>
      <c r="Q355">
        <v>-70.290000000000006</v>
      </c>
      <c r="R355" s="7">
        <v>11.519</v>
      </c>
      <c r="S355">
        <v>10700</v>
      </c>
      <c r="T355">
        <v>4</v>
      </c>
      <c r="U355" s="9">
        <v>18.213000000000001</v>
      </c>
      <c r="V355" s="9">
        <v>11.82</v>
      </c>
      <c r="W355" s="9">
        <v>18.039000000000001</v>
      </c>
      <c r="X355" s="9">
        <v>18.137</v>
      </c>
      <c r="Y355" s="9">
        <v>18.234000000000002</v>
      </c>
    </row>
    <row r="356" spans="1:25" hidden="1" x14ac:dyDescent="0.3">
      <c r="A356" t="s">
        <v>425</v>
      </c>
      <c r="B356" t="s">
        <v>426</v>
      </c>
      <c r="C356" t="s">
        <v>429</v>
      </c>
      <c r="D356" t="s">
        <v>77</v>
      </c>
      <c r="E356" s="52">
        <f>Transportation!E356/1000000</f>
        <v>4.7199999999999997E-6</v>
      </c>
      <c r="F356" s="55">
        <f t="shared" si="38"/>
        <v>1.1410989010989022E-6</v>
      </c>
      <c r="G356" s="57">
        <f t="shared" si="39"/>
        <v>1.1410989010989022E-7</v>
      </c>
      <c r="H356" s="4">
        <f t="shared" si="40"/>
        <v>1.815384615384617E-8</v>
      </c>
      <c r="I356">
        <v>122000</v>
      </c>
      <c r="J356">
        <f t="shared" si="43"/>
        <v>1.143840737704918</v>
      </c>
      <c r="K356" s="50">
        <f t="shared" si="44"/>
        <v>195.98710620977269</v>
      </c>
      <c r="L356" s="53">
        <f t="shared" si="42"/>
        <v>2.0176023253287467</v>
      </c>
      <c r="M356">
        <v>40.200000000000003</v>
      </c>
      <c r="N356">
        <v>19.200000000000003</v>
      </c>
      <c r="O356">
        <v>454</v>
      </c>
      <c r="P356">
        <v>-22.45</v>
      </c>
      <c r="Q356">
        <v>-68.930000000000007</v>
      </c>
      <c r="R356" s="7">
        <v>23.585000000000001</v>
      </c>
      <c r="S356">
        <v>3627.3</v>
      </c>
      <c r="T356">
        <v>3</v>
      </c>
      <c r="U356" s="9">
        <v>13.845000000000001</v>
      </c>
      <c r="V356" s="9">
        <v>13.786</v>
      </c>
      <c r="W356" s="9">
        <v>12.547000000000001</v>
      </c>
      <c r="X356" s="9">
        <v>13.849</v>
      </c>
      <c r="Y356" s="9">
        <v>14.098000000000001</v>
      </c>
    </row>
    <row r="357" spans="1:25" hidden="1" x14ac:dyDescent="0.3">
      <c r="A357" t="s">
        <v>425</v>
      </c>
      <c r="B357" t="s">
        <v>426</v>
      </c>
      <c r="C357" t="s">
        <v>430</v>
      </c>
      <c r="D357" t="s">
        <v>77</v>
      </c>
      <c r="E357" s="52">
        <f>Transportation!E357/1000000</f>
        <v>1.2500000000000001E-5</v>
      </c>
      <c r="F357" s="55">
        <f t="shared" si="38"/>
        <v>3.0219780219780251E-6</v>
      </c>
      <c r="G357" s="57">
        <f t="shared" si="39"/>
        <v>3.0219780219780254E-7</v>
      </c>
      <c r="H357" s="4">
        <f t="shared" si="40"/>
        <v>4.8076923076923125E-8</v>
      </c>
      <c r="I357">
        <v>165500</v>
      </c>
      <c r="J357">
        <f t="shared" si="43"/>
        <v>2.2330343655589124</v>
      </c>
      <c r="K357" s="50">
        <f t="shared" si="44"/>
        <v>265.86775473538836</v>
      </c>
      <c r="L357" s="53">
        <f t="shared" si="42"/>
        <v>5.3432264971629939</v>
      </c>
      <c r="M357">
        <v>34.9</v>
      </c>
      <c r="N357">
        <v>28</v>
      </c>
      <c r="O357">
        <v>254</v>
      </c>
      <c r="P357">
        <v>-36.61</v>
      </c>
      <c r="Q357">
        <v>-72.11</v>
      </c>
      <c r="R357" s="7">
        <v>9.0436999999999994</v>
      </c>
      <c r="S357">
        <v>39136</v>
      </c>
      <c r="T357">
        <v>4</v>
      </c>
      <c r="U357" s="9">
        <v>6.0071000000000003</v>
      </c>
      <c r="V357" s="9">
        <v>6.0091999999999999</v>
      </c>
      <c r="W357" s="9">
        <v>5.6600999999999999</v>
      </c>
      <c r="X357" s="9">
        <v>6.1692</v>
      </c>
      <c r="Y357" s="9">
        <v>6.3560999999999996</v>
      </c>
    </row>
    <row r="358" spans="1:25" hidden="1" x14ac:dyDescent="0.3">
      <c r="A358" t="s">
        <v>425</v>
      </c>
      <c r="B358" t="s">
        <v>426</v>
      </c>
      <c r="C358" t="s">
        <v>431</v>
      </c>
      <c r="D358" t="s">
        <v>77</v>
      </c>
      <c r="E358" s="52">
        <f>Transportation!E358/1000000</f>
        <v>1.08E-5</v>
      </c>
      <c r="F358" s="55">
        <f t="shared" si="38"/>
        <v>2.6109890109890137E-6</v>
      </c>
      <c r="G358" s="57">
        <f t="shared" si="39"/>
        <v>2.6109890109890138E-7</v>
      </c>
      <c r="H358" s="4">
        <f t="shared" si="40"/>
        <v>4.153846153846158E-8</v>
      </c>
      <c r="I358">
        <v>666400</v>
      </c>
      <c r="J358">
        <f t="shared" si="43"/>
        <v>0.47915073529411767</v>
      </c>
      <c r="K358" s="50">
        <f t="shared" si="44"/>
        <v>1070.5394063786273</v>
      </c>
      <c r="L358" s="53">
        <f t="shared" si="42"/>
        <v>4.616547693548827</v>
      </c>
      <c r="M358">
        <v>150</v>
      </c>
      <c r="N358">
        <v>54.400000000000006</v>
      </c>
      <c r="O358">
        <v>562</v>
      </c>
      <c r="P358">
        <v>-36.81</v>
      </c>
      <c r="Q358">
        <v>-73.069999999999993</v>
      </c>
      <c r="R358" s="7">
        <v>10.321999999999999</v>
      </c>
      <c r="S358" s="8">
        <v>371880</v>
      </c>
      <c r="T358">
        <v>8</v>
      </c>
      <c r="U358" s="9">
        <v>5.5858999999999996</v>
      </c>
      <c r="V358" s="9">
        <v>3.8502000000000001</v>
      </c>
      <c r="W358" s="9">
        <v>4.3552</v>
      </c>
      <c r="X358" s="9">
        <v>5.0655999999999999</v>
      </c>
      <c r="Y358" s="9">
        <v>6.2493999999999996</v>
      </c>
    </row>
    <row r="359" spans="1:25" hidden="1" x14ac:dyDescent="0.3">
      <c r="A359" t="s">
        <v>425</v>
      </c>
      <c r="B359" t="s">
        <v>426</v>
      </c>
      <c r="C359" t="s">
        <v>432</v>
      </c>
      <c r="D359" t="s">
        <v>77</v>
      </c>
      <c r="E359" s="52">
        <f>Transportation!E359/1000000</f>
        <v>2.8900000000000003E-6</v>
      </c>
      <c r="F359" s="55">
        <f t="shared" si="38"/>
        <v>6.986813186813195E-7</v>
      </c>
      <c r="G359" s="57">
        <f t="shared" si="39"/>
        <v>6.9868131868131942E-8</v>
      </c>
      <c r="H359" s="4">
        <f t="shared" si="40"/>
        <v>1.1115384615384627E-8</v>
      </c>
      <c r="I359">
        <v>119900</v>
      </c>
      <c r="J359">
        <f t="shared" si="43"/>
        <v>0.71262663678065064</v>
      </c>
      <c r="K359" s="50">
        <f t="shared" si="44"/>
        <v>192.6135576602602</v>
      </c>
      <c r="L359" s="53">
        <f t="shared" si="42"/>
        <v>1.2353539661440844</v>
      </c>
      <c r="M359">
        <v>88.600000000000009</v>
      </c>
      <c r="N359">
        <v>12.700000000000001</v>
      </c>
      <c r="O359">
        <v>462</v>
      </c>
      <c r="P359">
        <v>-27.37</v>
      </c>
      <c r="Q359">
        <v>-70.319999999999993</v>
      </c>
      <c r="R359" s="7">
        <v>36.302999999999997</v>
      </c>
      <c r="S359">
        <v>5519.9</v>
      </c>
      <c r="T359">
        <v>7</v>
      </c>
      <c r="U359" s="9">
        <v>11.138999999999999</v>
      </c>
      <c r="V359" s="9">
        <v>11.183999999999999</v>
      </c>
      <c r="W359" s="9">
        <v>10.417999999999999</v>
      </c>
      <c r="X359" s="9">
        <v>11.537000000000001</v>
      </c>
      <c r="Y359" s="9">
        <v>12.798</v>
      </c>
    </row>
    <row r="360" spans="1:25" hidden="1" x14ac:dyDescent="0.3">
      <c r="A360" t="s">
        <v>425</v>
      </c>
      <c r="B360" t="s">
        <v>426</v>
      </c>
      <c r="C360" t="s">
        <v>433</v>
      </c>
      <c r="D360" t="s">
        <v>77</v>
      </c>
      <c r="E360" s="52">
        <f>Transportation!E360/1000000</f>
        <v>7.1100000000000005E-6</v>
      </c>
      <c r="F360" s="55">
        <f t="shared" si="38"/>
        <v>1.7189010989011009E-6</v>
      </c>
      <c r="G360" s="57">
        <f t="shared" si="39"/>
        <v>1.7189010989011009E-7</v>
      </c>
      <c r="H360" s="4">
        <f t="shared" si="40"/>
        <v>2.7346153846153874E-8</v>
      </c>
      <c r="I360">
        <v>296300</v>
      </c>
      <c r="J360">
        <f t="shared" si="43"/>
        <v>0.7094492617279784</v>
      </c>
      <c r="K360" s="50">
        <f t="shared" si="44"/>
        <v>475.99163581930856</v>
      </c>
      <c r="L360" s="53">
        <f t="shared" si="42"/>
        <v>3.0392272315863105</v>
      </c>
      <c r="M360">
        <v>141</v>
      </c>
      <c r="N360">
        <v>25</v>
      </c>
      <c r="O360">
        <v>324</v>
      </c>
      <c r="P360">
        <v>-29.93</v>
      </c>
      <c r="Q360">
        <v>-71.25</v>
      </c>
      <c r="R360" s="7">
        <v>12.967000000000001</v>
      </c>
      <c r="S360">
        <v>43666</v>
      </c>
      <c r="T360">
        <v>7</v>
      </c>
      <c r="U360" s="9">
        <v>9.2188999999999997</v>
      </c>
      <c r="V360" s="9">
        <v>7.7858000000000001</v>
      </c>
      <c r="W360" s="9">
        <v>6.9398999999999997</v>
      </c>
      <c r="X360" s="9">
        <v>7.8864999999999998</v>
      </c>
      <c r="Y360" s="9">
        <v>9.4436</v>
      </c>
    </row>
    <row r="361" spans="1:25" hidden="1" x14ac:dyDescent="0.3">
      <c r="A361" t="s">
        <v>425</v>
      </c>
      <c r="B361" t="s">
        <v>426</v>
      </c>
      <c r="C361" t="s">
        <v>434</v>
      </c>
      <c r="D361" t="s">
        <v>77</v>
      </c>
      <c r="E361" s="52">
        <f>Transportation!E361/1000000</f>
        <v>8.9299999999999992E-6</v>
      </c>
      <c r="F361" s="55">
        <f t="shared" si="38"/>
        <v>2.1589010989011009E-6</v>
      </c>
      <c r="G361" s="57">
        <f t="shared" si="39"/>
        <v>2.1589010989011009E-7</v>
      </c>
      <c r="H361" s="4">
        <f t="shared" si="40"/>
        <v>3.4346153846153874E-8</v>
      </c>
      <c r="I361">
        <v>214600</v>
      </c>
      <c r="J361">
        <f t="shared" si="43"/>
        <v>1.2302833119757688</v>
      </c>
      <c r="K361" s="50">
        <f t="shared" si="44"/>
        <v>344.74453272637066</v>
      </c>
      <c r="L361" s="53">
        <f t="shared" si="42"/>
        <v>3.8172010095732429</v>
      </c>
      <c r="M361">
        <v>29.3</v>
      </c>
      <c r="N361">
        <v>39.700000000000003</v>
      </c>
      <c r="O361">
        <v>554</v>
      </c>
      <c r="P361">
        <v>-20.239999999999998</v>
      </c>
      <c r="Q361">
        <v>-70.13</v>
      </c>
      <c r="R361" s="7">
        <v>13.977</v>
      </c>
      <c r="S361">
        <v>13592</v>
      </c>
      <c r="T361">
        <v>3</v>
      </c>
      <c r="U361" s="9">
        <v>10.507</v>
      </c>
      <c r="V361" s="9">
        <v>1.0750999999999999</v>
      </c>
      <c r="W361" s="9">
        <v>0</v>
      </c>
      <c r="X361" s="9">
        <v>7.6694000000000004</v>
      </c>
      <c r="Y361" s="9">
        <v>15.339</v>
      </c>
    </row>
    <row r="362" spans="1:25" hidden="1" x14ac:dyDescent="0.3">
      <c r="A362" t="s">
        <v>425</v>
      </c>
      <c r="B362" t="s">
        <v>426</v>
      </c>
      <c r="C362" t="s">
        <v>435</v>
      </c>
      <c r="D362" t="s">
        <v>77</v>
      </c>
      <c r="E362" s="52">
        <f>Transportation!E362/1000000</f>
        <v>1.0700000000000001E-5</v>
      </c>
      <c r="F362" s="55">
        <f t="shared" si="38"/>
        <v>2.5868131868131899E-6</v>
      </c>
      <c r="G362" s="57">
        <f t="shared" si="39"/>
        <v>2.5868131868131895E-7</v>
      </c>
      <c r="H362" s="4">
        <f t="shared" si="40"/>
        <v>4.1153846153846194E-8</v>
      </c>
      <c r="I362">
        <v>112900</v>
      </c>
      <c r="J362">
        <f t="shared" si="43"/>
        <v>2.8020328830823744</v>
      </c>
      <c r="K362" s="50">
        <f t="shared" si="44"/>
        <v>181.36839582855194</v>
      </c>
      <c r="L362" s="53">
        <f t="shared" si="42"/>
        <v>4.5738018815715238</v>
      </c>
      <c r="M362">
        <v>21.3</v>
      </c>
      <c r="N362">
        <v>24.5</v>
      </c>
      <c r="O362">
        <v>248</v>
      </c>
      <c r="P362">
        <v>-37.47</v>
      </c>
      <c r="Q362">
        <v>-72.349999999999994</v>
      </c>
      <c r="R362" s="7">
        <v>10.141999999999999</v>
      </c>
      <c r="S362">
        <v>11565</v>
      </c>
      <c r="T362">
        <v>1</v>
      </c>
      <c r="U362" s="9">
        <v>4.5199999999999996</v>
      </c>
      <c r="V362" s="9">
        <v>4.5199999999999996</v>
      </c>
      <c r="W362" s="9">
        <v>4.5199999999999996</v>
      </c>
      <c r="X362" s="9">
        <v>4.5199999999999996</v>
      </c>
      <c r="Y362" s="9">
        <v>4.5199999999999996</v>
      </c>
    </row>
    <row r="363" spans="1:25" hidden="1" x14ac:dyDescent="0.3">
      <c r="A363" t="s">
        <v>425</v>
      </c>
      <c r="B363" t="s">
        <v>426</v>
      </c>
      <c r="C363" t="s">
        <v>436</v>
      </c>
      <c r="D363" t="s">
        <v>77</v>
      </c>
      <c r="E363" s="52">
        <f>Transportation!E363/1000000</f>
        <v>8.5099999999999998E-6</v>
      </c>
      <c r="F363" s="55">
        <f t="shared" si="38"/>
        <v>2.0573626373626397E-6</v>
      </c>
      <c r="G363" s="57">
        <f t="shared" si="39"/>
        <v>2.0573626373626395E-7</v>
      </c>
      <c r="H363" s="4">
        <f t="shared" si="40"/>
        <v>3.2730769230769262E-8</v>
      </c>
      <c r="I363">
        <v>128400</v>
      </c>
      <c r="J363">
        <f t="shared" si="43"/>
        <v>1.9595120035046729</v>
      </c>
      <c r="K363" s="50">
        <f t="shared" si="44"/>
        <v>206.26839702733454</v>
      </c>
      <c r="L363" s="53">
        <f t="shared" si="42"/>
        <v>3.6376685992685664</v>
      </c>
      <c r="M363">
        <v>29.700000000000003</v>
      </c>
      <c r="N363">
        <v>23.6</v>
      </c>
      <c r="O363">
        <v>306</v>
      </c>
      <c r="P363">
        <v>-40.58</v>
      </c>
      <c r="Q363">
        <v>-73.150000000000006</v>
      </c>
      <c r="R363" s="7">
        <v>12.976000000000001</v>
      </c>
      <c r="S363">
        <v>31836</v>
      </c>
      <c r="T363">
        <v>3</v>
      </c>
      <c r="U363" s="9">
        <v>3.6911999999999998</v>
      </c>
      <c r="V363" s="9">
        <v>3.7755000000000001</v>
      </c>
      <c r="W363" s="9">
        <v>3.5228999999999999</v>
      </c>
      <c r="X363" s="9">
        <v>3.6905999999999999</v>
      </c>
      <c r="Y363" s="9">
        <v>10.928000000000001</v>
      </c>
    </row>
    <row r="364" spans="1:25" hidden="1" x14ac:dyDescent="0.3">
      <c r="A364" t="s">
        <v>425</v>
      </c>
      <c r="B364" t="s">
        <v>426</v>
      </c>
      <c r="C364" t="s">
        <v>437</v>
      </c>
      <c r="D364" t="s">
        <v>77</v>
      </c>
      <c r="E364" s="52">
        <f>Transportation!E364/1000000</f>
        <v>9.1099999999999992E-6</v>
      </c>
      <c r="F364" s="55">
        <f t="shared" si="38"/>
        <v>2.2024175824175846E-6</v>
      </c>
      <c r="G364" s="57">
        <f t="shared" si="39"/>
        <v>2.2024175824175844E-7</v>
      </c>
      <c r="H364" s="4">
        <f t="shared" si="40"/>
        <v>3.5038461538461568E-8</v>
      </c>
      <c r="I364">
        <v>153100</v>
      </c>
      <c r="J364">
        <f t="shared" si="43"/>
        <v>1.7592460238406269</v>
      </c>
      <c r="K364" s="50">
        <f t="shared" si="44"/>
        <v>245.94775377636228</v>
      </c>
      <c r="L364" s="53">
        <f t="shared" si="42"/>
        <v>3.8941434711323892</v>
      </c>
      <c r="M364">
        <v>26.200000000000003</v>
      </c>
      <c r="N364">
        <v>29.900000000000002</v>
      </c>
      <c r="O364">
        <v>408</v>
      </c>
      <c r="P364">
        <v>-41.47</v>
      </c>
      <c r="Q364">
        <v>-72.959999999999994</v>
      </c>
      <c r="R364" s="7">
        <v>13.646000000000001</v>
      </c>
      <c r="S364">
        <v>18974</v>
      </c>
      <c r="T364">
        <v>2</v>
      </c>
      <c r="U364" s="9">
        <v>4.3552</v>
      </c>
      <c r="V364" s="9">
        <v>4.3552</v>
      </c>
      <c r="W364" s="9">
        <v>4.3552</v>
      </c>
      <c r="X364" s="9">
        <v>4.3552</v>
      </c>
      <c r="Y364" s="9">
        <v>4.3552</v>
      </c>
    </row>
    <row r="365" spans="1:25" hidden="1" x14ac:dyDescent="0.3">
      <c r="A365" t="s">
        <v>425</v>
      </c>
      <c r="B365" t="s">
        <v>426</v>
      </c>
      <c r="C365" t="s">
        <v>438</v>
      </c>
      <c r="D365" t="s">
        <v>77</v>
      </c>
      <c r="E365" s="52">
        <f>Transportation!E365/1000000</f>
        <v>1.73E-6</v>
      </c>
      <c r="F365" s="55">
        <f t="shared" si="38"/>
        <v>4.1824175824175865E-7</v>
      </c>
      <c r="G365" s="57">
        <f t="shared" si="39"/>
        <v>4.1824175824175866E-8</v>
      </c>
      <c r="H365" s="4">
        <f t="shared" si="40"/>
        <v>6.65384615384616E-9</v>
      </c>
      <c r="I365">
        <v>114600</v>
      </c>
      <c r="J365">
        <f t="shared" si="43"/>
        <v>0.44631848821989528</v>
      </c>
      <c r="K365" s="50">
        <f t="shared" si="44"/>
        <v>184.09936370196681</v>
      </c>
      <c r="L365" s="53">
        <f t="shared" si="42"/>
        <v>0.73950254720735831</v>
      </c>
      <c r="M365">
        <v>21.700000000000003</v>
      </c>
      <c r="N365">
        <v>24.6</v>
      </c>
      <c r="O365">
        <v>2220</v>
      </c>
      <c r="P365">
        <v>-53.14</v>
      </c>
      <c r="Q365">
        <v>-70.930000000000007</v>
      </c>
      <c r="R365" s="7">
        <v>90.15</v>
      </c>
      <c r="S365">
        <v>323.7</v>
      </c>
      <c r="T365">
        <v>4</v>
      </c>
      <c r="U365" s="9">
        <v>9.9573999999999998</v>
      </c>
      <c r="V365" s="9">
        <v>8.6738999999999997</v>
      </c>
      <c r="W365" s="9">
        <v>8.7716999999999992</v>
      </c>
      <c r="X365" s="9">
        <v>8.9788999999999994</v>
      </c>
      <c r="Y365" s="9">
        <v>9.9575999999999993</v>
      </c>
    </row>
    <row r="366" spans="1:25" hidden="1" x14ac:dyDescent="0.3">
      <c r="A366" t="s">
        <v>425</v>
      </c>
      <c r="B366" t="s">
        <v>426</v>
      </c>
      <c r="C366" t="s">
        <v>439</v>
      </c>
      <c r="D366" t="s">
        <v>77</v>
      </c>
      <c r="E366" s="52">
        <f>Transportation!E366/1000000</f>
        <v>4.3700000000000005E-6</v>
      </c>
      <c r="F366" s="55">
        <f t="shared" si="38"/>
        <v>1.0564835164835176E-6</v>
      </c>
      <c r="G366" s="57">
        <f t="shared" si="39"/>
        <v>1.0564835164835177E-7</v>
      </c>
      <c r="H366" s="4">
        <f t="shared" si="40"/>
        <v>1.6807692307692327E-8</v>
      </c>
      <c r="I366">
        <v>236400</v>
      </c>
      <c r="J366">
        <f t="shared" si="43"/>
        <v>0.54653421637055843</v>
      </c>
      <c r="K366" s="50">
        <f t="shared" si="44"/>
        <v>379.76517957369066</v>
      </c>
      <c r="L366" s="53">
        <f t="shared" si="42"/>
        <v>1.8679919834081828</v>
      </c>
      <c r="M366">
        <v>144</v>
      </c>
      <c r="N366">
        <v>19.700000000000003</v>
      </c>
      <c r="O366">
        <v>516</v>
      </c>
      <c r="P366">
        <v>-34.17</v>
      </c>
      <c r="Q366">
        <v>-70.75</v>
      </c>
      <c r="R366" s="7">
        <v>26.234000000000002</v>
      </c>
      <c r="S366">
        <v>27325</v>
      </c>
      <c r="T366">
        <v>8</v>
      </c>
      <c r="U366" s="9">
        <v>8.7236999999999991</v>
      </c>
      <c r="V366" s="9">
        <v>8.7749000000000006</v>
      </c>
      <c r="W366" s="9">
        <v>8.4602000000000004</v>
      </c>
      <c r="X366" s="9">
        <v>8.7199000000000009</v>
      </c>
      <c r="Y366" s="9">
        <v>9.2888999999999999</v>
      </c>
    </row>
    <row r="367" spans="1:25" hidden="1" x14ac:dyDescent="0.3">
      <c r="A367" t="s">
        <v>425</v>
      </c>
      <c r="B367" t="s">
        <v>426</v>
      </c>
      <c r="C367" t="s">
        <v>440</v>
      </c>
      <c r="D367" t="s">
        <v>77</v>
      </c>
      <c r="E367" s="52">
        <f>Transportation!E367/1000000</f>
        <v>3.9200000000000004E-5</v>
      </c>
      <c r="F367" s="55">
        <f t="shared" si="38"/>
        <v>9.4769230769230873E-6</v>
      </c>
      <c r="G367" s="57">
        <f t="shared" si="39"/>
        <v>9.4769230769230882E-7</v>
      </c>
      <c r="H367" s="4">
        <f t="shared" si="40"/>
        <v>1.5076923076923094E-7</v>
      </c>
      <c r="I367">
        <v>5266000</v>
      </c>
      <c r="J367">
        <f t="shared" si="43"/>
        <v>0.22008406760349414</v>
      </c>
      <c r="K367" s="50">
        <f t="shared" si="44"/>
        <v>8459.5746008251062</v>
      </c>
      <c r="L367" s="53">
        <f t="shared" si="42"/>
        <v>16.756358295103151</v>
      </c>
      <c r="M367">
        <v>615</v>
      </c>
      <c r="N367">
        <v>212</v>
      </c>
      <c r="O367">
        <v>509</v>
      </c>
      <c r="P367">
        <v>-33.49</v>
      </c>
      <c r="Q367">
        <v>-70.67</v>
      </c>
      <c r="R367" s="7">
        <v>2.3967000000000001</v>
      </c>
      <c r="S367" s="8">
        <v>3194700</v>
      </c>
      <c r="T367">
        <v>20</v>
      </c>
      <c r="U367" s="9">
        <v>11.83</v>
      </c>
      <c r="V367" s="9">
        <v>11.746</v>
      </c>
      <c r="W367" s="9">
        <v>8.7716999999999992</v>
      </c>
      <c r="X367" s="9">
        <v>11.512</v>
      </c>
      <c r="Y367" s="9">
        <v>12.999000000000001</v>
      </c>
    </row>
    <row r="368" spans="1:25" hidden="1" x14ac:dyDescent="0.3">
      <c r="A368" t="s">
        <v>425</v>
      </c>
      <c r="B368" t="s">
        <v>426</v>
      </c>
      <c r="C368" t="s">
        <v>441</v>
      </c>
      <c r="D368" t="s">
        <v>77</v>
      </c>
      <c r="E368" s="52">
        <f>Transportation!E368/1000000</f>
        <v>9.8499999999999989E-6</v>
      </c>
      <c r="F368" s="55">
        <f t="shared" si="38"/>
        <v>2.3813186813186837E-6</v>
      </c>
      <c r="G368" s="57">
        <f t="shared" si="39"/>
        <v>2.3813186813186834E-7</v>
      </c>
      <c r="H368" s="4">
        <f t="shared" si="40"/>
        <v>3.7884615384615418E-8</v>
      </c>
      <c r="I368">
        <v>191200</v>
      </c>
      <c r="J368">
        <f t="shared" si="43"/>
        <v>1.5231116304916315</v>
      </c>
      <c r="K368" s="50">
        <f t="shared" si="44"/>
        <v>307.15356317466012</v>
      </c>
      <c r="L368" s="53">
        <f t="shared" si="42"/>
        <v>4.2104624797644377</v>
      </c>
      <c r="M368">
        <v>68</v>
      </c>
      <c r="N368">
        <v>23.200000000000003</v>
      </c>
      <c r="O368">
        <v>270</v>
      </c>
      <c r="P368">
        <v>-35.43</v>
      </c>
      <c r="Q368">
        <v>-71.650000000000006</v>
      </c>
      <c r="R368" s="7">
        <v>11.66</v>
      </c>
      <c r="S368">
        <v>41511</v>
      </c>
      <c r="T368">
        <v>4</v>
      </c>
      <c r="U368" s="9">
        <v>10.869</v>
      </c>
      <c r="V368" s="9">
        <v>10.68</v>
      </c>
      <c r="W368" s="9">
        <v>9.1857000000000006</v>
      </c>
      <c r="X368" s="9">
        <v>10.16</v>
      </c>
      <c r="Y368" s="9">
        <v>11.284000000000001</v>
      </c>
    </row>
    <row r="369" spans="1:25" hidden="1" x14ac:dyDescent="0.3">
      <c r="A369" t="s">
        <v>425</v>
      </c>
      <c r="B369" t="s">
        <v>426</v>
      </c>
      <c r="C369" t="s">
        <v>442</v>
      </c>
      <c r="D369" t="s">
        <v>77</v>
      </c>
      <c r="E369" s="52">
        <f>Transportation!E369/1000000</f>
        <v>1.3100000000000002E-5</v>
      </c>
      <c r="F369" s="55">
        <f t="shared" si="38"/>
        <v>3.1670329670329705E-6</v>
      </c>
      <c r="G369" s="57">
        <f t="shared" si="39"/>
        <v>3.1670329670329708E-7</v>
      </c>
      <c r="H369" s="4">
        <f t="shared" si="40"/>
        <v>5.0384615384615437E-8</v>
      </c>
      <c r="I369">
        <v>260900</v>
      </c>
      <c r="J369">
        <f t="shared" si="43"/>
        <v>1.4845013894212344</v>
      </c>
      <c r="K369" s="50">
        <f t="shared" si="44"/>
        <v>419.12324598466961</v>
      </c>
      <c r="L369" s="53">
        <f t="shared" si="42"/>
        <v>5.5997013690268185</v>
      </c>
      <c r="M369">
        <v>31.8</v>
      </c>
      <c r="N369">
        <v>46.2</v>
      </c>
      <c r="O369">
        <v>388</v>
      </c>
      <c r="P369">
        <v>-38.74</v>
      </c>
      <c r="Q369">
        <v>-72.599999999999994</v>
      </c>
      <c r="R369" s="7">
        <v>8.3887</v>
      </c>
      <c r="S369">
        <v>28521</v>
      </c>
      <c r="T369">
        <v>2</v>
      </c>
      <c r="U369" s="9">
        <v>7.1055000000000001</v>
      </c>
      <c r="V369" s="9">
        <v>7.2626999999999997</v>
      </c>
      <c r="W369" s="9">
        <v>6.8341000000000003</v>
      </c>
      <c r="X369" s="9">
        <v>7.2031000000000001</v>
      </c>
      <c r="Y369" s="9">
        <v>7.5720999999999998</v>
      </c>
    </row>
    <row r="370" spans="1:25" hidden="1" x14ac:dyDescent="0.3">
      <c r="A370" t="s">
        <v>425</v>
      </c>
      <c r="B370" t="s">
        <v>426</v>
      </c>
      <c r="C370" t="s">
        <v>443</v>
      </c>
      <c r="D370" t="s">
        <v>77</v>
      </c>
      <c r="E370" s="52">
        <f>Transportation!E370/1000000</f>
        <v>7.2000000000000005E-6</v>
      </c>
      <c r="F370" s="55">
        <f t="shared" si="38"/>
        <v>1.7406593406593425E-6</v>
      </c>
      <c r="G370" s="57">
        <f t="shared" si="39"/>
        <v>1.7406593406593425E-7</v>
      </c>
      <c r="H370" s="4">
        <f t="shared" si="40"/>
        <v>2.7692307692307721E-8</v>
      </c>
      <c r="I370">
        <v>124600</v>
      </c>
      <c r="J370">
        <f t="shared" si="43"/>
        <v>1.7084325842696628</v>
      </c>
      <c r="K370" s="50">
        <f t="shared" si="44"/>
        <v>200.16388060440718</v>
      </c>
      <c r="L370" s="53">
        <f t="shared" si="42"/>
        <v>3.0776984623658845</v>
      </c>
      <c r="M370">
        <v>35.1</v>
      </c>
      <c r="N370">
        <v>21</v>
      </c>
      <c r="O370">
        <v>323</v>
      </c>
      <c r="P370">
        <v>-39.82</v>
      </c>
      <c r="Q370">
        <v>-73.23</v>
      </c>
      <c r="R370" s="7">
        <v>15.337</v>
      </c>
      <c r="S370">
        <v>5127.2</v>
      </c>
      <c r="T370">
        <v>4</v>
      </c>
      <c r="U370" s="9">
        <v>3.9115000000000002</v>
      </c>
      <c r="V370" s="9">
        <v>3.8881999999999999</v>
      </c>
      <c r="W370" s="9">
        <v>3.3546</v>
      </c>
      <c r="X370" s="9">
        <v>3.9409000000000001</v>
      </c>
      <c r="Y370" s="9">
        <v>4.3002000000000002</v>
      </c>
    </row>
    <row r="371" spans="1:25" hidden="1" x14ac:dyDescent="0.3">
      <c r="A371" t="s">
        <v>425</v>
      </c>
      <c r="B371" t="s">
        <v>426</v>
      </c>
      <c r="C371" t="s">
        <v>444</v>
      </c>
      <c r="D371" t="s">
        <v>77</v>
      </c>
      <c r="E371" s="52">
        <f>Transportation!E371/1000000</f>
        <v>1.8600000000000001E-5</v>
      </c>
      <c r="F371" s="55">
        <f t="shared" si="38"/>
        <v>4.4967032967033014E-6</v>
      </c>
      <c r="G371" s="57">
        <f t="shared" si="39"/>
        <v>4.4967032967033018E-7</v>
      </c>
      <c r="H371" s="4">
        <f t="shared" si="40"/>
        <v>7.1538461538461617E-8</v>
      </c>
      <c r="I371">
        <v>803700</v>
      </c>
      <c r="J371">
        <f t="shared" si="43"/>
        <v>0.68423040313549832</v>
      </c>
      <c r="K371" s="50">
        <f t="shared" si="44"/>
        <v>1291.1052234491337</v>
      </c>
      <c r="L371" s="53">
        <f t="shared" si="42"/>
        <v>7.9507210277785356</v>
      </c>
      <c r="M371">
        <v>178</v>
      </c>
      <c r="N371">
        <v>60.2</v>
      </c>
      <c r="O371">
        <v>308</v>
      </c>
      <c r="P371">
        <v>-33.020000000000003</v>
      </c>
      <c r="Q371">
        <v>-71.510000000000005</v>
      </c>
      <c r="R371" s="7">
        <v>5.1101999999999999</v>
      </c>
      <c r="S371" s="8">
        <v>264090</v>
      </c>
      <c r="T371">
        <v>6</v>
      </c>
      <c r="U371" s="9">
        <v>7.5652999999999997</v>
      </c>
      <c r="V371" s="9">
        <v>4.9695999999999998</v>
      </c>
      <c r="W371" s="9">
        <v>5.7138999999999998</v>
      </c>
      <c r="X371" s="9">
        <v>7.1757</v>
      </c>
      <c r="Y371" s="9">
        <v>7.8864999999999998</v>
      </c>
    </row>
    <row r="372" spans="1:25" hidden="1" x14ac:dyDescent="0.3">
      <c r="A372" t="s">
        <v>445</v>
      </c>
      <c r="B372" t="s">
        <v>446</v>
      </c>
      <c r="C372" t="s">
        <v>447</v>
      </c>
      <c r="D372" t="s">
        <v>448</v>
      </c>
      <c r="E372" s="52">
        <f>Transportation!E372/1000000</f>
        <v>2.6300000000000002E-5</v>
      </c>
      <c r="F372" s="55">
        <f t="shared" si="38"/>
        <v>6.3582417582417657E-6</v>
      </c>
      <c r="G372" s="57">
        <f t="shared" si="39"/>
        <v>6.3582417582417655E-7</v>
      </c>
      <c r="H372" s="4">
        <f t="shared" si="40"/>
        <v>1.0115384615384625E-7</v>
      </c>
      <c r="I372">
        <v>502500</v>
      </c>
      <c r="J372">
        <f t="shared" si="43"/>
        <v>1.5474017164179106</v>
      </c>
      <c r="K372" s="50">
        <f t="shared" ref="K372:K435" si="45">I372*CVD_CHN</f>
        <v>1533.75497458307</v>
      </c>
      <c r="L372" s="53">
        <f t="shared" si="42"/>
        <v>21.360015722109161</v>
      </c>
      <c r="M372">
        <v>41.6</v>
      </c>
      <c r="N372">
        <v>78</v>
      </c>
      <c r="O372">
        <v>285</v>
      </c>
      <c r="P372">
        <v>41.18</v>
      </c>
      <c r="Q372">
        <v>80.27</v>
      </c>
      <c r="R372" s="7">
        <v>3.6497999999999999</v>
      </c>
      <c r="S372">
        <v>14090</v>
      </c>
      <c r="T372">
        <v>4</v>
      </c>
      <c r="U372" s="9">
        <v>96.994</v>
      </c>
      <c r="V372" s="9">
        <v>97.075999999999993</v>
      </c>
      <c r="W372" s="9">
        <v>95.305999999999997</v>
      </c>
      <c r="X372" s="9">
        <v>97.528000000000006</v>
      </c>
      <c r="Y372" s="9">
        <v>100.34</v>
      </c>
    </row>
    <row r="373" spans="1:25" hidden="1" x14ac:dyDescent="0.3">
      <c r="A373" t="s">
        <v>445</v>
      </c>
      <c r="B373" t="s">
        <v>446</v>
      </c>
      <c r="C373" t="s">
        <v>449</v>
      </c>
      <c r="D373" t="s">
        <v>448</v>
      </c>
      <c r="E373" s="52">
        <f>Transportation!E373/1000000</f>
        <v>1.8900000000000002E-5</v>
      </c>
      <c r="F373" s="55">
        <f t="shared" si="38"/>
        <v>4.5692307692307745E-6</v>
      </c>
      <c r="G373" s="57">
        <f t="shared" si="39"/>
        <v>4.5692307692307743E-7</v>
      </c>
      <c r="H373" s="4">
        <f t="shared" si="40"/>
        <v>7.269230769230777E-8</v>
      </c>
      <c r="I373">
        <v>251600</v>
      </c>
      <c r="J373">
        <f t="shared" si="43"/>
        <v>2.2209284081876</v>
      </c>
      <c r="K373" s="50">
        <f t="shared" si="45"/>
        <v>767.94577433850827</v>
      </c>
      <c r="L373" s="53">
        <f t="shared" si="42"/>
        <v>15.349973275584153</v>
      </c>
      <c r="M373">
        <v>17.400000000000002</v>
      </c>
      <c r="N373">
        <v>60.300000000000004</v>
      </c>
      <c r="O373">
        <v>443</v>
      </c>
      <c r="P373">
        <v>47.8</v>
      </c>
      <c r="Q373">
        <v>124.47</v>
      </c>
      <c r="R373" s="7">
        <v>7.3544</v>
      </c>
      <c r="S373">
        <v>11823</v>
      </c>
      <c r="T373">
        <v>2</v>
      </c>
      <c r="U373" s="9">
        <v>14.039</v>
      </c>
      <c r="V373" s="9">
        <v>14.044</v>
      </c>
      <c r="W373" s="9">
        <v>13.949</v>
      </c>
      <c r="X373" s="9">
        <v>14.048</v>
      </c>
      <c r="Y373" s="9">
        <v>14.148</v>
      </c>
    </row>
    <row r="374" spans="1:25" hidden="1" x14ac:dyDescent="0.3">
      <c r="A374" t="s">
        <v>445</v>
      </c>
      <c r="B374" t="s">
        <v>446</v>
      </c>
      <c r="C374" t="s">
        <v>450</v>
      </c>
      <c r="D374" t="s">
        <v>448</v>
      </c>
      <c r="E374" s="52">
        <f>Transportation!E374/1000000</f>
        <v>6.8500000000000005E-6</v>
      </c>
      <c r="F374" s="55">
        <f t="shared" si="38"/>
        <v>1.6560439560439579E-6</v>
      </c>
      <c r="G374" s="57">
        <f t="shared" si="39"/>
        <v>1.6560439560439579E-7</v>
      </c>
      <c r="H374" s="4">
        <f t="shared" si="40"/>
        <v>2.6346153846153875E-8</v>
      </c>
      <c r="I374">
        <v>101100</v>
      </c>
      <c r="J374">
        <f t="shared" si="43"/>
        <v>2.0031930637982196</v>
      </c>
      <c r="K374" s="50">
        <f t="shared" si="45"/>
        <v>308.58234413999674</v>
      </c>
      <c r="L374" s="53">
        <f t="shared" si="42"/>
        <v>5.5633501025265293</v>
      </c>
      <c r="M374">
        <v>17</v>
      </c>
      <c r="N374">
        <v>24.5</v>
      </c>
      <c r="O374">
        <v>427</v>
      </c>
      <c r="P374">
        <v>38.840000000000003</v>
      </c>
      <c r="Q374">
        <v>105.69</v>
      </c>
      <c r="R374" s="7">
        <v>17.398</v>
      </c>
      <c r="S374">
        <v>399</v>
      </c>
      <c r="T374">
        <v>2</v>
      </c>
      <c r="U374" s="9">
        <v>33.692999999999998</v>
      </c>
      <c r="V374" s="9">
        <v>33.375999999999998</v>
      </c>
      <c r="W374" s="9">
        <v>31.722999999999999</v>
      </c>
      <c r="X374" s="9">
        <v>32.997999999999998</v>
      </c>
      <c r="Y374" s="9">
        <v>34.273000000000003</v>
      </c>
    </row>
    <row r="375" spans="1:25" hidden="1" x14ac:dyDescent="0.3">
      <c r="A375" t="s">
        <v>445</v>
      </c>
      <c r="B375" t="s">
        <v>446</v>
      </c>
      <c r="C375" t="s">
        <v>451</v>
      </c>
      <c r="D375" t="s">
        <v>448</v>
      </c>
      <c r="E375" s="52">
        <f>Transportation!E375/1000000</f>
        <v>2.7700000000000002E-5</v>
      </c>
      <c r="F375" s="55">
        <f t="shared" si="38"/>
        <v>6.696703296703304E-6</v>
      </c>
      <c r="G375" s="57">
        <f t="shared" si="39"/>
        <v>6.696703296703304E-7</v>
      </c>
      <c r="H375" s="4">
        <f t="shared" si="40"/>
        <v>1.0653846153846165E-7</v>
      </c>
      <c r="I375">
        <v>515900</v>
      </c>
      <c r="J375">
        <f t="shared" si="43"/>
        <v>1.5874411465400273</v>
      </c>
      <c r="K375" s="50">
        <f t="shared" si="45"/>
        <v>1574.6551072386185</v>
      </c>
      <c r="L375" s="53">
        <f t="shared" si="42"/>
        <v>22.497050779559839</v>
      </c>
      <c r="M375">
        <v>29.6</v>
      </c>
      <c r="N375">
        <v>94.9</v>
      </c>
      <c r="O375">
        <v>469</v>
      </c>
      <c r="P375">
        <v>46.42</v>
      </c>
      <c r="Q375">
        <v>125.32</v>
      </c>
      <c r="R375" s="7">
        <v>4.9431000000000003</v>
      </c>
      <c r="S375">
        <v>43661</v>
      </c>
      <c r="T375">
        <v>4</v>
      </c>
      <c r="U375" s="9">
        <v>20.582000000000001</v>
      </c>
      <c r="V375" s="9">
        <v>20.646999999999998</v>
      </c>
      <c r="W375" s="9">
        <v>18.916</v>
      </c>
      <c r="X375" s="9">
        <v>19.981000000000002</v>
      </c>
      <c r="Y375" s="9">
        <v>22.722999999999999</v>
      </c>
    </row>
    <row r="376" spans="1:25" hidden="1" x14ac:dyDescent="0.3">
      <c r="A376" t="s">
        <v>445</v>
      </c>
      <c r="B376" t="s">
        <v>446</v>
      </c>
      <c r="C376" t="s">
        <v>452</v>
      </c>
      <c r="D376" t="s">
        <v>448</v>
      </c>
      <c r="E376" s="52">
        <f>Transportation!E376/1000000</f>
        <v>7.9300000000000003E-6</v>
      </c>
      <c r="F376" s="55">
        <f t="shared" si="38"/>
        <v>1.9171428571428591E-6</v>
      </c>
      <c r="G376" s="57">
        <f t="shared" si="39"/>
        <v>1.9171428571428591E-7</v>
      </c>
      <c r="H376" s="4">
        <f t="shared" si="40"/>
        <v>3.0500000000000028E-8</v>
      </c>
      <c r="I376">
        <v>122000</v>
      </c>
      <c r="J376">
        <f t="shared" si="43"/>
        <v>1.9217493750000003</v>
      </c>
      <c r="K376" s="50">
        <f t="shared" si="45"/>
        <v>372.37434208782992</v>
      </c>
      <c r="L376" s="53">
        <f t="shared" si="42"/>
        <v>6.4404914325599103</v>
      </c>
      <c r="M376">
        <v>22.6</v>
      </c>
      <c r="N376">
        <v>25.700000000000003</v>
      </c>
      <c r="O376">
        <v>377</v>
      </c>
      <c r="P376">
        <v>38.42</v>
      </c>
      <c r="Q376">
        <v>115.34</v>
      </c>
      <c r="R376" s="7">
        <v>14.677</v>
      </c>
      <c r="S376" s="8">
        <v>154430</v>
      </c>
      <c r="T376">
        <v>2</v>
      </c>
      <c r="U376" s="9">
        <v>92.459000000000003</v>
      </c>
      <c r="V376" s="9">
        <v>92.43</v>
      </c>
      <c r="W376" s="9">
        <v>92.209000000000003</v>
      </c>
      <c r="X376" s="9">
        <v>92.337000000000003</v>
      </c>
      <c r="Y376" s="9">
        <v>92.463999999999999</v>
      </c>
    </row>
    <row r="377" spans="1:25" hidden="1" x14ac:dyDescent="0.3">
      <c r="A377" t="s">
        <v>445</v>
      </c>
      <c r="B377" t="s">
        <v>446</v>
      </c>
      <c r="C377" t="s">
        <v>453</v>
      </c>
      <c r="D377" t="s">
        <v>448</v>
      </c>
      <c r="E377" s="52">
        <f>Transportation!E377/1000000</f>
        <v>9.5200000000000003E-6</v>
      </c>
      <c r="F377" s="55">
        <f t="shared" si="38"/>
        <v>2.3015384615384639E-6</v>
      </c>
      <c r="G377" s="57">
        <f t="shared" si="39"/>
        <v>2.3015384615384639E-7</v>
      </c>
      <c r="H377" s="4">
        <f t="shared" si="40"/>
        <v>3.6615384615384654E-8</v>
      </c>
      <c r="I377">
        <v>138200</v>
      </c>
      <c r="J377">
        <f t="shared" si="43"/>
        <v>2.0366307525325618</v>
      </c>
      <c r="K377" s="50">
        <f t="shared" si="45"/>
        <v>421.8207711191647</v>
      </c>
      <c r="L377" s="53">
        <f t="shared" si="42"/>
        <v>7.7318383906646089</v>
      </c>
      <c r="M377">
        <v>21.6</v>
      </c>
      <c r="N377">
        <v>29.700000000000003</v>
      </c>
      <c r="O377">
        <v>413</v>
      </c>
      <c r="P377">
        <v>30.64</v>
      </c>
      <c r="Q377">
        <v>119.68</v>
      </c>
      <c r="R377" s="7">
        <v>13.878</v>
      </c>
      <c r="S377">
        <v>81236</v>
      </c>
      <c r="T377">
        <v>3</v>
      </c>
      <c r="U377" s="9">
        <v>46.442999999999998</v>
      </c>
      <c r="V377" s="9">
        <v>46.454999999999998</v>
      </c>
      <c r="W377" s="9">
        <v>44.186</v>
      </c>
      <c r="X377" s="9">
        <v>46.442</v>
      </c>
      <c r="Y377" s="9">
        <v>46.712000000000003</v>
      </c>
    </row>
    <row r="378" spans="1:25" hidden="1" x14ac:dyDescent="0.3">
      <c r="A378" t="s">
        <v>445</v>
      </c>
      <c r="B378" t="s">
        <v>446</v>
      </c>
      <c r="C378" t="s">
        <v>454</v>
      </c>
      <c r="D378" t="s">
        <v>448</v>
      </c>
      <c r="E378" s="52">
        <f>Transportation!E378/1000000</f>
        <v>1.5500000000000001E-5</v>
      </c>
      <c r="F378" s="55">
        <f t="shared" si="38"/>
        <v>3.7472527472527511E-6</v>
      </c>
      <c r="G378" s="57">
        <f t="shared" si="39"/>
        <v>3.7472527472527511E-7</v>
      </c>
      <c r="H378" s="4">
        <f t="shared" si="40"/>
        <v>5.9615384615384681E-8</v>
      </c>
      <c r="I378">
        <v>142200</v>
      </c>
      <c r="J378">
        <f t="shared" si="43"/>
        <v>3.2226674578059074</v>
      </c>
      <c r="K378" s="50">
        <f t="shared" si="45"/>
        <v>434.02976594171651</v>
      </c>
      <c r="L378" s="53">
        <f t="shared" si="42"/>
        <v>12.588602421775361</v>
      </c>
      <c r="M378">
        <v>14.200000000000001</v>
      </c>
      <c r="N378">
        <v>37.800000000000004</v>
      </c>
      <c r="O378">
        <v>279</v>
      </c>
      <c r="P378">
        <v>32.71</v>
      </c>
      <c r="Q378">
        <v>109.02</v>
      </c>
      <c r="R378" s="7">
        <v>7.3996000000000004</v>
      </c>
      <c r="S378">
        <v>66845</v>
      </c>
      <c r="T378">
        <v>3</v>
      </c>
      <c r="U378" s="9">
        <v>55.203000000000003</v>
      </c>
      <c r="V378" s="9">
        <v>54.523000000000003</v>
      </c>
      <c r="W378" s="9">
        <v>51.595999999999997</v>
      </c>
      <c r="X378" s="9">
        <v>53.734000000000002</v>
      </c>
      <c r="Y378" s="9">
        <v>56.131</v>
      </c>
    </row>
    <row r="379" spans="1:25" hidden="1" x14ac:dyDescent="0.3">
      <c r="A379" t="s">
        <v>445</v>
      </c>
      <c r="B379" t="s">
        <v>446</v>
      </c>
      <c r="C379" t="s">
        <v>455</v>
      </c>
      <c r="D379" t="s">
        <v>448</v>
      </c>
      <c r="E379" s="52">
        <f>Transportation!E379/1000000</f>
        <v>5.3700000000000004E-5</v>
      </c>
      <c r="F379" s="55">
        <f t="shared" si="38"/>
        <v>1.2982417582417597E-5</v>
      </c>
      <c r="G379" s="57">
        <f t="shared" si="39"/>
        <v>1.2982417582417597E-6</v>
      </c>
      <c r="H379" s="4">
        <f t="shared" si="40"/>
        <v>2.0653846153846175E-7</v>
      </c>
      <c r="I379">
        <v>557700</v>
      </c>
      <c r="J379">
        <f t="shared" si="43"/>
        <v>2.8468004975793439</v>
      </c>
      <c r="K379" s="50">
        <f t="shared" si="45"/>
        <v>1702.2391031342847</v>
      </c>
      <c r="L379" s="53">
        <f t="shared" si="42"/>
        <v>43.613416132215278</v>
      </c>
      <c r="M379">
        <v>11.9</v>
      </c>
      <c r="N379">
        <v>161</v>
      </c>
      <c r="O379">
        <v>371</v>
      </c>
      <c r="P379">
        <v>31.27</v>
      </c>
      <c r="Q379">
        <v>113.69</v>
      </c>
      <c r="R379" s="7">
        <v>2.2961</v>
      </c>
      <c r="S379" s="8">
        <v>151570</v>
      </c>
      <c r="T379">
        <v>2</v>
      </c>
      <c r="U379" s="9">
        <v>69.867999999999995</v>
      </c>
      <c r="V379" s="9">
        <v>69.858999999999995</v>
      </c>
      <c r="W379" s="9">
        <v>68.3</v>
      </c>
      <c r="X379" s="9">
        <v>69.084000000000003</v>
      </c>
      <c r="Y379" s="9">
        <v>69.867999999999995</v>
      </c>
    </row>
    <row r="380" spans="1:25" hidden="1" x14ac:dyDescent="0.3">
      <c r="A380" t="s">
        <v>445</v>
      </c>
      <c r="B380" t="s">
        <v>446</v>
      </c>
      <c r="C380" t="s">
        <v>456</v>
      </c>
      <c r="D380" t="s">
        <v>448</v>
      </c>
      <c r="E380" s="52">
        <f>Transportation!E380/1000000</f>
        <v>2.7800000000000001E-5</v>
      </c>
      <c r="F380" s="55">
        <f t="shared" si="38"/>
        <v>6.7208791208791278E-6</v>
      </c>
      <c r="G380" s="57">
        <f t="shared" si="39"/>
        <v>6.7208791208791278E-7</v>
      </c>
      <c r="H380" s="4">
        <f t="shared" si="40"/>
        <v>1.0692307692307703E-7</v>
      </c>
      <c r="I380">
        <v>566100</v>
      </c>
      <c r="J380">
        <f t="shared" si="43"/>
        <v>1.4518944091149975</v>
      </c>
      <c r="K380" s="50">
        <f t="shared" si="45"/>
        <v>1727.8779922616436</v>
      </c>
      <c r="L380" s="53">
        <f t="shared" si="42"/>
        <v>22.578267569377743</v>
      </c>
      <c r="M380">
        <v>38.6</v>
      </c>
      <c r="N380">
        <v>91.100000000000009</v>
      </c>
      <c r="O380">
        <v>418</v>
      </c>
      <c r="P380">
        <v>30.54</v>
      </c>
      <c r="Q380">
        <v>117.05</v>
      </c>
      <c r="R380" s="7">
        <v>4.5891000000000002</v>
      </c>
      <c r="S380" s="8">
        <v>111300</v>
      </c>
      <c r="T380">
        <v>2</v>
      </c>
      <c r="U380" s="9">
        <v>64.5</v>
      </c>
      <c r="V380" s="9">
        <v>64.510000000000005</v>
      </c>
      <c r="W380" s="9">
        <v>64.5</v>
      </c>
      <c r="X380" s="9">
        <v>64.828000000000003</v>
      </c>
      <c r="Y380" s="9">
        <v>65.156000000000006</v>
      </c>
    </row>
    <row r="381" spans="1:25" hidden="1" x14ac:dyDescent="0.3">
      <c r="A381" t="s">
        <v>445</v>
      </c>
      <c r="B381" t="s">
        <v>446</v>
      </c>
      <c r="C381" t="s">
        <v>457</v>
      </c>
      <c r="D381" t="s">
        <v>448</v>
      </c>
      <c r="E381" s="52">
        <f>Transportation!E381/1000000</f>
        <v>7.1400000000000002E-6</v>
      </c>
      <c r="F381" s="55">
        <f t="shared" si="38"/>
        <v>1.726153846153848E-6</v>
      </c>
      <c r="G381" s="57">
        <f t="shared" si="39"/>
        <v>1.7261538461538479E-7</v>
      </c>
      <c r="H381" s="4">
        <f t="shared" si="40"/>
        <v>2.7461538461538489E-8</v>
      </c>
      <c r="I381">
        <v>108400</v>
      </c>
      <c r="J381">
        <f t="shared" si="43"/>
        <v>1.9473872463099631</v>
      </c>
      <c r="K381" s="50">
        <f t="shared" si="45"/>
        <v>330.8637596911538</v>
      </c>
      <c r="L381" s="53">
        <f t="shared" si="42"/>
        <v>5.7988787929984564</v>
      </c>
      <c r="M381">
        <v>19.600000000000001</v>
      </c>
      <c r="N381">
        <v>24.5</v>
      </c>
      <c r="O381">
        <v>439</v>
      </c>
      <c r="P381">
        <v>36.44</v>
      </c>
      <c r="Q381">
        <v>119.21</v>
      </c>
      <c r="R381" s="7">
        <v>17.945</v>
      </c>
      <c r="S381" s="8">
        <v>106130</v>
      </c>
      <c r="T381">
        <v>2</v>
      </c>
      <c r="U381" s="9">
        <v>71.103999999999999</v>
      </c>
      <c r="V381" s="9">
        <v>70.951999999999998</v>
      </c>
      <c r="W381" s="9">
        <v>70.215999999999994</v>
      </c>
      <c r="X381" s="9">
        <v>70.736999999999995</v>
      </c>
      <c r="Y381" s="9">
        <v>71.257999999999996</v>
      </c>
    </row>
    <row r="382" spans="1:25" hidden="1" x14ac:dyDescent="0.3">
      <c r="A382" t="s">
        <v>445</v>
      </c>
      <c r="B382" t="s">
        <v>446</v>
      </c>
      <c r="C382" t="s">
        <v>458</v>
      </c>
      <c r="D382" t="s">
        <v>448</v>
      </c>
      <c r="E382" s="52">
        <f>Transportation!E382/1000000</f>
        <v>4.1E-5</v>
      </c>
      <c r="F382" s="55">
        <f t="shared" si="38"/>
        <v>9.9120879120879226E-6</v>
      </c>
      <c r="G382" s="57">
        <f t="shared" si="39"/>
        <v>9.912087912087923E-7</v>
      </c>
      <c r="H382" s="4">
        <f t="shared" si="40"/>
        <v>1.5769230769230786E-7</v>
      </c>
      <c r="I382">
        <v>2151000</v>
      </c>
      <c r="J382">
        <f t="shared" si="43"/>
        <v>0.56354271269177125</v>
      </c>
      <c r="K382" s="50">
        <f t="shared" si="45"/>
        <v>6565.3869658272306</v>
      </c>
      <c r="L382" s="53">
        <f t="shared" si="42"/>
        <v>33.298883825341271</v>
      </c>
      <c r="M382">
        <v>195</v>
      </c>
      <c r="N382">
        <v>154</v>
      </c>
      <c r="O382">
        <v>446</v>
      </c>
      <c r="P382">
        <v>41.15</v>
      </c>
      <c r="Q382">
        <v>123.01</v>
      </c>
      <c r="R382" s="7">
        <v>2.8955000000000002</v>
      </c>
      <c r="S382" s="8">
        <v>1720100</v>
      </c>
      <c r="T382">
        <v>9</v>
      </c>
      <c r="U382" s="9">
        <v>46.533999999999999</v>
      </c>
      <c r="V382" s="9">
        <v>46.578000000000003</v>
      </c>
      <c r="W382" s="9">
        <v>42.283000000000001</v>
      </c>
      <c r="X382" s="9">
        <v>46.350999999999999</v>
      </c>
      <c r="Y382" s="9">
        <v>53.334000000000003</v>
      </c>
    </row>
    <row r="383" spans="1:25" hidden="1" x14ac:dyDescent="0.3">
      <c r="A383" t="s">
        <v>445</v>
      </c>
      <c r="B383" t="s">
        <v>446</v>
      </c>
      <c r="C383" t="s">
        <v>459</v>
      </c>
      <c r="D383" t="s">
        <v>448</v>
      </c>
      <c r="E383" s="52">
        <f>Transportation!E383/1000000</f>
        <v>2.8E-5</v>
      </c>
      <c r="F383" s="55">
        <f t="shared" si="38"/>
        <v>6.7692307692307763E-6</v>
      </c>
      <c r="G383" s="57">
        <f t="shared" si="39"/>
        <v>6.7692307692307765E-7</v>
      </c>
      <c r="H383" s="4">
        <f t="shared" si="40"/>
        <v>1.0769230769230779E-7</v>
      </c>
      <c r="I383">
        <v>789100</v>
      </c>
      <c r="J383">
        <f t="shared" si="43"/>
        <v>1.049081865416297</v>
      </c>
      <c r="K383" s="50">
        <f t="shared" si="45"/>
        <v>2408.5294536189062</v>
      </c>
      <c r="L383" s="53">
        <f t="shared" si="42"/>
        <v>22.74070114901355</v>
      </c>
      <c r="M383">
        <v>38.400000000000006</v>
      </c>
      <c r="N383">
        <v>127</v>
      </c>
      <c r="O383">
        <v>506</v>
      </c>
      <c r="P383">
        <v>26.26</v>
      </c>
      <c r="Q383">
        <v>105.92</v>
      </c>
      <c r="R383" s="7">
        <v>3.9716999999999998</v>
      </c>
      <c r="S383">
        <v>98310</v>
      </c>
      <c r="T383">
        <v>2</v>
      </c>
      <c r="U383" s="9">
        <v>33.034999999999997</v>
      </c>
      <c r="V383" s="9">
        <v>32.982999999999997</v>
      </c>
      <c r="W383" s="9">
        <v>32.744999999999997</v>
      </c>
      <c r="X383" s="9">
        <v>32.906999999999996</v>
      </c>
      <c r="Y383" s="9">
        <v>33.07</v>
      </c>
    </row>
    <row r="384" spans="1:25" hidden="1" x14ac:dyDescent="0.3">
      <c r="A384" t="s">
        <v>445</v>
      </c>
      <c r="B384" t="s">
        <v>446</v>
      </c>
      <c r="C384" t="s">
        <v>460</v>
      </c>
      <c r="D384" t="s">
        <v>448</v>
      </c>
      <c r="E384" s="52">
        <f>Transportation!E384/1000000</f>
        <v>1.8600000000000001E-5</v>
      </c>
      <c r="F384" s="55">
        <f t="shared" si="38"/>
        <v>4.4967032967033014E-6</v>
      </c>
      <c r="G384" s="57">
        <f t="shared" si="39"/>
        <v>4.4967032967033018E-7</v>
      </c>
      <c r="H384" s="4">
        <f t="shared" si="40"/>
        <v>7.1538461538461617E-8</v>
      </c>
      <c r="I384">
        <v>130000</v>
      </c>
      <c r="J384">
        <f t="shared" si="43"/>
        <v>4.2301228846153842</v>
      </c>
      <c r="K384" s="50">
        <f t="shared" si="45"/>
        <v>396.79233173293352</v>
      </c>
      <c r="L384" s="53">
        <f t="shared" si="42"/>
        <v>15.10632290613043</v>
      </c>
      <c r="M384">
        <v>8.9600000000000009</v>
      </c>
      <c r="N384">
        <v>43.400000000000006</v>
      </c>
      <c r="O384">
        <v>311</v>
      </c>
      <c r="P384">
        <v>43.11</v>
      </c>
      <c r="Q384">
        <v>128.91999999999999</v>
      </c>
      <c r="R384" s="7">
        <v>7.15</v>
      </c>
      <c r="S384">
        <v>9614.7000000000007</v>
      </c>
      <c r="T384">
        <v>3</v>
      </c>
      <c r="U384" s="9">
        <v>15.377000000000001</v>
      </c>
      <c r="V384" s="9">
        <v>15.406000000000001</v>
      </c>
      <c r="W384" s="9">
        <v>15.339</v>
      </c>
      <c r="X384" s="9">
        <v>15.438000000000001</v>
      </c>
      <c r="Y384" s="9">
        <v>15.635</v>
      </c>
    </row>
    <row r="385" spans="1:25" hidden="1" x14ac:dyDescent="0.3">
      <c r="A385" t="s">
        <v>445</v>
      </c>
      <c r="B385" t="s">
        <v>446</v>
      </c>
      <c r="C385" t="s">
        <v>461</v>
      </c>
      <c r="D385" t="s">
        <v>448</v>
      </c>
      <c r="E385" s="52">
        <f>Transportation!E385/1000000</f>
        <v>1.95E-5</v>
      </c>
      <c r="F385" s="55">
        <f t="shared" si="38"/>
        <v>4.714285714285719E-6</v>
      </c>
      <c r="G385" s="57">
        <f t="shared" si="39"/>
        <v>4.7142857142857192E-7</v>
      </c>
      <c r="H385" s="4">
        <f t="shared" si="40"/>
        <v>7.5000000000000076E-8</v>
      </c>
      <c r="I385">
        <v>213800</v>
      </c>
      <c r="J385">
        <f t="shared" si="43"/>
        <v>2.6965613306828811</v>
      </c>
      <c r="K385" s="50">
        <f t="shared" si="45"/>
        <v>652.57077326539377</v>
      </c>
      <c r="L385" s="53">
        <f t="shared" si="42"/>
        <v>15.837274014491584</v>
      </c>
      <c r="M385">
        <v>14.200000000000001</v>
      </c>
      <c r="N385">
        <v>56.7</v>
      </c>
      <c r="O385">
        <v>380</v>
      </c>
      <c r="P385">
        <v>25.07</v>
      </c>
      <c r="Q385">
        <v>118.18</v>
      </c>
      <c r="R385" s="7">
        <v>6.6959</v>
      </c>
      <c r="S385" s="8">
        <v>145060</v>
      </c>
      <c r="T385">
        <v>2</v>
      </c>
      <c r="U385" s="9">
        <v>38.985999999999997</v>
      </c>
      <c r="V385" s="9">
        <v>39.154000000000003</v>
      </c>
      <c r="W385" s="9">
        <v>38.959000000000003</v>
      </c>
      <c r="X385" s="9">
        <v>39.915999999999997</v>
      </c>
      <c r="Y385" s="9">
        <v>40.874000000000002</v>
      </c>
    </row>
    <row r="386" spans="1:25" hidden="1" x14ac:dyDescent="0.3">
      <c r="A386" t="s">
        <v>445</v>
      </c>
      <c r="B386" t="s">
        <v>446</v>
      </c>
      <c r="C386" t="s">
        <v>462</v>
      </c>
      <c r="D386" t="s">
        <v>448</v>
      </c>
      <c r="E386" s="52">
        <f>Transportation!E386/1000000</f>
        <v>1.8600000000000001E-5</v>
      </c>
      <c r="F386" s="55">
        <f t="shared" ref="F386:F449" si="46">0.241758241758242*E386</f>
        <v>4.4967032967033014E-6</v>
      </c>
      <c r="G386" s="57">
        <f t="shared" ref="G386:G449" si="47">0.0241758241758242*E386</f>
        <v>4.4967032967033018E-7</v>
      </c>
      <c r="H386" s="4">
        <f t="shared" ref="H386:H449" si="48">0.00384615384615385*E386</f>
        <v>7.1538461538461617E-8</v>
      </c>
      <c r="I386">
        <v>718200</v>
      </c>
      <c r="J386">
        <f t="shared" si="43"/>
        <v>0.76568640350877193</v>
      </c>
      <c r="K386" s="50">
        <f t="shared" si="45"/>
        <v>2192.1250203891759</v>
      </c>
      <c r="L386" s="53">
        <f t="shared" ref="L386:L449" si="49">(J386/10)*K386*0.09</f>
        <v>15.106322906130433</v>
      </c>
      <c r="M386">
        <v>111</v>
      </c>
      <c r="N386">
        <v>68.3</v>
      </c>
      <c r="O386">
        <v>416</v>
      </c>
      <c r="P386">
        <v>36.11</v>
      </c>
      <c r="Q386">
        <v>114.34</v>
      </c>
      <c r="R386" s="7">
        <v>6.0940000000000003</v>
      </c>
      <c r="S386" s="8">
        <v>817760</v>
      </c>
      <c r="T386">
        <v>6</v>
      </c>
      <c r="U386" s="9">
        <v>98.811000000000007</v>
      </c>
      <c r="V386" s="9">
        <v>98.817999999999998</v>
      </c>
      <c r="W386" s="9">
        <v>97.760999999999996</v>
      </c>
      <c r="X386" s="9">
        <v>98.923000000000002</v>
      </c>
      <c r="Y386" s="9">
        <v>100.08</v>
      </c>
    </row>
    <row r="387" spans="1:25" hidden="1" x14ac:dyDescent="0.3">
      <c r="A387" t="s">
        <v>445</v>
      </c>
      <c r="B387" t="s">
        <v>446</v>
      </c>
      <c r="C387" t="s">
        <v>463</v>
      </c>
      <c r="D387" t="s">
        <v>448</v>
      </c>
      <c r="E387" s="52">
        <f>Transportation!E387/1000000</f>
        <v>3.0899999999999999E-5</v>
      </c>
      <c r="F387" s="55">
        <f t="shared" si="46"/>
        <v>7.4703296703296776E-6</v>
      </c>
      <c r="G387" s="57">
        <f t="shared" si="47"/>
        <v>7.4703296703296774E-7</v>
      </c>
      <c r="H387" s="4">
        <f t="shared" si="48"/>
        <v>1.1884615384615396E-7</v>
      </c>
      <c r="I387">
        <v>125500</v>
      </c>
      <c r="J387">
        <f t="shared" ref="J387:J450" si="50">((591307500000)*E387)/(20*I387)</f>
        <v>7.2794429282868522</v>
      </c>
      <c r="K387" s="50">
        <f t="shared" si="45"/>
        <v>383.05721255756271</v>
      </c>
      <c r="L387" s="53">
        <f t="shared" si="49"/>
        <v>25.09598805373281</v>
      </c>
      <c r="M387">
        <v>1.73</v>
      </c>
      <c r="N387">
        <v>95.5</v>
      </c>
      <c r="O387">
        <v>357</v>
      </c>
      <c r="P387">
        <v>30.1</v>
      </c>
      <c r="Q387">
        <v>105.34</v>
      </c>
      <c r="R387" s="7">
        <v>3.7446000000000002</v>
      </c>
      <c r="S387" s="8">
        <v>107800</v>
      </c>
      <c r="T387">
        <v>2</v>
      </c>
      <c r="U387" s="9">
        <v>77.997</v>
      </c>
      <c r="V387" s="9">
        <v>77.400999999999996</v>
      </c>
      <c r="W387" s="9">
        <v>74.421999999999997</v>
      </c>
      <c r="X387" s="9">
        <v>76.408000000000001</v>
      </c>
      <c r="Y387" s="9">
        <v>78.394000000000005</v>
      </c>
    </row>
    <row r="388" spans="1:25" hidden="1" x14ac:dyDescent="0.3">
      <c r="A388" t="s">
        <v>445</v>
      </c>
      <c r="B388" t="s">
        <v>446</v>
      </c>
      <c r="C388" t="s">
        <v>464</v>
      </c>
      <c r="D388" t="s">
        <v>448</v>
      </c>
      <c r="E388" s="52">
        <f>Transportation!E388/1000000</f>
        <v>2.3400000000000003E-5</v>
      </c>
      <c r="F388" s="55">
        <f t="shared" si="46"/>
        <v>5.6571428571428635E-6</v>
      </c>
      <c r="G388" s="57">
        <f t="shared" si="47"/>
        <v>5.6571428571428635E-7</v>
      </c>
      <c r="H388" s="4">
        <f t="shared" si="48"/>
        <v>9.0000000000000091E-8</v>
      </c>
      <c r="I388">
        <v>471300</v>
      </c>
      <c r="J388">
        <f t="shared" si="50"/>
        <v>1.4679180458306813</v>
      </c>
      <c r="K388" s="50">
        <f t="shared" si="45"/>
        <v>1438.5248149671659</v>
      </c>
      <c r="L388" s="53">
        <f t="shared" si="49"/>
        <v>19.0047288173899</v>
      </c>
      <c r="M388">
        <v>30.5</v>
      </c>
      <c r="N388">
        <v>85.4</v>
      </c>
      <c r="O388">
        <v>488</v>
      </c>
      <c r="P388">
        <v>45.63</v>
      </c>
      <c r="Q388">
        <v>122.84</v>
      </c>
      <c r="R388" s="7">
        <v>5.7135999999999996</v>
      </c>
      <c r="S388">
        <v>88592</v>
      </c>
      <c r="T388">
        <v>3</v>
      </c>
      <c r="U388" s="9">
        <v>16.373999999999999</v>
      </c>
      <c r="V388" s="9">
        <v>16.361000000000001</v>
      </c>
      <c r="W388" s="9">
        <v>15.782999999999999</v>
      </c>
      <c r="X388" s="9">
        <v>16.373999999999999</v>
      </c>
      <c r="Y388" s="9">
        <v>16.571000000000002</v>
      </c>
    </row>
    <row r="389" spans="1:25" hidden="1" x14ac:dyDescent="0.3">
      <c r="A389" t="s">
        <v>445</v>
      </c>
      <c r="B389" t="s">
        <v>446</v>
      </c>
      <c r="C389" t="s">
        <v>465</v>
      </c>
      <c r="D389" t="s">
        <v>448</v>
      </c>
      <c r="E389" s="52">
        <f>Transportation!E389/1000000</f>
        <v>2.2400000000000002E-5</v>
      </c>
      <c r="F389" s="55">
        <f t="shared" si="46"/>
        <v>5.4153846153846212E-6</v>
      </c>
      <c r="G389" s="57">
        <f t="shared" si="47"/>
        <v>5.4153846153846212E-7</v>
      </c>
      <c r="H389" s="4">
        <f t="shared" si="48"/>
        <v>8.6153846153846239E-8</v>
      </c>
      <c r="I389">
        <v>488300</v>
      </c>
      <c r="J389">
        <f t="shared" si="50"/>
        <v>1.3562654106082328</v>
      </c>
      <c r="K389" s="50">
        <f t="shared" si="45"/>
        <v>1490.4130429630111</v>
      </c>
      <c r="L389" s="53">
        <f t="shared" si="49"/>
        <v>18.192560919210845</v>
      </c>
      <c r="M389">
        <v>41.2</v>
      </c>
      <c r="N389">
        <v>76.100000000000009</v>
      </c>
      <c r="O389">
        <v>397</v>
      </c>
      <c r="P389">
        <v>27.56</v>
      </c>
      <c r="Q389">
        <v>109.98</v>
      </c>
      <c r="R389" s="7">
        <v>5.2248000000000001</v>
      </c>
      <c r="S389">
        <v>81753</v>
      </c>
      <c r="T389">
        <v>3</v>
      </c>
      <c r="U389" s="9">
        <v>45.832999999999998</v>
      </c>
      <c r="V389" s="9">
        <v>45.451000000000001</v>
      </c>
      <c r="W389" s="9">
        <v>43.959000000000003</v>
      </c>
      <c r="X389" s="9">
        <v>45.945999999999998</v>
      </c>
      <c r="Y389" s="9">
        <v>48.598999999999997</v>
      </c>
    </row>
    <row r="390" spans="1:25" hidden="1" x14ac:dyDescent="0.3">
      <c r="A390" t="s">
        <v>445</v>
      </c>
      <c r="B390" t="s">
        <v>446</v>
      </c>
      <c r="C390" t="s">
        <v>466</v>
      </c>
      <c r="D390" t="s">
        <v>448</v>
      </c>
      <c r="E390" s="52">
        <f>Transportation!E390/1000000</f>
        <v>3.0000000000000001E-5</v>
      </c>
      <c r="F390" s="55">
        <f t="shared" si="46"/>
        <v>7.2527472527472609E-6</v>
      </c>
      <c r="G390" s="57">
        <f t="shared" si="47"/>
        <v>7.25274725274726E-7</v>
      </c>
      <c r="H390" s="4">
        <f t="shared" si="48"/>
        <v>1.153846153846155E-7</v>
      </c>
      <c r="I390">
        <v>318600</v>
      </c>
      <c r="J390">
        <f t="shared" si="50"/>
        <v>2.7839336158192092</v>
      </c>
      <c r="K390" s="50">
        <f t="shared" si="45"/>
        <v>972.44643761625082</v>
      </c>
      <c r="L390" s="53">
        <f t="shared" si="49"/>
        <v>24.365036945371664</v>
      </c>
      <c r="M390">
        <v>11.5</v>
      </c>
      <c r="N390">
        <v>94</v>
      </c>
      <c r="O390">
        <v>335</v>
      </c>
      <c r="P390">
        <v>23.91</v>
      </c>
      <c r="Q390">
        <v>106.62</v>
      </c>
      <c r="R390" s="7">
        <v>3.5590000000000002</v>
      </c>
      <c r="S390">
        <v>45780</v>
      </c>
      <c r="T390">
        <v>4</v>
      </c>
      <c r="U390" s="9">
        <v>36.192999999999998</v>
      </c>
      <c r="V390" s="9">
        <v>36.463999999999999</v>
      </c>
      <c r="W390" s="9">
        <v>36.116</v>
      </c>
      <c r="X390" s="9">
        <v>36.598999999999997</v>
      </c>
      <c r="Y390" s="9">
        <v>38.317999999999998</v>
      </c>
    </row>
    <row r="391" spans="1:25" hidden="1" x14ac:dyDescent="0.3">
      <c r="A391" t="s">
        <v>445</v>
      </c>
      <c r="B391" t="s">
        <v>446</v>
      </c>
      <c r="C391" t="s">
        <v>467</v>
      </c>
      <c r="D391" t="s">
        <v>448</v>
      </c>
      <c r="E391" s="52">
        <f>Transportation!E391/1000000</f>
        <v>1.8700000000000001E-5</v>
      </c>
      <c r="F391" s="55">
        <f t="shared" si="46"/>
        <v>4.520879120879126E-6</v>
      </c>
      <c r="G391" s="57">
        <f t="shared" si="47"/>
        <v>4.5208791208791256E-7</v>
      </c>
      <c r="H391" s="4">
        <f t="shared" si="48"/>
        <v>7.1923076923076997E-8</v>
      </c>
      <c r="I391">
        <v>445200</v>
      </c>
      <c r="J391">
        <f t="shared" si="50"/>
        <v>1.2418520047169812</v>
      </c>
      <c r="K391" s="50">
        <f t="shared" si="45"/>
        <v>1358.8611237500154</v>
      </c>
      <c r="L391" s="53">
        <f t="shared" si="49"/>
        <v>15.187539695948338</v>
      </c>
      <c r="M391">
        <v>36.9</v>
      </c>
      <c r="N391">
        <v>73.3</v>
      </c>
      <c r="O391">
        <v>383</v>
      </c>
      <c r="P391">
        <v>36.56</v>
      </c>
      <c r="Q391">
        <v>104.18</v>
      </c>
      <c r="R391" s="7">
        <v>5.2253999999999996</v>
      </c>
      <c r="S391">
        <v>27041</v>
      </c>
      <c r="T391">
        <v>2</v>
      </c>
      <c r="U391" s="9">
        <v>39.371000000000002</v>
      </c>
      <c r="V391" s="9">
        <v>39.707000000000001</v>
      </c>
      <c r="W391" s="9">
        <v>39.049999999999997</v>
      </c>
      <c r="X391" s="9">
        <v>40.19</v>
      </c>
      <c r="Y391" s="9">
        <v>41.329000000000001</v>
      </c>
    </row>
    <row r="392" spans="1:25" hidden="1" x14ac:dyDescent="0.3">
      <c r="A392" t="s">
        <v>445</v>
      </c>
      <c r="B392" t="s">
        <v>446</v>
      </c>
      <c r="C392" t="s">
        <v>468</v>
      </c>
      <c r="D392" t="s">
        <v>448</v>
      </c>
      <c r="E392" s="52">
        <f>Transportation!E392/1000000</f>
        <v>1.1400000000000001E-5</v>
      </c>
      <c r="F392" s="55">
        <f t="shared" si="46"/>
        <v>2.7560439560439591E-6</v>
      </c>
      <c r="G392" s="57">
        <f t="shared" si="47"/>
        <v>2.7560439560439593E-7</v>
      </c>
      <c r="H392" s="4">
        <f t="shared" si="48"/>
        <v>4.3846153846153893E-8</v>
      </c>
      <c r="I392">
        <v>120100</v>
      </c>
      <c r="J392">
        <f t="shared" si="50"/>
        <v>2.8063719816819321</v>
      </c>
      <c r="K392" s="50">
        <f t="shared" si="45"/>
        <v>366.57506954711778</v>
      </c>
      <c r="L392" s="53">
        <f t="shared" si="49"/>
        <v>9.2587140392412337</v>
      </c>
      <c r="M392">
        <v>23.5</v>
      </c>
      <c r="N392">
        <v>24.8</v>
      </c>
      <c r="O392">
        <v>274</v>
      </c>
      <c r="P392">
        <v>25.36</v>
      </c>
      <c r="Q392">
        <v>118.69</v>
      </c>
      <c r="R392" s="7">
        <v>11.074999999999999</v>
      </c>
      <c r="S392" s="8">
        <v>237880</v>
      </c>
      <c r="T392">
        <v>2</v>
      </c>
      <c r="U392" s="9">
        <v>33.188000000000002</v>
      </c>
      <c r="V392" s="9">
        <v>33.052999999999997</v>
      </c>
      <c r="W392" s="9">
        <v>32.606000000000002</v>
      </c>
      <c r="X392" s="9">
        <v>32.906999999999996</v>
      </c>
      <c r="Y392" s="9">
        <v>33.209000000000003</v>
      </c>
    </row>
    <row r="393" spans="1:25" hidden="1" x14ac:dyDescent="0.3">
      <c r="A393" t="s">
        <v>445</v>
      </c>
      <c r="B393" t="s">
        <v>446</v>
      </c>
      <c r="C393" t="s">
        <v>469</v>
      </c>
      <c r="D393" t="s">
        <v>448</v>
      </c>
      <c r="E393" s="52">
        <f>Transportation!E393/1000000</f>
        <v>1.0700000000000001E-5</v>
      </c>
      <c r="F393" s="55">
        <f t="shared" si="46"/>
        <v>2.5868131868131899E-6</v>
      </c>
      <c r="G393" s="57">
        <f t="shared" si="47"/>
        <v>2.5868131868131895E-7</v>
      </c>
      <c r="H393" s="4">
        <f t="shared" si="48"/>
        <v>4.1153846153846194E-8</v>
      </c>
      <c r="I393">
        <v>701500</v>
      </c>
      <c r="J393">
        <f t="shared" si="50"/>
        <v>0.45096152886671426</v>
      </c>
      <c r="K393" s="50">
        <f t="shared" si="45"/>
        <v>2141.1524670050221</v>
      </c>
      <c r="L393" s="53">
        <f t="shared" si="49"/>
        <v>8.6901965105158947</v>
      </c>
      <c r="M393">
        <v>316</v>
      </c>
      <c r="N393">
        <v>39.5</v>
      </c>
      <c r="O393">
        <v>369</v>
      </c>
      <c r="P393">
        <v>38.869999999999997</v>
      </c>
      <c r="Q393">
        <v>115.46</v>
      </c>
      <c r="R393" s="7">
        <v>9.3366000000000007</v>
      </c>
      <c r="S393" s="8">
        <v>1518400</v>
      </c>
      <c r="T393">
        <v>13</v>
      </c>
      <c r="U393" s="9">
        <v>93.795000000000002</v>
      </c>
      <c r="V393" s="9">
        <v>93.201999999999998</v>
      </c>
      <c r="W393" s="9">
        <v>75.849000000000004</v>
      </c>
      <c r="X393" s="9">
        <v>92.167000000000002</v>
      </c>
      <c r="Y393" s="9">
        <v>98.057000000000002</v>
      </c>
    </row>
    <row r="394" spans="1:25" hidden="1" x14ac:dyDescent="0.3">
      <c r="A394" t="s">
        <v>445</v>
      </c>
      <c r="B394" t="s">
        <v>446</v>
      </c>
      <c r="C394" t="s">
        <v>470</v>
      </c>
      <c r="D394" t="s">
        <v>448</v>
      </c>
      <c r="E394" s="52">
        <f>Transportation!E394/1000000</f>
        <v>2.3E-5</v>
      </c>
      <c r="F394" s="55">
        <f t="shared" si="46"/>
        <v>5.5604395604395666E-6</v>
      </c>
      <c r="G394" s="57">
        <f t="shared" si="47"/>
        <v>5.5604395604395661E-7</v>
      </c>
      <c r="H394" s="4">
        <f t="shared" si="48"/>
        <v>8.8461538461538545E-8</v>
      </c>
      <c r="I394">
        <v>554000</v>
      </c>
      <c r="J394">
        <f t="shared" si="50"/>
        <v>1.2274433664259927</v>
      </c>
      <c r="K394" s="50">
        <f t="shared" si="45"/>
        <v>1690.9457829234243</v>
      </c>
      <c r="L394" s="53">
        <f t="shared" si="49"/>
        <v>18.679861658118273</v>
      </c>
      <c r="M394">
        <v>53.800000000000004</v>
      </c>
      <c r="N394">
        <v>75.5</v>
      </c>
      <c r="O394">
        <v>362</v>
      </c>
      <c r="P394">
        <v>34.380000000000003</v>
      </c>
      <c r="Q394">
        <v>107.15</v>
      </c>
      <c r="R394" s="7">
        <v>4.7941000000000003</v>
      </c>
      <c r="S394" s="8">
        <v>439860</v>
      </c>
      <c r="T394">
        <v>4</v>
      </c>
      <c r="U394" s="9">
        <v>53.197000000000003</v>
      </c>
      <c r="V394" s="9">
        <v>54.5</v>
      </c>
      <c r="W394" s="9">
        <v>48.329000000000001</v>
      </c>
      <c r="X394" s="9">
        <v>56.829000000000001</v>
      </c>
      <c r="Y394" s="9">
        <v>61.12</v>
      </c>
    </row>
    <row r="395" spans="1:25" hidden="1" x14ac:dyDescent="0.3">
      <c r="A395" t="s">
        <v>445</v>
      </c>
      <c r="B395" t="s">
        <v>446</v>
      </c>
      <c r="C395" t="s">
        <v>471</v>
      </c>
      <c r="D395" t="s">
        <v>448</v>
      </c>
      <c r="E395" s="52">
        <f>Transportation!E395/1000000</f>
        <v>2.1900000000000004E-5</v>
      </c>
      <c r="F395" s="55">
        <f t="shared" si="46"/>
        <v>5.2945054945055013E-6</v>
      </c>
      <c r="G395" s="57">
        <f t="shared" si="47"/>
        <v>5.2945054945055011E-7</v>
      </c>
      <c r="H395" s="4">
        <f t="shared" si="48"/>
        <v>8.4230769230769326E-8</v>
      </c>
      <c r="I395">
        <v>241700</v>
      </c>
      <c r="J395">
        <f t="shared" si="50"/>
        <v>2.6788651737691356</v>
      </c>
      <c r="K395" s="50">
        <f t="shared" si="45"/>
        <v>737.72851215269247</v>
      </c>
      <c r="L395" s="53">
        <f t="shared" si="49"/>
        <v>17.786476970121313</v>
      </c>
      <c r="M395">
        <v>10.600000000000001</v>
      </c>
      <c r="N395">
        <v>74.2</v>
      </c>
      <c r="O395">
        <v>490</v>
      </c>
      <c r="P395">
        <v>46.33</v>
      </c>
      <c r="Q395">
        <v>132.21</v>
      </c>
      <c r="R395" s="7">
        <v>6.6093999999999999</v>
      </c>
      <c r="S395">
        <v>6363.4</v>
      </c>
      <c r="T395">
        <v>2</v>
      </c>
      <c r="U395" s="9">
        <v>14.07</v>
      </c>
      <c r="V395" s="9">
        <v>14.06</v>
      </c>
      <c r="W395" s="9">
        <v>13.999000000000001</v>
      </c>
      <c r="X395" s="9">
        <v>14.048</v>
      </c>
      <c r="Y395" s="9">
        <v>14.098000000000001</v>
      </c>
    </row>
    <row r="396" spans="1:25" hidden="1" x14ac:dyDescent="0.3">
      <c r="A396" t="s">
        <v>445</v>
      </c>
      <c r="B396" t="s">
        <v>446</v>
      </c>
      <c r="C396" t="s">
        <v>472</v>
      </c>
      <c r="D396" t="s">
        <v>448</v>
      </c>
      <c r="E396" s="52">
        <f>Transportation!E396/1000000</f>
        <v>1.3900000000000001E-5</v>
      </c>
      <c r="F396" s="55">
        <f t="shared" si="46"/>
        <v>3.3604395604395639E-6</v>
      </c>
      <c r="G396" s="57">
        <f t="shared" si="47"/>
        <v>3.3604395604395639E-7</v>
      </c>
      <c r="H396" s="4">
        <f t="shared" si="48"/>
        <v>5.3461538461538516E-8</v>
      </c>
      <c r="I396">
        <v>256900</v>
      </c>
      <c r="J396">
        <f t="shared" si="50"/>
        <v>1.599683583106267</v>
      </c>
      <c r="K396" s="50">
        <f t="shared" si="45"/>
        <v>784.12269247838935</v>
      </c>
      <c r="L396" s="53">
        <f t="shared" si="49"/>
        <v>11.28913378468887</v>
      </c>
      <c r="M396">
        <v>28.200000000000003</v>
      </c>
      <c r="N396">
        <v>48.400000000000006</v>
      </c>
      <c r="O396">
        <v>477</v>
      </c>
      <c r="P396">
        <v>46.52</v>
      </c>
      <c r="Q396">
        <v>124.87</v>
      </c>
      <c r="R396" s="7">
        <v>9.8658999999999999</v>
      </c>
      <c r="S396">
        <v>90956</v>
      </c>
      <c r="T396">
        <v>3</v>
      </c>
      <c r="U396" s="9">
        <v>18.602</v>
      </c>
      <c r="V396" s="9">
        <v>18.859000000000002</v>
      </c>
      <c r="W396" s="9">
        <v>18.381</v>
      </c>
      <c r="X396" s="9">
        <v>19.207000000000001</v>
      </c>
      <c r="Y396" s="9">
        <v>20.658000000000001</v>
      </c>
    </row>
    <row r="397" spans="1:25" hidden="1" x14ac:dyDescent="0.3">
      <c r="A397" t="s">
        <v>445</v>
      </c>
      <c r="B397" t="s">
        <v>446</v>
      </c>
      <c r="C397" t="s">
        <v>473</v>
      </c>
      <c r="D397" t="s">
        <v>448</v>
      </c>
      <c r="E397" s="52">
        <f>Transportation!E397/1000000</f>
        <v>2.0800000000000001E-5</v>
      </c>
      <c r="F397" s="55">
        <f t="shared" si="46"/>
        <v>5.0285714285714344E-6</v>
      </c>
      <c r="G397" s="57">
        <f t="shared" si="47"/>
        <v>5.028571428571434E-7</v>
      </c>
      <c r="H397" s="4">
        <f t="shared" si="48"/>
        <v>8.0000000000000081E-8</v>
      </c>
      <c r="I397">
        <v>1319000</v>
      </c>
      <c r="J397">
        <f t="shared" si="50"/>
        <v>0.46623184230477632</v>
      </c>
      <c r="K397" s="50">
        <f t="shared" si="45"/>
        <v>4025.9160427364559</v>
      </c>
      <c r="L397" s="53">
        <f t="shared" si="49"/>
        <v>16.893092282124353</v>
      </c>
      <c r="M397">
        <v>216</v>
      </c>
      <c r="N397">
        <v>89.7</v>
      </c>
      <c r="O397">
        <v>460</v>
      </c>
      <c r="P397">
        <v>40.64</v>
      </c>
      <c r="Q397">
        <v>109.88</v>
      </c>
      <c r="R397" s="7">
        <v>5.1242000000000001</v>
      </c>
      <c r="S397" s="8">
        <v>551420</v>
      </c>
      <c r="T397">
        <v>11</v>
      </c>
      <c r="U397" s="9">
        <v>38.817999999999998</v>
      </c>
      <c r="V397" s="9">
        <v>38.286999999999999</v>
      </c>
      <c r="W397" s="9">
        <v>35.932000000000002</v>
      </c>
      <c r="X397" s="9">
        <v>38.593000000000004</v>
      </c>
      <c r="Y397" s="9">
        <v>39.597999999999999</v>
      </c>
    </row>
    <row r="398" spans="1:25" hidden="1" x14ac:dyDescent="0.3">
      <c r="A398" t="s">
        <v>445</v>
      </c>
      <c r="B398" t="s">
        <v>446</v>
      </c>
      <c r="C398" t="s">
        <v>474</v>
      </c>
      <c r="D398" t="s">
        <v>448</v>
      </c>
      <c r="E398" s="52">
        <f>Transportation!E398/1000000</f>
        <v>1.49E-5</v>
      </c>
      <c r="F398" s="55">
        <f t="shared" si="46"/>
        <v>3.6021978021978058E-6</v>
      </c>
      <c r="G398" s="57">
        <f t="shared" si="47"/>
        <v>3.6021978021978057E-7</v>
      </c>
      <c r="H398" s="4">
        <f t="shared" si="48"/>
        <v>5.7307692307692362E-8</v>
      </c>
      <c r="I398">
        <v>230100</v>
      </c>
      <c r="J398">
        <f t="shared" si="50"/>
        <v>1.9144897327249022</v>
      </c>
      <c r="K398" s="50">
        <f t="shared" si="45"/>
        <v>702.32242716729229</v>
      </c>
      <c r="L398" s="53">
        <f t="shared" si="49"/>
        <v>12.101301682867927</v>
      </c>
      <c r="M398">
        <v>15</v>
      </c>
      <c r="N398">
        <v>59.5</v>
      </c>
      <c r="O398">
        <v>536</v>
      </c>
      <c r="P398">
        <v>33.25</v>
      </c>
      <c r="Q398">
        <v>119.32</v>
      </c>
      <c r="R398" s="7">
        <v>9.0042000000000009</v>
      </c>
      <c r="S398" s="8">
        <v>104820</v>
      </c>
      <c r="T398">
        <v>2</v>
      </c>
      <c r="U398" s="9">
        <v>76.754999999999995</v>
      </c>
      <c r="V398" s="9">
        <v>76.686999999999998</v>
      </c>
      <c r="W398" s="9">
        <v>72.69</v>
      </c>
      <c r="X398" s="9">
        <v>74.722999999999999</v>
      </c>
      <c r="Y398" s="9">
        <v>76.756</v>
      </c>
    </row>
    <row r="399" spans="1:25" hidden="1" x14ac:dyDescent="0.3">
      <c r="A399" t="s">
        <v>445</v>
      </c>
      <c r="B399" t="s">
        <v>446</v>
      </c>
      <c r="C399" t="s">
        <v>475</v>
      </c>
      <c r="D399" t="s">
        <v>448</v>
      </c>
      <c r="E399" s="52">
        <f>Transportation!E399/1000000</f>
        <v>2.2700000000000003E-5</v>
      </c>
      <c r="F399" s="55">
        <f t="shared" si="46"/>
        <v>5.4879120879120943E-6</v>
      </c>
      <c r="G399" s="57">
        <f t="shared" si="47"/>
        <v>5.4879120879120947E-7</v>
      </c>
      <c r="H399" s="4">
        <f t="shared" si="48"/>
        <v>8.7307692307692405E-8</v>
      </c>
      <c r="I399">
        <v>221900</v>
      </c>
      <c r="J399">
        <f t="shared" si="50"/>
        <v>3.0244885646687703</v>
      </c>
      <c r="K399" s="50">
        <f t="shared" si="45"/>
        <v>677.29398778106111</v>
      </c>
      <c r="L399" s="53">
        <f t="shared" si="49"/>
        <v>18.436211288664563</v>
      </c>
      <c r="M399">
        <v>13</v>
      </c>
      <c r="N399">
        <v>61.5</v>
      </c>
      <c r="O399">
        <v>328</v>
      </c>
      <c r="P399">
        <v>31.87</v>
      </c>
      <c r="Q399">
        <v>106.76</v>
      </c>
      <c r="R399" s="7">
        <v>5.3372000000000002</v>
      </c>
      <c r="S399">
        <v>49136</v>
      </c>
      <c r="T399">
        <v>1</v>
      </c>
      <c r="U399" s="9">
        <v>58.697000000000003</v>
      </c>
      <c r="V399" s="9">
        <v>58.697000000000003</v>
      </c>
      <c r="W399" s="9">
        <v>58.697000000000003</v>
      </c>
      <c r="X399" s="9">
        <v>58.697000000000003</v>
      </c>
      <c r="Y399" s="9">
        <v>58.697000000000003</v>
      </c>
    </row>
    <row r="400" spans="1:25" hidden="1" x14ac:dyDescent="0.3">
      <c r="A400" t="s">
        <v>445</v>
      </c>
      <c r="B400" t="s">
        <v>446</v>
      </c>
      <c r="C400" t="s">
        <v>476</v>
      </c>
      <c r="D400" t="s">
        <v>448</v>
      </c>
      <c r="E400" s="52">
        <f>Transportation!E400/1000000</f>
        <v>2.3300000000000001E-5</v>
      </c>
      <c r="F400" s="55">
        <f t="shared" si="46"/>
        <v>5.6329670329670388E-6</v>
      </c>
      <c r="G400" s="57">
        <f t="shared" si="47"/>
        <v>5.6329670329670386E-7</v>
      </c>
      <c r="H400" s="4">
        <f t="shared" si="48"/>
        <v>8.9615384615384698E-8</v>
      </c>
      <c r="I400">
        <v>220100</v>
      </c>
      <c r="J400">
        <f t="shared" si="50"/>
        <v>3.1298193434802362</v>
      </c>
      <c r="K400" s="50">
        <f t="shared" si="45"/>
        <v>671.79994011091276</v>
      </c>
      <c r="L400" s="53">
        <f t="shared" si="49"/>
        <v>18.923512027571991</v>
      </c>
      <c r="M400">
        <v>8.67</v>
      </c>
      <c r="N400">
        <v>74.7</v>
      </c>
      <c r="O400">
        <v>415</v>
      </c>
      <c r="P400">
        <v>39.11</v>
      </c>
      <c r="Q400">
        <v>116.4</v>
      </c>
      <c r="R400" s="7">
        <v>5.5579000000000001</v>
      </c>
      <c r="S400" s="8">
        <v>237850</v>
      </c>
      <c r="T400">
        <v>4</v>
      </c>
      <c r="U400" s="9">
        <v>81.617999999999995</v>
      </c>
      <c r="V400" s="9">
        <v>81.597999999999999</v>
      </c>
      <c r="W400" s="9">
        <v>80.114999999999995</v>
      </c>
      <c r="X400" s="9">
        <v>80.995999999999995</v>
      </c>
      <c r="Y400" s="9">
        <v>81.619</v>
      </c>
    </row>
    <row r="401" spans="1:25" hidden="1" x14ac:dyDescent="0.3">
      <c r="A401" t="s">
        <v>445</v>
      </c>
      <c r="B401" t="s">
        <v>446</v>
      </c>
      <c r="C401" t="s">
        <v>477</v>
      </c>
      <c r="D401" t="s">
        <v>448</v>
      </c>
      <c r="E401" s="52">
        <f>Transportation!E401/1000000</f>
        <v>1.3499999999999999E-5</v>
      </c>
      <c r="F401" s="55">
        <f t="shared" si="46"/>
        <v>3.263736263736267E-6</v>
      </c>
      <c r="G401" s="57">
        <f t="shared" si="47"/>
        <v>3.2637362637362671E-7</v>
      </c>
      <c r="H401" s="4">
        <f t="shared" si="48"/>
        <v>5.192307692307697E-8</v>
      </c>
      <c r="I401">
        <v>211400</v>
      </c>
      <c r="J401">
        <f t="shared" si="50"/>
        <v>1.8880442880794701</v>
      </c>
      <c r="K401" s="50">
        <f t="shared" si="45"/>
        <v>645.24537637186268</v>
      </c>
      <c r="L401" s="53">
        <f t="shared" si="49"/>
        <v>10.964266625417249</v>
      </c>
      <c r="M401">
        <v>25.700000000000003</v>
      </c>
      <c r="N401">
        <v>41.7</v>
      </c>
      <c r="O401">
        <v>432</v>
      </c>
      <c r="P401">
        <v>48.25</v>
      </c>
      <c r="Q401">
        <v>126.51</v>
      </c>
      <c r="R401" s="7">
        <v>10.349</v>
      </c>
      <c r="S401">
        <v>18896</v>
      </c>
      <c r="T401">
        <v>2</v>
      </c>
      <c r="U401" s="9">
        <v>13.686</v>
      </c>
      <c r="V401" s="9">
        <v>13.694000000000001</v>
      </c>
      <c r="W401" s="9">
        <v>13.648999999999999</v>
      </c>
      <c r="X401" s="9">
        <v>13.699</v>
      </c>
      <c r="Y401" s="9">
        <v>13.749000000000001</v>
      </c>
    </row>
    <row r="402" spans="1:25" hidden="1" x14ac:dyDescent="0.3">
      <c r="A402" t="s">
        <v>445</v>
      </c>
      <c r="B402" t="s">
        <v>446</v>
      </c>
      <c r="C402" t="s">
        <v>478</v>
      </c>
      <c r="D402" t="s">
        <v>448</v>
      </c>
      <c r="E402" s="52">
        <f>Transportation!E402/1000000</f>
        <v>1.3600000000000002E-5</v>
      </c>
      <c r="F402" s="55">
        <f t="shared" si="46"/>
        <v>3.2879120879120917E-6</v>
      </c>
      <c r="G402" s="57">
        <f t="shared" si="47"/>
        <v>3.287912087912092E-7</v>
      </c>
      <c r="H402" s="4">
        <f t="shared" si="48"/>
        <v>5.2307692307692363E-8</v>
      </c>
      <c r="I402">
        <v>111800</v>
      </c>
      <c r="J402">
        <f t="shared" si="50"/>
        <v>3.5965035778175318</v>
      </c>
      <c r="K402" s="50">
        <f t="shared" si="45"/>
        <v>341.2414052903228</v>
      </c>
      <c r="L402" s="53">
        <f t="shared" si="49"/>
        <v>11.045483415235156</v>
      </c>
      <c r="M402">
        <v>9.27</v>
      </c>
      <c r="N402">
        <v>36.700000000000003</v>
      </c>
      <c r="O402">
        <v>313</v>
      </c>
      <c r="P402">
        <v>29.84</v>
      </c>
      <c r="Q402">
        <v>106.44</v>
      </c>
      <c r="R402" s="7">
        <v>8.5353999999999992</v>
      </c>
      <c r="S402" s="8">
        <v>130380</v>
      </c>
      <c r="T402">
        <v>1</v>
      </c>
      <c r="U402" s="9">
        <v>79.813999999999993</v>
      </c>
      <c r="V402" s="9">
        <v>79.813999999999993</v>
      </c>
      <c r="W402" s="9">
        <v>79.813999999999993</v>
      </c>
      <c r="X402" s="9">
        <v>79.813999999999993</v>
      </c>
      <c r="Y402" s="9">
        <v>79.813999999999993</v>
      </c>
    </row>
    <row r="403" spans="1:25" hidden="1" x14ac:dyDescent="0.3">
      <c r="A403" t="s">
        <v>445</v>
      </c>
      <c r="B403" t="s">
        <v>446</v>
      </c>
      <c r="C403" t="s">
        <v>479</v>
      </c>
      <c r="D403" t="s">
        <v>448</v>
      </c>
      <c r="E403" s="52">
        <f>Transportation!E403/1000000</f>
        <v>1.2999999999999999E-5</v>
      </c>
      <c r="F403" s="55">
        <f t="shared" si="46"/>
        <v>3.1428571428571459E-6</v>
      </c>
      <c r="G403" s="57">
        <f t="shared" si="47"/>
        <v>3.142857142857146E-7</v>
      </c>
      <c r="H403" s="4">
        <f t="shared" si="48"/>
        <v>5.0000000000000044E-8</v>
      </c>
      <c r="I403">
        <v>497000</v>
      </c>
      <c r="J403">
        <f t="shared" si="50"/>
        <v>0.77333978873239428</v>
      </c>
      <c r="K403" s="50">
        <f t="shared" si="45"/>
        <v>1516.9676067020612</v>
      </c>
      <c r="L403" s="53">
        <f t="shared" si="49"/>
        <v>10.558182676327718</v>
      </c>
      <c r="M403">
        <v>43.7</v>
      </c>
      <c r="N403">
        <v>75.2</v>
      </c>
      <c r="O403">
        <v>721</v>
      </c>
      <c r="P403">
        <v>21.47</v>
      </c>
      <c r="Q403">
        <v>109.13</v>
      </c>
      <c r="R403" s="7">
        <v>9.5853000000000002</v>
      </c>
      <c r="S403" s="8">
        <v>299430</v>
      </c>
      <c r="T403">
        <v>3</v>
      </c>
      <c r="U403" s="9">
        <v>36.764000000000003</v>
      </c>
      <c r="V403" s="9">
        <v>29.242999999999999</v>
      </c>
      <c r="W403" s="9">
        <v>36.76</v>
      </c>
      <c r="X403" s="9">
        <v>37.103999999999999</v>
      </c>
      <c r="Y403" s="9">
        <v>37.448</v>
      </c>
    </row>
    <row r="404" spans="1:25" hidden="1" x14ac:dyDescent="0.3">
      <c r="A404" t="s">
        <v>445</v>
      </c>
      <c r="B404" t="s">
        <v>446</v>
      </c>
      <c r="C404" t="s">
        <v>480</v>
      </c>
      <c r="D404" t="s">
        <v>448</v>
      </c>
      <c r="E404" s="52">
        <f>Transportation!E404/1000000</f>
        <v>7.2999999999999999E-5</v>
      </c>
      <c r="F404" s="55">
        <f t="shared" si="46"/>
        <v>1.7648351648351667E-5</v>
      </c>
      <c r="G404" s="57">
        <f t="shared" si="47"/>
        <v>1.7648351648351665E-6</v>
      </c>
      <c r="H404" s="4">
        <f t="shared" si="48"/>
        <v>2.8076923076923102E-7</v>
      </c>
      <c r="I404">
        <v>10800000</v>
      </c>
      <c r="J404">
        <f t="shared" si="50"/>
        <v>0.19984003472222223</v>
      </c>
      <c r="K404" s="50">
        <f t="shared" si="45"/>
        <v>32964.286020889864</v>
      </c>
      <c r="L404" s="53">
        <f t="shared" si="49"/>
        <v>59.288256567071052</v>
      </c>
      <c r="M404">
        <v>1160</v>
      </c>
      <c r="N404">
        <v>317</v>
      </c>
      <c r="O404">
        <v>383</v>
      </c>
      <c r="P404">
        <v>39.92</v>
      </c>
      <c r="Q404">
        <v>116.37</v>
      </c>
      <c r="R404" s="7">
        <v>1.2070000000000001</v>
      </c>
      <c r="S404" s="8">
        <v>10075000</v>
      </c>
      <c r="T404">
        <v>37</v>
      </c>
      <c r="U404" s="9">
        <v>85.597999999999999</v>
      </c>
      <c r="V404" s="9">
        <v>84.772000000000006</v>
      </c>
      <c r="W404" s="9">
        <v>55.6</v>
      </c>
      <c r="X404" s="9">
        <v>82.347999999999999</v>
      </c>
      <c r="Y404" s="9">
        <v>91.402000000000001</v>
      </c>
    </row>
    <row r="405" spans="1:25" hidden="1" x14ac:dyDescent="0.3">
      <c r="A405" t="s">
        <v>445</v>
      </c>
      <c r="B405" t="s">
        <v>446</v>
      </c>
      <c r="C405" t="s">
        <v>481</v>
      </c>
      <c r="D405" t="s">
        <v>448</v>
      </c>
      <c r="E405" s="52">
        <f>Transportation!E405/1000000</f>
        <v>8.7599999999999991E-6</v>
      </c>
      <c r="F405" s="55">
        <f t="shared" si="46"/>
        <v>2.1178021978021996E-6</v>
      </c>
      <c r="G405" s="57">
        <f t="shared" si="47"/>
        <v>2.1178021978021998E-7</v>
      </c>
      <c r="H405" s="4">
        <f t="shared" si="48"/>
        <v>3.3692307692307719E-8</v>
      </c>
      <c r="I405">
        <v>258100</v>
      </c>
      <c r="J405">
        <f t="shared" si="50"/>
        <v>1.003458678806664</v>
      </c>
      <c r="K405" s="50">
        <f t="shared" si="45"/>
        <v>787.78539092515484</v>
      </c>
      <c r="L405" s="53">
        <f t="shared" si="49"/>
        <v>7.114590788048524</v>
      </c>
      <c r="M405">
        <v>62.800000000000004</v>
      </c>
      <c r="N405">
        <v>32.6</v>
      </c>
      <c r="O405">
        <v>440</v>
      </c>
      <c r="P405">
        <v>22.71</v>
      </c>
      <c r="Q405">
        <v>110.34</v>
      </c>
      <c r="R405" s="7">
        <v>13.519</v>
      </c>
      <c r="S405" s="8">
        <v>285220</v>
      </c>
      <c r="T405">
        <v>5</v>
      </c>
      <c r="U405" s="9">
        <v>43.557000000000002</v>
      </c>
      <c r="V405" s="9">
        <v>43.695</v>
      </c>
      <c r="W405" s="9">
        <v>40.783000000000001</v>
      </c>
      <c r="X405" s="9">
        <v>43.145000000000003</v>
      </c>
      <c r="Y405" s="9">
        <v>47.701000000000001</v>
      </c>
    </row>
    <row r="406" spans="1:25" hidden="1" x14ac:dyDescent="0.3">
      <c r="A406" t="s">
        <v>445</v>
      </c>
      <c r="B406" t="s">
        <v>446</v>
      </c>
      <c r="C406" t="s">
        <v>482</v>
      </c>
      <c r="D406" t="s">
        <v>448</v>
      </c>
      <c r="E406" s="52">
        <f>Transportation!E406/1000000</f>
        <v>3.5899999999999998E-5</v>
      </c>
      <c r="F406" s="55">
        <f t="shared" si="46"/>
        <v>8.6791208791208874E-6</v>
      </c>
      <c r="G406" s="57">
        <f t="shared" si="47"/>
        <v>8.6791208791208878E-7</v>
      </c>
      <c r="H406" s="4">
        <f t="shared" si="48"/>
        <v>1.380769230769232E-7</v>
      </c>
      <c r="I406">
        <v>636500</v>
      </c>
      <c r="J406">
        <f t="shared" si="50"/>
        <v>1.6675521798900235</v>
      </c>
      <c r="K406" s="50">
        <f t="shared" si="45"/>
        <v>1942.7563011385553</v>
      </c>
      <c r="L406" s="53">
        <f t="shared" si="49"/>
        <v>29.156827544628086</v>
      </c>
      <c r="M406">
        <v>17.5</v>
      </c>
      <c r="N406">
        <v>152</v>
      </c>
      <c r="O406">
        <v>569</v>
      </c>
      <c r="P406">
        <v>41.81</v>
      </c>
      <c r="Q406">
        <v>120.75</v>
      </c>
      <c r="R406" s="7">
        <v>3.7370999999999999</v>
      </c>
      <c r="S406">
        <v>31834</v>
      </c>
      <c r="T406">
        <v>3</v>
      </c>
      <c r="U406" s="9">
        <v>36.831000000000003</v>
      </c>
      <c r="V406" s="9">
        <v>36.905999999999999</v>
      </c>
      <c r="W406" s="9">
        <v>36.805999999999997</v>
      </c>
      <c r="X406" s="9">
        <v>37.219000000000001</v>
      </c>
      <c r="Y406" s="9">
        <v>37.356000000000002</v>
      </c>
    </row>
    <row r="407" spans="1:25" hidden="1" x14ac:dyDescent="0.3">
      <c r="A407" t="s">
        <v>445</v>
      </c>
      <c r="B407" t="s">
        <v>446</v>
      </c>
      <c r="C407" t="s">
        <v>483</v>
      </c>
      <c r="D407" t="s">
        <v>448</v>
      </c>
      <c r="E407" s="52">
        <f>Transportation!E407/1000000</f>
        <v>2.26E-5</v>
      </c>
      <c r="F407" s="55">
        <f t="shared" si="46"/>
        <v>5.4637362637362697E-6</v>
      </c>
      <c r="G407" s="57">
        <f t="shared" si="47"/>
        <v>5.4637362637362699E-7</v>
      </c>
      <c r="H407" s="4">
        <f t="shared" si="48"/>
        <v>8.6923076923077012E-8</v>
      </c>
      <c r="I407">
        <v>156400</v>
      </c>
      <c r="J407">
        <f t="shared" si="50"/>
        <v>4.2722344948849109</v>
      </c>
      <c r="K407" s="50">
        <f t="shared" si="45"/>
        <v>477.37169756177536</v>
      </c>
      <c r="L407" s="53">
        <f t="shared" si="49"/>
        <v>18.354994498846654</v>
      </c>
      <c r="M407">
        <v>4.41</v>
      </c>
      <c r="N407">
        <v>74.5</v>
      </c>
      <c r="O407">
        <v>463</v>
      </c>
      <c r="P407">
        <v>41.6</v>
      </c>
      <c r="Q407">
        <v>121.8</v>
      </c>
      <c r="R407" s="7">
        <v>6.2153</v>
      </c>
      <c r="S407" s="8">
        <v>110350</v>
      </c>
      <c r="T407">
        <v>4</v>
      </c>
      <c r="U407" s="9">
        <v>36.08</v>
      </c>
      <c r="V407" s="9">
        <v>36.082000000000001</v>
      </c>
      <c r="W407" s="9">
        <v>32.698999999999998</v>
      </c>
      <c r="X407" s="9">
        <v>36.231000000000002</v>
      </c>
      <c r="Y407" s="9">
        <v>38.546999999999997</v>
      </c>
    </row>
    <row r="408" spans="1:25" hidden="1" x14ac:dyDescent="0.3">
      <c r="A408" t="s">
        <v>445</v>
      </c>
      <c r="B408" t="s">
        <v>446</v>
      </c>
      <c r="C408" t="s">
        <v>484</v>
      </c>
      <c r="D408" t="s">
        <v>448</v>
      </c>
      <c r="E408" s="52">
        <f>Transportation!E408/1000000</f>
        <v>3.1600000000000002E-5</v>
      </c>
      <c r="F408" s="55">
        <f t="shared" si="46"/>
        <v>7.6395604395604477E-6</v>
      </c>
      <c r="G408" s="57">
        <f t="shared" si="47"/>
        <v>7.6395604395604483E-7</v>
      </c>
      <c r="H408" s="4">
        <f t="shared" si="48"/>
        <v>1.2153846153846167E-7</v>
      </c>
      <c r="I408">
        <v>747600</v>
      </c>
      <c r="J408">
        <f t="shared" si="50"/>
        <v>1.249686797752809</v>
      </c>
      <c r="K408" s="50">
        <f t="shared" si="45"/>
        <v>2281.8611323349314</v>
      </c>
      <c r="L408" s="53">
        <f t="shared" si="49"/>
        <v>25.664505582458151</v>
      </c>
      <c r="M408">
        <v>56.900000000000006</v>
      </c>
      <c r="N408">
        <v>99.100000000000009</v>
      </c>
      <c r="O408">
        <v>394</v>
      </c>
      <c r="P408">
        <v>32.950000000000003</v>
      </c>
      <c r="Q408">
        <v>117.35</v>
      </c>
      <c r="R408" s="7">
        <v>3.98</v>
      </c>
      <c r="S408" s="8">
        <v>387360</v>
      </c>
      <c r="T408">
        <v>3</v>
      </c>
      <c r="U408" s="9">
        <v>74.962999999999994</v>
      </c>
      <c r="V408" s="9">
        <v>74.727000000000004</v>
      </c>
      <c r="W408" s="9">
        <v>72.430000000000007</v>
      </c>
      <c r="X408" s="9">
        <v>74.335999999999999</v>
      </c>
      <c r="Y408" s="9">
        <v>74.984999999999999</v>
      </c>
    </row>
    <row r="409" spans="1:25" hidden="1" x14ac:dyDescent="0.3">
      <c r="A409" t="s">
        <v>445</v>
      </c>
      <c r="B409" t="s">
        <v>446</v>
      </c>
      <c r="C409" t="s">
        <v>485</v>
      </c>
      <c r="D409" t="s">
        <v>448</v>
      </c>
      <c r="E409" s="52">
        <f>Transportation!E409/1000000</f>
        <v>3.3200000000000001E-5</v>
      </c>
      <c r="F409" s="55">
        <f t="shared" si="46"/>
        <v>8.0263736263736353E-6</v>
      </c>
      <c r="G409" s="57">
        <f t="shared" si="47"/>
        <v>8.0263736263736345E-7</v>
      </c>
      <c r="H409" s="4">
        <f t="shared" si="48"/>
        <v>1.2769230769230783E-7</v>
      </c>
      <c r="I409">
        <v>957000</v>
      </c>
      <c r="J409">
        <f t="shared" si="50"/>
        <v>1.0256744514106584</v>
      </c>
      <c r="K409" s="50">
        <f t="shared" si="45"/>
        <v>2921.0020112955181</v>
      </c>
      <c r="L409" s="53">
        <f t="shared" si="49"/>
        <v>26.963974219544639</v>
      </c>
      <c r="M409">
        <v>70.7</v>
      </c>
      <c r="N409">
        <v>114</v>
      </c>
      <c r="O409">
        <v>435</v>
      </c>
      <c r="P409">
        <v>41.31</v>
      </c>
      <c r="Q409">
        <v>123.76</v>
      </c>
      <c r="R409" s="7">
        <v>3.8218000000000001</v>
      </c>
      <c r="S409" s="8">
        <v>331580</v>
      </c>
      <c r="T409">
        <v>5</v>
      </c>
      <c r="U409" s="9">
        <v>37.695999999999998</v>
      </c>
      <c r="V409" s="9">
        <v>37.146999999999998</v>
      </c>
      <c r="W409" s="9">
        <v>31.815999999999999</v>
      </c>
      <c r="X409" s="9">
        <v>34.642000000000003</v>
      </c>
      <c r="Y409" s="9">
        <v>39.369999999999997</v>
      </c>
    </row>
    <row r="410" spans="1:25" hidden="1" x14ac:dyDescent="0.3">
      <c r="A410" t="s">
        <v>445</v>
      </c>
      <c r="B410" t="s">
        <v>446</v>
      </c>
      <c r="C410" t="s">
        <v>486</v>
      </c>
      <c r="D410" t="s">
        <v>448</v>
      </c>
      <c r="E410" s="52">
        <f>Transportation!E410/1000000</f>
        <v>2.2800000000000002E-5</v>
      </c>
      <c r="F410" s="55">
        <f t="shared" si="46"/>
        <v>5.5120879120879181E-6</v>
      </c>
      <c r="G410" s="57">
        <f t="shared" si="47"/>
        <v>5.5120879120879185E-7</v>
      </c>
      <c r="H410" s="4">
        <f t="shared" si="48"/>
        <v>8.7692307692307785E-8</v>
      </c>
      <c r="I410">
        <v>273400</v>
      </c>
      <c r="J410">
        <f t="shared" si="50"/>
        <v>2.4655835771762988</v>
      </c>
      <c r="K410" s="50">
        <f t="shared" si="45"/>
        <v>834.48479612141557</v>
      </c>
      <c r="L410" s="53">
        <f t="shared" si="49"/>
        <v>18.517428078482467</v>
      </c>
      <c r="M410">
        <v>9.2000000000000011</v>
      </c>
      <c r="N410">
        <v>90.2</v>
      </c>
      <c r="O410">
        <v>462</v>
      </c>
      <c r="P410">
        <v>27.31</v>
      </c>
      <c r="Q410">
        <v>105.29</v>
      </c>
      <c r="R410" s="7">
        <v>5.1294000000000004</v>
      </c>
      <c r="S410" s="8">
        <v>144900</v>
      </c>
      <c r="T410">
        <v>4</v>
      </c>
      <c r="U410" s="9">
        <v>30.273</v>
      </c>
      <c r="V410" s="9">
        <v>30.218</v>
      </c>
      <c r="W410" s="9">
        <v>28.969000000000001</v>
      </c>
      <c r="X410" s="9">
        <v>30.138999999999999</v>
      </c>
      <c r="Y410" s="9">
        <v>30.931999999999999</v>
      </c>
    </row>
    <row r="411" spans="1:25" hidden="1" x14ac:dyDescent="0.3">
      <c r="A411" t="s">
        <v>445</v>
      </c>
      <c r="B411" t="s">
        <v>446</v>
      </c>
      <c r="C411" t="s">
        <v>487</v>
      </c>
      <c r="D411" t="s">
        <v>448</v>
      </c>
      <c r="E411" s="52">
        <f>Transportation!E411/1000000</f>
        <v>2.1999999999999999E-5</v>
      </c>
      <c r="F411" s="55">
        <f t="shared" si="46"/>
        <v>5.3186813186813243E-6</v>
      </c>
      <c r="G411" s="57">
        <f t="shared" si="47"/>
        <v>5.3186813186813239E-7</v>
      </c>
      <c r="H411" s="4">
        <f t="shared" si="48"/>
        <v>8.4615384615384693E-8</v>
      </c>
      <c r="I411">
        <v>241900</v>
      </c>
      <c r="J411">
        <f t="shared" si="50"/>
        <v>2.6888724679619678</v>
      </c>
      <c r="K411" s="50">
        <f t="shared" si="45"/>
        <v>738.33896189382006</v>
      </c>
      <c r="L411" s="53">
        <f t="shared" si="49"/>
        <v>17.867693759939222</v>
      </c>
      <c r="M411">
        <v>9.98</v>
      </c>
      <c r="N411">
        <v>76.600000000000009</v>
      </c>
      <c r="O411">
        <v>456</v>
      </c>
      <c r="P411">
        <v>34.01</v>
      </c>
      <c r="Q411">
        <v>119.84</v>
      </c>
      <c r="R411" s="7">
        <v>5.9504999999999999</v>
      </c>
      <c r="S411" s="8">
        <v>132600</v>
      </c>
      <c r="T411">
        <v>2</v>
      </c>
      <c r="U411" s="9">
        <v>77.397000000000006</v>
      </c>
      <c r="V411" s="9">
        <v>78.528999999999996</v>
      </c>
      <c r="W411" s="9">
        <v>76.626000000000005</v>
      </c>
      <c r="X411" s="9">
        <v>80.430000000000007</v>
      </c>
      <c r="Y411" s="9">
        <v>84.233999999999995</v>
      </c>
    </row>
    <row r="412" spans="1:25" hidden="1" x14ac:dyDescent="0.3">
      <c r="A412" t="s">
        <v>445</v>
      </c>
      <c r="B412" t="s">
        <v>446</v>
      </c>
      <c r="C412" t="s">
        <v>488</v>
      </c>
      <c r="D412" t="s">
        <v>448</v>
      </c>
      <c r="E412" s="52">
        <f>Transportation!E412/1000000</f>
        <v>1.1700000000000001E-5</v>
      </c>
      <c r="F412" s="55">
        <f t="shared" si="46"/>
        <v>2.8285714285714317E-6</v>
      </c>
      <c r="G412" s="57">
        <f t="shared" si="47"/>
        <v>2.8285714285714317E-7</v>
      </c>
      <c r="H412" s="4">
        <f t="shared" si="48"/>
        <v>4.5000000000000046E-8</v>
      </c>
      <c r="I412">
        <v>114000</v>
      </c>
      <c r="J412">
        <f t="shared" si="50"/>
        <v>3.0343411184210529</v>
      </c>
      <c r="K412" s="50">
        <f t="shared" si="45"/>
        <v>347.95635244272631</v>
      </c>
      <c r="L412" s="53">
        <f t="shared" si="49"/>
        <v>9.5023644086949499</v>
      </c>
      <c r="M412">
        <v>9.0299999999999994</v>
      </c>
      <c r="N412">
        <v>37.9</v>
      </c>
      <c r="O412">
        <v>449</v>
      </c>
      <c r="P412">
        <v>45.76</v>
      </c>
      <c r="Q412">
        <v>127.49</v>
      </c>
      <c r="R412" s="7">
        <v>11.845000000000001</v>
      </c>
      <c r="S412">
        <v>24967</v>
      </c>
      <c r="T412">
        <v>2</v>
      </c>
      <c r="U412" s="9">
        <v>21.518999999999998</v>
      </c>
      <c r="V412" s="9">
        <v>21.454000000000001</v>
      </c>
      <c r="W412" s="9">
        <v>21.14</v>
      </c>
      <c r="X412" s="9">
        <v>21.356000000000002</v>
      </c>
      <c r="Y412" s="9">
        <v>21.571999999999999</v>
      </c>
    </row>
    <row r="413" spans="1:25" hidden="1" x14ac:dyDescent="0.3">
      <c r="A413" t="s">
        <v>445</v>
      </c>
      <c r="B413" t="s">
        <v>446</v>
      </c>
      <c r="C413" t="s">
        <v>489</v>
      </c>
      <c r="D413" t="s">
        <v>448</v>
      </c>
      <c r="E413" s="52">
        <f>Transportation!E413/1000000</f>
        <v>1.27E-5</v>
      </c>
      <c r="F413" s="55">
        <f t="shared" si="46"/>
        <v>3.0703296703296736E-6</v>
      </c>
      <c r="G413" s="57">
        <f t="shared" si="47"/>
        <v>3.0703296703296735E-7</v>
      </c>
      <c r="H413" s="4">
        <f t="shared" si="48"/>
        <v>4.8846153846153891E-8</v>
      </c>
      <c r="I413">
        <v>208900</v>
      </c>
      <c r="J413">
        <f t="shared" si="50"/>
        <v>1.7974162876974629</v>
      </c>
      <c r="K413" s="50">
        <f t="shared" si="45"/>
        <v>637.61475460776774</v>
      </c>
      <c r="L413" s="53">
        <f t="shared" si="49"/>
        <v>10.314532306874003</v>
      </c>
      <c r="M413">
        <v>16.7</v>
      </c>
      <c r="N413">
        <v>51.2</v>
      </c>
      <c r="O413">
        <v>463</v>
      </c>
      <c r="P413">
        <v>23.24</v>
      </c>
      <c r="Q413">
        <v>108.81</v>
      </c>
      <c r="R413" s="7">
        <v>9.0482999999999993</v>
      </c>
      <c r="S413">
        <v>81642</v>
      </c>
      <c r="T413">
        <v>2</v>
      </c>
      <c r="U413" s="9">
        <v>43.731000000000002</v>
      </c>
      <c r="V413" s="9">
        <v>43.337000000000003</v>
      </c>
      <c r="W413" s="9">
        <v>41.42</v>
      </c>
      <c r="X413" s="9">
        <v>42.734999999999999</v>
      </c>
      <c r="Y413" s="9">
        <v>44.05</v>
      </c>
    </row>
    <row r="414" spans="1:25" hidden="1" x14ac:dyDescent="0.3">
      <c r="A414" t="s">
        <v>445</v>
      </c>
      <c r="B414" t="s">
        <v>446</v>
      </c>
      <c r="C414" t="s">
        <v>490</v>
      </c>
      <c r="D414" t="s">
        <v>448</v>
      </c>
      <c r="E414" s="52">
        <f>Transportation!E414/1000000</f>
        <v>1.3300000000000001E-5</v>
      </c>
      <c r="F414" s="55">
        <f t="shared" si="46"/>
        <v>3.215384615384619E-6</v>
      </c>
      <c r="G414" s="57">
        <f t="shared" si="47"/>
        <v>3.215384615384619E-7</v>
      </c>
      <c r="H414" s="4">
        <f t="shared" si="48"/>
        <v>5.115384615384621E-8</v>
      </c>
      <c r="I414">
        <v>115200</v>
      </c>
      <c r="J414">
        <f t="shared" si="50"/>
        <v>3.4133636067708339</v>
      </c>
      <c r="K414" s="50">
        <f t="shared" si="45"/>
        <v>351.61905088949186</v>
      </c>
      <c r="L414" s="53">
        <f t="shared" si="49"/>
        <v>10.801833045781439</v>
      </c>
      <c r="M414">
        <v>8.81</v>
      </c>
      <c r="N414">
        <v>38.800000000000004</v>
      </c>
      <c r="O414">
        <v>326</v>
      </c>
      <c r="P414">
        <v>29.6</v>
      </c>
      <c r="Q414">
        <v>106.23</v>
      </c>
      <c r="R414" s="7">
        <v>8.3961000000000006</v>
      </c>
      <c r="S414" s="8">
        <v>194640</v>
      </c>
      <c r="T414">
        <v>2</v>
      </c>
      <c r="U414" s="9">
        <v>83.603999999999999</v>
      </c>
      <c r="V414" s="9">
        <v>83.754999999999995</v>
      </c>
      <c r="W414" s="9">
        <v>83.334999999999994</v>
      </c>
      <c r="X414" s="9">
        <v>83.933999999999997</v>
      </c>
      <c r="Y414" s="9">
        <v>84.534000000000006</v>
      </c>
    </row>
    <row r="415" spans="1:25" hidden="1" x14ac:dyDescent="0.3">
      <c r="A415" t="s">
        <v>445</v>
      </c>
      <c r="B415" t="s">
        <v>446</v>
      </c>
      <c r="C415" t="s">
        <v>491</v>
      </c>
      <c r="D415" t="s">
        <v>448</v>
      </c>
      <c r="E415" s="52">
        <f>Transportation!E415/1000000</f>
        <v>8.2699999999999987E-6</v>
      </c>
      <c r="F415" s="55">
        <f t="shared" si="46"/>
        <v>1.9993406593406613E-6</v>
      </c>
      <c r="G415" s="57">
        <f t="shared" si="47"/>
        <v>1.9993406593406611E-7</v>
      </c>
      <c r="H415" s="4">
        <f t="shared" si="48"/>
        <v>3.1807692307692332E-8</v>
      </c>
      <c r="I415">
        <v>266900</v>
      </c>
      <c r="J415">
        <f t="shared" si="50"/>
        <v>0.91609460940427112</v>
      </c>
      <c r="K415" s="50">
        <f t="shared" si="45"/>
        <v>814.64517953476889</v>
      </c>
      <c r="L415" s="53">
        <f t="shared" si="49"/>
        <v>6.7166285179407872</v>
      </c>
      <c r="M415">
        <v>69.100000000000009</v>
      </c>
      <c r="N415">
        <v>32.1</v>
      </c>
      <c r="O415">
        <v>459</v>
      </c>
      <c r="P415">
        <v>22.21</v>
      </c>
      <c r="Q415">
        <v>109.96</v>
      </c>
      <c r="R415" s="7">
        <v>14.292999999999999</v>
      </c>
      <c r="S415" s="8">
        <v>304830</v>
      </c>
      <c r="T415">
        <v>8</v>
      </c>
      <c r="U415" s="9">
        <v>37.151000000000003</v>
      </c>
      <c r="V415" s="9">
        <v>37.064</v>
      </c>
      <c r="W415" s="9">
        <v>35.978000000000002</v>
      </c>
      <c r="X415" s="9">
        <v>36.506999999999998</v>
      </c>
      <c r="Y415" s="9">
        <v>41.283999999999999</v>
      </c>
    </row>
    <row r="416" spans="1:25" hidden="1" x14ac:dyDescent="0.3">
      <c r="A416" t="s">
        <v>445</v>
      </c>
      <c r="B416" t="s">
        <v>446</v>
      </c>
      <c r="C416" t="s">
        <v>492</v>
      </c>
      <c r="D416" t="s">
        <v>448</v>
      </c>
      <c r="E416" s="52">
        <f>Transportation!E416/1000000</f>
        <v>1.8700000000000001E-5</v>
      </c>
      <c r="F416" s="55">
        <f t="shared" si="46"/>
        <v>4.520879120879126E-6</v>
      </c>
      <c r="G416" s="57">
        <f t="shared" si="47"/>
        <v>4.5208791208791256E-7</v>
      </c>
      <c r="H416" s="4">
        <f t="shared" si="48"/>
        <v>7.1923076923076997E-8</v>
      </c>
      <c r="I416">
        <v>116500</v>
      </c>
      <c r="J416">
        <f t="shared" si="50"/>
        <v>4.7456868025751069</v>
      </c>
      <c r="K416" s="50">
        <f t="shared" si="45"/>
        <v>355.5869742068212</v>
      </c>
      <c r="L416" s="53">
        <f t="shared" si="49"/>
        <v>15.187539695948336</v>
      </c>
      <c r="M416">
        <v>3.1</v>
      </c>
      <c r="N416">
        <v>66.100000000000009</v>
      </c>
      <c r="O416">
        <v>509</v>
      </c>
      <c r="P416">
        <v>45.74</v>
      </c>
      <c r="Q416">
        <v>122.04</v>
      </c>
      <c r="R416" s="7">
        <v>7.6929999999999996</v>
      </c>
      <c r="S416">
        <v>6887.8</v>
      </c>
      <c r="T416">
        <v>1</v>
      </c>
      <c r="U416" s="9">
        <v>13.3</v>
      </c>
      <c r="V416" s="9">
        <v>13.3</v>
      </c>
      <c r="W416" s="9">
        <v>13.3</v>
      </c>
      <c r="X416" s="9">
        <v>13.3</v>
      </c>
      <c r="Y416" s="9">
        <v>13.3</v>
      </c>
    </row>
    <row r="417" spans="1:25" hidden="1" x14ac:dyDescent="0.3">
      <c r="A417" t="s">
        <v>445</v>
      </c>
      <c r="B417" t="s">
        <v>446</v>
      </c>
      <c r="C417" t="s">
        <v>493</v>
      </c>
      <c r="D417" t="s">
        <v>448</v>
      </c>
      <c r="E417" s="52">
        <f>Transportation!E417/1000000</f>
        <v>1.8400000000000003E-5</v>
      </c>
      <c r="F417" s="55">
        <f t="shared" si="46"/>
        <v>4.4483516483516538E-6</v>
      </c>
      <c r="G417" s="57">
        <f t="shared" si="47"/>
        <v>4.4483516483516537E-7</v>
      </c>
      <c r="H417" s="4">
        <f t="shared" si="48"/>
        <v>7.0769230769230844E-8</v>
      </c>
      <c r="I417">
        <v>240600</v>
      </c>
      <c r="J417">
        <f t="shared" si="50"/>
        <v>2.2610261845386539</v>
      </c>
      <c r="K417" s="50">
        <f t="shared" si="45"/>
        <v>734.37103857649072</v>
      </c>
      <c r="L417" s="53">
        <f t="shared" si="49"/>
        <v>14.943889326494622</v>
      </c>
      <c r="M417">
        <v>13</v>
      </c>
      <c r="N417">
        <v>66.7</v>
      </c>
      <c r="O417">
        <v>453</v>
      </c>
      <c r="P417">
        <v>23.18</v>
      </c>
      <c r="Q417">
        <v>114.28</v>
      </c>
      <c r="R417" s="7">
        <v>6.7927999999999997</v>
      </c>
      <c r="S417" s="8">
        <v>265100</v>
      </c>
      <c r="T417">
        <v>2</v>
      </c>
      <c r="U417" s="9">
        <v>50.042000000000002</v>
      </c>
      <c r="V417" s="9">
        <v>50.094000000000001</v>
      </c>
      <c r="W417" s="9">
        <v>50.031999999999996</v>
      </c>
      <c r="X417" s="9">
        <v>50.545999999999999</v>
      </c>
      <c r="Y417" s="9">
        <v>51.06</v>
      </c>
    </row>
    <row r="418" spans="1:25" hidden="1" x14ac:dyDescent="0.3">
      <c r="A418" t="s">
        <v>445</v>
      </c>
      <c r="B418" t="s">
        <v>446</v>
      </c>
      <c r="C418" t="s">
        <v>494</v>
      </c>
      <c r="D418" t="s">
        <v>448</v>
      </c>
      <c r="E418" s="52">
        <f>Transportation!E418/1000000</f>
        <v>5.5400000000000003E-6</v>
      </c>
      <c r="F418" s="55">
        <f t="shared" si="46"/>
        <v>1.3393406593406608E-6</v>
      </c>
      <c r="G418" s="57">
        <f t="shared" si="47"/>
        <v>1.3393406593406607E-7</v>
      </c>
      <c r="H418" s="4">
        <f t="shared" si="48"/>
        <v>2.1307692307692331E-8</v>
      </c>
      <c r="I418">
        <v>161200</v>
      </c>
      <c r="J418">
        <f t="shared" si="50"/>
        <v>1.0160805055831266</v>
      </c>
      <c r="K418" s="50">
        <f t="shared" si="45"/>
        <v>492.02249134883755</v>
      </c>
      <c r="L418" s="53">
        <f t="shared" si="49"/>
        <v>4.499410155911967</v>
      </c>
      <c r="M418">
        <v>67.900000000000006</v>
      </c>
      <c r="N418">
        <v>19.600000000000001</v>
      </c>
      <c r="O418">
        <v>424</v>
      </c>
      <c r="P418">
        <v>36.53</v>
      </c>
      <c r="Q418">
        <v>117.87</v>
      </c>
      <c r="R418" s="7">
        <v>21.699000000000002</v>
      </c>
      <c r="S418" s="8">
        <v>567920</v>
      </c>
      <c r="T418">
        <v>6</v>
      </c>
      <c r="U418" s="9">
        <v>71.935000000000002</v>
      </c>
      <c r="V418" s="9">
        <v>71.052999999999997</v>
      </c>
      <c r="W418" s="9">
        <v>66.510999999999996</v>
      </c>
      <c r="X418" s="9">
        <v>70.997</v>
      </c>
      <c r="Y418" s="9">
        <v>76.497</v>
      </c>
    </row>
    <row r="419" spans="1:25" hidden="1" x14ac:dyDescent="0.3">
      <c r="A419" t="s">
        <v>445</v>
      </c>
      <c r="B419" t="s">
        <v>446</v>
      </c>
      <c r="C419" t="s">
        <v>495</v>
      </c>
      <c r="D419" t="s">
        <v>448</v>
      </c>
      <c r="E419" s="52">
        <f>Transportation!E419/1000000</f>
        <v>4.8100000000000004E-5</v>
      </c>
      <c r="F419" s="55">
        <f t="shared" si="46"/>
        <v>1.1628571428571442E-5</v>
      </c>
      <c r="G419" s="57">
        <f t="shared" si="47"/>
        <v>1.1628571428571441E-6</v>
      </c>
      <c r="H419" s="4">
        <f t="shared" si="48"/>
        <v>1.8500000000000019E-7</v>
      </c>
      <c r="I419">
        <v>554800</v>
      </c>
      <c r="J419">
        <f t="shared" si="50"/>
        <v>2.5632561959264604</v>
      </c>
      <c r="K419" s="50">
        <f t="shared" si="45"/>
        <v>1693.3875818879346</v>
      </c>
      <c r="L419" s="53">
        <f t="shared" si="49"/>
        <v>39.065275902412573</v>
      </c>
      <c r="M419">
        <v>12.700000000000001</v>
      </c>
      <c r="N419">
        <v>155</v>
      </c>
      <c r="O419">
        <v>427</v>
      </c>
      <c r="P419">
        <v>38.08</v>
      </c>
      <c r="Q419">
        <v>116.58</v>
      </c>
      <c r="R419" s="7">
        <v>2.7465999999999999</v>
      </c>
      <c r="S419">
        <v>86805</v>
      </c>
      <c r="T419">
        <v>2</v>
      </c>
      <c r="U419" s="9">
        <v>84.981999999999999</v>
      </c>
      <c r="V419" s="9">
        <v>84.909000000000006</v>
      </c>
      <c r="W419" s="9">
        <v>84.447999999999993</v>
      </c>
      <c r="X419" s="9">
        <v>84.725999999999999</v>
      </c>
      <c r="Y419" s="9">
        <v>85.004000000000005</v>
      </c>
    </row>
    <row r="420" spans="1:25" hidden="1" x14ac:dyDescent="0.3">
      <c r="A420" t="s">
        <v>445</v>
      </c>
      <c r="B420" t="s">
        <v>446</v>
      </c>
      <c r="C420" t="s">
        <v>496</v>
      </c>
      <c r="D420" t="s">
        <v>448</v>
      </c>
      <c r="E420" s="52">
        <f>Transportation!E420/1000000</f>
        <v>9.5799999999999998E-6</v>
      </c>
      <c r="F420" s="55">
        <f t="shared" si="46"/>
        <v>2.3160439560439582E-6</v>
      </c>
      <c r="G420" s="57">
        <f t="shared" si="47"/>
        <v>2.3160439560439585E-7</v>
      </c>
      <c r="H420" s="4">
        <f t="shared" si="48"/>
        <v>3.6846153846153883E-8</v>
      </c>
      <c r="I420">
        <v>101400</v>
      </c>
      <c r="J420">
        <f t="shared" si="50"/>
        <v>2.7932573224852071</v>
      </c>
      <c r="K420" s="50">
        <f t="shared" si="45"/>
        <v>309.49801875168811</v>
      </c>
      <c r="L420" s="53">
        <f t="shared" si="49"/>
        <v>7.7805684645553495</v>
      </c>
      <c r="M420">
        <v>9.99</v>
      </c>
      <c r="N420">
        <v>32.1</v>
      </c>
      <c r="O420">
        <v>435</v>
      </c>
      <c r="P420">
        <v>37.15</v>
      </c>
      <c r="Q420">
        <v>118.14</v>
      </c>
      <c r="R420" s="7">
        <v>13.564</v>
      </c>
      <c r="S420">
        <v>57382</v>
      </c>
      <c r="T420">
        <v>1</v>
      </c>
      <c r="U420" s="9">
        <v>78.652000000000001</v>
      </c>
      <c r="V420" s="9">
        <v>78.652000000000001</v>
      </c>
      <c r="W420" s="9">
        <v>78.652000000000001</v>
      </c>
      <c r="X420" s="9">
        <v>78.652000000000001</v>
      </c>
      <c r="Y420" s="9">
        <v>78.652000000000001</v>
      </c>
    </row>
    <row r="421" spans="1:25" hidden="1" x14ac:dyDescent="0.3">
      <c r="A421" t="s">
        <v>445</v>
      </c>
      <c r="B421" t="s">
        <v>446</v>
      </c>
      <c r="C421" t="s">
        <v>497</v>
      </c>
      <c r="D421" t="s">
        <v>448</v>
      </c>
      <c r="E421" s="52">
        <f>Transportation!E421/1000000</f>
        <v>1.13E-5</v>
      </c>
      <c r="F421" s="55">
        <f t="shared" si="46"/>
        <v>2.7318681318681348E-6</v>
      </c>
      <c r="G421" s="57">
        <f t="shared" si="47"/>
        <v>2.7318681318681349E-7</v>
      </c>
      <c r="H421" s="4">
        <f t="shared" si="48"/>
        <v>4.3461538461538506E-8</v>
      </c>
      <c r="I421">
        <v>171300</v>
      </c>
      <c r="J421">
        <f t="shared" si="50"/>
        <v>1.950313704028021</v>
      </c>
      <c r="K421" s="50">
        <f t="shared" si="45"/>
        <v>522.85020327578081</v>
      </c>
      <c r="L421" s="53">
        <f t="shared" si="49"/>
        <v>9.1774972494233271</v>
      </c>
      <c r="M421">
        <v>24.900000000000002</v>
      </c>
      <c r="N421">
        <v>34.300000000000004</v>
      </c>
      <c r="O421">
        <v>382</v>
      </c>
      <c r="P421">
        <v>33.880000000000003</v>
      </c>
      <c r="Q421">
        <v>115.78</v>
      </c>
      <c r="R421" s="7">
        <v>11.127000000000001</v>
      </c>
      <c r="S421" s="8">
        <v>254590</v>
      </c>
      <c r="T421">
        <v>4</v>
      </c>
      <c r="U421" s="9">
        <v>79.605999999999995</v>
      </c>
      <c r="V421" s="9">
        <v>79.308999999999997</v>
      </c>
      <c r="W421" s="9">
        <v>75.331000000000003</v>
      </c>
      <c r="X421" s="9">
        <v>78.004999999999995</v>
      </c>
      <c r="Y421" s="9">
        <v>81.147000000000006</v>
      </c>
    </row>
    <row r="422" spans="1:25" hidden="1" x14ac:dyDescent="0.3">
      <c r="A422" t="s">
        <v>445</v>
      </c>
      <c r="B422" t="s">
        <v>446</v>
      </c>
      <c r="C422" t="s">
        <v>498</v>
      </c>
      <c r="D422" t="s">
        <v>448</v>
      </c>
      <c r="E422" s="52">
        <f>Transportation!E422/1000000</f>
        <v>2.2500000000000001E-5</v>
      </c>
      <c r="F422" s="55">
        <f t="shared" si="46"/>
        <v>5.4395604395604459E-6</v>
      </c>
      <c r="G422" s="57">
        <f t="shared" si="47"/>
        <v>5.4395604395604461E-7</v>
      </c>
      <c r="H422" s="4">
        <f t="shared" si="48"/>
        <v>8.6538461538461632E-8</v>
      </c>
      <c r="I422">
        <v>563100</v>
      </c>
      <c r="J422">
        <f t="shared" si="50"/>
        <v>1.1813548881193394</v>
      </c>
      <c r="K422" s="50">
        <f t="shared" si="45"/>
        <v>1718.7212461447295</v>
      </c>
      <c r="L422" s="53">
        <f t="shared" si="49"/>
        <v>18.273777709028746</v>
      </c>
      <c r="M422">
        <v>51.2</v>
      </c>
      <c r="N422">
        <v>78.7</v>
      </c>
      <c r="O422">
        <v>439</v>
      </c>
      <c r="P422">
        <v>37.4</v>
      </c>
      <c r="Q422">
        <v>118.02</v>
      </c>
      <c r="R422" s="7">
        <v>5.5834999999999999</v>
      </c>
      <c r="S422" s="8">
        <v>274090</v>
      </c>
      <c r="T422">
        <v>5</v>
      </c>
      <c r="U422" s="9">
        <v>81.858000000000004</v>
      </c>
      <c r="V422" s="9">
        <v>81.683000000000007</v>
      </c>
      <c r="W422" s="9">
        <v>78.265000000000001</v>
      </c>
      <c r="X422" s="9">
        <v>81.147000000000006</v>
      </c>
      <c r="Y422" s="9">
        <v>85.388999999999996</v>
      </c>
    </row>
    <row r="423" spans="1:25" hidden="1" x14ac:dyDescent="0.3">
      <c r="A423" t="s">
        <v>445</v>
      </c>
      <c r="B423" t="s">
        <v>446</v>
      </c>
      <c r="C423" t="s">
        <v>499</v>
      </c>
      <c r="D423" t="s">
        <v>448</v>
      </c>
      <c r="E423" s="52">
        <f>Transportation!E423/1000000</f>
        <v>2.4900000000000002E-5</v>
      </c>
      <c r="F423" s="55">
        <f t="shared" si="46"/>
        <v>6.0197802197802265E-6</v>
      </c>
      <c r="G423" s="57">
        <f t="shared" si="47"/>
        <v>6.0197802197802269E-7</v>
      </c>
      <c r="H423" s="4">
        <f t="shared" si="48"/>
        <v>9.5769230769230869E-8</v>
      </c>
      <c r="I423">
        <v>522400</v>
      </c>
      <c r="J423">
        <f t="shared" si="50"/>
        <v>1.4092225066998469</v>
      </c>
      <c r="K423" s="50">
        <f t="shared" si="45"/>
        <v>1594.4947238252651</v>
      </c>
      <c r="L423" s="53">
        <f t="shared" si="49"/>
        <v>20.222980664658483</v>
      </c>
      <c r="M423">
        <v>8.3800000000000008</v>
      </c>
      <c r="N423">
        <v>180</v>
      </c>
      <c r="O423">
        <v>1020</v>
      </c>
      <c r="P423">
        <v>27.52</v>
      </c>
      <c r="Q423">
        <v>120.4</v>
      </c>
      <c r="R423" s="7">
        <v>5.6379999999999999</v>
      </c>
      <c r="S423" s="8">
        <v>169350</v>
      </c>
      <c r="T423">
        <v>2</v>
      </c>
      <c r="U423" s="9">
        <v>41.994999999999997</v>
      </c>
      <c r="V423" s="9">
        <v>41.762</v>
      </c>
      <c r="W423" s="9">
        <v>40.281999999999996</v>
      </c>
      <c r="X423" s="9">
        <v>41.509</v>
      </c>
      <c r="Y423" s="9">
        <v>42.737000000000002</v>
      </c>
    </row>
    <row r="424" spans="1:25" hidden="1" x14ac:dyDescent="0.3">
      <c r="A424" t="s">
        <v>445</v>
      </c>
      <c r="B424" t="s">
        <v>446</v>
      </c>
      <c r="C424" t="s">
        <v>500</v>
      </c>
      <c r="D424" t="s">
        <v>448</v>
      </c>
      <c r="E424" s="52">
        <f>Transportation!E424/1000000</f>
        <v>1.5100000000000001E-5</v>
      </c>
      <c r="F424" s="55">
        <f t="shared" si="46"/>
        <v>3.6505494505494547E-6</v>
      </c>
      <c r="G424" s="57">
        <f t="shared" si="47"/>
        <v>3.6505494505494549E-7</v>
      </c>
      <c r="H424" s="4">
        <f t="shared" si="48"/>
        <v>5.8076923076923135E-8</v>
      </c>
      <c r="I424">
        <v>170300</v>
      </c>
      <c r="J424">
        <f t="shared" si="50"/>
        <v>2.6214748238402819</v>
      </c>
      <c r="K424" s="50">
        <f t="shared" si="45"/>
        <v>519.79795457014291</v>
      </c>
      <c r="L424" s="53">
        <f t="shared" si="49"/>
        <v>12.263735262503738</v>
      </c>
      <c r="M424">
        <v>13.600000000000001</v>
      </c>
      <c r="N424">
        <v>46.2</v>
      </c>
      <c r="O424">
        <v>398</v>
      </c>
      <c r="P424">
        <v>34.869999999999997</v>
      </c>
      <c r="Q424">
        <v>118.04</v>
      </c>
      <c r="R424" s="7">
        <v>8.6066000000000003</v>
      </c>
      <c r="S424">
        <v>65358</v>
      </c>
      <c r="T424">
        <v>1</v>
      </c>
      <c r="U424" s="9">
        <v>81.447000000000003</v>
      </c>
      <c r="V424" s="9">
        <v>81.447000000000003</v>
      </c>
      <c r="W424" s="9">
        <v>81.447000000000003</v>
      </c>
      <c r="X424" s="9">
        <v>81.447000000000003</v>
      </c>
      <c r="Y424" s="9">
        <v>81.447000000000003</v>
      </c>
    </row>
    <row r="425" spans="1:25" hidden="1" x14ac:dyDescent="0.3">
      <c r="A425" t="s">
        <v>445</v>
      </c>
      <c r="B425" t="s">
        <v>446</v>
      </c>
      <c r="C425" t="s">
        <v>501</v>
      </c>
      <c r="D425" t="s">
        <v>448</v>
      </c>
      <c r="E425" s="52">
        <f>Transportation!E425/1000000</f>
        <v>1.1600000000000001E-5</v>
      </c>
      <c r="F425" s="55">
        <f t="shared" si="46"/>
        <v>2.8043956043956075E-6</v>
      </c>
      <c r="G425" s="57">
        <f t="shared" si="47"/>
        <v>2.8043956043956074E-7</v>
      </c>
      <c r="H425" s="4">
        <f t="shared" si="48"/>
        <v>4.4615384615384659E-8</v>
      </c>
      <c r="I425">
        <v>122300</v>
      </c>
      <c r="J425">
        <f t="shared" si="50"/>
        <v>2.804238348323794</v>
      </c>
      <c r="K425" s="50">
        <f t="shared" si="45"/>
        <v>373.29001669952129</v>
      </c>
      <c r="L425" s="53">
        <f t="shared" si="49"/>
        <v>9.4211476188770433</v>
      </c>
      <c r="M425">
        <v>9.15</v>
      </c>
      <c r="N425">
        <v>40.400000000000006</v>
      </c>
      <c r="O425">
        <v>431</v>
      </c>
      <c r="P425">
        <v>23.44</v>
      </c>
      <c r="Q425">
        <v>111.25</v>
      </c>
      <c r="R425" s="7">
        <v>10.664</v>
      </c>
      <c r="S425">
        <v>17273</v>
      </c>
      <c r="T425">
        <v>1</v>
      </c>
      <c r="U425" s="9">
        <v>48.374000000000002</v>
      </c>
      <c r="V425" s="9">
        <v>48.374000000000002</v>
      </c>
      <c r="W425" s="9">
        <v>48.374000000000002</v>
      </c>
      <c r="X425" s="9">
        <v>48.374000000000002</v>
      </c>
      <c r="Y425" s="9">
        <v>48.374000000000002</v>
      </c>
    </row>
    <row r="426" spans="1:25" hidden="1" x14ac:dyDescent="0.3">
      <c r="A426" t="s">
        <v>445</v>
      </c>
      <c r="B426" t="s">
        <v>446</v>
      </c>
      <c r="C426" t="s">
        <v>502</v>
      </c>
      <c r="D426" t="s">
        <v>448</v>
      </c>
      <c r="E426" s="52">
        <f>Transportation!E426/1000000</f>
        <v>2.8200000000000004E-5</v>
      </c>
      <c r="F426" s="55">
        <f t="shared" si="46"/>
        <v>6.8175824175824256E-6</v>
      </c>
      <c r="G426" s="57">
        <f t="shared" si="47"/>
        <v>6.8175824175824262E-7</v>
      </c>
      <c r="H426" s="4">
        <f t="shared" si="48"/>
        <v>1.0846153846153858E-7</v>
      </c>
      <c r="I426">
        <v>105100</v>
      </c>
      <c r="J426">
        <f t="shared" si="50"/>
        <v>7.9328598953377742</v>
      </c>
      <c r="K426" s="50">
        <f t="shared" si="45"/>
        <v>320.79133896254854</v>
      </c>
      <c r="L426" s="53">
        <f t="shared" si="49"/>
        <v>22.903134728649363</v>
      </c>
      <c r="M426">
        <v>2</v>
      </c>
      <c r="N426">
        <v>74.3</v>
      </c>
      <c r="O426">
        <v>323</v>
      </c>
      <c r="P426">
        <v>31.74</v>
      </c>
      <c r="Q426">
        <v>105.93</v>
      </c>
      <c r="R426" s="7">
        <v>4.3432000000000004</v>
      </c>
      <c r="S426">
        <v>38326</v>
      </c>
      <c r="T426">
        <v>1</v>
      </c>
      <c r="U426" s="9">
        <v>59.137999999999998</v>
      </c>
      <c r="V426" s="9">
        <v>59.137999999999998</v>
      </c>
      <c r="W426" s="9">
        <v>59.137999999999998</v>
      </c>
      <c r="X426" s="9">
        <v>59.137999999999998</v>
      </c>
      <c r="Y426" s="9">
        <v>59.137999999999998</v>
      </c>
    </row>
    <row r="427" spans="1:25" hidden="1" x14ac:dyDescent="0.3">
      <c r="A427" t="s">
        <v>445</v>
      </c>
      <c r="B427" t="s">
        <v>446</v>
      </c>
      <c r="C427" t="s">
        <v>503</v>
      </c>
      <c r="D427" t="s">
        <v>448</v>
      </c>
      <c r="E427" s="52">
        <f>Transportation!E427/1000000</f>
        <v>1.9200000000000003E-5</v>
      </c>
      <c r="F427" s="55">
        <f t="shared" si="46"/>
        <v>4.6417582417582476E-6</v>
      </c>
      <c r="G427" s="57">
        <f t="shared" si="47"/>
        <v>4.6417582417582473E-7</v>
      </c>
      <c r="H427" s="4">
        <f t="shared" si="48"/>
        <v>7.3846153846153923E-8</v>
      </c>
      <c r="I427">
        <v>440400</v>
      </c>
      <c r="J427">
        <f t="shared" si="50"/>
        <v>1.2889536784741147</v>
      </c>
      <c r="K427" s="50">
        <f t="shared" si="45"/>
        <v>1344.2103299629532</v>
      </c>
      <c r="L427" s="53">
        <f t="shared" si="49"/>
        <v>15.593623645037866</v>
      </c>
      <c r="M427">
        <v>44.1</v>
      </c>
      <c r="N427">
        <v>66.3</v>
      </c>
      <c r="O427">
        <v>436</v>
      </c>
      <c r="P427">
        <v>38.32</v>
      </c>
      <c r="Q427">
        <v>116.87</v>
      </c>
      <c r="R427" s="7">
        <v>6.5712999999999999</v>
      </c>
      <c r="S427" s="8">
        <v>325080</v>
      </c>
      <c r="T427">
        <v>4</v>
      </c>
      <c r="U427" s="9">
        <v>81.301000000000002</v>
      </c>
      <c r="V427" s="9">
        <v>81.700999999999993</v>
      </c>
      <c r="W427" s="9">
        <v>81.275999999999996</v>
      </c>
      <c r="X427" s="9">
        <v>82.777000000000001</v>
      </c>
      <c r="Y427" s="9">
        <v>84.576999999999998</v>
      </c>
    </row>
    <row r="428" spans="1:25" hidden="1" x14ac:dyDescent="0.3">
      <c r="A428" t="s">
        <v>445</v>
      </c>
      <c r="B428" t="s">
        <v>446</v>
      </c>
      <c r="C428" t="s">
        <v>504</v>
      </c>
      <c r="D428" t="s">
        <v>448</v>
      </c>
      <c r="E428" s="52">
        <f>Transportation!E428/1000000</f>
        <v>2.4300000000000001E-5</v>
      </c>
      <c r="F428" s="55">
        <f t="shared" si="46"/>
        <v>5.8747252747252811E-6</v>
      </c>
      <c r="G428" s="57">
        <f t="shared" si="47"/>
        <v>5.8747252747252809E-7</v>
      </c>
      <c r="H428" s="4">
        <f t="shared" si="48"/>
        <v>9.346153846153855E-8</v>
      </c>
      <c r="I428">
        <v>264500</v>
      </c>
      <c r="J428">
        <f t="shared" si="50"/>
        <v>2.7162140359168241</v>
      </c>
      <c r="K428" s="50">
        <f t="shared" si="45"/>
        <v>807.31978264123779</v>
      </c>
      <c r="L428" s="53">
        <f t="shared" si="49"/>
        <v>19.735679925751047</v>
      </c>
      <c r="M428">
        <v>12.4</v>
      </c>
      <c r="N428">
        <v>75.100000000000009</v>
      </c>
      <c r="O428">
        <v>388</v>
      </c>
      <c r="P428">
        <v>34.83</v>
      </c>
      <c r="Q428">
        <v>115.55</v>
      </c>
      <c r="R428" s="7">
        <v>5.1736000000000004</v>
      </c>
      <c r="S428">
        <v>64194</v>
      </c>
      <c r="T428">
        <v>1</v>
      </c>
      <c r="U428" s="9">
        <v>83.72</v>
      </c>
      <c r="V428" s="9">
        <v>83.72</v>
      </c>
      <c r="W428" s="9">
        <v>83.72</v>
      </c>
      <c r="X428" s="9">
        <v>83.72</v>
      </c>
      <c r="Y428" s="9">
        <v>83.72</v>
      </c>
    </row>
    <row r="429" spans="1:25" hidden="1" x14ac:dyDescent="0.3">
      <c r="A429" t="s">
        <v>445</v>
      </c>
      <c r="B429" t="s">
        <v>446</v>
      </c>
      <c r="C429" t="s">
        <v>505</v>
      </c>
      <c r="D429" t="s">
        <v>448</v>
      </c>
      <c r="E429" s="52">
        <f>Transportation!E429/1000000</f>
        <v>1.9600000000000002E-5</v>
      </c>
      <c r="F429" s="55">
        <f t="shared" si="46"/>
        <v>4.7384615384615437E-6</v>
      </c>
      <c r="G429" s="57">
        <f t="shared" si="47"/>
        <v>4.7384615384615441E-7</v>
      </c>
      <c r="H429" s="4">
        <f t="shared" si="48"/>
        <v>7.5384615384615469E-8</v>
      </c>
      <c r="I429">
        <v>196200</v>
      </c>
      <c r="J429">
        <f t="shared" si="50"/>
        <v>2.9535237003058108</v>
      </c>
      <c r="K429" s="50">
        <f t="shared" si="45"/>
        <v>598.8511960461658</v>
      </c>
      <c r="L429" s="53">
        <f t="shared" si="49"/>
        <v>15.918490804309489</v>
      </c>
      <c r="M429">
        <v>8.86</v>
      </c>
      <c r="N429">
        <v>65.900000000000006</v>
      </c>
      <c r="O429">
        <v>425</v>
      </c>
      <c r="P429">
        <v>22.93</v>
      </c>
      <c r="Q429">
        <v>110.99</v>
      </c>
      <c r="R429" s="7">
        <v>6.4530000000000003</v>
      </c>
      <c r="S429">
        <v>61743</v>
      </c>
      <c r="T429">
        <v>2</v>
      </c>
      <c r="U429" s="9">
        <v>41.823</v>
      </c>
      <c r="V429" s="9">
        <v>41.683999999999997</v>
      </c>
      <c r="W429" s="9">
        <v>41.011000000000003</v>
      </c>
      <c r="X429" s="9">
        <v>41.488</v>
      </c>
      <c r="Y429" s="9">
        <v>41.965000000000003</v>
      </c>
    </row>
    <row r="430" spans="1:25" hidden="1" x14ac:dyDescent="0.3">
      <c r="A430" t="s">
        <v>445</v>
      </c>
      <c r="B430" t="s">
        <v>446</v>
      </c>
      <c r="C430" t="s">
        <v>506</v>
      </c>
      <c r="D430" t="s">
        <v>448</v>
      </c>
      <c r="E430" s="52">
        <f>Transportation!E430/1000000</f>
        <v>5.2400000000000007E-5</v>
      </c>
      <c r="F430" s="55">
        <f t="shared" si="46"/>
        <v>1.2668131868131882E-5</v>
      </c>
      <c r="G430" s="57">
        <f t="shared" si="47"/>
        <v>1.2668131868131883E-6</v>
      </c>
      <c r="H430" s="4">
        <f t="shared" si="48"/>
        <v>2.0153846153846175E-7</v>
      </c>
      <c r="I430">
        <v>3093000</v>
      </c>
      <c r="J430">
        <f t="shared" si="50"/>
        <v>0.50088123181377309</v>
      </c>
      <c r="K430" s="50">
        <f t="shared" si="45"/>
        <v>9440.6052465381799</v>
      </c>
      <c r="L430" s="53">
        <f t="shared" si="49"/>
        <v>42.557597864582505</v>
      </c>
      <c r="M430">
        <v>242</v>
      </c>
      <c r="N430">
        <v>199</v>
      </c>
      <c r="O430">
        <v>449</v>
      </c>
      <c r="P430">
        <v>43.9</v>
      </c>
      <c r="Q430">
        <v>125.32</v>
      </c>
      <c r="R430" s="7">
        <v>2.2591999999999999</v>
      </c>
      <c r="S430" s="8">
        <v>539850</v>
      </c>
      <c r="T430">
        <v>7</v>
      </c>
      <c r="U430" s="9">
        <v>44.353999999999999</v>
      </c>
      <c r="V430" s="9">
        <v>43.722000000000001</v>
      </c>
      <c r="W430" s="9">
        <v>31.956</v>
      </c>
      <c r="X430" s="9">
        <v>42.600999999999999</v>
      </c>
      <c r="Y430" s="9">
        <v>47.521000000000001</v>
      </c>
    </row>
    <row r="431" spans="1:25" hidden="1" x14ac:dyDescent="0.3">
      <c r="A431" t="s">
        <v>445</v>
      </c>
      <c r="B431" t="s">
        <v>446</v>
      </c>
      <c r="C431" t="s">
        <v>507</v>
      </c>
      <c r="D431" t="s">
        <v>448</v>
      </c>
      <c r="E431" s="52">
        <f>Transportation!E431/1000000</f>
        <v>7.8900000000000007E-5</v>
      </c>
      <c r="F431" s="55">
        <f t="shared" si="46"/>
        <v>1.9074725274725298E-5</v>
      </c>
      <c r="G431" s="57">
        <f t="shared" si="47"/>
        <v>1.9074725274725295E-6</v>
      </c>
      <c r="H431" s="4">
        <f t="shared" si="48"/>
        <v>3.0346153846153879E-7</v>
      </c>
      <c r="I431">
        <v>1374000</v>
      </c>
      <c r="J431">
        <f t="shared" si="50"/>
        <v>1.6977496997816597</v>
      </c>
      <c r="K431" s="50">
        <f t="shared" si="45"/>
        <v>4193.7897215465437</v>
      </c>
      <c r="L431" s="53">
        <f t="shared" si="49"/>
        <v>64.080047166327489</v>
      </c>
      <c r="M431">
        <v>29.1</v>
      </c>
      <c r="N431">
        <v>255</v>
      </c>
      <c r="O431">
        <v>379</v>
      </c>
      <c r="P431">
        <v>29.05</v>
      </c>
      <c r="Q431">
        <v>111.69</v>
      </c>
      <c r="R431" s="7">
        <v>1.4863</v>
      </c>
      <c r="S431" s="8">
        <v>109720</v>
      </c>
      <c r="T431">
        <v>2</v>
      </c>
      <c r="U431" s="9">
        <v>63.719000000000001</v>
      </c>
      <c r="V431" s="9">
        <v>64.06</v>
      </c>
      <c r="W431" s="9">
        <v>63.448</v>
      </c>
      <c r="X431" s="9">
        <v>64.564999999999998</v>
      </c>
      <c r="Y431" s="9">
        <v>65.680999999999997</v>
      </c>
    </row>
    <row r="432" spans="1:25" hidden="1" x14ac:dyDescent="0.3">
      <c r="A432" t="s">
        <v>445</v>
      </c>
      <c r="B432" t="s">
        <v>446</v>
      </c>
      <c r="C432" t="s">
        <v>508</v>
      </c>
      <c r="D432" t="s">
        <v>448</v>
      </c>
      <c r="E432" s="52">
        <f>Transportation!E432/1000000</f>
        <v>1.1100000000000002E-5</v>
      </c>
      <c r="F432" s="55">
        <f t="shared" si="46"/>
        <v>2.6835164835164868E-6</v>
      </c>
      <c r="G432" s="57">
        <f t="shared" si="47"/>
        <v>2.6835164835164868E-7</v>
      </c>
      <c r="H432" s="4">
        <f t="shared" si="48"/>
        <v>4.269230769230774E-8</v>
      </c>
      <c r="I432">
        <v>157800</v>
      </c>
      <c r="J432">
        <f t="shared" si="50"/>
        <v>2.0796936787072244</v>
      </c>
      <c r="K432" s="50">
        <f t="shared" si="45"/>
        <v>481.64484574966849</v>
      </c>
      <c r="L432" s="53">
        <f t="shared" si="49"/>
        <v>9.0150636697875157</v>
      </c>
      <c r="M432">
        <v>19.100000000000001</v>
      </c>
      <c r="N432">
        <v>36.1</v>
      </c>
      <c r="O432">
        <v>393</v>
      </c>
      <c r="P432">
        <v>34.229999999999997</v>
      </c>
      <c r="Q432">
        <v>113.78</v>
      </c>
      <c r="R432" s="7">
        <v>10.875</v>
      </c>
      <c r="S432" s="8">
        <v>387520</v>
      </c>
      <c r="T432">
        <v>3</v>
      </c>
      <c r="U432" s="9">
        <v>86.543999999999997</v>
      </c>
      <c r="V432" s="9">
        <v>86.554000000000002</v>
      </c>
      <c r="W432" s="9">
        <v>86.543000000000006</v>
      </c>
      <c r="X432" s="9">
        <v>86.629000000000005</v>
      </c>
      <c r="Y432" s="9">
        <v>87.397000000000006</v>
      </c>
    </row>
    <row r="433" spans="1:25" hidden="1" x14ac:dyDescent="0.3">
      <c r="A433" t="s">
        <v>445</v>
      </c>
      <c r="B433" t="s">
        <v>446</v>
      </c>
      <c r="C433" t="s">
        <v>509</v>
      </c>
      <c r="D433" t="s">
        <v>448</v>
      </c>
      <c r="E433" s="52">
        <f>Transportation!E433/1000000</f>
        <v>3.6000000000000001E-5</v>
      </c>
      <c r="F433" s="55">
        <f t="shared" si="46"/>
        <v>8.703296703296712E-6</v>
      </c>
      <c r="G433" s="57">
        <f t="shared" si="47"/>
        <v>8.7032967032967126E-7</v>
      </c>
      <c r="H433" s="4">
        <f t="shared" si="48"/>
        <v>1.384615384615386E-7</v>
      </c>
      <c r="I433">
        <v>406500</v>
      </c>
      <c r="J433">
        <f t="shared" si="50"/>
        <v>2.6183357933579336</v>
      </c>
      <c r="K433" s="50">
        <f t="shared" si="45"/>
        <v>1240.7390988418267</v>
      </c>
      <c r="L433" s="53">
        <f t="shared" si="49"/>
        <v>29.238044334445998</v>
      </c>
      <c r="M433">
        <v>16.100000000000001</v>
      </c>
      <c r="N433">
        <v>101</v>
      </c>
      <c r="O433">
        <v>306</v>
      </c>
      <c r="P433">
        <v>44.02</v>
      </c>
      <c r="Q433">
        <v>87.3</v>
      </c>
      <c r="R433" s="7">
        <v>3.0228999999999999</v>
      </c>
      <c r="S433">
        <v>19084</v>
      </c>
      <c r="T433">
        <v>4</v>
      </c>
      <c r="U433" s="9">
        <v>35.954999999999998</v>
      </c>
      <c r="V433" s="9">
        <v>36.167999999999999</v>
      </c>
      <c r="W433" s="9">
        <v>35.886000000000003</v>
      </c>
      <c r="X433" s="9">
        <v>36.805</v>
      </c>
      <c r="Y433" s="9">
        <v>38.363999999999997</v>
      </c>
    </row>
    <row r="434" spans="1:25" hidden="1" x14ac:dyDescent="0.3">
      <c r="A434" t="s">
        <v>445</v>
      </c>
      <c r="B434" t="s">
        <v>446</v>
      </c>
      <c r="C434" t="s">
        <v>510</v>
      </c>
      <c r="D434" t="s">
        <v>448</v>
      </c>
      <c r="E434" s="52">
        <f>Transportation!E434/1000000</f>
        <v>1.3499999999999999E-5</v>
      </c>
      <c r="F434" s="55">
        <f t="shared" si="46"/>
        <v>3.263736263736267E-6</v>
      </c>
      <c r="G434" s="57">
        <f t="shared" si="47"/>
        <v>3.2637362637362671E-7</v>
      </c>
      <c r="H434" s="4">
        <f t="shared" si="48"/>
        <v>5.192307692307697E-8</v>
      </c>
      <c r="I434">
        <v>279100</v>
      </c>
      <c r="J434">
        <f t="shared" si="50"/>
        <v>1.4300700913651021</v>
      </c>
      <c r="K434" s="50">
        <f t="shared" si="45"/>
        <v>851.88261374355181</v>
      </c>
      <c r="L434" s="53">
        <f t="shared" si="49"/>
        <v>10.964266625417247</v>
      </c>
      <c r="M434">
        <v>27.700000000000003</v>
      </c>
      <c r="N434">
        <v>53</v>
      </c>
      <c r="O434">
        <v>510</v>
      </c>
      <c r="P434">
        <v>25.98</v>
      </c>
      <c r="Q434">
        <v>119.48</v>
      </c>
      <c r="R434" s="7">
        <v>9.6281999999999996</v>
      </c>
      <c r="S434" s="8">
        <v>330940</v>
      </c>
      <c r="T434">
        <v>4</v>
      </c>
      <c r="U434" s="9">
        <v>36.753</v>
      </c>
      <c r="V434" s="9">
        <v>36.463000000000001</v>
      </c>
      <c r="W434" s="9">
        <v>34.78</v>
      </c>
      <c r="X434" s="9">
        <v>36.438000000000002</v>
      </c>
      <c r="Y434" s="9">
        <v>38.959000000000003</v>
      </c>
    </row>
    <row r="435" spans="1:25" hidden="1" x14ac:dyDescent="0.3">
      <c r="A435" t="s">
        <v>445</v>
      </c>
      <c r="B435" t="s">
        <v>446</v>
      </c>
      <c r="C435" t="s">
        <v>511</v>
      </c>
      <c r="D435" t="s">
        <v>448</v>
      </c>
      <c r="E435" s="52">
        <f>Transportation!E435/1000000</f>
        <v>1.3600000000000002E-5</v>
      </c>
      <c r="F435" s="55">
        <f t="shared" si="46"/>
        <v>3.2879120879120917E-6</v>
      </c>
      <c r="G435" s="57">
        <f t="shared" si="47"/>
        <v>3.287912087912092E-7</v>
      </c>
      <c r="H435" s="4">
        <f t="shared" si="48"/>
        <v>5.2307692307692363E-8</v>
      </c>
      <c r="I435">
        <v>124400</v>
      </c>
      <c r="J435">
        <f t="shared" si="50"/>
        <v>3.2322274919614151</v>
      </c>
      <c r="K435" s="50">
        <f t="shared" si="45"/>
        <v>379.69973898136101</v>
      </c>
      <c r="L435" s="53">
        <f t="shared" si="49"/>
        <v>11.045483415235156</v>
      </c>
      <c r="M435">
        <v>7.74</v>
      </c>
      <c r="N435">
        <v>44.7</v>
      </c>
      <c r="O435">
        <v>429</v>
      </c>
      <c r="P435">
        <v>36.71</v>
      </c>
      <c r="Q435">
        <v>118.84</v>
      </c>
      <c r="R435" s="7">
        <v>9.5908999999999995</v>
      </c>
      <c r="S435" s="8">
        <v>115170</v>
      </c>
      <c r="T435">
        <v>2</v>
      </c>
      <c r="U435" s="9">
        <v>78.263999999999996</v>
      </c>
      <c r="V435" s="9">
        <v>78.188000000000002</v>
      </c>
      <c r="W435" s="9">
        <v>72.819999999999993</v>
      </c>
      <c r="X435" s="9">
        <v>75.542000000000002</v>
      </c>
      <c r="Y435" s="9">
        <v>78.265000000000001</v>
      </c>
    </row>
    <row r="436" spans="1:25" hidden="1" x14ac:dyDescent="0.3">
      <c r="A436" t="s">
        <v>445</v>
      </c>
      <c r="B436" t="s">
        <v>446</v>
      </c>
      <c r="C436" t="s">
        <v>512</v>
      </c>
      <c r="D436" t="s">
        <v>448</v>
      </c>
      <c r="E436" s="52">
        <f>Transportation!E436/1000000</f>
        <v>1.49E-5</v>
      </c>
      <c r="F436" s="55">
        <f t="shared" si="46"/>
        <v>3.6021978021978058E-6</v>
      </c>
      <c r="G436" s="57">
        <f t="shared" si="47"/>
        <v>3.6021978021978057E-7</v>
      </c>
      <c r="H436" s="4">
        <f t="shared" si="48"/>
        <v>5.7307692307692362E-8</v>
      </c>
      <c r="I436">
        <v>146100</v>
      </c>
      <c r="J436">
        <f t="shared" si="50"/>
        <v>3.0152230492813143</v>
      </c>
      <c r="K436" s="50">
        <f t="shared" ref="K436:K499" si="51">I436*CVD_CHN</f>
        <v>445.93353589370452</v>
      </c>
      <c r="L436" s="53">
        <f t="shared" si="49"/>
        <v>12.101301682867927</v>
      </c>
      <c r="M436">
        <v>8.6</v>
      </c>
      <c r="N436">
        <v>49.800000000000004</v>
      </c>
      <c r="O436">
        <v>469</v>
      </c>
      <c r="P436">
        <v>44.27</v>
      </c>
      <c r="Q436">
        <v>123.98</v>
      </c>
      <c r="R436" s="7">
        <v>9.4110999999999994</v>
      </c>
      <c r="S436">
        <v>18795</v>
      </c>
      <c r="T436">
        <v>2</v>
      </c>
      <c r="U436" s="9">
        <v>24.204999999999998</v>
      </c>
      <c r="V436" s="9">
        <v>24.23</v>
      </c>
      <c r="W436" s="9">
        <v>24.202000000000002</v>
      </c>
      <c r="X436" s="9">
        <v>24.344000000000001</v>
      </c>
      <c r="Y436" s="9">
        <v>24.486999999999998</v>
      </c>
    </row>
    <row r="437" spans="1:25" hidden="1" x14ac:dyDescent="0.3">
      <c r="A437" t="s">
        <v>445</v>
      </c>
      <c r="B437" t="s">
        <v>446</v>
      </c>
      <c r="C437" t="s">
        <v>513</v>
      </c>
      <c r="D437" t="s">
        <v>448</v>
      </c>
      <c r="E437" s="52">
        <f>Transportation!E437/1000000</f>
        <v>3.4E-5</v>
      </c>
      <c r="F437" s="55">
        <f t="shared" si="46"/>
        <v>8.2197802197802274E-6</v>
      </c>
      <c r="G437" s="57">
        <f t="shared" si="47"/>
        <v>8.2197802197802281E-7</v>
      </c>
      <c r="H437" s="4">
        <f t="shared" si="48"/>
        <v>1.3076923076923089E-7</v>
      </c>
      <c r="I437">
        <v>213200</v>
      </c>
      <c r="J437">
        <f t="shared" si="50"/>
        <v>4.7149284709193244</v>
      </c>
      <c r="K437" s="50">
        <f t="shared" si="51"/>
        <v>650.73942404201091</v>
      </c>
      <c r="L437" s="53">
        <f t="shared" si="49"/>
        <v>27.613708538087881</v>
      </c>
      <c r="M437">
        <v>3.77</v>
      </c>
      <c r="N437">
        <v>110</v>
      </c>
      <c r="O437">
        <v>405</v>
      </c>
      <c r="P437">
        <v>26.41</v>
      </c>
      <c r="Q437">
        <v>112.39</v>
      </c>
      <c r="R437" s="7">
        <v>3.6833</v>
      </c>
      <c r="S437" s="8">
        <v>123950</v>
      </c>
      <c r="T437">
        <v>3</v>
      </c>
      <c r="U437" s="9">
        <v>61.112000000000002</v>
      </c>
      <c r="V437" s="9">
        <v>61.006999999999998</v>
      </c>
      <c r="W437" s="9">
        <v>59.094000000000001</v>
      </c>
      <c r="X437" s="9">
        <v>59.930999999999997</v>
      </c>
      <c r="Y437" s="9">
        <v>61.12</v>
      </c>
    </row>
    <row r="438" spans="1:25" hidden="1" x14ac:dyDescent="0.3">
      <c r="A438" t="s">
        <v>445</v>
      </c>
      <c r="B438" t="s">
        <v>446</v>
      </c>
      <c r="C438" t="s">
        <v>514</v>
      </c>
      <c r="D438" t="s">
        <v>448</v>
      </c>
      <c r="E438" s="52">
        <f>Transportation!E438/1000000</f>
        <v>4.1700000000000004E-5</v>
      </c>
      <c r="F438" s="55">
        <f t="shared" si="46"/>
        <v>1.0081318681318693E-5</v>
      </c>
      <c r="G438" s="57">
        <f t="shared" si="47"/>
        <v>1.0081318681318692E-6</v>
      </c>
      <c r="H438" s="4">
        <f t="shared" si="48"/>
        <v>1.6038461538461556E-7</v>
      </c>
      <c r="I438">
        <v>1775000</v>
      </c>
      <c r="J438">
        <f t="shared" si="50"/>
        <v>0.69457810563380296</v>
      </c>
      <c r="K438" s="50">
        <f t="shared" si="51"/>
        <v>5417.7414525073609</v>
      </c>
      <c r="L438" s="53">
        <f t="shared" si="49"/>
        <v>33.867401354066615</v>
      </c>
      <c r="M438">
        <v>151</v>
      </c>
      <c r="N438">
        <v>145</v>
      </c>
      <c r="O438">
        <v>379</v>
      </c>
      <c r="P438">
        <v>28.2</v>
      </c>
      <c r="Q438">
        <v>112.99</v>
      </c>
      <c r="R438" s="7">
        <v>2.6231</v>
      </c>
      <c r="S438" s="8">
        <v>2312800</v>
      </c>
      <c r="T438">
        <v>7</v>
      </c>
      <c r="U438" s="9">
        <v>73.941000000000003</v>
      </c>
      <c r="V438" s="9">
        <v>74.090999999999994</v>
      </c>
      <c r="W438" s="9">
        <v>64.325000000000003</v>
      </c>
      <c r="X438" s="9">
        <v>72.082999999999998</v>
      </c>
      <c r="Y438" s="9">
        <v>76.497</v>
      </c>
    </row>
    <row r="439" spans="1:25" hidden="1" x14ac:dyDescent="0.3">
      <c r="A439" t="s">
        <v>445</v>
      </c>
      <c r="B439" t="s">
        <v>446</v>
      </c>
      <c r="C439" t="s">
        <v>515</v>
      </c>
      <c r="D439" t="s">
        <v>448</v>
      </c>
      <c r="E439" s="52">
        <f>Transportation!E439/1000000</f>
        <v>2.9600000000000001E-5</v>
      </c>
      <c r="F439" s="55">
        <f t="shared" si="46"/>
        <v>7.1560439560439639E-6</v>
      </c>
      <c r="G439" s="57">
        <f t="shared" si="47"/>
        <v>7.1560439560439637E-7</v>
      </c>
      <c r="H439" s="4">
        <f t="shared" si="48"/>
        <v>1.1384615384615396E-7</v>
      </c>
      <c r="I439">
        <v>264300</v>
      </c>
      <c r="J439">
        <f t="shared" si="50"/>
        <v>3.3111430192962543</v>
      </c>
      <c r="K439" s="50">
        <f t="shared" si="51"/>
        <v>806.70933290011021</v>
      </c>
      <c r="L439" s="53">
        <f t="shared" si="49"/>
        <v>24.040169786100041</v>
      </c>
      <c r="M439">
        <v>12.100000000000001</v>
      </c>
      <c r="N439">
        <v>76</v>
      </c>
      <c r="O439">
        <v>312</v>
      </c>
      <c r="P439">
        <v>29.84</v>
      </c>
      <c r="Q439">
        <v>107.07</v>
      </c>
      <c r="R439" s="7">
        <v>4.0995999999999997</v>
      </c>
      <c r="S439" s="8">
        <v>113800</v>
      </c>
      <c r="T439">
        <v>2</v>
      </c>
      <c r="U439" s="9">
        <v>72.123999999999995</v>
      </c>
      <c r="V439" s="9">
        <v>72.040999999999997</v>
      </c>
      <c r="W439" s="9">
        <v>68.91</v>
      </c>
      <c r="X439" s="9">
        <v>70.518000000000001</v>
      </c>
      <c r="Y439" s="9">
        <v>72.126000000000005</v>
      </c>
    </row>
    <row r="440" spans="1:25" hidden="1" x14ac:dyDescent="0.3">
      <c r="A440" t="s">
        <v>445</v>
      </c>
      <c r="B440" t="s">
        <v>446</v>
      </c>
      <c r="C440" t="s">
        <v>516</v>
      </c>
      <c r="D440" t="s">
        <v>448</v>
      </c>
      <c r="E440" s="52">
        <f>Transportation!E440/1000000</f>
        <v>2.48E-5</v>
      </c>
      <c r="F440" s="55">
        <f t="shared" si="46"/>
        <v>5.9956043956044018E-6</v>
      </c>
      <c r="G440" s="57">
        <f t="shared" si="47"/>
        <v>5.995604395604402E-7</v>
      </c>
      <c r="H440" s="4">
        <f t="shared" si="48"/>
        <v>9.5384615384615476E-8</v>
      </c>
      <c r="I440">
        <v>121200</v>
      </c>
      <c r="J440">
        <f t="shared" si="50"/>
        <v>6.0496806930693072</v>
      </c>
      <c r="K440" s="50">
        <f t="shared" si="51"/>
        <v>369.93254312331953</v>
      </c>
      <c r="L440" s="53">
        <f t="shared" si="49"/>
        <v>20.141763874840574</v>
      </c>
      <c r="M440">
        <v>7.13</v>
      </c>
      <c r="N440">
        <v>45.400000000000006</v>
      </c>
      <c r="O440">
        <v>240</v>
      </c>
      <c r="P440">
        <v>25.84</v>
      </c>
      <c r="Q440">
        <v>116.36</v>
      </c>
      <c r="R440" s="7">
        <v>5.2984999999999998</v>
      </c>
      <c r="S440">
        <v>13258</v>
      </c>
      <c r="T440">
        <v>1</v>
      </c>
      <c r="U440" s="9">
        <v>33.579000000000001</v>
      </c>
      <c r="V440" s="9">
        <v>33.579000000000001</v>
      </c>
      <c r="W440" s="9">
        <v>33.579000000000001</v>
      </c>
      <c r="X440" s="9">
        <v>33.579000000000001</v>
      </c>
      <c r="Y440" s="9">
        <v>33.579000000000001</v>
      </c>
    </row>
    <row r="441" spans="1:25" hidden="1" x14ac:dyDescent="0.3">
      <c r="A441" t="s">
        <v>445</v>
      </c>
      <c r="B441" t="s">
        <v>446</v>
      </c>
      <c r="C441" t="s">
        <v>517</v>
      </c>
      <c r="D441" t="s">
        <v>448</v>
      </c>
      <c r="E441" s="52">
        <f>Transportation!E441/1000000</f>
        <v>1.7900000000000001E-5</v>
      </c>
      <c r="F441" s="55">
        <f t="shared" si="46"/>
        <v>4.3274725274725322E-6</v>
      </c>
      <c r="G441" s="57">
        <f t="shared" si="47"/>
        <v>4.3274725274725325E-7</v>
      </c>
      <c r="H441" s="4">
        <f t="shared" si="48"/>
        <v>6.8846153846153918E-8</v>
      </c>
      <c r="I441">
        <v>207100</v>
      </c>
      <c r="J441">
        <f t="shared" si="50"/>
        <v>2.5553848985997103</v>
      </c>
      <c r="K441" s="50">
        <f t="shared" si="51"/>
        <v>632.1207069376195</v>
      </c>
      <c r="L441" s="53">
        <f t="shared" si="49"/>
        <v>14.537805377405093</v>
      </c>
      <c r="M441">
        <v>12.8</v>
      </c>
      <c r="N441">
        <v>57.900000000000006</v>
      </c>
      <c r="O441">
        <v>437</v>
      </c>
      <c r="P441">
        <v>42.79</v>
      </c>
      <c r="Q441">
        <v>124.13</v>
      </c>
      <c r="R441" s="7">
        <v>7.5444000000000004</v>
      </c>
      <c r="S441">
        <v>47269</v>
      </c>
      <c r="T441">
        <v>3</v>
      </c>
      <c r="U441" s="9">
        <v>29.172000000000001</v>
      </c>
      <c r="V441" s="9">
        <v>29.254999999999999</v>
      </c>
      <c r="W441" s="9">
        <v>28.640999999999998</v>
      </c>
      <c r="X441" s="9">
        <v>29.157</v>
      </c>
      <c r="Y441" s="9">
        <v>30.231999999999999</v>
      </c>
    </row>
    <row r="442" spans="1:25" hidden="1" x14ac:dyDescent="0.3">
      <c r="A442" t="s">
        <v>445</v>
      </c>
      <c r="B442" t="s">
        <v>446</v>
      </c>
      <c r="C442" t="s">
        <v>518</v>
      </c>
      <c r="D442" t="s">
        <v>448</v>
      </c>
      <c r="E442" s="52">
        <f>Transportation!E442/1000000</f>
        <v>1.2200000000000002E-5</v>
      </c>
      <c r="F442" s="55">
        <f t="shared" si="46"/>
        <v>2.9494505494505529E-6</v>
      </c>
      <c r="G442" s="57">
        <f t="shared" si="47"/>
        <v>2.9494505494505529E-7</v>
      </c>
      <c r="H442" s="4">
        <f t="shared" si="48"/>
        <v>4.6923076923076972E-8</v>
      </c>
      <c r="I442">
        <v>170900</v>
      </c>
      <c r="J442">
        <f t="shared" si="50"/>
        <v>2.1105767992978355</v>
      </c>
      <c r="K442" s="50">
        <f t="shared" si="51"/>
        <v>521.62930379352565</v>
      </c>
      <c r="L442" s="53">
        <f t="shared" si="49"/>
        <v>9.9084483577844793</v>
      </c>
      <c r="M442">
        <v>8.1300000000000008</v>
      </c>
      <c r="N442">
        <v>60</v>
      </c>
      <c r="O442">
        <v>687</v>
      </c>
      <c r="P442">
        <v>31.01</v>
      </c>
      <c r="Q442">
        <v>119.91</v>
      </c>
      <c r="R442" s="7">
        <v>11.46</v>
      </c>
      <c r="S442" s="8">
        <v>158050</v>
      </c>
      <c r="T442">
        <v>4</v>
      </c>
      <c r="U442" s="9">
        <v>71.305999999999997</v>
      </c>
      <c r="V442" s="9">
        <v>70.393000000000001</v>
      </c>
      <c r="W442" s="9">
        <v>60.415999999999997</v>
      </c>
      <c r="X442" s="9">
        <v>74.245999999999995</v>
      </c>
      <c r="Y442" s="9">
        <v>85.260999999999996</v>
      </c>
    </row>
    <row r="443" spans="1:25" hidden="1" x14ac:dyDescent="0.3">
      <c r="A443" t="s">
        <v>445</v>
      </c>
      <c r="B443" t="s">
        <v>446</v>
      </c>
      <c r="C443" t="s">
        <v>519</v>
      </c>
      <c r="D443" t="s">
        <v>448</v>
      </c>
      <c r="E443" s="52">
        <f>Transportation!E443/1000000</f>
        <v>1.1600000000000001E-5</v>
      </c>
      <c r="F443" s="55">
        <f t="shared" si="46"/>
        <v>2.8043956043956075E-6</v>
      </c>
      <c r="G443" s="57">
        <f t="shared" si="47"/>
        <v>2.8043956043956074E-7</v>
      </c>
      <c r="H443" s="4">
        <f t="shared" si="48"/>
        <v>4.4615384615384659E-8</v>
      </c>
      <c r="I443">
        <v>164800</v>
      </c>
      <c r="J443">
        <f t="shared" si="50"/>
        <v>2.0810579490291263</v>
      </c>
      <c r="K443" s="50">
        <f t="shared" si="51"/>
        <v>503.01058668913419</v>
      </c>
      <c r="L443" s="53">
        <f t="shared" si="49"/>
        <v>9.4211476188770451</v>
      </c>
      <c r="M443">
        <v>14</v>
      </c>
      <c r="N443">
        <v>44.1</v>
      </c>
      <c r="O443">
        <v>494</v>
      </c>
      <c r="P443">
        <v>36.85</v>
      </c>
      <c r="Q443">
        <v>119.39</v>
      </c>
      <c r="R443" s="7">
        <v>11.196999999999999</v>
      </c>
      <c r="S443" s="8">
        <v>125640</v>
      </c>
      <c r="T443">
        <v>2</v>
      </c>
      <c r="U443" s="9">
        <v>76.968999999999994</v>
      </c>
      <c r="V443" s="9">
        <v>75.584999999999994</v>
      </c>
      <c r="W443" s="9">
        <v>70.52</v>
      </c>
      <c r="X443" s="9">
        <v>74.069000000000003</v>
      </c>
      <c r="Y443" s="9">
        <v>77.617999999999995</v>
      </c>
    </row>
    <row r="444" spans="1:25" hidden="1" x14ac:dyDescent="0.3">
      <c r="A444" t="s">
        <v>445</v>
      </c>
      <c r="B444" t="s">
        <v>446</v>
      </c>
      <c r="C444" t="s">
        <v>520</v>
      </c>
      <c r="D444" t="s">
        <v>448</v>
      </c>
      <c r="E444" s="52">
        <f>Transportation!E444/1000000</f>
        <v>2.3200000000000001E-5</v>
      </c>
      <c r="F444" s="55">
        <f t="shared" si="46"/>
        <v>5.608791208791215E-6</v>
      </c>
      <c r="G444" s="57">
        <f t="shared" si="47"/>
        <v>5.6087912087912148E-7</v>
      </c>
      <c r="H444" s="4">
        <f t="shared" si="48"/>
        <v>8.9230769230769318E-8</v>
      </c>
      <c r="I444">
        <v>886000</v>
      </c>
      <c r="J444">
        <f t="shared" si="50"/>
        <v>0.77417234762979681</v>
      </c>
      <c r="K444" s="50">
        <f t="shared" si="51"/>
        <v>2704.2923531952238</v>
      </c>
      <c r="L444" s="53">
        <f t="shared" si="49"/>
        <v>18.842295237754083</v>
      </c>
      <c r="M444">
        <v>105</v>
      </c>
      <c r="N444">
        <v>86.600000000000009</v>
      </c>
      <c r="O444">
        <v>462</v>
      </c>
      <c r="P444">
        <v>31.78</v>
      </c>
      <c r="Q444">
        <v>119.97</v>
      </c>
      <c r="R444" s="7">
        <v>5.3376000000000001</v>
      </c>
      <c r="S444" s="8">
        <v>1290600</v>
      </c>
      <c r="T444">
        <v>7</v>
      </c>
      <c r="U444" s="9">
        <v>94.69</v>
      </c>
      <c r="V444" s="9">
        <v>95.120999999999995</v>
      </c>
      <c r="W444" s="9">
        <v>91.614000000000004</v>
      </c>
      <c r="X444" s="9">
        <v>96.069000000000003</v>
      </c>
      <c r="Y444" s="9">
        <v>97.296000000000006</v>
      </c>
    </row>
    <row r="445" spans="1:25" hidden="1" x14ac:dyDescent="0.3">
      <c r="A445" t="s">
        <v>445</v>
      </c>
      <c r="B445" t="s">
        <v>446</v>
      </c>
      <c r="C445" t="s">
        <v>521</v>
      </c>
      <c r="D445" t="s">
        <v>448</v>
      </c>
      <c r="E445" s="52">
        <f>Transportation!E445/1000000</f>
        <v>9.2499999999999995E-6</v>
      </c>
      <c r="F445" s="55">
        <f t="shared" si="46"/>
        <v>2.2362637362637384E-6</v>
      </c>
      <c r="G445" s="57">
        <f t="shared" si="47"/>
        <v>2.2362637362637385E-7</v>
      </c>
      <c r="H445" s="4">
        <f t="shared" si="48"/>
        <v>3.5576923076923112E-8</v>
      </c>
      <c r="I445">
        <v>143300</v>
      </c>
      <c r="J445">
        <f t="shared" si="50"/>
        <v>1.9084418614794139</v>
      </c>
      <c r="K445" s="50">
        <f t="shared" si="51"/>
        <v>437.38723951791826</v>
      </c>
      <c r="L445" s="53">
        <f t="shared" si="49"/>
        <v>7.5125530581562625</v>
      </c>
      <c r="M445">
        <v>22.900000000000002</v>
      </c>
      <c r="N445">
        <v>30</v>
      </c>
      <c r="O445">
        <v>422</v>
      </c>
      <c r="P445">
        <v>31.62</v>
      </c>
      <c r="Q445">
        <v>117.87</v>
      </c>
      <c r="R445" s="7">
        <v>14.096</v>
      </c>
      <c r="S445" s="8">
        <v>153530</v>
      </c>
      <c r="T445">
        <v>3</v>
      </c>
      <c r="U445" s="9">
        <v>65.311000000000007</v>
      </c>
      <c r="V445" s="9">
        <v>64.953999999999994</v>
      </c>
      <c r="W445" s="9">
        <v>58.475999999999999</v>
      </c>
      <c r="X445" s="9">
        <v>61.031999999999996</v>
      </c>
      <c r="Y445" s="9">
        <v>65.331000000000003</v>
      </c>
    </row>
    <row r="446" spans="1:25" hidden="1" x14ac:dyDescent="0.3">
      <c r="A446" t="s">
        <v>445</v>
      </c>
      <c r="B446" t="s">
        <v>446</v>
      </c>
      <c r="C446" t="s">
        <v>522</v>
      </c>
      <c r="D446" t="s">
        <v>448</v>
      </c>
      <c r="E446" s="52">
        <f>Transportation!E446/1000000</f>
        <v>2.5400000000000001E-5</v>
      </c>
      <c r="F446" s="55">
        <f t="shared" si="46"/>
        <v>6.1406593406593472E-6</v>
      </c>
      <c r="G446" s="57">
        <f t="shared" si="47"/>
        <v>6.140659340659347E-7</v>
      </c>
      <c r="H446" s="4">
        <f t="shared" si="48"/>
        <v>9.7692307692307782E-8</v>
      </c>
      <c r="I446">
        <v>450300</v>
      </c>
      <c r="J446">
        <f t="shared" si="50"/>
        <v>1.6676893737508327</v>
      </c>
      <c r="K446" s="50">
        <f t="shared" si="51"/>
        <v>1374.4275921487688</v>
      </c>
      <c r="L446" s="53">
        <f t="shared" si="49"/>
        <v>20.629064613748003</v>
      </c>
      <c r="M446">
        <v>19.100000000000001</v>
      </c>
      <c r="N446">
        <v>103</v>
      </c>
      <c r="O446">
        <v>540</v>
      </c>
      <c r="P446">
        <v>41.58</v>
      </c>
      <c r="Q446">
        <v>120.45</v>
      </c>
      <c r="R446" s="7">
        <v>5.2413999999999996</v>
      </c>
      <c r="S446">
        <v>64362</v>
      </c>
      <c r="T446">
        <v>2</v>
      </c>
      <c r="U446" s="9">
        <v>39.866</v>
      </c>
      <c r="V446" s="9">
        <v>39.814999999999998</v>
      </c>
      <c r="W446" s="9">
        <v>39.414999999999999</v>
      </c>
      <c r="X446" s="9">
        <v>39.643999999999998</v>
      </c>
      <c r="Y446" s="9">
        <v>39.872</v>
      </c>
    </row>
    <row r="447" spans="1:25" hidden="1" x14ac:dyDescent="0.3">
      <c r="A447" t="s">
        <v>445</v>
      </c>
      <c r="B447" t="s">
        <v>446</v>
      </c>
      <c r="C447" t="s">
        <v>523</v>
      </c>
      <c r="D447" t="s">
        <v>448</v>
      </c>
      <c r="E447" s="52">
        <f>Transportation!E447/1000000</f>
        <v>4.6600000000000001E-5</v>
      </c>
      <c r="F447" s="55">
        <f t="shared" si="46"/>
        <v>1.1265934065934078E-5</v>
      </c>
      <c r="G447" s="57">
        <f t="shared" si="47"/>
        <v>1.1265934065934077E-6</v>
      </c>
      <c r="H447" s="4">
        <f t="shared" si="48"/>
        <v>1.792307692307694E-7</v>
      </c>
      <c r="I447">
        <v>3294000</v>
      </c>
      <c r="J447">
        <f t="shared" si="50"/>
        <v>0.4182594034608379</v>
      </c>
      <c r="K447" s="50">
        <f t="shared" si="51"/>
        <v>10054.107236371407</v>
      </c>
      <c r="L447" s="53">
        <f t="shared" si="49"/>
        <v>37.847024055143983</v>
      </c>
      <c r="M447">
        <v>365</v>
      </c>
      <c r="N447">
        <v>173</v>
      </c>
      <c r="O447">
        <v>301</v>
      </c>
      <c r="P447">
        <v>30.67</v>
      </c>
      <c r="Q447">
        <v>104.05</v>
      </c>
      <c r="R447" s="7">
        <v>1.7435</v>
      </c>
      <c r="S447" s="8">
        <v>2688000</v>
      </c>
      <c r="T447">
        <v>12</v>
      </c>
      <c r="U447" s="9">
        <v>88.096999999999994</v>
      </c>
      <c r="V447" s="9">
        <v>88.305999999999997</v>
      </c>
      <c r="W447" s="9">
        <v>83.977000000000004</v>
      </c>
      <c r="X447" s="9">
        <v>87.013000000000005</v>
      </c>
      <c r="Y447" s="9">
        <v>90.975999999999999</v>
      </c>
    </row>
    <row r="448" spans="1:25" hidden="1" x14ac:dyDescent="0.3">
      <c r="A448" t="s">
        <v>445</v>
      </c>
      <c r="B448" t="s">
        <v>446</v>
      </c>
      <c r="C448" t="s">
        <v>524</v>
      </c>
      <c r="D448" t="s">
        <v>448</v>
      </c>
      <c r="E448" s="52">
        <f>Transportation!E448/1000000</f>
        <v>2.0000000000000002E-5</v>
      </c>
      <c r="F448" s="55">
        <f t="shared" si="46"/>
        <v>4.8351648351648406E-6</v>
      </c>
      <c r="G448" s="57">
        <f t="shared" si="47"/>
        <v>4.8351648351648404E-7</v>
      </c>
      <c r="H448" s="4">
        <f t="shared" si="48"/>
        <v>7.6923076923077002E-8</v>
      </c>
      <c r="I448">
        <v>133400</v>
      </c>
      <c r="J448">
        <f t="shared" si="50"/>
        <v>4.4325899550224896</v>
      </c>
      <c r="K448" s="50">
        <f t="shared" si="51"/>
        <v>407.16997733210252</v>
      </c>
      <c r="L448" s="53">
        <f t="shared" si="49"/>
        <v>16.243357963581111</v>
      </c>
      <c r="M448">
        <v>5.6000000000000005</v>
      </c>
      <c r="N448">
        <v>56.400000000000006</v>
      </c>
      <c r="O448">
        <v>339</v>
      </c>
      <c r="P448">
        <v>33.15</v>
      </c>
      <c r="Q448">
        <v>107.32</v>
      </c>
      <c r="R448" s="7">
        <v>6.0130999999999997</v>
      </c>
      <c r="S448">
        <v>21233</v>
      </c>
      <c r="T448">
        <v>1</v>
      </c>
      <c r="U448" s="9">
        <v>51.372999999999998</v>
      </c>
      <c r="V448" s="9">
        <v>51.372999999999998</v>
      </c>
      <c r="W448" s="9">
        <v>51.372999999999998</v>
      </c>
      <c r="X448" s="9">
        <v>51.372999999999998</v>
      </c>
      <c r="Y448" s="9">
        <v>51.372999999999998</v>
      </c>
    </row>
    <row r="449" spans="1:25" hidden="1" x14ac:dyDescent="0.3">
      <c r="A449" t="s">
        <v>445</v>
      </c>
      <c r="B449" t="s">
        <v>446</v>
      </c>
      <c r="C449" t="s">
        <v>525</v>
      </c>
      <c r="D449" t="s">
        <v>448</v>
      </c>
      <c r="E449" s="52">
        <f>Transportation!E449/1000000</f>
        <v>1.1700000000000001E-5</v>
      </c>
      <c r="F449" s="55">
        <f t="shared" si="46"/>
        <v>2.8285714285714317E-6</v>
      </c>
      <c r="G449" s="57">
        <f t="shared" si="47"/>
        <v>2.8285714285714317E-7</v>
      </c>
      <c r="H449" s="4">
        <f t="shared" si="48"/>
        <v>4.5000000000000046E-8</v>
      </c>
      <c r="I449">
        <v>114000</v>
      </c>
      <c r="J449">
        <f t="shared" si="50"/>
        <v>3.0343411184210529</v>
      </c>
      <c r="K449" s="50">
        <f t="shared" si="51"/>
        <v>347.95635244272631</v>
      </c>
      <c r="L449" s="53">
        <f t="shared" si="49"/>
        <v>9.5023644086949499</v>
      </c>
      <c r="M449">
        <v>6.55</v>
      </c>
      <c r="N449">
        <v>44.5</v>
      </c>
      <c r="O449">
        <v>459</v>
      </c>
      <c r="P449">
        <v>19.739999999999998</v>
      </c>
      <c r="Q449">
        <v>110.01</v>
      </c>
      <c r="R449" s="7">
        <v>10.31</v>
      </c>
      <c r="S449">
        <v>46838</v>
      </c>
      <c r="T449">
        <v>2</v>
      </c>
      <c r="U449" s="9">
        <v>27.004999999999999</v>
      </c>
      <c r="V449" s="9">
        <v>26.812999999999999</v>
      </c>
      <c r="W449" s="9">
        <v>25.247</v>
      </c>
      <c r="X449" s="9">
        <v>26.145</v>
      </c>
      <c r="Y449" s="9">
        <v>27.042999999999999</v>
      </c>
    </row>
    <row r="450" spans="1:25" hidden="1" x14ac:dyDescent="0.3">
      <c r="A450" t="s">
        <v>445</v>
      </c>
      <c r="B450" t="s">
        <v>446</v>
      </c>
      <c r="C450" t="s">
        <v>526</v>
      </c>
      <c r="D450" t="s">
        <v>448</v>
      </c>
      <c r="E450" s="52">
        <f>Transportation!E450/1000000</f>
        <v>1.1400000000000001E-5</v>
      </c>
      <c r="F450" s="55">
        <f t="shared" ref="F450:F513" si="52">0.241758241758242*E450</f>
        <v>2.7560439560439591E-6</v>
      </c>
      <c r="G450" s="57">
        <f t="shared" ref="G450:G513" si="53">0.0241758241758242*E450</f>
        <v>2.7560439560439593E-7</v>
      </c>
      <c r="H450" s="4">
        <f t="shared" ref="H450:H513" si="54">0.00384615384615385*E450</f>
        <v>4.3846153846153893E-8</v>
      </c>
      <c r="I450">
        <v>114100</v>
      </c>
      <c r="J450">
        <f t="shared" si="50"/>
        <v>2.9539463190184052</v>
      </c>
      <c r="K450" s="50">
        <f t="shared" si="51"/>
        <v>348.2615773132901</v>
      </c>
      <c r="L450" s="53">
        <f t="shared" ref="L450:L513" si="55">(J450/10)*K450*0.09</f>
        <v>9.2587140392412319</v>
      </c>
      <c r="M450">
        <v>10.9</v>
      </c>
      <c r="N450">
        <v>34.6</v>
      </c>
      <c r="O450">
        <v>397</v>
      </c>
      <c r="P450">
        <v>34.96</v>
      </c>
      <c r="Q450">
        <v>115.89</v>
      </c>
      <c r="R450" s="7">
        <v>11.465</v>
      </c>
      <c r="S450" s="8">
        <v>122150</v>
      </c>
      <c r="T450">
        <v>2</v>
      </c>
      <c r="U450" s="9">
        <v>84.402000000000001</v>
      </c>
      <c r="V450" s="9">
        <v>84.094999999999999</v>
      </c>
      <c r="W450" s="9">
        <v>82.177000000000007</v>
      </c>
      <c r="X450" s="9">
        <v>83.762</v>
      </c>
      <c r="Y450" s="9">
        <v>85.346999999999994</v>
      </c>
    </row>
    <row r="451" spans="1:25" hidden="1" x14ac:dyDescent="0.3">
      <c r="A451" t="s">
        <v>445</v>
      </c>
      <c r="B451" t="s">
        <v>446</v>
      </c>
      <c r="C451" t="s">
        <v>527</v>
      </c>
      <c r="D451" t="s">
        <v>448</v>
      </c>
      <c r="E451" s="52">
        <f>Transportation!E451/1000000</f>
        <v>4.0600000000000004E-5</v>
      </c>
      <c r="F451" s="55">
        <f t="shared" si="52"/>
        <v>9.8153846153846274E-6</v>
      </c>
      <c r="G451" s="57">
        <f t="shared" si="53"/>
        <v>9.8153846153846257E-7</v>
      </c>
      <c r="H451" s="4">
        <f t="shared" si="54"/>
        <v>1.5615384615384631E-7</v>
      </c>
      <c r="I451">
        <v>617200</v>
      </c>
      <c r="J451">
        <f t="shared" ref="J451:J514" si="56">((591307500000)*E451)/(20*I451)</f>
        <v>1.9448383425145823</v>
      </c>
      <c r="K451" s="50">
        <f t="shared" si="51"/>
        <v>1883.8479011197428</v>
      </c>
      <c r="L451" s="53">
        <f t="shared" si="55"/>
        <v>32.974016666069659</v>
      </c>
      <c r="M451">
        <v>20</v>
      </c>
      <c r="N451">
        <v>138</v>
      </c>
      <c r="O451">
        <v>431</v>
      </c>
      <c r="P451">
        <v>25.81</v>
      </c>
      <c r="Q451">
        <v>113.02</v>
      </c>
      <c r="R451" s="7">
        <v>3.1257000000000001</v>
      </c>
      <c r="S451" s="8">
        <v>104840</v>
      </c>
      <c r="T451">
        <v>3</v>
      </c>
      <c r="U451" s="9">
        <v>50.51</v>
      </c>
      <c r="V451" s="9">
        <v>50.103000000000002</v>
      </c>
      <c r="W451" s="9">
        <v>48.015000000000001</v>
      </c>
      <c r="X451" s="9">
        <v>50.613</v>
      </c>
      <c r="Y451" s="9">
        <v>50.747999999999998</v>
      </c>
    </row>
    <row r="452" spans="1:25" hidden="1" x14ac:dyDescent="0.3">
      <c r="A452" t="s">
        <v>445</v>
      </c>
      <c r="B452" t="s">
        <v>528</v>
      </c>
      <c r="C452" t="s">
        <v>529</v>
      </c>
      <c r="D452" t="s">
        <v>448</v>
      </c>
      <c r="E452" s="52">
        <f>Transportation!E452/1000000</f>
        <v>1.0900000000000001E-5</v>
      </c>
      <c r="F452" s="55">
        <f t="shared" si="52"/>
        <v>2.6351648351648379E-6</v>
      </c>
      <c r="G452" s="57">
        <f t="shared" si="53"/>
        <v>2.6351648351648381E-7</v>
      </c>
      <c r="H452" s="4">
        <f t="shared" si="54"/>
        <v>4.1923076923076967E-8</v>
      </c>
      <c r="I452">
        <v>267000</v>
      </c>
      <c r="J452">
        <f t="shared" si="56"/>
        <v>1.2069759831460674</v>
      </c>
      <c r="K452" s="50">
        <f t="shared" si="51"/>
        <v>814.95040440533262</v>
      </c>
      <c r="L452" s="53">
        <f t="shared" si="55"/>
        <v>8.8526300901517025</v>
      </c>
      <c r="M452">
        <v>43</v>
      </c>
      <c r="N452">
        <v>40.700000000000003</v>
      </c>
      <c r="O452">
        <v>476</v>
      </c>
      <c r="P452">
        <v>23.49</v>
      </c>
      <c r="Q452">
        <v>120.45</v>
      </c>
      <c r="R452" s="7">
        <v>11.699</v>
      </c>
      <c r="S452" s="8">
        <v>160100</v>
      </c>
      <c r="T452">
        <v>3</v>
      </c>
      <c r="U452" s="9">
        <v>26.420999999999999</v>
      </c>
      <c r="V452" s="9">
        <v>26.916</v>
      </c>
      <c r="W452" s="9">
        <v>26.24</v>
      </c>
      <c r="X452" s="9">
        <v>28.501000000000001</v>
      </c>
      <c r="Y452" s="9">
        <v>30.138999999999999</v>
      </c>
    </row>
    <row r="453" spans="1:25" hidden="1" x14ac:dyDescent="0.3">
      <c r="A453" t="s">
        <v>445</v>
      </c>
      <c r="B453" t="s">
        <v>446</v>
      </c>
      <c r="C453" t="s">
        <v>530</v>
      </c>
      <c r="D453" t="s">
        <v>448</v>
      </c>
      <c r="E453" s="52">
        <f>Transportation!E453/1000000</f>
        <v>3.0800000000000003E-5</v>
      </c>
      <c r="F453" s="55">
        <f t="shared" si="52"/>
        <v>7.4461538461538547E-6</v>
      </c>
      <c r="G453" s="57">
        <f t="shared" si="53"/>
        <v>7.4461538461538547E-7</v>
      </c>
      <c r="H453" s="4">
        <f t="shared" si="54"/>
        <v>1.1846153846153859E-7</v>
      </c>
      <c r="I453">
        <v>1087000</v>
      </c>
      <c r="J453">
        <f t="shared" si="56"/>
        <v>0.83773095676172971</v>
      </c>
      <c r="K453" s="50">
        <f t="shared" si="51"/>
        <v>3317.7943430284517</v>
      </c>
      <c r="L453" s="53">
        <f t="shared" si="55"/>
        <v>25.014771263914909</v>
      </c>
      <c r="M453">
        <v>47.5</v>
      </c>
      <c r="N453">
        <v>158</v>
      </c>
      <c r="O453">
        <v>661</v>
      </c>
      <c r="P453">
        <v>42.28</v>
      </c>
      <c r="Q453">
        <v>118.95</v>
      </c>
      <c r="R453" s="7">
        <v>4.1902999999999997</v>
      </c>
      <c r="S453">
        <v>93270</v>
      </c>
      <c r="T453">
        <v>6</v>
      </c>
      <c r="U453" s="9">
        <v>30.571999999999999</v>
      </c>
      <c r="V453" s="9">
        <v>30.731000000000002</v>
      </c>
      <c r="W453" s="9">
        <v>30.372</v>
      </c>
      <c r="X453" s="9">
        <v>31.7</v>
      </c>
      <c r="Y453" s="9">
        <v>33.161999999999999</v>
      </c>
    </row>
    <row r="454" spans="1:25" hidden="1" x14ac:dyDescent="0.3">
      <c r="A454" t="s">
        <v>445</v>
      </c>
      <c r="B454" t="s">
        <v>446</v>
      </c>
      <c r="C454" t="s">
        <v>531</v>
      </c>
      <c r="D454" t="s">
        <v>448</v>
      </c>
      <c r="E454" s="52">
        <f>Transportation!E454/1000000</f>
        <v>1.06E-4</v>
      </c>
      <c r="F454" s="55">
        <f t="shared" si="52"/>
        <v>2.5626373626373653E-5</v>
      </c>
      <c r="G454" s="57">
        <f t="shared" si="53"/>
        <v>2.5626373626373652E-6</v>
      </c>
      <c r="H454" s="4">
        <f t="shared" si="54"/>
        <v>4.0769230769230811E-7</v>
      </c>
      <c r="I454">
        <v>5312000</v>
      </c>
      <c r="J454">
        <f t="shared" si="56"/>
        <v>0.58997171498493972</v>
      </c>
      <c r="K454" s="50">
        <f t="shared" si="51"/>
        <v>16213.54512434879</v>
      </c>
      <c r="L454" s="53">
        <f t="shared" si="55"/>
        <v>86.089797206979867</v>
      </c>
      <c r="M454">
        <v>209</v>
      </c>
      <c r="N454">
        <v>367</v>
      </c>
      <c r="O454">
        <v>336</v>
      </c>
      <c r="P454">
        <v>29.55</v>
      </c>
      <c r="Q454">
        <v>106.51</v>
      </c>
      <c r="R454" s="7">
        <v>0.91610000000000003</v>
      </c>
      <c r="S454" s="8">
        <v>904250</v>
      </c>
      <c r="T454">
        <v>7</v>
      </c>
      <c r="U454" s="9">
        <v>86.2</v>
      </c>
      <c r="V454" s="9">
        <v>85.453999999999994</v>
      </c>
      <c r="W454" s="9">
        <v>76.194000000000003</v>
      </c>
      <c r="X454" s="9">
        <v>85.260999999999996</v>
      </c>
      <c r="Y454" s="9">
        <v>87.055999999999997</v>
      </c>
    </row>
    <row r="455" spans="1:25" hidden="1" x14ac:dyDescent="0.3">
      <c r="A455" t="s">
        <v>445</v>
      </c>
      <c r="B455" t="s">
        <v>446</v>
      </c>
      <c r="C455" t="s">
        <v>532</v>
      </c>
      <c r="D455" t="s">
        <v>448</v>
      </c>
      <c r="E455" s="52">
        <f>Transportation!E455/1000000</f>
        <v>1.73E-5</v>
      </c>
      <c r="F455" s="55">
        <f t="shared" si="52"/>
        <v>4.1824175824175868E-6</v>
      </c>
      <c r="G455" s="57">
        <f t="shared" si="53"/>
        <v>4.182417582417587E-7</v>
      </c>
      <c r="H455" s="4">
        <f t="shared" si="54"/>
        <v>6.6538461538461599E-8</v>
      </c>
      <c r="I455">
        <v>147500</v>
      </c>
      <c r="J455">
        <f t="shared" si="56"/>
        <v>3.4676677118644066</v>
      </c>
      <c r="K455" s="50">
        <f t="shared" si="51"/>
        <v>450.20668408159764</v>
      </c>
      <c r="L455" s="53">
        <f t="shared" si="55"/>
        <v>14.050504638497658</v>
      </c>
      <c r="M455">
        <v>8.25</v>
      </c>
      <c r="N455">
        <v>51.300000000000004</v>
      </c>
      <c r="O455">
        <v>301</v>
      </c>
      <c r="P455">
        <v>30.64</v>
      </c>
      <c r="Q455">
        <v>103.67</v>
      </c>
      <c r="R455" s="7">
        <v>5.8585000000000003</v>
      </c>
      <c r="S455">
        <v>56664</v>
      </c>
      <c r="T455">
        <v>1</v>
      </c>
      <c r="U455" s="9">
        <v>68.343999999999994</v>
      </c>
      <c r="V455" s="9">
        <v>68.343999999999994</v>
      </c>
      <c r="W455" s="9">
        <v>68.343999999999994</v>
      </c>
      <c r="X455" s="9">
        <v>68.343999999999994</v>
      </c>
      <c r="Y455" s="9">
        <v>68.343999999999994</v>
      </c>
    </row>
    <row r="456" spans="1:25" hidden="1" x14ac:dyDescent="0.3">
      <c r="A456" t="s">
        <v>445</v>
      </c>
      <c r="B456" t="s">
        <v>446</v>
      </c>
      <c r="C456" t="s">
        <v>533</v>
      </c>
      <c r="D456" t="s">
        <v>448</v>
      </c>
      <c r="E456" s="52">
        <f>Transportation!E456/1000000</f>
        <v>8.390000000000001E-6</v>
      </c>
      <c r="F456" s="55">
        <f t="shared" si="52"/>
        <v>2.0283516483516507E-6</v>
      </c>
      <c r="G456" s="57">
        <f t="shared" si="53"/>
        <v>2.0283516483516508E-7</v>
      </c>
      <c r="H456" s="4">
        <f t="shared" si="54"/>
        <v>3.2269230769230804E-8</v>
      </c>
      <c r="I456">
        <v>114100</v>
      </c>
      <c r="J456">
        <f t="shared" si="56"/>
        <v>2.1740008435582827</v>
      </c>
      <c r="K456" s="50">
        <f t="shared" si="51"/>
        <v>348.2615773132901</v>
      </c>
      <c r="L456" s="53">
        <f t="shared" si="55"/>
        <v>6.8140886657222772</v>
      </c>
      <c r="M456">
        <v>13.3</v>
      </c>
      <c r="N456">
        <v>31.3</v>
      </c>
      <c r="O456">
        <v>458</v>
      </c>
      <c r="P456">
        <v>22.18</v>
      </c>
      <c r="Q456">
        <v>111.78</v>
      </c>
      <c r="R456" s="7">
        <v>14.625</v>
      </c>
      <c r="S456">
        <v>65765</v>
      </c>
      <c r="T456">
        <v>3</v>
      </c>
      <c r="U456" s="9">
        <v>34.865000000000002</v>
      </c>
      <c r="V456" s="9">
        <v>34.774000000000001</v>
      </c>
      <c r="W456" s="9">
        <v>33.533000000000001</v>
      </c>
      <c r="X456" s="9">
        <v>34.734000000000002</v>
      </c>
      <c r="Y456" s="9">
        <v>34.872999999999998</v>
      </c>
    </row>
    <row r="457" spans="1:25" hidden="1" x14ac:dyDescent="0.3">
      <c r="A457" t="s">
        <v>445</v>
      </c>
      <c r="B457" t="s">
        <v>446</v>
      </c>
      <c r="C457" t="s">
        <v>534</v>
      </c>
      <c r="D457" t="s">
        <v>448</v>
      </c>
      <c r="E457" s="52">
        <f>Transportation!E457/1000000</f>
        <v>1.5400000000000002E-5</v>
      </c>
      <c r="F457" s="55">
        <f t="shared" si="52"/>
        <v>3.7230769230769273E-6</v>
      </c>
      <c r="G457" s="57">
        <f t="shared" si="53"/>
        <v>3.7230769230769273E-7</v>
      </c>
      <c r="H457" s="4">
        <f t="shared" si="54"/>
        <v>5.9230769230769294E-8</v>
      </c>
      <c r="I457">
        <v>464900</v>
      </c>
      <c r="J457">
        <f t="shared" si="56"/>
        <v>0.97936497096149733</v>
      </c>
      <c r="K457" s="50">
        <f t="shared" si="51"/>
        <v>1418.990423251083</v>
      </c>
      <c r="L457" s="53">
        <f t="shared" si="55"/>
        <v>12.507385631957458</v>
      </c>
      <c r="M457">
        <v>37.4</v>
      </c>
      <c r="N457">
        <v>76</v>
      </c>
      <c r="O457">
        <v>517</v>
      </c>
      <c r="P457">
        <v>25.06</v>
      </c>
      <c r="Q457">
        <v>101.54</v>
      </c>
      <c r="R457" s="7">
        <v>6.7980999999999998</v>
      </c>
      <c r="S457">
        <v>28475</v>
      </c>
      <c r="T457">
        <v>2</v>
      </c>
      <c r="U457" s="9">
        <v>17.335000000000001</v>
      </c>
      <c r="V457" s="9">
        <v>17.221</v>
      </c>
      <c r="W457" s="9">
        <v>16.227</v>
      </c>
      <c r="X457" s="9">
        <v>16.791</v>
      </c>
      <c r="Y457" s="9">
        <v>17.356000000000002</v>
      </c>
    </row>
    <row r="458" spans="1:25" hidden="1" x14ac:dyDescent="0.3">
      <c r="A458" t="s">
        <v>445</v>
      </c>
      <c r="B458" t="s">
        <v>446</v>
      </c>
      <c r="C458" t="s">
        <v>535</v>
      </c>
      <c r="D458" t="s">
        <v>448</v>
      </c>
      <c r="E458" s="52">
        <f>Transportation!E458/1000000</f>
        <v>2.8800000000000002E-5</v>
      </c>
      <c r="F458" s="55">
        <f t="shared" si="52"/>
        <v>6.9626373626373701E-6</v>
      </c>
      <c r="G458" s="57">
        <f t="shared" si="53"/>
        <v>6.9626373626373701E-7</v>
      </c>
      <c r="H458" s="4">
        <f t="shared" si="54"/>
        <v>1.1076923076923088E-7</v>
      </c>
      <c r="I458">
        <v>468600</v>
      </c>
      <c r="J458">
        <f t="shared" si="56"/>
        <v>1.817078104993598</v>
      </c>
      <c r="K458" s="50">
        <f t="shared" si="51"/>
        <v>1430.2837434619435</v>
      </c>
      <c r="L458" s="53">
        <f t="shared" si="55"/>
        <v>23.390435467556799</v>
      </c>
      <c r="M458">
        <v>27.400000000000002</v>
      </c>
      <c r="N458">
        <v>89.600000000000009</v>
      </c>
      <c r="O458">
        <v>403</v>
      </c>
      <c r="P458">
        <v>32.31</v>
      </c>
      <c r="Q458">
        <v>118.32</v>
      </c>
      <c r="R458" s="7">
        <v>4.5006000000000004</v>
      </c>
      <c r="S458" s="8">
        <v>117820</v>
      </c>
      <c r="T458">
        <v>3</v>
      </c>
      <c r="U458" s="9">
        <v>71.445999999999998</v>
      </c>
      <c r="V458" s="9">
        <v>71.194000000000003</v>
      </c>
      <c r="W458" s="9">
        <v>69.823999999999998</v>
      </c>
      <c r="X458" s="9">
        <v>70.563000000000002</v>
      </c>
      <c r="Y458" s="9">
        <v>71.605999999999995</v>
      </c>
    </row>
    <row r="459" spans="1:25" hidden="1" x14ac:dyDescent="0.3">
      <c r="A459" t="s">
        <v>445</v>
      </c>
      <c r="B459" t="s">
        <v>446</v>
      </c>
      <c r="C459" t="s">
        <v>536</v>
      </c>
      <c r="D459" t="s">
        <v>448</v>
      </c>
      <c r="E459" s="52">
        <f>Transportation!E459/1000000</f>
        <v>1.43E-5</v>
      </c>
      <c r="F459" s="55">
        <f t="shared" si="52"/>
        <v>3.4571428571428608E-6</v>
      </c>
      <c r="G459" s="57">
        <f t="shared" si="53"/>
        <v>3.4571428571428607E-7</v>
      </c>
      <c r="H459" s="4">
        <f t="shared" si="54"/>
        <v>5.5000000000000056E-8</v>
      </c>
      <c r="I459">
        <v>675700</v>
      </c>
      <c r="J459">
        <f t="shared" si="56"/>
        <v>0.62569907133343194</v>
      </c>
      <c r="K459" s="50">
        <f t="shared" si="51"/>
        <v>2062.4044503995628</v>
      </c>
      <c r="L459" s="53">
        <f t="shared" si="55"/>
        <v>11.614000943960491</v>
      </c>
      <c r="M459">
        <v>135</v>
      </c>
      <c r="N459">
        <v>58.2</v>
      </c>
      <c r="O459">
        <v>509</v>
      </c>
      <c r="P459">
        <v>30.18</v>
      </c>
      <c r="Q459">
        <v>121.26</v>
      </c>
      <c r="R459" s="7">
        <v>8.7445000000000004</v>
      </c>
      <c r="S459" s="8">
        <v>1593800</v>
      </c>
      <c r="T459">
        <v>10</v>
      </c>
      <c r="U459" s="9">
        <v>60.976999999999997</v>
      </c>
      <c r="V459" s="9">
        <v>62.363999999999997</v>
      </c>
      <c r="W459" s="9">
        <v>51.595999999999997</v>
      </c>
      <c r="X459" s="9">
        <v>63.185000000000002</v>
      </c>
      <c r="Y459" s="9">
        <v>66.468000000000004</v>
      </c>
    </row>
    <row r="460" spans="1:25" hidden="1" x14ac:dyDescent="0.3">
      <c r="A460" t="s">
        <v>445</v>
      </c>
      <c r="B460" t="s">
        <v>446</v>
      </c>
      <c r="C460" t="s">
        <v>537</v>
      </c>
      <c r="D460" t="s">
        <v>448</v>
      </c>
      <c r="E460" s="52">
        <f>Transportation!E460/1000000</f>
        <v>1.3900000000000001E-5</v>
      </c>
      <c r="F460" s="55">
        <f t="shared" si="52"/>
        <v>3.3604395604395639E-6</v>
      </c>
      <c r="G460" s="57">
        <f t="shared" si="53"/>
        <v>3.3604395604395639E-7</v>
      </c>
      <c r="H460" s="4">
        <f t="shared" si="54"/>
        <v>5.3461538461538516E-8</v>
      </c>
      <c r="I460">
        <v>184100</v>
      </c>
      <c r="J460">
        <f t="shared" si="56"/>
        <v>2.2322580798479086</v>
      </c>
      <c r="K460" s="50">
        <f t="shared" si="51"/>
        <v>561.9189867079466</v>
      </c>
      <c r="L460" s="53">
        <f t="shared" si="55"/>
        <v>11.28913378468887</v>
      </c>
      <c r="M460">
        <v>15</v>
      </c>
      <c r="N460">
        <v>47.5</v>
      </c>
      <c r="O460">
        <v>426</v>
      </c>
      <c r="P460">
        <v>23.55</v>
      </c>
      <c r="Q460">
        <v>113.59</v>
      </c>
      <c r="R460" s="7">
        <v>8.9536999999999995</v>
      </c>
      <c r="S460">
        <v>95103</v>
      </c>
      <c r="T460">
        <v>2</v>
      </c>
      <c r="U460" s="9">
        <v>51.9</v>
      </c>
      <c r="V460" s="9">
        <v>51.21</v>
      </c>
      <c r="W460" s="9">
        <v>46.442</v>
      </c>
      <c r="X460" s="9">
        <v>49.42</v>
      </c>
      <c r="Y460" s="9">
        <v>52.399000000000001</v>
      </c>
    </row>
    <row r="461" spans="1:25" hidden="1" x14ac:dyDescent="0.3">
      <c r="A461" t="s">
        <v>445</v>
      </c>
      <c r="B461" t="s">
        <v>446</v>
      </c>
      <c r="C461" t="s">
        <v>538</v>
      </c>
      <c r="D461" t="s">
        <v>448</v>
      </c>
      <c r="E461" s="52">
        <f>Transportation!E461/1000000</f>
        <v>1.13E-5</v>
      </c>
      <c r="F461" s="55">
        <f t="shared" si="52"/>
        <v>2.7318681318681348E-6</v>
      </c>
      <c r="G461" s="57">
        <f t="shared" si="53"/>
        <v>2.7318681318681349E-7</v>
      </c>
      <c r="H461" s="4">
        <f t="shared" si="54"/>
        <v>4.3461538461538506E-8</v>
      </c>
      <c r="I461">
        <v>114900</v>
      </c>
      <c r="J461">
        <f t="shared" si="56"/>
        <v>2.9076478459530026</v>
      </c>
      <c r="K461" s="50">
        <f t="shared" si="51"/>
        <v>350.70337627780043</v>
      </c>
      <c r="L461" s="53">
        <f t="shared" si="55"/>
        <v>9.1774972494233253</v>
      </c>
      <c r="M461">
        <v>8.33</v>
      </c>
      <c r="N461">
        <v>39.800000000000004</v>
      </c>
      <c r="O461">
        <v>501</v>
      </c>
      <c r="P461">
        <v>45.51</v>
      </c>
      <c r="Q461">
        <v>124.29</v>
      </c>
      <c r="R461" s="7">
        <v>12.587</v>
      </c>
      <c r="S461">
        <v>31629</v>
      </c>
      <c r="T461">
        <v>4</v>
      </c>
      <c r="U461" s="9">
        <v>19.568000000000001</v>
      </c>
      <c r="V461" s="9">
        <v>19.617000000000001</v>
      </c>
      <c r="W461" s="9">
        <v>19.254999999999999</v>
      </c>
      <c r="X461" s="9">
        <v>19.667000000000002</v>
      </c>
      <c r="Y461" s="9">
        <v>20.271999999999998</v>
      </c>
    </row>
    <row r="462" spans="1:25" hidden="1" x14ac:dyDescent="0.3">
      <c r="A462" t="s">
        <v>445</v>
      </c>
      <c r="B462" t="s">
        <v>446</v>
      </c>
      <c r="C462" t="s">
        <v>539</v>
      </c>
      <c r="D462" t="s">
        <v>448</v>
      </c>
      <c r="E462" s="52">
        <f>Transportation!E462/1000000</f>
        <v>1.3900000000000001E-5</v>
      </c>
      <c r="F462" s="55">
        <f t="shared" si="52"/>
        <v>3.3604395604395639E-6</v>
      </c>
      <c r="G462" s="57">
        <f t="shared" si="53"/>
        <v>3.3604395604395639E-7</v>
      </c>
      <c r="H462" s="4">
        <f t="shared" si="54"/>
        <v>5.3461538461538516E-8</v>
      </c>
      <c r="I462">
        <v>149000</v>
      </c>
      <c r="J462">
        <f t="shared" si="56"/>
        <v>2.7581121644295301</v>
      </c>
      <c r="K462" s="50">
        <f t="shared" si="51"/>
        <v>454.78505714005456</v>
      </c>
      <c r="L462" s="53">
        <f t="shared" si="55"/>
        <v>11.28913378468887</v>
      </c>
      <c r="M462">
        <v>11.4</v>
      </c>
      <c r="N462">
        <v>44.2</v>
      </c>
      <c r="O462">
        <v>429</v>
      </c>
      <c r="P462">
        <v>32.229999999999997</v>
      </c>
      <c r="Q462">
        <v>118.76</v>
      </c>
      <c r="R462" s="7">
        <v>9.7136999999999993</v>
      </c>
      <c r="S462" s="8">
        <v>370470</v>
      </c>
      <c r="T462">
        <v>2</v>
      </c>
      <c r="U462" s="9">
        <v>97.816000000000003</v>
      </c>
      <c r="V462" s="9">
        <v>98.213999999999999</v>
      </c>
      <c r="W462" s="9">
        <v>97.802999999999997</v>
      </c>
      <c r="X462" s="9">
        <v>104.17</v>
      </c>
      <c r="Y462" s="9">
        <v>110.55</v>
      </c>
    </row>
    <row r="463" spans="1:25" hidden="1" x14ac:dyDescent="0.3">
      <c r="A463" t="s">
        <v>445</v>
      </c>
      <c r="B463" t="s">
        <v>446</v>
      </c>
      <c r="C463" t="s">
        <v>540</v>
      </c>
      <c r="D463" t="s">
        <v>448</v>
      </c>
      <c r="E463" s="52">
        <f>Transportation!E463/1000000</f>
        <v>1.4600000000000001E-5</v>
      </c>
      <c r="F463" s="55">
        <f t="shared" si="52"/>
        <v>3.5296703296703335E-6</v>
      </c>
      <c r="G463" s="57">
        <f t="shared" si="53"/>
        <v>3.5296703296703337E-7</v>
      </c>
      <c r="H463" s="4">
        <f t="shared" si="54"/>
        <v>5.6153846153846209E-8</v>
      </c>
      <c r="I463">
        <v>260600</v>
      </c>
      <c r="J463">
        <f t="shared" si="56"/>
        <v>1.6563870874904068</v>
      </c>
      <c r="K463" s="50">
        <f t="shared" si="51"/>
        <v>795.41601268924978</v>
      </c>
      <c r="L463" s="53">
        <f t="shared" si="55"/>
        <v>11.857651313414211</v>
      </c>
      <c r="M463">
        <v>12.4</v>
      </c>
      <c r="N463">
        <v>73.900000000000006</v>
      </c>
      <c r="O463">
        <v>677</v>
      </c>
      <c r="P463">
        <v>33.21</v>
      </c>
      <c r="Q463">
        <v>120.46</v>
      </c>
      <c r="R463" s="7">
        <v>9.1704000000000008</v>
      </c>
      <c r="S463">
        <v>76395</v>
      </c>
      <c r="T463">
        <v>2</v>
      </c>
      <c r="U463" s="9">
        <v>71.212999999999994</v>
      </c>
      <c r="V463" s="9">
        <v>70.897999999999996</v>
      </c>
      <c r="W463" s="9">
        <v>67.777000000000001</v>
      </c>
      <c r="X463" s="9">
        <v>69.518000000000001</v>
      </c>
      <c r="Y463" s="9">
        <v>71.257999999999996</v>
      </c>
    </row>
    <row r="464" spans="1:25" hidden="1" x14ac:dyDescent="0.3">
      <c r="A464" t="s">
        <v>445</v>
      </c>
      <c r="B464" t="s">
        <v>446</v>
      </c>
      <c r="C464" t="s">
        <v>541</v>
      </c>
      <c r="D464" t="s">
        <v>448</v>
      </c>
      <c r="E464" s="52">
        <f>Transportation!E464/1000000</f>
        <v>7.7800000000000007E-5</v>
      </c>
      <c r="F464" s="55">
        <f t="shared" si="52"/>
        <v>1.880879120879123E-5</v>
      </c>
      <c r="G464" s="57">
        <f t="shared" si="53"/>
        <v>1.8808791208791229E-6</v>
      </c>
      <c r="H464" s="4">
        <f t="shared" si="54"/>
        <v>2.9923076923076957E-7</v>
      </c>
      <c r="I464">
        <v>499300</v>
      </c>
      <c r="J464">
        <f t="shared" si="56"/>
        <v>4.6068219006609263</v>
      </c>
      <c r="K464" s="50">
        <f t="shared" si="51"/>
        <v>1523.9877787250284</v>
      </c>
      <c r="L464" s="53">
        <f t="shared" si="55"/>
        <v>63.186662478330518</v>
      </c>
      <c r="M464">
        <v>9.61</v>
      </c>
      <c r="N464">
        <v>161</v>
      </c>
      <c r="O464">
        <v>212</v>
      </c>
      <c r="P464">
        <v>25.7</v>
      </c>
      <c r="Q464">
        <v>100.17</v>
      </c>
      <c r="R464" s="7">
        <v>1.3169</v>
      </c>
      <c r="S464">
        <v>86256</v>
      </c>
      <c r="T464">
        <v>3</v>
      </c>
      <c r="U464" s="9">
        <v>13.404</v>
      </c>
      <c r="V464" s="9">
        <v>13.441000000000001</v>
      </c>
      <c r="W464" s="9">
        <v>13.4</v>
      </c>
      <c r="X464" s="9">
        <v>13.4</v>
      </c>
      <c r="Y464" s="9">
        <v>14.247999999999999</v>
      </c>
    </row>
    <row r="465" spans="1:25" hidden="1" x14ac:dyDescent="0.3">
      <c r="A465" t="s">
        <v>445</v>
      </c>
      <c r="B465" t="s">
        <v>446</v>
      </c>
      <c r="C465" t="s">
        <v>542</v>
      </c>
      <c r="D465" t="s">
        <v>448</v>
      </c>
      <c r="E465" s="52">
        <f>Transportation!E465/1000000</f>
        <v>2.6800000000000001E-5</v>
      </c>
      <c r="F465" s="55">
        <f t="shared" si="52"/>
        <v>6.4791208791208864E-6</v>
      </c>
      <c r="G465" s="57">
        <f t="shared" si="53"/>
        <v>6.4791208791208855E-7</v>
      </c>
      <c r="H465" s="4">
        <f t="shared" si="54"/>
        <v>1.0307692307692318E-7</v>
      </c>
      <c r="I465">
        <v>2854000</v>
      </c>
      <c r="J465">
        <f t="shared" si="56"/>
        <v>0.27762860896986685</v>
      </c>
      <c r="K465" s="50">
        <f t="shared" si="51"/>
        <v>8711.1178058907099</v>
      </c>
      <c r="L465" s="53">
        <f t="shared" si="55"/>
        <v>21.766099671198688</v>
      </c>
      <c r="M465">
        <v>283</v>
      </c>
      <c r="N465">
        <v>170</v>
      </c>
      <c r="O465">
        <v>776</v>
      </c>
      <c r="P465">
        <v>38.99</v>
      </c>
      <c r="Q465">
        <v>121.63</v>
      </c>
      <c r="R465" s="7">
        <v>4.5743999999999998</v>
      </c>
      <c r="S465" s="8">
        <v>812970</v>
      </c>
      <c r="T465">
        <v>12</v>
      </c>
      <c r="U465" s="9">
        <v>51.311</v>
      </c>
      <c r="V465" s="9">
        <v>40.655000000000001</v>
      </c>
      <c r="W465" s="9">
        <v>26.428999999999998</v>
      </c>
      <c r="X465" s="9">
        <v>51.082999999999998</v>
      </c>
      <c r="Y465" s="9">
        <v>53.378999999999998</v>
      </c>
    </row>
    <row r="466" spans="1:25" hidden="1" x14ac:dyDescent="0.3">
      <c r="A466" t="s">
        <v>445</v>
      </c>
      <c r="B466" t="s">
        <v>446</v>
      </c>
      <c r="C466" t="s">
        <v>543</v>
      </c>
      <c r="D466" t="s">
        <v>448</v>
      </c>
      <c r="E466" s="52">
        <f>Transportation!E466/1000000</f>
        <v>2.8500000000000002E-5</v>
      </c>
      <c r="F466" s="55">
        <f t="shared" si="52"/>
        <v>6.8901098901098979E-6</v>
      </c>
      <c r="G466" s="57">
        <f t="shared" si="53"/>
        <v>6.8901098901098976E-7</v>
      </c>
      <c r="H466" s="4">
        <f t="shared" si="54"/>
        <v>1.0961538461538473E-7</v>
      </c>
      <c r="I466">
        <v>700200</v>
      </c>
      <c r="J466">
        <f t="shared" si="56"/>
        <v>1.2033892994858613</v>
      </c>
      <c r="K466" s="50">
        <f t="shared" si="51"/>
        <v>2137.1845436876924</v>
      </c>
      <c r="L466" s="53">
        <f t="shared" si="55"/>
        <v>23.146785098103077</v>
      </c>
      <c r="M466">
        <v>57.5</v>
      </c>
      <c r="N466">
        <v>92.4</v>
      </c>
      <c r="O466">
        <v>415</v>
      </c>
      <c r="P466">
        <v>40.119999999999997</v>
      </c>
      <c r="Q466">
        <v>124.38</v>
      </c>
      <c r="R466" s="7">
        <v>4.4932999999999996</v>
      </c>
      <c r="S466" s="8">
        <v>414650</v>
      </c>
      <c r="T466">
        <v>4</v>
      </c>
      <c r="U466" s="9">
        <v>35.198999999999998</v>
      </c>
      <c r="V466" s="9">
        <v>35.604999999999997</v>
      </c>
      <c r="W466" s="9">
        <v>31.257999999999999</v>
      </c>
      <c r="X466" s="9">
        <v>34.985999999999997</v>
      </c>
      <c r="Y466" s="9">
        <v>38.363999999999997</v>
      </c>
    </row>
    <row r="467" spans="1:25" hidden="1" x14ac:dyDescent="0.3">
      <c r="A467" t="s">
        <v>445</v>
      </c>
      <c r="B467" t="s">
        <v>446</v>
      </c>
      <c r="C467" t="s">
        <v>544</v>
      </c>
      <c r="D467" t="s">
        <v>448</v>
      </c>
      <c r="E467" s="52">
        <f>Transportation!E467/1000000</f>
        <v>4.1100000000000003E-5</v>
      </c>
      <c r="F467" s="55">
        <f t="shared" si="52"/>
        <v>9.9362637362637472E-6</v>
      </c>
      <c r="G467" s="57">
        <f t="shared" si="53"/>
        <v>9.9362637362637468E-7</v>
      </c>
      <c r="H467" s="4">
        <f t="shared" si="54"/>
        <v>1.5807692307692325E-7</v>
      </c>
      <c r="I467">
        <v>494200</v>
      </c>
      <c r="J467">
        <f t="shared" si="56"/>
        <v>2.4587958569405099</v>
      </c>
      <c r="K467" s="50">
        <f t="shared" si="51"/>
        <v>1508.4213103262748</v>
      </c>
      <c r="L467" s="53">
        <f t="shared" si="55"/>
        <v>33.380100615159179</v>
      </c>
      <c r="M467">
        <v>14.3</v>
      </c>
      <c r="N467">
        <v>131</v>
      </c>
      <c r="O467">
        <v>376</v>
      </c>
      <c r="P467">
        <v>32.56</v>
      </c>
      <c r="Q467">
        <v>111.52</v>
      </c>
      <c r="R467" s="7">
        <v>2.8788</v>
      </c>
      <c r="S467">
        <v>48580</v>
      </c>
      <c r="T467">
        <v>2</v>
      </c>
      <c r="U467" s="9">
        <v>48.545000000000002</v>
      </c>
      <c r="V467" s="9">
        <v>48.426000000000002</v>
      </c>
      <c r="W467" s="9">
        <v>47.072000000000003</v>
      </c>
      <c r="X467" s="9">
        <v>47.813000000000002</v>
      </c>
      <c r="Y467" s="9">
        <v>48.554000000000002</v>
      </c>
    </row>
    <row r="468" spans="1:25" hidden="1" x14ac:dyDescent="0.3">
      <c r="A468" t="s">
        <v>445</v>
      </c>
      <c r="B468" t="s">
        <v>528</v>
      </c>
      <c r="C468" t="s">
        <v>545</v>
      </c>
      <c r="D468" t="s">
        <v>448</v>
      </c>
      <c r="E468" s="52">
        <f>Transportation!E468/1000000</f>
        <v>9.3500000000000003E-6</v>
      </c>
      <c r="F468" s="55">
        <f t="shared" si="52"/>
        <v>2.260439560439563E-6</v>
      </c>
      <c r="G468" s="57">
        <f t="shared" si="53"/>
        <v>2.2604395604395628E-7</v>
      </c>
      <c r="H468" s="4">
        <f t="shared" si="54"/>
        <v>3.5961538461538498E-8</v>
      </c>
      <c r="I468">
        <v>115700</v>
      </c>
      <c r="J468">
        <f t="shared" si="56"/>
        <v>2.3892502700950735</v>
      </c>
      <c r="K468" s="50">
        <f t="shared" si="51"/>
        <v>353.14517524231081</v>
      </c>
      <c r="L468" s="53">
        <f t="shared" si="55"/>
        <v>7.5937698479741682</v>
      </c>
      <c r="M468">
        <v>6.67</v>
      </c>
      <c r="N468">
        <v>44.800000000000004</v>
      </c>
      <c r="O468">
        <v>670</v>
      </c>
      <c r="P468">
        <v>25.19</v>
      </c>
      <c r="Q468">
        <v>121.44</v>
      </c>
      <c r="R468" s="7">
        <v>14.954000000000001</v>
      </c>
      <c r="S468" s="8">
        <v>830660</v>
      </c>
      <c r="T468">
        <v>2</v>
      </c>
      <c r="U468" s="9">
        <v>24.867000000000001</v>
      </c>
      <c r="V468" s="9">
        <v>23.911000000000001</v>
      </c>
      <c r="W468" s="9">
        <v>24.867000000000001</v>
      </c>
      <c r="X468" s="9">
        <v>24.867000000000001</v>
      </c>
      <c r="Y468" s="9">
        <v>24.867000000000001</v>
      </c>
    </row>
    <row r="469" spans="1:25" hidden="1" x14ac:dyDescent="0.3">
      <c r="A469" t="s">
        <v>445</v>
      </c>
      <c r="B469" t="s">
        <v>446</v>
      </c>
      <c r="C469" t="s">
        <v>546</v>
      </c>
      <c r="D469" t="s">
        <v>448</v>
      </c>
      <c r="E469" s="52">
        <f>Transportation!E469/1000000</f>
        <v>4.1200000000000005E-5</v>
      </c>
      <c r="F469" s="55">
        <f t="shared" si="52"/>
        <v>9.9604395604395719E-6</v>
      </c>
      <c r="G469" s="57">
        <f t="shared" si="53"/>
        <v>9.9604395604395727E-7</v>
      </c>
      <c r="H469" s="4">
        <f t="shared" si="54"/>
        <v>1.5846153846153864E-7</v>
      </c>
      <c r="I469">
        <v>374200</v>
      </c>
      <c r="J469">
        <f t="shared" si="56"/>
        <v>3.255193613041155</v>
      </c>
      <c r="K469" s="50">
        <f t="shared" si="51"/>
        <v>1142.1514656497209</v>
      </c>
      <c r="L469" s="53">
        <f t="shared" si="55"/>
        <v>33.461317404977088</v>
      </c>
      <c r="M469">
        <v>13.9</v>
      </c>
      <c r="N469">
        <v>100</v>
      </c>
      <c r="O469">
        <v>302</v>
      </c>
      <c r="P469">
        <v>19.53</v>
      </c>
      <c r="Q469">
        <v>109.57</v>
      </c>
      <c r="R469" s="7">
        <v>3.0093999999999999</v>
      </c>
      <c r="S469">
        <v>56612</v>
      </c>
      <c r="T469">
        <v>2</v>
      </c>
      <c r="U469" s="9">
        <v>21.763999999999999</v>
      </c>
      <c r="V469" s="9">
        <v>21.760999999999999</v>
      </c>
      <c r="W469" s="9">
        <v>21.475999999999999</v>
      </c>
      <c r="X469" s="9">
        <v>21.62</v>
      </c>
      <c r="Y469" s="9">
        <v>21.765000000000001</v>
      </c>
    </row>
    <row r="470" spans="1:25" hidden="1" x14ac:dyDescent="0.3">
      <c r="A470" t="s">
        <v>445</v>
      </c>
      <c r="B470" t="s">
        <v>446</v>
      </c>
      <c r="C470" t="s">
        <v>547</v>
      </c>
      <c r="D470" t="s">
        <v>448</v>
      </c>
      <c r="E470" s="52">
        <f>Transportation!E470/1000000</f>
        <v>1.5800000000000001E-5</v>
      </c>
      <c r="F470" s="55">
        <f t="shared" si="52"/>
        <v>3.8197802197802238E-6</v>
      </c>
      <c r="G470" s="57">
        <f t="shared" si="53"/>
        <v>3.8197802197802241E-7</v>
      </c>
      <c r="H470" s="4">
        <f t="shared" si="54"/>
        <v>6.0769230769230834E-8</v>
      </c>
      <c r="I470">
        <v>145100</v>
      </c>
      <c r="J470">
        <f t="shared" si="56"/>
        <v>3.2193861130254997</v>
      </c>
      <c r="K470" s="50">
        <f t="shared" si="51"/>
        <v>442.88128718806655</v>
      </c>
      <c r="L470" s="53">
        <f t="shared" si="55"/>
        <v>12.832252791229076</v>
      </c>
      <c r="M470">
        <v>6.37</v>
      </c>
      <c r="N470">
        <v>57.5</v>
      </c>
      <c r="O470">
        <v>463</v>
      </c>
      <c r="P470">
        <v>25.53</v>
      </c>
      <c r="Q470">
        <v>111.59</v>
      </c>
      <c r="R470" s="7">
        <v>8.0622000000000007</v>
      </c>
      <c r="S470">
        <v>56986</v>
      </c>
      <c r="T470">
        <v>2</v>
      </c>
      <c r="U470" s="9">
        <v>50.607999999999997</v>
      </c>
      <c r="V470" s="9">
        <v>50.777999999999999</v>
      </c>
      <c r="W470" s="9">
        <v>50.569000000000003</v>
      </c>
      <c r="X470" s="9">
        <v>51.305</v>
      </c>
      <c r="Y470" s="9">
        <v>52.042000000000002</v>
      </c>
    </row>
    <row r="471" spans="1:25" hidden="1" x14ac:dyDescent="0.3">
      <c r="A471" t="s">
        <v>445</v>
      </c>
      <c r="B471" t="s">
        <v>446</v>
      </c>
      <c r="C471" t="s">
        <v>548</v>
      </c>
      <c r="D471" t="s">
        <v>448</v>
      </c>
      <c r="E471" s="52">
        <f>Transportation!E471/1000000</f>
        <v>2.9900000000000002E-5</v>
      </c>
      <c r="F471" s="55">
        <f t="shared" si="52"/>
        <v>7.2285714285714362E-6</v>
      </c>
      <c r="G471" s="57">
        <f t="shared" si="53"/>
        <v>7.2285714285714362E-7</v>
      </c>
      <c r="H471" s="4">
        <f t="shared" si="54"/>
        <v>1.1500000000000012E-7</v>
      </c>
      <c r="I471">
        <v>1485000</v>
      </c>
      <c r="J471">
        <f t="shared" si="56"/>
        <v>0.59528936868686866</v>
      </c>
      <c r="K471" s="50">
        <f t="shared" si="51"/>
        <v>4532.5893278723561</v>
      </c>
      <c r="L471" s="53">
        <f t="shared" si="55"/>
        <v>24.283820155553759</v>
      </c>
      <c r="M471">
        <v>179</v>
      </c>
      <c r="N471">
        <v>111</v>
      </c>
      <c r="O471">
        <v>469</v>
      </c>
      <c r="P471">
        <v>46.61</v>
      </c>
      <c r="Q471">
        <v>125.02</v>
      </c>
      <c r="R471" s="7">
        <v>4.2279</v>
      </c>
      <c r="S471" s="8">
        <v>173910</v>
      </c>
      <c r="T471">
        <v>7</v>
      </c>
      <c r="U471" s="9">
        <v>20.477</v>
      </c>
      <c r="V471" s="9">
        <v>20.609000000000002</v>
      </c>
      <c r="W471" s="9">
        <v>19.061</v>
      </c>
      <c r="X471" s="9">
        <v>20.658000000000001</v>
      </c>
      <c r="Y471" s="9">
        <v>21.524000000000001</v>
      </c>
    </row>
    <row r="472" spans="1:25" hidden="1" x14ac:dyDescent="0.3">
      <c r="A472" t="s">
        <v>445</v>
      </c>
      <c r="B472" t="s">
        <v>446</v>
      </c>
      <c r="C472" t="s">
        <v>549</v>
      </c>
      <c r="D472" t="s">
        <v>448</v>
      </c>
      <c r="E472" s="52">
        <f>Transportation!E472/1000000</f>
        <v>1.73E-5</v>
      </c>
      <c r="F472" s="55">
        <f t="shared" si="52"/>
        <v>4.1824175824175868E-6</v>
      </c>
      <c r="G472" s="57">
        <f t="shared" si="53"/>
        <v>4.182417582417587E-7</v>
      </c>
      <c r="H472" s="4">
        <f t="shared" si="54"/>
        <v>6.6538461538461599E-8</v>
      </c>
      <c r="I472">
        <v>313300</v>
      </c>
      <c r="J472">
        <f t="shared" si="56"/>
        <v>1.6325598068943505</v>
      </c>
      <c r="K472" s="50">
        <f t="shared" si="51"/>
        <v>956.26951947636974</v>
      </c>
      <c r="L472" s="53">
        <f t="shared" si="55"/>
        <v>14.05050463849766</v>
      </c>
      <c r="M472">
        <v>26.1</v>
      </c>
      <c r="N472">
        <v>61.300000000000004</v>
      </c>
      <c r="O472">
        <v>467</v>
      </c>
      <c r="P472">
        <v>40.64</v>
      </c>
      <c r="Q472">
        <v>122.51</v>
      </c>
      <c r="R472" s="7">
        <v>7.6181999999999999</v>
      </c>
      <c r="S472" s="8">
        <v>101710</v>
      </c>
      <c r="T472">
        <v>2</v>
      </c>
      <c r="U472" s="9">
        <v>44.52</v>
      </c>
      <c r="V472" s="9">
        <v>45.069000000000003</v>
      </c>
      <c r="W472" s="9">
        <v>43.823999999999998</v>
      </c>
      <c r="X472" s="9">
        <v>46.031999999999996</v>
      </c>
      <c r="Y472" s="9">
        <v>48.24</v>
      </c>
    </row>
    <row r="473" spans="1:25" hidden="1" x14ac:dyDescent="0.3">
      <c r="A473" t="s">
        <v>445</v>
      </c>
      <c r="B473" t="s">
        <v>446</v>
      </c>
      <c r="C473" t="s">
        <v>550</v>
      </c>
      <c r="D473" t="s">
        <v>448</v>
      </c>
      <c r="E473" s="52">
        <f>Transportation!E473/1000000</f>
        <v>1.7100000000000002E-5</v>
      </c>
      <c r="F473" s="55">
        <f t="shared" si="52"/>
        <v>4.1340659340659392E-6</v>
      </c>
      <c r="G473" s="57">
        <f t="shared" si="53"/>
        <v>4.1340659340659389E-7</v>
      </c>
      <c r="H473" s="4">
        <f t="shared" si="54"/>
        <v>6.5769230769230839E-8</v>
      </c>
      <c r="I473">
        <v>1165000</v>
      </c>
      <c r="J473">
        <f t="shared" si="56"/>
        <v>0.43396387339055803</v>
      </c>
      <c r="K473" s="50">
        <f t="shared" si="51"/>
        <v>3555.869742068212</v>
      </c>
      <c r="L473" s="53">
        <f t="shared" si="55"/>
        <v>13.888071058861851</v>
      </c>
      <c r="M473">
        <v>207</v>
      </c>
      <c r="N473">
        <v>81</v>
      </c>
      <c r="O473">
        <v>522</v>
      </c>
      <c r="P473">
        <v>40.07</v>
      </c>
      <c r="Q473">
        <v>113.24</v>
      </c>
      <c r="R473" s="7">
        <v>6.4496000000000002</v>
      </c>
      <c r="S473" s="8">
        <v>558160</v>
      </c>
      <c r="T473">
        <v>8</v>
      </c>
      <c r="U473" s="9">
        <v>37.103000000000002</v>
      </c>
      <c r="V473" s="9">
        <v>37.207000000000001</v>
      </c>
      <c r="W473" s="9">
        <v>36.345999999999997</v>
      </c>
      <c r="X473" s="9">
        <v>37.034999999999997</v>
      </c>
      <c r="Y473" s="9">
        <v>38.639000000000003</v>
      </c>
    </row>
    <row r="474" spans="1:25" hidden="1" x14ac:dyDescent="0.3">
      <c r="A474" t="s">
        <v>445</v>
      </c>
      <c r="B474" t="s">
        <v>446</v>
      </c>
      <c r="C474" t="s">
        <v>551</v>
      </c>
      <c r="D474" t="s">
        <v>448</v>
      </c>
      <c r="E474" s="52">
        <f>Transportation!E474/1000000</f>
        <v>8.6400000000000003E-6</v>
      </c>
      <c r="F474" s="55">
        <f t="shared" si="52"/>
        <v>2.088791208791211E-6</v>
      </c>
      <c r="G474" s="57">
        <f t="shared" si="53"/>
        <v>2.0887912087912111E-7</v>
      </c>
      <c r="H474" s="4">
        <f t="shared" si="54"/>
        <v>3.3230769230769267E-8</v>
      </c>
      <c r="I474">
        <v>124000</v>
      </c>
      <c r="J474">
        <f t="shared" si="56"/>
        <v>2.0600390322580644</v>
      </c>
      <c r="K474" s="50">
        <f t="shared" si="51"/>
        <v>378.47883949910579</v>
      </c>
      <c r="L474" s="53">
        <f t="shared" si="55"/>
        <v>7.0171306402670384</v>
      </c>
      <c r="M474">
        <v>16.100000000000001</v>
      </c>
      <c r="N474">
        <v>30.900000000000002</v>
      </c>
      <c r="O474">
        <v>431</v>
      </c>
      <c r="P474">
        <v>39.03</v>
      </c>
      <c r="Q474">
        <v>106.38</v>
      </c>
      <c r="R474" s="7">
        <v>13.954000000000001</v>
      </c>
      <c r="S474">
        <v>51079</v>
      </c>
      <c r="T474">
        <v>3</v>
      </c>
      <c r="U474" s="9">
        <v>33.393999999999998</v>
      </c>
      <c r="V474" s="9">
        <v>33.429000000000002</v>
      </c>
      <c r="W474" s="9">
        <v>33.393999999999998</v>
      </c>
      <c r="X474" s="9">
        <v>33.485999999999997</v>
      </c>
      <c r="Y474" s="9">
        <v>35.655999999999999</v>
      </c>
    </row>
    <row r="475" spans="1:25" hidden="1" x14ac:dyDescent="0.3">
      <c r="A475" t="s">
        <v>445</v>
      </c>
      <c r="B475" t="s">
        <v>446</v>
      </c>
      <c r="C475" t="s">
        <v>552</v>
      </c>
      <c r="D475" t="s">
        <v>448</v>
      </c>
      <c r="E475" s="52">
        <f>Transportation!E475/1000000</f>
        <v>3.0200000000000002E-5</v>
      </c>
      <c r="F475" s="55">
        <f t="shared" si="52"/>
        <v>7.3010989010989093E-6</v>
      </c>
      <c r="G475" s="57">
        <f t="shared" si="53"/>
        <v>7.3010989010989097E-7</v>
      </c>
      <c r="H475" s="4">
        <f t="shared" si="54"/>
        <v>1.1615384615384627E-7</v>
      </c>
      <c r="I475">
        <v>346900</v>
      </c>
      <c r="J475">
        <f t="shared" si="56"/>
        <v>2.5738666042087055</v>
      </c>
      <c r="K475" s="50">
        <f t="shared" si="51"/>
        <v>1058.8250759858049</v>
      </c>
      <c r="L475" s="53">
        <f t="shared" si="55"/>
        <v>24.527470525007477</v>
      </c>
      <c r="M475">
        <v>15.100000000000001</v>
      </c>
      <c r="N475">
        <v>89.300000000000011</v>
      </c>
      <c r="O475">
        <v>380</v>
      </c>
      <c r="P475">
        <v>30.1</v>
      </c>
      <c r="Q475">
        <v>114.96</v>
      </c>
      <c r="R475" s="7">
        <v>4.2484000000000002</v>
      </c>
      <c r="S475" s="8">
        <v>124450</v>
      </c>
      <c r="T475">
        <v>2</v>
      </c>
      <c r="U475" s="9">
        <v>72.986999999999995</v>
      </c>
      <c r="V475" s="9">
        <v>73.518000000000001</v>
      </c>
      <c r="W475" s="9">
        <v>68.691999999999993</v>
      </c>
      <c r="X475" s="9">
        <v>74.403999999999996</v>
      </c>
      <c r="Y475" s="9">
        <v>80.114999999999995</v>
      </c>
    </row>
    <row r="476" spans="1:25" hidden="1" x14ac:dyDescent="0.3">
      <c r="A476" t="s">
        <v>445</v>
      </c>
      <c r="B476" t="s">
        <v>446</v>
      </c>
      <c r="C476" t="s">
        <v>553</v>
      </c>
      <c r="D476" t="s">
        <v>448</v>
      </c>
      <c r="E476" s="52">
        <f>Transportation!E476/1000000</f>
        <v>2.1200000000000004E-5</v>
      </c>
      <c r="F476" s="55">
        <f t="shared" si="52"/>
        <v>5.1252747252747313E-6</v>
      </c>
      <c r="G476" s="57">
        <f t="shared" si="53"/>
        <v>5.1252747252747313E-7</v>
      </c>
      <c r="H476" s="4">
        <f t="shared" si="54"/>
        <v>8.1538461538461627E-8</v>
      </c>
      <c r="I476">
        <v>115400</v>
      </c>
      <c r="J476">
        <f t="shared" si="56"/>
        <v>5.431420710571925</v>
      </c>
      <c r="K476" s="50">
        <f t="shared" si="51"/>
        <v>352.22950063061944</v>
      </c>
      <c r="L476" s="53">
        <f t="shared" si="55"/>
        <v>17.21795944139598</v>
      </c>
      <c r="M476">
        <v>5.99</v>
      </c>
      <c r="N476">
        <v>47.1</v>
      </c>
      <c r="O476">
        <v>237</v>
      </c>
      <c r="P476">
        <v>30.59</v>
      </c>
      <c r="Q476">
        <v>103.52</v>
      </c>
      <c r="R476" s="7">
        <v>5.0305</v>
      </c>
      <c r="S476">
        <v>96126</v>
      </c>
      <c r="T476">
        <v>2</v>
      </c>
      <c r="U476" s="9">
        <v>63.886000000000003</v>
      </c>
      <c r="V476" s="9">
        <v>63.884</v>
      </c>
      <c r="W476" s="9">
        <v>59.225999999999999</v>
      </c>
      <c r="X476" s="9">
        <v>61.555999999999997</v>
      </c>
      <c r="Y476" s="9">
        <v>63.886000000000003</v>
      </c>
    </row>
    <row r="477" spans="1:25" hidden="1" x14ac:dyDescent="0.3">
      <c r="A477" t="s">
        <v>445</v>
      </c>
      <c r="B477" t="s">
        <v>446</v>
      </c>
      <c r="C477" t="s">
        <v>554</v>
      </c>
      <c r="D477" t="s">
        <v>448</v>
      </c>
      <c r="E477" s="52">
        <f>Transportation!E477/1000000</f>
        <v>1.91E-5</v>
      </c>
      <c r="F477" s="55">
        <f t="shared" si="52"/>
        <v>4.6175824175824221E-6</v>
      </c>
      <c r="G477" s="57">
        <f t="shared" si="53"/>
        <v>4.6175824175824224E-7</v>
      </c>
      <c r="H477" s="4">
        <f t="shared" si="54"/>
        <v>7.346153846153853E-8</v>
      </c>
      <c r="I477">
        <v>120000</v>
      </c>
      <c r="J477">
        <f t="shared" si="56"/>
        <v>4.7058221874999999</v>
      </c>
      <c r="K477" s="50">
        <f t="shared" si="51"/>
        <v>366.26984467655399</v>
      </c>
      <c r="L477" s="53">
        <f t="shared" si="55"/>
        <v>15.512406855219957</v>
      </c>
      <c r="M477">
        <v>7.99</v>
      </c>
      <c r="N477">
        <v>42.5</v>
      </c>
      <c r="O477">
        <v>276</v>
      </c>
      <c r="P477">
        <v>30.75</v>
      </c>
      <c r="Q477">
        <v>107.2</v>
      </c>
      <c r="R477" s="7">
        <v>6.5035999999999996</v>
      </c>
      <c r="S477">
        <v>95284</v>
      </c>
      <c r="T477">
        <v>2</v>
      </c>
      <c r="U477" s="9">
        <v>62.67</v>
      </c>
      <c r="V477" s="9">
        <v>62.59</v>
      </c>
      <c r="W477" s="9">
        <v>62.042999999999999</v>
      </c>
      <c r="X477" s="9">
        <v>62.503999999999998</v>
      </c>
      <c r="Y477" s="9">
        <v>62.965000000000003</v>
      </c>
    </row>
    <row r="478" spans="1:25" hidden="1" x14ac:dyDescent="0.3">
      <c r="A478" t="s">
        <v>445</v>
      </c>
      <c r="B478" t="s">
        <v>446</v>
      </c>
      <c r="C478" t="s">
        <v>555</v>
      </c>
      <c r="D478" t="s">
        <v>448</v>
      </c>
      <c r="E478" s="52">
        <f>Transportation!E478/1000000</f>
        <v>2.2200000000000004E-5</v>
      </c>
      <c r="F478" s="55">
        <f t="shared" si="52"/>
        <v>5.3670329670329736E-6</v>
      </c>
      <c r="G478" s="57">
        <f t="shared" si="53"/>
        <v>5.3670329670329736E-7</v>
      </c>
      <c r="H478" s="4">
        <f t="shared" si="54"/>
        <v>8.5384615384615479E-8</v>
      </c>
      <c r="I478">
        <v>130000</v>
      </c>
      <c r="J478">
        <f t="shared" si="56"/>
        <v>5.0488563461538467</v>
      </c>
      <c r="K478" s="50">
        <f t="shared" si="51"/>
        <v>396.79233173293352</v>
      </c>
      <c r="L478" s="53">
        <f t="shared" si="55"/>
        <v>18.030127339575035</v>
      </c>
      <c r="M478">
        <v>11.3</v>
      </c>
      <c r="N478">
        <v>38.700000000000003</v>
      </c>
      <c r="O478">
        <v>222</v>
      </c>
      <c r="P478">
        <v>25.5</v>
      </c>
      <c r="Q478">
        <v>118.24</v>
      </c>
      <c r="R478" s="7">
        <v>5.7267000000000001</v>
      </c>
      <c r="S478">
        <v>65338</v>
      </c>
      <c r="T478">
        <v>2</v>
      </c>
      <c r="U478" s="9">
        <v>28.045999999999999</v>
      </c>
      <c r="V478" s="9">
        <v>27.852</v>
      </c>
      <c r="W478" s="9">
        <v>26.995999999999999</v>
      </c>
      <c r="X478" s="9">
        <v>27.936</v>
      </c>
      <c r="Y478" s="9">
        <v>28.876000000000001</v>
      </c>
    </row>
    <row r="479" spans="1:25" hidden="1" x14ac:dyDescent="0.3">
      <c r="A479" t="s">
        <v>445</v>
      </c>
      <c r="B479" t="s">
        <v>446</v>
      </c>
      <c r="C479" t="s">
        <v>556</v>
      </c>
      <c r="D479" t="s">
        <v>448</v>
      </c>
      <c r="E479" s="52">
        <f>Transportation!E479/1000000</f>
        <v>8.9000000000000012E-6</v>
      </c>
      <c r="F479" s="55">
        <f t="shared" si="52"/>
        <v>2.1516483516483542E-6</v>
      </c>
      <c r="G479" s="57">
        <f t="shared" si="53"/>
        <v>2.1516483516483541E-7</v>
      </c>
      <c r="H479" s="4">
        <f t="shared" si="54"/>
        <v>3.4230769230769269E-8</v>
      </c>
      <c r="I479">
        <v>110900</v>
      </c>
      <c r="J479">
        <f t="shared" si="56"/>
        <v>2.3726946573489633</v>
      </c>
      <c r="K479" s="50">
        <f t="shared" si="51"/>
        <v>338.49438145524863</v>
      </c>
      <c r="L479" s="53">
        <f t="shared" si="55"/>
        <v>7.228294293793593</v>
      </c>
      <c r="M479">
        <v>14.600000000000001</v>
      </c>
      <c r="N479">
        <v>29</v>
      </c>
      <c r="O479">
        <v>445</v>
      </c>
      <c r="P479">
        <v>44.54</v>
      </c>
      <c r="Q479">
        <v>125.71</v>
      </c>
      <c r="R479" s="7">
        <v>15.324999999999999</v>
      </c>
      <c r="S479">
        <v>46700</v>
      </c>
      <c r="T479">
        <v>2</v>
      </c>
      <c r="U479" s="9">
        <v>23.998999999999999</v>
      </c>
      <c r="V479" s="9">
        <v>23.952999999999999</v>
      </c>
      <c r="W479" s="9">
        <v>23.725999999999999</v>
      </c>
      <c r="X479" s="9">
        <v>23.891999999999999</v>
      </c>
      <c r="Y479" s="9">
        <v>24.059000000000001</v>
      </c>
    </row>
    <row r="480" spans="1:25" hidden="1" x14ac:dyDescent="0.3">
      <c r="A480" t="s">
        <v>445</v>
      </c>
      <c r="B480" t="s">
        <v>446</v>
      </c>
      <c r="C480" t="s">
        <v>557</v>
      </c>
      <c r="D480" t="s">
        <v>448</v>
      </c>
      <c r="E480" s="52">
        <f>Transportation!E480/1000000</f>
        <v>1.5800000000000001E-5</v>
      </c>
      <c r="F480" s="55">
        <f t="shared" si="52"/>
        <v>3.8197802197802238E-6</v>
      </c>
      <c r="G480" s="57">
        <f t="shared" si="53"/>
        <v>3.8197802197802241E-7</v>
      </c>
      <c r="H480" s="4">
        <f t="shared" si="54"/>
        <v>6.0769230769230834E-8</v>
      </c>
      <c r="I480">
        <v>154400</v>
      </c>
      <c r="J480">
        <f t="shared" si="56"/>
        <v>3.025472312176166</v>
      </c>
      <c r="K480" s="50">
        <f t="shared" si="51"/>
        <v>471.26720015049949</v>
      </c>
      <c r="L480" s="53">
        <f t="shared" si="55"/>
        <v>12.832252791229079</v>
      </c>
      <c r="M480">
        <v>9.35</v>
      </c>
      <c r="N480">
        <v>50.5</v>
      </c>
      <c r="O480">
        <v>389</v>
      </c>
      <c r="P480">
        <v>34.46</v>
      </c>
      <c r="Q480">
        <v>113.03</v>
      </c>
      <c r="R480" s="7">
        <v>7.6981999999999999</v>
      </c>
      <c r="S480">
        <v>52338</v>
      </c>
      <c r="T480">
        <v>1</v>
      </c>
      <c r="U480" s="9">
        <v>69.128</v>
      </c>
      <c r="V480" s="9">
        <v>69.128</v>
      </c>
      <c r="W480" s="9">
        <v>69.128</v>
      </c>
      <c r="X480" s="9">
        <v>69.128</v>
      </c>
      <c r="Y480" s="9">
        <v>69.128</v>
      </c>
    </row>
    <row r="481" spans="1:25" hidden="1" x14ac:dyDescent="0.3">
      <c r="A481" t="s">
        <v>445</v>
      </c>
      <c r="B481" t="s">
        <v>446</v>
      </c>
      <c r="C481" t="s">
        <v>558</v>
      </c>
      <c r="D481" t="s">
        <v>448</v>
      </c>
      <c r="E481" s="52">
        <f>Transportation!E481/1000000</f>
        <v>1.13E-4</v>
      </c>
      <c r="F481" s="55">
        <f t="shared" si="52"/>
        <v>2.7318681318681345E-5</v>
      </c>
      <c r="G481" s="57">
        <f t="shared" si="53"/>
        <v>2.7318681318681344E-6</v>
      </c>
      <c r="H481" s="4">
        <f t="shared" si="54"/>
        <v>4.3461538461538499E-7</v>
      </c>
      <c r="I481">
        <v>1391000</v>
      </c>
      <c r="J481">
        <f t="shared" si="56"/>
        <v>2.4017881919482389</v>
      </c>
      <c r="K481" s="50">
        <f t="shared" si="51"/>
        <v>4245.6779495423889</v>
      </c>
      <c r="L481" s="53">
        <f t="shared" si="55"/>
        <v>91.774972494233282</v>
      </c>
      <c r="M481">
        <v>16.7</v>
      </c>
      <c r="N481">
        <v>340</v>
      </c>
      <c r="O481">
        <v>355</v>
      </c>
      <c r="P481">
        <v>32.69</v>
      </c>
      <c r="Q481">
        <v>112.08</v>
      </c>
      <c r="R481" s="7">
        <v>1.0434000000000001</v>
      </c>
      <c r="S481" s="8">
        <v>223960</v>
      </c>
      <c r="T481">
        <v>4</v>
      </c>
      <c r="U481" s="9">
        <v>59.814</v>
      </c>
      <c r="V481" s="9">
        <v>59.911000000000001</v>
      </c>
      <c r="W481" s="9">
        <v>59.710999999999999</v>
      </c>
      <c r="X481" s="9">
        <v>60.35</v>
      </c>
      <c r="Y481" s="9">
        <v>62.174999999999997</v>
      </c>
    </row>
    <row r="482" spans="1:25" hidden="1" x14ac:dyDescent="0.3">
      <c r="A482" t="s">
        <v>445</v>
      </c>
      <c r="B482" t="s">
        <v>446</v>
      </c>
      <c r="C482" t="s">
        <v>559</v>
      </c>
      <c r="D482" t="s">
        <v>448</v>
      </c>
      <c r="E482" s="52">
        <f>Transportation!E482/1000000</f>
        <v>1.8100000000000003E-5</v>
      </c>
      <c r="F482" s="55">
        <f t="shared" si="52"/>
        <v>4.3758241758241807E-6</v>
      </c>
      <c r="G482" s="57">
        <f t="shared" si="53"/>
        <v>4.3758241758241812E-7</v>
      </c>
      <c r="H482" s="4">
        <f t="shared" si="54"/>
        <v>6.9615384615384691E-8</v>
      </c>
      <c r="I482">
        <v>146800</v>
      </c>
      <c r="J482">
        <f t="shared" si="56"/>
        <v>3.6453221219346057</v>
      </c>
      <c r="K482" s="50">
        <f t="shared" si="51"/>
        <v>448.07010998765105</v>
      </c>
      <c r="L482" s="53">
        <f t="shared" si="55"/>
        <v>14.700238957040904</v>
      </c>
      <c r="M482">
        <v>7.1400000000000006</v>
      </c>
      <c r="N482">
        <v>55</v>
      </c>
      <c r="O482">
        <v>413</v>
      </c>
      <c r="P482">
        <v>30.55</v>
      </c>
      <c r="Q482">
        <v>119.96</v>
      </c>
      <c r="R482" s="7">
        <v>7.5053000000000001</v>
      </c>
      <c r="S482">
        <v>54660</v>
      </c>
      <c r="T482">
        <v>1</v>
      </c>
      <c r="U482" s="9">
        <v>50.256</v>
      </c>
      <c r="V482" s="9">
        <v>50.256</v>
      </c>
      <c r="W482" s="9">
        <v>50.256</v>
      </c>
      <c r="X482" s="9">
        <v>50.256</v>
      </c>
      <c r="Y482" s="9">
        <v>50.256</v>
      </c>
    </row>
    <row r="483" spans="1:25" hidden="1" x14ac:dyDescent="0.3">
      <c r="A483" t="s">
        <v>445</v>
      </c>
      <c r="B483" t="s">
        <v>446</v>
      </c>
      <c r="C483" t="s">
        <v>560</v>
      </c>
      <c r="D483" t="s">
        <v>448</v>
      </c>
      <c r="E483" s="52">
        <f>Transportation!E483/1000000</f>
        <v>1.95E-5</v>
      </c>
      <c r="F483" s="55">
        <f t="shared" si="52"/>
        <v>4.714285714285719E-6</v>
      </c>
      <c r="G483" s="57">
        <f t="shared" si="53"/>
        <v>4.7142857142857192E-7</v>
      </c>
      <c r="H483" s="4">
        <f t="shared" si="54"/>
        <v>7.5000000000000076E-8</v>
      </c>
      <c r="I483">
        <v>114900</v>
      </c>
      <c r="J483">
        <f t="shared" si="56"/>
        <v>5.0176223890339422</v>
      </c>
      <c r="K483" s="50">
        <f t="shared" si="51"/>
        <v>350.70337627780043</v>
      </c>
      <c r="L483" s="53">
        <f t="shared" si="55"/>
        <v>15.837274014491578</v>
      </c>
      <c r="M483">
        <v>4.6100000000000003</v>
      </c>
      <c r="N483">
        <v>53.5</v>
      </c>
      <c r="O483">
        <v>387</v>
      </c>
      <c r="P483">
        <v>28.95</v>
      </c>
      <c r="Q483">
        <v>117.58</v>
      </c>
      <c r="R483" s="7">
        <v>7.2295999999999996</v>
      </c>
      <c r="S483">
        <v>38496</v>
      </c>
      <c r="T483">
        <v>2</v>
      </c>
      <c r="U483" s="9">
        <v>45.948</v>
      </c>
      <c r="V483" s="9">
        <v>45.622</v>
      </c>
      <c r="W483" s="9">
        <v>43.145000000000003</v>
      </c>
      <c r="X483" s="9">
        <v>44.567999999999998</v>
      </c>
      <c r="Y483" s="9">
        <v>45.991</v>
      </c>
    </row>
    <row r="484" spans="1:25" hidden="1" x14ac:dyDescent="0.3">
      <c r="A484" t="s">
        <v>445</v>
      </c>
      <c r="B484" t="s">
        <v>446</v>
      </c>
      <c r="C484" t="s">
        <v>561</v>
      </c>
      <c r="D484" t="s">
        <v>448</v>
      </c>
      <c r="E484" s="52">
        <f>Transportation!E484/1000000</f>
        <v>3.0200000000000002E-5</v>
      </c>
      <c r="F484" s="55">
        <f t="shared" si="52"/>
        <v>7.3010989010989093E-6</v>
      </c>
      <c r="G484" s="57">
        <f t="shared" si="53"/>
        <v>7.3010989010989097E-7</v>
      </c>
      <c r="H484" s="4">
        <f t="shared" si="54"/>
        <v>1.1615384615384627E-7</v>
      </c>
      <c r="I484">
        <v>594400</v>
      </c>
      <c r="J484">
        <f t="shared" si="56"/>
        <v>1.5021438845895021</v>
      </c>
      <c r="K484" s="50">
        <f t="shared" si="51"/>
        <v>1814.2566306311976</v>
      </c>
      <c r="L484" s="53">
        <f t="shared" si="55"/>
        <v>24.527470525007477</v>
      </c>
      <c r="M484">
        <v>39.700000000000003</v>
      </c>
      <c r="N484">
        <v>94.300000000000011</v>
      </c>
      <c r="O484">
        <v>314</v>
      </c>
      <c r="P484">
        <v>31.13</v>
      </c>
      <c r="Q484">
        <v>104.39</v>
      </c>
      <c r="R484" s="7">
        <v>3.3266</v>
      </c>
      <c r="S484" s="8">
        <v>444230</v>
      </c>
      <c r="T484">
        <v>4</v>
      </c>
      <c r="U484" s="9">
        <v>83.706000000000003</v>
      </c>
      <c r="V484" s="9">
        <v>83.685000000000002</v>
      </c>
      <c r="W484" s="9">
        <v>79.384</v>
      </c>
      <c r="X484" s="9">
        <v>82.948999999999998</v>
      </c>
      <c r="Y484" s="9">
        <v>85.388999999999996</v>
      </c>
    </row>
    <row r="485" spans="1:25" hidden="1" x14ac:dyDescent="0.3">
      <c r="A485" t="s">
        <v>445</v>
      </c>
      <c r="B485" t="s">
        <v>446</v>
      </c>
      <c r="C485" t="s">
        <v>562</v>
      </c>
      <c r="D485" t="s">
        <v>448</v>
      </c>
      <c r="E485" s="52">
        <f>Transportation!E485/1000000</f>
        <v>2.0300000000000002E-5</v>
      </c>
      <c r="F485" s="55">
        <f t="shared" si="52"/>
        <v>4.9076923076923137E-6</v>
      </c>
      <c r="G485" s="57">
        <f t="shared" si="53"/>
        <v>4.9076923076923128E-7</v>
      </c>
      <c r="H485" s="4">
        <f t="shared" si="54"/>
        <v>7.8076923076923155E-8</v>
      </c>
      <c r="I485">
        <v>510000</v>
      </c>
      <c r="J485">
        <f t="shared" si="56"/>
        <v>1.1768178676470591</v>
      </c>
      <c r="K485" s="50">
        <f t="shared" si="51"/>
        <v>1556.6468398753545</v>
      </c>
      <c r="L485" s="53">
        <f t="shared" si="55"/>
        <v>16.487008333034829</v>
      </c>
      <c r="M485">
        <v>51.900000000000006</v>
      </c>
      <c r="N485">
        <v>70.8</v>
      </c>
      <c r="O485">
        <v>434</v>
      </c>
      <c r="P485">
        <v>37.46</v>
      </c>
      <c r="Q485">
        <v>116.29</v>
      </c>
      <c r="R485" s="7">
        <v>6.1329000000000002</v>
      </c>
      <c r="S485" s="8">
        <v>393500</v>
      </c>
      <c r="T485">
        <v>3</v>
      </c>
      <c r="U485" s="9">
        <v>87.090999999999994</v>
      </c>
      <c r="V485" s="9">
        <v>87.200999999999993</v>
      </c>
      <c r="W485" s="9">
        <v>86.671000000000006</v>
      </c>
      <c r="X485" s="9">
        <v>87.909000000000006</v>
      </c>
      <c r="Y485" s="9">
        <v>89.742000000000004</v>
      </c>
    </row>
    <row r="486" spans="1:25" hidden="1" x14ac:dyDescent="0.3">
      <c r="A486" t="s">
        <v>445</v>
      </c>
      <c r="B486" t="s">
        <v>446</v>
      </c>
      <c r="C486" t="s">
        <v>563</v>
      </c>
      <c r="D486" t="s">
        <v>448</v>
      </c>
      <c r="E486" s="52">
        <f>Transportation!E486/1000000</f>
        <v>2.3499999999999999E-5</v>
      </c>
      <c r="F486" s="55">
        <f t="shared" si="52"/>
        <v>5.6813186813186873E-6</v>
      </c>
      <c r="G486" s="57">
        <f t="shared" si="53"/>
        <v>5.6813186813186873E-7</v>
      </c>
      <c r="H486" s="4">
        <f t="shared" si="54"/>
        <v>9.0384615384615471E-8</v>
      </c>
      <c r="I486">
        <v>327200</v>
      </c>
      <c r="J486">
        <f t="shared" si="56"/>
        <v>2.1234300504278729</v>
      </c>
      <c r="K486" s="50">
        <f t="shared" si="51"/>
        <v>998.69577648473728</v>
      </c>
      <c r="L486" s="53">
        <f t="shared" si="55"/>
        <v>19.085945607207805</v>
      </c>
      <c r="M486">
        <v>10.9</v>
      </c>
      <c r="N486">
        <v>98.9</v>
      </c>
      <c r="O486">
        <v>540</v>
      </c>
      <c r="P486">
        <v>21.52</v>
      </c>
      <c r="Q486">
        <v>111</v>
      </c>
      <c r="R486" s="7">
        <v>5.4574999999999996</v>
      </c>
      <c r="S486" s="8">
        <v>197960</v>
      </c>
      <c r="T486">
        <v>3</v>
      </c>
      <c r="U486" s="9">
        <v>48.795999999999999</v>
      </c>
      <c r="V486" s="9">
        <v>48.183</v>
      </c>
      <c r="W486" s="9">
        <v>45.720999999999997</v>
      </c>
      <c r="X486" s="9">
        <v>46.396999999999998</v>
      </c>
      <c r="Y486" s="9">
        <v>49.45</v>
      </c>
    </row>
    <row r="487" spans="1:25" hidden="1" x14ac:dyDescent="0.3">
      <c r="A487" t="s">
        <v>445</v>
      </c>
      <c r="B487" t="s">
        <v>446</v>
      </c>
      <c r="C487" t="s">
        <v>564</v>
      </c>
      <c r="D487" t="s">
        <v>448</v>
      </c>
      <c r="E487" s="52">
        <f>Transportation!E487/1000000</f>
        <v>3.3700000000000006E-5</v>
      </c>
      <c r="F487" s="55">
        <f t="shared" si="52"/>
        <v>8.1472527472527569E-6</v>
      </c>
      <c r="G487" s="57">
        <f t="shared" si="53"/>
        <v>8.1472527472527567E-7</v>
      </c>
      <c r="H487" s="4">
        <f t="shared" si="54"/>
        <v>1.2961538461538477E-7</v>
      </c>
      <c r="I487">
        <v>139100</v>
      </c>
      <c r="J487">
        <f t="shared" si="56"/>
        <v>7.1628550503235093</v>
      </c>
      <c r="K487" s="50">
        <f t="shared" si="51"/>
        <v>424.56779495423882</v>
      </c>
      <c r="L487" s="53">
        <f t="shared" si="55"/>
        <v>27.37005816863417</v>
      </c>
      <c r="M487">
        <v>3.63</v>
      </c>
      <c r="N487">
        <v>73.100000000000009</v>
      </c>
      <c r="O487">
        <v>276</v>
      </c>
      <c r="P487">
        <v>30.33</v>
      </c>
      <c r="Q487">
        <v>107.35</v>
      </c>
      <c r="R487" s="7">
        <v>3.7814999999999999</v>
      </c>
      <c r="S487">
        <v>62301</v>
      </c>
      <c r="T487">
        <v>1</v>
      </c>
      <c r="U487" s="9">
        <v>62.527000000000001</v>
      </c>
      <c r="V487" s="9">
        <v>62.527000000000001</v>
      </c>
      <c r="W487" s="9">
        <v>62.527000000000001</v>
      </c>
      <c r="X487" s="9">
        <v>62.527000000000001</v>
      </c>
      <c r="Y487" s="9">
        <v>62.527000000000001</v>
      </c>
    </row>
    <row r="488" spans="1:25" hidden="1" x14ac:dyDescent="0.3">
      <c r="A488" t="s">
        <v>445</v>
      </c>
      <c r="B488" t="s">
        <v>446</v>
      </c>
      <c r="C488" t="s">
        <v>565</v>
      </c>
      <c r="D488" t="s">
        <v>448</v>
      </c>
      <c r="E488" s="52">
        <f>Transportation!E488/1000000</f>
        <v>1.8499999999999999E-5</v>
      </c>
      <c r="F488" s="55">
        <f t="shared" si="52"/>
        <v>4.4725274725274767E-6</v>
      </c>
      <c r="G488" s="57">
        <f t="shared" si="53"/>
        <v>4.4725274725274769E-7</v>
      </c>
      <c r="H488" s="4">
        <f t="shared" si="54"/>
        <v>7.1153846153846224E-8</v>
      </c>
      <c r="I488">
        <v>204100</v>
      </c>
      <c r="J488">
        <f t="shared" si="56"/>
        <v>2.6798600563449289</v>
      </c>
      <c r="K488" s="50">
        <f t="shared" si="51"/>
        <v>622.96396082070555</v>
      </c>
      <c r="L488" s="53">
        <f t="shared" si="55"/>
        <v>15.025106116312521</v>
      </c>
      <c r="M488">
        <v>11.5</v>
      </c>
      <c r="N488">
        <v>60.2</v>
      </c>
      <c r="O488">
        <v>445</v>
      </c>
      <c r="P488">
        <v>42.46</v>
      </c>
      <c r="Q488">
        <v>123.56</v>
      </c>
      <c r="R488" s="7">
        <v>7.3891999999999998</v>
      </c>
      <c r="S488">
        <v>44311</v>
      </c>
      <c r="T488">
        <v>1</v>
      </c>
      <c r="U488" s="9">
        <v>37.219000000000001</v>
      </c>
      <c r="V488" s="9">
        <v>37.219000000000001</v>
      </c>
      <c r="W488" s="9">
        <v>37.219000000000001</v>
      </c>
      <c r="X488" s="9">
        <v>37.219000000000001</v>
      </c>
      <c r="Y488" s="9">
        <v>37.219000000000001</v>
      </c>
    </row>
    <row r="489" spans="1:25" hidden="1" x14ac:dyDescent="0.3">
      <c r="A489" t="s">
        <v>445</v>
      </c>
      <c r="B489" t="s">
        <v>446</v>
      </c>
      <c r="C489" t="s">
        <v>566</v>
      </c>
      <c r="D489" t="s">
        <v>448</v>
      </c>
      <c r="E489" s="52">
        <f>Transportation!E489/1000000</f>
        <v>1.6100000000000002E-5</v>
      </c>
      <c r="F489" s="55">
        <f t="shared" si="52"/>
        <v>3.8923076923076969E-6</v>
      </c>
      <c r="G489" s="57">
        <f t="shared" si="53"/>
        <v>3.8923076923076966E-7</v>
      </c>
      <c r="H489" s="4">
        <f t="shared" si="54"/>
        <v>6.1923076923076987E-8</v>
      </c>
      <c r="I489">
        <v>136200</v>
      </c>
      <c r="J489">
        <f t="shared" si="56"/>
        <v>3.4948791299559478</v>
      </c>
      <c r="K489" s="50">
        <f t="shared" si="51"/>
        <v>415.71627370788877</v>
      </c>
      <c r="L489" s="53">
        <f t="shared" si="55"/>
        <v>13.075903160682794</v>
      </c>
      <c r="M489">
        <v>7.71</v>
      </c>
      <c r="N489">
        <v>49.1</v>
      </c>
      <c r="O489">
        <v>388</v>
      </c>
      <c r="P489">
        <v>35.08</v>
      </c>
      <c r="Q489">
        <v>115.57</v>
      </c>
      <c r="R489" s="7">
        <v>7.9184000000000001</v>
      </c>
      <c r="S489">
        <v>66205</v>
      </c>
      <c r="T489">
        <v>1</v>
      </c>
      <c r="U489" s="9">
        <v>83.933999999999997</v>
      </c>
      <c r="V489" s="9">
        <v>83.933999999999997</v>
      </c>
      <c r="W489" s="9">
        <v>83.933999999999997</v>
      </c>
      <c r="X489" s="9">
        <v>83.933999999999997</v>
      </c>
      <c r="Y489" s="9">
        <v>83.933999999999997</v>
      </c>
    </row>
    <row r="490" spans="1:25" hidden="1" x14ac:dyDescent="0.3">
      <c r="A490" t="s">
        <v>445</v>
      </c>
      <c r="B490" t="s">
        <v>446</v>
      </c>
      <c r="C490" t="s">
        <v>567</v>
      </c>
      <c r="D490" t="s">
        <v>448</v>
      </c>
      <c r="E490" s="52">
        <f>Transportation!E490/1000000</f>
        <v>4.95E-6</v>
      </c>
      <c r="F490" s="55">
        <f t="shared" si="52"/>
        <v>1.196703296703298E-6</v>
      </c>
      <c r="G490" s="57">
        <f t="shared" si="53"/>
        <v>1.1967032967032979E-7</v>
      </c>
      <c r="H490" s="4">
        <f t="shared" si="54"/>
        <v>1.9038461538461557E-8</v>
      </c>
      <c r="I490">
        <v>155000</v>
      </c>
      <c r="J490">
        <f t="shared" si="56"/>
        <v>0.94418455645161292</v>
      </c>
      <c r="K490" s="50">
        <f t="shared" si="51"/>
        <v>473.09854937388224</v>
      </c>
      <c r="L490" s="53">
        <f t="shared" si="55"/>
        <v>4.0202310959863246</v>
      </c>
      <c r="M490">
        <v>83.4</v>
      </c>
      <c r="N490">
        <v>17</v>
      </c>
      <c r="O490">
        <v>372</v>
      </c>
      <c r="P490">
        <v>38.5</v>
      </c>
      <c r="Q490">
        <v>115</v>
      </c>
      <c r="R490" s="7">
        <v>21.907</v>
      </c>
      <c r="S490" s="8">
        <v>330070</v>
      </c>
      <c r="T490">
        <v>4</v>
      </c>
      <c r="U490" s="9">
        <v>95.17</v>
      </c>
      <c r="V490" s="9">
        <v>95.2</v>
      </c>
      <c r="W490" s="9">
        <v>94.585999999999999</v>
      </c>
      <c r="X490" s="9">
        <v>95.349000000000004</v>
      </c>
      <c r="Y490" s="9">
        <v>95.644999999999996</v>
      </c>
    </row>
    <row r="491" spans="1:25" hidden="1" x14ac:dyDescent="0.3">
      <c r="A491" t="s">
        <v>445</v>
      </c>
      <c r="B491" t="s">
        <v>446</v>
      </c>
      <c r="C491" t="s">
        <v>568</v>
      </c>
      <c r="D491" t="s">
        <v>448</v>
      </c>
      <c r="E491" s="52">
        <f>Transportation!E491/1000000</f>
        <v>2.4700000000000004E-5</v>
      </c>
      <c r="F491" s="55">
        <f t="shared" si="52"/>
        <v>5.9714285714285789E-6</v>
      </c>
      <c r="G491" s="57">
        <f t="shared" si="53"/>
        <v>5.9714285714285782E-7</v>
      </c>
      <c r="H491" s="4">
        <f t="shared" si="54"/>
        <v>9.500000000000011E-8</v>
      </c>
      <c r="I491">
        <v>253200</v>
      </c>
      <c r="J491">
        <f t="shared" si="56"/>
        <v>2.8841420319905215</v>
      </c>
      <c r="K491" s="50">
        <f t="shared" si="51"/>
        <v>772.82937226752892</v>
      </c>
      <c r="L491" s="53">
        <f t="shared" si="55"/>
        <v>20.060547085022669</v>
      </c>
      <c r="M491">
        <v>27.1</v>
      </c>
      <c r="N491">
        <v>48.6</v>
      </c>
      <c r="O491">
        <v>253</v>
      </c>
      <c r="P491">
        <v>41.74</v>
      </c>
      <c r="Q491">
        <v>125.95</v>
      </c>
      <c r="R491" s="7">
        <v>5.1966000000000001</v>
      </c>
      <c r="S491" s="8">
        <v>119310</v>
      </c>
      <c r="T491">
        <v>3</v>
      </c>
      <c r="U491" s="9">
        <v>25.765999999999998</v>
      </c>
      <c r="V491" s="9">
        <v>25.635000000000002</v>
      </c>
      <c r="W491" s="9">
        <v>22.1</v>
      </c>
      <c r="X491" s="9">
        <v>25.768000000000001</v>
      </c>
      <c r="Y491" s="9">
        <v>25.957000000000001</v>
      </c>
    </row>
    <row r="492" spans="1:25" hidden="1" x14ac:dyDescent="0.3">
      <c r="A492" t="s">
        <v>445</v>
      </c>
      <c r="B492" t="s">
        <v>446</v>
      </c>
      <c r="C492" t="s">
        <v>569</v>
      </c>
      <c r="D492" t="s">
        <v>448</v>
      </c>
      <c r="E492" s="52">
        <f>Transportation!E492/1000000</f>
        <v>8.6600000000000001E-6</v>
      </c>
      <c r="F492" s="55">
        <f t="shared" si="52"/>
        <v>2.0936263736263758E-6</v>
      </c>
      <c r="G492" s="57">
        <f t="shared" si="53"/>
        <v>2.093626373626376E-7</v>
      </c>
      <c r="H492" s="4">
        <f t="shared" si="54"/>
        <v>3.3307692307692339E-8</v>
      </c>
      <c r="I492">
        <v>130400</v>
      </c>
      <c r="J492">
        <f t="shared" si="56"/>
        <v>1.9634673888036811</v>
      </c>
      <c r="K492" s="50">
        <f t="shared" si="51"/>
        <v>398.01323121518868</v>
      </c>
      <c r="L492" s="53">
        <f t="shared" si="55"/>
        <v>7.03337399823062</v>
      </c>
      <c r="M492">
        <v>9.68</v>
      </c>
      <c r="N492">
        <v>41.900000000000006</v>
      </c>
      <c r="O492">
        <v>643</v>
      </c>
      <c r="P492">
        <v>19.11</v>
      </c>
      <c r="Q492">
        <v>108.65</v>
      </c>
      <c r="R492" s="7">
        <v>15.356</v>
      </c>
      <c r="S492">
        <v>28951</v>
      </c>
      <c r="T492">
        <v>2</v>
      </c>
      <c r="U492" s="9">
        <v>21.515999999999998</v>
      </c>
      <c r="V492" s="9">
        <v>21.46</v>
      </c>
      <c r="W492" s="9">
        <v>20.899000000000001</v>
      </c>
      <c r="X492" s="9">
        <v>21.212</v>
      </c>
      <c r="Y492" s="9">
        <v>21.524000000000001</v>
      </c>
    </row>
    <row r="493" spans="1:25" hidden="1" x14ac:dyDescent="0.3">
      <c r="A493" t="s">
        <v>445</v>
      </c>
      <c r="B493" t="s">
        <v>446</v>
      </c>
      <c r="C493" t="s">
        <v>570</v>
      </c>
      <c r="D493" t="s">
        <v>448</v>
      </c>
      <c r="E493" s="52">
        <f>Transportation!E493/1000000</f>
        <v>2.1800000000000001E-5</v>
      </c>
      <c r="F493" s="55">
        <f t="shared" si="52"/>
        <v>5.2703296703296758E-6</v>
      </c>
      <c r="G493" s="57">
        <f t="shared" si="53"/>
        <v>5.2703296703296763E-7</v>
      </c>
      <c r="H493" s="4">
        <f t="shared" si="54"/>
        <v>8.3846153846153933E-8</v>
      </c>
      <c r="I493">
        <v>226700</v>
      </c>
      <c r="J493">
        <f t="shared" si="56"/>
        <v>2.8430753198059109</v>
      </c>
      <c r="K493" s="50">
        <f t="shared" si="51"/>
        <v>691.94478156812329</v>
      </c>
      <c r="L493" s="53">
        <f t="shared" si="55"/>
        <v>17.705260180303412</v>
      </c>
      <c r="M493">
        <v>8.85</v>
      </c>
      <c r="N493">
        <v>76.2</v>
      </c>
      <c r="O493">
        <v>467</v>
      </c>
      <c r="P493">
        <v>39.89</v>
      </c>
      <c r="Q493">
        <v>124.14</v>
      </c>
      <c r="R493" s="7">
        <v>6.1273999999999997</v>
      </c>
      <c r="S493">
        <v>32132</v>
      </c>
      <c r="T493">
        <v>2</v>
      </c>
      <c r="U493" s="9">
        <v>37.106000000000002</v>
      </c>
      <c r="V493" s="9">
        <v>36.975000000000001</v>
      </c>
      <c r="W493" s="9">
        <v>34.78</v>
      </c>
      <c r="X493" s="9">
        <v>35.954000000000001</v>
      </c>
      <c r="Y493" s="9">
        <v>37.127000000000002</v>
      </c>
    </row>
    <row r="494" spans="1:25" hidden="1" x14ac:dyDescent="0.3">
      <c r="A494" t="s">
        <v>445</v>
      </c>
      <c r="B494" t="s">
        <v>446</v>
      </c>
      <c r="C494" t="s">
        <v>571</v>
      </c>
      <c r="D494" t="s">
        <v>448</v>
      </c>
      <c r="E494" s="52">
        <f>Transportation!E494/1000000</f>
        <v>6.3300000000000004E-6</v>
      </c>
      <c r="F494" s="55">
        <f t="shared" si="52"/>
        <v>1.530329670329672E-6</v>
      </c>
      <c r="G494" s="57">
        <f t="shared" si="53"/>
        <v>1.5303296703296721E-7</v>
      </c>
      <c r="H494" s="4">
        <f t="shared" si="54"/>
        <v>2.434615384615387E-8</v>
      </c>
      <c r="I494">
        <v>140100</v>
      </c>
      <c r="J494">
        <f t="shared" si="56"/>
        <v>1.3358231531049252</v>
      </c>
      <c r="K494" s="50">
        <f t="shared" si="51"/>
        <v>427.62004365987679</v>
      </c>
      <c r="L494" s="53">
        <f t="shared" si="55"/>
        <v>5.1410227954734218</v>
      </c>
      <c r="M494">
        <v>33.200000000000003</v>
      </c>
      <c r="N494">
        <v>24.3</v>
      </c>
      <c r="O494">
        <v>485</v>
      </c>
      <c r="P494">
        <v>22.96</v>
      </c>
      <c r="Q494">
        <v>115.64</v>
      </c>
      <c r="R494" s="7">
        <v>19.948</v>
      </c>
      <c r="S494" s="8">
        <v>129410</v>
      </c>
      <c r="T494">
        <v>2</v>
      </c>
      <c r="U494" s="9">
        <v>36.097000000000001</v>
      </c>
      <c r="V494" s="9">
        <v>36.280999999999999</v>
      </c>
      <c r="W494" s="9">
        <v>36.07</v>
      </c>
      <c r="X494" s="9">
        <v>37.08</v>
      </c>
      <c r="Y494" s="9">
        <v>38.090000000000003</v>
      </c>
    </row>
    <row r="495" spans="1:25" hidden="1" x14ac:dyDescent="0.3">
      <c r="A495" t="s">
        <v>445</v>
      </c>
      <c r="B495" t="s">
        <v>446</v>
      </c>
      <c r="C495" t="s">
        <v>572</v>
      </c>
      <c r="D495" t="s">
        <v>448</v>
      </c>
      <c r="E495" s="52">
        <f>Transportation!E495/1000000</f>
        <v>1.4800000000000001E-5</v>
      </c>
      <c r="F495" s="55">
        <f t="shared" si="52"/>
        <v>3.578021978021982E-6</v>
      </c>
      <c r="G495" s="57">
        <f t="shared" si="53"/>
        <v>3.5780219780219819E-7</v>
      </c>
      <c r="H495" s="4">
        <f t="shared" si="54"/>
        <v>5.6923076923076982E-8</v>
      </c>
      <c r="I495">
        <v>136900</v>
      </c>
      <c r="J495">
        <f t="shared" si="56"/>
        <v>3.1962567567567568</v>
      </c>
      <c r="K495" s="50">
        <f t="shared" si="51"/>
        <v>417.85284780183537</v>
      </c>
      <c r="L495" s="53">
        <f t="shared" si="55"/>
        <v>12.02008489305002</v>
      </c>
      <c r="M495">
        <v>7.54</v>
      </c>
      <c r="N495">
        <v>49.900000000000006</v>
      </c>
      <c r="O495">
        <v>413</v>
      </c>
      <c r="P495">
        <v>27.08</v>
      </c>
      <c r="Q495">
        <v>110.58</v>
      </c>
      <c r="R495" s="7">
        <v>8.2837999999999994</v>
      </c>
      <c r="S495">
        <v>77718</v>
      </c>
      <c r="T495">
        <v>2</v>
      </c>
      <c r="U495" s="9">
        <v>42.261000000000003</v>
      </c>
      <c r="V495" s="9">
        <v>42.551000000000002</v>
      </c>
      <c r="W495" s="9">
        <v>42.238</v>
      </c>
      <c r="X495" s="9">
        <v>44.631999999999998</v>
      </c>
      <c r="Y495" s="9">
        <v>47.027000000000001</v>
      </c>
    </row>
    <row r="496" spans="1:25" hidden="1" x14ac:dyDescent="0.3">
      <c r="A496" t="s">
        <v>445</v>
      </c>
      <c r="B496" t="s">
        <v>446</v>
      </c>
      <c r="C496" t="s">
        <v>573</v>
      </c>
      <c r="D496" t="s">
        <v>448</v>
      </c>
      <c r="E496" s="52">
        <f>Transportation!E496/1000000</f>
        <v>6.0900000000000003E-5</v>
      </c>
      <c r="F496" s="55">
        <f t="shared" si="52"/>
        <v>1.4723076923076938E-5</v>
      </c>
      <c r="G496" s="57">
        <f t="shared" si="53"/>
        <v>1.4723076923076938E-6</v>
      </c>
      <c r="H496" s="4">
        <f t="shared" si="54"/>
        <v>2.3423076923076948E-7</v>
      </c>
      <c r="I496">
        <v>841700</v>
      </c>
      <c r="J496">
        <f t="shared" si="56"/>
        <v>2.1391604342402282</v>
      </c>
      <c r="K496" s="50">
        <f t="shared" si="51"/>
        <v>2569.0777355354626</v>
      </c>
      <c r="L496" s="53">
        <f t="shared" si="55"/>
        <v>49.461024999104474</v>
      </c>
      <c r="M496">
        <v>17.8</v>
      </c>
      <c r="N496">
        <v>200</v>
      </c>
      <c r="O496">
        <v>434</v>
      </c>
      <c r="P496">
        <v>37.74</v>
      </c>
      <c r="Q496">
        <v>117.22</v>
      </c>
      <c r="R496" s="7">
        <v>2.1739000000000002</v>
      </c>
      <c r="S496" s="8">
        <v>109550</v>
      </c>
      <c r="T496">
        <v>2</v>
      </c>
      <c r="U496" s="9">
        <v>80.686000000000007</v>
      </c>
      <c r="V496" s="9">
        <v>80.731999999999999</v>
      </c>
      <c r="W496" s="9">
        <v>80.674000000000007</v>
      </c>
      <c r="X496" s="9">
        <v>80.867000000000004</v>
      </c>
      <c r="Y496" s="9">
        <v>81.061000000000007</v>
      </c>
    </row>
    <row r="497" spans="1:25" hidden="1" x14ac:dyDescent="0.3">
      <c r="A497" t="s">
        <v>445</v>
      </c>
      <c r="B497" t="s">
        <v>446</v>
      </c>
      <c r="C497" t="s">
        <v>574</v>
      </c>
      <c r="D497" t="s">
        <v>448</v>
      </c>
      <c r="E497" s="52">
        <f>Transportation!E497/1000000</f>
        <v>1.0499999999999999E-5</v>
      </c>
      <c r="F497" s="55">
        <f t="shared" si="52"/>
        <v>2.538461538461541E-6</v>
      </c>
      <c r="G497" s="57">
        <f t="shared" si="53"/>
        <v>2.5384615384615408E-7</v>
      </c>
      <c r="H497" s="4">
        <f t="shared" si="54"/>
        <v>4.038461538461542E-8</v>
      </c>
      <c r="I497">
        <v>145900</v>
      </c>
      <c r="J497">
        <f t="shared" si="56"/>
        <v>2.1277343214530502</v>
      </c>
      <c r="K497" s="50">
        <f t="shared" si="51"/>
        <v>445.32308615257693</v>
      </c>
      <c r="L497" s="53">
        <f t="shared" si="55"/>
        <v>8.5277629308800833</v>
      </c>
      <c r="M497">
        <v>18</v>
      </c>
      <c r="N497">
        <v>34.4</v>
      </c>
      <c r="O497">
        <v>412</v>
      </c>
      <c r="P497">
        <v>35.29</v>
      </c>
      <c r="Q497">
        <v>115.1</v>
      </c>
      <c r="R497" s="7">
        <v>12.003</v>
      </c>
      <c r="S497" s="8">
        <v>216860</v>
      </c>
      <c r="T497">
        <v>4</v>
      </c>
      <c r="U497" s="9">
        <v>85.103999999999999</v>
      </c>
      <c r="V497" s="9">
        <v>85.304000000000002</v>
      </c>
      <c r="W497" s="9">
        <v>83.677000000000007</v>
      </c>
      <c r="X497" s="9">
        <v>85.260999999999996</v>
      </c>
      <c r="Y497" s="9">
        <v>87.525000000000006</v>
      </c>
    </row>
    <row r="498" spans="1:25" hidden="1" x14ac:dyDescent="0.3">
      <c r="A498" t="s">
        <v>445</v>
      </c>
      <c r="B498" t="s">
        <v>446</v>
      </c>
      <c r="C498" t="s">
        <v>575</v>
      </c>
      <c r="D498" t="s">
        <v>448</v>
      </c>
      <c r="E498" s="52">
        <f>Transportation!E498/1000000</f>
        <v>8.3499999999999997E-6</v>
      </c>
      <c r="F498" s="55">
        <f t="shared" si="52"/>
        <v>2.0186813186813207E-6</v>
      </c>
      <c r="G498" s="57">
        <f t="shared" si="53"/>
        <v>2.0186813186813208E-7</v>
      </c>
      <c r="H498" s="4">
        <f t="shared" si="54"/>
        <v>3.2115384615384646E-8</v>
      </c>
      <c r="I498">
        <v>108900</v>
      </c>
      <c r="J498">
        <f t="shared" si="56"/>
        <v>2.2669502410468318</v>
      </c>
      <c r="K498" s="50">
        <f t="shared" si="51"/>
        <v>332.38988404397276</v>
      </c>
      <c r="L498" s="53">
        <f t="shared" si="55"/>
        <v>6.781601949795113</v>
      </c>
      <c r="M498">
        <v>13.8</v>
      </c>
      <c r="N498">
        <v>29.3</v>
      </c>
      <c r="O498">
        <v>488</v>
      </c>
      <c r="P498">
        <v>44.07</v>
      </c>
      <c r="Q498">
        <v>131.13</v>
      </c>
      <c r="R498" s="7">
        <v>16.661999999999999</v>
      </c>
      <c r="S498">
        <v>5033.3999999999996</v>
      </c>
      <c r="T498">
        <v>2</v>
      </c>
      <c r="U498" s="9">
        <v>14.645</v>
      </c>
      <c r="V498" s="9">
        <v>14.645</v>
      </c>
      <c r="W498" s="9">
        <v>14.297000000000001</v>
      </c>
      <c r="X498" s="9">
        <v>14.471</v>
      </c>
      <c r="Y498" s="9">
        <v>14.645</v>
      </c>
    </row>
    <row r="499" spans="1:25" hidden="1" x14ac:dyDescent="0.3">
      <c r="A499" t="s">
        <v>445</v>
      </c>
      <c r="B499" t="s">
        <v>446</v>
      </c>
      <c r="C499" t="s">
        <v>576</v>
      </c>
      <c r="D499" t="s">
        <v>448</v>
      </c>
      <c r="E499" s="52">
        <f>Transportation!E499/1000000</f>
        <v>1.4400000000000001E-5</v>
      </c>
      <c r="F499" s="55">
        <f t="shared" si="52"/>
        <v>3.4813186813186851E-6</v>
      </c>
      <c r="G499" s="57">
        <f t="shared" si="53"/>
        <v>3.4813186813186851E-7</v>
      </c>
      <c r="H499" s="4">
        <f t="shared" si="54"/>
        <v>5.5384615384615442E-8</v>
      </c>
      <c r="I499">
        <v>118800</v>
      </c>
      <c r="J499">
        <f t="shared" si="56"/>
        <v>3.5836818181818182</v>
      </c>
      <c r="K499" s="50">
        <f t="shared" si="51"/>
        <v>362.60714622978844</v>
      </c>
      <c r="L499" s="53">
        <f t="shared" si="55"/>
        <v>11.695217733778398</v>
      </c>
      <c r="M499">
        <v>7.42</v>
      </c>
      <c r="N499">
        <v>43.6</v>
      </c>
      <c r="O499">
        <v>409</v>
      </c>
      <c r="P499">
        <v>35.93</v>
      </c>
      <c r="Q499">
        <v>116.47</v>
      </c>
      <c r="R499" s="7">
        <v>9.3810000000000002</v>
      </c>
      <c r="S499">
        <v>63959</v>
      </c>
      <c r="T499">
        <v>1</v>
      </c>
      <c r="U499" s="9">
        <v>92.507000000000005</v>
      </c>
      <c r="V499" s="9">
        <v>92.507000000000005</v>
      </c>
      <c r="W499" s="9">
        <v>92.507000000000005</v>
      </c>
      <c r="X499" s="9">
        <v>92.507000000000005</v>
      </c>
      <c r="Y499" s="9">
        <v>92.507000000000005</v>
      </c>
    </row>
    <row r="500" spans="1:25" hidden="1" x14ac:dyDescent="0.3">
      <c r="A500" t="s">
        <v>445</v>
      </c>
      <c r="B500" t="s">
        <v>446</v>
      </c>
      <c r="C500" t="s">
        <v>577</v>
      </c>
      <c r="D500" t="s">
        <v>448</v>
      </c>
      <c r="E500" s="52">
        <f>Transportation!E500/1000000</f>
        <v>4.6800000000000006E-5</v>
      </c>
      <c r="F500" s="55">
        <f t="shared" si="52"/>
        <v>1.1314285714285727E-5</v>
      </c>
      <c r="G500" s="57">
        <f t="shared" si="53"/>
        <v>1.1314285714285727E-6</v>
      </c>
      <c r="H500" s="4">
        <f t="shared" si="54"/>
        <v>1.8000000000000018E-7</v>
      </c>
      <c r="I500">
        <v>1413000</v>
      </c>
      <c r="J500">
        <f t="shared" si="56"/>
        <v>0.97923535031847142</v>
      </c>
      <c r="K500" s="50">
        <f t="shared" ref="K500:K563" si="57">I500*CVD_CHN</f>
        <v>4312.8274210664231</v>
      </c>
      <c r="L500" s="53">
        <f t="shared" si="55"/>
        <v>38.009457634779793</v>
      </c>
      <c r="M500">
        <v>42.1</v>
      </c>
      <c r="N500">
        <v>218</v>
      </c>
      <c r="O500">
        <v>576</v>
      </c>
      <c r="P500">
        <v>22.53</v>
      </c>
      <c r="Q500">
        <v>113.36</v>
      </c>
      <c r="R500" s="7">
        <v>2.6455000000000002</v>
      </c>
      <c r="S500" s="8">
        <v>569510</v>
      </c>
      <c r="T500">
        <v>3</v>
      </c>
      <c r="U500" s="9">
        <v>62.262999999999998</v>
      </c>
      <c r="V500" s="9">
        <v>62.228999999999999</v>
      </c>
      <c r="W500" s="9">
        <v>60.988</v>
      </c>
      <c r="X500" s="9">
        <v>62.262999999999998</v>
      </c>
      <c r="Y500" s="9">
        <v>62.439</v>
      </c>
    </row>
    <row r="501" spans="1:25" hidden="1" x14ac:dyDescent="0.3">
      <c r="A501" t="s">
        <v>445</v>
      </c>
      <c r="B501" t="s">
        <v>446</v>
      </c>
      <c r="C501" t="s">
        <v>578</v>
      </c>
      <c r="D501" t="s">
        <v>448</v>
      </c>
      <c r="E501" s="52">
        <f>Transportation!E501/1000000</f>
        <v>1.6699999999999999E-5</v>
      </c>
      <c r="F501" s="55">
        <f t="shared" si="52"/>
        <v>4.0373626373626415E-6</v>
      </c>
      <c r="G501" s="57">
        <f t="shared" si="53"/>
        <v>4.0373626373626416E-7</v>
      </c>
      <c r="H501" s="4">
        <f t="shared" si="54"/>
        <v>6.4230769230769293E-8</v>
      </c>
      <c r="I501">
        <v>173300</v>
      </c>
      <c r="J501">
        <f t="shared" si="56"/>
        <v>2.8490580640507792</v>
      </c>
      <c r="K501" s="50">
        <f t="shared" si="57"/>
        <v>528.95470068705674</v>
      </c>
      <c r="L501" s="53">
        <f t="shared" si="55"/>
        <v>13.563203899590226</v>
      </c>
      <c r="M501">
        <v>7.4</v>
      </c>
      <c r="N501">
        <v>63.7</v>
      </c>
      <c r="O501">
        <v>482</v>
      </c>
      <c r="P501">
        <v>39.82</v>
      </c>
      <c r="Q501">
        <v>110</v>
      </c>
      <c r="R501" s="7">
        <v>7.5625</v>
      </c>
      <c r="S501">
        <v>36178</v>
      </c>
      <c r="T501">
        <v>4</v>
      </c>
      <c r="U501" s="9">
        <v>33.793999999999997</v>
      </c>
      <c r="V501" s="9">
        <v>33.83</v>
      </c>
      <c r="W501" s="9">
        <v>33.670999999999999</v>
      </c>
      <c r="X501" s="9">
        <v>34.064999999999998</v>
      </c>
      <c r="Y501" s="9">
        <v>34.225999999999999</v>
      </c>
    </row>
    <row r="502" spans="1:25" hidden="1" x14ac:dyDescent="0.3">
      <c r="A502" t="s">
        <v>445</v>
      </c>
      <c r="B502" t="s">
        <v>446</v>
      </c>
      <c r="C502" t="s">
        <v>579</v>
      </c>
      <c r="D502" t="s">
        <v>448</v>
      </c>
      <c r="E502" s="52">
        <f>Transportation!E502/1000000</f>
        <v>8.1000000000000004E-6</v>
      </c>
      <c r="F502" s="55">
        <f t="shared" si="52"/>
        <v>1.9582417582417604E-6</v>
      </c>
      <c r="G502" s="57">
        <f t="shared" si="53"/>
        <v>1.9582417582417605E-7</v>
      </c>
      <c r="H502" s="4">
        <f t="shared" si="54"/>
        <v>3.1153846153846183E-8</v>
      </c>
      <c r="I502">
        <v>113600</v>
      </c>
      <c r="J502">
        <f t="shared" si="56"/>
        <v>2.1080945202464787</v>
      </c>
      <c r="K502" s="50">
        <f t="shared" si="57"/>
        <v>346.73545296047109</v>
      </c>
      <c r="L502" s="53">
        <f t="shared" si="55"/>
        <v>6.5785599752503483</v>
      </c>
      <c r="M502">
        <v>16</v>
      </c>
      <c r="N502">
        <v>28.400000000000002</v>
      </c>
      <c r="O502">
        <v>455</v>
      </c>
      <c r="P502">
        <v>32.86</v>
      </c>
      <c r="Q502">
        <v>120.32</v>
      </c>
      <c r="R502" s="7">
        <v>16.024000000000001</v>
      </c>
      <c r="S502" s="8">
        <v>115870</v>
      </c>
      <c r="T502">
        <v>2</v>
      </c>
      <c r="U502" s="9">
        <v>85.727999999999994</v>
      </c>
      <c r="V502" s="9">
        <v>85.709000000000003</v>
      </c>
      <c r="W502" s="9">
        <v>85.56</v>
      </c>
      <c r="X502" s="9">
        <v>85.646000000000001</v>
      </c>
      <c r="Y502" s="9">
        <v>85.730999999999995</v>
      </c>
    </row>
    <row r="503" spans="1:25" hidden="1" x14ac:dyDescent="0.3">
      <c r="A503" t="s">
        <v>445</v>
      </c>
      <c r="B503" t="s">
        <v>446</v>
      </c>
      <c r="C503" t="s">
        <v>580</v>
      </c>
      <c r="D503" t="s">
        <v>448</v>
      </c>
      <c r="E503" s="52">
        <f>Transportation!E503/1000000</f>
        <v>2.0900000000000003E-5</v>
      </c>
      <c r="F503" s="55">
        <f t="shared" si="52"/>
        <v>5.052747252747259E-6</v>
      </c>
      <c r="G503" s="57">
        <f t="shared" si="53"/>
        <v>5.0527472527472588E-7</v>
      </c>
      <c r="H503" s="4">
        <f t="shared" si="54"/>
        <v>8.0384615384615474E-8</v>
      </c>
      <c r="I503">
        <v>840700</v>
      </c>
      <c r="J503">
        <f t="shared" si="56"/>
        <v>0.73500218567860132</v>
      </c>
      <c r="K503" s="50">
        <f t="shared" si="57"/>
        <v>2566.0254868298248</v>
      </c>
      <c r="L503" s="53">
        <f t="shared" si="55"/>
        <v>16.974309071942262</v>
      </c>
      <c r="M503">
        <v>109</v>
      </c>
      <c r="N503">
        <v>80.5</v>
      </c>
      <c r="O503">
        <v>469</v>
      </c>
      <c r="P503">
        <v>37.47</v>
      </c>
      <c r="Q503">
        <v>118.51</v>
      </c>
      <c r="R503" s="7">
        <v>5.8202999999999996</v>
      </c>
      <c r="S503" s="8">
        <v>317130</v>
      </c>
      <c r="T503">
        <v>6</v>
      </c>
      <c r="U503" s="9">
        <v>83.305999999999997</v>
      </c>
      <c r="V503" s="9">
        <v>83.465000000000003</v>
      </c>
      <c r="W503" s="9">
        <v>79.771000000000001</v>
      </c>
      <c r="X503" s="9">
        <v>84.811999999999998</v>
      </c>
      <c r="Y503" s="9">
        <v>85.774000000000001</v>
      </c>
    </row>
    <row r="504" spans="1:25" hidden="1" x14ac:dyDescent="0.3">
      <c r="A504" t="s">
        <v>445</v>
      </c>
      <c r="B504" t="s">
        <v>528</v>
      </c>
      <c r="C504" t="s">
        <v>581</v>
      </c>
      <c r="D504" t="s">
        <v>448</v>
      </c>
      <c r="E504" s="52">
        <f>Transportation!E504/1000000</f>
        <v>2.9300000000000003E-6</v>
      </c>
      <c r="F504" s="55">
        <f t="shared" si="52"/>
        <v>7.0835164835164913E-7</v>
      </c>
      <c r="G504" s="57">
        <f t="shared" si="53"/>
        <v>7.0835164835164915E-8</v>
      </c>
      <c r="H504" s="4">
        <f t="shared" si="54"/>
        <v>1.1269230769230781E-8</v>
      </c>
      <c r="I504">
        <v>100600</v>
      </c>
      <c r="J504">
        <f t="shared" si="56"/>
        <v>0.86109889413518892</v>
      </c>
      <c r="K504" s="50">
        <f t="shared" si="57"/>
        <v>307.05621978717778</v>
      </c>
      <c r="L504" s="53">
        <f t="shared" si="55"/>
        <v>2.3796519416646329</v>
      </c>
      <c r="M504">
        <v>77.900000000000006</v>
      </c>
      <c r="N504">
        <v>11.4</v>
      </c>
      <c r="O504">
        <v>476</v>
      </c>
      <c r="P504">
        <v>23.72</v>
      </c>
      <c r="Q504">
        <v>120.56</v>
      </c>
      <c r="R504" s="7">
        <v>41.79</v>
      </c>
      <c r="S504" s="8">
        <v>272650</v>
      </c>
      <c r="T504">
        <v>6</v>
      </c>
      <c r="U504" s="9">
        <v>27.800999999999998</v>
      </c>
      <c r="V504" s="9">
        <v>26.896000000000001</v>
      </c>
      <c r="W504" s="9">
        <v>16.324999999999999</v>
      </c>
      <c r="X504" s="9">
        <v>26.088000000000001</v>
      </c>
      <c r="Y504" s="9">
        <v>34.319000000000003</v>
      </c>
    </row>
    <row r="505" spans="1:25" hidden="1" x14ac:dyDescent="0.3">
      <c r="A505" t="s">
        <v>445</v>
      </c>
      <c r="B505" t="s">
        <v>446</v>
      </c>
      <c r="C505" t="s">
        <v>582</v>
      </c>
      <c r="D505" t="s">
        <v>448</v>
      </c>
      <c r="E505" s="52">
        <f>Transportation!E505/1000000</f>
        <v>2.0200000000000003E-5</v>
      </c>
      <c r="F505" s="55">
        <f t="shared" si="52"/>
        <v>4.883516483516489E-6</v>
      </c>
      <c r="G505" s="57">
        <f t="shared" si="53"/>
        <v>4.883516483516489E-7</v>
      </c>
      <c r="H505" s="4">
        <f t="shared" si="54"/>
        <v>7.7692307692307775E-8</v>
      </c>
      <c r="I505">
        <v>262400</v>
      </c>
      <c r="J505">
        <f t="shared" si="56"/>
        <v>2.2759930449695127</v>
      </c>
      <c r="K505" s="50">
        <f t="shared" si="57"/>
        <v>800.91006035939813</v>
      </c>
      <c r="L505" s="53">
        <f t="shared" si="55"/>
        <v>16.405791543216925</v>
      </c>
      <c r="M505">
        <v>18.100000000000001</v>
      </c>
      <c r="N505">
        <v>61.6</v>
      </c>
      <c r="O505">
        <v>283</v>
      </c>
      <c r="P505">
        <v>31</v>
      </c>
      <c r="Q505">
        <v>103.63</v>
      </c>
      <c r="R505" s="7">
        <v>4.5883000000000003</v>
      </c>
      <c r="S505" s="8">
        <v>120630</v>
      </c>
      <c r="T505">
        <v>2</v>
      </c>
      <c r="U505" s="9">
        <v>61.188000000000002</v>
      </c>
      <c r="V505" s="9">
        <v>60.773000000000003</v>
      </c>
      <c r="W505" s="9">
        <v>55.378</v>
      </c>
      <c r="X505" s="9">
        <v>60.354999999999997</v>
      </c>
      <c r="Y505" s="9">
        <v>65.331000000000003</v>
      </c>
    </row>
    <row r="506" spans="1:25" hidden="1" x14ac:dyDescent="0.3">
      <c r="A506" t="s">
        <v>445</v>
      </c>
      <c r="B506" t="s">
        <v>446</v>
      </c>
      <c r="C506" t="s">
        <v>583</v>
      </c>
      <c r="D506" t="s">
        <v>448</v>
      </c>
      <c r="E506" s="52">
        <f>Transportation!E506/1000000</f>
        <v>4.71E-5</v>
      </c>
      <c r="F506" s="55">
        <f t="shared" si="52"/>
        <v>1.1386813186813199E-5</v>
      </c>
      <c r="G506" s="57">
        <f t="shared" si="53"/>
        <v>1.1386813186813198E-6</v>
      </c>
      <c r="H506" s="4">
        <f t="shared" si="54"/>
        <v>1.8115384615384634E-7</v>
      </c>
      <c r="I506">
        <v>473800</v>
      </c>
      <c r="J506">
        <f t="shared" si="56"/>
        <v>2.9390653493035037</v>
      </c>
      <c r="K506" s="50">
        <f t="shared" si="57"/>
        <v>1446.1554367312608</v>
      </c>
      <c r="L506" s="53">
        <f t="shared" si="55"/>
        <v>38.253108004233511</v>
      </c>
      <c r="M506">
        <v>21.8</v>
      </c>
      <c r="N506">
        <v>102</v>
      </c>
      <c r="O506">
        <v>280</v>
      </c>
      <c r="P506">
        <v>43.37</v>
      </c>
      <c r="Q506">
        <v>128.24</v>
      </c>
      <c r="R506" s="7">
        <v>2.7532999999999999</v>
      </c>
      <c r="S506">
        <v>7454.2</v>
      </c>
      <c r="T506">
        <v>2</v>
      </c>
      <c r="U506" s="9">
        <v>17.747</v>
      </c>
      <c r="V506" s="9">
        <v>17.748000000000001</v>
      </c>
      <c r="W506" s="9">
        <v>17.747</v>
      </c>
      <c r="X506" s="9">
        <v>18.039000000000001</v>
      </c>
      <c r="Y506" s="9">
        <v>18.332000000000001</v>
      </c>
    </row>
    <row r="507" spans="1:25" hidden="1" x14ac:dyDescent="0.3">
      <c r="A507" t="s">
        <v>445</v>
      </c>
      <c r="B507" t="s">
        <v>446</v>
      </c>
      <c r="C507" t="s">
        <v>584</v>
      </c>
      <c r="D507" t="s">
        <v>448</v>
      </c>
      <c r="E507" s="52">
        <f>Transportation!E507/1000000</f>
        <v>1.5700000000000002E-5</v>
      </c>
      <c r="F507" s="55">
        <f t="shared" si="52"/>
        <v>3.7956043956044E-6</v>
      </c>
      <c r="G507" s="57">
        <f t="shared" si="53"/>
        <v>3.7956043956043998E-7</v>
      </c>
      <c r="H507" s="4">
        <f t="shared" si="54"/>
        <v>6.0384615384615454E-8</v>
      </c>
      <c r="I507">
        <v>134800</v>
      </c>
      <c r="J507">
        <f t="shared" si="56"/>
        <v>3.4434450111275972</v>
      </c>
      <c r="K507" s="50">
        <f t="shared" si="57"/>
        <v>411.44312551999565</v>
      </c>
      <c r="L507" s="53">
        <f t="shared" si="55"/>
        <v>12.751036001411173</v>
      </c>
      <c r="M507">
        <v>6.8</v>
      </c>
      <c r="N507">
        <v>51.7</v>
      </c>
      <c r="O507">
        <v>378</v>
      </c>
      <c r="P507">
        <v>40.15</v>
      </c>
      <c r="Q507">
        <v>94.67</v>
      </c>
      <c r="R507" s="7">
        <v>7.3007999999999997</v>
      </c>
      <c r="S507">
        <v>1936.5</v>
      </c>
      <c r="T507">
        <v>2</v>
      </c>
      <c r="U507" s="9">
        <v>67.951999999999998</v>
      </c>
      <c r="V507" s="9">
        <v>67.951999999999998</v>
      </c>
      <c r="W507" s="9">
        <v>63.404000000000003</v>
      </c>
      <c r="X507" s="9">
        <v>65.677999999999997</v>
      </c>
      <c r="Y507" s="9">
        <v>67.951999999999998</v>
      </c>
    </row>
    <row r="508" spans="1:25" hidden="1" x14ac:dyDescent="0.3">
      <c r="A508" t="s">
        <v>445</v>
      </c>
      <c r="B508" t="s">
        <v>446</v>
      </c>
      <c r="C508" t="s">
        <v>585</v>
      </c>
      <c r="D508" t="s">
        <v>448</v>
      </c>
      <c r="E508" s="52">
        <f>Transportation!E508/1000000</f>
        <v>3.0700000000000001E-5</v>
      </c>
      <c r="F508" s="55">
        <f t="shared" si="52"/>
        <v>7.42197802197803E-6</v>
      </c>
      <c r="G508" s="57">
        <f t="shared" si="53"/>
        <v>7.4219780219780298E-7</v>
      </c>
      <c r="H508" s="4">
        <f t="shared" si="54"/>
        <v>1.180769230769232E-7</v>
      </c>
      <c r="I508">
        <v>454500</v>
      </c>
      <c r="J508">
        <f t="shared" si="56"/>
        <v>1.9970451320132012</v>
      </c>
      <c r="K508" s="50">
        <f t="shared" si="57"/>
        <v>1387.2470367124483</v>
      </c>
      <c r="L508" s="53">
        <f t="shared" si="55"/>
        <v>24.933554474097001</v>
      </c>
      <c r="M508">
        <v>12.8</v>
      </c>
      <c r="N508">
        <v>127</v>
      </c>
      <c r="O508">
        <v>493</v>
      </c>
      <c r="P508">
        <v>26.27</v>
      </c>
      <c r="Q508">
        <v>107.51</v>
      </c>
      <c r="R508" s="7">
        <v>3.8818000000000001</v>
      </c>
      <c r="S508">
        <v>71447</v>
      </c>
      <c r="T508">
        <v>3</v>
      </c>
      <c r="U508" s="9">
        <v>34.869999999999997</v>
      </c>
      <c r="V508" s="9">
        <v>34.783000000000001</v>
      </c>
      <c r="W508" s="9">
        <v>32.744999999999997</v>
      </c>
      <c r="X508" s="9">
        <v>32.930999999999997</v>
      </c>
      <c r="Y508" s="9">
        <v>34.872999999999998</v>
      </c>
    </row>
    <row r="509" spans="1:25" hidden="1" x14ac:dyDescent="0.3">
      <c r="A509" t="s">
        <v>445</v>
      </c>
      <c r="B509" t="s">
        <v>446</v>
      </c>
      <c r="C509" t="s">
        <v>586</v>
      </c>
      <c r="D509" t="s">
        <v>448</v>
      </c>
      <c r="E509" s="52">
        <f>Transportation!E509/1000000</f>
        <v>1.0200000000000001E-5</v>
      </c>
      <c r="F509" s="55">
        <f t="shared" si="52"/>
        <v>2.4659340659340687E-6</v>
      </c>
      <c r="G509" s="57">
        <f t="shared" si="53"/>
        <v>2.4659340659340688E-7</v>
      </c>
      <c r="H509" s="4">
        <f t="shared" si="54"/>
        <v>3.9230769230769267E-8</v>
      </c>
      <c r="I509">
        <v>128900</v>
      </c>
      <c r="J509">
        <f t="shared" si="56"/>
        <v>2.3395409231962763</v>
      </c>
      <c r="K509" s="50">
        <f t="shared" si="57"/>
        <v>393.43485815673176</v>
      </c>
      <c r="L509" s="53">
        <f t="shared" si="55"/>
        <v>8.2841125614263671</v>
      </c>
      <c r="M509">
        <v>19.5</v>
      </c>
      <c r="N509">
        <v>29.200000000000003</v>
      </c>
      <c r="O509">
        <v>294</v>
      </c>
      <c r="P509">
        <v>29.6</v>
      </c>
      <c r="Q509">
        <v>103.48</v>
      </c>
      <c r="R509" s="7">
        <v>10.087</v>
      </c>
      <c r="S509" s="8">
        <v>312830</v>
      </c>
      <c r="T509">
        <v>4</v>
      </c>
      <c r="U509" s="9">
        <v>63.412999999999997</v>
      </c>
      <c r="V509" s="9">
        <v>63.26</v>
      </c>
      <c r="W509" s="9">
        <v>59.005000000000003</v>
      </c>
      <c r="X509" s="9">
        <v>65.614000000000004</v>
      </c>
      <c r="Y509" s="9">
        <v>67.995000000000005</v>
      </c>
    </row>
    <row r="510" spans="1:25" hidden="1" x14ac:dyDescent="0.3">
      <c r="A510" t="s">
        <v>445</v>
      </c>
      <c r="B510" t="s">
        <v>446</v>
      </c>
      <c r="C510" t="s">
        <v>587</v>
      </c>
      <c r="D510" t="s">
        <v>448</v>
      </c>
      <c r="E510" s="52">
        <f>Transportation!E510/1000000</f>
        <v>1.2800000000000001E-5</v>
      </c>
      <c r="F510" s="55">
        <f t="shared" si="52"/>
        <v>3.0945054945054978E-6</v>
      </c>
      <c r="G510" s="57">
        <f t="shared" si="53"/>
        <v>3.0945054945054978E-7</v>
      </c>
      <c r="H510" s="4">
        <f t="shared" si="54"/>
        <v>4.9230769230769284E-8</v>
      </c>
      <c r="I510">
        <v>151600</v>
      </c>
      <c r="J510">
        <f t="shared" si="56"/>
        <v>2.4962849604221637</v>
      </c>
      <c r="K510" s="50">
        <f t="shared" si="57"/>
        <v>462.72090377471324</v>
      </c>
      <c r="L510" s="53">
        <f t="shared" si="55"/>
        <v>10.39574909669191</v>
      </c>
      <c r="M510">
        <v>10.100000000000001</v>
      </c>
      <c r="N510">
        <v>47.7</v>
      </c>
      <c r="O510">
        <v>458</v>
      </c>
      <c r="P510">
        <v>22.2</v>
      </c>
      <c r="Q510">
        <v>112.31</v>
      </c>
      <c r="R510" s="7">
        <v>9.6033000000000008</v>
      </c>
      <c r="S510" s="8">
        <v>129900</v>
      </c>
      <c r="T510">
        <v>4</v>
      </c>
      <c r="U510" s="9">
        <v>34.287999999999997</v>
      </c>
      <c r="V510" s="9">
        <v>34.171999999999997</v>
      </c>
      <c r="W510" s="9">
        <v>33.023000000000003</v>
      </c>
      <c r="X510" s="9">
        <v>33.601999999999997</v>
      </c>
      <c r="Y510" s="9">
        <v>35.426000000000002</v>
      </c>
    </row>
    <row r="511" spans="1:25" hidden="1" x14ac:dyDescent="0.3">
      <c r="A511" t="s">
        <v>445</v>
      </c>
      <c r="B511" t="s">
        <v>446</v>
      </c>
      <c r="C511" t="s">
        <v>588</v>
      </c>
      <c r="D511" t="s">
        <v>448</v>
      </c>
      <c r="E511" s="52">
        <f>Transportation!E511/1000000</f>
        <v>8.0100000000000009E-5</v>
      </c>
      <c r="F511" s="55">
        <f t="shared" si="52"/>
        <v>1.9364835164835187E-5</v>
      </c>
      <c r="G511" s="57">
        <f t="shared" si="53"/>
        <v>1.9364835164835185E-6</v>
      </c>
      <c r="H511" s="4">
        <f t="shared" si="54"/>
        <v>3.080769230769234E-7</v>
      </c>
      <c r="I511">
        <v>712600</v>
      </c>
      <c r="J511">
        <f t="shared" si="56"/>
        <v>3.3233041502946961</v>
      </c>
      <c r="K511" s="50">
        <f t="shared" si="57"/>
        <v>2175.0324276376032</v>
      </c>
      <c r="L511" s="53">
        <f t="shared" si="55"/>
        <v>65.054648644142347</v>
      </c>
      <c r="M511">
        <v>11.8</v>
      </c>
      <c r="N511">
        <v>208</v>
      </c>
      <c r="O511">
        <v>313</v>
      </c>
      <c r="P511">
        <v>30.29</v>
      </c>
      <c r="Q511">
        <v>109.48</v>
      </c>
      <c r="R511" s="7">
        <v>1.5066999999999999</v>
      </c>
      <c r="S511">
        <v>75113</v>
      </c>
      <c r="T511">
        <v>4</v>
      </c>
      <c r="U511" s="9">
        <v>42.091000000000001</v>
      </c>
      <c r="V511" s="9">
        <v>41.942</v>
      </c>
      <c r="W511" s="9">
        <v>41.101999999999997</v>
      </c>
      <c r="X511" s="9">
        <v>41.533999999999999</v>
      </c>
      <c r="Y511" s="9">
        <v>42.238</v>
      </c>
    </row>
    <row r="512" spans="1:25" hidden="1" x14ac:dyDescent="0.3">
      <c r="A512" t="s">
        <v>445</v>
      </c>
      <c r="B512" t="s">
        <v>446</v>
      </c>
      <c r="C512" t="s">
        <v>589</v>
      </c>
      <c r="D512" t="s">
        <v>448</v>
      </c>
      <c r="E512" s="52">
        <f>Transportation!E512/1000000</f>
        <v>1.0600000000000002E-5</v>
      </c>
      <c r="F512" s="55">
        <f t="shared" si="52"/>
        <v>2.5626373626373657E-6</v>
      </c>
      <c r="G512" s="57">
        <f t="shared" si="53"/>
        <v>2.5626373626373657E-7</v>
      </c>
      <c r="H512" s="4">
        <f t="shared" si="54"/>
        <v>4.0769230769230814E-8</v>
      </c>
      <c r="I512">
        <v>123200</v>
      </c>
      <c r="J512">
        <f t="shared" si="56"/>
        <v>2.5437741477272731</v>
      </c>
      <c r="K512" s="50">
        <f t="shared" si="57"/>
        <v>376.03704053459546</v>
      </c>
      <c r="L512" s="53">
        <f t="shared" si="55"/>
        <v>8.6089797206979881</v>
      </c>
      <c r="M512">
        <v>9.3000000000000007</v>
      </c>
      <c r="N512">
        <v>40.400000000000006</v>
      </c>
      <c r="O512">
        <v>526</v>
      </c>
      <c r="P512">
        <v>49.1</v>
      </c>
      <c r="Q512">
        <v>121.05</v>
      </c>
      <c r="R512" s="7">
        <v>13.007</v>
      </c>
      <c r="S512">
        <v>2388.8000000000002</v>
      </c>
      <c r="T512">
        <v>2</v>
      </c>
      <c r="U512" s="9">
        <v>7.8015999999999996</v>
      </c>
      <c r="V512" s="9">
        <v>7.8047000000000004</v>
      </c>
      <c r="W512" s="9">
        <v>7.7817999999999996</v>
      </c>
      <c r="X512" s="9">
        <v>7.8079999999999998</v>
      </c>
      <c r="Y512" s="9">
        <v>7.8342000000000001</v>
      </c>
    </row>
    <row r="513" spans="1:25" hidden="1" x14ac:dyDescent="0.3">
      <c r="A513" t="s">
        <v>445</v>
      </c>
      <c r="B513" t="s">
        <v>446</v>
      </c>
      <c r="C513" t="s">
        <v>590</v>
      </c>
      <c r="D513" t="s">
        <v>448</v>
      </c>
      <c r="E513" s="52">
        <f>Transportation!E513/1000000</f>
        <v>3.3600000000000004E-5</v>
      </c>
      <c r="F513" s="55">
        <f t="shared" si="52"/>
        <v>8.1230769230769322E-6</v>
      </c>
      <c r="G513" s="57">
        <f t="shared" si="53"/>
        <v>8.1230769230769329E-7</v>
      </c>
      <c r="H513" s="4">
        <f t="shared" si="54"/>
        <v>1.2923076923076937E-7</v>
      </c>
      <c r="I513">
        <v>917900</v>
      </c>
      <c r="J513">
        <f t="shared" si="56"/>
        <v>1.0822492646257764</v>
      </c>
      <c r="K513" s="50">
        <f t="shared" si="57"/>
        <v>2801.6590869050742</v>
      </c>
      <c r="L513" s="53">
        <f t="shared" si="55"/>
        <v>27.288841378816269</v>
      </c>
      <c r="M513">
        <v>38.900000000000006</v>
      </c>
      <c r="N513">
        <v>147</v>
      </c>
      <c r="O513">
        <v>560</v>
      </c>
      <c r="P513">
        <v>30.43</v>
      </c>
      <c r="Q513">
        <v>114.88</v>
      </c>
      <c r="R513" s="7">
        <v>3.8069000000000002</v>
      </c>
      <c r="S513" s="8">
        <v>232000</v>
      </c>
      <c r="T513">
        <v>3</v>
      </c>
      <c r="U513" s="9">
        <v>83.284999999999997</v>
      </c>
      <c r="V513" s="9">
        <v>82.882999999999996</v>
      </c>
      <c r="W513" s="9">
        <v>79.168999999999997</v>
      </c>
      <c r="X513" s="9">
        <v>82.134</v>
      </c>
      <c r="Y513" s="9">
        <v>83.376999999999995</v>
      </c>
    </row>
    <row r="514" spans="1:25" hidden="1" x14ac:dyDescent="0.3">
      <c r="A514" t="s">
        <v>445</v>
      </c>
      <c r="B514" t="s">
        <v>446</v>
      </c>
      <c r="C514" t="s">
        <v>591</v>
      </c>
      <c r="D514" t="s">
        <v>448</v>
      </c>
      <c r="E514" s="52">
        <f>Transportation!E514/1000000</f>
        <v>9.5799999999999998E-6</v>
      </c>
      <c r="F514" s="55">
        <f t="shared" ref="F514:F577" si="58">0.241758241758242*E514</f>
        <v>2.3160439560439582E-6</v>
      </c>
      <c r="G514" s="57">
        <f t="shared" ref="G514:G577" si="59">0.0241758241758242*E514</f>
        <v>2.3160439560439585E-7</v>
      </c>
      <c r="H514" s="4">
        <f t="shared" ref="H514:H577" si="60">0.00384615384615385*E514</f>
        <v>3.6846153846153883E-8</v>
      </c>
      <c r="I514">
        <v>182000</v>
      </c>
      <c r="J514">
        <f t="shared" si="56"/>
        <v>1.5562433653846153</v>
      </c>
      <c r="K514" s="50">
        <f t="shared" si="57"/>
        <v>555.50926442610694</v>
      </c>
      <c r="L514" s="53">
        <f t="shared" ref="L514:L577" si="61">(J514/10)*K514*0.09</f>
        <v>7.7805684645553512</v>
      </c>
      <c r="M514">
        <v>6.78</v>
      </c>
      <c r="N514">
        <v>69.900000000000006</v>
      </c>
      <c r="O514">
        <v>1020</v>
      </c>
      <c r="P514">
        <v>21.63</v>
      </c>
      <c r="Q514">
        <v>108.36</v>
      </c>
      <c r="R514" s="7">
        <v>14.622</v>
      </c>
      <c r="S514">
        <v>0</v>
      </c>
      <c r="T514">
        <v>1</v>
      </c>
      <c r="U514" s="9" t="s">
        <v>3975</v>
      </c>
      <c r="V514" s="9">
        <v>0</v>
      </c>
      <c r="W514" s="9" t="s">
        <v>3975</v>
      </c>
      <c r="X514" s="9" t="s">
        <v>3975</v>
      </c>
      <c r="Y514" s="9" t="s">
        <v>3975</v>
      </c>
    </row>
    <row r="515" spans="1:25" hidden="1" x14ac:dyDescent="0.3">
      <c r="A515" t="s">
        <v>445</v>
      </c>
      <c r="B515" t="s">
        <v>446</v>
      </c>
      <c r="C515" t="s">
        <v>592</v>
      </c>
      <c r="D515" t="s">
        <v>448</v>
      </c>
      <c r="E515" s="52">
        <f>Transportation!E515/1000000</f>
        <v>4.2400000000000007E-5</v>
      </c>
      <c r="F515" s="55">
        <f t="shared" si="58"/>
        <v>1.0250549450549463E-5</v>
      </c>
      <c r="G515" s="57">
        <f t="shared" si="59"/>
        <v>1.0250549450549463E-6</v>
      </c>
      <c r="H515" s="4">
        <f t="shared" si="60"/>
        <v>1.6307692307692325E-7</v>
      </c>
      <c r="I515">
        <v>407700</v>
      </c>
      <c r="J515">
        <f t="shared" ref="J515:J578" si="62">((591307500000)*E515)/(20*I515)</f>
        <v>3.0747409860191324</v>
      </c>
      <c r="K515" s="50">
        <f t="shared" si="57"/>
        <v>1244.4017972885922</v>
      </c>
      <c r="L515" s="53">
        <f t="shared" si="61"/>
        <v>34.435918882791952</v>
      </c>
      <c r="M515">
        <v>9.93</v>
      </c>
      <c r="N515">
        <v>129</v>
      </c>
      <c r="O515">
        <v>409</v>
      </c>
      <c r="P515">
        <v>36.19</v>
      </c>
      <c r="Q515">
        <v>116.77</v>
      </c>
      <c r="R515" s="7">
        <v>3.161</v>
      </c>
      <c r="S515" s="8">
        <v>147980</v>
      </c>
      <c r="T515">
        <v>2</v>
      </c>
      <c r="U515" s="9">
        <v>86.581999999999994</v>
      </c>
      <c r="V515" s="9">
        <v>86.353999999999999</v>
      </c>
      <c r="W515" s="9">
        <v>85.176000000000002</v>
      </c>
      <c r="X515" s="9">
        <v>85.944999999999993</v>
      </c>
      <c r="Y515" s="9">
        <v>86.713999999999999</v>
      </c>
    </row>
    <row r="516" spans="1:25" hidden="1" x14ac:dyDescent="0.3">
      <c r="A516" t="s">
        <v>445</v>
      </c>
      <c r="B516" t="s">
        <v>446</v>
      </c>
      <c r="C516" t="s">
        <v>593</v>
      </c>
      <c r="D516" t="s">
        <v>448</v>
      </c>
      <c r="E516" s="52">
        <f>Transportation!E516/1000000</f>
        <v>2.23E-5</v>
      </c>
      <c r="F516" s="55">
        <f t="shared" si="58"/>
        <v>5.3912087912087965E-6</v>
      </c>
      <c r="G516" s="57">
        <f t="shared" si="59"/>
        <v>5.3912087912087963E-7</v>
      </c>
      <c r="H516" s="4">
        <f t="shared" si="60"/>
        <v>8.5769230769230846E-8</v>
      </c>
      <c r="I516">
        <v>166100</v>
      </c>
      <c r="J516">
        <f t="shared" si="62"/>
        <v>3.9693429409993981</v>
      </c>
      <c r="K516" s="50">
        <f t="shared" si="57"/>
        <v>506.97851000646352</v>
      </c>
      <c r="L516" s="53">
        <f t="shared" si="61"/>
        <v>18.111344129392936</v>
      </c>
      <c r="M516">
        <v>6.75</v>
      </c>
      <c r="N516">
        <v>63.900000000000006</v>
      </c>
      <c r="O516">
        <v>383</v>
      </c>
      <c r="P516">
        <v>31.89</v>
      </c>
      <c r="Q516">
        <v>117.47</v>
      </c>
      <c r="R516" s="7">
        <v>5.9973999999999998</v>
      </c>
      <c r="S516" s="8">
        <v>127940</v>
      </c>
      <c r="T516">
        <v>2</v>
      </c>
      <c r="U516" s="9">
        <v>71.453999999999994</v>
      </c>
      <c r="V516" s="9">
        <v>71.570999999999998</v>
      </c>
      <c r="W516" s="9">
        <v>71.432000000000002</v>
      </c>
      <c r="X516" s="9">
        <v>71.822999999999993</v>
      </c>
      <c r="Y516" s="9">
        <v>72.212999999999994</v>
      </c>
    </row>
    <row r="517" spans="1:25" hidden="1" x14ac:dyDescent="0.3">
      <c r="A517" t="s">
        <v>445</v>
      </c>
      <c r="B517" t="s">
        <v>446</v>
      </c>
      <c r="C517" t="s">
        <v>594</v>
      </c>
      <c r="D517" t="s">
        <v>448</v>
      </c>
      <c r="E517" s="52">
        <f>Transportation!E517/1000000</f>
        <v>1.95E-5</v>
      </c>
      <c r="F517" s="55">
        <f t="shared" si="58"/>
        <v>4.714285714285719E-6</v>
      </c>
      <c r="G517" s="57">
        <f t="shared" si="59"/>
        <v>4.7142857142857192E-7</v>
      </c>
      <c r="H517" s="4">
        <f t="shared" si="60"/>
        <v>7.5000000000000076E-8</v>
      </c>
      <c r="I517">
        <v>168700</v>
      </c>
      <c r="J517">
        <f t="shared" si="62"/>
        <v>3.4174559128630704</v>
      </c>
      <c r="K517" s="50">
        <f t="shared" si="57"/>
        <v>514.91435664112214</v>
      </c>
      <c r="L517" s="53">
        <f t="shared" si="61"/>
        <v>15.83727401449158</v>
      </c>
      <c r="M517">
        <v>7.97</v>
      </c>
      <c r="N517">
        <v>59.7</v>
      </c>
      <c r="O517">
        <v>397</v>
      </c>
      <c r="P517">
        <v>35.270000000000003</v>
      </c>
      <c r="Q517">
        <v>117.97</v>
      </c>
      <c r="R517" s="7">
        <v>6.6397000000000004</v>
      </c>
      <c r="S517" s="8">
        <v>107160</v>
      </c>
      <c r="T517">
        <v>2</v>
      </c>
      <c r="U517" s="9">
        <v>69.346000000000004</v>
      </c>
      <c r="V517" s="9">
        <v>69.346000000000004</v>
      </c>
      <c r="W517" s="9">
        <v>69.346000000000004</v>
      </c>
      <c r="X517" s="9">
        <v>70.757999999999996</v>
      </c>
      <c r="Y517" s="9">
        <v>72.17</v>
      </c>
    </row>
    <row r="518" spans="1:25" hidden="1" x14ac:dyDescent="0.3">
      <c r="A518" t="s">
        <v>445</v>
      </c>
      <c r="B518" t="s">
        <v>446</v>
      </c>
      <c r="C518" t="s">
        <v>595</v>
      </c>
      <c r="D518" t="s">
        <v>448</v>
      </c>
      <c r="E518" s="52">
        <f>Transportation!E518/1000000</f>
        <v>3.8100000000000005E-5</v>
      </c>
      <c r="F518" s="55">
        <f t="shared" si="58"/>
        <v>9.2109890109890212E-6</v>
      </c>
      <c r="G518" s="57">
        <f t="shared" si="59"/>
        <v>9.2109890109890221E-7</v>
      </c>
      <c r="H518" s="4">
        <f t="shared" si="60"/>
        <v>1.4653846153846169E-7</v>
      </c>
      <c r="I518">
        <v>464400</v>
      </c>
      <c r="J518">
        <f t="shared" si="62"/>
        <v>2.4255830910852718</v>
      </c>
      <c r="K518" s="50">
        <f t="shared" si="57"/>
        <v>1417.4642988982639</v>
      </c>
      <c r="L518" s="53">
        <f t="shared" si="61"/>
        <v>30.943596920622017</v>
      </c>
      <c r="M518">
        <v>20.3</v>
      </c>
      <c r="N518">
        <v>103</v>
      </c>
      <c r="O518">
        <v>356</v>
      </c>
      <c r="P518">
        <v>40.47</v>
      </c>
      <c r="Q518">
        <v>124.08</v>
      </c>
      <c r="R518" s="7">
        <v>3.4552</v>
      </c>
      <c r="S518">
        <v>17607</v>
      </c>
      <c r="T518">
        <v>2</v>
      </c>
      <c r="U518" s="9">
        <v>25.978000000000002</v>
      </c>
      <c r="V518" s="9">
        <v>26.045000000000002</v>
      </c>
      <c r="W518" s="9">
        <v>25.957000000000001</v>
      </c>
      <c r="X518" s="9">
        <v>26.216999999999999</v>
      </c>
      <c r="Y518" s="9">
        <v>26.477</v>
      </c>
    </row>
    <row r="519" spans="1:25" hidden="1" x14ac:dyDescent="0.3">
      <c r="A519" t="s">
        <v>445</v>
      </c>
      <c r="B519" t="s">
        <v>446</v>
      </c>
      <c r="C519" t="s">
        <v>596</v>
      </c>
      <c r="D519" t="s">
        <v>448</v>
      </c>
      <c r="E519" s="52">
        <f>Transportation!E519/1000000</f>
        <v>4.07E-5</v>
      </c>
      <c r="F519" s="55">
        <f t="shared" si="58"/>
        <v>9.8395604395604503E-6</v>
      </c>
      <c r="G519" s="57">
        <f t="shared" si="59"/>
        <v>9.8395604395604495E-7</v>
      </c>
      <c r="H519" s="4">
        <f t="shared" si="60"/>
        <v>1.5653846153846168E-7</v>
      </c>
      <c r="I519">
        <v>320600</v>
      </c>
      <c r="J519">
        <f t="shared" si="62"/>
        <v>3.7533086790393013</v>
      </c>
      <c r="K519" s="50">
        <f t="shared" si="57"/>
        <v>978.55093502752675</v>
      </c>
      <c r="L519" s="53">
        <f t="shared" si="61"/>
        <v>33.055233455887553</v>
      </c>
      <c r="M519">
        <v>7.3900000000000006</v>
      </c>
      <c r="N519">
        <v>118</v>
      </c>
      <c r="O519">
        <v>375</v>
      </c>
      <c r="P519">
        <v>28.21</v>
      </c>
      <c r="Q519">
        <v>115.79</v>
      </c>
      <c r="R519" s="7">
        <v>3.1810999999999998</v>
      </c>
      <c r="S519" s="8">
        <v>199560</v>
      </c>
      <c r="T519">
        <v>4</v>
      </c>
      <c r="U519" s="9">
        <v>58.107999999999997</v>
      </c>
      <c r="V519" s="9">
        <v>59.097000000000001</v>
      </c>
      <c r="W519" s="9">
        <v>55.999000000000002</v>
      </c>
      <c r="X519" s="9">
        <v>59.841999999999999</v>
      </c>
      <c r="Y519" s="9">
        <v>63.140999999999998</v>
      </c>
    </row>
    <row r="520" spans="1:25" hidden="1" x14ac:dyDescent="0.3">
      <c r="A520" t="s">
        <v>445</v>
      </c>
      <c r="B520" t="s">
        <v>446</v>
      </c>
      <c r="C520" t="s">
        <v>597</v>
      </c>
      <c r="D520" t="s">
        <v>448</v>
      </c>
      <c r="E520" s="52">
        <f>Transportation!E520/1000000</f>
        <v>1.7600000000000001E-5</v>
      </c>
      <c r="F520" s="55">
        <f t="shared" si="58"/>
        <v>4.2549450549450599E-6</v>
      </c>
      <c r="G520" s="57">
        <f t="shared" si="59"/>
        <v>4.2549450549450595E-7</v>
      </c>
      <c r="H520" s="4">
        <f t="shared" si="60"/>
        <v>6.7692307692307765E-8</v>
      </c>
      <c r="I520">
        <v>111800</v>
      </c>
      <c r="J520">
        <f t="shared" si="62"/>
        <v>4.654298747763864</v>
      </c>
      <c r="K520" s="50">
        <f t="shared" si="57"/>
        <v>341.2414052903228</v>
      </c>
      <c r="L520" s="53">
        <f t="shared" si="61"/>
        <v>14.294155007951375</v>
      </c>
      <c r="M520">
        <v>5.54</v>
      </c>
      <c r="N520">
        <v>47.5</v>
      </c>
      <c r="O520">
        <v>339</v>
      </c>
      <c r="P520">
        <v>29.87</v>
      </c>
      <c r="Q520">
        <v>107.72</v>
      </c>
      <c r="R520" s="7">
        <v>7.14</v>
      </c>
      <c r="S520">
        <v>62263</v>
      </c>
      <c r="T520">
        <v>2</v>
      </c>
      <c r="U520" s="9">
        <v>46.682000000000002</v>
      </c>
      <c r="V520" s="9">
        <v>47.061999999999998</v>
      </c>
      <c r="W520" s="9">
        <v>46.576999999999998</v>
      </c>
      <c r="X520" s="9">
        <v>48.26</v>
      </c>
      <c r="Y520" s="9">
        <v>49.942999999999998</v>
      </c>
    </row>
    <row r="521" spans="1:25" hidden="1" x14ac:dyDescent="0.3">
      <c r="A521" t="s">
        <v>445</v>
      </c>
      <c r="B521" t="s">
        <v>446</v>
      </c>
      <c r="C521" t="s">
        <v>598</v>
      </c>
      <c r="D521" t="s">
        <v>448</v>
      </c>
      <c r="E521" s="52">
        <f>Transportation!E521/1000000</f>
        <v>1.3900000000000001E-5</v>
      </c>
      <c r="F521" s="55">
        <f t="shared" si="58"/>
        <v>3.3604395604395639E-6</v>
      </c>
      <c r="G521" s="57">
        <f t="shared" si="59"/>
        <v>3.3604395604395639E-7</v>
      </c>
      <c r="H521" s="4">
        <f t="shared" si="60"/>
        <v>5.3461538461538516E-8</v>
      </c>
      <c r="I521">
        <v>208800</v>
      </c>
      <c r="J521">
        <f t="shared" si="62"/>
        <v>1.9681930675287356</v>
      </c>
      <c r="K521" s="50">
        <f t="shared" si="57"/>
        <v>637.309529737204</v>
      </c>
      <c r="L521" s="53">
        <f t="shared" si="61"/>
        <v>11.289133784688872</v>
      </c>
      <c r="M521">
        <v>17.2</v>
      </c>
      <c r="N521">
        <v>50.300000000000004</v>
      </c>
      <c r="O521">
        <v>472</v>
      </c>
      <c r="P521">
        <v>29.67</v>
      </c>
      <c r="Q521">
        <v>121.42</v>
      </c>
      <c r="R521" s="7">
        <v>9.3840000000000003</v>
      </c>
      <c r="S521" s="8">
        <v>135390</v>
      </c>
      <c r="T521">
        <v>3</v>
      </c>
      <c r="U521" s="9">
        <v>40.994999999999997</v>
      </c>
      <c r="V521" s="9">
        <v>40.575000000000003</v>
      </c>
      <c r="W521" s="9">
        <v>37.54</v>
      </c>
      <c r="X521" s="9">
        <v>41.101999999999997</v>
      </c>
      <c r="Y521" s="9">
        <v>51.640999999999998</v>
      </c>
    </row>
    <row r="522" spans="1:25" hidden="1" x14ac:dyDescent="0.3">
      <c r="A522" t="s">
        <v>445</v>
      </c>
      <c r="B522" t="s">
        <v>446</v>
      </c>
      <c r="C522" t="s">
        <v>599</v>
      </c>
      <c r="D522" t="s">
        <v>448</v>
      </c>
      <c r="E522" s="52">
        <f>Transportation!E522/1000000</f>
        <v>2.8400000000000003E-5</v>
      </c>
      <c r="F522" s="55">
        <f t="shared" si="58"/>
        <v>6.865934065934074E-6</v>
      </c>
      <c r="G522" s="57">
        <f t="shared" si="59"/>
        <v>6.8659340659340738E-7</v>
      </c>
      <c r="H522" s="4">
        <f t="shared" si="60"/>
        <v>1.0923076923076935E-7</v>
      </c>
      <c r="I522">
        <v>114100</v>
      </c>
      <c r="J522">
        <f t="shared" si="62"/>
        <v>7.3589539877300609</v>
      </c>
      <c r="K522" s="50">
        <f t="shared" si="57"/>
        <v>348.2615773132901</v>
      </c>
      <c r="L522" s="53">
        <f t="shared" si="61"/>
        <v>23.065568308285176</v>
      </c>
      <c r="M522">
        <v>3.09</v>
      </c>
      <c r="N522">
        <v>64.900000000000006</v>
      </c>
      <c r="O522">
        <v>284</v>
      </c>
      <c r="P522">
        <v>31.02</v>
      </c>
      <c r="Q522">
        <v>109.46</v>
      </c>
      <c r="R522" s="7">
        <v>4.3807999999999998</v>
      </c>
      <c r="S522">
        <v>23035</v>
      </c>
      <c r="T522">
        <v>1</v>
      </c>
      <c r="U522" s="9">
        <v>41.101999999999997</v>
      </c>
      <c r="V522" s="9">
        <v>41.101999999999997</v>
      </c>
      <c r="W522" s="9">
        <v>41.101999999999997</v>
      </c>
      <c r="X522" s="9">
        <v>41.101999999999997</v>
      </c>
      <c r="Y522" s="9">
        <v>41.101999999999997</v>
      </c>
    </row>
    <row r="523" spans="1:25" hidden="1" x14ac:dyDescent="0.3">
      <c r="A523" t="s">
        <v>445</v>
      </c>
      <c r="B523" t="s">
        <v>446</v>
      </c>
      <c r="C523" t="s">
        <v>600</v>
      </c>
      <c r="D523" t="s">
        <v>448</v>
      </c>
      <c r="E523" s="52">
        <f>Transportation!E523/1000000</f>
        <v>9.4600000000000009E-6</v>
      </c>
      <c r="F523" s="55">
        <f t="shared" si="58"/>
        <v>2.2870329670329696E-6</v>
      </c>
      <c r="G523" s="57">
        <f t="shared" si="59"/>
        <v>2.2870329670329696E-7</v>
      </c>
      <c r="H523" s="4">
        <f t="shared" si="60"/>
        <v>3.6384615384615424E-8</v>
      </c>
      <c r="I523">
        <v>144900</v>
      </c>
      <c r="J523">
        <f t="shared" si="62"/>
        <v>1.9302170289855074</v>
      </c>
      <c r="K523" s="50">
        <f t="shared" si="57"/>
        <v>442.27083744693897</v>
      </c>
      <c r="L523" s="53">
        <f t="shared" si="61"/>
        <v>7.6831083167738665</v>
      </c>
      <c r="M523">
        <v>30.5</v>
      </c>
      <c r="N523">
        <v>26.200000000000003</v>
      </c>
      <c r="O523">
        <v>341</v>
      </c>
      <c r="P523">
        <v>23.77</v>
      </c>
      <c r="Q523">
        <v>116.18</v>
      </c>
      <c r="R523" s="7">
        <v>13.007999999999999</v>
      </c>
      <c r="S523" s="8">
        <v>235770</v>
      </c>
      <c r="T523">
        <v>3</v>
      </c>
      <c r="U523" s="9">
        <v>40.667000000000002</v>
      </c>
      <c r="V523" s="9">
        <v>40.746000000000002</v>
      </c>
      <c r="W523" s="9">
        <v>35.011000000000003</v>
      </c>
      <c r="X523" s="9">
        <v>40.51</v>
      </c>
      <c r="Y523" s="9">
        <v>43.415999999999997</v>
      </c>
    </row>
    <row r="524" spans="1:25" hidden="1" x14ac:dyDescent="0.3">
      <c r="A524" t="s">
        <v>445</v>
      </c>
      <c r="B524" t="s">
        <v>446</v>
      </c>
      <c r="C524" t="s">
        <v>601</v>
      </c>
      <c r="D524" t="s">
        <v>448</v>
      </c>
      <c r="E524" s="52">
        <f>Transportation!E524/1000000</f>
        <v>1.7400000000000003E-5</v>
      </c>
      <c r="F524" s="55">
        <f t="shared" si="58"/>
        <v>4.2065934065934115E-6</v>
      </c>
      <c r="G524" s="57">
        <f t="shared" si="59"/>
        <v>4.2065934065934119E-7</v>
      </c>
      <c r="H524" s="4">
        <f t="shared" si="60"/>
        <v>6.6923076923076992E-8</v>
      </c>
      <c r="I524">
        <v>197400</v>
      </c>
      <c r="J524">
        <f t="shared" si="62"/>
        <v>2.6060664893617025</v>
      </c>
      <c r="K524" s="50">
        <f t="shared" si="57"/>
        <v>602.51389449293129</v>
      </c>
      <c r="L524" s="53">
        <f t="shared" si="61"/>
        <v>14.131721428315567</v>
      </c>
      <c r="M524">
        <v>14.4</v>
      </c>
      <c r="N524">
        <v>52</v>
      </c>
      <c r="O524">
        <v>386</v>
      </c>
      <c r="P524">
        <v>34.71</v>
      </c>
      <c r="Q524">
        <v>116.59</v>
      </c>
      <c r="R524" s="7">
        <v>7.4086999999999996</v>
      </c>
      <c r="S524" s="8">
        <v>335760</v>
      </c>
      <c r="T524">
        <v>4</v>
      </c>
      <c r="U524" s="9">
        <v>83.35</v>
      </c>
      <c r="V524" s="9">
        <v>82.963999999999999</v>
      </c>
      <c r="W524" s="9">
        <v>81.361000000000004</v>
      </c>
      <c r="X524" s="9">
        <v>82.605999999999995</v>
      </c>
      <c r="Y524" s="9">
        <v>83.677000000000007</v>
      </c>
    </row>
    <row r="525" spans="1:25" hidden="1" x14ac:dyDescent="0.3">
      <c r="A525" t="s">
        <v>445</v>
      </c>
      <c r="B525" t="s">
        <v>446</v>
      </c>
      <c r="C525" t="s">
        <v>602</v>
      </c>
      <c r="D525" t="s">
        <v>448</v>
      </c>
      <c r="E525" s="52">
        <f>Transportation!E525/1000000</f>
        <v>1.4600000000000001E-5</v>
      </c>
      <c r="F525" s="55">
        <f t="shared" si="58"/>
        <v>3.5296703296703335E-6</v>
      </c>
      <c r="G525" s="57">
        <f t="shared" si="59"/>
        <v>3.5296703296703337E-7</v>
      </c>
      <c r="H525" s="4">
        <f t="shared" si="60"/>
        <v>5.6153846153846209E-8</v>
      </c>
      <c r="I525">
        <v>118300</v>
      </c>
      <c r="J525">
        <f t="shared" si="62"/>
        <v>3.6488121301775149</v>
      </c>
      <c r="K525" s="50">
        <f t="shared" si="57"/>
        <v>361.08102187696949</v>
      </c>
      <c r="L525" s="53">
        <f t="shared" si="61"/>
        <v>11.857651313414209</v>
      </c>
      <c r="M525">
        <v>7.57</v>
      </c>
      <c r="N525">
        <v>43</v>
      </c>
      <c r="O525">
        <v>394</v>
      </c>
      <c r="P525">
        <v>32.880000000000003</v>
      </c>
      <c r="Q525">
        <v>117.56</v>
      </c>
      <c r="R525" s="7">
        <v>9.1727000000000007</v>
      </c>
      <c r="S525">
        <v>37530</v>
      </c>
      <c r="T525">
        <v>1</v>
      </c>
      <c r="U525" s="9">
        <v>67.908000000000001</v>
      </c>
      <c r="V525" s="9">
        <v>67.908000000000001</v>
      </c>
      <c r="W525" s="9">
        <v>67.908000000000001</v>
      </c>
      <c r="X525" s="9">
        <v>67.908000000000001</v>
      </c>
      <c r="Y525" s="9">
        <v>67.908000000000001</v>
      </c>
    </row>
    <row r="526" spans="1:25" hidden="1" x14ac:dyDescent="0.3">
      <c r="A526" t="s">
        <v>445</v>
      </c>
      <c r="B526" t="s">
        <v>446</v>
      </c>
      <c r="C526" t="s">
        <v>603</v>
      </c>
      <c r="D526" t="s">
        <v>448</v>
      </c>
      <c r="E526" s="52">
        <f>Transportation!E526/1000000</f>
        <v>8.6099999999999989E-6</v>
      </c>
      <c r="F526" s="55">
        <f t="shared" si="58"/>
        <v>2.0815384615384635E-6</v>
      </c>
      <c r="G526" s="57">
        <f t="shared" si="59"/>
        <v>2.0815384615384635E-7</v>
      </c>
      <c r="H526" s="4">
        <f t="shared" si="60"/>
        <v>3.3115384615384642E-8</v>
      </c>
      <c r="I526">
        <v>118700</v>
      </c>
      <c r="J526">
        <f t="shared" si="62"/>
        <v>2.1445482624262846</v>
      </c>
      <c r="K526" s="50">
        <f t="shared" si="57"/>
        <v>362.30192135922465</v>
      </c>
      <c r="L526" s="53">
        <f t="shared" si="61"/>
        <v>6.9927656033216667</v>
      </c>
      <c r="M526">
        <v>14.200000000000001</v>
      </c>
      <c r="N526">
        <v>31.5</v>
      </c>
      <c r="O526">
        <v>453</v>
      </c>
      <c r="P526">
        <v>37.28</v>
      </c>
      <c r="Q526">
        <v>111.78</v>
      </c>
      <c r="R526" s="7">
        <v>14.4</v>
      </c>
      <c r="S526" s="8">
        <v>144620</v>
      </c>
      <c r="T526">
        <v>4</v>
      </c>
      <c r="U526" s="9">
        <v>64.308000000000007</v>
      </c>
      <c r="V526" s="9">
        <v>64.528999999999996</v>
      </c>
      <c r="W526" s="9">
        <v>56.485999999999997</v>
      </c>
      <c r="X526" s="9">
        <v>62.569000000000003</v>
      </c>
      <c r="Y526" s="9">
        <v>65.986999999999995</v>
      </c>
    </row>
    <row r="527" spans="1:25" hidden="1" x14ac:dyDescent="0.3">
      <c r="A527" t="s">
        <v>445</v>
      </c>
      <c r="B527" t="s">
        <v>446</v>
      </c>
      <c r="C527" t="s">
        <v>604</v>
      </c>
      <c r="D527" t="s">
        <v>448</v>
      </c>
      <c r="E527" s="52">
        <f>Transportation!E527/1000000</f>
        <v>4.6800000000000006E-5</v>
      </c>
      <c r="F527" s="55">
        <f t="shared" si="58"/>
        <v>1.1314285714285727E-5</v>
      </c>
      <c r="G527" s="57">
        <f t="shared" si="59"/>
        <v>1.1314285714285727E-6</v>
      </c>
      <c r="H527" s="4">
        <f t="shared" si="60"/>
        <v>1.8000000000000018E-7</v>
      </c>
      <c r="I527">
        <v>235800</v>
      </c>
      <c r="J527">
        <f t="shared" si="62"/>
        <v>5.8679370229007644</v>
      </c>
      <c r="K527" s="50">
        <f t="shared" si="57"/>
        <v>719.72024478942865</v>
      </c>
      <c r="L527" s="53">
        <f t="shared" si="61"/>
        <v>38.0094576347798</v>
      </c>
      <c r="M527">
        <v>7.68</v>
      </c>
      <c r="N527">
        <v>85.100000000000009</v>
      </c>
      <c r="O527">
        <v>230</v>
      </c>
      <c r="P527">
        <v>27.33</v>
      </c>
      <c r="Q527">
        <v>120.22</v>
      </c>
      <c r="R527" s="7">
        <v>2.7075999999999998</v>
      </c>
      <c r="S527">
        <v>36234</v>
      </c>
      <c r="T527">
        <v>1</v>
      </c>
      <c r="U527" s="9">
        <v>28.547000000000001</v>
      </c>
      <c r="V527" s="9">
        <v>28.547000000000001</v>
      </c>
      <c r="W527" s="9">
        <v>28.547000000000001</v>
      </c>
      <c r="X527" s="9">
        <v>28.547000000000001</v>
      </c>
      <c r="Y527" s="9">
        <v>28.547000000000001</v>
      </c>
    </row>
    <row r="528" spans="1:25" hidden="1" x14ac:dyDescent="0.3">
      <c r="A528" t="s">
        <v>445</v>
      </c>
      <c r="B528" t="s">
        <v>446</v>
      </c>
      <c r="C528" t="s">
        <v>605</v>
      </c>
      <c r="D528" t="s">
        <v>448</v>
      </c>
      <c r="E528" s="52">
        <f>Transportation!E528/1000000</f>
        <v>3.79E-5</v>
      </c>
      <c r="F528" s="55">
        <f t="shared" si="58"/>
        <v>9.1626373626373719E-6</v>
      </c>
      <c r="G528" s="57">
        <f t="shared" si="59"/>
        <v>9.1626373626373723E-7</v>
      </c>
      <c r="H528" s="4">
        <f t="shared" si="60"/>
        <v>1.4576923076923091E-7</v>
      </c>
      <c r="I528">
        <v>465600</v>
      </c>
      <c r="J528">
        <f t="shared" si="62"/>
        <v>2.4066316849226803</v>
      </c>
      <c r="K528" s="50">
        <f t="shared" si="57"/>
        <v>1421.1269973450296</v>
      </c>
      <c r="L528" s="53">
        <f t="shared" si="61"/>
        <v>30.7811633409862</v>
      </c>
      <c r="M528">
        <v>15.5</v>
      </c>
      <c r="N528">
        <v>118</v>
      </c>
      <c r="O528">
        <v>442</v>
      </c>
      <c r="P528">
        <v>47.26</v>
      </c>
      <c r="Q528">
        <v>132.04</v>
      </c>
      <c r="R528" s="7">
        <v>3.7368999999999999</v>
      </c>
      <c r="S528">
        <v>4517.3</v>
      </c>
      <c r="T528">
        <v>1</v>
      </c>
      <c r="U528" s="9">
        <v>14.048</v>
      </c>
      <c r="V528" s="9">
        <v>14.048</v>
      </c>
      <c r="W528" s="9">
        <v>14.048</v>
      </c>
      <c r="X528" s="9">
        <v>14.048</v>
      </c>
      <c r="Y528" s="9">
        <v>14.048</v>
      </c>
    </row>
    <row r="529" spans="1:25" hidden="1" x14ac:dyDescent="0.3">
      <c r="A529" t="s">
        <v>445</v>
      </c>
      <c r="B529" t="s">
        <v>446</v>
      </c>
      <c r="C529" t="s">
        <v>606</v>
      </c>
      <c r="D529" t="s">
        <v>448</v>
      </c>
      <c r="E529" s="52">
        <f>Transportation!E529/1000000</f>
        <v>1.95E-5</v>
      </c>
      <c r="F529" s="55">
        <f t="shared" si="58"/>
        <v>4.714285714285719E-6</v>
      </c>
      <c r="G529" s="57">
        <f t="shared" si="59"/>
        <v>4.7142857142857192E-7</v>
      </c>
      <c r="H529" s="4">
        <f t="shared" si="60"/>
        <v>7.5000000000000076E-8</v>
      </c>
      <c r="I529">
        <v>166200</v>
      </c>
      <c r="J529">
        <f t="shared" si="62"/>
        <v>3.468861687725632</v>
      </c>
      <c r="K529" s="50">
        <f t="shared" si="57"/>
        <v>507.28373487702731</v>
      </c>
      <c r="L529" s="53">
        <f t="shared" si="61"/>
        <v>15.83727401449158</v>
      </c>
      <c r="M529">
        <v>9.3800000000000008</v>
      </c>
      <c r="N529">
        <v>54.300000000000004</v>
      </c>
      <c r="O529">
        <v>340</v>
      </c>
      <c r="P529">
        <v>29.72</v>
      </c>
      <c r="Q529">
        <v>107.38</v>
      </c>
      <c r="R529" s="7">
        <v>6.2664999999999997</v>
      </c>
      <c r="S529" s="8">
        <v>128970</v>
      </c>
      <c r="T529">
        <v>3</v>
      </c>
      <c r="U529" s="9">
        <v>59.573</v>
      </c>
      <c r="V529" s="9">
        <v>58.616999999999997</v>
      </c>
      <c r="W529" s="9">
        <v>54.49</v>
      </c>
      <c r="X529" s="9">
        <v>55.112000000000002</v>
      </c>
      <c r="Y529" s="9">
        <v>59.930999999999997</v>
      </c>
    </row>
    <row r="530" spans="1:25" hidden="1" x14ac:dyDescent="0.3">
      <c r="A530" t="s">
        <v>445</v>
      </c>
      <c r="B530" t="s">
        <v>446</v>
      </c>
      <c r="C530" t="s">
        <v>607</v>
      </c>
      <c r="D530" t="s">
        <v>448</v>
      </c>
      <c r="E530" s="52">
        <f>Transportation!E530/1000000</f>
        <v>2.4100000000000003E-5</v>
      </c>
      <c r="F530" s="55">
        <f t="shared" si="58"/>
        <v>5.8263736263736335E-6</v>
      </c>
      <c r="G530" s="57">
        <f t="shared" si="59"/>
        <v>5.8263736263736333E-7</v>
      </c>
      <c r="H530" s="4">
        <f t="shared" si="60"/>
        <v>9.269230769230779E-8</v>
      </c>
      <c r="I530">
        <v>145300</v>
      </c>
      <c r="J530">
        <f t="shared" si="62"/>
        <v>4.9038233826565731</v>
      </c>
      <c r="K530" s="50">
        <f t="shared" si="57"/>
        <v>443.49173692919413</v>
      </c>
      <c r="L530" s="53">
        <f t="shared" si="61"/>
        <v>19.573246346115237</v>
      </c>
      <c r="M530">
        <v>4.49</v>
      </c>
      <c r="N530">
        <v>68.600000000000009</v>
      </c>
      <c r="O530">
        <v>378</v>
      </c>
      <c r="P530">
        <v>32.64</v>
      </c>
      <c r="Q530">
        <v>115.58</v>
      </c>
      <c r="R530" s="7">
        <v>5.5160999999999998</v>
      </c>
      <c r="S530">
        <v>63968</v>
      </c>
      <c r="T530">
        <v>1</v>
      </c>
      <c r="U530" s="9">
        <v>74.638999999999996</v>
      </c>
      <c r="V530" s="9">
        <v>74.638999999999996</v>
      </c>
      <c r="W530" s="9">
        <v>74.638999999999996</v>
      </c>
      <c r="X530" s="9">
        <v>74.638999999999996</v>
      </c>
      <c r="Y530" s="9">
        <v>74.638999999999996</v>
      </c>
    </row>
    <row r="531" spans="1:25" hidden="1" x14ac:dyDescent="0.3">
      <c r="A531" t="s">
        <v>445</v>
      </c>
      <c r="B531" t="s">
        <v>446</v>
      </c>
      <c r="C531" t="s">
        <v>608</v>
      </c>
      <c r="D531" t="s">
        <v>448</v>
      </c>
      <c r="E531" s="52">
        <f>Transportation!E531/1000000</f>
        <v>1.3499999999999999E-5</v>
      </c>
      <c r="F531" s="55">
        <f t="shared" si="58"/>
        <v>3.263736263736267E-6</v>
      </c>
      <c r="G531" s="57">
        <f t="shared" si="59"/>
        <v>3.2637362637362671E-7</v>
      </c>
      <c r="H531" s="4">
        <f t="shared" si="60"/>
        <v>5.192307692307697E-8</v>
      </c>
      <c r="I531">
        <v>114300</v>
      </c>
      <c r="J531">
        <f t="shared" si="62"/>
        <v>3.4919734251968504</v>
      </c>
      <c r="K531" s="50">
        <f t="shared" si="57"/>
        <v>348.87202705441769</v>
      </c>
      <c r="L531" s="53">
        <f t="shared" si="61"/>
        <v>10.964266625417249</v>
      </c>
      <c r="M531">
        <v>9.7900000000000009</v>
      </c>
      <c r="N531">
        <v>36.5</v>
      </c>
      <c r="O531">
        <v>341</v>
      </c>
      <c r="P531">
        <v>34.76</v>
      </c>
      <c r="Q531">
        <v>109.17</v>
      </c>
      <c r="R531" s="7">
        <v>9.3461999999999996</v>
      </c>
      <c r="S531" s="8">
        <v>364430</v>
      </c>
      <c r="T531">
        <v>2</v>
      </c>
      <c r="U531" s="9">
        <v>80.158000000000001</v>
      </c>
      <c r="V531" s="9">
        <v>80.159000000000006</v>
      </c>
      <c r="W531" s="9">
        <v>80.158000000000001</v>
      </c>
      <c r="X531" s="9">
        <v>80.888999999999996</v>
      </c>
      <c r="Y531" s="9">
        <v>81.619</v>
      </c>
    </row>
    <row r="532" spans="1:25" hidden="1" x14ac:dyDescent="0.3">
      <c r="A532" t="s">
        <v>445</v>
      </c>
      <c r="B532" t="s">
        <v>446</v>
      </c>
      <c r="C532" t="s">
        <v>609</v>
      </c>
      <c r="D532" t="s">
        <v>448</v>
      </c>
      <c r="E532" s="52">
        <f>Transportation!E532/1000000</f>
        <v>1.0300000000000001E-5</v>
      </c>
      <c r="F532" s="55">
        <f t="shared" si="58"/>
        <v>2.490109890109893E-6</v>
      </c>
      <c r="G532" s="57">
        <f t="shared" si="59"/>
        <v>2.4901098901098932E-7</v>
      </c>
      <c r="H532" s="4">
        <f t="shared" si="60"/>
        <v>3.9615384615384661E-8</v>
      </c>
      <c r="I532">
        <v>376300</v>
      </c>
      <c r="J532">
        <f t="shared" si="62"/>
        <v>0.80925687616263631</v>
      </c>
      <c r="K532" s="50">
        <f t="shared" si="57"/>
        <v>1148.5611879315607</v>
      </c>
      <c r="L532" s="53">
        <f t="shared" si="61"/>
        <v>8.3653293512442737</v>
      </c>
      <c r="M532">
        <v>43.400000000000006</v>
      </c>
      <c r="N532">
        <v>57.1</v>
      </c>
      <c r="O532">
        <v>721</v>
      </c>
      <c r="P532">
        <v>25.73</v>
      </c>
      <c r="Q532">
        <v>119.38</v>
      </c>
      <c r="R532" s="7">
        <v>12.615</v>
      </c>
      <c r="S532" s="8">
        <v>252530</v>
      </c>
      <c r="T532">
        <v>4</v>
      </c>
      <c r="U532" s="9">
        <v>34.863</v>
      </c>
      <c r="V532" s="9">
        <v>35.210999999999999</v>
      </c>
      <c r="W532" s="9">
        <v>34.826999999999998</v>
      </c>
      <c r="X532" s="9">
        <v>35.587000000000003</v>
      </c>
      <c r="Y532" s="9">
        <v>41.42</v>
      </c>
    </row>
    <row r="533" spans="1:25" hidden="1" x14ac:dyDescent="0.3">
      <c r="A533" t="s">
        <v>445</v>
      </c>
      <c r="B533" t="s">
        <v>446</v>
      </c>
      <c r="C533" t="s">
        <v>610</v>
      </c>
      <c r="D533" t="s">
        <v>448</v>
      </c>
      <c r="E533" s="52">
        <f>Transportation!E533/1000000</f>
        <v>1.24E-5</v>
      </c>
      <c r="F533" s="55">
        <f t="shared" si="58"/>
        <v>2.9978021978022009E-6</v>
      </c>
      <c r="G533" s="57">
        <f t="shared" si="59"/>
        <v>2.997802197802201E-7</v>
      </c>
      <c r="H533" s="4">
        <f t="shared" si="60"/>
        <v>4.7692307692307738E-8</v>
      </c>
      <c r="I533">
        <v>115200</v>
      </c>
      <c r="J533">
        <f t="shared" si="62"/>
        <v>3.1823841145833334</v>
      </c>
      <c r="K533" s="50">
        <f t="shared" si="57"/>
        <v>351.61905088949186</v>
      </c>
      <c r="L533" s="53">
        <f t="shared" si="61"/>
        <v>10.070881937420287</v>
      </c>
      <c r="M533">
        <v>5.25</v>
      </c>
      <c r="N533">
        <v>50.300000000000004</v>
      </c>
      <c r="O533">
        <v>493</v>
      </c>
      <c r="P533">
        <v>26.66</v>
      </c>
      <c r="Q533">
        <v>107.52</v>
      </c>
      <c r="R533" s="7">
        <v>9.8108000000000004</v>
      </c>
      <c r="S533">
        <v>40855</v>
      </c>
      <c r="T533">
        <v>2</v>
      </c>
      <c r="U533" s="9">
        <v>33.847000000000001</v>
      </c>
      <c r="V533" s="9">
        <v>33.732999999999997</v>
      </c>
      <c r="W533" s="9">
        <v>33.116</v>
      </c>
      <c r="X533" s="9">
        <v>33.509</v>
      </c>
      <c r="Y533" s="9">
        <v>33.902999999999999</v>
      </c>
    </row>
    <row r="534" spans="1:25" hidden="1" x14ac:dyDescent="0.3">
      <c r="A534" t="s">
        <v>445</v>
      </c>
      <c r="B534" t="s">
        <v>446</v>
      </c>
      <c r="C534" t="s">
        <v>611</v>
      </c>
      <c r="D534" t="s">
        <v>448</v>
      </c>
      <c r="E534" s="52">
        <f>Transportation!E534/1000000</f>
        <v>2.8900000000000001E-5</v>
      </c>
      <c r="F534" s="55">
        <f t="shared" si="58"/>
        <v>6.9868131868131948E-6</v>
      </c>
      <c r="G534" s="57">
        <f t="shared" si="59"/>
        <v>6.9868131868131939E-7</v>
      </c>
      <c r="H534" s="4">
        <f t="shared" si="60"/>
        <v>1.1115384615384626E-7</v>
      </c>
      <c r="I534">
        <v>1411000</v>
      </c>
      <c r="J534">
        <f t="shared" si="62"/>
        <v>0.60555587349397588</v>
      </c>
      <c r="K534" s="50">
        <f t="shared" si="57"/>
        <v>4306.7229236551475</v>
      </c>
      <c r="L534" s="53">
        <f t="shared" si="61"/>
        <v>23.4716522573747</v>
      </c>
      <c r="M534">
        <v>189</v>
      </c>
      <c r="N534">
        <v>103</v>
      </c>
      <c r="O534">
        <v>423</v>
      </c>
      <c r="P534">
        <v>41.86</v>
      </c>
      <c r="Q534">
        <v>123.9</v>
      </c>
      <c r="R534" s="7">
        <v>4.1185</v>
      </c>
      <c r="S534" s="8">
        <v>621560</v>
      </c>
      <c r="T534">
        <v>6</v>
      </c>
      <c r="U534" s="9">
        <v>43.636000000000003</v>
      </c>
      <c r="V534" s="9">
        <v>41.837000000000003</v>
      </c>
      <c r="W534" s="9">
        <v>33.81</v>
      </c>
      <c r="X534" s="9">
        <v>41.631</v>
      </c>
      <c r="Y534" s="9">
        <v>59.225999999999999</v>
      </c>
    </row>
    <row r="535" spans="1:25" hidden="1" x14ac:dyDescent="0.3">
      <c r="A535" t="s">
        <v>445</v>
      </c>
      <c r="B535" t="s">
        <v>446</v>
      </c>
      <c r="C535" t="s">
        <v>612</v>
      </c>
      <c r="D535" t="s">
        <v>448</v>
      </c>
      <c r="E535" s="52">
        <f>Transportation!E535/1000000</f>
        <v>1.6400000000000002E-5</v>
      </c>
      <c r="F535" s="55">
        <f t="shared" si="58"/>
        <v>3.9648351648351692E-6</v>
      </c>
      <c r="G535" s="57">
        <f t="shared" si="59"/>
        <v>3.9648351648351696E-7</v>
      </c>
      <c r="H535" s="4">
        <f t="shared" si="60"/>
        <v>6.307692307692314E-8</v>
      </c>
      <c r="I535">
        <v>142300</v>
      </c>
      <c r="J535">
        <f t="shared" si="62"/>
        <v>3.4073938861560089</v>
      </c>
      <c r="K535" s="50">
        <f t="shared" si="57"/>
        <v>434.3349908122803</v>
      </c>
      <c r="L535" s="53">
        <f t="shared" si="61"/>
        <v>13.319553530136512</v>
      </c>
      <c r="M535">
        <v>7.53</v>
      </c>
      <c r="N535">
        <v>51.900000000000006</v>
      </c>
      <c r="O535">
        <v>324</v>
      </c>
      <c r="P535">
        <v>29.2</v>
      </c>
      <c r="Q535">
        <v>104.99</v>
      </c>
      <c r="R535" s="7">
        <v>6.2561999999999998</v>
      </c>
      <c r="S535" s="8">
        <v>314300</v>
      </c>
      <c r="T535">
        <v>4</v>
      </c>
      <c r="U535" s="9">
        <v>89.997</v>
      </c>
      <c r="V535" s="9">
        <v>91.385000000000005</v>
      </c>
      <c r="W535" s="9">
        <v>88.207999999999998</v>
      </c>
      <c r="X535" s="9">
        <v>94.075000000000003</v>
      </c>
      <c r="Y535" s="9">
        <v>100.55</v>
      </c>
    </row>
    <row r="536" spans="1:25" hidden="1" x14ac:dyDescent="0.3">
      <c r="A536" t="s">
        <v>445</v>
      </c>
      <c r="B536" t="s">
        <v>446</v>
      </c>
      <c r="C536" t="s">
        <v>613</v>
      </c>
      <c r="D536" t="s">
        <v>448</v>
      </c>
      <c r="E536" s="52">
        <f>Transportation!E536/1000000</f>
        <v>2.5900000000000003E-5</v>
      </c>
      <c r="F536" s="55">
        <f t="shared" si="58"/>
        <v>6.2615384615384688E-6</v>
      </c>
      <c r="G536" s="57">
        <f t="shared" si="59"/>
        <v>6.2615384615384692E-7</v>
      </c>
      <c r="H536" s="4">
        <f t="shared" si="60"/>
        <v>9.9615384615384721E-8</v>
      </c>
      <c r="I536">
        <v>205600</v>
      </c>
      <c r="J536">
        <f t="shared" si="62"/>
        <v>3.724431967412452</v>
      </c>
      <c r="K536" s="50">
        <f t="shared" si="57"/>
        <v>627.54233387916247</v>
      </c>
      <c r="L536" s="53">
        <f t="shared" si="61"/>
        <v>21.035148562837538</v>
      </c>
      <c r="M536">
        <v>9.67</v>
      </c>
      <c r="N536">
        <v>66.100000000000009</v>
      </c>
      <c r="O536">
        <v>297</v>
      </c>
      <c r="P536">
        <v>42.32</v>
      </c>
      <c r="Q536">
        <v>86.38</v>
      </c>
      <c r="R536" s="7">
        <v>4.4960000000000004</v>
      </c>
      <c r="S536">
        <v>822.4</v>
      </c>
      <c r="T536">
        <v>2</v>
      </c>
      <c r="U536" s="9">
        <v>97.43</v>
      </c>
      <c r="V536" s="9">
        <v>97.54</v>
      </c>
      <c r="W536" s="9">
        <v>97.423000000000002</v>
      </c>
      <c r="X536" s="9">
        <v>98.478999999999999</v>
      </c>
      <c r="Y536" s="9">
        <v>99.534999999999997</v>
      </c>
    </row>
    <row r="537" spans="1:25" hidden="1" x14ac:dyDescent="0.3">
      <c r="A537" t="s">
        <v>445</v>
      </c>
      <c r="B537" t="s">
        <v>446</v>
      </c>
      <c r="C537" t="s">
        <v>614</v>
      </c>
      <c r="D537" t="s">
        <v>448</v>
      </c>
      <c r="E537" s="52">
        <f>Transportation!E537/1000000</f>
        <v>2.3900000000000002E-5</v>
      </c>
      <c r="F537" s="55">
        <f t="shared" si="58"/>
        <v>5.7780219780219842E-6</v>
      </c>
      <c r="G537" s="57">
        <f t="shared" si="59"/>
        <v>5.7780219780219846E-7</v>
      </c>
      <c r="H537" s="4">
        <f t="shared" si="60"/>
        <v>9.1923076923077017E-8</v>
      </c>
      <c r="I537">
        <v>785000</v>
      </c>
      <c r="J537">
        <f t="shared" si="62"/>
        <v>0.90014326433121017</v>
      </c>
      <c r="K537" s="50">
        <f t="shared" si="57"/>
        <v>2396.0152339257907</v>
      </c>
      <c r="L537" s="53">
        <f t="shared" si="61"/>
        <v>19.410812766479424</v>
      </c>
      <c r="M537">
        <v>73.2</v>
      </c>
      <c r="N537">
        <v>91.800000000000011</v>
      </c>
      <c r="O537">
        <v>488</v>
      </c>
      <c r="P537">
        <v>42.02</v>
      </c>
      <c r="Q537">
        <v>121.67</v>
      </c>
      <c r="R537" s="7">
        <v>5.3174000000000001</v>
      </c>
      <c r="S537" s="8">
        <v>269270</v>
      </c>
      <c r="T537">
        <v>5</v>
      </c>
      <c r="U537" s="9">
        <v>43.417999999999999</v>
      </c>
      <c r="V537" s="9">
        <v>41.231999999999999</v>
      </c>
      <c r="W537" s="9">
        <v>33.856999999999999</v>
      </c>
      <c r="X537" s="9">
        <v>38.273000000000003</v>
      </c>
      <c r="Y537" s="9">
        <v>44.05</v>
      </c>
    </row>
    <row r="538" spans="1:25" hidden="1" x14ac:dyDescent="0.3">
      <c r="A538" t="s">
        <v>445</v>
      </c>
      <c r="B538" t="s">
        <v>446</v>
      </c>
      <c r="C538" t="s">
        <v>615</v>
      </c>
      <c r="D538" t="s">
        <v>448</v>
      </c>
      <c r="E538" s="52">
        <f>Transportation!E538/1000000</f>
        <v>8.3300000000000005E-5</v>
      </c>
      <c r="F538" s="55">
        <f t="shared" si="58"/>
        <v>2.0138461538461562E-5</v>
      </c>
      <c r="G538" s="57">
        <f t="shared" si="59"/>
        <v>2.013846153846156E-6</v>
      </c>
      <c r="H538" s="4">
        <f t="shared" si="60"/>
        <v>3.2038461538461572E-7</v>
      </c>
      <c r="I538">
        <v>1730000</v>
      </c>
      <c r="J538">
        <f t="shared" si="62"/>
        <v>1.4235813511560693</v>
      </c>
      <c r="K538" s="50">
        <f t="shared" si="57"/>
        <v>5280.3902607536538</v>
      </c>
      <c r="L538" s="53">
        <f t="shared" si="61"/>
        <v>67.653585918315329</v>
      </c>
      <c r="M538">
        <v>44.1</v>
      </c>
      <c r="N538">
        <v>260</v>
      </c>
      <c r="O538">
        <v>384</v>
      </c>
      <c r="P538">
        <v>32.909999999999997</v>
      </c>
      <c r="Q538">
        <v>115.83</v>
      </c>
      <c r="R538" s="7">
        <v>1.4733000000000001</v>
      </c>
      <c r="S538" s="8">
        <v>352600</v>
      </c>
      <c r="T538">
        <v>4</v>
      </c>
      <c r="U538" s="9">
        <v>75.19</v>
      </c>
      <c r="V538" s="9">
        <v>75.438999999999993</v>
      </c>
      <c r="W538" s="9">
        <v>75.070999999999998</v>
      </c>
      <c r="X538" s="9">
        <v>75.870999999999995</v>
      </c>
      <c r="Y538" s="9">
        <v>76.150999999999996</v>
      </c>
    </row>
    <row r="539" spans="1:25" hidden="1" x14ac:dyDescent="0.3">
      <c r="A539" t="s">
        <v>445</v>
      </c>
      <c r="B539" t="s">
        <v>446</v>
      </c>
      <c r="C539" t="s">
        <v>616</v>
      </c>
      <c r="D539" t="s">
        <v>448</v>
      </c>
      <c r="E539" s="52">
        <f>Transportation!E539/1000000</f>
        <v>3.18E-5</v>
      </c>
      <c r="F539" s="55">
        <f t="shared" si="58"/>
        <v>7.6879120879120953E-6</v>
      </c>
      <c r="G539" s="57">
        <f t="shared" si="59"/>
        <v>7.6879120879120959E-7</v>
      </c>
      <c r="H539" s="4">
        <f t="shared" si="60"/>
        <v>1.2230769230769243E-7</v>
      </c>
      <c r="I539">
        <v>267400</v>
      </c>
      <c r="J539">
        <f t="shared" si="62"/>
        <v>3.5160019633507855</v>
      </c>
      <c r="K539" s="50">
        <f t="shared" si="57"/>
        <v>816.17130388758778</v>
      </c>
      <c r="L539" s="53">
        <f t="shared" si="61"/>
        <v>25.826939162093964</v>
      </c>
      <c r="M539">
        <v>7.83</v>
      </c>
      <c r="N539">
        <v>95.600000000000009</v>
      </c>
      <c r="O539">
        <v>406</v>
      </c>
      <c r="P539">
        <v>30.06</v>
      </c>
      <c r="Q539">
        <v>119.95</v>
      </c>
      <c r="R539" s="7">
        <v>4.2417999999999996</v>
      </c>
      <c r="S539">
        <v>36760</v>
      </c>
      <c r="T539">
        <v>1</v>
      </c>
      <c r="U539" s="9">
        <v>44.999000000000002</v>
      </c>
      <c r="V539" s="9">
        <v>44.999000000000002</v>
      </c>
      <c r="W539" s="9">
        <v>44.999000000000002</v>
      </c>
      <c r="X539" s="9">
        <v>44.999000000000002</v>
      </c>
      <c r="Y539" s="9">
        <v>44.999000000000002</v>
      </c>
    </row>
    <row r="540" spans="1:25" hidden="1" x14ac:dyDescent="0.3">
      <c r="A540" t="s">
        <v>445</v>
      </c>
      <c r="B540" t="s">
        <v>446</v>
      </c>
      <c r="C540" t="s">
        <v>617</v>
      </c>
      <c r="D540" t="s">
        <v>448</v>
      </c>
      <c r="E540" s="52">
        <f>Transportation!E540/1000000</f>
        <v>8.0000000000000007E-5</v>
      </c>
      <c r="F540" s="55">
        <f t="shared" si="58"/>
        <v>1.9340659340659362E-5</v>
      </c>
      <c r="G540" s="57">
        <f t="shared" si="59"/>
        <v>1.9340659340659361E-6</v>
      </c>
      <c r="H540" s="4">
        <f t="shared" si="60"/>
        <v>3.0769230769230801E-7</v>
      </c>
      <c r="I540">
        <v>1187000</v>
      </c>
      <c r="J540">
        <f t="shared" si="62"/>
        <v>1.9926116259477678</v>
      </c>
      <c r="K540" s="50">
        <f t="shared" si="57"/>
        <v>3623.0192135922466</v>
      </c>
      <c r="L540" s="53">
        <f t="shared" si="61"/>
        <v>64.973431854324431</v>
      </c>
      <c r="M540">
        <v>17</v>
      </c>
      <c r="N540">
        <v>288</v>
      </c>
      <c r="O540">
        <v>501</v>
      </c>
      <c r="P540">
        <v>45.22</v>
      </c>
      <c r="Q540">
        <v>130.94</v>
      </c>
      <c r="R540" s="7">
        <v>1.7397</v>
      </c>
      <c r="S540" s="8">
        <v>145860</v>
      </c>
      <c r="T540">
        <v>5</v>
      </c>
      <c r="U540" s="9">
        <v>15.731999999999999</v>
      </c>
      <c r="V540" s="9">
        <v>15.691000000000001</v>
      </c>
      <c r="W540" s="9">
        <v>14.496</v>
      </c>
      <c r="X540" s="9">
        <v>15.487</v>
      </c>
      <c r="Y540" s="9">
        <v>16.227</v>
      </c>
    </row>
    <row r="541" spans="1:25" hidden="1" x14ac:dyDescent="0.3">
      <c r="A541" t="s">
        <v>445</v>
      </c>
      <c r="B541" t="s">
        <v>446</v>
      </c>
      <c r="C541" t="s">
        <v>618</v>
      </c>
      <c r="D541" t="s">
        <v>448</v>
      </c>
      <c r="E541" s="52">
        <f>Transportation!E541/1000000</f>
        <v>3.0700000000000001E-5</v>
      </c>
      <c r="F541" s="55">
        <f t="shared" si="58"/>
        <v>7.42197802197803E-6</v>
      </c>
      <c r="G541" s="57">
        <f t="shared" si="59"/>
        <v>7.4219780219780298E-7</v>
      </c>
      <c r="H541" s="4">
        <f t="shared" si="60"/>
        <v>1.180769230769232E-7</v>
      </c>
      <c r="I541">
        <v>1397000</v>
      </c>
      <c r="J541">
        <f t="shared" si="62"/>
        <v>0.64971869183965636</v>
      </c>
      <c r="K541" s="50">
        <f t="shared" si="57"/>
        <v>4263.9914417762166</v>
      </c>
      <c r="L541" s="53">
        <f t="shared" si="61"/>
        <v>24.933554474097001</v>
      </c>
      <c r="M541">
        <v>121</v>
      </c>
      <c r="N541">
        <v>127</v>
      </c>
      <c r="O541">
        <v>510</v>
      </c>
      <c r="P541">
        <v>26.08</v>
      </c>
      <c r="Q541">
        <v>119.32</v>
      </c>
      <c r="R541" s="7">
        <v>4.0217000000000001</v>
      </c>
      <c r="S541" s="8">
        <v>686280</v>
      </c>
      <c r="T541">
        <v>5</v>
      </c>
      <c r="U541" s="9">
        <v>35.619</v>
      </c>
      <c r="V541" s="9">
        <v>29.565000000000001</v>
      </c>
      <c r="W541" s="9">
        <v>33.856999999999999</v>
      </c>
      <c r="X541" s="9">
        <v>34.688000000000002</v>
      </c>
      <c r="Y541" s="9">
        <v>36.161999999999999</v>
      </c>
    </row>
    <row r="542" spans="1:25" hidden="1" x14ac:dyDescent="0.3">
      <c r="A542" t="s">
        <v>445</v>
      </c>
      <c r="B542" t="s">
        <v>446</v>
      </c>
      <c r="C542" t="s">
        <v>619</v>
      </c>
      <c r="D542" t="s">
        <v>448</v>
      </c>
      <c r="E542" s="52">
        <f>Transportation!E542/1000000</f>
        <v>1.04E-5</v>
      </c>
      <c r="F542" s="55">
        <f t="shared" si="58"/>
        <v>2.5142857142857172E-6</v>
      </c>
      <c r="G542" s="57">
        <f t="shared" si="59"/>
        <v>2.514285714285717E-7</v>
      </c>
      <c r="H542" s="4">
        <f t="shared" si="60"/>
        <v>4.0000000000000041E-8</v>
      </c>
      <c r="I542">
        <v>167800</v>
      </c>
      <c r="J542">
        <f t="shared" si="62"/>
        <v>1.8324189511323004</v>
      </c>
      <c r="K542" s="50">
        <f t="shared" si="57"/>
        <v>512.16733280604797</v>
      </c>
      <c r="L542" s="53">
        <f t="shared" si="61"/>
        <v>8.4465461410621749</v>
      </c>
      <c r="M542">
        <v>20.8</v>
      </c>
      <c r="N542">
        <v>36.800000000000004</v>
      </c>
      <c r="O542">
        <v>467</v>
      </c>
      <c r="P542">
        <v>40.42</v>
      </c>
      <c r="Q542">
        <v>122.35</v>
      </c>
      <c r="R542" s="7">
        <v>12.69</v>
      </c>
      <c r="S542">
        <v>56528</v>
      </c>
      <c r="T542">
        <v>2</v>
      </c>
      <c r="U542" s="9">
        <v>39.520000000000003</v>
      </c>
      <c r="V542" s="9">
        <v>39.118000000000002</v>
      </c>
      <c r="W542" s="9">
        <v>35.793999999999997</v>
      </c>
      <c r="X542" s="9">
        <v>37.695999999999998</v>
      </c>
      <c r="Y542" s="9">
        <v>39.597999999999999</v>
      </c>
    </row>
    <row r="543" spans="1:25" hidden="1" x14ac:dyDescent="0.3">
      <c r="A543" t="s">
        <v>445</v>
      </c>
      <c r="B543" t="s">
        <v>446</v>
      </c>
      <c r="C543" t="s">
        <v>620</v>
      </c>
      <c r="D543" t="s">
        <v>448</v>
      </c>
      <c r="E543" s="52">
        <f>Transportation!E543/1000000</f>
        <v>7.6699999999999994E-6</v>
      </c>
      <c r="F543" s="55">
        <f t="shared" si="58"/>
        <v>1.8542857142857161E-6</v>
      </c>
      <c r="G543" s="57">
        <f t="shared" si="59"/>
        <v>1.8542857142857161E-7</v>
      </c>
      <c r="H543" s="4">
        <f t="shared" si="60"/>
        <v>2.9500000000000026E-8</v>
      </c>
      <c r="I543">
        <v>204700</v>
      </c>
      <c r="J543">
        <f t="shared" si="62"/>
        <v>1.1077988580850022</v>
      </c>
      <c r="K543" s="50">
        <f t="shared" si="57"/>
        <v>624.79531004408841</v>
      </c>
      <c r="L543" s="53">
        <f t="shared" si="61"/>
        <v>6.2293277790333539</v>
      </c>
      <c r="M543">
        <v>22.8</v>
      </c>
      <c r="N543">
        <v>42.800000000000004</v>
      </c>
      <c r="O543">
        <v>740</v>
      </c>
      <c r="P543">
        <v>34.86</v>
      </c>
      <c r="Q543">
        <v>119.13</v>
      </c>
      <c r="R543" s="7">
        <v>17.283999999999999</v>
      </c>
      <c r="S543" s="8">
        <v>192160</v>
      </c>
      <c r="T543">
        <v>3</v>
      </c>
      <c r="U543" s="9">
        <v>76.876999999999995</v>
      </c>
      <c r="V543" s="9">
        <v>77.236000000000004</v>
      </c>
      <c r="W543" s="9">
        <v>76.799000000000007</v>
      </c>
      <c r="X543" s="9">
        <v>78.091999999999999</v>
      </c>
      <c r="Y543" s="9">
        <v>79.513000000000005</v>
      </c>
    </row>
    <row r="544" spans="1:25" hidden="1" x14ac:dyDescent="0.3">
      <c r="A544" t="s">
        <v>445</v>
      </c>
      <c r="B544" t="s">
        <v>446</v>
      </c>
      <c r="C544" t="s">
        <v>621</v>
      </c>
      <c r="D544" t="s">
        <v>448</v>
      </c>
      <c r="E544" s="52">
        <f>Transportation!E544/1000000</f>
        <v>2.4400000000000004E-5</v>
      </c>
      <c r="F544" s="55">
        <f t="shared" si="58"/>
        <v>5.8989010989011058E-6</v>
      </c>
      <c r="G544" s="57">
        <f t="shared" si="59"/>
        <v>5.8989010989011058E-7</v>
      </c>
      <c r="H544" s="4">
        <f t="shared" si="60"/>
        <v>9.3846153846153943E-8</v>
      </c>
      <c r="I544">
        <v>186500</v>
      </c>
      <c r="J544">
        <f t="shared" si="62"/>
        <v>3.8680705093833785</v>
      </c>
      <c r="K544" s="50">
        <f t="shared" si="57"/>
        <v>569.24438360147769</v>
      </c>
      <c r="L544" s="53">
        <f t="shared" si="61"/>
        <v>19.816896715568955</v>
      </c>
      <c r="M544">
        <v>7.05</v>
      </c>
      <c r="N544">
        <v>70.3</v>
      </c>
      <c r="O544">
        <v>371</v>
      </c>
      <c r="P544">
        <v>28.42</v>
      </c>
      <c r="Q544">
        <v>115.38</v>
      </c>
      <c r="R544" s="7">
        <v>5.2751999999999999</v>
      </c>
      <c r="S544">
        <v>72932</v>
      </c>
      <c r="T544">
        <v>2</v>
      </c>
      <c r="U544" s="9">
        <v>56.353000000000002</v>
      </c>
      <c r="V544" s="9">
        <v>56.353000000000002</v>
      </c>
      <c r="W544" s="9">
        <v>55.954000000000001</v>
      </c>
      <c r="X544" s="9">
        <v>56.154000000000003</v>
      </c>
      <c r="Y544" s="9">
        <v>56.353000000000002</v>
      </c>
    </row>
    <row r="545" spans="1:25" hidden="1" x14ac:dyDescent="0.3">
      <c r="A545" t="s">
        <v>445</v>
      </c>
      <c r="B545" t="s">
        <v>446</v>
      </c>
      <c r="C545" t="s">
        <v>622</v>
      </c>
      <c r="D545" t="s">
        <v>448</v>
      </c>
      <c r="E545" s="52">
        <f>Transportation!E545/1000000</f>
        <v>1.0100000000000002E-5</v>
      </c>
      <c r="F545" s="55">
        <f t="shared" si="58"/>
        <v>2.4417582417582445E-6</v>
      </c>
      <c r="G545" s="57">
        <f t="shared" si="59"/>
        <v>2.4417582417582445E-7</v>
      </c>
      <c r="H545" s="4">
        <f t="shared" si="60"/>
        <v>3.8846153846153888E-8</v>
      </c>
      <c r="I545">
        <v>166900</v>
      </c>
      <c r="J545">
        <f t="shared" si="62"/>
        <v>1.7891569053325347</v>
      </c>
      <c r="K545" s="50">
        <f t="shared" si="57"/>
        <v>509.42030897097385</v>
      </c>
      <c r="L545" s="53">
        <f t="shared" si="61"/>
        <v>8.2028957716084605</v>
      </c>
      <c r="M545">
        <v>23.3</v>
      </c>
      <c r="N545">
        <v>34.6</v>
      </c>
      <c r="O545">
        <v>416</v>
      </c>
      <c r="P545">
        <v>39.33</v>
      </c>
      <c r="Q545">
        <v>115.87</v>
      </c>
      <c r="R545" s="7">
        <v>12.013999999999999</v>
      </c>
      <c r="S545" s="8">
        <v>161340</v>
      </c>
      <c r="T545">
        <v>2</v>
      </c>
      <c r="U545" s="9">
        <v>85.775999999999996</v>
      </c>
      <c r="V545" s="9">
        <v>85.820999999999998</v>
      </c>
      <c r="W545" s="9">
        <v>85.774000000000001</v>
      </c>
      <c r="X545" s="9">
        <v>86.350999999999999</v>
      </c>
      <c r="Y545" s="9">
        <v>86.927999999999997</v>
      </c>
    </row>
    <row r="546" spans="1:25" hidden="1" x14ac:dyDescent="0.3">
      <c r="A546" t="s">
        <v>445</v>
      </c>
      <c r="B546" t="s">
        <v>446</v>
      </c>
      <c r="C546" t="s">
        <v>623</v>
      </c>
      <c r="D546" t="s">
        <v>448</v>
      </c>
      <c r="E546" s="52">
        <f>Transportation!E546/1000000</f>
        <v>5.7300000000000004E-5</v>
      </c>
      <c r="F546" s="55">
        <f t="shared" si="58"/>
        <v>1.3852747252747268E-5</v>
      </c>
      <c r="G546" s="57">
        <f t="shared" si="59"/>
        <v>1.3852747252747269E-6</v>
      </c>
      <c r="H546" s="4">
        <f t="shared" si="60"/>
        <v>2.2038461538461562E-7</v>
      </c>
      <c r="I546">
        <v>685500</v>
      </c>
      <c r="J546">
        <f t="shared" si="62"/>
        <v>2.4713289387308532</v>
      </c>
      <c r="K546" s="50">
        <f t="shared" si="57"/>
        <v>2092.3164877148147</v>
      </c>
      <c r="L546" s="53">
        <f t="shared" si="61"/>
        <v>46.537220565659865</v>
      </c>
      <c r="M546">
        <v>12.3</v>
      </c>
      <c r="N546">
        <v>196</v>
      </c>
      <c r="O546">
        <v>406</v>
      </c>
      <c r="P546">
        <v>38.03</v>
      </c>
      <c r="Q546">
        <v>114.84</v>
      </c>
      <c r="R546" s="7">
        <v>2.0728</v>
      </c>
      <c r="S546">
        <v>88440</v>
      </c>
      <c r="T546">
        <v>1</v>
      </c>
      <c r="U546" s="9">
        <v>96.745999999999995</v>
      </c>
      <c r="V546" s="9">
        <v>96.745999999999995</v>
      </c>
      <c r="W546" s="9">
        <v>96.745999999999995</v>
      </c>
      <c r="X546" s="9">
        <v>96.745999999999995</v>
      </c>
      <c r="Y546" s="9">
        <v>96.745999999999995</v>
      </c>
    </row>
    <row r="547" spans="1:25" hidden="1" x14ac:dyDescent="0.3">
      <c r="A547" t="s">
        <v>445</v>
      </c>
      <c r="B547" t="s">
        <v>446</v>
      </c>
      <c r="C547" t="s">
        <v>624</v>
      </c>
      <c r="D547" t="s">
        <v>448</v>
      </c>
      <c r="E547" s="52">
        <f>Transportation!E547/1000000</f>
        <v>7.8799999999999991E-6</v>
      </c>
      <c r="F547" s="55">
        <f t="shared" si="58"/>
        <v>1.9050549450549467E-6</v>
      </c>
      <c r="G547" s="57">
        <f t="shared" si="59"/>
        <v>1.9050549450549469E-7</v>
      </c>
      <c r="H547" s="4">
        <f t="shared" si="60"/>
        <v>3.0307692307692332E-8</v>
      </c>
      <c r="I547">
        <v>139100</v>
      </c>
      <c r="J547">
        <f t="shared" si="62"/>
        <v>1.6748753055355858</v>
      </c>
      <c r="K547" s="50">
        <f t="shared" si="57"/>
        <v>424.56779495423882</v>
      </c>
      <c r="L547" s="53">
        <f t="shared" si="61"/>
        <v>6.3998830376509561</v>
      </c>
      <c r="M547">
        <v>25.3</v>
      </c>
      <c r="N547">
        <v>27.700000000000003</v>
      </c>
      <c r="O547">
        <v>467</v>
      </c>
      <c r="P547">
        <v>31.35</v>
      </c>
      <c r="Q547">
        <v>118.92</v>
      </c>
      <c r="R547" s="7">
        <v>16.859000000000002</v>
      </c>
      <c r="S547" s="8">
        <v>124230</v>
      </c>
      <c r="T547">
        <v>3</v>
      </c>
      <c r="U547" s="9">
        <v>65.158000000000001</v>
      </c>
      <c r="V547" s="9">
        <v>65.313999999999993</v>
      </c>
      <c r="W547" s="9">
        <v>61.515999999999998</v>
      </c>
      <c r="X547" s="9">
        <v>64.849999999999994</v>
      </c>
      <c r="Y547" s="9">
        <v>66.117999999999995</v>
      </c>
    </row>
    <row r="548" spans="1:25" hidden="1" x14ac:dyDescent="0.3">
      <c r="A548" t="s">
        <v>445</v>
      </c>
      <c r="B548" t="s">
        <v>446</v>
      </c>
      <c r="C548" t="s">
        <v>625</v>
      </c>
      <c r="D548" t="s">
        <v>448</v>
      </c>
      <c r="E548" s="52">
        <f>Transportation!E548/1000000</f>
        <v>7.5800000000000003E-6</v>
      </c>
      <c r="F548" s="55">
        <f t="shared" si="58"/>
        <v>1.8325274725274745E-6</v>
      </c>
      <c r="G548" s="57">
        <f t="shared" si="59"/>
        <v>1.8325274725274745E-7</v>
      </c>
      <c r="H548" s="4">
        <f t="shared" si="60"/>
        <v>2.9153846153846182E-8</v>
      </c>
      <c r="I548">
        <v>154700</v>
      </c>
      <c r="J548">
        <f t="shared" si="62"/>
        <v>1.4486460407239821</v>
      </c>
      <c r="K548" s="50">
        <f t="shared" si="57"/>
        <v>472.18287476219086</v>
      </c>
      <c r="L548" s="53">
        <f t="shared" si="61"/>
        <v>6.1562326681972417</v>
      </c>
      <c r="M548">
        <v>34.300000000000004</v>
      </c>
      <c r="N548">
        <v>26.400000000000002</v>
      </c>
      <c r="O548">
        <v>437</v>
      </c>
      <c r="P548">
        <v>36.39</v>
      </c>
      <c r="Q548">
        <v>119.76</v>
      </c>
      <c r="R548" s="7">
        <v>16.524999999999999</v>
      </c>
      <c r="S548" s="8">
        <v>215590</v>
      </c>
      <c r="T548">
        <v>4</v>
      </c>
      <c r="U548" s="9">
        <v>67.438999999999993</v>
      </c>
      <c r="V548" s="9">
        <v>67.316000000000003</v>
      </c>
      <c r="W548" s="9">
        <v>66.468000000000004</v>
      </c>
      <c r="X548" s="9">
        <v>67.254000000000005</v>
      </c>
      <c r="Y548" s="9">
        <v>68.081999999999994</v>
      </c>
    </row>
    <row r="549" spans="1:25" hidden="1" x14ac:dyDescent="0.3">
      <c r="A549" t="s">
        <v>445</v>
      </c>
      <c r="B549" t="s">
        <v>446</v>
      </c>
      <c r="C549" t="s">
        <v>626</v>
      </c>
      <c r="D549" t="s">
        <v>448</v>
      </c>
      <c r="E549" s="52">
        <f>Transportation!E549/1000000</f>
        <v>1.2E-5</v>
      </c>
      <c r="F549" s="55">
        <f t="shared" si="58"/>
        <v>2.901098901098904E-6</v>
      </c>
      <c r="G549" s="57">
        <f t="shared" si="59"/>
        <v>2.9010989010989042E-7</v>
      </c>
      <c r="H549" s="4">
        <f t="shared" si="60"/>
        <v>4.6153846153846199E-8</v>
      </c>
      <c r="I549">
        <v>119100</v>
      </c>
      <c r="J549">
        <f t="shared" si="62"/>
        <v>2.9788790931989926</v>
      </c>
      <c r="K549" s="50">
        <f t="shared" si="57"/>
        <v>363.52282084147987</v>
      </c>
      <c r="L549" s="53">
        <f t="shared" si="61"/>
        <v>9.7460147781486661</v>
      </c>
      <c r="M549">
        <v>7.76</v>
      </c>
      <c r="N549">
        <v>42.800000000000004</v>
      </c>
      <c r="O549">
        <v>436</v>
      </c>
      <c r="P549">
        <v>35.799999999999997</v>
      </c>
      <c r="Q549">
        <v>112.93</v>
      </c>
      <c r="R549" s="7">
        <v>10.195</v>
      </c>
      <c r="S549" s="8">
        <v>158320</v>
      </c>
      <c r="T549">
        <v>3</v>
      </c>
      <c r="U549" s="9">
        <v>59.595999999999997</v>
      </c>
      <c r="V549" s="9">
        <v>59.817</v>
      </c>
      <c r="W549" s="9">
        <v>57.856999999999999</v>
      </c>
      <c r="X549" s="9">
        <v>57.99</v>
      </c>
      <c r="Y549" s="9">
        <v>62.042999999999999</v>
      </c>
    </row>
    <row r="550" spans="1:25" hidden="1" x14ac:dyDescent="0.3">
      <c r="A550" t="s">
        <v>445</v>
      </c>
      <c r="B550" t="s">
        <v>446</v>
      </c>
      <c r="C550" t="s">
        <v>627</v>
      </c>
      <c r="D550" t="s">
        <v>448</v>
      </c>
      <c r="E550" s="52">
        <f>Transportation!E550/1000000</f>
        <v>1.4700000000000002E-5</v>
      </c>
      <c r="F550" s="55">
        <f t="shared" si="58"/>
        <v>3.5538461538461577E-6</v>
      </c>
      <c r="G550" s="57">
        <f t="shared" si="59"/>
        <v>3.5538461538461581E-7</v>
      </c>
      <c r="H550" s="4">
        <f t="shared" si="60"/>
        <v>5.6538461538461602E-8</v>
      </c>
      <c r="I550">
        <v>225200</v>
      </c>
      <c r="J550">
        <f t="shared" si="62"/>
        <v>1.9298890430728242</v>
      </c>
      <c r="K550" s="50">
        <f t="shared" si="57"/>
        <v>687.36640850966637</v>
      </c>
      <c r="L550" s="53">
        <f t="shared" si="61"/>
        <v>11.938868103232114</v>
      </c>
      <c r="M550">
        <v>14.700000000000001</v>
      </c>
      <c r="N550">
        <v>58.7</v>
      </c>
      <c r="O550">
        <v>536</v>
      </c>
      <c r="P550">
        <v>32.79</v>
      </c>
      <c r="Q550">
        <v>119.45</v>
      </c>
      <c r="R550" s="7">
        <v>9.1245999999999992</v>
      </c>
      <c r="S550" s="8">
        <v>106530</v>
      </c>
      <c r="T550">
        <v>2</v>
      </c>
      <c r="U550" s="9">
        <v>88.713999999999999</v>
      </c>
      <c r="V550" s="9">
        <v>87.25</v>
      </c>
      <c r="W550" s="9">
        <v>80.373000000000005</v>
      </c>
      <c r="X550" s="9">
        <v>84.844999999999999</v>
      </c>
      <c r="Y550" s="9">
        <v>89.316000000000003</v>
      </c>
    </row>
    <row r="551" spans="1:25" hidden="1" x14ac:dyDescent="0.3">
      <c r="A551" t="s">
        <v>445</v>
      </c>
      <c r="B551" t="s">
        <v>446</v>
      </c>
      <c r="C551" t="s">
        <v>628</v>
      </c>
      <c r="D551" t="s">
        <v>448</v>
      </c>
      <c r="E551" s="52">
        <f>Transportation!E551/1000000</f>
        <v>2.2200000000000004E-5</v>
      </c>
      <c r="F551" s="55">
        <f t="shared" si="58"/>
        <v>5.3670329670329736E-6</v>
      </c>
      <c r="G551" s="57">
        <f t="shared" si="59"/>
        <v>5.3670329670329736E-7</v>
      </c>
      <c r="H551" s="4">
        <f t="shared" si="60"/>
        <v>8.5384615384615479E-8</v>
      </c>
      <c r="I551">
        <v>380300</v>
      </c>
      <c r="J551">
        <f t="shared" si="62"/>
        <v>1.7258777938469632</v>
      </c>
      <c r="K551" s="50">
        <f t="shared" si="57"/>
        <v>1160.7701827541123</v>
      </c>
      <c r="L551" s="53">
        <f t="shared" si="61"/>
        <v>18.030127339575031</v>
      </c>
      <c r="M551">
        <v>15.600000000000001</v>
      </c>
      <c r="N551">
        <v>96.2</v>
      </c>
      <c r="O551">
        <v>474</v>
      </c>
      <c r="P551">
        <v>23.38</v>
      </c>
      <c r="Q551">
        <v>103.15</v>
      </c>
      <c r="R551" s="7">
        <v>4.9253999999999998</v>
      </c>
      <c r="S551">
        <v>66426</v>
      </c>
      <c r="T551">
        <v>2</v>
      </c>
      <c r="U551" s="9">
        <v>16.989000000000001</v>
      </c>
      <c r="V551" s="9">
        <v>17.373999999999999</v>
      </c>
      <c r="W551" s="9">
        <v>16.914999999999999</v>
      </c>
      <c r="X551" s="9">
        <v>18.738</v>
      </c>
      <c r="Y551" s="9">
        <v>20.561</v>
      </c>
    </row>
    <row r="552" spans="1:25" hidden="1" x14ac:dyDescent="0.3">
      <c r="A552" t="s">
        <v>445</v>
      </c>
      <c r="B552" t="s">
        <v>446</v>
      </c>
      <c r="C552" t="s">
        <v>629</v>
      </c>
      <c r="D552" t="s">
        <v>448</v>
      </c>
      <c r="E552" s="52">
        <f>Transportation!E552/1000000</f>
        <v>1.4100000000000002E-5</v>
      </c>
      <c r="F552" s="55">
        <f t="shared" si="58"/>
        <v>3.4087912087912128E-6</v>
      </c>
      <c r="G552" s="57">
        <f t="shared" si="59"/>
        <v>3.4087912087912131E-7</v>
      </c>
      <c r="H552" s="4">
        <f t="shared" si="60"/>
        <v>5.4230769230769289E-8</v>
      </c>
      <c r="I552">
        <v>156800</v>
      </c>
      <c r="J552">
        <f t="shared" si="62"/>
        <v>2.6586210937500003</v>
      </c>
      <c r="K552" s="50">
        <f t="shared" si="57"/>
        <v>478.59259704403058</v>
      </c>
      <c r="L552" s="53">
        <f t="shared" si="61"/>
        <v>11.451567364324683</v>
      </c>
      <c r="M552">
        <v>17.5</v>
      </c>
      <c r="N552">
        <v>37.5</v>
      </c>
      <c r="O552">
        <v>368</v>
      </c>
      <c r="P552">
        <v>50.8</v>
      </c>
      <c r="Q552">
        <v>121.54</v>
      </c>
      <c r="R552" s="7">
        <v>9.8051999999999992</v>
      </c>
      <c r="S552">
        <v>2026</v>
      </c>
      <c r="T552">
        <v>3</v>
      </c>
      <c r="U552" s="9">
        <v>7.0160999999999998</v>
      </c>
      <c r="V552" s="9">
        <v>7.0388999999999999</v>
      </c>
      <c r="W552" s="9">
        <v>6.9927999999999999</v>
      </c>
      <c r="X552" s="9">
        <v>7.0983999999999998</v>
      </c>
      <c r="Y552" s="9">
        <v>7.2565999999999997</v>
      </c>
    </row>
    <row r="553" spans="1:25" hidden="1" x14ac:dyDescent="0.3">
      <c r="A553" t="s">
        <v>445</v>
      </c>
      <c r="B553" t="s">
        <v>446</v>
      </c>
      <c r="C553" t="s">
        <v>630</v>
      </c>
      <c r="D553" t="s">
        <v>448</v>
      </c>
      <c r="E553" s="52">
        <f>Transportation!E553/1000000</f>
        <v>4.8400000000000002E-6</v>
      </c>
      <c r="F553" s="55">
        <f t="shared" si="58"/>
        <v>1.1701098901098914E-6</v>
      </c>
      <c r="G553" s="57">
        <f t="shared" si="59"/>
        <v>1.1701098901098914E-7</v>
      </c>
      <c r="H553" s="4">
        <f t="shared" si="60"/>
        <v>1.8615384615384635E-8</v>
      </c>
      <c r="I553">
        <v>114300</v>
      </c>
      <c r="J553">
        <f t="shared" si="62"/>
        <v>1.2519371391076117</v>
      </c>
      <c r="K553" s="50">
        <f t="shared" si="57"/>
        <v>348.87202705441769</v>
      </c>
      <c r="L553" s="53">
        <f t="shared" si="61"/>
        <v>3.9308926271866289</v>
      </c>
      <c r="M553">
        <v>37.300000000000004</v>
      </c>
      <c r="N553">
        <v>18.7</v>
      </c>
      <c r="O553">
        <v>415</v>
      </c>
      <c r="P553">
        <v>36.42</v>
      </c>
      <c r="Q553">
        <v>94.9</v>
      </c>
      <c r="R553" s="7">
        <v>22.158000000000001</v>
      </c>
      <c r="S553">
        <v>674.8</v>
      </c>
      <c r="T553">
        <v>4</v>
      </c>
      <c r="U553" s="9">
        <v>34.616</v>
      </c>
      <c r="V553" s="9">
        <v>34.61</v>
      </c>
      <c r="W553" s="9">
        <v>34.040999999999997</v>
      </c>
      <c r="X553" s="9">
        <v>34.573</v>
      </c>
      <c r="Y553" s="9">
        <v>34.918999999999997</v>
      </c>
    </row>
    <row r="554" spans="1:25" hidden="1" x14ac:dyDescent="0.3">
      <c r="A554" t="s">
        <v>445</v>
      </c>
      <c r="B554" t="s">
        <v>446</v>
      </c>
      <c r="C554" t="s">
        <v>631</v>
      </c>
      <c r="D554" t="s">
        <v>448</v>
      </c>
      <c r="E554" s="52">
        <f>Transportation!E554/1000000</f>
        <v>2.5999999999999998E-5</v>
      </c>
      <c r="F554" s="55">
        <f t="shared" si="58"/>
        <v>6.2857142857142917E-6</v>
      </c>
      <c r="G554" s="57">
        <f t="shared" si="59"/>
        <v>6.2857142857142919E-7</v>
      </c>
      <c r="H554" s="4">
        <f t="shared" si="60"/>
        <v>1.0000000000000009E-7</v>
      </c>
      <c r="I554">
        <v>113300</v>
      </c>
      <c r="J554">
        <f t="shared" si="62"/>
        <v>6.784640335392762</v>
      </c>
      <c r="K554" s="50">
        <f t="shared" si="57"/>
        <v>345.81977834877972</v>
      </c>
      <c r="L554" s="53">
        <f t="shared" si="61"/>
        <v>21.116365352655439</v>
      </c>
      <c r="M554">
        <v>2.37</v>
      </c>
      <c r="N554">
        <v>73.600000000000009</v>
      </c>
      <c r="O554">
        <v>310</v>
      </c>
      <c r="P554">
        <v>28.45</v>
      </c>
      <c r="Q554">
        <v>104.71</v>
      </c>
      <c r="R554" s="7">
        <v>4.2100999999999997</v>
      </c>
      <c r="S554">
        <v>43716</v>
      </c>
      <c r="T554">
        <v>1</v>
      </c>
      <c r="U554" s="9">
        <v>58.343000000000004</v>
      </c>
      <c r="V554" s="9">
        <v>58.343000000000004</v>
      </c>
      <c r="W554" s="9">
        <v>58.343000000000004</v>
      </c>
      <c r="X554" s="9">
        <v>58.343000000000004</v>
      </c>
      <c r="Y554" s="9">
        <v>58.343000000000004</v>
      </c>
    </row>
    <row r="555" spans="1:25" hidden="1" x14ac:dyDescent="0.3">
      <c r="A555" t="s">
        <v>445</v>
      </c>
      <c r="B555" t="s">
        <v>446</v>
      </c>
      <c r="C555" t="s">
        <v>632</v>
      </c>
      <c r="D555" t="s">
        <v>448</v>
      </c>
      <c r="E555" s="52">
        <f>Transportation!E555/1000000</f>
        <v>2.5000000000000001E-5</v>
      </c>
      <c r="F555" s="55">
        <f t="shared" si="58"/>
        <v>6.0439560439560503E-6</v>
      </c>
      <c r="G555" s="57">
        <f t="shared" si="59"/>
        <v>6.0439560439560507E-7</v>
      </c>
      <c r="H555" s="4">
        <f t="shared" si="60"/>
        <v>9.6153846153846249E-8</v>
      </c>
      <c r="I555">
        <v>204400</v>
      </c>
      <c r="J555">
        <f t="shared" si="62"/>
        <v>3.616117294520548</v>
      </c>
      <c r="K555" s="50">
        <f t="shared" si="57"/>
        <v>623.87963543239698</v>
      </c>
      <c r="L555" s="53">
        <f t="shared" si="61"/>
        <v>20.304197454476384</v>
      </c>
      <c r="M555">
        <v>9.6300000000000008</v>
      </c>
      <c r="N555">
        <v>65.8</v>
      </c>
      <c r="O555">
        <v>312</v>
      </c>
      <c r="P555">
        <v>30.47</v>
      </c>
      <c r="Q555">
        <v>106.64</v>
      </c>
      <c r="R555" s="7">
        <v>4.7382</v>
      </c>
      <c r="S555">
        <v>76946</v>
      </c>
      <c r="T555">
        <v>1</v>
      </c>
      <c r="U555" s="9">
        <v>80.287000000000006</v>
      </c>
      <c r="V555" s="9">
        <v>80.287000000000006</v>
      </c>
      <c r="W555" s="9">
        <v>80.287000000000006</v>
      </c>
      <c r="X555" s="9">
        <v>80.287000000000006</v>
      </c>
      <c r="Y555" s="9">
        <v>80.287000000000006</v>
      </c>
    </row>
    <row r="556" spans="1:25" hidden="1" x14ac:dyDescent="0.3">
      <c r="A556" t="s">
        <v>445</v>
      </c>
      <c r="B556" t="s">
        <v>446</v>
      </c>
      <c r="C556" t="s">
        <v>633</v>
      </c>
      <c r="D556" t="s">
        <v>448</v>
      </c>
      <c r="E556" s="52">
        <f>Transportation!E556/1000000</f>
        <v>1.2200000000000002E-5</v>
      </c>
      <c r="F556" s="55">
        <f t="shared" si="58"/>
        <v>2.9494505494505529E-6</v>
      </c>
      <c r="G556" s="57">
        <f t="shared" si="59"/>
        <v>2.9494505494505529E-7</v>
      </c>
      <c r="H556" s="4">
        <f t="shared" si="60"/>
        <v>4.6923076923076972E-8</v>
      </c>
      <c r="I556">
        <v>113000</v>
      </c>
      <c r="J556">
        <f t="shared" si="62"/>
        <v>3.1920139380530976</v>
      </c>
      <c r="K556" s="50">
        <f t="shared" si="57"/>
        <v>344.90410373708835</v>
      </c>
      <c r="L556" s="53">
        <f t="shared" si="61"/>
        <v>9.9084483577844775</v>
      </c>
      <c r="M556">
        <v>10.8</v>
      </c>
      <c r="N556">
        <v>34.300000000000004</v>
      </c>
      <c r="O556">
        <v>390</v>
      </c>
      <c r="P556">
        <v>28.44</v>
      </c>
      <c r="Q556">
        <v>118.18</v>
      </c>
      <c r="R556" s="7">
        <v>11.37</v>
      </c>
      <c r="S556" s="8">
        <v>111490</v>
      </c>
      <c r="T556">
        <v>2</v>
      </c>
      <c r="U556" s="9">
        <v>48.066000000000003</v>
      </c>
      <c r="V556" s="9">
        <v>48.087000000000003</v>
      </c>
      <c r="W556" s="9">
        <v>48.06</v>
      </c>
      <c r="X556" s="9">
        <v>48.15</v>
      </c>
      <c r="Y556" s="9">
        <v>48.24</v>
      </c>
    </row>
    <row r="557" spans="1:25" hidden="1" x14ac:dyDescent="0.3">
      <c r="A557" t="s">
        <v>445</v>
      </c>
      <c r="B557" t="s">
        <v>446</v>
      </c>
      <c r="C557" t="s">
        <v>634</v>
      </c>
      <c r="D557" t="s">
        <v>448</v>
      </c>
      <c r="E557" s="52">
        <f>Transportation!E557/1000000</f>
        <v>1.6900000000000001E-5</v>
      </c>
      <c r="F557" s="55">
        <f t="shared" si="58"/>
        <v>4.0857142857142899E-6</v>
      </c>
      <c r="G557" s="57">
        <f t="shared" si="59"/>
        <v>4.0857142857142902E-7</v>
      </c>
      <c r="H557" s="4">
        <f t="shared" si="60"/>
        <v>6.5000000000000066E-8</v>
      </c>
      <c r="I557">
        <v>222000</v>
      </c>
      <c r="J557">
        <f t="shared" si="62"/>
        <v>2.250697466216216</v>
      </c>
      <c r="K557" s="50">
        <f t="shared" si="57"/>
        <v>677.59921265162495</v>
      </c>
      <c r="L557" s="53">
        <f t="shared" si="61"/>
        <v>13.725637479226037</v>
      </c>
      <c r="M557">
        <v>20.700000000000003</v>
      </c>
      <c r="N557">
        <v>48.800000000000004</v>
      </c>
      <c r="O557">
        <v>297</v>
      </c>
      <c r="P557">
        <v>30.98</v>
      </c>
      <c r="Q557">
        <v>104.28</v>
      </c>
      <c r="R557" s="7">
        <v>6.0933000000000002</v>
      </c>
      <c r="S557" s="8">
        <v>703820</v>
      </c>
      <c r="T557">
        <v>3</v>
      </c>
      <c r="U557" s="9">
        <v>85.1</v>
      </c>
      <c r="V557" s="9">
        <v>85.028000000000006</v>
      </c>
      <c r="W557" s="9">
        <v>81.619</v>
      </c>
      <c r="X557" s="9">
        <v>85.09</v>
      </c>
      <c r="Y557" s="9">
        <v>86.757000000000005</v>
      </c>
    </row>
    <row r="558" spans="1:25" hidden="1" x14ac:dyDescent="0.3">
      <c r="A558" t="s">
        <v>445</v>
      </c>
      <c r="B558" t="s">
        <v>446</v>
      </c>
      <c r="C558" t="s">
        <v>635</v>
      </c>
      <c r="D558" t="s">
        <v>448</v>
      </c>
      <c r="E558" s="52">
        <f>Transportation!E558/1000000</f>
        <v>1.66E-5</v>
      </c>
      <c r="F558" s="55">
        <f t="shared" si="58"/>
        <v>4.0131868131868177E-6</v>
      </c>
      <c r="G558" s="57">
        <f t="shared" si="59"/>
        <v>4.0131868131868172E-7</v>
      </c>
      <c r="H558" s="4">
        <f t="shared" si="60"/>
        <v>6.3846153846153913E-8</v>
      </c>
      <c r="I558">
        <v>154100</v>
      </c>
      <c r="J558">
        <f t="shared" si="62"/>
        <v>3.1848489617131732</v>
      </c>
      <c r="K558" s="50">
        <f t="shared" si="57"/>
        <v>470.35152553880812</v>
      </c>
      <c r="L558" s="53">
        <f t="shared" si="61"/>
        <v>13.481987109772319</v>
      </c>
      <c r="M558">
        <v>9.68</v>
      </c>
      <c r="N558">
        <v>49.5</v>
      </c>
      <c r="O558">
        <v>371</v>
      </c>
      <c r="P558">
        <v>31.63</v>
      </c>
      <c r="Q558">
        <v>114</v>
      </c>
      <c r="R558" s="7">
        <v>7.4839000000000002</v>
      </c>
      <c r="S558">
        <v>74379</v>
      </c>
      <c r="T558">
        <v>2</v>
      </c>
      <c r="U558" s="9">
        <v>55.332999999999998</v>
      </c>
      <c r="V558" s="9">
        <v>55.31</v>
      </c>
      <c r="W558" s="9">
        <v>54.712000000000003</v>
      </c>
      <c r="X558" s="9">
        <v>55.289000000000001</v>
      </c>
      <c r="Y558" s="9">
        <v>55.866</v>
      </c>
    </row>
    <row r="559" spans="1:25" hidden="1" x14ac:dyDescent="0.3">
      <c r="A559" t="s">
        <v>445</v>
      </c>
      <c r="B559" t="s">
        <v>446</v>
      </c>
      <c r="C559" t="s">
        <v>636</v>
      </c>
      <c r="D559" t="s">
        <v>448</v>
      </c>
      <c r="E559" s="52">
        <f>Transportation!E559/1000000</f>
        <v>6.4700000000000001E-5</v>
      </c>
      <c r="F559" s="55">
        <f t="shared" si="58"/>
        <v>1.5641758241758258E-5</v>
      </c>
      <c r="G559" s="57">
        <f t="shared" si="59"/>
        <v>1.5641758241758258E-6</v>
      </c>
      <c r="H559" s="4">
        <f t="shared" si="60"/>
        <v>2.4884615384615407E-7</v>
      </c>
      <c r="I559">
        <v>867100</v>
      </c>
      <c r="J559">
        <f t="shared" si="62"/>
        <v>2.2060659237688847</v>
      </c>
      <c r="K559" s="50">
        <f t="shared" si="57"/>
        <v>2646.6048526586665</v>
      </c>
      <c r="L559" s="53">
        <f t="shared" si="61"/>
        <v>52.547263012184885</v>
      </c>
      <c r="M559">
        <v>22.200000000000003</v>
      </c>
      <c r="N559">
        <v>184</v>
      </c>
      <c r="O559">
        <v>323</v>
      </c>
      <c r="P559">
        <v>32.44</v>
      </c>
      <c r="Q559">
        <v>105.83</v>
      </c>
      <c r="R559" s="7">
        <v>1.7523</v>
      </c>
      <c r="S559">
        <v>38757</v>
      </c>
      <c r="T559">
        <v>2</v>
      </c>
      <c r="U559" s="9">
        <v>44.472000000000001</v>
      </c>
      <c r="V559" s="9">
        <v>44.579000000000001</v>
      </c>
      <c r="W559" s="9">
        <v>44.457000000000001</v>
      </c>
      <c r="X559" s="9">
        <v>45.066000000000003</v>
      </c>
      <c r="Y559" s="9">
        <v>45.676000000000002</v>
      </c>
    </row>
    <row r="560" spans="1:25" hidden="1" x14ac:dyDescent="0.3">
      <c r="A560" t="s">
        <v>445</v>
      </c>
      <c r="B560" t="s">
        <v>446</v>
      </c>
      <c r="C560" t="s">
        <v>637</v>
      </c>
      <c r="D560" t="s">
        <v>448</v>
      </c>
      <c r="E560" s="52">
        <f>Transportation!E560/1000000</f>
        <v>2.6600000000000003E-5</v>
      </c>
      <c r="F560" s="55">
        <f t="shared" si="58"/>
        <v>6.4307692307692379E-6</v>
      </c>
      <c r="G560" s="57">
        <f t="shared" si="59"/>
        <v>6.4307692307692379E-7</v>
      </c>
      <c r="H560" s="4">
        <f t="shared" si="60"/>
        <v>1.0230769230769242E-7</v>
      </c>
      <c r="I560">
        <v>8356000</v>
      </c>
      <c r="J560">
        <f t="shared" si="62"/>
        <v>9.4116679631402592E-2</v>
      </c>
      <c r="K560" s="50">
        <f t="shared" si="57"/>
        <v>25504.590184310709</v>
      </c>
      <c r="L560" s="53">
        <f t="shared" si="61"/>
        <v>21.603666091562875</v>
      </c>
      <c r="M560">
        <v>3020</v>
      </c>
      <c r="N560">
        <v>152</v>
      </c>
      <c r="O560">
        <v>478</v>
      </c>
      <c r="P560">
        <v>22.94</v>
      </c>
      <c r="Q560">
        <v>113.61</v>
      </c>
      <c r="R560" s="7">
        <v>3.1478999999999999</v>
      </c>
      <c r="S560" s="8">
        <v>29969000</v>
      </c>
      <c r="T560">
        <v>100</v>
      </c>
      <c r="U560" s="9">
        <v>66.087000000000003</v>
      </c>
      <c r="V560" s="9">
        <v>63.073999999999998</v>
      </c>
      <c r="W560" s="9">
        <v>24.725000000000001</v>
      </c>
      <c r="X560" s="9">
        <v>61.956000000000003</v>
      </c>
      <c r="Y560" s="9">
        <v>78.179000000000002</v>
      </c>
    </row>
    <row r="561" spans="1:25" hidden="1" x14ac:dyDescent="0.3">
      <c r="A561" t="s">
        <v>445</v>
      </c>
      <c r="B561" t="s">
        <v>446</v>
      </c>
      <c r="C561" t="s">
        <v>638</v>
      </c>
      <c r="D561" t="s">
        <v>448</v>
      </c>
      <c r="E561" s="52">
        <f>Transportation!E561/1000000</f>
        <v>9.9299999999999998E-6</v>
      </c>
      <c r="F561" s="55">
        <f t="shared" si="58"/>
        <v>2.4006593406593432E-6</v>
      </c>
      <c r="G561" s="57">
        <f t="shared" si="59"/>
        <v>2.4006593406593429E-7</v>
      </c>
      <c r="H561" s="4">
        <f t="shared" si="60"/>
        <v>3.8192307692307726E-8</v>
      </c>
      <c r="I561">
        <v>105000</v>
      </c>
      <c r="J561">
        <f t="shared" si="62"/>
        <v>2.7960397499999998</v>
      </c>
      <c r="K561" s="50">
        <f t="shared" si="57"/>
        <v>320.48611409198475</v>
      </c>
      <c r="L561" s="53">
        <f t="shared" si="61"/>
        <v>8.0648272289180198</v>
      </c>
      <c r="M561">
        <v>10.3</v>
      </c>
      <c r="N561">
        <v>32.6</v>
      </c>
      <c r="O561">
        <v>424</v>
      </c>
      <c r="P561">
        <v>36.49</v>
      </c>
      <c r="Q561">
        <v>115.45</v>
      </c>
      <c r="R561" s="7">
        <v>12.996</v>
      </c>
      <c r="S561" s="8">
        <v>120680</v>
      </c>
      <c r="T561">
        <v>2</v>
      </c>
      <c r="U561" s="9">
        <v>89.230999999999995</v>
      </c>
      <c r="V561" s="9">
        <v>89.224000000000004</v>
      </c>
      <c r="W561" s="9">
        <v>85.346999999999994</v>
      </c>
      <c r="X561" s="9">
        <v>87.289000000000001</v>
      </c>
      <c r="Y561" s="9">
        <v>89.230999999999995</v>
      </c>
    </row>
    <row r="562" spans="1:25" hidden="1" x14ac:dyDescent="0.3">
      <c r="A562" t="s">
        <v>445</v>
      </c>
      <c r="B562" t="s">
        <v>446</v>
      </c>
      <c r="C562" t="s">
        <v>639</v>
      </c>
      <c r="D562" t="s">
        <v>448</v>
      </c>
      <c r="E562" s="52">
        <f>Transportation!E562/1000000</f>
        <v>1.7199999999999998E-5</v>
      </c>
      <c r="F562" s="55">
        <f t="shared" si="58"/>
        <v>4.1582417582417622E-6</v>
      </c>
      <c r="G562" s="57">
        <f t="shared" si="59"/>
        <v>4.1582417582417622E-7</v>
      </c>
      <c r="H562" s="4">
        <f t="shared" si="60"/>
        <v>6.6153846153846206E-8</v>
      </c>
      <c r="I562">
        <v>197300</v>
      </c>
      <c r="J562">
        <f t="shared" si="62"/>
        <v>2.5774173846933599</v>
      </c>
      <c r="K562" s="50">
        <f t="shared" si="57"/>
        <v>602.20866962236755</v>
      </c>
      <c r="L562" s="53">
        <f t="shared" si="61"/>
        <v>13.969287848679752</v>
      </c>
      <c r="M562">
        <v>10.100000000000001</v>
      </c>
      <c r="N562">
        <v>62</v>
      </c>
      <c r="O562">
        <v>469</v>
      </c>
      <c r="P562">
        <v>34.31</v>
      </c>
      <c r="Q562">
        <v>119.26</v>
      </c>
      <c r="R562" s="7">
        <v>7.5675999999999997</v>
      </c>
      <c r="S562" s="8">
        <v>135030</v>
      </c>
      <c r="T562">
        <v>2</v>
      </c>
      <c r="U562" s="9">
        <v>75.772999999999996</v>
      </c>
      <c r="V562" s="9">
        <v>75.8</v>
      </c>
      <c r="W562" s="9">
        <v>75.763000000000005</v>
      </c>
      <c r="X562" s="9">
        <v>75.870999999999995</v>
      </c>
      <c r="Y562" s="9">
        <v>75.978999999999999</v>
      </c>
    </row>
    <row r="563" spans="1:25" hidden="1" x14ac:dyDescent="0.3">
      <c r="A563" t="s">
        <v>445</v>
      </c>
      <c r="B563" t="s">
        <v>446</v>
      </c>
      <c r="C563" t="s">
        <v>640</v>
      </c>
      <c r="D563" t="s">
        <v>448</v>
      </c>
      <c r="E563" s="52">
        <f>Transportation!E563/1000000</f>
        <v>1.7900000000000001E-5</v>
      </c>
      <c r="F563" s="55">
        <f t="shared" si="58"/>
        <v>4.3274725274725322E-6</v>
      </c>
      <c r="G563" s="57">
        <f t="shared" si="59"/>
        <v>4.3274725274725325E-7</v>
      </c>
      <c r="H563" s="4">
        <f t="shared" si="60"/>
        <v>6.8846153846153918E-8</v>
      </c>
      <c r="I563">
        <v>172900</v>
      </c>
      <c r="J563">
        <f t="shared" si="62"/>
        <v>3.0608456477732795</v>
      </c>
      <c r="K563" s="50">
        <f t="shared" si="57"/>
        <v>527.73380120480158</v>
      </c>
      <c r="L563" s="53">
        <f t="shared" si="61"/>
        <v>14.537805377405093</v>
      </c>
      <c r="M563">
        <v>9.5</v>
      </c>
      <c r="N563">
        <v>56.1</v>
      </c>
      <c r="O563">
        <v>376</v>
      </c>
      <c r="P563">
        <v>32.270000000000003</v>
      </c>
      <c r="Q563">
        <v>111.63</v>
      </c>
      <c r="R563" s="7">
        <v>6.7024999999999997</v>
      </c>
      <c r="S563">
        <v>45523</v>
      </c>
      <c r="T563">
        <v>2</v>
      </c>
      <c r="U563" s="9">
        <v>52.942999999999998</v>
      </c>
      <c r="V563" s="9">
        <v>52.497</v>
      </c>
      <c r="W563" s="9">
        <v>48.688000000000002</v>
      </c>
      <c r="X563" s="9">
        <v>50.854999999999997</v>
      </c>
      <c r="Y563" s="9">
        <v>53.021999999999998</v>
      </c>
    </row>
    <row r="564" spans="1:25" hidden="1" x14ac:dyDescent="0.3">
      <c r="A564" t="s">
        <v>445</v>
      </c>
      <c r="B564" t="s">
        <v>446</v>
      </c>
      <c r="C564" t="s">
        <v>641</v>
      </c>
      <c r="D564" t="s">
        <v>448</v>
      </c>
      <c r="E564" s="52">
        <f>Transportation!E564/1000000</f>
        <v>5.3499999999999999E-5</v>
      </c>
      <c r="F564" s="55">
        <f t="shared" si="58"/>
        <v>1.2934065934065948E-5</v>
      </c>
      <c r="G564" s="57">
        <f t="shared" si="59"/>
        <v>1.2934065934065947E-6</v>
      </c>
      <c r="H564" s="4">
        <f t="shared" si="60"/>
        <v>2.0576923076923097E-7</v>
      </c>
      <c r="I564">
        <v>571100</v>
      </c>
      <c r="J564">
        <f t="shared" si="62"/>
        <v>2.7696507835755559</v>
      </c>
      <c r="K564" s="50">
        <f t="shared" ref="K564:K627" si="63">I564*CVD_CHN</f>
        <v>1743.1392357898333</v>
      </c>
      <c r="L564" s="53">
        <f t="shared" si="61"/>
        <v>43.450982552579461</v>
      </c>
      <c r="M564">
        <v>11.4</v>
      </c>
      <c r="N564">
        <v>169</v>
      </c>
      <c r="O564">
        <v>418</v>
      </c>
      <c r="P564">
        <v>30.67</v>
      </c>
      <c r="Q564">
        <v>117.48</v>
      </c>
      <c r="R564" s="7">
        <v>2.4769000000000001</v>
      </c>
      <c r="S564">
        <v>43310</v>
      </c>
      <c r="T564">
        <v>2</v>
      </c>
      <c r="U564" s="9">
        <v>56.487000000000002</v>
      </c>
      <c r="V564" s="9">
        <v>56.15</v>
      </c>
      <c r="W564" s="9">
        <v>51.863999999999997</v>
      </c>
      <c r="X564" s="9">
        <v>54.197000000000003</v>
      </c>
      <c r="Y564" s="9">
        <v>56.53</v>
      </c>
    </row>
    <row r="565" spans="1:25" hidden="1" x14ac:dyDescent="0.3">
      <c r="A565" t="s">
        <v>445</v>
      </c>
      <c r="B565" t="s">
        <v>446</v>
      </c>
      <c r="C565" t="s">
        <v>642</v>
      </c>
      <c r="D565" t="s">
        <v>448</v>
      </c>
      <c r="E565" s="52">
        <f>Transportation!E565/1000000</f>
        <v>1.6100000000000002E-5</v>
      </c>
      <c r="F565" s="55">
        <f t="shared" si="58"/>
        <v>3.8923076923076969E-6</v>
      </c>
      <c r="G565" s="57">
        <f t="shared" si="59"/>
        <v>3.8923076923076966E-7</v>
      </c>
      <c r="H565" s="4">
        <f t="shared" si="60"/>
        <v>6.1923076923076987E-8</v>
      </c>
      <c r="I565">
        <v>481300</v>
      </c>
      <c r="J565">
        <f t="shared" si="62"/>
        <v>0.98899342925410372</v>
      </c>
      <c r="K565" s="50">
        <f t="shared" si="63"/>
        <v>1469.0473020235454</v>
      </c>
      <c r="L565" s="53">
        <f t="shared" si="61"/>
        <v>13.075903160682795</v>
      </c>
      <c r="M565">
        <v>57.800000000000004</v>
      </c>
      <c r="N565">
        <v>63.300000000000004</v>
      </c>
      <c r="O565">
        <v>451</v>
      </c>
      <c r="P565">
        <v>23.1</v>
      </c>
      <c r="Q565">
        <v>109.61</v>
      </c>
      <c r="R565" s="7">
        <v>7.1220999999999997</v>
      </c>
      <c r="S565" s="8">
        <v>183980</v>
      </c>
      <c r="T565">
        <v>4</v>
      </c>
      <c r="U565" s="9">
        <v>47.298000000000002</v>
      </c>
      <c r="V565" s="9">
        <v>47.167000000000002</v>
      </c>
      <c r="W565" s="9">
        <v>44.863</v>
      </c>
      <c r="X565" s="9">
        <v>47.543999999999997</v>
      </c>
      <c r="Y565" s="9">
        <v>48.06</v>
      </c>
    </row>
    <row r="566" spans="1:25" hidden="1" x14ac:dyDescent="0.3">
      <c r="A566" t="s">
        <v>445</v>
      </c>
      <c r="B566" t="s">
        <v>446</v>
      </c>
      <c r="C566" t="s">
        <v>643</v>
      </c>
      <c r="D566" t="s">
        <v>448</v>
      </c>
      <c r="E566" s="52">
        <f>Transportation!E566/1000000</f>
        <v>1.6500000000000001E-5</v>
      </c>
      <c r="F566" s="55">
        <f t="shared" si="58"/>
        <v>3.9890109890109938E-6</v>
      </c>
      <c r="G566" s="57">
        <f t="shared" si="59"/>
        <v>3.9890109890109934E-7</v>
      </c>
      <c r="H566" s="4">
        <f t="shared" si="60"/>
        <v>6.3461538461538533E-8</v>
      </c>
      <c r="I566">
        <v>611200</v>
      </c>
      <c r="J566">
        <f t="shared" si="62"/>
        <v>0.79814903059554976</v>
      </c>
      <c r="K566" s="50">
        <f t="shared" si="63"/>
        <v>1865.5344088859151</v>
      </c>
      <c r="L566" s="53">
        <f t="shared" si="61"/>
        <v>13.400770319954416</v>
      </c>
      <c r="M566">
        <v>85.9</v>
      </c>
      <c r="N566">
        <v>65.900000000000006</v>
      </c>
      <c r="O566">
        <v>467</v>
      </c>
      <c r="P566">
        <v>25.28</v>
      </c>
      <c r="Q566">
        <v>110.3</v>
      </c>
      <c r="R566" s="7">
        <v>7.0808</v>
      </c>
      <c r="S566" s="8">
        <v>544620</v>
      </c>
      <c r="T566">
        <v>4</v>
      </c>
      <c r="U566" s="9">
        <v>57.322000000000003</v>
      </c>
      <c r="V566" s="9">
        <v>56.456000000000003</v>
      </c>
      <c r="W566" s="9">
        <v>50.926000000000002</v>
      </c>
      <c r="X566" s="9">
        <v>55.704999999999998</v>
      </c>
      <c r="Y566" s="9">
        <v>58.432000000000002</v>
      </c>
    </row>
    <row r="567" spans="1:25" hidden="1" x14ac:dyDescent="0.3">
      <c r="A567" t="s">
        <v>445</v>
      </c>
      <c r="B567" t="s">
        <v>446</v>
      </c>
      <c r="C567" t="s">
        <v>644</v>
      </c>
      <c r="D567" t="s">
        <v>448</v>
      </c>
      <c r="E567" s="52">
        <f>Transportation!E567/1000000</f>
        <v>3.57E-5</v>
      </c>
      <c r="F567" s="55">
        <f t="shared" si="58"/>
        <v>8.6307692307692397E-6</v>
      </c>
      <c r="G567" s="57">
        <f t="shared" si="59"/>
        <v>8.6307692307692402E-7</v>
      </c>
      <c r="H567" s="4">
        <f t="shared" si="60"/>
        <v>1.3730769230769244E-7</v>
      </c>
      <c r="I567">
        <v>277000</v>
      </c>
      <c r="J567">
        <f t="shared" si="62"/>
        <v>3.8104111462093861</v>
      </c>
      <c r="K567" s="50">
        <f t="shared" si="63"/>
        <v>845.47289146171215</v>
      </c>
      <c r="L567" s="53">
        <f t="shared" si="61"/>
        <v>28.994393964992273</v>
      </c>
      <c r="M567">
        <v>4.82</v>
      </c>
      <c r="N567">
        <v>126</v>
      </c>
      <c r="O567">
        <v>458</v>
      </c>
      <c r="P567">
        <v>24.5</v>
      </c>
      <c r="Q567">
        <v>110.39</v>
      </c>
      <c r="R567" s="7">
        <v>3.6288</v>
      </c>
      <c r="S567">
        <v>86070</v>
      </c>
      <c r="T567">
        <v>4</v>
      </c>
      <c r="U567" s="9">
        <v>45.887999999999998</v>
      </c>
      <c r="V567" s="9">
        <v>45.912999999999997</v>
      </c>
      <c r="W567" s="9">
        <v>44.411999999999999</v>
      </c>
      <c r="X567" s="9">
        <v>46.103999999999999</v>
      </c>
      <c r="Y567" s="9">
        <v>46.487000000000002</v>
      </c>
    </row>
    <row r="568" spans="1:25" hidden="1" x14ac:dyDescent="0.3">
      <c r="A568" t="s">
        <v>445</v>
      </c>
      <c r="B568" t="s">
        <v>446</v>
      </c>
      <c r="C568" t="s">
        <v>645</v>
      </c>
      <c r="D568" t="s">
        <v>448</v>
      </c>
      <c r="E568" s="52">
        <f>Transportation!E568/1000000</f>
        <v>1.0300000000000001E-5</v>
      </c>
      <c r="F568" s="55">
        <f t="shared" si="58"/>
        <v>2.490109890109893E-6</v>
      </c>
      <c r="G568" s="57">
        <f t="shared" si="59"/>
        <v>2.4901098901098932E-7</v>
      </c>
      <c r="H568" s="4">
        <f t="shared" si="60"/>
        <v>3.9615384615384661E-8</v>
      </c>
      <c r="I568">
        <v>162100</v>
      </c>
      <c r="J568">
        <f t="shared" si="62"/>
        <v>1.8786142041949416</v>
      </c>
      <c r="K568" s="50">
        <f t="shared" si="63"/>
        <v>494.76951518391172</v>
      </c>
      <c r="L568" s="53">
        <f t="shared" si="61"/>
        <v>8.3653293512442719</v>
      </c>
      <c r="M568">
        <v>29.5</v>
      </c>
      <c r="N568">
        <v>29.900000000000002</v>
      </c>
      <c r="O568">
        <v>381</v>
      </c>
      <c r="P568">
        <v>28.32</v>
      </c>
      <c r="Q568">
        <v>117.22</v>
      </c>
      <c r="R568" s="7">
        <v>12.74</v>
      </c>
      <c r="S568" s="8">
        <v>113350</v>
      </c>
      <c r="T568">
        <v>4</v>
      </c>
      <c r="U568" s="9">
        <v>51.19</v>
      </c>
      <c r="V568" s="9">
        <v>51.119</v>
      </c>
      <c r="W568" s="9">
        <v>49.853000000000002</v>
      </c>
      <c r="X568" s="9">
        <v>50.904000000000003</v>
      </c>
      <c r="Y568" s="9">
        <v>51.863999999999997</v>
      </c>
    </row>
    <row r="569" spans="1:25" hidden="1" x14ac:dyDescent="0.3">
      <c r="A569" t="s">
        <v>445</v>
      </c>
      <c r="B569" t="s">
        <v>446</v>
      </c>
      <c r="C569" t="s">
        <v>646</v>
      </c>
      <c r="D569" t="s">
        <v>448</v>
      </c>
      <c r="E569" s="52">
        <f>Transportation!E569/1000000</f>
        <v>6.1199999999999997E-5</v>
      </c>
      <c r="F569" s="55">
        <f t="shared" si="58"/>
        <v>1.4795604395604411E-5</v>
      </c>
      <c r="G569" s="57">
        <f t="shared" si="59"/>
        <v>1.479560439560441E-6</v>
      </c>
      <c r="H569" s="4">
        <f t="shared" si="60"/>
        <v>2.353846153846156E-7</v>
      </c>
      <c r="I569">
        <v>2533000</v>
      </c>
      <c r="J569">
        <f t="shared" si="62"/>
        <v>0.71433120805369132</v>
      </c>
      <c r="K569" s="50">
        <f t="shared" si="63"/>
        <v>7731.345971380927</v>
      </c>
      <c r="L569" s="53">
        <f t="shared" si="61"/>
        <v>49.704675368558199</v>
      </c>
      <c r="M569">
        <v>79</v>
      </c>
      <c r="N569">
        <v>285</v>
      </c>
      <c r="O569">
        <v>516</v>
      </c>
      <c r="P569">
        <v>26.58</v>
      </c>
      <c r="Q569">
        <v>106.72</v>
      </c>
      <c r="R569" s="7">
        <v>1.8098000000000001</v>
      </c>
      <c r="S569" s="8">
        <v>712080</v>
      </c>
      <c r="T569">
        <v>6</v>
      </c>
      <c r="U569" s="9">
        <v>37.884</v>
      </c>
      <c r="V569" s="9">
        <v>38.097999999999999</v>
      </c>
      <c r="W569" s="9">
        <v>34.642000000000003</v>
      </c>
      <c r="X569" s="9">
        <v>37.746000000000002</v>
      </c>
      <c r="Y569" s="9">
        <v>39.460999999999999</v>
      </c>
    </row>
    <row r="570" spans="1:25" hidden="1" x14ac:dyDescent="0.3">
      <c r="A570" t="s">
        <v>445</v>
      </c>
      <c r="B570" t="s">
        <v>446</v>
      </c>
      <c r="C570" t="s">
        <v>647</v>
      </c>
      <c r="D570" t="s">
        <v>448</v>
      </c>
      <c r="E570" s="52">
        <f>Transportation!E570/1000000</f>
        <v>1.2500000000000001E-5</v>
      </c>
      <c r="F570" s="55">
        <f t="shared" si="58"/>
        <v>3.0219780219780251E-6</v>
      </c>
      <c r="G570" s="57">
        <f t="shared" si="59"/>
        <v>3.0219780219780254E-7</v>
      </c>
      <c r="H570" s="4">
        <f t="shared" si="60"/>
        <v>4.8076923076923125E-8</v>
      </c>
      <c r="I570">
        <v>111100</v>
      </c>
      <c r="J570">
        <f t="shared" si="62"/>
        <v>3.3264373312331235</v>
      </c>
      <c r="K570" s="50">
        <f t="shared" si="63"/>
        <v>339.10483119637627</v>
      </c>
      <c r="L570" s="53">
        <f t="shared" si="61"/>
        <v>10.152098727238196</v>
      </c>
      <c r="M570">
        <v>7.1400000000000006</v>
      </c>
      <c r="N570">
        <v>41.6</v>
      </c>
      <c r="O570">
        <v>425</v>
      </c>
      <c r="P570">
        <v>25.75</v>
      </c>
      <c r="Q570">
        <v>112.73</v>
      </c>
      <c r="R570" s="7">
        <v>10.231999999999999</v>
      </c>
      <c r="S570">
        <v>31047</v>
      </c>
      <c r="T570">
        <v>1</v>
      </c>
      <c r="U570" s="9">
        <v>53.779000000000003</v>
      </c>
      <c r="V570" s="9">
        <v>53.779000000000003</v>
      </c>
      <c r="W570" s="9">
        <v>53.779000000000003</v>
      </c>
      <c r="X570" s="9">
        <v>53.779000000000003</v>
      </c>
      <c r="Y570" s="9">
        <v>53.779000000000003</v>
      </c>
    </row>
    <row r="571" spans="1:25" hidden="1" x14ac:dyDescent="0.3">
      <c r="A571" t="s">
        <v>445</v>
      </c>
      <c r="B571" t="s">
        <v>446</v>
      </c>
      <c r="C571" t="s">
        <v>648</v>
      </c>
      <c r="D571" t="s">
        <v>448</v>
      </c>
      <c r="E571" s="52">
        <f>Transportation!E571/1000000</f>
        <v>2.0600000000000003E-5</v>
      </c>
      <c r="F571" s="55">
        <f t="shared" si="58"/>
        <v>4.9802197802197859E-6</v>
      </c>
      <c r="G571" s="57">
        <f t="shared" si="59"/>
        <v>4.9802197802197864E-7</v>
      </c>
      <c r="H571" s="4">
        <f t="shared" si="60"/>
        <v>7.9230769230769321E-8</v>
      </c>
      <c r="I571">
        <v>150900</v>
      </c>
      <c r="J571">
        <f t="shared" si="62"/>
        <v>4.0360949304174953</v>
      </c>
      <c r="K571" s="50">
        <f t="shared" si="63"/>
        <v>460.58432968076664</v>
      </c>
      <c r="L571" s="53">
        <f t="shared" si="61"/>
        <v>16.73065870248854</v>
      </c>
      <c r="M571">
        <v>6.94</v>
      </c>
      <c r="N571">
        <v>57.300000000000004</v>
      </c>
      <c r="O571">
        <v>358</v>
      </c>
      <c r="P571">
        <v>32.19</v>
      </c>
      <c r="Q571">
        <v>115.68</v>
      </c>
      <c r="R571" s="7">
        <v>6.2451999999999996</v>
      </c>
      <c r="S571">
        <v>77906</v>
      </c>
      <c r="T571">
        <v>2</v>
      </c>
      <c r="U571" s="9">
        <v>68.430999999999997</v>
      </c>
      <c r="V571" s="9">
        <v>68.429000000000002</v>
      </c>
      <c r="W571" s="9">
        <v>67.340999999999994</v>
      </c>
      <c r="X571" s="9">
        <v>67.885999999999996</v>
      </c>
      <c r="Y571" s="9">
        <v>68.430999999999997</v>
      </c>
    </row>
    <row r="572" spans="1:25" hidden="1" x14ac:dyDescent="0.3">
      <c r="A572" t="s">
        <v>445</v>
      </c>
      <c r="B572" t="s">
        <v>446</v>
      </c>
      <c r="C572" t="s">
        <v>649</v>
      </c>
      <c r="D572" t="s">
        <v>448</v>
      </c>
      <c r="E572" s="52">
        <f>Transportation!E572/1000000</f>
        <v>1.2E-5</v>
      </c>
      <c r="F572" s="55">
        <f t="shared" si="58"/>
        <v>2.901098901098904E-6</v>
      </c>
      <c r="G572" s="57">
        <f t="shared" si="59"/>
        <v>2.9010989010989042E-7</v>
      </c>
      <c r="H572" s="4">
        <f t="shared" si="60"/>
        <v>4.6153846153846199E-8</v>
      </c>
      <c r="I572">
        <v>221300</v>
      </c>
      <c r="J572">
        <f t="shared" si="62"/>
        <v>1.6031834613646634</v>
      </c>
      <c r="K572" s="50">
        <f t="shared" si="63"/>
        <v>675.46263855767836</v>
      </c>
      <c r="L572" s="53">
        <f t="shared" si="61"/>
        <v>9.7460147781486661</v>
      </c>
      <c r="M572">
        <v>23.3</v>
      </c>
      <c r="N572">
        <v>45.900000000000006</v>
      </c>
      <c r="O572">
        <v>498</v>
      </c>
      <c r="P572">
        <v>32.549999999999997</v>
      </c>
      <c r="Q572">
        <v>120.47</v>
      </c>
      <c r="R572" s="7">
        <v>10.853</v>
      </c>
      <c r="S572" s="8">
        <v>169320</v>
      </c>
      <c r="T572">
        <v>2</v>
      </c>
      <c r="U572" s="9">
        <v>85.774000000000001</v>
      </c>
      <c r="V572" s="9">
        <v>85.759</v>
      </c>
      <c r="W572" s="9">
        <v>85.304000000000002</v>
      </c>
      <c r="X572" s="9">
        <v>85.539000000000001</v>
      </c>
      <c r="Y572" s="9">
        <v>85.774000000000001</v>
      </c>
    </row>
    <row r="573" spans="1:25" hidden="1" x14ac:dyDescent="0.3">
      <c r="A573" t="s">
        <v>445</v>
      </c>
      <c r="B573" t="s">
        <v>446</v>
      </c>
      <c r="C573" t="s">
        <v>650</v>
      </c>
      <c r="D573" t="s">
        <v>448</v>
      </c>
      <c r="E573" s="52">
        <f>Transportation!E573/1000000</f>
        <v>9.0899999999999994E-6</v>
      </c>
      <c r="F573" s="55">
        <f t="shared" si="58"/>
        <v>2.1975824175824198E-6</v>
      </c>
      <c r="G573" s="57">
        <f t="shared" si="59"/>
        <v>2.1975824175824198E-7</v>
      </c>
      <c r="H573" s="4">
        <f t="shared" si="60"/>
        <v>3.496153846153849E-8</v>
      </c>
      <c r="I573">
        <v>201100</v>
      </c>
      <c r="J573">
        <f t="shared" si="62"/>
        <v>1.3363961151168573</v>
      </c>
      <c r="K573" s="50">
        <f t="shared" si="63"/>
        <v>613.80721470379171</v>
      </c>
      <c r="L573" s="53">
        <f t="shared" si="61"/>
        <v>7.3826061944476145</v>
      </c>
      <c r="M573">
        <v>40</v>
      </c>
      <c r="N573">
        <v>31.8</v>
      </c>
      <c r="O573">
        <v>455</v>
      </c>
      <c r="P573">
        <v>40.86</v>
      </c>
      <c r="Q573">
        <v>122.75</v>
      </c>
      <c r="R573" s="7">
        <v>14.297000000000001</v>
      </c>
      <c r="S573" s="8">
        <v>168740</v>
      </c>
      <c r="T573">
        <v>4</v>
      </c>
      <c r="U573" s="9">
        <v>40.008000000000003</v>
      </c>
      <c r="V573" s="9">
        <v>39.987000000000002</v>
      </c>
      <c r="W573" s="9">
        <v>36.253999999999998</v>
      </c>
      <c r="X573" s="9">
        <v>40.396000000000001</v>
      </c>
      <c r="Y573" s="9">
        <v>42.011000000000003</v>
      </c>
    </row>
    <row r="574" spans="1:25" hidden="1" x14ac:dyDescent="0.3">
      <c r="A574" t="s">
        <v>445</v>
      </c>
      <c r="B574" t="s">
        <v>446</v>
      </c>
      <c r="C574" t="s">
        <v>651</v>
      </c>
      <c r="D574" t="s">
        <v>448</v>
      </c>
      <c r="E574" s="52">
        <f>Transportation!E574/1000000</f>
        <v>1.6100000000000002E-5</v>
      </c>
      <c r="F574" s="55">
        <f t="shared" si="58"/>
        <v>3.8923076923076969E-6</v>
      </c>
      <c r="G574" s="57">
        <f t="shared" si="59"/>
        <v>3.8923076923076966E-7</v>
      </c>
      <c r="H574" s="4">
        <f t="shared" si="60"/>
        <v>6.1923076923076987E-8</v>
      </c>
      <c r="I574">
        <v>325900</v>
      </c>
      <c r="J574">
        <f t="shared" si="62"/>
        <v>1.460578513347653</v>
      </c>
      <c r="K574" s="50">
        <f t="shared" si="63"/>
        <v>994.72785316740794</v>
      </c>
      <c r="L574" s="53">
        <f t="shared" si="61"/>
        <v>13.075903160682795</v>
      </c>
      <c r="M574">
        <v>28.1</v>
      </c>
      <c r="N574">
        <v>61.5</v>
      </c>
      <c r="O574">
        <v>485</v>
      </c>
      <c r="P574">
        <v>22.98</v>
      </c>
      <c r="Q574">
        <v>115.34</v>
      </c>
      <c r="R574" s="7">
        <v>7.8860999999999999</v>
      </c>
      <c r="S574" s="8">
        <v>192180</v>
      </c>
      <c r="T574">
        <v>4</v>
      </c>
      <c r="U574" s="9">
        <v>42.953000000000003</v>
      </c>
      <c r="V574" s="9">
        <v>42.637999999999998</v>
      </c>
      <c r="W574" s="9">
        <v>35.840000000000003</v>
      </c>
      <c r="X574" s="9">
        <v>41.122999999999998</v>
      </c>
      <c r="Y574" s="9">
        <v>42.963000000000001</v>
      </c>
    </row>
    <row r="575" spans="1:25" hidden="1" x14ac:dyDescent="0.3">
      <c r="A575" t="s">
        <v>445</v>
      </c>
      <c r="B575" t="s">
        <v>446</v>
      </c>
      <c r="C575" t="s">
        <v>652</v>
      </c>
      <c r="D575" t="s">
        <v>448</v>
      </c>
      <c r="E575" s="52">
        <f>Transportation!E575/1000000</f>
        <v>9.4600000000000009E-6</v>
      </c>
      <c r="F575" s="55">
        <f t="shared" si="58"/>
        <v>2.2870329670329696E-6</v>
      </c>
      <c r="G575" s="57">
        <f t="shared" si="59"/>
        <v>2.2870329670329696E-7</v>
      </c>
      <c r="H575" s="4">
        <f t="shared" si="60"/>
        <v>3.6384615384615424E-8</v>
      </c>
      <c r="I575">
        <v>527900</v>
      </c>
      <c r="J575">
        <f t="shared" si="62"/>
        <v>0.52981331218033723</v>
      </c>
      <c r="K575" s="50">
        <f t="shared" si="63"/>
        <v>1611.2820917062738</v>
      </c>
      <c r="L575" s="53">
        <f t="shared" si="61"/>
        <v>7.6831083167738647</v>
      </c>
      <c r="M575">
        <v>73.3</v>
      </c>
      <c r="N575">
        <v>61.7</v>
      </c>
      <c r="O575">
        <v>797</v>
      </c>
      <c r="P575">
        <v>20.03</v>
      </c>
      <c r="Q575">
        <v>110.33</v>
      </c>
      <c r="R575" s="7">
        <v>12.929</v>
      </c>
      <c r="S575" s="8">
        <v>698990</v>
      </c>
      <c r="T575">
        <v>6</v>
      </c>
      <c r="U575" s="9">
        <v>29.369</v>
      </c>
      <c r="V575" s="9">
        <v>29.106999999999999</v>
      </c>
      <c r="W575" s="9">
        <v>27.984000000000002</v>
      </c>
      <c r="X575" s="9">
        <v>28.782</v>
      </c>
      <c r="Y575" s="9">
        <v>29.390999999999998</v>
      </c>
    </row>
    <row r="576" spans="1:25" hidden="1" x14ac:dyDescent="0.3">
      <c r="A576" t="s">
        <v>445</v>
      </c>
      <c r="B576" t="s">
        <v>446</v>
      </c>
      <c r="C576" t="s">
        <v>653</v>
      </c>
      <c r="D576" t="s">
        <v>448</v>
      </c>
      <c r="E576" s="52">
        <f>Transportation!E576/1000000</f>
        <v>1.9200000000000003E-5</v>
      </c>
      <c r="F576" s="55">
        <f t="shared" si="58"/>
        <v>4.6417582417582476E-6</v>
      </c>
      <c r="G576" s="57">
        <f t="shared" si="59"/>
        <v>4.6417582417582473E-7</v>
      </c>
      <c r="H576" s="4">
        <f t="shared" si="60"/>
        <v>7.3846153846153923E-8</v>
      </c>
      <c r="I576">
        <v>445100</v>
      </c>
      <c r="J576">
        <f t="shared" si="62"/>
        <v>1.2753430689732645</v>
      </c>
      <c r="K576" s="50">
        <f t="shared" si="63"/>
        <v>1358.5558988794517</v>
      </c>
      <c r="L576" s="53">
        <f t="shared" si="61"/>
        <v>15.593623645037866</v>
      </c>
      <c r="M576">
        <v>43.800000000000004</v>
      </c>
      <c r="N576">
        <v>67.3</v>
      </c>
      <c r="O576">
        <v>459</v>
      </c>
      <c r="P576">
        <v>49.23</v>
      </c>
      <c r="Q576">
        <v>119.75</v>
      </c>
      <c r="R576" s="7">
        <v>6.8155000000000001</v>
      </c>
      <c r="S576">
        <v>30813</v>
      </c>
      <c r="T576">
        <v>4</v>
      </c>
      <c r="U576" s="9">
        <v>9.3914000000000009</v>
      </c>
      <c r="V576" s="9">
        <v>9.3506999999999998</v>
      </c>
      <c r="W576" s="9">
        <v>8.9270999999999994</v>
      </c>
      <c r="X576" s="9">
        <v>9.1598000000000006</v>
      </c>
      <c r="Y576" s="9">
        <v>9.3919999999999995</v>
      </c>
    </row>
    <row r="577" spans="1:25" hidden="1" x14ac:dyDescent="0.3">
      <c r="A577" t="s">
        <v>445</v>
      </c>
      <c r="B577" t="s">
        <v>446</v>
      </c>
      <c r="C577" t="s">
        <v>654</v>
      </c>
      <c r="D577" t="s">
        <v>448</v>
      </c>
      <c r="E577" s="52">
        <f>Transportation!E577/1000000</f>
        <v>2.4200000000000002E-5</v>
      </c>
      <c r="F577" s="55">
        <f t="shared" si="58"/>
        <v>5.8505494505494573E-6</v>
      </c>
      <c r="G577" s="57">
        <f t="shared" si="59"/>
        <v>5.8505494505494571E-7</v>
      </c>
      <c r="H577" s="4">
        <f t="shared" si="60"/>
        <v>9.307692307692317E-8</v>
      </c>
      <c r="I577">
        <v>282700</v>
      </c>
      <c r="J577">
        <f t="shared" si="62"/>
        <v>2.5308881322957202</v>
      </c>
      <c r="K577" s="50">
        <f t="shared" si="63"/>
        <v>862.87070908384851</v>
      </c>
      <c r="L577" s="53">
        <f t="shared" si="61"/>
        <v>19.654463135933142</v>
      </c>
      <c r="M577">
        <v>10.700000000000001</v>
      </c>
      <c r="N577">
        <v>86.300000000000011</v>
      </c>
      <c r="O577">
        <v>482</v>
      </c>
      <c r="P577">
        <v>44.58</v>
      </c>
      <c r="Q577">
        <v>129.38999999999999</v>
      </c>
      <c r="R577" s="7">
        <v>5.5903999999999998</v>
      </c>
      <c r="S577">
        <v>22659</v>
      </c>
      <c r="T577">
        <v>2</v>
      </c>
      <c r="U577" s="9">
        <v>19.370999999999999</v>
      </c>
      <c r="V577" s="9">
        <v>19.393999999999998</v>
      </c>
      <c r="W577" s="9">
        <v>19.207000000000001</v>
      </c>
      <c r="X577" s="9">
        <v>19.594000000000001</v>
      </c>
      <c r="Y577" s="9">
        <v>19.981999999999999</v>
      </c>
    </row>
    <row r="578" spans="1:25" hidden="1" x14ac:dyDescent="0.3">
      <c r="A578" t="s">
        <v>445</v>
      </c>
      <c r="B578" t="s">
        <v>446</v>
      </c>
      <c r="C578" t="s">
        <v>655</v>
      </c>
      <c r="D578" t="s">
        <v>448</v>
      </c>
      <c r="E578" s="52">
        <f>Transportation!E578/1000000</f>
        <v>1.0499999999999999E-5</v>
      </c>
      <c r="F578" s="55">
        <f t="shared" ref="F578:F641" si="64">0.241758241758242*E578</f>
        <v>2.538461538461541E-6</v>
      </c>
      <c r="G578" s="57">
        <f t="shared" ref="G578:G641" si="65">0.0241758241758242*E578</f>
        <v>2.5384615384615408E-7</v>
      </c>
      <c r="H578" s="4">
        <f t="shared" ref="H578:H641" si="66">0.00384615384615385*E578</f>
        <v>4.038461538461542E-8</v>
      </c>
      <c r="I578">
        <v>114700</v>
      </c>
      <c r="J578">
        <f t="shared" si="62"/>
        <v>2.706507737576286</v>
      </c>
      <c r="K578" s="50">
        <f t="shared" si="63"/>
        <v>350.09292653667285</v>
      </c>
      <c r="L578" s="53">
        <f t="shared" ref="L578:L641" si="67">(J578/10)*K578*0.09</f>
        <v>8.5277629308800815</v>
      </c>
      <c r="M578">
        <v>12.200000000000001</v>
      </c>
      <c r="N578">
        <v>32.9</v>
      </c>
      <c r="O578">
        <v>440</v>
      </c>
      <c r="P578">
        <v>47.47</v>
      </c>
      <c r="Q578">
        <v>126.97</v>
      </c>
      <c r="R578" s="7">
        <v>13.385</v>
      </c>
      <c r="S578">
        <v>12440</v>
      </c>
      <c r="T578">
        <v>1</v>
      </c>
      <c r="U578" s="9">
        <v>17.111000000000001</v>
      </c>
      <c r="V578" s="9">
        <v>17.111000000000001</v>
      </c>
      <c r="W578" s="9">
        <v>17.111000000000001</v>
      </c>
      <c r="X578" s="9">
        <v>17.111000000000001</v>
      </c>
      <c r="Y578" s="9">
        <v>17.111000000000001</v>
      </c>
    </row>
    <row r="579" spans="1:25" hidden="1" x14ac:dyDescent="0.3">
      <c r="A579" t="s">
        <v>445</v>
      </c>
      <c r="B579" t="s">
        <v>446</v>
      </c>
      <c r="C579" t="s">
        <v>656</v>
      </c>
      <c r="D579" t="s">
        <v>448</v>
      </c>
      <c r="E579" s="52">
        <f>Transportation!E579/1000000</f>
        <v>2.16E-5</v>
      </c>
      <c r="F579" s="55">
        <f t="shared" si="64"/>
        <v>5.2219780219780274E-6</v>
      </c>
      <c r="G579" s="57">
        <f t="shared" si="65"/>
        <v>5.2219780219780276E-7</v>
      </c>
      <c r="H579" s="4">
        <f t="shared" si="66"/>
        <v>8.307692307692316E-8</v>
      </c>
      <c r="I579">
        <v>303500</v>
      </c>
      <c r="J579">
        <f t="shared" ref="J579:J642" si="68">((591307500000)*E579)/(20*I579)</f>
        <v>2.1041584843492585</v>
      </c>
      <c r="K579" s="50">
        <f t="shared" si="63"/>
        <v>926.35748216111779</v>
      </c>
      <c r="L579" s="53">
        <f t="shared" si="67"/>
        <v>17.542826600667595</v>
      </c>
      <c r="M579">
        <v>9.84</v>
      </c>
      <c r="N579">
        <v>96.800000000000011</v>
      </c>
      <c r="O579">
        <v>603</v>
      </c>
      <c r="P579">
        <v>31.9</v>
      </c>
      <c r="Q579">
        <v>121.17</v>
      </c>
      <c r="R579" s="7">
        <v>6.2323000000000004</v>
      </c>
      <c r="S579" s="8">
        <v>130400</v>
      </c>
      <c r="T579">
        <v>3</v>
      </c>
      <c r="U579" s="9">
        <v>79.040000000000006</v>
      </c>
      <c r="V579" s="9">
        <v>55.329000000000001</v>
      </c>
      <c r="W579" s="9">
        <v>79.040000000000006</v>
      </c>
      <c r="X579" s="9">
        <v>79.147000000000006</v>
      </c>
      <c r="Y579" s="9">
        <v>79.254999999999995</v>
      </c>
    </row>
    <row r="580" spans="1:25" hidden="1" x14ac:dyDescent="0.3">
      <c r="A580" t="s">
        <v>445</v>
      </c>
      <c r="B580" t="s">
        <v>446</v>
      </c>
      <c r="C580" t="s">
        <v>657</v>
      </c>
      <c r="D580" t="s">
        <v>448</v>
      </c>
      <c r="E580" s="52">
        <f>Transportation!E580/1000000</f>
        <v>1.49E-5</v>
      </c>
      <c r="F580" s="55">
        <f t="shared" si="64"/>
        <v>3.6021978021978058E-6</v>
      </c>
      <c r="G580" s="57">
        <f t="shared" si="65"/>
        <v>3.6021978021978057E-7</v>
      </c>
      <c r="H580" s="4">
        <f t="shared" si="66"/>
        <v>5.7307692307692362E-8</v>
      </c>
      <c r="I580">
        <v>231600</v>
      </c>
      <c r="J580">
        <f t="shared" si="68"/>
        <v>1.9020901878238341</v>
      </c>
      <c r="K580" s="50">
        <f t="shared" si="63"/>
        <v>706.90080022574921</v>
      </c>
      <c r="L580" s="53">
        <f t="shared" si="67"/>
        <v>12.101301682867927</v>
      </c>
      <c r="M580">
        <v>15.4</v>
      </c>
      <c r="N580">
        <v>58.900000000000006</v>
      </c>
      <c r="O580">
        <v>529</v>
      </c>
      <c r="P580">
        <v>30.54</v>
      </c>
      <c r="Q580">
        <v>120.69</v>
      </c>
      <c r="R580" s="7">
        <v>8.9684000000000008</v>
      </c>
      <c r="S580" s="8">
        <v>128410</v>
      </c>
      <c r="T580">
        <v>2</v>
      </c>
      <c r="U580" s="9">
        <v>84.921000000000006</v>
      </c>
      <c r="V580" s="9">
        <v>84.427000000000007</v>
      </c>
      <c r="W580" s="9">
        <v>82.004999999999995</v>
      </c>
      <c r="X580" s="9">
        <v>83.632999999999996</v>
      </c>
      <c r="Y580" s="9">
        <v>85.260999999999996</v>
      </c>
    </row>
    <row r="581" spans="1:25" hidden="1" x14ac:dyDescent="0.3">
      <c r="A581" t="s">
        <v>445</v>
      </c>
      <c r="B581" t="s">
        <v>446</v>
      </c>
      <c r="C581" t="s">
        <v>658</v>
      </c>
      <c r="D581" t="s">
        <v>448</v>
      </c>
      <c r="E581" s="52">
        <f>Transportation!E581/1000000</f>
        <v>8.9099999999999994E-6</v>
      </c>
      <c r="F581" s="55">
        <f t="shared" si="64"/>
        <v>2.1540659340659362E-6</v>
      </c>
      <c r="G581" s="57">
        <f t="shared" si="65"/>
        <v>2.1540659340659363E-7</v>
      </c>
      <c r="H581" s="4">
        <f t="shared" si="66"/>
        <v>3.4269230769230802E-8</v>
      </c>
      <c r="I581">
        <v>119400</v>
      </c>
      <c r="J581">
        <f t="shared" si="68"/>
        <v>2.2062603957286431</v>
      </c>
      <c r="K581" s="50">
        <f t="shared" si="63"/>
        <v>364.43849545317124</v>
      </c>
      <c r="L581" s="53">
        <f t="shared" si="67"/>
        <v>7.2364159727753838</v>
      </c>
      <c r="M581">
        <v>11.700000000000001</v>
      </c>
      <c r="N581">
        <v>34.9</v>
      </c>
      <c r="O581">
        <v>529</v>
      </c>
      <c r="P581">
        <v>30.53</v>
      </c>
      <c r="Q581">
        <v>120.94</v>
      </c>
      <c r="R581" s="7">
        <v>15.138</v>
      </c>
      <c r="S581">
        <v>47908</v>
      </c>
      <c r="T581">
        <v>1</v>
      </c>
      <c r="U581" s="9">
        <v>75.331000000000003</v>
      </c>
      <c r="V581" s="9">
        <v>75.331000000000003</v>
      </c>
      <c r="W581" s="9">
        <v>75.331000000000003</v>
      </c>
      <c r="X581" s="9">
        <v>75.331000000000003</v>
      </c>
      <c r="Y581" s="9">
        <v>75.331000000000003</v>
      </c>
    </row>
    <row r="582" spans="1:25" hidden="1" x14ac:dyDescent="0.3">
      <c r="A582" t="s">
        <v>445</v>
      </c>
      <c r="B582" t="s">
        <v>446</v>
      </c>
      <c r="C582" t="s">
        <v>659</v>
      </c>
      <c r="D582" t="s">
        <v>448</v>
      </c>
      <c r="E582" s="52">
        <f>Transportation!E582/1000000</f>
        <v>1.0900000000000001E-5</v>
      </c>
      <c r="F582" s="55">
        <f t="shared" si="64"/>
        <v>2.6351648351648379E-6</v>
      </c>
      <c r="G582" s="57">
        <f t="shared" si="65"/>
        <v>2.6351648351648381E-7</v>
      </c>
      <c r="H582" s="4">
        <f t="shared" si="66"/>
        <v>4.1923076923076967E-8</v>
      </c>
      <c r="I582">
        <v>180200</v>
      </c>
      <c r="J582">
        <f t="shared" si="68"/>
        <v>1.788360640954495</v>
      </c>
      <c r="K582" s="50">
        <f t="shared" si="63"/>
        <v>550.01521675595859</v>
      </c>
      <c r="L582" s="53">
        <f t="shared" si="67"/>
        <v>8.8526300901517043</v>
      </c>
      <c r="M582">
        <v>29.3</v>
      </c>
      <c r="N582">
        <v>33.300000000000004</v>
      </c>
      <c r="O582">
        <v>385</v>
      </c>
      <c r="P582">
        <v>36.770000000000003</v>
      </c>
      <c r="Q582">
        <v>121.18</v>
      </c>
      <c r="R582" s="7">
        <v>11.542</v>
      </c>
      <c r="S582">
        <v>81329</v>
      </c>
      <c r="T582">
        <v>3</v>
      </c>
      <c r="U582" s="9">
        <v>47.423000000000002</v>
      </c>
      <c r="V582" s="9">
        <v>47.357999999999997</v>
      </c>
      <c r="W582" s="9">
        <v>45.63</v>
      </c>
      <c r="X582" s="9">
        <v>46.936999999999998</v>
      </c>
      <c r="Y582" s="9">
        <v>47.430999999999997</v>
      </c>
    </row>
    <row r="583" spans="1:25" hidden="1" x14ac:dyDescent="0.3">
      <c r="A583" t="s">
        <v>445</v>
      </c>
      <c r="B583" t="s">
        <v>446</v>
      </c>
      <c r="C583" t="s">
        <v>660</v>
      </c>
      <c r="D583" t="s">
        <v>448</v>
      </c>
      <c r="E583" s="52">
        <f>Transportation!E583/1000000</f>
        <v>3.29E-5</v>
      </c>
      <c r="F583" s="55">
        <f t="shared" si="64"/>
        <v>7.9538461538461614E-6</v>
      </c>
      <c r="G583" s="57">
        <f t="shared" si="65"/>
        <v>7.953846153846162E-7</v>
      </c>
      <c r="H583" s="4">
        <f t="shared" si="66"/>
        <v>1.2653846153846167E-7</v>
      </c>
      <c r="I583">
        <v>383300</v>
      </c>
      <c r="J583">
        <f t="shared" si="68"/>
        <v>2.5377011153143751</v>
      </c>
      <c r="K583" s="50">
        <f t="shared" si="63"/>
        <v>1169.9269288710263</v>
      </c>
      <c r="L583" s="53">
        <f t="shared" si="67"/>
        <v>26.720323850090928</v>
      </c>
      <c r="M583">
        <v>14.8</v>
      </c>
      <c r="N583">
        <v>99.800000000000011</v>
      </c>
      <c r="O583">
        <v>370</v>
      </c>
      <c r="P583">
        <v>35.49</v>
      </c>
      <c r="Q583">
        <v>110.44</v>
      </c>
      <c r="R583" s="7">
        <v>3.7109000000000001</v>
      </c>
      <c r="S583" s="8">
        <v>112560</v>
      </c>
      <c r="T583">
        <v>4</v>
      </c>
      <c r="U583" s="9">
        <v>71.632000000000005</v>
      </c>
      <c r="V583" s="9">
        <v>70.236999999999995</v>
      </c>
      <c r="W583" s="9">
        <v>57.238</v>
      </c>
      <c r="X583" s="9">
        <v>65.790000000000006</v>
      </c>
      <c r="Y583" s="9">
        <v>71.822999999999993</v>
      </c>
    </row>
    <row r="584" spans="1:25" hidden="1" x14ac:dyDescent="0.3">
      <c r="A584" t="s">
        <v>445</v>
      </c>
      <c r="B584" t="s">
        <v>446</v>
      </c>
      <c r="C584" t="s">
        <v>661</v>
      </c>
      <c r="D584" t="s">
        <v>448</v>
      </c>
      <c r="E584" s="52">
        <f>Transportation!E584/1000000</f>
        <v>3.01E-5</v>
      </c>
      <c r="F584" s="55">
        <f t="shared" si="64"/>
        <v>7.2769230769230847E-6</v>
      </c>
      <c r="G584" s="57">
        <f t="shared" si="65"/>
        <v>7.2769230769230849E-7</v>
      </c>
      <c r="H584" s="4">
        <f t="shared" si="66"/>
        <v>1.1576923076923088E-7</v>
      </c>
      <c r="I584">
        <v>301800</v>
      </c>
      <c r="J584">
        <f t="shared" si="68"/>
        <v>2.9487004224652087</v>
      </c>
      <c r="K584" s="50">
        <f t="shared" si="63"/>
        <v>921.16865936153329</v>
      </c>
      <c r="L584" s="53">
        <f t="shared" si="67"/>
        <v>24.446253735189565</v>
      </c>
      <c r="M584">
        <v>9.0299999999999994</v>
      </c>
      <c r="N584">
        <v>100</v>
      </c>
      <c r="O584">
        <v>431</v>
      </c>
      <c r="P584">
        <v>30.66</v>
      </c>
      <c r="Q584">
        <v>113.83</v>
      </c>
      <c r="R584" s="7">
        <v>4.2926000000000002</v>
      </c>
      <c r="S584">
        <v>90016</v>
      </c>
      <c r="T584">
        <v>1</v>
      </c>
      <c r="U584" s="9">
        <v>80.674000000000007</v>
      </c>
      <c r="V584" s="9">
        <v>80.674000000000007</v>
      </c>
      <c r="W584" s="9">
        <v>80.674000000000007</v>
      </c>
      <c r="X584" s="9">
        <v>80.674000000000007</v>
      </c>
      <c r="Y584" s="9">
        <v>80.674000000000007</v>
      </c>
    </row>
    <row r="585" spans="1:25" hidden="1" x14ac:dyDescent="0.3">
      <c r="A585" t="s">
        <v>445</v>
      </c>
      <c r="B585" t="s">
        <v>446</v>
      </c>
      <c r="C585" t="s">
        <v>662</v>
      </c>
      <c r="D585" t="s">
        <v>448</v>
      </c>
      <c r="E585" s="52">
        <f>Transportation!E585/1000000</f>
        <v>4.4900000000000007E-5</v>
      </c>
      <c r="F585" s="55">
        <f t="shared" si="64"/>
        <v>1.0854945054945069E-5</v>
      </c>
      <c r="G585" s="57">
        <f t="shared" si="65"/>
        <v>1.0854945054945068E-6</v>
      </c>
      <c r="H585" s="4">
        <f t="shared" si="66"/>
        <v>1.726923076923079E-7</v>
      </c>
      <c r="I585">
        <v>1996000</v>
      </c>
      <c r="J585">
        <f t="shared" si="68"/>
        <v>0.66507281437875765</v>
      </c>
      <c r="K585" s="50">
        <f t="shared" si="63"/>
        <v>6092.288416453348</v>
      </c>
      <c r="L585" s="53">
        <f t="shared" si="67"/>
        <v>36.46633862823959</v>
      </c>
      <c r="M585">
        <v>141</v>
      </c>
      <c r="N585">
        <v>168</v>
      </c>
      <c r="O585">
        <v>413</v>
      </c>
      <c r="P585">
        <v>36.630000000000003</v>
      </c>
      <c r="Q585">
        <v>114.49</v>
      </c>
      <c r="R585" s="7">
        <v>2.4611999999999998</v>
      </c>
      <c r="S585" s="8">
        <v>685950</v>
      </c>
      <c r="T585">
        <v>7</v>
      </c>
      <c r="U585" s="9">
        <v>99.54</v>
      </c>
      <c r="V585" s="9">
        <v>98.350999999999999</v>
      </c>
      <c r="W585" s="9">
        <v>93.441000000000003</v>
      </c>
      <c r="X585" s="9">
        <v>96.703999999999994</v>
      </c>
      <c r="Y585" s="9">
        <v>99.873000000000005</v>
      </c>
    </row>
    <row r="586" spans="1:25" hidden="1" x14ac:dyDescent="0.3">
      <c r="A586" t="s">
        <v>445</v>
      </c>
      <c r="B586" t="s">
        <v>446</v>
      </c>
      <c r="C586" t="s">
        <v>663</v>
      </c>
      <c r="D586" t="s">
        <v>448</v>
      </c>
      <c r="E586" s="52">
        <f>Transportation!E586/1000000</f>
        <v>3.6000000000000003E-6</v>
      </c>
      <c r="F586" s="55">
        <f t="shared" si="64"/>
        <v>8.7032967032967126E-7</v>
      </c>
      <c r="G586" s="57">
        <f t="shared" si="65"/>
        <v>8.7032967032967126E-8</v>
      </c>
      <c r="H586" s="4">
        <f t="shared" si="66"/>
        <v>1.3846153846153861E-8</v>
      </c>
      <c r="I586">
        <v>122500</v>
      </c>
      <c r="J586">
        <f t="shared" si="68"/>
        <v>0.86885999999999997</v>
      </c>
      <c r="K586" s="50">
        <f t="shared" si="63"/>
        <v>373.90046644064887</v>
      </c>
      <c r="L586" s="53">
        <f t="shared" si="67"/>
        <v>2.9238044334445994</v>
      </c>
      <c r="M586">
        <v>23.900000000000002</v>
      </c>
      <c r="N586">
        <v>25.1</v>
      </c>
      <c r="O586">
        <v>874</v>
      </c>
      <c r="P586">
        <v>39.25</v>
      </c>
      <c r="Q586">
        <v>117.8</v>
      </c>
      <c r="R586" s="7">
        <v>34.859000000000002</v>
      </c>
      <c r="S586">
        <v>96750</v>
      </c>
      <c r="T586">
        <v>2</v>
      </c>
      <c r="U586" s="9">
        <v>76.576999999999998</v>
      </c>
      <c r="V586" s="9">
        <v>76.433000000000007</v>
      </c>
      <c r="W586" s="9">
        <v>75.763000000000005</v>
      </c>
      <c r="X586" s="9">
        <v>76.388999999999996</v>
      </c>
      <c r="Y586" s="9">
        <v>77.015000000000001</v>
      </c>
    </row>
    <row r="587" spans="1:25" hidden="1" x14ac:dyDescent="0.3">
      <c r="A587" t="s">
        <v>445</v>
      </c>
      <c r="B587" t="s">
        <v>446</v>
      </c>
      <c r="C587" t="s">
        <v>664</v>
      </c>
      <c r="D587" t="s">
        <v>448</v>
      </c>
      <c r="E587" s="52">
        <f>Transportation!E587/1000000</f>
        <v>4.1900000000000009E-5</v>
      </c>
      <c r="F587" s="55">
        <f t="shared" si="64"/>
        <v>1.0129670329670343E-5</v>
      </c>
      <c r="G587" s="57">
        <f t="shared" si="65"/>
        <v>1.0129670329670341E-6</v>
      </c>
      <c r="H587" s="4">
        <f t="shared" si="66"/>
        <v>1.6115384615384634E-7</v>
      </c>
      <c r="I587">
        <v>1780000</v>
      </c>
      <c r="J587">
        <f t="shared" si="68"/>
        <v>0.69594899578651692</v>
      </c>
      <c r="K587" s="50">
        <f t="shared" si="63"/>
        <v>5433.0026960355508</v>
      </c>
      <c r="L587" s="53">
        <f t="shared" si="67"/>
        <v>34.029834933702432</v>
      </c>
      <c r="M587">
        <v>156</v>
      </c>
      <c r="N587">
        <v>143</v>
      </c>
      <c r="O587">
        <v>413</v>
      </c>
      <c r="P587">
        <v>30.31</v>
      </c>
      <c r="Q587">
        <v>120.17</v>
      </c>
      <c r="R587" s="7">
        <v>2.8936000000000002</v>
      </c>
      <c r="S587" s="8">
        <v>2872800</v>
      </c>
      <c r="T587">
        <v>7</v>
      </c>
      <c r="U587" s="9">
        <v>77.399000000000001</v>
      </c>
      <c r="V587" s="9">
        <v>68.808999999999997</v>
      </c>
      <c r="W587" s="9">
        <v>66.38</v>
      </c>
      <c r="X587" s="9">
        <v>75.028000000000006</v>
      </c>
      <c r="Y587" s="9">
        <v>78.608999999999995</v>
      </c>
    </row>
    <row r="588" spans="1:25" hidden="1" x14ac:dyDescent="0.3">
      <c r="A588" t="s">
        <v>445</v>
      </c>
      <c r="B588" t="s">
        <v>446</v>
      </c>
      <c r="C588" t="s">
        <v>665</v>
      </c>
      <c r="D588" t="s">
        <v>448</v>
      </c>
      <c r="E588" s="52">
        <f>Transportation!E588/1000000</f>
        <v>1.3499999999999999E-5</v>
      </c>
      <c r="F588" s="55">
        <f t="shared" si="64"/>
        <v>3.263736263736267E-6</v>
      </c>
      <c r="G588" s="57">
        <f t="shared" si="65"/>
        <v>3.2637362637362671E-7</v>
      </c>
      <c r="H588" s="4">
        <f t="shared" si="66"/>
        <v>5.192307692307697E-8</v>
      </c>
      <c r="I588">
        <v>109900</v>
      </c>
      <c r="J588">
        <f t="shared" si="68"/>
        <v>3.631779458598726</v>
      </c>
      <c r="K588" s="50">
        <f t="shared" si="63"/>
        <v>335.44213274961072</v>
      </c>
      <c r="L588" s="53">
        <f t="shared" si="67"/>
        <v>10.964266625417249</v>
      </c>
      <c r="M588">
        <v>6.93</v>
      </c>
      <c r="N588">
        <v>41.7</v>
      </c>
      <c r="O588">
        <v>379</v>
      </c>
      <c r="P588">
        <v>28.91</v>
      </c>
      <c r="Q588">
        <v>111.96</v>
      </c>
      <c r="R588" s="7">
        <v>9.0759000000000007</v>
      </c>
      <c r="S588">
        <v>79653</v>
      </c>
      <c r="T588">
        <v>2</v>
      </c>
      <c r="U588" s="9">
        <v>64.543000000000006</v>
      </c>
      <c r="V588" s="9">
        <v>64.537999999999997</v>
      </c>
      <c r="W588" s="9">
        <v>62.834000000000003</v>
      </c>
      <c r="X588" s="9">
        <v>63.689</v>
      </c>
      <c r="Y588" s="9">
        <v>64.543999999999997</v>
      </c>
    </row>
    <row r="589" spans="1:25" hidden="1" x14ac:dyDescent="0.3">
      <c r="A589" s="19" t="s">
        <v>445</v>
      </c>
      <c r="B589" s="19" t="s">
        <v>446</v>
      </c>
      <c r="C589" s="19" t="s">
        <v>666</v>
      </c>
      <c r="D589" s="19" t="s">
        <v>448</v>
      </c>
      <c r="E589" s="52">
        <f>Transportation!E589/1000000</f>
        <v>5.2099999999999999E-5</v>
      </c>
      <c r="F589" s="55">
        <f t="shared" si="64"/>
        <v>1.2595604395604408E-5</v>
      </c>
      <c r="G589" s="57">
        <f t="shared" si="65"/>
        <v>1.2595604395604408E-6</v>
      </c>
      <c r="H589" s="4">
        <f t="shared" si="66"/>
        <v>2.0038461538461557E-7</v>
      </c>
      <c r="I589" s="19">
        <v>2928000</v>
      </c>
      <c r="J589">
        <f t="shared" si="68"/>
        <v>0.52607788165983604</v>
      </c>
      <c r="K589" s="50">
        <f t="shared" si="63"/>
        <v>8936.9842101079175</v>
      </c>
      <c r="L589" s="53">
        <f t="shared" si="67"/>
        <v>42.313947495128787</v>
      </c>
      <c r="M589" s="19">
        <v>238</v>
      </c>
      <c r="N589" s="19">
        <v>190</v>
      </c>
      <c r="O589" s="19">
        <v>445</v>
      </c>
      <c r="P589" s="19">
        <v>45.74</v>
      </c>
      <c r="Q589" s="19">
        <v>126.67</v>
      </c>
      <c r="R589" s="20">
        <v>2.3412000000000002</v>
      </c>
      <c r="S589" s="21">
        <v>1486700</v>
      </c>
      <c r="T589" s="19">
        <v>11</v>
      </c>
      <c r="U589" s="22">
        <v>38.247999999999998</v>
      </c>
      <c r="V589" s="22">
        <v>37.049999999999997</v>
      </c>
      <c r="W589" s="22">
        <v>29.718</v>
      </c>
      <c r="X589" s="22">
        <v>36.438000000000002</v>
      </c>
      <c r="Y589" s="22">
        <v>43.688000000000002</v>
      </c>
    </row>
    <row r="590" spans="1:25" hidden="1" x14ac:dyDescent="0.3">
      <c r="A590" t="s">
        <v>445</v>
      </c>
      <c r="B590" t="s">
        <v>446</v>
      </c>
      <c r="C590" t="s">
        <v>667</v>
      </c>
      <c r="D590" t="s">
        <v>448</v>
      </c>
      <c r="E590" s="52">
        <f>Transportation!E590/1000000</f>
        <v>2.2200000000000004E-5</v>
      </c>
      <c r="F590" s="55">
        <f t="shared" si="64"/>
        <v>5.3670329670329736E-6</v>
      </c>
      <c r="G590" s="57">
        <f t="shared" si="65"/>
        <v>5.3670329670329736E-7</v>
      </c>
      <c r="H590" s="4">
        <f t="shared" si="66"/>
        <v>8.5384615384615479E-8</v>
      </c>
      <c r="I590">
        <v>309200</v>
      </c>
      <c r="J590">
        <f t="shared" si="68"/>
        <v>2.1227403783958607</v>
      </c>
      <c r="K590" s="50">
        <f t="shared" si="63"/>
        <v>943.75529978325415</v>
      </c>
      <c r="L590" s="53">
        <f t="shared" si="67"/>
        <v>18.030127339575035</v>
      </c>
      <c r="M590">
        <v>10.600000000000001</v>
      </c>
      <c r="N590">
        <v>94.800000000000011</v>
      </c>
      <c r="O590">
        <v>495</v>
      </c>
      <c r="P590">
        <v>24.71</v>
      </c>
      <c r="Q590">
        <v>108.07</v>
      </c>
      <c r="R590" s="7">
        <v>5.2190000000000003</v>
      </c>
      <c r="S590">
        <v>31135</v>
      </c>
      <c r="T590">
        <v>2</v>
      </c>
      <c r="U590" s="9">
        <v>36.69</v>
      </c>
      <c r="V590" s="9">
        <v>36.808</v>
      </c>
      <c r="W590" s="9">
        <v>36.667999999999999</v>
      </c>
      <c r="X590" s="9">
        <v>37.218000000000004</v>
      </c>
      <c r="Y590" s="9">
        <v>37.768999999999998</v>
      </c>
    </row>
    <row r="591" spans="1:25" hidden="1" x14ac:dyDescent="0.3">
      <c r="A591" t="s">
        <v>445</v>
      </c>
      <c r="B591" t="s">
        <v>446</v>
      </c>
      <c r="C591" t="s">
        <v>668</v>
      </c>
      <c r="D591" t="s">
        <v>448</v>
      </c>
      <c r="E591" s="52">
        <f>Transportation!E591/1000000</f>
        <v>5.1700000000000003E-5</v>
      </c>
      <c r="F591" s="55">
        <f t="shared" si="64"/>
        <v>1.2498901098901113E-5</v>
      </c>
      <c r="G591" s="57">
        <f t="shared" si="65"/>
        <v>1.2498901098901112E-6</v>
      </c>
      <c r="H591" s="4">
        <f t="shared" si="66"/>
        <v>1.9884615384615405E-7</v>
      </c>
      <c r="I591">
        <v>462000</v>
      </c>
      <c r="J591">
        <f t="shared" si="68"/>
        <v>3.3085062500000002</v>
      </c>
      <c r="K591" s="50">
        <f t="shared" si="63"/>
        <v>1410.1389020047329</v>
      </c>
      <c r="L591" s="53">
        <f t="shared" si="67"/>
        <v>41.989080335857167</v>
      </c>
      <c r="M591">
        <v>8.9600000000000009</v>
      </c>
      <c r="N591">
        <v>154</v>
      </c>
      <c r="O591">
        <v>338</v>
      </c>
      <c r="P591">
        <v>29.99</v>
      </c>
      <c r="Q591">
        <v>106.26</v>
      </c>
      <c r="R591" s="7">
        <v>2.1930000000000001</v>
      </c>
      <c r="S591" s="8">
        <v>128040</v>
      </c>
      <c r="T591">
        <v>2</v>
      </c>
      <c r="U591" s="9">
        <v>77.33</v>
      </c>
      <c r="V591" s="9">
        <v>77.290999999999997</v>
      </c>
      <c r="W591" s="9">
        <v>77.100999999999999</v>
      </c>
      <c r="X591" s="9">
        <v>77.23</v>
      </c>
      <c r="Y591" s="9">
        <v>77.36</v>
      </c>
    </row>
    <row r="592" spans="1:25" hidden="1" x14ac:dyDescent="0.3">
      <c r="A592" t="s">
        <v>445</v>
      </c>
      <c r="B592" t="s">
        <v>446</v>
      </c>
      <c r="C592" t="s">
        <v>669</v>
      </c>
      <c r="D592" t="s">
        <v>448</v>
      </c>
      <c r="E592" s="52">
        <f>Transportation!E592/1000000</f>
        <v>3.1999999999999999E-5</v>
      </c>
      <c r="F592" s="55">
        <f t="shared" si="64"/>
        <v>7.7362637362637446E-6</v>
      </c>
      <c r="G592" s="57">
        <f t="shared" si="65"/>
        <v>7.7362637362637435E-7</v>
      </c>
      <c r="H592" s="4">
        <f t="shared" si="66"/>
        <v>1.2307692307692319E-7</v>
      </c>
      <c r="I592">
        <v>1242000</v>
      </c>
      <c r="J592">
        <f t="shared" si="68"/>
        <v>0.76174879227053138</v>
      </c>
      <c r="K592" s="50">
        <f t="shared" si="63"/>
        <v>3790.8928924023339</v>
      </c>
      <c r="L592" s="53">
        <f t="shared" si="67"/>
        <v>25.989372741729774</v>
      </c>
      <c r="M592">
        <v>142</v>
      </c>
      <c r="N592">
        <v>104</v>
      </c>
      <c r="O592">
        <v>383</v>
      </c>
      <c r="P592">
        <v>31.84</v>
      </c>
      <c r="Q592">
        <v>117.26</v>
      </c>
      <c r="R592" s="7">
        <v>3.6768000000000001</v>
      </c>
      <c r="S592" s="8">
        <v>1494300</v>
      </c>
      <c r="T592">
        <v>7</v>
      </c>
      <c r="U592" s="9">
        <v>75.14</v>
      </c>
      <c r="V592" s="9">
        <v>73.855000000000004</v>
      </c>
      <c r="W592" s="9">
        <v>66.686000000000007</v>
      </c>
      <c r="X592" s="9">
        <v>73.989999999999995</v>
      </c>
      <c r="Y592" s="9">
        <v>78.608999999999995</v>
      </c>
    </row>
    <row r="593" spans="1:25" hidden="1" x14ac:dyDescent="0.3">
      <c r="A593" t="s">
        <v>445</v>
      </c>
      <c r="B593" t="s">
        <v>446</v>
      </c>
      <c r="C593" t="s">
        <v>670</v>
      </c>
      <c r="D593" t="s">
        <v>448</v>
      </c>
      <c r="E593" s="52">
        <f>Transportation!E593/1000000</f>
        <v>1.5400000000000002E-5</v>
      </c>
      <c r="F593" s="55">
        <f t="shared" si="64"/>
        <v>3.7230769230769273E-6</v>
      </c>
      <c r="G593" s="57">
        <f t="shared" si="65"/>
        <v>3.7230769230769273E-7</v>
      </c>
      <c r="H593" s="4">
        <f t="shared" si="66"/>
        <v>5.9230769230769294E-8</v>
      </c>
      <c r="I593">
        <v>184200</v>
      </c>
      <c r="J593">
        <f t="shared" si="68"/>
        <v>2.4718065960912057</v>
      </c>
      <c r="K593" s="50">
        <f t="shared" si="63"/>
        <v>562.22421157851034</v>
      </c>
      <c r="L593" s="53">
        <f t="shared" si="67"/>
        <v>12.507385631957455</v>
      </c>
      <c r="M593">
        <v>12.4</v>
      </c>
      <c r="N593">
        <v>52.400000000000006</v>
      </c>
      <c r="O593">
        <v>463</v>
      </c>
      <c r="P593">
        <v>41.69</v>
      </c>
      <c r="Q593">
        <v>122.13</v>
      </c>
      <c r="R593" s="7">
        <v>8.8407</v>
      </c>
      <c r="S593">
        <v>68670</v>
      </c>
      <c r="T593">
        <v>3</v>
      </c>
      <c r="U593" s="9">
        <v>36.222000000000001</v>
      </c>
      <c r="V593" s="9">
        <v>36.069000000000003</v>
      </c>
      <c r="W593" s="9">
        <v>35.195</v>
      </c>
      <c r="X593" s="9">
        <v>35.334000000000003</v>
      </c>
      <c r="Y593" s="9">
        <v>36.667999999999999</v>
      </c>
    </row>
    <row r="594" spans="1:25" hidden="1" x14ac:dyDescent="0.3">
      <c r="A594" t="s">
        <v>445</v>
      </c>
      <c r="B594" t="s">
        <v>446</v>
      </c>
      <c r="C594" t="s">
        <v>671</v>
      </c>
      <c r="D594" t="s">
        <v>448</v>
      </c>
      <c r="E594" s="52">
        <f>Transportation!E594/1000000</f>
        <v>1.15E-5</v>
      </c>
      <c r="F594" s="55">
        <f t="shared" si="64"/>
        <v>2.7802197802197833E-6</v>
      </c>
      <c r="G594" s="57">
        <f t="shared" si="65"/>
        <v>2.7802197802197831E-7</v>
      </c>
      <c r="H594" s="4">
        <f t="shared" si="66"/>
        <v>4.4230769230769273E-8</v>
      </c>
      <c r="I594">
        <v>128400</v>
      </c>
      <c r="J594">
        <f t="shared" si="68"/>
        <v>2.6479891939252336</v>
      </c>
      <c r="K594" s="50">
        <f t="shared" si="63"/>
        <v>391.90873380391275</v>
      </c>
      <c r="L594" s="53">
        <f t="shared" si="67"/>
        <v>9.3399308290591367</v>
      </c>
      <c r="M594">
        <v>11.8</v>
      </c>
      <c r="N594">
        <v>37.4</v>
      </c>
      <c r="O594">
        <v>411</v>
      </c>
      <c r="P594">
        <v>38.44</v>
      </c>
      <c r="Q594">
        <v>116.1</v>
      </c>
      <c r="R594" s="7">
        <v>10.978999999999999</v>
      </c>
      <c r="S594" s="8">
        <v>111730</v>
      </c>
      <c r="T594">
        <v>2</v>
      </c>
      <c r="U594" s="9">
        <v>87.932000000000002</v>
      </c>
      <c r="V594" s="9">
        <v>87.858999999999995</v>
      </c>
      <c r="W594" s="9">
        <v>87.013000000000005</v>
      </c>
      <c r="X594" s="9">
        <v>87.802000000000007</v>
      </c>
      <c r="Y594" s="9">
        <v>88.591999999999999</v>
      </c>
    </row>
    <row r="595" spans="1:25" hidden="1" x14ac:dyDescent="0.3">
      <c r="A595" t="s">
        <v>445</v>
      </c>
      <c r="B595" t="s">
        <v>446</v>
      </c>
      <c r="C595" t="s">
        <v>672</v>
      </c>
      <c r="D595" t="s">
        <v>448</v>
      </c>
      <c r="E595" s="52">
        <f>Transportation!E595/1000000</f>
        <v>3.0700000000000001E-5</v>
      </c>
      <c r="F595" s="55">
        <f t="shared" si="64"/>
        <v>7.42197802197803E-6</v>
      </c>
      <c r="G595" s="57">
        <f t="shared" si="65"/>
        <v>7.4219780219780298E-7</v>
      </c>
      <c r="H595" s="4">
        <f t="shared" si="66"/>
        <v>1.180769230769232E-7</v>
      </c>
      <c r="I595">
        <v>138900</v>
      </c>
      <c r="J595">
        <f t="shared" si="68"/>
        <v>6.5346077213822893</v>
      </c>
      <c r="K595" s="50">
        <f t="shared" si="63"/>
        <v>423.95734521311124</v>
      </c>
      <c r="L595" s="53">
        <f t="shared" si="67"/>
        <v>24.933554474097001</v>
      </c>
      <c r="M595">
        <v>2.6</v>
      </c>
      <c r="N595">
        <v>86.100000000000009</v>
      </c>
      <c r="O595">
        <v>321</v>
      </c>
      <c r="P595">
        <v>28.81</v>
      </c>
      <c r="Q595">
        <v>105.83</v>
      </c>
      <c r="R595" s="7">
        <v>3.7265000000000001</v>
      </c>
      <c r="S595">
        <v>62492</v>
      </c>
      <c r="T595">
        <v>2</v>
      </c>
      <c r="U595" s="9">
        <v>68.251000000000005</v>
      </c>
      <c r="V595" s="9">
        <v>68.004999999999995</v>
      </c>
      <c r="W595" s="9">
        <v>58.564</v>
      </c>
      <c r="X595" s="9">
        <v>63.41</v>
      </c>
      <c r="Y595" s="9">
        <v>68.257000000000005</v>
      </c>
    </row>
    <row r="596" spans="1:25" hidden="1" x14ac:dyDescent="0.3">
      <c r="A596" t="s">
        <v>445</v>
      </c>
      <c r="B596" t="s">
        <v>446</v>
      </c>
      <c r="C596" t="s">
        <v>673</v>
      </c>
      <c r="D596" t="s">
        <v>448</v>
      </c>
      <c r="E596" s="52">
        <f>Transportation!E596/1000000</f>
        <v>1.2300000000000001E-5</v>
      </c>
      <c r="F596" s="55">
        <f t="shared" si="64"/>
        <v>2.9736263736263771E-6</v>
      </c>
      <c r="G596" s="57">
        <f t="shared" si="65"/>
        <v>2.9736263736263767E-7</v>
      </c>
      <c r="H596" s="4">
        <f t="shared" si="66"/>
        <v>4.7307692307692358E-8</v>
      </c>
      <c r="I596">
        <v>104900</v>
      </c>
      <c r="J596">
        <f t="shared" si="68"/>
        <v>3.466674094375596</v>
      </c>
      <c r="K596" s="50">
        <f t="shared" si="63"/>
        <v>320.18088922142095</v>
      </c>
      <c r="L596" s="53">
        <f t="shared" si="67"/>
        <v>9.9896651476023823</v>
      </c>
      <c r="M596">
        <v>8.2200000000000006</v>
      </c>
      <c r="N596">
        <v>36.6</v>
      </c>
      <c r="O596">
        <v>370</v>
      </c>
      <c r="P596">
        <v>35.6</v>
      </c>
      <c r="Q596">
        <v>110.71</v>
      </c>
      <c r="R596" s="7">
        <v>10.116</v>
      </c>
      <c r="S596" s="8">
        <v>231690</v>
      </c>
      <c r="T596">
        <v>4</v>
      </c>
      <c r="U596" s="9">
        <v>78.533000000000001</v>
      </c>
      <c r="V596" s="9">
        <v>78.025000000000006</v>
      </c>
      <c r="W596" s="9">
        <v>75.287000000000006</v>
      </c>
      <c r="X596" s="9">
        <v>76.819999999999993</v>
      </c>
      <c r="Y596" s="9">
        <v>81.447000000000003</v>
      </c>
    </row>
    <row r="597" spans="1:25" hidden="1" x14ac:dyDescent="0.3">
      <c r="A597" t="s">
        <v>445</v>
      </c>
      <c r="B597" t="s">
        <v>446</v>
      </c>
      <c r="C597" t="s">
        <v>674</v>
      </c>
      <c r="D597" t="s">
        <v>448</v>
      </c>
      <c r="E597" s="52">
        <f>Transportation!E597/1000000</f>
        <v>4.7600000000000002E-6</v>
      </c>
      <c r="F597" s="55">
        <f t="shared" si="64"/>
        <v>1.150769230769232E-6</v>
      </c>
      <c r="G597" s="57">
        <f t="shared" si="65"/>
        <v>1.150769230769232E-7</v>
      </c>
      <c r="H597" s="4">
        <f t="shared" si="66"/>
        <v>1.8307692307692327E-8</v>
      </c>
      <c r="I597">
        <v>127200</v>
      </c>
      <c r="J597">
        <f t="shared" si="68"/>
        <v>1.1063772405660377</v>
      </c>
      <c r="K597" s="50">
        <f t="shared" si="63"/>
        <v>388.24603535714726</v>
      </c>
      <c r="L597" s="53">
        <f t="shared" si="67"/>
        <v>3.8659191953323035</v>
      </c>
      <c r="M597">
        <v>60.300000000000004</v>
      </c>
      <c r="N597">
        <v>16.400000000000002</v>
      </c>
      <c r="O597">
        <v>399</v>
      </c>
      <c r="P597">
        <v>26.9</v>
      </c>
      <c r="Q597">
        <v>112.61</v>
      </c>
      <c r="R597" s="7">
        <v>24.370999999999999</v>
      </c>
      <c r="S597" s="8">
        <v>826810</v>
      </c>
      <c r="T597">
        <v>4</v>
      </c>
      <c r="U597" s="9">
        <v>71.897000000000006</v>
      </c>
      <c r="V597" s="9">
        <v>71.325999999999993</v>
      </c>
      <c r="W597" s="9">
        <v>68.3</v>
      </c>
      <c r="X597" s="9">
        <v>71.215000000000003</v>
      </c>
      <c r="Y597" s="9">
        <v>72.647000000000006</v>
      </c>
    </row>
    <row r="598" spans="1:25" hidden="1" x14ac:dyDescent="0.3">
      <c r="A598" t="s">
        <v>445</v>
      </c>
      <c r="B598" t="s">
        <v>446</v>
      </c>
      <c r="C598" t="s">
        <v>675</v>
      </c>
      <c r="D598" t="s">
        <v>448</v>
      </c>
      <c r="E598" s="52">
        <f>Transportation!E598/1000000</f>
        <v>2.3E-5</v>
      </c>
      <c r="F598" s="55">
        <f t="shared" si="64"/>
        <v>5.5604395604395666E-6</v>
      </c>
      <c r="G598" s="57">
        <f t="shared" si="65"/>
        <v>5.5604395604395661E-7</v>
      </c>
      <c r="H598" s="4">
        <f t="shared" si="66"/>
        <v>8.8461538461538545E-8</v>
      </c>
      <c r="I598">
        <v>398700</v>
      </c>
      <c r="J598">
        <f t="shared" si="68"/>
        <v>1.7055521068472537</v>
      </c>
      <c r="K598" s="50">
        <f t="shared" si="63"/>
        <v>1216.9315589378507</v>
      </c>
      <c r="L598" s="53">
        <f t="shared" si="67"/>
        <v>18.679861658118277</v>
      </c>
      <c r="M598">
        <v>26.200000000000003</v>
      </c>
      <c r="N598">
        <v>77.900000000000006</v>
      </c>
      <c r="O598">
        <v>434</v>
      </c>
      <c r="P598">
        <v>37.74</v>
      </c>
      <c r="Q598">
        <v>115.69</v>
      </c>
      <c r="R598" s="7">
        <v>5.5732999999999997</v>
      </c>
      <c r="S598" s="8">
        <v>158920</v>
      </c>
      <c r="T598">
        <v>2</v>
      </c>
      <c r="U598" s="9">
        <v>89.471999999999994</v>
      </c>
      <c r="V598" s="9">
        <v>88.924999999999997</v>
      </c>
      <c r="W598" s="9">
        <v>86.501000000000005</v>
      </c>
      <c r="X598" s="9">
        <v>88.292000000000002</v>
      </c>
      <c r="Y598" s="9">
        <v>90.082999999999998</v>
      </c>
    </row>
    <row r="599" spans="1:25" hidden="1" x14ac:dyDescent="0.3">
      <c r="A599" t="s">
        <v>445</v>
      </c>
      <c r="B599" t="s">
        <v>446</v>
      </c>
      <c r="C599" t="s">
        <v>676</v>
      </c>
      <c r="D599" t="s">
        <v>448</v>
      </c>
      <c r="E599" s="52">
        <f>Transportation!E599/1000000</f>
        <v>1.1200000000000001E-5</v>
      </c>
      <c r="F599" s="55">
        <f t="shared" si="64"/>
        <v>2.7076923076923106E-6</v>
      </c>
      <c r="G599" s="57">
        <f t="shared" si="65"/>
        <v>2.7076923076923106E-7</v>
      </c>
      <c r="H599" s="4">
        <f t="shared" si="66"/>
        <v>4.307692307692312E-8</v>
      </c>
      <c r="I599">
        <v>133100</v>
      </c>
      <c r="J599">
        <f t="shared" si="68"/>
        <v>2.4878452291510147</v>
      </c>
      <c r="K599" s="50">
        <f t="shared" si="63"/>
        <v>406.25430272041115</v>
      </c>
      <c r="L599" s="53">
        <f t="shared" si="67"/>
        <v>9.0962804596054223</v>
      </c>
      <c r="M599">
        <v>10.100000000000001</v>
      </c>
      <c r="N599">
        <v>42</v>
      </c>
      <c r="O599">
        <v>460</v>
      </c>
      <c r="P599">
        <v>22.69</v>
      </c>
      <c r="Q599">
        <v>109.27</v>
      </c>
      <c r="R599" s="7">
        <v>10.957000000000001</v>
      </c>
      <c r="S599">
        <v>56792</v>
      </c>
      <c r="T599">
        <v>2</v>
      </c>
      <c r="U599" s="9">
        <v>39.442</v>
      </c>
      <c r="V599" s="9">
        <v>39.75</v>
      </c>
      <c r="W599" s="9">
        <v>39.232999999999997</v>
      </c>
      <c r="X599" s="9">
        <v>40.234999999999999</v>
      </c>
      <c r="Y599" s="9">
        <v>41.238</v>
      </c>
    </row>
    <row r="600" spans="1:25" hidden="1" x14ac:dyDescent="0.3">
      <c r="A600" t="s">
        <v>445</v>
      </c>
      <c r="B600" t="s">
        <v>446</v>
      </c>
      <c r="C600" t="s">
        <v>677</v>
      </c>
      <c r="D600" t="s">
        <v>448</v>
      </c>
      <c r="E600" s="52">
        <f>Transportation!E600/1000000</f>
        <v>8.4499999999999994E-5</v>
      </c>
      <c r="F600" s="55">
        <f t="shared" si="64"/>
        <v>2.0428571428571448E-5</v>
      </c>
      <c r="G600" s="57">
        <f t="shared" si="65"/>
        <v>2.042857142857145E-6</v>
      </c>
      <c r="H600" s="4">
        <f t="shared" si="66"/>
        <v>3.2500000000000028E-7</v>
      </c>
      <c r="I600">
        <v>784300</v>
      </c>
      <c r="J600">
        <f t="shared" si="68"/>
        <v>3.1853553327808237</v>
      </c>
      <c r="K600" s="50">
        <f t="shared" si="63"/>
        <v>2393.8786598318443</v>
      </c>
      <c r="L600" s="53">
        <f t="shared" si="67"/>
        <v>68.628187396130187</v>
      </c>
      <c r="M600">
        <v>8.36</v>
      </c>
      <c r="N600">
        <v>271</v>
      </c>
      <c r="O600">
        <v>399</v>
      </c>
      <c r="P600">
        <v>26.98</v>
      </c>
      <c r="Q600">
        <v>112.37</v>
      </c>
      <c r="R600" s="7">
        <v>1.4712000000000001</v>
      </c>
      <c r="S600">
        <v>43659</v>
      </c>
      <c r="T600">
        <v>1</v>
      </c>
      <c r="U600" s="9">
        <v>63.886000000000003</v>
      </c>
      <c r="V600" s="9">
        <v>63.886000000000003</v>
      </c>
      <c r="W600" s="9">
        <v>63.886000000000003</v>
      </c>
      <c r="X600" s="9">
        <v>63.886000000000003</v>
      </c>
      <c r="Y600" s="9">
        <v>63.886000000000003</v>
      </c>
    </row>
    <row r="601" spans="1:25" hidden="1" x14ac:dyDescent="0.3">
      <c r="A601" t="s">
        <v>445</v>
      </c>
      <c r="B601" t="s">
        <v>446</v>
      </c>
      <c r="C601" t="s">
        <v>678</v>
      </c>
      <c r="D601" t="s">
        <v>448</v>
      </c>
      <c r="E601" s="52">
        <f>Transportation!E601/1000000</f>
        <v>9.0699999999999996E-6</v>
      </c>
      <c r="F601" s="55">
        <f t="shared" si="64"/>
        <v>2.1927472527472551E-6</v>
      </c>
      <c r="G601" s="57">
        <f t="shared" si="65"/>
        <v>2.1927472527472549E-7</v>
      </c>
      <c r="H601" s="4">
        <f t="shared" si="66"/>
        <v>3.4884615384615418E-8</v>
      </c>
      <c r="I601">
        <v>210000</v>
      </c>
      <c r="J601">
        <f t="shared" si="68"/>
        <v>1.2769426249999998</v>
      </c>
      <c r="K601" s="50">
        <f t="shared" si="63"/>
        <v>640.97222818396949</v>
      </c>
      <c r="L601" s="53">
        <f t="shared" si="67"/>
        <v>7.3663628364840328</v>
      </c>
      <c r="M601">
        <v>16.8</v>
      </c>
      <c r="N601">
        <v>51.2</v>
      </c>
      <c r="O601">
        <v>721</v>
      </c>
      <c r="P601">
        <v>21.68</v>
      </c>
      <c r="Q601">
        <v>109.2</v>
      </c>
      <c r="R601" s="7">
        <v>14.09</v>
      </c>
      <c r="S601" s="8">
        <v>200820</v>
      </c>
      <c r="T601">
        <v>2</v>
      </c>
      <c r="U601" s="9">
        <v>36.957000000000001</v>
      </c>
      <c r="V601" s="9">
        <v>36.872</v>
      </c>
      <c r="W601" s="9">
        <v>36.345999999999997</v>
      </c>
      <c r="X601" s="9">
        <v>36.76</v>
      </c>
      <c r="Y601" s="9">
        <v>37.173000000000002</v>
      </c>
    </row>
    <row r="602" spans="1:25" hidden="1" x14ac:dyDescent="0.3">
      <c r="A602" t="s">
        <v>445</v>
      </c>
      <c r="B602" t="s">
        <v>446</v>
      </c>
      <c r="C602" t="s">
        <v>679</v>
      </c>
      <c r="D602" t="s">
        <v>448</v>
      </c>
      <c r="E602" s="52">
        <f>Transportation!E602/1000000</f>
        <v>1.34E-5</v>
      </c>
      <c r="F602" s="55">
        <f t="shared" si="64"/>
        <v>3.2395604395604432E-6</v>
      </c>
      <c r="G602" s="57">
        <f t="shared" si="65"/>
        <v>3.2395604395604428E-7</v>
      </c>
      <c r="H602" s="4">
        <f t="shared" si="66"/>
        <v>5.153846153846159E-8</v>
      </c>
      <c r="I602">
        <v>100200</v>
      </c>
      <c r="J602">
        <f t="shared" si="68"/>
        <v>3.9538525449101796</v>
      </c>
      <c r="K602" s="50">
        <f t="shared" si="63"/>
        <v>305.83532030492262</v>
      </c>
      <c r="L602" s="53">
        <f t="shared" si="67"/>
        <v>10.883049835599344</v>
      </c>
      <c r="M602">
        <v>4.96</v>
      </c>
      <c r="N602">
        <v>45</v>
      </c>
      <c r="O602">
        <v>467</v>
      </c>
      <c r="P602">
        <v>31.72</v>
      </c>
      <c r="Q602">
        <v>118.36</v>
      </c>
      <c r="R602" s="7">
        <v>10.375</v>
      </c>
      <c r="S602">
        <v>46473</v>
      </c>
      <c r="T602">
        <v>1</v>
      </c>
      <c r="U602" s="9">
        <v>77.272999999999996</v>
      </c>
      <c r="V602" s="9">
        <v>77.272999999999996</v>
      </c>
      <c r="W602" s="9">
        <v>77.272999999999996</v>
      </c>
      <c r="X602" s="9">
        <v>77.272999999999996</v>
      </c>
      <c r="Y602" s="9">
        <v>77.272999999999996</v>
      </c>
    </row>
    <row r="603" spans="1:25" hidden="1" x14ac:dyDescent="0.3">
      <c r="A603" t="s">
        <v>445</v>
      </c>
      <c r="B603" t="s">
        <v>446</v>
      </c>
      <c r="C603" t="s">
        <v>680</v>
      </c>
      <c r="D603" t="s">
        <v>448</v>
      </c>
      <c r="E603" s="52">
        <f>Transportation!E603/1000000</f>
        <v>1.2800000000000001E-5</v>
      </c>
      <c r="F603" s="55">
        <f t="shared" si="64"/>
        <v>3.0945054945054978E-6</v>
      </c>
      <c r="G603" s="57">
        <f t="shared" si="65"/>
        <v>3.0945054945054978E-7</v>
      </c>
      <c r="H603" s="4">
        <f t="shared" si="66"/>
        <v>4.9230769230769284E-8</v>
      </c>
      <c r="I603">
        <v>247500</v>
      </c>
      <c r="J603">
        <f t="shared" si="68"/>
        <v>1.529037575757576</v>
      </c>
      <c r="K603" s="50">
        <f t="shared" si="63"/>
        <v>755.43155464539268</v>
      </c>
      <c r="L603" s="53">
        <f t="shared" si="67"/>
        <v>10.395749096691912</v>
      </c>
      <c r="M603">
        <v>28.6</v>
      </c>
      <c r="N603">
        <v>46.300000000000004</v>
      </c>
      <c r="O603">
        <v>453</v>
      </c>
      <c r="P603">
        <v>23.76</v>
      </c>
      <c r="Q603">
        <v>114.69</v>
      </c>
      <c r="R603" s="7">
        <v>9.7788000000000004</v>
      </c>
      <c r="S603">
        <v>56766</v>
      </c>
      <c r="T603">
        <v>2</v>
      </c>
      <c r="U603" s="9">
        <v>41.005000000000003</v>
      </c>
      <c r="V603" s="9">
        <v>40.783999999999999</v>
      </c>
      <c r="W603" s="9">
        <v>40.054000000000002</v>
      </c>
      <c r="X603" s="9">
        <v>40.555</v>
      </c>
      <c r="Y603" s="9">
        <v>41.055999999999997</v>
      </c>
    </row>
    <row r="604" spans="1:25" hidden="1" x14ac:dyDescent="0.3">
      <c r="A604" t="s">
        <v>445</v>
      </c>
      <c r="B604" t="s">
        <v>446</v>
      </c>
      <c r="C604" t="s">
        <v>681</v>
      </c>
      <c r="D604" t="s">
        <v>448</v>
      </c>
      <c r="E604" s="52">
        <f>Transportation!E604/1000000</f>
        <v>6.2100000000000005E-5</v>
      </c>
      <c r="F604" s="55">
        <f t="shared" si="64"/>
        <v>1.5013186813186829E-5</v>
      </c>
      <c r="G604" s="57">
        <f t="shared" si="65"/>
        <v>1.501318681318683E-6</v>
      </c>
      <c r="H604" s="4">
        <f t="shared" si="66"/>
        <v>2.3884615384615412E-7</v>
      </c>
      <c r="I604">
        <v>1600000</v>
      </c>
      <c r="J604">
        <f t="shared" si="68"/>
        <v>1.1475061171875001</v>
      </c>
      <c r="K604" s="50">
        <f t="shared" si="63"/>
        <v>4883.5979290207197</v>
      </c>
      <c r="L604" s="53">
        <f t="shared" si="67"/>
        <v>50.435626476919346</v>
      </c>
      <c r="M604">
        <v>60.900000000000006</v>
      </c>
      <c r="N604">
        <v>205</v>
      </c>
      <c r="O604">
        <v>388</v>
      </c>
      <c r="P604">
        <v>35.25</v>
      </c>
      <c r="Q604">
        <v>115.47</v>
      </c>
      <c r="R604" s="7">
        <v>1.8942000000000001</v>
      </c>
      <c r="S604" s="8">
        <v>455480</v>
      </c>
      <c r="T604">
        <v>5</v>
      </c>
      <c r="U604" s="9">
        <v>87.885000000000005</v>
      </c>
      <c r="V604" s="9">
        <v>87.599000000000004</v>
      </c>
      <c r="W604" s="9">
        <v>84.576999999999998</v>
      </c>
      <c r="X604" s="9">
        <v>86.585999999999999</v>
      </c>
      <c r="Y604" s="9">
        <v>87.909000000000006</v>
      </c>
    </row>
    <row r="605" spans="1:25" hidden="1" x14ac:dyDescent="0.3">
      <c r="A605" t="s">
        <v>445</v>
      </c>
      <c r="B605" t="s">
        <v>446</v>
      </c>
      <c r="C605" t="s">
        <v>682</v>
      </c>
      <c r="D605" t="s">
        <v>448</v>
      </c>
      <c r="E605" s="52">
        <f>Transportation!E605/1000000</f>
        <v>1.2200000000000002E-5</v>
      </c>
      <c r="F605" s="55">
        <f t="shared" si="64"/>
        <v>2.9494505494505529E-6</v>
      </c>
      <c r="G605" s="57">
        <f t="shared" si="65"/>
        <v>2.9494505494505529E-7</v>
      </c>
      <c r="H605" s="4">
        <f t="shared" si="66"/>
        <v>4.6923076923076972E-8</v>
      </c>
      <c r="I605">
        <v>225700</v>
      </c>
      <c r="J605">
        <f t="shared" si="68"/>
        <v>1.5981283783783786</v>
      </c>
      <c r="K605" s="50">
        <f t="shared" si="63"/>
        <v>688.89253286248527</v>
      </c>
      <c r="L605" s="53">
        <f t="shared" si="67"/>
        <v>9.9084483577844775</v>
      </c>
      <c r="M605">
        <v>26.1</v>
      </c>
      <c r="N605">
        <v>44.2</v>
      </c>
      <c r="O605">
        <v>449</v>
      </c>
      <c r="P605">
        <v>24.43</v>
      </c>
      <c r="Q605">
        <v>111.54</v>
      </c>
      <c r="R605" s="7">
        <v>10.159000000000001</v>
      </c>
      <c r="S605">
        <v>19383</v>
      </c>
      <c r="T605">
        <v>1</v>
      </c>
      <c r="U605" s="9">
        <v>51.908000000000001</v>
      </c>
      <c r="V605" s="9">
        <v>51.908000000000001</v>
      </c>
      <c r="W605" s="9">
        <v>51.908000000000001</v>
      </c>
      <c r="X605" s="9">
        <v>51.908000000000001</v>
      </c>
      <c r="Y605" s="9">
        <v>51.908000000000001</v>
      </c>
    </row>
    <row r="606" spans="1:25" hidden="1" x14ac:dyDescent="0.3">
      <c r="A606" t="s">
        <v>445</v>
      </c>
      <c r="B606" t="s">
        <v>446</v>
      </c>
      <c r="C606" t="s">
        <v>683</v>
      </c>
      <c r="D606" t="s">
        <v>448</v>
      </c>
      <c r="E606" s="52">
        <f>Transportation!E606/1000000</f>
        <v>2.0200000000000003E-5</v>
      </c>
      <c r="F606" s="55">
        <f t="shared" si="64"/>
        <v>4.883516483516489E-6</v>
      </c>
      <c r="G606" s="57">
        <f t="shared" si="65"/>
        <v>4.883516483516489E-7</v>
      </c>
      <c r="H606" s="4">
        <f t="shared" si="66"/>
        <v>7.7692307692307775E-8</v>
      </c>
      <c r="I606">
        <v>978000</v>
      </c>
      <c r="J606">
        <f t="shared" si="68"/>
        <v>0.61065498466257673</v>
      </c>
      <c r="K606" s="50">
        <f t="shared" si="63"/>
        <v>2985.0992341139149</v>
      </c>
      <c r="L606" s="53">
        <f t="shared" si="67"/>
        <v>16.405791543216921</v>
      </c>
      <c r="M606">
        <v>119</v>
      </c>
      <c r="N606">
        <v>89.800000000000011</v>
      </c>
      <c r="O606">
        <v>503</v>
      </c>
      <c r="P606">
        <v>40.83</v>
      </c>
      <c r="Q606">
        <v>111.67</v>
      </c>
      <c r="R606" s="7">
        <v>5.5959000000000003</v>
      </c>
      <c r="S606" s="8">
        <v>455510</v>
      </c>
      <c r="T606">
        <v>8</v>
      </c>
      <c r="U606" s="9">
        <v>38.567</v>
      </c>
      <c r="V606" s="9">
        <v>37.741</v>
      </c>
      <c r="W606" s="9">
        <v>33.07</v>
      </c>
      <c r="X606" s="9">
        <v>36.368000000000002</v>
      </c>
      <c r="Y606" s="9">
        <v>38.866999999999997</v>
      </c>
    </row>
    <row r="607" spans="1:25" hidden="1" x14ac:dyDescent="0.3">
      <c r="A607" t="s">
        <v>445</v>
      </c>
      <c r="B607" t="s">
        <v>446</v>
      </c>
      <c r="C607" t="s">
        <v>684</v>
      </c>
      <c r="D607" t="s">
        <v>448</v>
      </c>
      <c r="E607" s="52">
        <f>Transportation!E607/1000000</f>
        <v>1.1400000000000001E-4</v>
      </c>
      <c r="F607" s="55">
        <f t="shared" si="64"/>
        <v>2.7560439560439591E-5</v>
      </c>
      <c r="G607" s="57">
        <f t="shared" si="65"/>
        <v>2.7560439560439591E-6</v>
      </c>
      <c r="H607" s="4">
        <f t="shared" si="66"/>
        <v>4.3846153846153893E-7</v>
      </c>
      <c r="I607">
        <v>6927000</v>
      </c>
      <c r="J607">
        <f t="shared" si="68"/>
        <v>0.48656745344304891</v>
      </c>
      <c r="K607" s="50">
        <f t="shared" si="63"/>
        <v>21142.926783954081</v>
      </c>
      <c r="L607" s="53">
        <f t="shared" si="67"/>
        <v>92.587140392412323</v>
      </c>
      <c r="M607">
        <v>112</v>
      </c>
      <c r="N607">
        <v>655</v>
      </c>
      <c r="O607">
        <v>722</v>
      </c>
      <c r="P607">
        <v>22.35</v>
      </c>
      <c r="Q607">
        <v>114.18</v>
      </c>
      <c r="R607" s="7">
        <v>1.1027</v>
      </c>
      <c r="S607" s="8">
        <v>4537600</v>
      </c>
      <c r="T607">
        <v>7</v>
      </c>
      <c r="U607" s="9">
        <v>42.244</v>
      </c>
      <c r="V607" s="9">
        <v>37.325000000000003</v>
      </c>
      <c r="W607" s="9">
        <v>27.466999999999999</v>
      </c>
      <c r="X607" s="9">
        <v>44.005000000000003</v>
      </c>
      <c r="Y607" s="9">
        <v>46.847000000000001</v>
      </c>
    </row>
    <row r="608" spans="1:25" hidden="1" x14ac:dyDescent="0.3">
      <c r="A608" t="s">
        <v>445</v>
      </c>
      <c r="B608" t="s">
        <v>446</v>
      </c>
      <c r="C608" t="s">
        <v>685</v>
      </c>
      <c r="D608" t="s">
        <v>448</v>
      </c>
      <c r="E608" s="52">
        <f>Transportation!E608/1000000</f>
        <v>1.4600000000000001E-5</v>
      </c>
      <c r="F608" s="55">
        <f t="shared" si="64"/>
        <v>3.5296703296703335E-6</v>
      </c>
      <c r="G608" s="57">
        <f t="shared" si="65"/>
        <v>3.5296703296703337E-7</v>
      </c>
      <c r="H608" s="4">
        <f t="shared" si="66"/>
        <v>5.6153846153846209E-8</v>
      </c>
      <c r="I608">
        <v>132100</v>
      </c>
      <c r="J608">
        <f t="shared" si="68"/>
        <v>3.267634178652536</v>
      </c>
      <c r="K608" s="50">
        <f t="shared" si="63"/>
        <v>403.20205401477318</v>
      </c>
      <c r="L608" s="53">
        <f t="shared" si="67"/>
        <v>11.857651313414209</v>
      </c>
      <c r="M608">
        <v>9.4</v>
      </c>
      <c r="N608">
        <v>43.1</v>
      </c>
      <c r="O608">
        <v>374</v>
      </c>
      <c r="P608">
        <v>31.29</v>
      </c>
      <c r="Q608">
        <v>114.61</v>
      </c>
      <c r="R608" s="7">
        <v>8.6744000000000003</v>
      </c>
      <c r="S608" s="8">
        <v>165430</v>
      </c>
      <c r="T608">
        <v>4</v>
      </c>
      <c r="U608" s="9">
        <v>55.584000000000003</v>
      </c>
      <c r="V608" s="9">
        <v>55.558</v>
      </c>
      <c r="W608" s="9">
        <v>54.356999999999999</v>
      </c>
      <c r="X608" s="9">
        <v>55.997999999999998</v>
      </c>
      <c r="Y608" s="9">
        <v>57.902000000000001</v>
      </c>
    </row>
    <row r="609" spans="1:25" hidden="1" x14ac:dyDescent="0.3">
      <c r="A609" t="s">
        <v>445</v>
      </c>
      <c r="B609" t="s">
        <v>446</v>
      </c>
      <c r="C609" t="s">
        <v>686</v>
      </c>
      <c r="D609" t="s">
        <v>448</v>
      </c>
      <c r="E609" s="52">
        <f>Transportation!E609/1000000</f>
        <v>1.5299999999999999E-5</v>
      </c>
      <c r="F609" s="55">
        <f t="shared" si="64"/>
        <v>3.6989010989011027E-6</v>
      </c>
      <c r="G609" s="57">
        <f t="shared" si="65"/>
        <v>3.6989010989011025E-7</v>
      </c>
      <c r="H609" s="4">
        <f t="shared" si="66"/>
        <v>5.8846153846153901E-8</v>
      </c>
      <c r="I609">
        <v>154800</v>
      </c>
      <c r="J609">
        <f t="shared" si="68"/>
        <v>2.9221591569767442</v>
      </c>
      <c r="K609" s="50">
        <f t="shared" si="63"/>
        <v>472.48809963275465</v>
      </c>
      <c r="L609" s="53">
        <f t="shared" si="67"/>
        <v>12.426168842139546</v>
      </c>
      <c r="M609">
        <v>9.51</v>
      </c>
      <c r="N609">
        <v>50.2</v>
      </c>
      <c r="O609">
        <v>419</v>
      </c>
      <c r="P609">
        <v>29.83</v>
      </c>
      <c r="Q609">
        <v>113.47</v>
      </c>
      <c r="R609" s="7">
        <v>8.3558000000000003</v>
      </c>
      <c r="S609">
        <v>29505</v>
      </c>
      <c r="T609">
        <v>1</v>
      </c>
      <c r="U609" s="9">
        <v>71.128</v>
      </c>
      <c r="V609" s="9">
        <v>71.128</v>
      </c>
      <c r="W609" s="9">
        <v>71.128</v>
      </c>
      <c r="X609" s="9">
        <v>71.128</v>
      </c>
      <c r="Y609" s="9">
        <v>71.128</v>
      </c>
    </row>
    <row r="610" spans="1:25" hidden="1" x14ac:dyDescent="0.3">
      <c r="A610" t="s">
        <v>445</v>
      </c>
      <c r="B610" t="s">
        <v>446</v>
      </c>
      <c r="C610" t="s">
        <v>687</v>
      </c>
      <c r="D610" t="s">
        <v>448</v>
      </c>
      <c r="E610" s="52">
        <f>Transportation!E610/1000000</f>
        <v>8.1300000000000001E-6</v>
      </c>
      <c r="F610" s="55">
        <f t="shared" si="64"/>
        <v>1.9654945054945075E-6</v>
      </c>
      <c r="G610" s="57">
        <f t="shared" si="65"/>
        <v>1.9654945054945075E-7</v>
      </c>
      <c r="H610" s="4">
        <f t="shared" si="66"/>
        <v>3.1269230769230801E-8</v>
      </c>
      <c r="I610">
        <v>123200</v>
      </c>
      <c r="J610">
        <f t="shared" si="68"/>
        <v>1.9510267755681816</v>
      </c>
      <c r="K610" s="50">
        <f t="shared" si="63"/>
        <v>376.03704053459546</v>
      </c>
      <c r="L610" s="53">
        <f t="shared" si="67"/>
        <v>6.6029250121957199</v>
      </c>
      <c r="M610">
        <v>18.5</v>
      </c>
      <c r="N610">
        <v>28.6</v>
      </c>
      <c r="O610">
        <v>423</v>
      </c>
      <c r="P610">
        <v>36.26</v>
      </c>
      <c r="Q610">
        <v>111.68</v>
      </c>
      <c r="R610" s="7">
        <v>14.766999999999999</v>
      </c>
      <c r="S610" s="8">
        <v>101160</v>
      </c>
      <c r="T610">
        <v>2</v>
      </c>
      <c r="U610" s="9">
        <v>77.581000000000003</v>
      </c>
      <c r="V610" s="9">
        <v>77.385999999999996</v>
      </c>
      <c r="W610" s="9">
        <v>76.323999999999998</v>
      </c>
      <c r="X610" s="9">
        <v>76.992999999999995</v>
      </c>
      <c r="Y610" s="9">
        <v>77.661000000000001</v>
      </c>
    </row>
    <row r="611" spans="1:25" hidden="1" x14ac:dyDescent="0.3">
      <c r="A611" t="s">
        <v>445</v>
      </c>
      <c r="B611" t="s">
        <v>446</v>
      </c>
      <c r="C611" t="s">
        <v>688</v>
      </c>
      <c r="D611" t="s">
        <v>448</v>
      </c>
      <c r="E611" s="52">
        <f>Transportation!E611/1000000</f>
        <v>1.4800000000000001E-5</v>
      </c>
      <c r="F611" s="55">
        <f t="shared" si="64"/>
        <v>3.578021978021982E-6</v>
      </c>
      <c r="G611" s="57">
        <f t="shared" si="65"/>
        <v>3.5780219780219819E-7</v>
      </c>
      <c r="H611" s="4">
        <f t="shared" si="66"/>
        <v>5.6923076923076982E-8</v>
      </c>
      <c r="I611">
        <v>143000</v>
      </c>
      <c r="J611">
        <f t="shared" si="68"/>
        <v>3.0599129370629372</v>
      </c>
      <c r="K611" s="50">
        <f t="shared" si="63"/>
        <v>436.47156490622683</v>
      </c>
      <c r="L611" s="53">
        <f t="shared" si="67"/>
        <v>12.02008489305002</v>
      </c>
      <c r="M611">
        <v>5.66</v>
      </c>
      <c r="N611">
        <v>60.1</v>
      </c>
      <c r="O611">
        <v>573</v>
      </c>
      <c r="P611">
        <v>33.299999999999997</v>
      </c>
      <c r="Q611">
        <v>118.87</v>
      </c>
      <c r="R611" s="7">
        <v>9.5291999999999994</v>
      </c>
      <c r="S611">
        <v>88872</v>
      </c>
      <c r="T611">
        <v>2</v>
      </c>
      <c r="U611" s="9">
        <v>66.244</v>
      </c>
      <c r="V611" s="9">
        <v>66.793999999999997</v>
      </c>
      <c r="W611" s="9">
        <v>65.900000000000006</v>
      </c>
      <c r="X611" s="9">
        <v>67.382999999999996</v>
      </c>
      <c r="Y611" s="9">
        <v>68.867000000000004</v>
      </c>
    </row>
    <row r="612" spans="1:25" hidden="1" x14ac:dyDescent="0.3">
      <c r="A612" t="s">
        <v>445</v>
      </c>
      <c r="B612" t="s">
        <v>446</v>
      </c>
      <c r="C612" t="s">
        <v>689</v>
      </c>
      <c r="D612" t="s">
        <v>448</v>
      </c>
      <c r="E612" s="52">
        <f>Transportation!E612/1000000</f>
        <v>8.210000000000001E-6</v>
      </c>
      <c r="F612" s="55">
        <f t="shared" si="64"/>
        <v>1.984835164835167E-6</v>
      </c>
      <c r="G612" s="57">
        <f t="shared" si="65"/>
        <v>1.9848351648351672E-7</v>
      </c>
      <c r="H612" s="4">
        <f t="shared" si="66"/>
        <v>3.1576923076923109E-8</v>
      </c>
      <c r="I612">
        <v>101800</v>
      </c>
      <c r="J612">
        <f t="shared" si="68"/>
        <v>2.3843981213163068</v>
      </c>
      <c r="K612" s="50">
        <f t="shared" si="63"/>
        <v>310.71891823394333</v>
      </c>
      <c r="L612" s="53">
        <f t="shared" si="67"/>
        <v>6.6678984440500466</v>
      </c>
      <c r="M612">
        <v>15.8</v>
      </c>
      <c r="N612">
        <v>25.6</v>
      </c>
      <c r="O612">
        <v>313</v>
      </c>
      <c r="P612">
        <v>37.130000000000003</v>
      </c>
      <c r="Q612">
        <v>79.91</v>
      </c>
      <c r="R612" s="7">
        <v>12.199</v>
      </c>
      <c r="S612">
        <v>80212</v>
      </c>
      <c r="T612">
        <v>3</v>
      </c>
      <c r="U612" s="9">
        <v>109.45</v>
      </c>
      <c r="V612" s="9">
        <v>108.95</v>
      </c>
      <c r="W612" s="9">
        <v>105.51</v>
      </c>
      <c r="X612" s="9">
        <v>106.48</v>
      </c>
      <c r="Y612" s="9">
        <v>109.5</v>
      </c>
    </row>
    <row r="613" spans="1:25" hidden="1" x14ac:dyDescent="0.3">
      <c r="A613" t="s">
        <v>445</v>
      </c>
      <c r="B613" t="s">
        <v>446</v>
      </c>
      <c r="C613" t="s">
        <v>690</v>
      </c>
      <c r="D613" t="s">
        <v>448</v>
      </c>
      <c r="E613" s="52">
        <f>Transportation!E613/1000000</f>
        <v>1.3499999999999999E-5</v>
      </c>
      <c r="F613" s="55">
        <f t="shared" si="64"/>
        <v>3.263736263736267E-6</v>
      </c>
      <c r="G613" s="57">
        <f t="shared" si="65"/>
        <v>3.2637362637362671E-7</v>
      </c>
      <c r="H613" s="4">
        <f t="shared" si="66"/>
        <v>5.192307692307697E-8</v>
      </c>
      <c r="I613">
        <v>219100</v>
      </c>
      <c r="J613">
        <f t="shared" si="68"/>
        <v>1.8216912939297125</v>
      </c>
      <c r="K613" s="50">
        <f t="shared" si="63"/>
        <v>668.74769140527485</v>
      </c>
      <c r="L613" s="53">
        <f t="shared" si="67"/>
        <v>10.964266625417249</v>
      </c>
      <c r="M613">
        <v>27</v>
      </c>
      <c r="N613">
        <v>42.2</v>
      </c>
      <c r="O613">
        <v>358</v>
      </c>
      <c r="P613">
        <v>35.619999999999997</v>
      </c>
      <c r="Q613">
        <v>111.37</v>
      </c>
      <c r="R613" s="7">
        <v>8.4873999999999992</v>
      </c>
      <c r="S613" s="8">
        <v>146760</v>
      </c>
      <c r="T613">
        <v>3</v>
      </c>
      <c r="U613" s="9">
        <v>77.709000000000003</v>
      </c>
      <c r="V613" s="9">
        <v>76.974000000000004</v>
      </c>
      <c r="W613" s="9">
        <v>72.17</v>
      </c>
      <c r="X613" s="9">
        <v>73.296999999999997</v>
      </c>
      <c r="Y613" s="9">
        <v>77.748000000000005</v>
      </c>
    </row>
    <row r="614" spans="1:25" hidden="1" x14ac:dyDescent="0.3">
      <c r="A614" t="s">
        <v>445</v>
      </c>
      <c r="B614" t="s">
        <v>446</v>
      </c>
      <c r="C614" t="s">
        <v>691</v>
      </c>
      <c r="D614" t="s">
        <v>448</v>
      </c>
      <c r="E614" s="52">
        <f>Transportation!E614/1000000</f>
        <v>5.3400000000000004E-5</v>
      </c>
      <c r="F614" s="55">
        <f t="shared" si="64"/>
        <v>1.2909890109890123E-5</v>
      </c>
      <c r="G614" s="57">
        <f t="shared" si="65"/>
        <v>1.2909890109890123E-6</v>
      </c>
      <c r="H614" s="4">
        <f t="shared" si="66"/>
        <v>2.053846153846156E-7</v>
      </c>
      <c r="I614">
        <v>339400</v>
      </c>
      <c r="J614">
        <f t="shared" si="68"/>
        <v>4.6517119180907489</v>
      </c>
      <c r="K614" s="50">
        <f t="shared" si="63"/>
        <v>1035.9332106935203</v>
      </c>
      <c r="L614" s="53">
        <f t="shared" si="67"/>
        <v>43.369765762761574</v>
      </c>
      <c r="M614">
        <v>6</v>
      </c>
      <c r="N614">
        <v>139</v>
      </c>
      <c r="O614">
        <v>312</v>
      </c>
      <c r="P614">
        <v>30.39</v>
      </c>
      <c r="Q614">
        <v>106.78</v>
      </c>
      <c r="R614" s="7">
        <v>2.2524999999999999</v>
      </c>
      <c r="S614" s="8">
        <v>189190</v>
      </c>
      <c r="T614">
        <v>2</v>
      </c>
      <c r="U614" s="9">
        <v>73.912999999999997</v>
      </c>
      <c r="V614" s="9">
        <v>74.328999999999994</v>
      </c>
      <c r="W614" s="9">
        <v>73.86</v>
      </c>
      <c r="X614" s="9">
        <v>76.406999999999996</v>
      </c>
      <c r="Y614" s="9">
        <v>78.953999999999994</v>
      </c>
    </row>
    <row r="615" spans="1:25" hidden="1" x14ac:dyDescent="0.3">
      <c r="A615" t="s">
        <v>445</v>
      </c>
      <c r="B615" t="s">
        <v>446</v>
      </c>
      <c r="C615" t="s">
        <v>692</v>
      </c>
      <c r="D615" t="s">
        <v>448</v>
      </c>
      <c r="E615" s="52">
        <f>Transportation!E615/1000000</f>
        <v>3.0800000000000003E-5</v>
      </c>
      <c r="F615" s="55">
        <f t="shared" si="64"/>
        <v>7.4461538461538547E-6</v>
      </c>
      <c r="G615" s="57">
        <f t="shared" si="65"/>
        <v>7.4461538461538547E-7</v>
      </c>
      <c r="H615" s="4">
        <f t="shared" si="66"/>
        <v>1.1846153846153859E-7</v>
      </c>
      <c r="I615">
        <v>435200</v>
      </c>
      <c r="J615">
        <f t="shared" si="68"/>
        <v>2.0924024586397065</v>
      </c>
      <c r="K615" s="50">
        <f t="shared" si="63"/>
        <v>1328.3386366936359</v>
      </c>
      <c r="L615" s="53">
        <f t="shared" si="67"/>
        <v>25.014771263914916</v>
      </c>
      <c r="M615">
        <v>22.1</v>
      </c>
      <c r="N615">
        <v>92.7</v>
      </c>
      <c r="O615">
        <v>399</v>
      </c>
      <c r="P615">
        <v>42.98</v>
      </c>
      <c r="Q615">
        <v>126.76</v>
      </c>
      <c r="R615" s="7">
        <v>4.3029000000000002</v>
      </c>
      <c r="S615">
        <v>23921</v>
      </c>
      <c r="T615">
        <v>4</v>
      </c>
      <c r="U615" s="9">
        <v>23.864000000000001</v>
      </c>
      <c r="V615" s="9">
        <v>23.823</v>
      </c>
      <c r="W615" s="9">
        <v>23.535</v>
      </c>
      <c r="X615" s="9">
        <v>23.582000000000001</v>
      </c>
      <c r="Y615" s="9">
        <v>23.867999999999999</v>
      </c>
    </row>
    <row r="616" spans="1:25" hidden="1" x14ac:dyDescent="0.3">
      <c r="A616" t="s">
        <v>445</v>
      </c>
      <c r="B616" t="s">
        <v>446</v>
      </c>
      <c r="C616" t="s">
        <v>693</v>
      </c>
      <c r="D616" t="s">
        <v>448</v>
      </c>
      <c r="E616" s="52">
        <f>Transportation!E616/1000000</f>
        <v>3.0499999999999999E-5</v>
      </c>
      <c r="F616" s="55">
        <f t="shared" si="64"/>
        <v>7.3736263736263807E-6</v>
      </c>
      <c r="G616" s="57">
        <f t="shared" si="65"/>
        <v>7.3736263736263811E-7</v>
      </c>
      <c r="H616" s="4">
        <f t="shared" si="66"/>
        <v>1.1730769230769242E-7</v>
      </c>
      <c r="I616">
        <v>762700</v>
      </c>
      <c r="J616">
        <f t="shared" si="68"/>
        <v>1.1823048872426904</v>
      </c>
      <c r="K616" s="50">
        <f t="shared" si="63"/>
        <v>2327.9500877900646</v>
      </c>
      <c r="L616" s="53">
        <f t="shared" si="67"/>
        <v>24.771120894461195</v>
      </c>
      <c r="M616">
        <v>62.900000000000006</v>
      </c>
      <c r="N616">
        <v>96.2</v>
      </c>
      <c r="O616">
        <v>383</v>
      </c>
      <c r="P616">
        <v>33.96</v>
      </c>
      <c r="Q616">
        <v>116.79</v>
      </c>
      <c r="R616" s="7">
        <v>3.9809999999999999</v>
      </c>
      <c r="S616" s="8">
        <v>917150</v>
      </c>
      <c r="T616">
        <v>5</v>
      </c>
      <c r="U616" s="9">
        <v>73.656000000000006</v>
      </c>
      <c r="V616" s="9">
        <v>73.522999999999996</v>
      </c>
      <c r="W616" s="9">
        <v>71.866</v>
      </c>
      <c r="X616" s="9">
        <v>73.513000000000005</v>
      </c>
      <c r="Y616" s="9">
        <v>76.108000000000004</v>
      </c>
    </row>
    <row r="617" spans="1:25" hidden="1" x14ac:dyDescent="0.3">
      <c r="A617" t="s">
        <v>445</v>
      </c>
      <c r="B617" t="s">
        <v>446</v>
      </c>
      <c r="C617" t="s">
        <v>694</v>
      </c>
      <c r="D617" t="s">
        <v>448</v>
      </c>
      <c r="E617" s="52">
        <f>Transportation!E617/1000000</f>
        <v>3.01E-5</v>
      </c>
      <c r="F617" s="55">
        <f t="shared" si="64"/>
        <v>7.2769230769230847E-6</v>
      </c>
      <c r="G617" s="57">
        <f t="shared" si="65"/>
        <v>7.2769230769230849E-7</v>
      </c>
      <c r="H617" s="4">
        <f t="shared" si="66"/>
        <v>1.1576923076923088E-7</v>
      </c>
      <c r="I617">
        <v>1349000</v>
      </c>
      <c r="J617">
        <f t="shared" si="68"/>
        <v>0.65968701816160114</v>
      </c>
      <c r="K617" s="50">
        <f t="shared" si="63"/>
        <v>4117.4835039055943</v>
      </c>
      <c r="L617" s="53">
        <f t="shared" si="67"/>
        <v>24.446253735189565</v>
      </c>
      <c r="M617">
        <v>159</v>
      </c>
      <c r="N617">
        <v>107</v>
      </c>
      <c r="O617">
        <v>411</v>
      </c>
      <c r="P617">
        <v>32.65</v>
      </c>
      <c r="Q617">
        <v>116.95</v>
      </c>
      <c r="R617" s="7">
        <v>3.8449</v>
      </c>
      <c r="S617" s="8">
        <v>840120</v>
      </c>
      <c r="T617">
        <v>11</v>
      </c>
      <c r="U617" s="9">
        <v>71.33</v>
      </c>
      <c r="V617" s="9">
        <v>71.242999999999995</v>
      </c>
      <c r="W617" s="9">
        <v>68.126000000000005</v>
      </c>
      <c r="X617" s="9">
        <v>71.040999999999997</v>
      </c>
      <c r="Y617" s="9">
        <v>72.819999999999993</v>
      </c>
    </row>
    <row r="618" spans="1:25" hidden="1" x14ac:dyDescent="0.3">
      <c r="A618" t="s">
        <v>445</v>
      </c>
      <c r="B618" t="s">
        <v>446</v>
      </c>
      <c r="C618" t="s">
        <v>695</v>
      </c>
      <c r="D618" t="s">
        <v>448</v>
      </c>
      <c r="E618" s="52">
        <f>Transportation!E618/1000000</f>
        <v>8.1200000000000002E-6</v>
      </c>
      <c r="F618" s="55">
        <f t="shared" si="64"/>
        <v>1.9630769230769251E-6</v>
      </c>
      <c r="G618" s="57">
        <f t="shared" si="65"/>
        <v>1.9630769230769251E-7</v>
      </c>
      <c r="H618" s="4">
        <f t="shared" si="66"/>
        <v>3.1230769230769262E-8</v>
      </c>
      <c r="I618">
        <v>140600</v>
      </c>
      <c r="J618">
        <f t="shared" si="68"/>
        <v>1.7074740042674255</v>
      </c>
      <c r="K618" s="50">
        <f t="shared" si="63"/>
        <v>429.1461680126958</v>
      </c>
      <c r="L618" s="53">
        <f t="shared" si="67"/>
        <v>6.5948033332139309</v>
      </c>
      <c r="M618">
        <v>16.7</v>
      </c>
      <c r="N618">
        <v>34.4</v>
      </c>
      <c r="O618">
        <v>522</v>
      </c>
      <c r="P618">
        <v>39.83</v>
      </c>
      <c r="Q618">
        <v>113.09</v>
      </c>
      <c r="R618" s="7">
        <v>15.163</v>
      </c>
      <c r="S618">
        <v>48054</v>
      </c>
      <c r="T618">
        <v>2</v>
      </c>
      <c r="U618" s="9">
        <v>35.936999999999998</v>
      </c>
      <c r="V618" s="9">
        <v>36.177999999999997</v>
      </c>
      <c r="W618" s="9">
        <v>35.747999999999998</v>
      </c>
      <c r="X618" s="9">
        <v>36.529000000000003</v>
      </c>
      <c r="Y618" s="9">
        <v>37.31</v>
      </c>
    </row>
    <row r="619" spans="1:25" hidden="1" x14ac:dyDescent="0.3">
      <c r="A619" t="s">
        <v>445</v>
      </c>
      <c r="B619" t="s">
        <v>446</v>
      </c>
      <c r="C619" t="s">
        <v>696</v>
      </c>
      <c r="D619" t="s">
        <v>448</v>
      </c>
      <c r="E619" s="52">
        <f>Transportation!E619/1000000</f>
        <v>1.04E-5</v>
      </c>
      <c r="F619" s="55">
        <f t="shared" si="64"/>
        <v>2.5142857142857172E-6</v>
      </c>
      <c r="G619" s="57">
        <f t="shared" si="65"/>
        <v>2.514285714285717E-7</v>
      </c>
      <c r="H619" s="4">
        <f t="shared" si="66"/>
        <v>4.0000000000000041E-8</v>
      </c>
      <c r="I619">
        <v>123600</v>
      </c>
      <c r="J619">
        <f t="shared" si="68"/>
        <v>2.4877014563106794</v>
      </c>
      <c r="K619" s="50">
        <f t="shared" si="63"/>
        <v>377.25794001685063</v>
      </c>
      <c r="L619" s="53">
        <f t="shared" si="67"/>
        <v>8.4465461410621767</v>
      </c>
      <c r="M619">
        <v>14.3</v>
      </c>
      <c r="N619">
        <v>32.700000000000003</v>
      </c>
      <c r="O619">
        <v>387</v>
      </c>
      <c r="P619">
        <v>33.75</v>
      </c>
      <c r="Q619">
        <v>114.88</v>
      </c>
      <c r="R619" s="7">
        <v>11.827</v>
      </c>
      <c r="S619" s="8">
        <v>170690</v>
      </c>
      <c r="T619">
        <v>2</v>
      </c>
      <c r="U619" s="9">
        <v>79.647000000000006</v>
      </c>
      <c r="V619" s="9">
        <v>79.662999999999997</v>
      </c>
      <c r="W619" s="9">
        <v>79.641999999999996</v>
      </c>
      <c r="X619" s="9">
        <v>79.706999999999994</v>
      </c>
      <c r="Y619" s="9">
        <v>79.771000000000001</v>
      </c>
    </row>
    <row r="620" spans="1:25" hidden="1" x14ac:dyDescent="0.3">
      <c r="A620" t="s">
        <v>445</v>
      </c>
      <c r="B620" t="s">
        <v>446</v>
      </c>
      <c r="C620" t="s">
        <v>697</v>
      </c>
      <c r="D620" t="s">
        <v>448</v>
      </c>
      <c r="E620" s="52">
        <f>Transportation!E620/1000000</f>
        <v>1.2300000000000001E-5</v>
      </c>
      <c r="F620" s="55">
        <f t="shared" si="64"/>
        <v>2.9736263736263771E-6</v>
      </c>
      <c r="G620" s="57">
        <f t="shared" si="65"/>
        <v>2.9736263736263767E-7</v>
      </c>
      <c r="H620" s="4">
        <f t="shared" si="66"/>
        <v>4.7307692307692358E-8</v>
      </c>
      <c r="I620">
        <v>655200</v>
      </c>
      <c r="J620">
        <f t="shared" si="68"/>
        <v>0.55502764423076933</v>
      </c>
      <c r="K620" s="50">
        <f t="shared" si="63"/>
        <v>1999.8333519339849</v>
      </c>
      <c r="L620" s="53">
        <f t="shared" si="67"/>
        <v>9.9896651476023823</v>
      </c>
      <c r="M620">
        <v>211</v>
      </c>
      <c r="N620">
        <v>45.1</v>
      </c>
      <c r="O620">
        <v>432</v>
      </c>
      <c r="P620">
        <v>33.590000000000003</v>
      </c>
      <c r="Q620">
        <v>119.09</v>
      </c>
      <c r="R620" s="7">
        <v>9.5815999999999999</v>
      </c>
      <c r="S620" s="8">
        <v>1050400</v>
      </c>
      <c r="T620">
        <v>9</v>
      </c>
      <c r="U620" s="9">
        <v>86.478999999999999</v>
      </c>
      <c r="V620" s="9">
        <v>86.281000000000006</v>
      </c>
      <c r="W620" s="9">
        <v>81.662000000000006</v>
      </c>
      <c r="X620" s="9">
        <v>85.432000000000002</v>
      </c>
      <c r="Y620" s="9">
        <v>87.525000000000006</v>
      </c>
    </row>
    <row r="621" spans="1:25" hidden="1" x14ac:dyDescent="0.3">
      <c r="A621" t="s">
        <v>445</v>
      </c>
      <c r="B621" t="s">
        <v>446</v>
      </c>
      <c r="C621" t="s">
        <v>698</v>
      </c>
      <c r="D621" t="s">
        <v>448</v>
      </c>
      <c r="E621" s="52">
        <f>Transportation!E621/1000000</f>
        <v>1.1400000000000001E-5</v>
      </c>
      <c r="F621" s="55">
        <f t="shared" si="64"/>
        <v>2.7560439560439591E-6</v>
      </c>
      <c r="G621" s="57">
        <f t="shared" si="65"/>
        <v>2.7560439560439593E-7</v>
      </c>
      <c r="H621" s="4">
        <f t="shared" si="66"/>
        <v>4.3846153846153893E-8</v>
      </c>
      <c r="I621">
        <v>138800</v>
      </c>
      <c r="J621">
        <f t="shared" si="68"/>
        <v>2.4282800792507206</v>
      </c>
      <c r="K621" s="50">
        <f t="shared" si="63"/>
        <v>423.65212034254745</v>
      </c>
      <c r="L621" s="53">
        <f t="shared" si="67"/>
        <v>9.2587140392412319</v>
      </c>
      <c r="M621">
        <v>16.400000000000002</v>
      </c>
      <c r="N621">
        <v>34.300000000000004</v>
      </c>
      <c r="O621">
        <v>394</v>
      </c>
      <c r="P621">
        <v>32.979999999999997</v>
      </c>
      <c r="Q621">
        <v>117.21</v>
      </c>
      <c r="R621" s="7">
        <v>11.502000000000001</v>
      </c>
      <c r="S621" s="8">
        <v>290720</v>
      </c>
      <c r="T621">
        <v>3</v>
      </c>
      <c r="U621" s="9">
        <v>72.116</v>
      </c>
      <c r="V621" s="9">
        <v>71.933000000000007</v>
      </c>
      <c r="W621" s="9">
        <v>71.432000000000002</v>
      </c>
      <c r="X621" s="9">
        <v>72.430000000000007</v>
      </c>
      <c r="Y621" s="9">
        <v>72.994</v>
      </c>
    </row>
    <row r="622" spans="1:25" hidden="1" x14ac:dyDescent="0.3">
      <c r="A622" t="s">
        <v>445</v>
      </c>
      <c r="B622" t="s">
        <v>528</v>
      </c>
      <c r="C622" t="s">
        <v>699</v>
      </c>
      <c r="D622" t="s">
        <v>448</v>
      </c>
      <c r="E622" s="52">
        <f>Transportation!E622/1000000</f>
        <v>5.3000000000000001E-6</v>
      </c>
      <c r="F622" s="55">
        <f t="shared" si="64"/>
        <v>1.2813186813186826E-6</v>
      </c>
      <c r="G622" s="57">
        <f t="shared" si="65"/>
        <v>1.2813186813186826E-7</v>
      </c>
      <c r="H622" s="4">
        <f t="shared" si="66"/>
        <v>2.0384615384615403E-8</v>
      </c>
      <c r="I622">
        <v>108000</v>
      </c>
      <c r="J622">
        <f t="shared" si="68"/>
        <v>1.4508934027777778</v>
      </c>
      <c r="K622" s="50">
        <f t="shared" si="63"/>
        <v>329.64286020889858</v>
      </c>
      <c r="L622" s="53">
        <f t="shared" si="67"/>
        <v>4.3044898603489932</v>
      </c>
      <c r="M622">
        <v>26.5</v>
      </c>
      <c r="N622">
        <v>21</v>
      </c>
      <c r="O622">
        <v>519</v>
      </c>
      <c r="P622">
        <v>24</v>
      </c>
      <c r="Q622">
        <v>121.59</v>
      </c>
      <c r="R622" s="7">
        <v>24.710999999999999</v>
      </c>
      <c r="S622">
        <v>14373</v>
      </c>
      <c r="T622">
        <v>4</v>
      </c>
      <c r="U622" s="9">
        <v>12.369</v>
      </c>
      <c r="V622" s="9">
        <v>7.6212</v>
      </c>
      <c r="W622" s="9">
        <v>12.144</v>
      </c>
      <c r="X622" s="9">
        <v>12.27</v>
      </c>
      <c r="Y622" s="9">
        <v>12.396000000000001</v>
      </c>
    </row>
    <row r="623" spans="1:25" hidden="1" x14ac:dyDescent="0.3">
      <c r="A623" t="s">
        <v>445</v>
      </c>
      <c r="B623" t="s">
        <v>446</v>
      </c>
      <c r="C623" t="s">
        <v>700</v>
      </c>
      <c r="D623" t="s">
        <v>448</v>
      </c>
      <c r="E623" s="52">
        <f>Transportation!E623/1000000</f>
        <v>1.0700000000000001E-5</v>
      </c>
      <c r="F623" s="55">
        <f t="shared" si="64"/>
        <v>2.5868131868131899E-6</v>
      </c>
      <c r="G623" s="57">
        <f t="shared" si="65"/>
        <v>2.5868131868131895E-7</v>
      </c>
      <c r="H623" s="4">
        <f t="shared" si="66"/>
        <v>4.1153846153846194E-8</v>
      </c>
      <c r="I623">
        <v>120700</v>
      </c>
      <c r="J623">
        <f t="shared" si="68"/>
        <v>2.620957021541011</v>
      </c>
      <c r="K623" s="50">
        <f t="shared" si="63"/>
        <v>368.40641877050058</v>
      </c>
      <c r="L623" s="53">
        <f t="shared" si="67"/>
        <v>8.6901965105158947</v>
      </c>
      <c r="M623">
        <v>11.700000000000001</v>
      </c>
      <c r="N623">
        <v>35.300000000000004</v>
      </c>
      <c r="O623">
        <v>468</v>
      </c>
      <c r="P623">
        <v>46.25</v>
      </c>
      <c r="Q623">
        <v>130.59</v>
      </c>
      <c r="R623" s="7">
        <v>13.257</v>
      </c>
      <c r="S623">
        <v>16505</v>
      </c>
      <c r="T623">
        <v>2</v>
      </c>
      <c r="U623" s="9">
        <v>16.291</v>
      </c>
      <c r="V623" s="9">
        <v>16.18</v>
      </c>
      <c r="W623" s="9">
        <v>15.635</v>
      </c>
      <c r="X623" s="9">
        <v>16.004999999999999</v>
      </c>
      <c r="Y623" s="9">
        <v>16.373999999999999</v>
      </c>
    </row>
    <row r="624" spans="1:25" hidden="1" x14ac:dyDescent="0.3">
      <c r="A624" t="s">
        <v>445</v>
      </c>
      <c r="B624" t="s">
        <v>446</v>
      </c>
      <c r="C624" t="s">
        <v>701</v>
      </c>
      <c r="D624" t="s">
        <v>448</v>
      </c>
      <c r="E624" s="52">
        <f>Transportation!E624/1000000</f>
        <v>1.2800000000000001E-5</v>
      </c>
      <c r="F624" s="55">
        <f t="shared" si="64"/>
        <v>3.0945054945054978E-6</v>
      </c>
      <c r="G624" s="57">
        <f t="shared" si="65"/>
        <v>3.0945054945054978E-7</v>
      </c>
      <c r="H624" s="4">
        <f t="shared" si="66"/>
        <v>4.9230769230769284E-8</v>
      </c>
      <c r="I624">
        <v>122800</v>
      </c>
      <c r="J624">
        <f t="shared" si="68"/>
        <v>3.0817328990228017</v>
      </c>
      <c r="K624" s="50">
        <f t="shared" si="63"/>
        <v>374.81614105234024</v>
      </c>
      <c r="L624" s="53">
        <f t="shared" si="67"/>
        <v>10.39574909669191</v>
      </c>
      <c r="M624">
        <v>11.200000000000001</v>
      </c>
      <c r="N624">
        <v>36.6</v>
      </c>
      <c r="O624">
        <v>363</v>
      </c>
      <c r="P624">
        <v>32.15</v>
      </c>
      <c r="Q624">
        <v>115.05</v>
      </c>
      <c r="R624" s="7">
        <v>9.9001999999999999</v>
      </c>
      <c r="S624">
        <v>40814</v>
      </c>
      <c r="T624">
        <v>1</v>
      </c>
      <c r="U624" s="9">
        <v>66.206000000000003</v>
      </c>
      <c r="V624" s="9">
        <v>66.206000000000003</v>
      </c>
      <c r="W624" s="9">
        <v>66.206000000000003</v>
      </c>
      <c r="X624" s="9">
        <v>66.206000000000003</v>
      </c>
      <c r="Y624" s="9">
        <v>66.206000000000003</v>
      </c>
    </row>
    <row r="625" spans="1:25" hidden="1" x14ac:dyDescent="0.3">
      <c r="A625" t="s">
        <v>445</v>
      </c>
      <c r="B625" t="s">
        <v>446</v>
      </c>
      <c r="C625" t="s">
        <v>702</v>
      </c>
      <c r="D625" t="s">
        <v>448</v>
      </c>
      <c r="E625" s="52">
        <f>Transportation!E625/1000000</f>
        <v>9.7799999999999995E-6</v>
      </c>
      <c r="F625" s="55">
        <f t="shared" si="64"/>
        <v>2.3643956043956066E-6</v>
      </c>
      <c r="G625" s="57">
        <f t="shared" si="65"/>
        <v>2.3643956043956066E-7</v>
      </c>
      <c r="H625" s="4">
        <f t="shared" si="66"/>
        <v>3.7615384615384649E-8</v>
      </c>
      <c r="I625">
        <v>266600</v>
      </c>
      <c r="J625">
        <f t="shared" si="68"/>
        <v>1.0845812734433609</v>
      </c>
      <c r="K625" s="50">
        <f t="shared" si="63"/>
        <v>813.72950492307746</v>
      </c>
      <c r="L625" s="53">
        <f t="shared" si="67"/>
        <v>7.9430020441911626</v>
      </c>
      <c r="M625">
        <v>40.200000000000003</v>
      </c>
      <c r="N625">
        <v>42.1</v>
      </c>
      <c r="O625">
        <v>553</v>
      </c>
      <c r="P625">
        <v>23.69</v>
      </c>
      <c r="Q625">
        <v>116.97</v>
      </c>
      <c r="R625" s="7">
        <v>13.14</v>
      </c>
      <c r="S625" s="8">
        <v>263700</v>
      </c>
      <c r="T625">
        <v>4</v>
      </c>
      <c r="U625" s="9">
        <v>36.131999999999998</v>
      </c>
      <c r="V625" s="9">
        <v>15.813000000000001</v>
      </c>
      <c r="W625" s="9">
        <v>34.088000000000001</v>
      </c>
      <c r="X625" s="9">
        <v>37.631</v>
      </c>
      <c r="Y625" s="9">
        <v>41.555999999999997</v>
      </c>
    </row>
    <row r="626" spans="1:25" hidden="1" x14ac:dyDescent="0.3">
      <c r="A626" t="s">
        <v>445</v>
      </c>
      <c r="B626" t="s">
        <v>446</v>
      </c>
      <c r="C626" t="s">
        <v>703</v>
      </c>
      <c r="D626" t="s">
        <v>448</v>
      </c>
      <c r="E626" s="52">
        <f>Transportation!E626/1000000</f>
        <v>1.4200000000000001E-5</v>
      </c>
      <c r="F626" s="55">
        <f t="shared" si="64"/>
        <v>3.432967032967037E-6</v>
      </c>
      <c r="G626" s="57">
        <f t="shared" si="65"/>
        <v>3.4329670329670369E-7</v>
      </c>
      <c r="H626" s="4">
        <f t="shared" si="66"/>
        <v>5.4615384615384676E-8</v>
      </c>
      <c r="I626">
        <v>157200</v>
      </c>
      <c r="J626">
        <f t="shared" si="68"/>
        <v>2.670663645038168</v>
      </c>
      <c r="K626" s="50">
        <f t="shared" si="63"/>
        <v>479.81349652628575</v>
      </c>
      <c r="L626" s="53">
        <f t="shared" si="67"/>
        <v>11.532784154142588</v>
      </c>
      <c r="M626">
        <v>8.3000000000000007</v>
      </c>
      <c r="N626">
        <v>54.6</v>
      </c>
      <c r="O626">
        <v>521</v>
      </c>
      <c r="P626">
        <v>30.09</v>
      </c>
      <c r="Q626">
        <v>115.94</v>
      </c>
      <c r="R626" s="7">
        <v>9.5428999999999995</v>
      </c>
      <c r="S626" s="8">
        <v>140390</v>
      </c>
      <c r="T626">
        <v>2</v>
      </c>
      <c r="U626" s="9">
        <v>72.022999999999996</v>
      </c>
      <c r="V626" s="9">
        <v>71.843999999999994</v>
      </c>
      <c r="W626" s="9">
        <v>69.388999999999996</v>
      </c>
      <c r="X626" s="9">
        <v>70.713999999999999</v>
      </c>
      <c r="Y626" s="9">
        <v>72.040000000000006</v>
      </c>
    </row>
    <row r="627" spans="1:25" hidden="1" x14ac:dyDescent="0.3">
      <c r="A627" t="s">
        <v>445</v>
      </c>
      <c r="B627" t="s">
        <v>446</v>
      </c>
      <c r="C627" t="s">
        <v>704</v>
      </c>
      <c r="D627" t="s">
        <v>448</v>
      </c>
      <c r="E627" s="52">
        <f>Transportation!E627/1000000</f>
        <v>3.5300000000000004E-5</v>
      </c>
      <c r="F627" s="55">
        <f t="shared" si="64"/>
        <v>8.5340659340659445E-6</v>
      </c>
      <c r="G627" s="57">
        <f t="shared" si="65"/>
        <v>8.5340659340659439E-7</v>
      </c>
      <c r="H627" s="4">
        <f t="shared" si="66"/>
        <v>1.3576923076923092E-7</v>
      </c>
      <c r="I627">
        <v>642100</v>
      </c>
      <c r="J627">
        <f t="shared" si="68"/>
        <v>1.6253819303846755</v>
      </c>
      <c r="K627" s="50">
        <f t="shared" si="63"/>
        <v>1959.8488938901278</v>
      </c>
      <c r="L627" s="53">
        <f t="shared" si="67"/>
        <v>28.669526805720661</v>
      </c>
      <c r="M627">
        <v>29.5</v>
      </c>
      <c r="N627">
        <v>118</v>
      </c>
      <c r="O627">
        <v>426</v>
      </c>
      <c r="P627">
        <v>30.22</v>
      </c>
      <c r="Q627">
        <v>115.06</v>
      </c>
      <c r="R627" s="7">
        <v>3.6013999999999999</v>
      </c>
      <c r="S627" s="8">
        <v>383340</v>
      </c>
      <c r="T627">
        <v>4</v>
      </c>
      <c r="U627" s="9">
        <v>72.661000000000001</v>
      </c>
      <c r="V627" s="9">
        <v>71.864000000000004</v>
      </c>
      <c r="W627" s="9">
        <v>64.061999999999998</v>
      </c>
      <c r="X627" s="9">
        <v>68.117000000000004</v>
      </c>
      <c r="Y627" s="9">
        <v>72.69</v>
      </c>
    </row>
    <row r="628" spans="1:25" hidden="1" x14ac:dyDescent="0.3">
      <c r="A628" t="s">
        <v>445</v>
      </c>
      <c r="B628" t="s">
        <v>446</v>
      </c>
      <c r="C628" t="s">
        <v>705</v>
      </c>
      <c r="D628" t="s">
        <v>448</v>
      </c>
      <c r="E628" s="52">
        <f>Transportation!E628/1000000</f>
        <v>6.99E-6</v>
      </c>
      <c r="F628" s="55">
        <f t="shared" si="64"/>
        <v>1.6898901098901117E-6</v>
      </c>
      <c r="G628" s="57">
        <f t="shared" si="65"/>
        <v>1.6898901098901117E-7</v>
      </c>
      <c r="H628" s="4">
        <f t="shared" si="66"/>
        <v>2.6884615384615409E-8</v>
      </c>
      <c r="I628">
        <v>139900</v>
      </c>
      <c r="J628">
        <f t="shared" si="68"/>
        <v>1.4772120889921372</v>
      </c>
      <c r="K628" s="50">
        <f t="shared" ref="K628:K691" si="69">I628*CVD_CHN</f>
        <v>427.0095939187492</v>
      </c>
      <c r="L628" s="53">
        <f t="shared" si="67"/>
        <v>5.6770536082715974</v>
      </c>
      <c r="M628">
        <v>20.5</v>
      </c>
      <c r="N628">
        <v>30.900000000000002</v>
      </c>
      <c r="O628">
        <v>601</v>
      </c>
      <c r="P628">
        <v>28.66</v>
      </c>
      <c r="Q628">
        <v>121.26</v>
      </c>
      <c r="R628" s="7">
        <v>19.434999999999999</v>
      </c>
      <c r="S628" s="8">
        <v>114400</v>
      </c>
      <c r="T628">
        <v>1</v>
      </c>
      <c r="U628" s="9">
        <v>44.005000000000003</v>
      </c>
      <c r="V628" s="9">
        <v>44.005000000000003</v>
      </c>
      <c r="W628" s="9">
        <v>44.005000000000003</v>
      </c>
      <c r="X628" s="9">
        <v>44.005000000000003</v>
      </c>
      <c r="Y628" s="9">
        <v>44.005000000000003</v>
      </c>
    </row>
    <row r="629" spans="1:25" hidden="1" x14ac:dyDescent="0.3">
      <c r="A629" t="s">
        <v>445</v>
      </c>
      <c r="B629" t="s">
        <v>446</v>
      </c>
      <c r="C629" t="s">
        <v>706</v>
      </c>
      <c r="D629" t="s">
        <v>448</v>
      </c>
      <c r="E629" s="52">
        <f>Transportation!E629/1000000</f>
        <v>1.19E-5</v>
      </c>
      <c r="F629" s="55">
        <f t="shared" si="64"/>
        <v>2.8769230769230798E-6</v>
      </c>
      <c r="G629" s="57">
        <f t="shared" si="65"/>
        <v>2.8769230769230799E-7</v>
      </c>
      <c r="H629" s="4">
        <f t="shared" si="66"/>
        <v>4.5769230769230812E-8</v>
      </c>
      <c r="I629">
        <v>124800</v>
      </c>
      <c r="J629">
        <f t="shared" si="68"/>
        <v>2.8191343149038461</v>
      </c>
      <c r="K629" s="50">
        <f t="shared" si="69"/>
        <v>380.92063846361617</v>
      </c>
      <c r="L629" s="53">
        <f t="shared" si="67"/>
        <v>9.6647979883307595</v>
      </c>
      <c r="M629">
        <v>9.7900000000000009</v>
      </c>
      <c r="N629">
        <v>39.900000000000006</v>
      </c>
      <c r="O629">
        <v>435</v>
      </c>
      <c r="P629">
        <v>36.96</v>
      </c>
      <c r="Q629">
        <v>118.1</v>
      </c>
      <c r="R629" s="7">
        <v>10.904</v>
      </c>
      <c r="S629" s="8">
        <v>189560</v>
      </c>
      <c r="T629">
        <v>2</v>
      </c>
      <c r="U629" s="9">
        <v>84.444000000000003</v>
      </c>
      <c r="V629" s="9">
        <v>84.435000000000002</v>
      </c>
      <c r="W629" s="9">
        <v>84.363</v>
      </c>
      <c r="X629" s="9">
        <v>84.427000000000007</v>
      </c>
      <c r="Y629" s="9">
        <v>84.491</v>
      </c>
    </row>
    <row r="630" spans="1:25" hidden="1" x14ac:dyDescent="0.3">
      <c r="A630" t="s">
        <v>445</v>
      </c>
      <c r="B630" t="s">
        <v>446</v>
      </c>
      <c r="C630" t="s">
        <v>707</v>
      </c>
      <c r="D630" t="s">
        <v>448</v>
      </c>
      <c r="E630" s="52">
        <f>Transportation!E630/1000000</f>
        <v>1.49E-5</v>
      </c>
      <c r="F630" s="55">
        <f t="shared" si="64"/>
        <v>3.6021978021978058E-6</v>
      </c>
      <c r="G630" s="57">
        <f t="shared" si="65"/>
        <v>3.6021978021978057E-7</v>
      </c>
      <c r="H630" s="4">
        <f t="shared" si="66"/>
        <v>5.7307692307692362E-8</v>
      </c>
      <c r="I630">
        <v>123100</v>
      </c>
      <c r="J630">
        <f t="shared" si="68"/>
        <v>3.5785872258326563</v>
      </c>
      <c r="K630" s="50">
        <f t="shared" si="69"/>
        <v>375.73181566403167</v>
      </c>
      <c r="L630" s="53">
        <f t="shared" si="67"/>
        <v>12.101301682867927</v>
      </c>
      <c r="M630">
        <v>7.49</v>
      </c>
      <c r="N630">
        <v>45</v>
      </c>
      <c r="O630">
        <v>372</v>
      </c>
      <c r="P630">
        <v>29.53</v>
      </c>
      <c r="Q630">
        <v>112.57</v>
      </c>
      <c r="R630" s="7">
        <v>8.2774000000000001</v>
      </c>
      <c r="S630">
        <v>48918</v>
      </c>
      <c r="T630">
        <v>1</v>
      </c>
      <c r="U630" s="9">
        <v>65.855999999999995</v>
      </c>
      <c r="V630" s="9">
        <v>65.855999999999995</v>
      </c>
      <c r="W630" s="9">
        <v>65.855999999999995</v>
      </c>
      <c r="X630" s="9">
        <v>65.855999999999995</v>
      </c>
      <c r="Y630" s="9">
        <v>65.855999999999995</v>
      </c>
    </row>
    <row r="631" spans="1:25" hidden="1" x14ac:dyDescent="0.3">
      <c r="A631" t="s">
        <v>445</v>
      </c>
      <c r="B631" t="s">
        <v>446</v>
      </c>
      <c r="C631" t="s">
        <v>708</v>
      </c>
      <c r="D631" t="s">
        <v>448</v>
      </c>
      <c r="E631" s="52">
        <f>Transportation!E631/1000000</f>
        <v>1.66E-5</v>
      </c>
      <c r="F631" s="55">
        <f t="shared" si="64"/>
        <v>4.0131868131868177E-6</v>
      </c>
      <c r="G631" s="57">
        <f t="shared" si="65"/>
        <v>4.0131868131868172E-7</v>
      </c>
      <c r="H631" s="4">
        <f t="shared" si="66"/>
        <v>6.3846153846153913E-8</v>
      </c>
      <c r="I631">
        <v>319900</v>
      </c>
      <c r="J631">
        <f t="shared" si="68"/>
        <v>1.534183260393873</v>
      </c>
      <c r="K631" s="50">
        <f t="shared" si="69"/>
        <v>976.41436093358016</v>
      </c>
      <c r="L631" s="53">
        <f t="shared" si="67"/>
        <v>13.481987109772318</v>
      </c>
      <c r="M631">
        <v>20.400000000000002</v>
      </c>
      <c r="N631">
        <v>70.8</v>
      </c>
      <c r="O631">
        <v>540</v>
      </c>
      <c r="P631">
        <v>21.67</v>
      </c>
      <c r="Q631">
        <v>110.64</v>
      </c>
      <c r="R631" s="7">
        <v>7.6273</v>
      </c>
      <c r="S631">
        <v>49149</v>
      </c>
      <c r="T631">
        <v>1</v>
      </c>
      <c r="U631" s="9">
        <v>44.637999999999998</v>
      </c>
      <c r="V631" s="9">
        <v>44.637999999999998</v>
      </c>
      <c r="W631" s="9">
        <v>44.637999999999998</v>
      </c>
      <c r="X631" s="9">
        <v>44.637999999999998</v>
      </c>
      <c r="Y631" s="9">
        <v>44.637999999999998</v>
      </c>
    </row>
    <row r="632" spans="1:25" hidden="1" x14ac:dyDescent="0.3">
      <c r="A632" t="s">
        <v>445</v>
      </c>
      <c r="B632" t="s">
        <v>446</v>
      </c>
      <c r="C632" t="s">
        <v>709</v>
      </c>
      <c r="D632" t="s">
        <v>448</v>
      </c>
      <c r="E632" s="52">
        <f>Transportation!E632/1000000</f>
        <v>1.8100000000000003E-5</v>
      </c>
      <c r="F632" s="55">
        <f t="shared" si="64"/>
        <v>4.3758241758241807E-6</v>
      </c>
      <c r="G632" s="57">
        <f t="shared" si="65"/>
        <v>4.3758241758241812E-7</v>
      </c>
      <c r="H632" s="4">
        <f t="shared" si="66"/>
        <v>6.9615384615384691E-8</v>
      </c>
      <c r="I632">
        <v>289000</v>
      </c>
      <c r="J632">
        <f t="shared" si="68"/>
        <v>1.8516722750865056</v>
      </c>
      <c r="K632" s="50">
        <f t="shared" si="69"/>
        <v>882.0998759293675</v>
      </c>
      <c r="L632" s="53">
        <f t="shared" si="67"/>
        <v>14.700238957040904</v>
      </c>
      <c r="M632">
        <v>20.700000000000003</v>
      </c>
      <c r="N632">
        <v>63.5</v>
      </c>
      <c r="O632">
        <v>439</v>
      </c>
      <c r="P632">
        <v>23</v>
      </c>
      <c r="Q632">
        <v>114.71</v>
      </c>
      <c r="R632" s="7">
        <v>6.9172000000000002</v>
      </c>
      <c r="S632">
        <v>96460</v>
      </c>
      <c r="T632">
        <v>4</v>
      </c>
      <c r="U632" s="9">
        <v>39.183999999999997</v>
      </c>
      <c r="V632" s="9">
        <v>39.588999999999999</v>
      </c>
      <c r="W632" s="9">
        <v>38.639000000000003</v>
      </c>
      <c r="X632" s="9">
        <v>40.235999999999997</v>
      </c>
      <c r="Y632" s="9">
        <v>42.192</v>
      </c>
    </row>
    <row r="633" spans="1:25" hidden="1" x14ac:dyDescent="0.3">
      <c r="A633" t="s">
        <v>445</v>
      </c>
      <c r="B633" t="s">
        <v>446</v>
      </c>
      <c r="C633" t="s">
        <v>710</v>
      </c>
      <c r="D633" t="s">
        <v>448</v>
      </c>
      <c r="E633" s="52">
        <f>Transportation!E633/1000000</f>
        <v>1.73E-5</v>
      </c>
      <c r="F633" s="55">
        <f t="shared" si="64"/>
        <v>4.1824175824175868E-6</v>
      </c>
      <c r="G633" s="57">
        <f t="shared" si="65"/>
        <v>4.182417582417587E-7</v>
      </c>
      <c r="H633" s="4">
        <f t="shared" si="66"/>
        <v>6.6538461538461599E-8</v>
      </c>
      <c r="I633">
        <v>286600</v>
      </c>
      <c r="J633">
        <f t="shared" si="68"/>
        <v>1.7846510380321006</v>
      </c>
      <c r="K633" s="50">
        <f t="shared" si="69"/>
        <v>874.77447903583652</v>
      </c>
      <c r="L633" s="53">
        <f t="shared" si="67"/>
        <v>14.05050463849766</v>
      </c>
      <c r="M633">
        <v>14.100000000000001</v>
      </c>
      <c r="N633">
        <v>76.3</v>
      </c>
      <c r="O633">
        <v>575</v>
      </c>
      <c r="P633">
        <v>23.04</v>
      </c>
      <c r="Q633">
        <v>116.29</v>
      </c>
      <c r="R633" s="7">
        <v>7.5359999999999996</v>
      </c>
      <c r="S633" s="8">
        <v>135580</v>
      </c>
      <c r="T633">
        <v>2</v>
      </c>
      <c r="U633" s="9">
        <v>30.718</v>
      </c>
      <c r="V633" s="9">
        <v>31.120999999999999</v>
      </c>
      <c r="W633" s="9">
        <v>30.279</v>
      </c>
      <c r="X633" s="9">
        <v>31.673999999999999</v>
      </c>
      <c r="Y633" s="9">
        <v>33.07</v>
      </c>
    </row>
    <row r="634" spans="1:25" hidden="1" x14ac:dyDescent="0.3">
      <c r="A634" t="s">
        <v>445</v>
      </c>
      <c r="B634" t="s">
        <v>446</v>
      </c>
      <c r="C634" t="s">
        <v>711</v>
      </c>
      <c r="D634" t="s">
        <v>448</v>
      </c>
      <c r="E634" s="52">
        <f>Transportation!E634/1000000</f>
        <v>2.5999999999999998E-5</v>
      </c>
      <c r="F634" s="55">
        <f t="shared" si="64"/>
        <v>6.2857142857142917E-6</v>
      </c>
      <c r="G634" s="57">
        <f t="shared" si="65"/>
        <v>6.2857142857142919E-7</v>
      </c>
      <c r="H634" s="4">
        <f t="shared" si="66"/>
        <v>1.0000000000000009E-7</v>
      </c>
      <c r="I634">
        <v>280600</v>
      </c>
      <c r="J634">
        <f t="shared" si="68"/>
        <v>2.7394859230220954</v>
      </c>
      <c r="K634" s="50">
        <f t="shared" si="69"/>
        <v>856.46098680200873</v>
      </c>
      <c r="L634" s="53">
        <f t="shared" si="67"/>
        <v>21.116365352655436</v>
      </c>
      <c r="M634">
        <v>11.9</v>
      </c>
      <c r="N634">
        <v>81.2</v>
      </c>
      <c r="O634">
        <v>422</v>
      </c>
      <c r="P634">
        <v>42.69</v>
      </c>
      <c r="Q634">
        <v>126.04</v>
      </c>
      <c r="R634" s="7">
        <v>5.1947000000000001</v>
      </c>
      <c r="S634">
        <v>46912</v>
      </c>
      <c r="T634">
        <v>3</v>
      </c>
      <c r="U634" s="9">
        <v>25.76</v>
      </c>
      <c r="V634" s="9">
        <v>25.722999999999999</v>
      </c>
      <c r="W634" s="9">
        <v>25.294</v>
      </c>
      <c r="X634" s="9">
        <v>25.768000000000001</v>
      </c>
      <c r="Y634" s="9">
        <v>26.664999999999999</v>
      </c>
    </row>
    <row r="635" spans="1:25" hidden="1" x14ac:dyDescent="0.3">
      <c r="A635" t="s">
        <v>445</v>
      </c>
      <c r="B635" t="s">
        <v>446</v>
      </c>
      <c r="C635" t="s">
        <v>712</v>
      </c>
      <c r="D635" t="s">
        <v>448</v>
      </c>
      <c r="E635" s="52">
        <f>Transportation!E635/1000000</f>
        <v>1.45E-5</v>
      </c>
      <c r="F635" s="55">
        <f t="shared" si="64"/>
        <v>3.5054945054945093E-6</v>
      </c>
      <c r="G635" s="57">
        <f t="shared" si="65"/>
        <v>3.5054945054945094E-7</v>
      </c>
      <c r="H635" s="4">
        <f t="shared" si="66"/>
        <v>5.5769230769230822E-8</v>
      </c>
      <c r="I635">
        <v>188700</v>
      </c>
      <c r="J635">
        <f t="shared" si="68"/>
        <v>2.2718491653418122</v>
      </c>
      <c r="K635" s="50">
        <f t="shared" si="69"/>
        <v>575.9593307538812</v>
      </c>
      <c r="L635" s="53">
        <f t="shared" si="67"/>
        <v>11.776434523596302</v>
      </c>
      <c r="M635">
        <v>16</v>
      </c>
      <c r="N635">
        <v>47.2</v>
      </c>
      <c r="O635">
        <v>403</v>
      </c>
      <c r="P635">
        <v>35.46</v>
      </c>
      <c r="Q635">
        <v>113.8</v>
      </c>
      <c r="R635" s="7">
        <v>8.532</v>
      </c>
      <c r="S635" s="8">
        <v>536440</v>
      </c>
      <c r="T635">
        <v>2</v>
      </c>
      <c r="U635" s="9">
        <v>97.119</v>
      </c>
      <c r="V635" s="9">
        <v>96.006</v>
      </c>
      <c r="W635" s="9">
        <v>93.992000000000004</v>
      </c>
      <c r="X635" s="9">
        <v>95.771000000000001</v>
      </c>
      <c r="Y635" s="9">
        <v>97.55</v>
      </c>
    </row>
    <row r="636" spans="1:25" hidden="1" x14ac:dyDescent="0.3">
      <c r="A636" t="s">
        <v>445</v>
      </c>
      <c r="B636" t="s">
        <v>446</v>
      </c>
      <c r="C636" t="s">
        <v>713</v>
      </c>
      <c r="D636" t="s">
        <v>448</v>
      </c>
      <c r="E636" s="52">
        <f>Transportation!E636/1000000</f>
        <v>1.45E-5</v>
      </c>
      <c r="F636" s="55">
        <f t="shared" si="64"/>
        <v>3.5054945054945093E-6</v>
      </c>
      <c r="G636" s="57">
        <f t="shared" si="65"/>
        <v>3.5054945054945094E-7</v>
      </c>
      <c r="H636" s="4">
        <f t="shared" si="66"/>
        <v>5.5769230769230822E-8</v>
      </c>
      <c r="I636">
        <v>358700</v>
      </c>
      <c r="J636">
        <f t="shared" si="68"/>
        <v>1.1951433997769725</v>
      </c>
      <c r="K636" s="50">
        <f t="shared" si="69"/>
        <v>1094.8416107123326</v>
      </c>
      <c r="L636" s="53">
        <f t="shared" si="67"/>
        <v>11.776434523596302</v>
      </c>
      <c r="M636">
        <v>47.5</v>
      </c>
      <c r="N636">
        <v>52.1</v>
      </c>
      <c r="O636">
        <v>439</v>
      </c>
      <c r="P636">
        <v>23.1</v>
      </c>
      <c r="Q636">
        <v>114.41</v>
      </c>
      <c r="R636" s="7">
        <v>8.4356000000000009</v>
      </c>
      <c r="S636" s="8">
        <v>509620</v>
      </c>
      <c r="T636">
        <v>4</v>
      </c>
      <c r="U636" s="9">
        <v>49.933999999999997</v>
      </c>
      <c r="V636" s="9">
        <v>50.040999999999997</v>
      </c>
      <c r="W636" s="9">
        <v>48.104999999999997</v>
      </c>
      <c r="X636" s="9">
        <v>50.792000000000002</v>
      </c>
      <c r="Y636" s="9">
        <v>51.417999999999999</v>
      </c>
    </row>
    <row r="637" spans="1:25" hidden="1" x14ac:dyDescent="0.3">
      <c r="A637" t="s">
        <v>445</v>
      </c>
      <c r="B637" t="s">
        <v>446</v>
      </c>
      <c r="C637" t="s">
        <v>714</v>
      </c>
      <c r="D637" t="s">
        <v>448</v>
      </c>
      <c r="E637" s="52">
        <f>Transportation!E637/1000000</f>
        <v>9.1300000000000007E-6</v>
      </c>
      <c r="F637" s="55">
        <f t="shared" si="64"/>
        <v>2.2072527472527498E-6</v>
      </c>
      <c r="G637" s="57">
        <f t="shared" si="65"/>
        <v>2.2072527472527498E-7</v>
      </c>
      <c r="H637" s="4">
        <f t="shared" si="66"/>
        <v>3.5115384615384653E-8</v>
      </c>
      <c r="I637">
        <v>113900</v>
      </c>
      <c r="J637">
        <f t="shared" si="68"/>
        <v>2.3699023156277437</v>
      </c>
      <c r="K637" s="50">
        <f t="shared" si="69"/>
        <v>347.65112757216252</v>
      </c>
      <c r="L637" s="53">
        <f t="shared" si="67"/>
        <v>7.415092910374776</v>
      </c>
      <c r="M637">
        <v>14.200000000000001</v>
      </c>
      <c r="N637">
        <v>30.200000000000003</v>
      </c>
      <c r="O637">
        <v>461</v>
      </c>
      <c r="P637">
        <v>45.99</v>
      </c>
      <c r="Q637">
        <v>126.62</v>
      </c>
      <c r="R637" s="7">
        <v>15.27</v>
      </c>
      <c r="S637" s="8">
        <v>402350</v>
      </c>
      <c r="T637">
        <v>4</v>
      </c>
      <c r="U637" s="9">
        <v>35.807000000000002</v>
      </c>
      <c r="V637" s="9">
        <v>34.247999999999998</v>
      </c>
      <c r="W637" s="9">
        <v>28.734999999999999</v>
      </c>
      <c r="X637" s="9">
        <v>32.337000000000003</v>
      </c>
      <c r="Y637" s="9">
        <v>35.886000000000003</v>
      </c>
    </row>
    <row r="638" spans="1:25" hidden="1" x14ac:dyDescent="0.3">
      <c r="A638" t="s">
        <v>445</v>
      </c>
      <c r="B638" t="s">
        <v>446</v>
      </c>
      <c r="C638" t="s">
        <v>715</v>
      </c>
      <c r="D638" t="s">
        <v>448</v>
      </c>
      <c r="E638" s="52">
        <f>Transportation!E638/1000000</f>
        <v>2.3900000000000002E-5</v>
      </c>
      <c r="F638" s="55">
        <f t="shared" si="64"/>
        <v>5.7780219780219842E-6</v>
      </c>
      <c r="G638" s="57">
        <f t="shared" si="65"/>
        <v>5.7780219780219846E-7</v>
      </c>
      <c r="H638" s="4">
        <f t="shared" si="66"/>
        <v>9.1923076923077017E-8</v>
      </c>
      <c r="I638">
        <v>307700</v>
      </c>
      <c r="J638">
        <f t="shared" si="68"/>
        <v>2.2964330922976925</v>
      </c>
      <c r="K638" s="50">
        <f t="shared" si="69"/>
        <v>939.17692672479723</v>
      </c>
      <c r="L638" s="53">
        <f t="shared" si="67"/>
        <v>19.410812766479424</v>
      </c>
      <c r="M638">
        <v>13.200000000000001</v>
      </c>
      <c r="N638">
        <v>84.7</v>
      </c>
      <c r="O638">
        <v>488</v>
      </c>
      <c r="P638">
        <v>47.21</v>
      </c>
      <c r="Q638">
        <v>123.64</v>
      </c>
      <c r="R638" s="7">
        <v>5.7633000000000001</v>
      </c>
      <c r="S638">
        <v>46433</v>
      </c>
      <c r="T638">
        <v>2</v>
      </c>
      <c r="U638" s="9">
        <v>13.269</v>
      </c>
      <c r="V638" s="9">
        <v>13.351000000000001</v>
      </c>
      <c r="W638" s="9">
        <v>13.249000000000001</v>
      </c>
      <c r="X638" s="9">
        <v>13.474</v>
      </c>
      <c r="Y638" s="9">
        <v>13.699</v>
      </c>
    </row>
    <row r="639" spans="1:25" hidden="1" x14ac:dyDescent="0.3">
      <c r="A639" t="s">
        <v>445</v>
      </c>
      <c r="B639" t="s">
        <v>446</v>
      </c>
      <c r="C639" t="s">
        <v>716</v>
      </c>
      <c r="D639" t="s">
        <v>448</v>
      </c>
      <c r="E639" s="52">
        <f>Transportation!E639/1000000</f>
        <v>1.9300000000000002E-5</v>
      </c>
      <c r="F639" s="55">
        <f t="shared" si="64"/>
        <v>4.6659340659340714E-6</v>
      </c>
      <c r="G639" s="57">
        <f t="shared" si="65"/>
        <v>4.6659340659340711E-7</v>
      </c>
      <c r="H639" s="4">
        <f t="shared" si="66"/>
        <v>7.4230769230769303E-8</v>
      </c>
      <c r="I639">
        <v>270900</v>
      </c>
      <c r="J639">
        <f t="shared" si="68"/>
        <v>2.1063556201550386</v>
      </c>
      <c r="K639" s="50">
        <f t="shared" si="69"/>
        <v>826.85417435732063</v>
      </c>
      <c r="L639" s="53">
        <f t="shared" si="67"/>
        <v>15.674840434855769</v>
      </c>
      <c r="M639">
        <v>17.7</v>
      </c>
      <c r="N639">
        <v>64.400000000000006</v>
      </c>
      <c r="O639">
        <v>468</v>
      </c>
      <c r="P639">
        <v>45.76</v>
      </c>
      <c r="Q639">
        <v>130.57</v>
      </c>
      <c r="R639" s="7">
        <v>7.2695999999999996</v>
      </c>
      <c r="S639">
        <v>5622.9</v>
      </c>
      <c r="T639">
        <v>1</v>
      </c>
      <c r="U639" s="9">
        <v>14.695</v>
      </c>
      <c r="V639" s="9">
        <v>14.695</v>
      </c>
      <c r="W639" s="9">
        <v>14.695</v>
      </c>
      <c r="X639" s="9">
        <v>14.695</v>
      </c>
      <c r="Y639" s="9">
        <v>14.695</v>
      </c>
    </row>
    <row r="640" spans="1:25" hidden="1" x14ac:dyDescent="0.3">
      <c r="A640" t="s">
        <v>445</v>
      </c>
      <c r="B640" t="s">
        <v>446</v>
      </c>
      <c r="C640" t="s">
        <v>717</v>
      </c>
      <c r="D640" t="s">
        <v>448</v>
      </c>
      <c r="E640" s="52">
        <f>Transportation!E640/1000000</f>
        <v>6.5400000000000004E-5</v>
      </c>
      <c r="F640" s="55">
        <f t="shared" si="64"/>
        <v>1.5810989010989027E-5</v>
      </c>
      <c r="G640" s="57">
        <f t="shared" si="65"/>
        <v>1.5810989010989029E-6</v>
      </c>
      <c r="H640" s="4">
        <f t="shared" si="66"/>
        <v>2.5153846153846177E-7</v>
      </c>
      <c r="I640">
        <v>771700</v>
      </c>
      <c r="J640">
        <f t="shared" si="68"/>
        <v>2.5056051898406118</v>
      </c>
      <c r="K640" s="50">
        <f t="shared" si="69"/>
        <v>2355.4203261408061</v>
      </c>
      <c r="L640" s="53">
        <f t="shared" si="67"/>
        <v>53.115780540910229</v>
      </c>
      <c r="M640">
        <v>26.400000000000002</v>
      </c>
      <c r="N640">
        <v>150</v>
      </c>
      <c r="O640">
        <v>300</v>
      </c>
      <c r="P640">
        <v>41.94</v>
      </c>
      <c r="Q640">
        <v>126.43</v>
      </c>
      <c r="R640" s="7">
        <v>1.9944999999999999</v>
      </c>
      <c r="S640">
        <v>33844</v>
      </c>
      <c r="T640">
        <v>2</v>
      </c>
      <c r="U640" s="9">
        <v>20.86</v>
      </c>
      <c r="V640" s="9">
        <v>20.923999999999999</v>
      </c>
      <c r="W640" s="9">
        <v>20.850999999999999</v>
      </c>
      <c r="X640" s="9">
        <v>21.212</v>
      </c>
      <c r="Y640" s="9">
        <v>21.571999999999999</v>
      </c>
    </row>
    <row r="641" spans="1:25" hidden="1" x14ac:dyDescent="0.3">
      <c r="A641" t="s">
        <v>445</v>
      </c>
      <c r="B641" t="s">
        <v>446</v>
      </c>
      <c r="C641" t="s">
        <v>718</v>
      </c>
      <c r="D641" t="s">
        <v>448</v>
      </c>
      <c r="E641" s="52">
        <f>Transportation!E641/1000000</f>
        <v>2.73E-5</v>
      </c>
      <c r="F641" s="55">
        <f t="shared" si="64"/>
        <v>6.6000000000000071E-6</v>
      </c>
      <c r="G641" s="57">
        <f t="shared" si="65"/>
        <v>6.6000000000000067E-7</v>
      </c>
      <c r="H641" s="4">
        <f t="shared" si="66"/>
        <v>1.0500000000000009E-7</v>
      </c>
      <c r="I641">
        <v>226200</v>
      </c>
      <c r="J641">
        <f t="shared" si="68"/>
        <v>3.5682349137931033</v>
      </c>
      <c r="K641" s="50">
        <f t="shared" si="69"/>
        <v>690.41865721530428</v>
      </c>
      <c r="L641" s="53">
        <f t="shared" si="67"/>
        <v>22.172183620288212</v>
      </c>
      <c r="M641">
        <v>8.120000000000001</v>
      </c>
      <c r="N641">
        <v>79.400000000000006</v>
      </c>
      <c r="O641">
        <v>378</v>
      </c>
      <c r="P641">
        <v>32.340000000000003</v>
      </c>
      <c r="Q641">
        <v>116.28</v>
      </c>
      <c r="R641" s="7">
        <v>4.7667000000000002</v>
      </c>
      <c r="S641">
        <v>41451</v>
      </c>
      <c r="T641">
        <v>1</v>
      </c>
      <c r="U641" s="9">
        <v>73.382999999999996</v>
      </c>
      <c r="V641" s="9">
        <v>73.382999999999996</v>
      </c>
      <c r="W641" s="9">
        <v>73.382999999999996</v>
      </c>
      <c r="X641" s="9">
        <v>73.382999999999996</v>
      </c>
      <c r="Y641" s="9">
        <v>73.382999999999996</v>
      </c>
    </row>
    <row r="642" spans="1:25" hidden="1" x14ac:dyDescent="0.3">
      <c r="A642" t="s">
        <v>445</v>
      </c>
      <c r="B642" t="s">
        <v>446</v>
      </c>
      <c r="C642" t="s">
        <v>719</v>
      </c>
      <c r="D642" t="s">
        <v>448</v>
      </c>
      <c r="E642" s="52">
        <f>Transportation!E642/1000000</f>
        <v>4.3900000000000003E-5</v>
      </c>
      <c r="F642" s="55">
        <f t="shared" ref="F642:F705" si="70">0.241758241758242*E642</f>
        <v>1.0613186813186826E-5</v>
      </c>
      <c r="G642" s="57">
        <f t="shared" ref="G642:G705" si="71">0.0241758241758242*E642</f>
        <v>1.0613186813186826E-6</v>
      </c>
      <c r="H642" s="4">
        <f t="shared" ref="H642:H705" si="72">0.00384615384615385*E642</f>
        <v>1.6884615384615402E-7</v>
      </c>
      <c r="I642">
        <v>1077000</v>
      </c>
      <c r="J642">
        <f t="shared" si="68"/>
        <v>1.2051253133704738</v>
      </c>
      <c r="K642" s="50">
        <f t="shared" si="69"/>
        <v>3287.271855972072</v>
      </c>
      <c r="L642" s="53">
        <f t="shared" ref="L642:L705" si="73">(J642/10)*K642*0.09</f>
        <v>35.654170730060542</v>
      </c>
      <c r="M642">
        <v>23.700000000000003</v>
      </c>
      <c r="N642">
        <v>221</v>
      </c>
      <c r="O642">
        <v>687</v>
      </c>
      <c r="P642">
        <v>30.88</v>
      </c>
      <c r="Q642">
        <v>120.1</v>
      </c>
      <c r="R642" s="7">
        <v>3.1070000000000002</v>
      </c>
      <c r="S642" s="8">
        <v>295260</v>
      </c>
      <c r="T642">
        <v>3</v>
      </c>
      <c r="U642" s="9">
        <v>91.003</v>
      </c>
      <c r="V642" s="9">
        <v>90.855999999999995</v>
      </c>
      <c r="W642" s="9">
        <v>87.311999999999998</v>
      </c>
      <c r="X642" s="9">
        <v>93.016000000000005</v>
      </c>
      <c r="Y642" s="9">
        <v>106.61</v>
      </c>
    </row>
    <row r="643" spans="1:25" hidden="1" x14ac:dyDescent="0.3">
      <c r="A643" t="s">
        <v>445</v>
      </c>
      <c r="B643" t="s">
        <v>446</v>
      </c>
      <c r="C643" t="s">
        <v>720</v>
      </c>
      <c r="D643" t="s">
        <v>448</v>
      </c>
      <c r="E643" s="52">
        <f>Transportation!E643/1000000</f>
        <v>7.4100000000000002E-6</v>
      </c>
      <c r="F643" s="55">
        <f t="shared" si="70"/>
        <v>1.7914285714285734E-6</v>
      </c>
      <c r="G643" s="57">
        <f t="shared" si="71"/>
        <v>1.7914285714285734E-7</v>
      </c>
      <c r="H643" s="4">
        <f t="shared" si="72"/>
        <v>2.8500000000000027E-8</v>
      </c>
      <c r="I643">
        <v>132500</v>
      </c>
      <c r="J643">
        <f t="shared" ref="J643:J706" si="74">((591307500000)*E643)/(20*I643)</f>
        <v>1.6534296509433963</v>
      </c>
      <c r="K643" s="50">
        <f t="shared" si="69"/>
        <v>404.4229534970284</v>
      </c>
      <c r="L643" s="53">
        <f t="shared" si="73"/>
        <v>6.018164125506801</v>
      </c>
      <c r="M643">
        <v>25.3</v>
      </c>
      <c r="N643">
        <v>26.400000000000002</v>
      </c>
      <c r="O643">
        <v>423</v>
      </c>
      <c r="P643">
        <v>36.58</v>
      </c>
      <c r="Q643">
        <v>111.72</v>
      </c>
      <c r="R643" s="7">
        <v>16.04</v>
      </c>
      <c r="S643" s="8">
        <v>149950</v>
      </c>
      <c r="T643">
        <v>4</v>
      </c>
      <c r="U643" s="9">
        <v>68.027000000000001</v>
      </c>
      <c r="V643" s="9">
        <v>67.909000000000006</v>
      </c>
      <c r="W643" s="9">
        <v>63.667000000000002</v>
      </c>
      <c r="X643" s="9">
        <v>66.728999999999999</v>
      </c>
      <c r="Y643" s="9">
        <v>68.91</v>
      </c>
    </row>
    <row r="644" spans="1:25" hidden="1" x14ac:dyDescent="0.3">
      <c r="A644" t="s">
        <v>445</v>
      </c>
      <c r="B644" t="s">
        <v>446</v>
      </c>
      <c r="C644" t="s">
        <v>721</v>
      </c>
      <c r="D644" t="s">
        <v>448</v>
      </c>
      <c r="E644" s="52">
        <f>Transportation!E644/1000000</f>
        <v>7.4000000000000003E-6</v>
      </c>
      <c r="F644" s="55">
        <f t="shared" si="70"/>
        <v>1.789010989010991E-6</v>
      </c>
      <c r="G644" s="57">
        <f t="shared" si="71"/>
        <v>1.7890109890109909E-7</v>
      </c>
      <c r="H644" s="4">
        <f t="shared" si="72"/>
        <v>2.8461538461538491E-8</v>
      </c>
      <c r="I644">
        <v>134900</v>
      </c>
      <c r="J644">
        <f t="shared" si="74"/>
        <v>1.6218219051148999</v>
      </c>
      <c r="K644" s="50">
        <f t="shared" si="69"/>
        <v>411.74835039055944</v>
      </c>
      <c r="L644" s="53">
        <f t="shared" si="73"/>
        <v>6.0100424465250102</v>
      </c>
      <c r="M644">
        <v>31.700000000000003</v>
      </c>
      <c r="N644">
        <v>24</v>
      </c>
      <c r="O644">
        <v>442</v>
      </c>
      <c r="P644">
        <v>50.42</v>
      </c>
      <c r="Q644">
        <v>124.12</v>
      </c>
      <c r="R644" s="7">
        <v>18.420999999999999</v>
      </c>
      <c r="S644">
        <v>982.6</v>
      </c>
      <c r="T644">
        <v>3</v>
      </c>
      <c r="U644" s="9">
        <v>7.8334999999999999</v>
      </c>
      <c r="V644" s="9">
        <v>7.8289999999999997</v>
      </c>
      <c r="W644" s="9">
        <v>7.7294</v>
      </c>
      <c r="X644" s="9">
        <v>7.8342000000000001</v>
      </c>
      <c r="Y644" s="9">
        <v>7.8864999999999998</v>
      </c>
    </row>
    <row r="645" spans="1:25" hidden="1" x14ac:dyDescent="0.3">
      <c r="A645" t="s">
        <v>445</v>
      </c>
      <c r="B645" t="s">
        <v>446</v>
      </c>
      <c r="C645" t="s">
        <v>722</v>
      </c>
      <c r="D645" t="s">
        <v>448</v>
      </c>
      <c r="E645" s="52">
        <f>Transportation!E645/1000000</f>
        <v>2.83E-5</v>
      </c>
      <c r="F645" s="55">
        <f t="shared" si="70"/>
        <v>6.8417582417582485E-6</v>
      </c>
      <c r="G645" s="57">
        <f t="shared" si="71"/>
        <v>6.841758241758249E-7</v>
      </c>
      <c r="H645" s="4">
        <f t="shared" si="72"/>
        <v>1.0884615384615395E-7</v>
      </c>
      <c r="I645">
        <v>874000</v>
      </c>
      <c r="J645">
        <f t="shared" si="74"/>
        <v>0.95732278318077801</v>
      </c>
      <c r="K645" s="50">
        <f t="shared" si="69"/>
        <v>2667.6653687275684</v>
      </c>
      <c r="L645" s="53">
        <f t="shared" si="73"/>
        <v>22.984351518467271</v>
      </c>
      <c r="M645">
        <v>85.100000000000009</v>
      </c>
      <c r="N645">
        <v>94.800000000000011</v>
      </c>
      <c r="O645">
        <v>443</v>
      </c>
      <c r="P645">
        <v>46.81</v>
      </c>
      <c r="Q645">
        <v>130.38</v>
      </c>
      <c r="R645" s="7">
        <v>4.6779000000000002</v>
      </c>
      <c r="S645" s="8">
        <v>298130</v>
      </c>
      <c r="T645">
        <v>6</v>
      </c>
      <c r="U645" s="9">
        <v>22.486999999999998</v>
      </c>
      <c r="V645" s="9">
        <v>21.427</v>
      </c>
      <c r="W645" s="9">
        <v>17.013000000000002</v>
      </c>
      <c r="X645" s="9">
        <v>20.68</v>
      </c>
      <c r="Y645" s="9">
        <v>24.106999999999999</v>
      </c>
    </row>
    <row r="646" spans="1:25" hidden="1" x14ac:dyDescent="0.3">
      <c r="A646" t="s">
        <v>445</v>
      </c>
      <c r="B646" t="s">
        <v>446</v>
      </c>
      <c r="C646" t="s">
        <v>723</v>
      </c>
      <c r="D646" t="s">
        <v>448</v>
      </c>
      <c r="E646" s="52">
        <f>Transportation!E646/1000000</f>
        <v>3.0000000000000001E-5</v>
      </c>
      <c r="F646" s="55">
        <f t="shared" si="70"/>
        <v>7.2527472527472609E-6</v>
      </c>
      <c r="G646" s="57">
        <f t="shared" si="71"/>
        <v>7.25274725274726E-7</v>
      </c>
      <c r="H646" s="4">
        <f t="shared" si="72"/>
        <v>1.153846153846155E-7</v>
      </c>
      <c r="I646">
        <v>328000</v>
      </c>
      <c r="J646">
        <f t="shared" si="74"/>
        <v>2.7041501524390243</v>
      </c>
      <c r="K646" s="50">
        <f t="shared" si="69"/>
        <v>1001.1375754492476</v>
      </c>
      <c r="L646" s="53">
        <f t="shared" si="73"/>
        <v>24.365036945371664</v>
      </c>
      <c r="M646">
        <v>13.200000000000001</v>
      </c>
      <c r="N646">
        <v>90.2</v>
      </c>
      <c r="O646">
        <v>373</v>
      </c>
      <c r="P646">
        <v>27.12</v>
      </c>
      <c r="Q646">
        <v>114.98</v>
      </c>
      <c r="R646" s="7">
        <v>4.1367000000000003</v>
      </c>
      <c r="S646" s="8">
        <v>257090</v>
      </c>
      <c r="T646">
        <v>3</v>
      </c>
      <c r="U646" s="9">
        <v>63.311999999999998</v>
      </c>
      <c r="V646" s="9">
        <v>63.023000000000003</v>
      </c>
      <c r="W646" s="9">
        <v>60.372</v>
      </c>
      <c r="X646" s="9">
        <v>61.692</v>
      </c>
      <c r="Y646" s="9">
        <v>63.316000000000003</v>
      </c>
    </row>
    <row r="647" spans="1:25" hidden="1" x14ac:dyDescent="0.3">
      <c r="A647" t="s">
        <v>445</v>
      </c>
      <c r="B647" t="s">
        <v>446</v>
      </c>
      <c r="C647" t="s">
        <v>724</v>
      </c>
      <c r="D647" t="s">
        <v>448</v>
      </c>
      <c r="E647" s="52">
        <f>Transportation!E647/1000000</f>
        <v>2.1500000000000001E-5</v>
      </c>
      <c r="F647" s="55">
        <f t="shared" si="70"/>
        <v>5.1978021978022036E-6</v>
      </c>
      <c r="G647" s="57">
        <f t="shared" si="71"/>
        <v>5.1978021978022038E-7</v>
      </c>
      <c r="H647" s="4">
        <f t="shared" si="72"/>
        <v>8.269230769230778E-8</v>
      </c>
      <c r="I647">
        <v>166700</v>
      </c>
      <c r="J647">
        <f t="shared" si="74"/>
        <v>3.8131707408518296</v>
      </c>
      <c r="K647" s="50">
        <f t="shared" si="69"/>
        <v>508.80985922984627</v>
      </c>
      <c r="L647" s="53">
        <f t="shared" si="73"/>
        <v>17.461609810849691</v>
      </c>
      <c r="M647">
        <v>7.23</v>
      </c>
      <c r="N647">
        <v>62</v>
      </c>
      <c r="O647">
        <v>392</v>
      </c>
      <c r="P647">
        <v>29.48</v>
      </c>
      <c r="Q647">
        <v>119.29</v>
      </c>
      <c r="R647" s="7">
        <v>6.3182</v>
      </c>
      <c r="S647">
        <v>64930</v>
      </c>
      <c r="T647">
        <v>3</v>
      </c>
      <c r="U647" s="9">
        <v>40.265000000000001</v>
      </c>
      <c r="V647" s="9">
        <v>39.957000000000001</v>
      </c>
      <c r="W647" s="9">
        <v>36.942999999999998</v>
      </c>
      <c r="X647" s="9">
        <v>38.226999999999997</v>
      </c>
      <c r="Y647" s="9">
        <v>40.372999999999998</v>
      </c>
    </row>
    <row r="648" spans="1:25" hidden="1" x14ac:dyDescent="0.3">
      <c r="A648" t="s">
        <v>445</v>
      </c>
      <c r="B648" t="s">
        <v>446</v>
      </c>
      <c r="C648" t="s">
        <v>725</v>
      </c>
      <c r="D648" t="s">
        <v>448</v>
      </c>
      <c r="E648" s="52">
        <f>Transportation!E648/1000000</f>
        <v>2.3799999999999999E-5</v>
      </c>
      <c r="F648" s="55">
        <f t="shared" si="70"/>
        <v>5.7538461538461595E-6</v>
      </c>
      <c r="G648" s="57">
        <f t="shared" si="71"/>
        <v>5.7538461538461598E-7</v>
      </c>
      <c r="H648" s="4">
        <f t="shared" si="72"/>
        <v>9.1538461538461624E-8</v>
      </c>
      <c r="I648">
        <v>384000</v>
      </c>
      <c r="J648">
        <f t="shared" si="74"/>
        <v>1.8324373046875</v>
      </c>
      <c r="K648" s="50">
        <f t="shared" si="69"/>
        <v>1172.0635029649727</v>
      </c>
      <c r="L648" s="53">
        <f t="shared" si="73"/>
        <v>19.329595976661516</v>
      </c>
      <c r="M648">
        <v>22.6</v>
      </c>
      <c r="N648">
        <v>80.7</v>
      </c>
      <c r="O648">
        <v>444</v>
      </c>
      <c r="P648">
        <v>32.44</v>
      </c>
      <c r="Q648">
        <v>119.58</v>
      </c>
      <c r="R648" s="7">
        <v>5.4996999999999998</v>
      </c>
      <c r="S648" s="8">
        <v>202900</v>
      </c>
      <c r="T648">
        <v>3</v>
      </c>
      <c r="U648" s="9">
        <v>98.971999999999994</v>
      </c>
      <c r="V648" s="9">
        <v>98.730999999999995</v>
      </c>
      <c r="W648" s="9">
        <v>90.721000000000004</v>
      </c>
      <c r="X648" s="9">
        <v>97.337999999999994</v>
      </c>
      <c r="Y648" s="9">
        <v>99.070999999999998</v>
      </c>
    </row>
    <row r="649" spans="1:25" hidden="1" x14ac:dyDescent="0.3">
      <c r="A649" t="s">
        <v>445</v>
      </c>
      <c r="B649" t="s">
        <v>446</v>
      </c>
      <c r="C649" t="s">
        <v>726</v>
      </c>
      <c r="D649" t="s">
        <v>448</v>
      </c>
      <c r="E649" s="52">
        <f>Transportation!E649/1000000</f>
        <v>5.8900000000000009E-5</v>
      </c>
      <c r="F649" s="55">
        <f t="shared" si="70"/>
        <v>1.4239560439560456E-5</v>
      </c>
      <c r="G649" s="57">
        <f t="shared" si="71"/>
        <v>1.4239560439560456E-6</v>
      </c>
      <c r="H649" s="4">
        <f t="shared" si="72"/>
        <v>2.265384615384618E-7</v>
      </c>
      <c r="I649">
        <v>479900</v>
      </c>
      <c r="J649">
        <f t="shared" si="74"/>
        <v>3.6286738643467396</v>
      </c>
      <c r="K649" s="50">
        <f t="shared" si="69"/>
        <v>1464.7741538356522</v>
      </c>
      <c r="L649" s="53">
        <f t="shared" si="73"/>
        <v>47.836689202746378</v>
      </c>
      <c r="M649">
        <v>7.82</v>
      </c>
      <c r="N649">
        <v>172</v>
      </c>
      <c r="O649">
        <v>326</v>
      </c>
      <c r="P649">
        <v>29.28</v>
      </c>
      <c r="Q649">
        <v>106.26</v>
      </c>
      <c r="R649" s="7">
        <v>1.8988</v>
      </c>
      <c r="S649">
        <v>41961</v>
      </c>
      <c r="T649">
        <v>1</v>
      </c>
      <c r="U649" s="9">
        <v>65.331000000000003</v>
      </c>
      <c r="V649" s="9">
        <v>65.331000000000003</v>
      </c>
      <c r="W649" s="9">
        <v>65.331000000000003</v>
      </c>
      <c r="X649" s="9">
        <v>65.331000000000003</v>
      </c>
      <c r="Y649" s="9">
        <v>65.331000000000003</v>
      </c>
    </row>
    <row r="650" spans="1:25" hidden="1" x14ac:dyDescent="0.3">
      <c r="A650" t="s">
        <v>445</v>
      </c>
      <c r="B650" t="s">
        <v>446</v>
      </c>
      <c r="C650" t="s">
        <v>727</v>
      </c>
      <c r="D650" t="s">
        <v>448</v>
      </c>
      <c r="E650" s="52">
        <f>Transportation!E650/1000000</f>
        <v>1.63E-5</v>
      </c>
      <c r="F650" s="55">
        <f t="shared" si="70"/>
        <v>3.9406593406593445E-6</v>
      </c>
      <c r="G650" s="57">
        <f t="shared" si="71"/>
        <v>3.9406593406593448E-7</v>
      </c>
      <c r="H650" s="4">
        <f t="shared" si="72"/>
        <v>6.2692307692307747E-8</v>
      </c>
      <c r="I650">
        <v>193900</v>
      </c>
      <c r="J650">
        <f t="shared" si="74"/>
        <v>2.4853822202166067</v>
      </c>
      <c r="K650" s="50">
        <f t="shared" si="69"/>
        <v>591.83102402319855</v>
      </c>
      <c r="L650" s="53">
        <f t="shared" si="73"/>
        <v>13.238336740318605</v>
      </c>
      <c r="M650">
        <v>17</v>
      </c>
      <c r="N650">
        <v>47</v>
      </c>
      <c r="O650">
        <v>394</v>
      </c>
      <c r="P650">
        <v>28.73</v>
      </c>
      <c r="Q650">
        <v>118.62</v>
      </c>
      <c r="R650" s="7">
        <v>8.3806999999999992</v>
      </c>
      <c r="S650">
        <v>92374</v>
      </c>
      <c r="T650">
        <v>4</v>
      </c>
      <c r="U650" s="9">
        <v>44.444000000000003</v>
      </c>
      <c r="V650" s="9">
        <v>44.851999999999997</v>
      </c>
      <c r="W650" s="9">
        <v>44.366</v>
      </c>
      <c r="X650" s="9">
        <v>46.395000000000003</v>
      </c>
      <c r="Y650" s="9">
        <v>50.031999999999996</v>
      </c>
    </row>
    <row r="651" spans="1:25" hidden="1" x14ac:dyDescent="0.3">
      <c r="A651" t="s">
        <v>445</v>
      </c>
      <c r="B651" t="s">
        <v>446</v>
      </c>
      <c r="C651" t="s">
        <v>728</v>
      </c>
      <c r="D651" t="s">
        <v>448</v>
      </c>
      <c r="E651" s="52">
        <f>Transportation!E651/1000000</f>
        <v>1.6400000000000002E-5</v>
      </c>
      <c r="F651" s="55">
        <f t="shared" si="70"/>
        <v>3.9648351648351692E-6</v>
      </c>
      <c r="G651" s="57">
        <f t="shared" si="71"/>
        <v>3.9648351648351696E-7</v>
      </c>
      <c r="H651" s="4">
        <f t="shared" si="72"/>
        <v>6.307692307692314E-8</v>
      </c>
      <c r="I651">
        <v>258200</v>
      </c>
      <c r="J651">
        <f t="shared" si="74"/>
        <v>1.8778936870642917</v>
      </c>
      <c r="K651" s="50">
        <f t="shared" si="69"/>
        <v>788.09061579571869</v>
      </c>
      <c r="L651" s="53">
        <f t="shared" si="73"/>
        <v>13.319553530136513</v>
      </c>
      <c r="M651">
        <v>20</v>
      </c>
      <c r="N651">
        <v>57.800000000000004</v>
      </c>
      <c r="O651">
        <v>458</v>
      </c>
      <c r="P651">
        <v>32.520000000000003</v>
      </c>
      <c r="Q651">
        <v>120.15</v>
      </c>
      <c r="R651" s="7">
        <v>7.9302000000000001</v>
      </c>
      <c r="S651" s="8">
        <v>216390</v>
      </c>
      <c r="T651">
        <v>3</v>
      </c>
      <c r="U651" s="9">
        <v>89.460999999999999</v>
      </c>
      <c r="V651" s="9">
        <v>89.227999999999994</v>
      </c>
      <c r="W651" s="9">
        <v>85.944999999999993</v>
      </c>
      <c r="X651" s="9">
        <v>89.061000000000007</v>
      </c>
      <c r="Y651" s="9">
        <v>89.486999999999995</v>
      </c>
    </row>
    <row r="652" spans="1:25" hidden="1" x14ac:dyDescent="0.3">
      <c r="A652" t="s">
        <v>445</v>
      </c>
      <c r="B652" t="s">
        <v>446</v>
      </c>
      <c r="C652" t="s">
        <v>729</v>
      </c>
      <c r="D652" t="s">
        <v>448</v>
      </c>
      <c r="E652" s="52">
        <f>Transportation!E652/1000000</f>
        <v>7.1200000000000004E-6</v>
      </c>
      <c r="F652" s="55">
        <f t="shared" si="70"/>
        <v>1.7213186813186833E-6</v>
      </c>
      <c r="G652" s="57">
        <f t="shared" si="71"/>
        <v>1.7213186813186833E-7</v>
      </c>
      <c r="H652" s="4">
        <f t="shared" si="72"/>
        <v>2.7384615384615413E-8</v>
      </c>
      <c r="I652">
        <v>110400</v>
      </c>
      <c r="J652">
        <f t="shared" si="74"/>
        <v>1.9067524456521741</v>
      </c>
      <c r="K652" s="50">
        <f t="shared" si="69"/>
        <v>336.96825710242967</v>
      </c>
      <c r="L652" s="53">
        <f t="shared" si="73"/>
        <v>5.7826354350348748</v>
      </c>
      <c r="M652">
        <v>19.600000000000001</v>
      </c>
      <c r="N652">
        <v>24.900000000000002</v>
      </c>
      <c r="O652">
        <v>462</v>
      </c>
      <c r="P652">
        <v>31.91</v>
      </c>
      <c r="Q652">
        <v>120.27</v>
      </c>
      <c r="R652" s="7">
        <v>18.556999999999999</v>
      </c>
      <c r="S652" s="8">
        <v>494720</v>
      </c>
      <c r="T652">
        <v>4</v>
      </c>
      <c r="U652" s="9">
        <v>92.662000000000006</v>
      </c>
      <c r="V652" s="9">
        <v>91.590999999999994</v>
      </c>
      <c r="W652" s="9">
        <v>91.742000000000004</v>
      </c>
      <c r="X652" s="9">
        <v>92.634</v>
      </c>
      <c r="Y652" s="9">
        <v>93.227999999999994</v>
      </c>
    </row>
    <row r="653" spans="1:25" hidden="1" x14ac:dyDescent="0.3">
      <c r="A653" t="s">
        <v>445</v>
      </c>
      <c r="B653" t="s">
        <v>446</v>
      </c>
      <c r="C653" t="s">
        <v>730</v>
      </c>
      <c r="D653" t="s">
        <v>448</v>
      </c>
      <c r="E653" s="52">
        <f>Transportation!E653/1000000</f>
        <v>8.7799999999999989E-6</v>
      </c>
      <c r="F653" s="55">
        <f t="shared" si="70"/>
        <v>2.1226373626373648E-6</v>
      </c>
      <c r="G653" s="57">
        <f t="shared" si="71"/>
        <v>2.1226373626373646E-7</v>
      </c>
      <c r="H653" s="4">
        <f t="shared" si="72"/>
        <v>3.3769230769230797E-8</v>
      </c>
      <c r="I653">
        <v>132200</v>
      </c>
      <c r="J653">
        <f t="shared" si="74"/>
        <v>1.9635702912254158</v>
      </c>
      <c r="K653" s="50">
        <f t="shared" si="69"/>
        <v>403.50727888533697</v>
      </c>
      <c r="L653" s="53">
        <f t="shared" si="73"/>
        <v>7.1308341460121056</v>
      </c>
      <c r="M653">
        <v>28.1</v>
      </c>
      <c r="N653">
        <v>24.900000000000002</v>
      </c>
      <c r="O653">
        <v>310</v>
      </c>
      <c r="P653">
        <v>31.79</v>
      </c>
      <c r="Q653">
        <v>104.76</v>
      </c>
      <c r="R653" s="7">
        <v>12.416</v>
      </c>
      <c r="S653">
        <v>70464</v>
      </c>
      <c r="T653">
        <v>2</v>
      </c>
      <c r="U653" s="9">
        <v>61.563000000000002</v>
      </c>
      <c r="V653" s="9">
        <v>60.17</v>
      </c>
      <c r="W653" s="9">
        <v>53.334000000000003</v>
      </c>
      <c r="X653" s="9">
        <v>57.777000000000001</v>
      </c>
      <c r="Y653" s="9">
        <v>62.219000000000001</v>
      </c>
    </row>
    <row r="654" spans="1:25" hidden="1" x14ac:dyDescent="0.3">
      <c r="A654" t="s">
        <v>445</v>
      </c>
      <c r="B654" t="s">
        <v>446</v>
      </c>
      <c r="C654" t="s">
        <v>731</v>
      </c>
      <c r="D654" t="s">
        <v>448</v>
      </c>
      <c r="E654" s="52">
        <f>Transportation!E654/1000000</f>
        <v>3.0899999999999999E-5</v>
      </c>
      <c r="F654" s="55">
        <f t="shared" si="70"/>
        <v>7.4703296703296776E-6</v>
      </c>
      <c r="G654" s="57">
        <f t="shared" si="71"/>
        <v>7.4703296703296774E-7</v>
      </c>
      <c r="H654" s="4">
        <f t="shared" si="72"/>
        <v>1.1884615384615396E-7</v>
      </c>
      <c r="I654">
        <v>501900</v>
      </c>
      <c r="J654">
        <f t="shared" si="74"/>
        <v>1.8202233263598326</v>
      </c>
      <c r="K654" s="50">
        <f t="shared" si="69"/>
        <v>1531.9236253596871</v>
      </c>
      <c r="L654" s="53">
        <f t="shared" si="73"/>
        <v>25.095988053732817</v>
      </c>
      <c r="M654">
        <v>21.700000000000003</v>
      </c>
      <c r="N654">
        <v>108</v>
      </c>
      <c r="O654">
        <v>447</v>
      </c>
      <c r="P654">
        <v>33.479999999999997</v>
      </c>
      <c r="Q654">
        <v>119.8</v>
      </c>
      <c r="R654" s="7">
        <v>4.1444999999999999</v>
      </c>
      <c r="S654" s="8">
        <v>225810</v>
      </c>
      <c r="T654">
        <v>3</v>
      </c>
      <c r="U654" s="9">
        <v>85.587999999999994</v>
      </c>
      <c r="V654" s="9">
        <v>85.588999999999999</v>
      </c>
      <c r="W654" s="9">
        <v>84.277000000000001</v>
      </c>
      <c r="X654" s="9">
        <v>86.713999999999999</v>
      </c>
      <c r="Y654" s="9">
        <v>91.486999999999995</v>
      </c>
    </row>
    <row r="655" spans="1:25" hidden="1" x14ac:dyDescent="0.3">
      <c r="A655" t="s">
        <v>445</v>
      </c>
      <c r="B655" t="s">
        <v>446</v>
      </c>
      <c r="C655" t="s">
        <v>732</v>
      </c>
      <c r="D655" t="s">
        <v>448</v>
      </c>
      <c r="E655" s="52">
        <f>Transportation!E655/1000000</f>
        <v>3.54E-5</v>
      </c>
      <c r="F655" s="55">
        <f t="shared" si="70"/>
        <v>8.5582417582417675E-6</v>
      </c>
      <c r="G655" s="57">
        <f t="shared" si="71"/>
        <v>8.5582417582417666E-7</v>
      </c>
      <c r="H655" s="4">
        <f t="shared" si="72"/>
        <v>1.3615384615384629E-7</v>
      </c>
      <c r="I655">
        <v>155100</v>
      </c>
      <c r="J655">
        <f t="shared" si="74"/>
        <v>6.7479966150870405</v>
      </c>
      <c r="K655" s="50">
        <f t="shared" si="69"/>
        <v>473.40377424444603</v>
      </c>
      <c r="L655" s="53">
        <f t="shared" si="73"/>
        <v>28.750743595538562</v>
      </c>
      <c r="M655">
        <v>9.2200000000000006</v>
      </c>
      <c r="N655">
        <v>51.1</v>
      </c>
      <c r="O655">
        <v>187</v>
      </c>
      <c r="P655">
        <v>27.05</v>
      </c>
      <c r="Q655">
        <v>118.32</v>
      </c>
      <c r="R655" s="7">
        <v>3.6549</v>
      </c>
      <c r="S655">
        <v>25299</v>
      </c>
      <c r="T655">
        <v>2</v>
      </c>
      <c r="U655" s="9">
        <v>33.625</v>
      </c>
      <c r="V655" s="9">
        <v>33.622999999999998</v>
      </c>
      <c r="W655" s="9">
        <v>33.393999999999998</v>
      </c>
      <c r="X655" s="9">
        <v>33.51</v>
      </c>
      <c r="Y655" s="9">
        <v>33.625</v>
      </c>
    </row>
    <row r="656" spans="1:25" hidden="1" x14ac:dyDescent="0.3">
      <c r="A656" t="s">
        <v>445</v>
      </c>
      <c r="B656" t="s">
        <v>446</v>
      </c>
      <c r="C656" t="s">
        <v>733</v>
      </c>
      <c r="D656" t="s">
        <v>448</v>
      </c>
      <c r="E656" s="52">
        <f>Transportation!E656/1000000</f>
        <v>1.0100000000000002E-5</v>
      </c>
      <c r="F656" s="55">
        <f t="shared" si="70"/>
        <v>2.4417582417582445E-6</v>
      </c>
      <c r="G656" s="57">
        <f t="shared" si="71"/>
        <v>2.4417582417582445E-7</v>
      </c>
      <c r="H656" s="4">
        <f t="shared" si="72"/>
        <v>3.8846153846153888E-8</v>
      </c>
      <c r="I656">
        <v>125900</v>
      </c>
      <c r="J656">
        <f t="shared" si="74"/>
        <v>2.3718053018268472</v>
      </c>
      <c r="K656" s="50">
        <f t="shared" si="69"/>
        <v>384.27811203981793</v>
      </c>
      <c r="L656" s="53">
        <f t="shared" si="73"/>
        <v>8.2028957716084623</v>
      </c>
      <c r="M656">
        <v>14.4</v>
      </c>
      <c r="N656">
        <v>33.200000000000003</v>
      </c>
      <c r="O656">
        <v>445</v>
      </c>
      <c r="P656">
        <v>41.39</v>
      </c>
      <c r="Q656">
        <v>122.43</v>
      </c>
      <c r="R656" s="7">
        <v>13.411</v>
      </c>
      <c r="S656">
        <v>64918</v>
      </c>
      <c r="T656">
        <v>3</v>
      </c>
      <c r="U656" s="9">
        <v>38.338000000000001</v>
      </c>
      <c r="V656" s="9">
        <v>38.131</v>
      </c>
      <c r="W656" s="9">
        <v>35.149000000000001</v>
      </c>
      <c r="X656" s="9">
        <v>37.448</v>
      </c>
      <c r="Y656" s="9">
        <v>38.363999999999997</v>
      </c>
    </row>
    <row r="657" spans="1:25" hidden="1" x14ac:dyDescent="0.3">
      <c r="A657" t="s">
        <v>445</v>
      </c>
      <c r="B657" t="s">
        <v>446</v>
      </c>
      <c r="C657" t="s">
        <v>734</v>
      </c>
      <c r="D657" t="s">
        <v>448</v>
      </c>
      <c r="E657" s="52">
        <f>Transportation!E657/1000000</f>
        <v>7.1299999999999995E-6</v>
      </c>
      <c r="F657" s="55">
        <f t="shared" si="70"/>
        <v>1.7237362637362654E-6</v>
      </c>
      <c r="G657" s="57">
        <f t="shared" si="71"/>
        <v>1.7237362637362655E-7</v>
      </c>
      <c r="H657" s="4">
        <f t="shared" si="72"/>
        <v>2.7423076923076946E-8</v>
      </c>
      <c r="I657">
        <v>133200</v>
      </c>
      <c r="J657">
        <f t="shared" si="74"/>
        <v>1.5825910191441439</v>
      </c>
      <c r="K657" s="50">
        <f t="shared" si="69"/>
        <v>406.55952759097494</v>
      </c>
      <c r="L657" s="53">
        <f t="shared" si="73"/>
        <v>5.7907571140166638</v>
      </c>
      <c r="M657">
        <v>21.900000000000002</v>
      </c>
      <c r="N657">
        <v>28.400000000000002</v>
      </c>
      <c r="O657">
        <v>419</v>
      </c>
      <c r="P657">
        <v>23.63</v>
      </c>
      <c r="Q657">
        <v>102.84</v>
      </c>
      <c r="R657" s="7">
        <v>14.723000000000001</v>
      </c>
      <c r="S657">
        <v>48068</v>
      </c>
      <c r="T657">
        <v>3</v>
      </c>
      <c r="U657" s="9">
        <v>23.763000000000002</v>
      </c>
      <c r="V657" s="9">
        <v>23.588000000000001</v>
      </c>
      <c r="W657" s="9">
        <v>20.32</v>
      </c>
      <c r="X657" s="9">
        <v>22.771000000000001</v>
      </c>
      <c r="Y657" s="9">
        <v>23.773</v>
      </c>
    </row>
    <row r="658" spans="1:25" hidden="1" x14ac:dyDescent="0.3">
      <c r="A658" t="s">
        <v>445</v>
      </c>
      <c r="B658" t="s">
        <v>446</v>
      </c>
      <c r="C658" t="s">
        <v>735</v>
      </c>
      <c r="D658" t="s">
        <v>448</v>
      </c>
      <c r="E658" s="52">
        <f>Transportation!E658/1000000</f>
        <v>3.9200000000000004E-5</v>
      </c>
      <c r="F658" s="55">
        <f t="shared" si="70"/>
        <v>9.4769230769230873E-6</v>
      </c>
      <c r="G658" s="57">
        <f t="shared" si="71"/>
        <v>9.4769230769230882E-7</v>
      </c>
      <c r="H658" s="4">
        <f t="shared" si="72"/>
        <v>1.5076923076923094E-7</v>
      </c>
      <c r="I658">
        <v>156400</v>
      </c>
      <c r="J658">
        <f t="shared" si="74"/>
        <v>7.410247442455244</v>
      </c>
      <c r="K658" s="50">
        <f t="shared" si="69"/>
        <v>477.37169756177536</v>
      </c>
      <c r="L658" s="53">
        <f t="shared" si="73"/>
        <v>31.836981608618977</v>
      </c>
      <c r="M658">
        <v>7.48</v>
      </c>
      <c r="N658">
        <v>57.2</v>
      </c>
      <c r="O658">
        <v>195</v>
      </c>
      <c r="P658">
        <v>27.34</v>
      </c>
      <c r="Q658">
        <v>118.12</v>
      </c>
      <c r="R658" s="7">
        <v>3.4022999999999999</v>
      </c>
      <c r="S658">
        <v>10807</v>
      </c>
      <c r="T658">
        <v>1</v>
      </c>
      <c r="U658" s="9">
        <v>35.793999999999997</v>
      </c>
      <c r="V658" s="9">
        <v>35.793999999999997</v>
      </c>
      <c r="W658" s="9">
        <v>35.793999999999997</v>
      </c>
      <c r="X658" s="9">
        <v>35.793999999999997</v>
      </c>
      <c r="Y658" s="9">
        <v>35.793999999999997</v>
      </c>
    </row>
    <row r="659" spans="1:25" hidden="1" x14ac:dyDescent="0.3">
      <c r="A659" t="s">
        <v>445</v>
      </c>
      <c r="B659" t="s">
        <v>446</v>
      </c>
      <c r="C659" t="s">
        <v>736</v>
      </c>
      <c r="D659" t="s">
        <v>448</v>
      </c>
      <c r="E659" s="52">
        <f>Transportation!E659/1000000</f>
        <v>2.8100000000000002E-5</v>
      </c>
      <c r="F659" s="55">
        <f t="shared" si="70"/>
        <v>6.7934065934066009E-6</v>
      </c>
      <c r="G659" s="57">
        <f t="shared" si="71"/>
        <v>6.7934065934066014E-7</v>
      </c>
      <c r="H659" s="4">
        <f t="shared" si="72"/>
        <v>1.0807692307692319E-7</v>
      </c>
      <c r="I659">
        <v>271000</v>
      </c>
      <c r="J659">
        <f t="shared" si="74"/>
        <v>3.0656348247232477</v>
      </c>
      <c r="K659" s="50">
        <f t="shared" si="69"/>
        <v>827.15939922788448</v>
      </c>
      <c r="L659" s="53">
        <f t="shared" si="73"/>
        <v>22.821917938831465</v>
      </c>
      <c r="M659">
        <v>9.2900000000000009</v>
      </c>
      <c r="N659">
        <v>88.9</v>
      </c>
      <c r="O659">
        <v>338</v>
      </c>
      <c r="P659">
        <v>30.4</v>
      </c>
      <c r="Q659">
        <v>104.55</v>
      </c>
      <c r="R659" s="7">
        <v>3.8039999999999998</v>
      </c>
      <c r="S659" s="8">
        <v>138050</v>
      </c>
      <c r="T659">
        <v>2</v>
      </c>
      <c r="U659" s="9">
        <v>79.275999999999996</v>
      </c>
      <c r="V659" s="9">
        <v>79.308000000000007</v>
      </c>
      <c r="W659" s="9">
        <v>78.997</v>
      </c>
      <c r="X659" s="9">
        <v>79.340999999999994</v>
      </c>
      <c r="Y659" s="9">
        <v>79.685000000000002</v>
      </c>
    </row>
    <row r="660" spans="1:25" hidden="1" x14ac:dyDescent="0.3">
      <c r="A660" t="s">
        <v>445</v>
      </c>
      <c r="B660" t="s">
        <v>446</v>
      </c>
      <c r="C660" t="s">
        <v>737</v>
      </c>
      <c r="D660" t="s">
        <v>448</v>
      </c>
      <c r="E660" s="52">
        <f>Transportation!E660/1000000</f>
        <v>7.1000000000000005E-5</v>
      </c>
      <c r="F660" s="55">
        <f t="shared" si="70"/>
        <v>1.7164835164835184E-5</v>
      </c>
      <c r="G660" s="57">
        <f t="shared" si="71"/>
        <v>1.7164835164835183E-6</v>
      </c>
      <c r="H660" s="4">
        <f t="shared" si="72"/>
        <v>2.7307692307692337E-7</v>
      </c>
      <c r="I660">
        <v>456500</v>
      </c>
      <c r="J660">
        <f t="shared" si="74"/>
        <v>4.598338718510405</v>
      </c>
      <c r="K660" s="50">
        <f t="shared" si="69"/>
        <v>1393.3515341237242</v>
      </c>
      <c r="L660" s="53">
        <f t="shared" si="73"/>
        <v>57.663920770712934</v>
      </c>
      <c r="M660">
        <v>9.36</v>
      </c>
      <c r="N660">
        <v>149</v>
      </c>
      <c r="O660">
        <v>285</v>
      </c>
      <c r="P660">
        <v>43.72</v>
      </c>
      <c r="Q660">
        <v>127.34</v>
      </c>
      <c r="R660" s="7">
        <v>1.9075</v>
      </c>
      <c r="S660">
        <v>6423.8</v>
      </c>
      <c r="T660">
        <v>1</v>
      </c>
      <c r="U660" s="9">
        <v>20.899000000000001</v>
      </c>
      <c r="V660" s="9">
        <v>20.899000000000001</v>
      </c>
      <c r="W660" s="9">
        <v>20.899000000000001</v>
      </c>
      <c r="X660" s="9">
        <v>20.899000000000001</v>
      </c>
      <c r="Y660" s="9">
        <v>20.899000000000001</v>
      </c>
    </row>
    <row r="661" spans="1:25" hidden="1" x14ac:dyDescent="0.3">
      <c r="A661" t="s">
        <v>445</v>
      </c>
      <c r="B661" t="s">
        <v>446</v>
      </c>
      <c r="C661" t="s">
        <v>738</v>
      </c>
      <c r="D661" t="s">
        <v>448</v>
      </c>
      <c r="E661" s="52">
        <f>Transportation!E661/1000000</f>
        <v>2.1999999999999999E-5</v>
      </c>
      <c r="F661" s="55">
        <f t="shared" si="70"/>
        <v>5.3186813186813243E-6</v>
      </c>
      <c r="G661" s="57">
        <f t="shared" si="71"/>
        <v>5.3186813186813239E-7</v>
      </c>
      <c r="H661" s="4">
        <f t="shared" si="72"/>
        <v>8.4615384615384693E-8</v>
      </c>
      <c r="I661">
        <v>445100</v>
      </c>
      <c r="J661">
        <f t="shared" si="74"/>
        <v>1.4613305998651989</v>
      </c>
      <c r="K661" s="50">
        <f t="shared" si="69"/>
        <v>1358.5558988794517</v>
      </c>
      <c r="L661" s="53">
        <f t="shared" si="73"/>
        <v>17.867693759939222</v>
      </c>
      <c r="M661">
        <v>20.900000000000002</v>
      </c>
      <c r="N661">
        <v>97.5</v>
      </c>
      <c r="O661">
        <v>601</v>
      </c>
      <c r="P661">
        <v>28.67</v>
      </c>
      <c r="Q661">
        <v>121.43</v>
      </c>
      <c r="R661" s="7">
        <v>6.1611000000000002</v>
      </c>
      <c r="S661" s="8">
        <v>216920</v>
      </c>
      <c r="T661">
        <v>2</v>
      </c>
      <c r="U661" s="9">
        <v>46.216000000000001</v>
      </c>
      <c r="V661" s="9">
        <v>46.207999999999998</v>
      </c>
      <c r="W661" s="9">
        <v>45.945999999999998</v>
      </c>
      <c r="X661" s="9">
        <v>46.081000000000003</v>
      </c>
      <c r="Y661" s="9">
        <v>46.216000000000001</v>
      </c>
    </row>
    <row r="662" spans="1:25" hidden="1" x14ac:dyDescent="0.3">
      <c r="A662" t="s">
        <v>445</v>
      </c>
      <c r="B662" t="s">
        <v>446</v>
      </c>
      <c r="C662" t="s">
        <v>739</v>
      </c>
      <c r="D662" t="s">
        <v>448</v>
      </c>
      <c r="E662" s="52">
        <f>Transportation!E662/1000000</f>
        <v>1.4100000000000002E-5</v>
      </c>
      <c r="F662" s="55">
        <f t="shared" si="70"/>
        <v>3.4087912087912128E-6</v>
      </c>
      <c r="G662" s="57">
        <f t="shared" si="71"/>
        <v>3.4087912087912131E-7</v>
      </c>
      <c r="H662" s="4">
        <f t="shared" si="72"/>
        <v>5.4230769230769289E-8</v>
      </c>
      <c r="I662">
        <v>252200</v>
      </c>
      <c r="J662">
        <f t="shared" si="74"/>
        <v>1.6529412668517052</v>
      </c>
      <c r="K662" s="50">
        <f t="shared" si="69"/>
        <v>769.77712356189102</v>
      </c>
      <c r="L662" s="53">
        <f t="shared" si="73"/>
        <v>11.451567364324683</v>
      </c>
      <c r="M662">
        <v>15</v>
      </c>
      <c r="N662">
        <v>65.100000000000009</v>
      </c>
      <c r="O662">
        <v>601</v>
      </c>
      <c r="P662">
        <v>35.880000000000003</v>
      </c>
      <c r="Q662">
        <v>120</v>
      </c>
      <c r="R662" s="7">
        <v>9.2329000000000008</v>
      </c>
      <c r="S662">
        <v>82777</v>
      </c>
      <c r="T662">
        <v>3</v>
      </c>
      <c r="U662" s="9">
        <v>60.539000000000001</v>
      </c>
      <c r="V662" s="9">
        <v>39.198999999999998</v>
      </c>
      <c r="W662" s="9">
        <v>59.579000000000001</v>
      </c>
      <c r="X662" s="9">
        <v>60.063000000000002</v>
      </c>
      <c r="Y662" s="9">
        <v>60.548000000000002</v>
      </c>
    </row>
    <row r="663" spans="1:25" hidden="1" x14ac:dyDescent="0.3">
      <c r="A663" t="s">
        <v>445</v>
      </c>
      <c r="B663" t="s">
        <v>446</v>
      </c>
      <c r="C663" t="s">
        <v>740</v>
      </c>
      <c r="D663" t="s">
        <v>448</v>
      </c>
      <c r="E663" s="52">
        <f>Transportation!E663/1000000</f>
        <v>5.9900000000000002E-6</v>
      </c>
      <c r="F663" s="55">
        <f t="shared" si="70"/>
        <v>1.4481318681318696E-6</v>
      </c>
      <c r="G663" s="57">
        <f t="shared" si="71"/>
        <v>1.4481318681318697E-7</v>
      </c>
      <c r="H663" s="4">
        <f t="shared" si="72"/>
        <v>2.303846153846156E-8</v>
      </c>
      <c r="I663">
        <v>169300</v>
      </c>
      <c r="J663">
        <f t="shared" si="74"/>
        <v>1.0460519565859423</v>
      </c>
      <c r="K663" s="50">
        <f t="shared" si="69"/>
        <v>516.74570586450488</v>
      </c>
      <c r="L663" s="53">
        <f t="shared" si="73"/>
        <v>4.8648857100925422</v>
      </c>
      <c r="M663">
        <v>62.6</v>
      </c>
      <c r="N663">
        <v>21.400000000000002</v>
      </c>
      <c r="O663">
        <v>437</v>
      </c>
      <c r="P663">
        <v>36.299999999999997</v>
      </c>
      <c r="Q663">
        <v>120.02</v>
      </c>
      <c r="R663" s="7">
        <v>20.417000000000002</v>
      </c>
      <c r="S663" s="8">
        <v>559230</v>
      </c>
      <c r="T663">
        <v>6</v>
      </c>
      <c r="U663" s="9">
        <v>71.396000000000001</v>
      </c>
      <c r="V663" s="9">
        <v>70.843000000000004</v>
      </c>
      <c r="W663" s="9">
        <v>66.424000000000007</v>
      </c>
      <c r="X663" s="9">
        <v>71.084999999999994</v>
      </c>
      <c r="Y663" s="9">
        <v>73.513000000000005</v>
      </c>
    </row>
    <row r="664" spans="1:25" hidden="1" x14ac:dyDescent="0.3">
      <c r="A664" t="s">
        <v>445</v>
      </c>
      <c r="B664" t="s">
        <v>446</v>
      </c>
      <c r="C664" t="s">
        <v>741</v>
      </c>
      <c r="D664" t="s">
        <v>448</v>
      </c>
      <c r="E664" s="52">
        <f>Transportation!E664/1000000</f>
        <v>2.9300000000000001E-5</v>
      </c>
      <c r="F664" s="55">
        <f t="shared" si="70"/>
        <v>7.0835164835164908E-6</v>
      </c>
      <c r="G664" s="57">
        <f t="shared" si="71"/>
        <v>7.0835164835164913E-7</v>
      </c>
      <c r="H664" s="4">
        <f t="shared" si="72"/>
        <v>1.126923076923078E-7</v>
      </c>
      <c r="I664">
        <v>717100</v>
      </c>
      <c r="J664">
        <f t="shared" si="74"/>
        <v>1.2080121147678149</v>
      </c>
      <c r="K664" s="50">
        <f t="shared" si="69"/>
        <v>2188.7675468129742</v>
      </c>
      <c r="L664" s="53">
        <f t="shared" si="73"/>
        <v>23.79651941664633</v>
      </c>
      <c r="M664">
        <v>48.800000000000004</v>
      </c>
      <c r="N664">
        <v>103</v>
      </c>
      <c r="O664">
        <v>390</v>
      </c>
      <c r="P664">
        <v>35.25</v>
      </c>
      <c r="Q664">
        <v>113.23</v>
      </c>
      <c r="R664" s="7">
        <v>3.7959000000000001</v>
      </c>
      <c r="S664" s="8">
        <v>383450</v>
      </c>
      <c r="T664">
        <v>5</v>
      </c>
      <c r="U664" s="9">
        <v>89.358000000000004</v>
      </c>
      <c r="V664" s="9">
        <v>89.385000000000005</v>
      </c>
      <c r="W664" s="9">
        <v>88.463999999999999</v>
      </c>
      <c r="X664" s="9">
        <v>89.358999999999995</v>
      </c>
      <c r="Y664" s="9">
        <v>92.081999999999994</v>
      </c>
    </row>
    <row r="665" spans="1:25" hidden="1" x14ac:dyDescent="0.3">
      <c r="A665" t="s">
        <v>445</v>
      </c>
      <c r="B665" t="s">
        <v>446</v>
      </c>
      <c r="C665" t="s">
        <v>742</v>
      </c>
      <c r="D665" t="s">
        <v>448</v>
      </c>
      <c r="E665" s="52">
        <f>Transportation!E665/1000000</f>
        <v>8.1699999999999997E-6</v>
      </c>
      <c r="F665" s="55">
        <f t="shared" si="70"/>
        <v>1.975164835164837E-6</v>
      </c>
      <c r="G665" s="57">
        <f t="shared" si="71"/>
        <v>1.9751648351648372E-7</v>
      </c>
      <c r="H665" s="4">
        <f t="shared" si="72"/>
        <v>3.1423076923076952E-8</v>
      </c>
      <c r="I665">
        <v>137100</v>
      </c>
      <c r="J665">
        <f t="shared" si="74"/>
        <v>1.7618461980306344</v>
      </c>
      <c r="K665" s="50">
        <f t="shared" si="69"/>
        <v>418.46329754296295</v>
      </c>
      <c r="L665" s="53">
        <f t="shared" si="73"/>
        <v>6.6354117281228815</v>
      </c>
      <c r="M665">
        <v>14.700000000000001</v>
      </c>
      <c r="N665">
        <v>35.700000000000003</v>
      </c>
      <c r="O665">
        <v>598</v>
      </c>
      <c r="P665">
        <v>30.86</v>
      </c>
      <c r="Q665">
        <v>120.92</v>
      </c>
      <c r="R665" s="7">
        <v>16.727</v>
      </c>
      <c r="S665" s="8">
        <v>194370</v>
      </c>
      <c r="T665">
        <v>2</v>
      </c>
      <c r="U665" s="9">
        <v>95.495999999999995</v>
      </c>
      <c r="V665" s="9">
        <v>95.77</v>
      </c>
      <c r="W665" s="9">
        <v>95.475999999999999</v>
      </c>
      <c r="X665" s="9">
        <v>97.759</v>
      </c>
      <c r="Y665" s="9">
        <v>100.04</v>
      </c>
    </row>
    <row r="666" spans="1:25" hidden="1" x14ac:dyDescent="0.3">
      <c r="A666" t="s">
        <v>445</v>
      </c>
      <c r="B666" t="s">
        <v>446</v>
      </c>
      <c r="C666" t="s">
        <v>743</v>
      </c>
      <c r="D666" t="s">
        <v>448</v>
      </c>
      <c r="E666" s="52">
        <f>Transportation!E666/1000000</f>
        <v>1.2E-5</v>
      </c>
      <c r="F666" s="55">
        <f t="shared" si="70"/>
        <v>2.901098901098904E-6</v>
      </c>
      <c r="G666" s="57">
        <f t="shared" si="71"/>
        <v>2.9010989010989042E-7</v>
      </c>
      <c r="H666" s="4">
        <f t="shared" si="72"/>
        <v>4.6153846153846199E-8</v>
      </c>
      <c r="I666">
        <v>114900</v>
      </c>
      <c r="J666">
        <f t="shared" si="74"/>
        <v>3.0877676240208878</v>
      </c>
      <c r="K666" s="50">
        <f t="shared" si="69"/>
        <v>350.70337627780043</v>
      </c>
      <c r="L666" s="53">
        <f t="shared" si="73"/>
        <v>9.7460147781486643</v>
      </c>
      <c r="M666">
        <v>9.9</v>
      </c>
      <c r="N666">
        <v>36.5</v>
      </c>
      <c r="O666">
        <v>407</v>
      </c>
      <c r="P666">
        <v>35.409999999999997</v>
      </c>
      <c r="Q666">
        <v>116.34</v>
      </c>
      <c r="R666" s="7">
        <v>11.14</v>
      </c>
      <c r="S666" s="8">
        <v>152340</v>
      </c>
      <c r="T666">
        <v>2</v>
      </c>
      <c r="U666" s="9">
        <v>89.292000000000002</v>
      </c>
      <c r="V666" s="9">
        <v>88.649000000000001</v>
      </c>
      <c r="W666" s="9">
        <v>84.918999999999997</v>
      </c>
      <c r="X666" s="9">
        <v>87.224000000000004</v>
      </c>
      <c r="Y666" s="9">
        <v>89.528999999999996</v>
      </c>
    </row>
    <row r="667" spans="1:25" hidden="1" x14ac:dyDescent="0.3">
      <c r="A667" t="s">
        <v>445</v>
      </c>
      <c r="B667" t="s">
        <v>446</v>
      </c>
      <c r="C667" t="s">
        <v>744</v>
      </c>
      <c r="D667" t="s">
        <v>448</v>
      </c>
      <c r="E667" s="52">
        <f>Transportation!E667/1000000</f>
        <v>2.9400000000000003E-5</v>
      </c>
      <c r="F667" s="55">
        <f t="shared" si="70"/>
        <v>7.1076923076923155E-6</v>
      </c>
      <c r="G667" s="57">
        <f t="shared" si="71"/>
        <v>7.1076923076923161E-7</v>
      </c>
      <c r="H667" s="4">
        <f t="shared" si="72"/>
        <v>1.130769230769232E-7</v>
      </c>
      <c r="I667">
        <v>791000</v>
      </c>
      <c r="J667">
        <f t="shared" si="74"/>
        <v>1.0988900442477876</v>
      </c>
      <c r="K667" s="50">
        <f t="shared" si="69"/>
        <v>2414.3287261596183</v>
      </c>
      <c r="L667" s="53">
        <f t="shared" si="73"/>
        <v>23.877736206464224</v>
      </c>
      <c r="M667">
        <v>36.200000000000003</v>
      </c>
      <c r="N667">
        <v>132</v>
      </c>
      <c r="O667">
        <v>598</v>
      </c>
      <c r="P667">
        <v>30.78</v>
      </c>
      <c r="Q667">
        <v>120.75</v>
      </c>
      <c r="R667" s="7">
        <v>4.5453000000000001</v>
      </c>
      <c r="S667" s="8">
        <v>183520</v>
      </c>
      <c r="T667">
        <v>2</v>
      </c>
      <c r="U667" s="9">
        <v>84.823999999999998</v>
      </c>
      <c r="V667" s="9">
        <v>85.424000000000007</v>
      </c>
      <c r="W667" s="9">
        <v>84.790999999999997</v>
      </c>
      <c r="X667" s="9">
        <v>91.486999999999995</v>
      </c>
      <c r="Y667" s="9">
        <v>98.183999999999997</v>
      </c>
    </row>
    <row r="668" spans="1:25" hidden="1" x14ac:dyDescent="0.3">
      <c r="A668" t="s">
        <v>445</v>
      </c>
      <c r="B668" t="s">
        <v>446</v>
      </c>
      <c r="C668" t="s">
        <v>745</v>
      </c>
      <c r="D668" t="s">
        <v>448</v>
      </c>
      <c r="E668" s="52">
        <f>Transportation!E668/1000000</f>
        <v>1.5600000000000003E-5</v>
      </c>
      <c r="F668" s="55">
        <f t="shared" si="70"/>
        <v>3.7714285714285762E-6</v>
      </c>
      <c r="G668" s="57">
        <f t="shared" si="71"/>
        <v>3.771428571428576E-7</v>
      </c>
      <c r="H668" s="4">
        <f t="shared" si="72"/>
        <v>6.0000000000000074E-8</v>
      </c>
      <c r="I668">
        <v>138600</v>
      </c>
      <c r="J668">
        <f t="shared" si="74"/>
        <v>3.3277045454545462</v>
      </c>
      <c r="K668" s="50">
        <f t="shared" si="69"/>
        <v>423.04167060141987</v>
      </c>
      <c r="L668" s="53">
        <f t="shared" si="73"/>
        <v>12.669819211593266</v>
      </c>
      <c r="M668">
        <v>6.8</v>
      </c>
      <c r="N668">
        <v>53.2</v>
      </c>
      <c r="O668">
        <v>446</v>
      </c>
      <c r="P668">
        <v>29.98</v>
      </c>
      <c r="Q668">
        <v>113.92</v>
      </c>
      <c r="R668" s="7">
        <v>8.3969000000000005</v>
      </c>
      <c r="S668">
        <v>73843</v>
      </c>
      <c r="T668">
        <v>2</v>
      </c>
      <c r="U668" s="9">
        <v>61.14</v>
      </c>
      <c r="V668" s="9">
        <v>61.545999999999999</v>
      </c>
      <c r="W668" s="9">
        <v>60.9</v>
      </c>
      <c r="X668" s="9">
        <v>62.414999999999999</v>
      </c>
      <c r="Y668" s="9">
        <v>63.93</v>
      </c>
    </row>
    <row r="669" spans="1:25" hidden="1" x14ac:dyDescent="0.3">
      <c r="A669" t="s">
        <v>445</v>
      </c>
      <c r="B669" t="s">
        <v>446</v>
      </c>
      <c r="C669" t="s">
        <v>746</v>
      </c>
      <c r="D669" t="s">
        <v>448</v>
      </c>
      <c r="E669" s="52">
        <f>Transportation!E669/1000000</f>
        <v>7.5200000000000008E-6</v>
      </c>
      <c r="F669" s="55">
        <f t="shared" si="70"/>
        <v>1.8180219780219802E-6</v>
      </c>
      <c r="G669" s="57">
        <f t="shared" si="71"/>
        <v>1.8180219780219801E-7</v>
      </c>
      <c r="H669" s="4">
        <f t="shared" si="72"/>
        <v>2.8923076923076953E-8</v>
      </c>
      <c r="I669">
        <v>142900</v>
      </c>
      <c r="J669">
        <f t="shared" si="74"/>
        <v>1.5558545836249127</v>
      </c>
      <c r="K669" s="50">
        <f t="shared" si="69"/>
        <v>436.16634003566304</v>
      </c>
      <c r="L669" s="53">
        <f t="shared" si="73"/>
        <v>6.1075025943064976</v>
      </c>
      <c r="M669">
        <v>23.1</v>
      </c>
      <c r="N669">
        <v>29.700000000000003</v>
      </c>
      <c r="O669">
        <v>427</v>
      </c>
      <c r="P669">
        <v>39.81</v>
      </c>
      <c r="Q669">
        <v>98.27</v>
      </c>
      <c r="R669" s="7">
        <v>14.347</v>
      </c>
      <c r="S669">
        <v>23278</v>
      </c>
      <c r="T669">
        <v>3</v>
      </c>
      <c r="U669" s="9">
        <v>29.074000000000002</v>
      </c>
      <c r="V669" s="9">
        <v>29.266999999999999</v>
      </c>
      <c r="W669" s="9">
        <v>28.876000000000001</v>
      </c>
      <c r="X669" s="9">
        <v>29.062999999999999</v>
      </c>
      <c r="Y669" s="9">
        <v>30.231999999999999</v>
      </c>
    </row>
    <row r="670" spans="1:25" hidden="1" x14ac:dyDescent="0.3">
      <c r="A670" t="s">
        <v>445</v>
      </c>
      <c r="B670" t="s">
        <v>446</v>
      </c>
      <c r="C670" t="s">
        <v>747</v>
      </c>
      <c r="D670" t="s">
        <v>448</v>
      </c>
      <c r="E670" s="52">
        <f>Transportation!E670/1000000</f>
        <v>6.4100000000000005E-6</v>
      </c>
      <c r="F670" s="55">
        <f t="shared" si="70"/>
        <v>1.5496703296703313E-6</v>
      </c>
      <c r="G670" s="57">
        <f t="shared" si="71"/>
        <v>1.5496703296703313E-7</v>
      </c>
      <c r="H670" s="4">
        <f t="shared" si="72"/>
        <v>2.4653846153846178E-8</v>
      </c>
      <c r="I670">
        <v>102100</v>
      </c>
      <c r="J670">
        <f t="shared" si="74"/>
        <v>1.8561611532810971</v>
      </c>
      <c r="K670" s="50">
        <f t="shared" si="69"/>
        <v>311.6345928456347</v>
      </c>
      <c r="L670" s="53">
        <f t="shared" si="73"/>
        <v>5.2059962273277458</v>
      </c>
      <c r="M670">
        <v>13.100000000000001</v>
      </c>
      <c r="N670">
        <v>28.200000000000003</v>
      </c>
      <c r="O670">
        <v>575</v>
      </c>
      <c r="P670">
        <v>22.83</v>
      </c>
      <c r="Q670">
        <v>115.83</v>
      </c>
      <c r="R670" s="7">
        <v>20.378</v>
      </c>
      <c r="S670" s="8">
        <v>103050</v>
      </c>
      <c r="T670">
        <v>2</v>
      </c>
      <c r="U670" s="9">
        <v>31.911000000000001</v>
      </c>
      <c r="V670" s="9">
        <v>31.962</v>
      </c>
      <c r="W670" s="9">
        <v>31.908999999999999</v>
      </c>
      <c r="X670" s="9">
        <v>32.674999999999997</v>
      </c>
      <c r="Y670" s="9">
        <v>33.44</v>
      </c>
    </row>
    <row r="671" spans="1:25" hidden="1" x14ac:dyDescent="0.3">
      <c r="A671" t="s">
        <v>445</v>
      </c>
      <c r="B671" t="s">
        <v>446</v>
      </c>
      <c r="C671" t="s">
        <v>748</v>
      </c>
      <c r="D671" t="s">
        <v>448</v>
      </c>
      <c r="E671" s="52">
        <f>Transportation!E671/1000000</f>
        <v>1.2200000000000002E-5</v>
      </c>
      <c r="F671" s="55">
        <f t="shared" si="70"/>
        <v>2.9494505494505529E-6</v>
      </c>
      <c r="G671" s="57">
        <f t="shared" si="71"/>
        <v>2.9494505494505529E-7</v>
      </c>
      <c r="H671" s="4">
        <f t="shared" si="72"/>
        <v>4.6923076923076972E-8</v>
      </c>
      <c r="I671">
        <v>142600</v>
      </c>
      <c r="J671">
        <f t="shared" si="74"/>
        <v>2.529436009817672</v>
      </c>
      <c r="K671" s="50">
        <f t="shared" si="69"/>
        <v>435.25066542397167</v>
      </c>
      <c r="L671" s="53">
        <f t="shared" si="73"/>
        <v>9.9084483577844775</v>
      </c>
      <c r="M671">
        <v>14.3</v>
      </c>
      <c r="N671">
        <v>37.700000000000003</v>
      </c>
      <c r="O671">
        <v>386</v>
      </c>
      <c r="P671">
        <v>33.270000000000003</v>
      </c>
      <c r="Q671">
        <v>115.36</v>
      </c>
      <c r="R671" s="7">
        <v>10.26</v>
      </c>
      <c r="S671" s="8">
        <v>175770</v>
      </c>
      <c r="T671">
        <v>2</v>
      </c>
      <c r="U671" s="9">
        <v>78.221999999999994</v>
      </c>
      <c r="V671" s="9">
        <v>78.221999999999994</v>
      </c>
      <c r="W671" s="9">
        <v>75.763000000000005</v>
      </c>
      <c r="X671" s="9">
        <v>76.992000000000004</v>
      </c>
      <c r="Y671" s="9">
        <v>78.221999999999994</v>
      </c>
    </row>
    <row r="672" spans="1:25" hidden="1" x14ac:dyDescent="0.3">
      <c r="A672" t="s">
        <v>445</v>
      </c>
      <c r="B672" t="s">
        <v>446</v>
      </c>
      <c r="C672" t="s">
        <v>749</v>
      </c>
      <c r="D672" t="s">
        <v>448</v>
      </c>
      <c r="E672" s="52">
        <f>Transportation!E672/1000000</f>
        <v>8.67E-6</v>
      </c>
      <c r="F672" s="55">
        <f t="shared" si="70"/>
        <v>2.0960439560439582E-6</v>
      </c>
      <c r="G672" s="57">
        <f t="shared" si="71"/>
        <v>2.0960439560439581E-7</v>
      </c>
      <c r="H672" s="4">
        <f t="shared" si="72"/>
        <v>3.3346153846153878E-8</v>
      </c>
      <c r="I672">
        <v>116400</v>
      </c>
      <c r="J672">
        <f t="shared" si="74"/>
        <v>2.2021632409793814</v>
      </c>
      <c r="K672" s="50">
        <f t="shared" si="69"/>
        <v>355.28174933625741</v>
      </c>
      <c r="L672" s="53">
        <f t="shared" si="73"/>
        <v>7.0414956772124109</v>
      </c>
      <c r="M672">
        <v>15.9</v>
      </c>
      <c r="N672">
        <v>29.1</v>
      </c>
      <c r="O672">
        <v>430</v>
      </c>
      <c r="P672">
        <v>23.44</v>
      </c>
      <c r="Q672">
        <v>115.83</v>
      </c>
      <c r="R672" s="7">
        <v>14.737</v>
      </c>
      <c r="S672">
        <v>85152</v>
      </c>
      <c r="T672">
        <v>1</v>
      </c>
      <c r="U672" s="9">
        <v>41.42</v>
      </c>
      <c r="V672" s="9">
        <v>41.42</v>
      </c>
      <c r="W672" s="9">
        <v>41.42</v>
      </c>
      <c r="X672" s="9">
        <v>41.42</v>
      </c>
      <c r="Y672" s="9">
        <v>41.42</v>
      </c>
    </row>
    <row r="673" spans="1:25" hidden="1" x14ac:dyDescent="0.3">
      <c r="A673" t="s">
        <v>445</v>
      </c>
      <c r="B673" t="s">
        <v>446</v>
      </c>
      <c r="C673" t="s">
        <v>750</v>
      </c>
      <c r="D673" t="s">
        <v>448</v>
      </c>
      <c r="E673" s="52">
        <f>Transportation!E673/1000000</f>
        <v>9.4199999999999996E-6</v>
      </c>
      <c r="F673" s="55">
        <f t="shared" si="70"/>
        <v>2.2773626373626397E-6</v>
      </c>
      <c r="G673" s="57">
        <f t="shared" si="71"/>
        <v>2.2773626373626396E-7</v>
      </c>
      <c r="H673" s="4">
        <f t="shared" si="72"/>
        <v>3.6230769230769267E-8</v>
      </c>
      <c r="I673">
        <v>192800</v>
      </c>
      <c r="J673">
        <f t="shared" si="74"/>
        <v>1.4445323262448131</v>
      </c>
      <c r="K673" s="50">
        <f t="shared" si="69"/>
        <v>588.4735504469968</v>
      </c>
      <c r="L673" s="53">
        <f t="shared" si="73"/>
        <v>7.6506216008467014</v>
      </c>
      <c r="M673">
        <v>30.700000000000003</v>
      </c>
      <c r="N673">
        <v>34.800000000000004</v>
      </c>
      <c r="O673">
        <v>440</v>
      </c>
      <c r="P673">
        <v>37.049999999999997</v>
      </c>
      <c r="Q673">
        <v>111.92</v>
      </c>
      <c r="R673" s="7">
        <v>12.632</v>
      </c>
      <c r="S673" s="8">
        <v>101240</v>
      </c>
      <c r="T673">
        <v>2</v>
      </c>
      <c r="U673" s="9">
        <v>65.638000000000005</v>
      </c>
      <c r="V673" s="9">
        <v>65.808000000000007</v>
      </c>
      <c r="W673" s="9">
        <v>65.55</v>
      </c>
      <c r="X673" s="9">
        <v>66.052999999999997</v>
      </c>
      <c r="Y673" s="9">
        <v>66.555000000000007</v>
      </c>
    </row>
    <row r="674" spans="1:25" hidden="1" x14ac:dyDescent="0.3">
      <c r="A674" t="s">
        <v>445</v>
      </c>
      <c r="B674" t="s">
        <v>446</v>
      </c>
      <c r="C674" t="s">
        <v>751</v>
      </c>
      <c r="D674" t="s">
        <v>448</v>
      </c>
      <c r="E674" s="52">
        <f>Transportation!E674/1000000</f>
        <v>3.9100000000000002E-5</v>
      </c>
      <c r="F674" s="55">
        <f t="shared" si="70"/>
        <v>9.4527472527472627E-6</v>
      </c>
      <c r="G674" s="57">
        <f t="shared" si="71"/>
        <v>9.4527472527472633E-7</v>
      </c>
      <c r="H674" s="4">
        <f t="shared" si="72"/>
        <v>1.5038461538461555E-7</v>
      </c>
      <c r="I674">
        <v>1435000</v>
      </c>
      <c r="J674">
        <f t="shared" si="74"/>
        <v>0.80557920731707322</v>
      </c>
      <c r="K674" s="50">
        <f t="shared" si="69"/>
        <v>4379.9768925904582</v>
      </c>
      <c r="L674" s="53">
        <f t="shared" si="73"/>
        <v>31.755764818801072</v>
      </c>
      <c r="M674">
        <v>129</v>
      </c>
      <c r="N674">
        <v>126</v>
      </c>
      <c r="O674">
        <v>394</v>
      </c>
      <c r="P674">
        <v>43.87</v>
      </c>
      <c r="Q674">
        <v>126.56</v>
      </c>
      <c r="R674" s="7">
        <v>3.1135000000000002</v>
      </c>
      <c r="S674" s="8">
        <v>840720</v>
      </c>
      <c r="T674">
        <v>9</v>
      </c>
      <c r="U674" s="9">
        <v>36.231000000000002</v>
      </c>
      <c r="V674" s="9">
        <v>35.957000000000001</v>
      </c>
      <c r="W674" s="9">
        <v>26.995999999999999</v>
      </c>
      <c r="X674" s="9">
        <v>33.255000000000003</v>
      </c>
      <c r="Y674" s="9">
        <v>41.329000000000001</v>
      </c>
    </row>
    <row r="675" spans="1:25" hidden="1" x14ac:dyDescent="0.3">
      <c r="A675" t="s">
        <v>445</v>
      </c>
      <c r="B675" t="s">
        <v>446</v>
      </c>
      <c r="C675" t="s">
        <v>752</v>
      </c>
      <c r="D675" t="s">
        <v>448</v>
      </c>
      <c r="E675" s="52">
        <f>Transportation!E675/1000000</f>
        <v>4.85E-5</v>
      </c>
      <c r="F675" s="55">
        <f t="shared" si="70"/>
        <v>1.1725274725274738E-5</v>
      </c>
      <c r="G675" s="57">
        <f t="shared" si="71"/>
        <v>1.1725274725274738E-6</v>
      </c>
      <c r="H675" s="4">
        <f t="shared" si="72"/>
        <v>1.8653846153846171E-7</v>
      </c>
      <c r="I675">
        <v>2568000</v>
      </c>
      <c r="J675">
        <f t="shared" si="74"/>
        <v>0.55838033002336451</v>
      </c>
      <c r="K675" s="50">
        <f t="shared" si="69"/>
        <v>7838.1746760782553</v>
      </c>
      <c r="L675" s="53">
        <f t="shared" si="73"/>
        <v>39.390143061684192</v>
      </c>
      <c r="M675">
        <v>209</v>
      </c>
      <c r="N675">
        <v>178</v>
      </c>
      <c r="O675">
        <v>423</v>
      </c>
      <c r="P675">
        <v>36.68</v>
      </c>
      <c r="Q675">
        <v>117.02</v>
      </c>
      <c r="R675" s="7">
        <v>2.3792</v>
      </c>
      <c r="S675" s="8">
        <v>1142100</v>
      </c>
      <c r="T675">
        <v>7</v>
      </c>
      <c r="U675" s="9">
        <v>85.905000000000001</v>
      </c>
      <c r="V675" s="9">
        <v>87.194000000000003</v>
      </c>
      <c r="W675" s="9">
        <v>78.608999999999995</v>
      </c>
      <c r="X675" s="9">
        <v>85.730999999999995</v>
      </c>
      <c r="Y675" s="9">
        <v>94.289000000000001</v>
      </c>
    </row>
    <row r="676" spans="1:25" hidden="1" x14ac:dyDescent="0.3">
      <c r="A676" t="s">
        <v>445</v>
      </c>
      <c r="B676" t="s">
        <v>446</v>
      </c>
      <c r="C676" t="s">
        <v>753</v>
      </c>
      <c r="D676" t="s">
        <v>448</v>
      </c>
      <c r="E676" s="52">
        <f>Transportation!E676/1000000</f>
        <v>5.3100000000000008E-6</v>
      </c>
      <c r="F676" s="55">
        <f t="shared" si="70"/>
        <v>1.2837362637362652E-6</v>
      </c>
      <c r="G676" s="57">
        <f t="shared" si="71"/>
        <v>1.2837362637362653E-7</v>
      </c>
      <c r="H676" s="4">
        <f t="shared" si="72"/>
        <v>2.0423076923076946E-8</v>
      </c>
      <c r="I676">
        <v>230600</v>
      </c>
      <c r="J676">
        <f t="shared" si="74"/>
        <v>0.68079853100607124</v>
      </c>
      <c r="K676" s="50">
        <f t="shared" si="69"/>
        <v>703.8485515201113</v>
      </c>
      <c r="L676" s="53">
        <f t="shared" si="73"/>
        <v>4.3126115393307858</v>
      </c>
      <c r="M676">
        <v>134</v>
      </c>
      <c r="N676">
        <v>20</v>
      </c>
      <c r="O676">
        <v>396</v>
      </c>
      <c r="P676">
        <v>35.56</v>
      </c>
      <c r="Q676">
        <v>112.87</v>
      </c>
      <c r="R676" s="7">
        <v>19.870999999999999</v>
      </c>
      <c r="S676" s="8">
        <v>408560</v>
      </c>
      <c r="T676">
        <v>7</v>
      </c>
      <c r="U676" s="9">
        <v>65.114000000000004</v>
      </c>
      <c r="V676" s="9">
        <v>64.825000000000003</v>
      </c>
      <c r="W676" s="9">
        <v>61.34</v>
      </c>
      <c r="X676" s="9">
        <v>63.316000000000003</v>
      </c>
      <c r="Y676" s="9">
        <v>66.992000000000004</v>
      </c>
    </row>
    <row r="677" spans="1:25" hidden="1" x14ac:dyDescent="0.3">
      <c r="A677" t="s">
        <v>445</v>
      </c>
      <c r="B677" t="s">
        <v>446</v>
      </c>
      <c r="C677" t="s">
        <v>754</v>
      </c>
      <c r="D677" t="s">
        <v>448</v>
      </c>
      <c r="E677" s="52">
        <f>Transportation!E677/1000000</f>
        <v>2.05E-5</v>
      </c>
      <c r="F677" s="55">
        <f t="shared" si="70"/>
        <v>4.9560439560439613E-6</v>
      </c>
      <c r="G677" s="57">
        <f t="shared" si="71"/>
        <v>4.9560439560439615E-7</v>
      </c>
      <c r="H677" s="4">
        <f t="shared" si="72"/>
        <v>7.8846153846153928E-8</v>
      </c>
      <c r="I677">
        <v>403100</v>
      </c>
      <c r="J677">
        <f t="shared" si="74"/>
        <v>1.5035727797072687</v>
      </c>
      <c r="K677" s="50">
        <f t="shared" si="69"/>
        <v>1230.3614532426577</v>
      </c>
      <c r="L677" s="53">
        <f t="shared" si="73"/>
        <v>16.649441912670639</v>
      </c>
      <c r="M677">
        <v>43.1</v>
      </c>
      <c r="N677">
        <v>61.400000000000006</v>
      </c>
      <c r="O677">
        <v>387</v>
      </c>
      <c r="P677">
        <v>29.29</v>
      </c>
      <c r="Q677">
        <v>117.21</v>
      </c>
      <c r="R677" s="7">
        <v>6.3026999999999997</v>
      </c>
      <c r="S677" s="8">
        <v>303150</v>
      </c>
      <c r="T677">
        <v>4</v>
      </c>
      <c r="U677" s="9">
        <v>52.804000000000002</v>
      </c>
      <c r="V677" s="9">
        <v>52.53</v>
      </c>
      <c r="W677" s="9">
        <v>49.719000000000001</v>
      </c>
      <c r="X677" s="9">
        <v>52.908000000000001</v>
      </c>
      <c r="Y677" s="9">
        <v>56.53</v>
      </c>
    </row>
    <row r="678" spans="1:25" hidden="1" x14ac:dyDescent="0.3">
      <c r="A678" t="s">
        <v>445</v>
      </c>
      <c r="B678" t="s">
        <v>446</v>
      </c>
      <c r="C678" t="s">
        <v>755</v>
      </c>
      <c r="D678" t="s">
        <v>448</v>
      </c>
      <c r="E678" s="52">
        <f>Transportation!E678/1000000</f>
        <v>2.2900000000000001E-5</v>
      </c>
      <c r="F678" s="55">
        <f t="shared" si="70"/>
        <v>5.5362637362637419E-6</v>
      </c>
      <c r="G678" s="57">
        <f t="shared" si="71"/>
        <v>5.5362637362637423E-7</v>
      </c>
      <c r="H678" s="4">
        <f t="shared" si="72"/>
        <v>8.8076923076923165E-8</v>
      </c>
      <c r="I678">
        <v>139000</v>
      </c>
      <c r="J678">
        <f t="shared" si="74"/>
        <v>4.8708423561151077</v>
      </c>
      <c r="K678" s="50">
        <f t="shared" si="69"/>
        <v>424.26257008367503</v>
      </c>
      <c r="L678" s="53">
        <f t="shared" si="73"/>
        <v>18.598644868300369</v>
      </c>
      <c r="M678">
        <v>14.9</v>
      </c>
      <c r="N678">
        <v>36</v>
      </c>
      <c r="O678">
        <v>164</v>
      </c>
      <c r="P678">
        <v>22.02</v>
      </c>
      <c r="Q678">
        <v>100.79</v>
      </c>
      <c r="R678" s="7">
        <v>4.5477999999999996</v>
      </c>
      <c r="S678">
        <v>23020</v>
      </c>
      <c r="T678">
        <v>3</v>
      </c>
      <c r="U678" s="9">
        <v>19.297999999999998</v>
      </c>
      <c r="V678" s="9">
        <v>19.391999999999999</v>
      </c>
      <c r="W678" s="9">
        <v>19.207000000000001</v>
      </c>
      <c r="X678" s="9">
        <v>19.449000000000002</v>
      </c>
      <c r="Y678" s="9">
        <v>19.837</v>
      </c>
    </row>
    <row r="679" spans="1:25" hidden="1" x14ac:dyDescent="0.3">
      <c r="A679" t="s">
        <v>445</v>
      </c>
      <c r="B679" t="s">
        <v>446</v>
      </c>
      <c r="C679" t="s">
        <v>756</v>
      </c>
      <c r="D679" t="s">
        <v>448</v>
      </c>
      <c r="E679" s="52">
        <f>Transportation!E679/1000000</f>
        <v>1.88E-5</v>
      </c>
      <c r="F679" s="55">
        <f t="shared" si="70"/>
        <v>4.5450549450549498E-6</v>
      </c>
      <c r="G679" s="57">
        <f t="shared" si="71"/>
        <v>4.5450549450549499E-7</v>
      </c>
      <c r="H679" s="4">
        <f t="shared" si="72"/>
        <v>7.2307692307692377E-8</v>
      </c>
      <c r="I679">
        <v>252900</v>
      </c>
      <c r="J679">
        <f t="shared" si="74"/>
        <v>2.1978214709371291</v>
      </c>
      <c r="K679" s="50">
        <f t="shared" si="69"/>
        <v>771.91369765583761</v>
      </c>
      <c r="L679" s="53">
        <f t="shared" si="73"/>
        <v>15.268756485766243</v>
      </c>
      <c r="M679">
        <v>15.100000000000001</v>
      </c>
      <c r="N679">
        <v>65.2</v>
      </c>
      <c r="O679">
        <v>462</v>
      </c>
      <c r="P679">
        <v>32.03</v>
      </c>
      <c r="Q679">
        <v>120.27</v>
      </c>
      <c r="R679" s="7">
        <v>7.0951000000000004</v>
      </c>
      <c r="S679" s="8">
        <v>102900</v>
      </c>
      <c r="T679">
        <v>1</v>
      </c>
      <c r="U679" s="9">
        <v>90.337999999999994</v>
      </c>
      <c r="V679" s="9">
        <v>90.337999999999994</v>
      </c>
      <c r="W679" s="9">
        <v>90.337999999999994</v>
      </c>
      <c r="X679" s="9">
        <v>90.337999999999994</v>
      </c>
      <c r="Y679" s="9">
        <v>90.337999999999994</v>
      </c>
    </row>
    <row r="680" spans="1:25" hidden="1" x14ac:dyDescent="0.3">
      <c r="A680" t="s">
        <v>445</v>
      </c>
      <c r="B680" t="s">
        <v>446</v>
      </c>
      <c r="C680" t="s">
        <v>757</v>
      </c>
      <c r="D680" t="s">
        <v>448</v>
      </c>
      <c r="E680" s="52">
        <f>Transportation!E680/1000000</f>
        <v>9.7600000000000014E-5</v>
      </c>
      <c r="F680" s="55">
        <f t="shared" si="70"/>
        <v>2.3595604395604423E-5</v>
      </c>
      <c r="G680" s="57">
        <f t="shared" si="71"/>
        <v>2.3595604395604423E-6</v>
      </c>
      <c r="H680" s="4">
        <f t="shared" si="72"/>
        <v>3.7538461538461577E-7</v>
      </c>
      <c r="I680">
        <v>1153000</v>
      </c>
      <c r="J680">
        <f t="shared" si="74"/>
        <v>2.5026718126626197</v>
      </c>
      <c r="K680" s="50">
        <f t="shared" si="69"/>
        <v>3519.2427576005562</v>
      </c>
      <c r="L680" s="53">
        <f t="shared" si="73"/>
        <v>79.26758686227582</v>
      </c>
      <c r="M680">
        <v>30</v>
      </c>
      <c r="N680">
        <v>211</v>
      </c>
      <c r="O680">
        <v>249</v>
      </c>
      <c r="P680">
        <v>31.04</v>
      </c>
      <c r="Q680">
        <v>112.21</v>
      </c>
      <c r="R680" s="7">
        <v>1.1809000000000001</v>
      </c>
      <c r="S680" s="8">
        <v>134190</v>
      </c>
      <c r="T680">
        <v>4</v>
      </c>
      <c r="U680" s="9">
        <v>58.381</v>
      </c>
      <c r="V680" s="9">
        <v>58.142000000000003</v>
      </c>
      <c r="W680" s="9">
        <v>56.573999999999998</v>
      </c>
      <c r="X680" s="9">
        <v>58.343000000000004</v>
      </c>
      <c r="Y680" s="9">
        <v>59.005000000000003</v>
      </c>
    </row>
    <row r="681" spans="1:25" hidden="1" x14ac:dyDescent="0.3">
      <c r="A681" t="s">
        <v>445</v>
      </c>
      <c r="B681" t="s">
        <v>446</v>
      </c>
      <c r="C681" t="s">
        <v>758</v>
      </c>
      <c r="D681" t="s">
        <v>448</v>
      </c>
      <c r="E681" s="52">
        <f>Transportation!E681/1000000</f>
        <v>3.9800000000000005E-5</v>
      </c>
      <c r="F681" s="55">
        <f t="shared" si="70"/>
        <v>9.6219780219780335E-6</v>
      </c>
      <c r="G681" s="57">
        <f t="shared" si="71"/>
        <v>9.6219780219780331E-7</v>
      </c>
      <c r="H681" s="4">
        <f t="shared" si="72"/>
        <v>1.5307692307692324E-7</v>
      </c>
      <c r="I681">
        <v>1065000</v>
      </c>
      <c r="J681">
        <f t="shared" si="74"/>
        <v>1.1048844366197186</v>
      </c>
      <c r="K681" s="50">
        <f t="shared" si="69"/>
        <v>3250.6448715044166</v>
      </c>
      <c r="L681" s="53">
        <f t="shared" si="73"/>
        <v>32.324282347526413</v>
      </c>
      <c r="M681">
        <v>73.7</v>
      </c>
      <c r="N681">
        <v>124</v>
      </c>
      <c r="O681">
        <v>344</v>
      </c>
      <c r="P681">
        <v>30.33</v>
      </c>
      <c r="Q681">
        <v>112.23</v>
      </c>
      <c r="R681" s="7">
        <v>2.7717000000000001</v>
      </c>
      <c r="S681" s="8">
        <v>258830</v>
      </c>
      <c r="T681">
        <v>5</v>
      </c>
      <c r="U681" s="9">
        <v>72.744</v>
      </c>
      <c r="V681" s="9">
        <v>72.010999999999996</v>
      </c>
      <c r="W681" s="9">
        <v>67.777000000000001</v>
      </c>
      <c r="X681" s="9">
        <v>71.084999999999994</v>
      </c>
      <c r="Y681" s="9">
        <v>73.427000000000007</v>
      </c>
    </row>
    <row r="682" spans="1:25" hidden="1" x14ac:dyDescent="0.3">
      <c r="A682" t="s">
        <v>445</v>
      </c>
      <c r="B682" t="s">
        <v>446</v>
      </c>
      <c r="C682" t="s">
        <v>759</v>
      </c>
      <c r="D682" t="s">
        <v>448</v>
      </c>
      <c r="E682" s="52">
        <f>Transportation!E682/1000000</f>
        <v>1.7499999999999998E-5</v>
      </c>
      <c r="F682" s="55">
        <f t="shared" si="70"/>
        <v>4.2307692307692344E-6</v>
      </c>
      <c r="G682" s="57">
        <f t="shared" si="71"/>
        <v>4.2307692307692347E-7</v>
      </c>
      <c r="H682" s="4">
        <f t="shared" si="72"/>
        <v>6.7307692307692372E-8</v>
      </c>
      <c r="I682">
        <v>338100</v>
      </c>
      <c r="J682">
        <f t="shared" si="74"/>
        <v>1.5302989130434783</v>
      </c>
      <c r="K682" s="50">
        <f t="shared" si="69"/>
        <v>1031.9652873761909</v>
      </c>
      <c r="L682" s="53">
        <f t="shared" si="73"/>
        <v>14.21293821813347</v>
      </c>
      <c r="M682">
        <v>41.1</v>
      </c>
      <c r="N682">
        <v>52.7</v>
      </c>
      <c r="O682">
        <v>398</v>
      </c>
      <c r="P682">
        <v>29.11</v>
      </c>
      <c r="Q682">
        <v>119.64</v>
      </c>
      <c r="R682" s="7">
        <v>7.5515999999999996</v>
      </c>
      <c r="S682">
        <v>48255</v>
      </c>
      <c r="T682">
        <v>3</v>
      </c>
      <c r="U682" s="9">
        <v>54.829000000000001</v>
      </c>
      <c r="V682" s="9">
        <v>54.551000000000002</v>
      </c>
      <c r="W682" s="9">
        <v>52.8</v>
      </c>
      <c r="X682" s="9">
        <v>55.6</v>
      </c>
      <c r="Y682" s="9">
        <v>56.176000000000002</v>
      </c>
    </row>
    <row r="683" spans="1:25" hidden="1" x14ac:dyDescent="0.3">
      <c r="A683" t="s">
        <v>445</v>
      </c>
      <c r="B683" t="s">
        <v>446</v>
      </c>
      <c r="C683" t="s">
        <v>760</v>
      </c>
      <c r="D683" t="s">
        <v>448</v>
      </c>
      <c r="E683" s="52">
        <f>Transportation!E683/1000000</f>
        <v>4.4400000000000009E-5</v>
      </c>
      <c r="F683" s="55">
        <f t="shared" si="70"/>
        <v>1.0734065934065947E-5</v>
      </c>
      <c r="G683" s="57">
        <f t="shared" si="71"/>
        <v>1.0734065934065947E-6</v>
      </c>
      <c r="H683" s="4">
        <f t="shared" si="72"/>
        <v>1.7076923076923096E-7</v>
      </c>
      <c r="I683">
        <v>1019000</v>
      </c>
      <c r="J683">
        <f t="shared" si="74"/>
        <v>1.28822634936212</v>
      </c>
      <c r="K683" s="50">
        <f t="shared" si="69"/>
        <v>3110.2414310450708</v>
      </c>
      <c r="L683" s="53">
        <f t="shared" si="73"/>
        <v>36.060254679150063</v>
      </c>
      <c r="M683">
        <v>50.6</v>
      </c>
      <c r="N683">
        <v>143</v>
      </c>
      <c r="O683">
        <v>407</v>
      </c>
      <c r="P683">
        <v>35.42</v>
      </c>
      <c r="Q683">
        <v>116.59</v>
      </c>
      <c r="R683" s="7">
        <v>2.8397999999999999</v>
      </c>
      <c r="S683" s="8">
        <v>463190</v>
      </c>
      <c r="T683">
        <v>4</v>
      </c>
      <c r="U683" s="9">
        <v>86.215000000000003</v>
      </c>
      <c r="V683" s="9">
        <v>86.156999999999996</v>
      </c>
      <c r="W683" s="9">
        <v>83.805999999999997</v>
      </c>
      <c r="X683" s="9">
        <v>85.774000000000001</v>
      </c>
      <c r="Y683" s="9">
        <v>87.311999999999998</v>
      </c>
    </row>
    <row r="684" spans="1:25" hidden="1" x14ac:dyDescent="0.3">
      <c r="A684" t="s">
        <v>445</v>
      </c>
      <c r="B684" t="s">
        <v>446</v>
      </c>
      <c r="C684" t="s">
        <v>761</v>
      </c>
      <c r="D684" t="s">
        <v>448</v>
      </c>
      <c r="E684" s="52">
        <f>Transportation!E684/1000000</f>
        <v>7.4000000000000003E-6</v>
      </c>
      <c r="F684" s="55">
        <f t="shared" si="70"/>
        <v>1.789010989010991E-6</v>
      </c>
      <c r="G684" s="57">
        <f t="shared" si="71"/>
        <v>1.7890109890109909E-7</v>
      </c>
      <c r="H684" s="4">
        <f t="shared" si="72"/>
        <v>2.8461538461538491E-8</v>
      </c>
      <c r="I684">
        <v>237600</v>
      </c>
      <c r="J684">
        <f t="shared" si="74"/>
        <v>0.92080713383838386</v>
      </c>
      <c r="K684" s="50">
        <f t="shared" si="69"/>
        <v>725.21429245957688</v>
      </c>
      <c r="L684" s="53">
        <f t="shared" si="73"/>
        <v>6.0100424465250102</v>
      </c>
      <c r="M684">
        <v>39.400000000000006</v>
      </c>
      <c r="N684">
        <v>37.9</v>
      </c>
      <c r="O684">
        <v>615</v>
      </c>
      <c r="P684">
        <v>41.04</v>
      </c>
      <c r="Q684">
        <v>113.11</v>
      </c>
      <c r="R684" s="7">
        <v>16.234000000000002</v>
      </c>
      <c r="S684">
        <v>99744</v>
      </c>
      <c r="T684">
        <v>2</v>
      </c>
      <c r="U684" s="9">
        <v>30.788</v>
      </c>
      <c r="V684" s="9">
        <v>30.724</v>
      </c>
      <c r="W684" s="9">
        <v>29.577999999999999</v>
      </c>
      <c r="X684" s="9">
        <v>30.440999999999999</v>
      </c>
      <c r="Y684" s="9">
        <v>31.305</v>
      </c>
    </row>
    <row r="685" spans="1:25" hidden="1" x14ac:dyDescent="0.3">
      <c r="A685" t="s">
        <v>445</v>
      </c>
      <c r="B685" t="s">
        <v>446</v>
      </c>
      <c r="C685" t="s">
        <v>762</v>
      </c>
      <c r="D685" t="s">
        <v>448</v>
      </c>
      <c r="E685" s="52">
        <f>Transportation!E685/1000000</f>
        <v>8.2100000000000003E-5</v>
      </c>
      <c r="F685" s="55">
        <f t="shared" si="70"/>
        <v>1.984835164835167E-5</v>
      </c>
      <c r="G685" s="57">
        <f t="shared" si="71"/>
        <v>1.984835164835167E-6</v>
      </c>
      <c r="H685" s="4">
        <f t="shared" si="72"/>
        <v>3.1576923076923111E-7</v>
      </c>
      <c r="I685">
        <v>2771000</v>
      </c>
      <c r="J685">
        <f t="shared" si="74"/>
        <v>0.87597159418982318</v>
      </c>
      <c r="K685" s="50">
        <f t="shared" si="69"/>
        <v>8457.7811633227593</v>
      </c>
      <c r="L685" s="53">
        <f t="shared" si="73"/>
        <v>66.678984440500443</v>
      </c>
      <c r="M685">
        <v>41.400000000000006</v>
      </c>
      <c r="N685">
        <v>431</v>
      </c>
      <c r="O685">
        <v>665</v>
      </c>
      <c r="P685">
        <v>40.75</v>
      </c>
      <c r="Q685">
        <v>120.85</v>
      </c>
      <c r="R685" s="7">
        <v>1.5434000000000001</v>
      </c>
      <c r="S685">
        <v>53762</v>
      </c>
      <c r="T685">
        <v>4</v>
      </c>
      <c r="U685" s="9">
        <v>37.036000000000001</v>
      </c>
      <c r="V685" s="9">
        <v>36.554000000000002</v>
      </c>
      <c r="W685" s="9">
        <v>37.034999999999997</v>
      </c>
      <c r="X685" s="9">
        <v>37.997</v>
      </c>
      <c r="Y685" s="9">
        <v>38.959000000000003</v>
      </c>
    </row>
    <row r="686" spans="1:25" hidden="1" x14ac:dyDescent="0.3">
      <c r="A686" t="s">
        <v>445</v>
      </c>
      <c r="B686" t="s">
        <v>446</v>
      </c>
      <c r="C686" t="s">
        <v>763</v>
      </c>
      <c r="D686" t="s">
        <v>448</v>
      </c>
      <c r="E686" s="52">
        <f>Transportation!E686/1000000</f>
        <v>1.0700000000000001E-5</v>
      </c>
      <c r="F686" s="55">
        <f t="shared" si="70"/>
        <v>2.5868131868131899E-6</v>
      </c>
      <c r="G686" s="57">
        <f t="shared" si="71"/>
        <v>2.5868131868131895E-7</v>
      </c>
      <c r="H686" s="4">
        <f t="shared" si="72"/>
        <v>4.1153846153846194E-8</v>
      </c>
      <c r="I686">
        <v>127400</v>
      </c>
      <c r="J686">
        <f t="shared" si="74"/>
        <v>2.4831201923076929</v>
      </c>
      <c r="K686" s="50">
        <f t="shared" si="69"/>
        <v>388.85648509827485</v>
      </c>
      <c r="L686" s="53">
        <f t="shared" si="73"/>
        <v>8.6901965105158947</v>
      </c>
      <c r="M686">
        <v>15.3</v>
      </c>
      <c r="N686">
        <v>32.6</v>
      </c>
      <c r="O686">
        <v>369</v>
      </c>
      <c r="P686">
        <v>29.63</v>
      </c>
      <c r="Q686">
        <v>111.88</v>
      </c>
      <c r="R686" s="7">
        <v>11.303000000000001</v>
      </c>
      <c r="S686" s="8">
        <v>139210</v>
      </c>
      <c r="T686">
        <v>3</v>
      </c>
      <c r="U686" s="9">
        <v>65.463999999999999</v>
      </c>
      <c r="V686" s="9">
        <v>65.495999999999995</v>
      </c>
      <c r="W686" s="9">
        <v>65.462999999999994</v>
      </c>
      <c r="X686" s="9">
        <v>65.462999999999994</v>
      </c>
      <c r="Y686" s="9">
        <v>66.293000000000006</v>
      </c>
    </row>
    <row r="687" spans="1:25" hidden="1" x14ac:dyDescent="0.3">
      <c r="A687" t="s">
        <v>445</v>
      </c>
      <c r="B687" t="s">
        <v>446</v>
      </c>
      <c r="C687" t="s">
        <v>764</v>
      </c>
      <c r="D687" t="s">
        <v>448</v>
      </c>
      <c r="E687" s="52">
        <f>Transportation!E687/1000000</f>
        <v>2.2400000000000002E-5</v>
      </c>
      <c r="F687" s="55">
        <f t="shared" si="70"/>
        <v>5.4153846153846212E-6</v>
      </c>
      <c r="G687" s="57">
        <f t="shared" si="71"/>
        <v>5.4153846153846212E-7</v>
      </c>
      <c r="H687" s="4">
        <f t="shared" si="72"/>
        <v>8.6153846153846239E-8</v>
      </c>
      <c r="I687">
        <v>229800</v>
      </c>
      <c r="J687">
        <f t="shared" si="74"/>
        <v>2.8819164490861624</v>
      </c>
      <c r="K687" s="50">
        <f t="shared" si="69"/>
        <v>701.40675255560086</v>
      </c>
      <c r="L687" s="53">
        <f t="shared" si="73"/>
        <v>18.192560919210845</v>
      </c>
      <c r="M687">
        <v>10.200000000000001</v>
      </c>
      <c r="N687">
        <v>71.8</v>
      </c>
      <c r="O687">
        <v>432</v>
      </c>
      <c r="P687">
        <v>31.76</v>
      </c>
      <c r="Q687">
        <v>119.58</v>
      </c>
      <c r="R687" s="7">
        <v>6.0183999999999997</v>
      </c>
      <c r="S687" s="8">
        <v>129650</v>
      </c>
      <c r="T687">
        <v>2</v>
      </c>
      <c r="U687" s="9">
        <v>77.049000000000007</v>
      </c>
      <c r="V687" s="9">
        <v>77.641000000000005</v>
      </c>
      <c r="W687" s="9">
        <v>77.015000000000001</v>
      </c>
      <c r="X687" s="9">
        <v>84.569000000000003</v>
      </c>
      <c r="Y687" s="9">
        <v>92.123999999999995</v>
      </c>
    </row>
    <row r="688" spans="1:25" hidden="1" x14ac:dyDescent="0.3">
      <c r="A688" t="s">
        <v>445</v>
      </c>
      <c r="B688" t="s">
        <v>446</v>
      </c>
      <c r="C688" t="s">
        <v>765</v>
      </c>
      <c r="D688" t="s">
        <v>448</v>
      </c>
      <c r="E688" s="52">
        <f>Transportation!E688/1000000</f>
        <v>2.2700000000000003E-5</v>
      </c>
      <c r="F688" s="55">
        <f t="shared" si="70"/>
        <v>5.4879120879120943E-6</v>
      </c>
      <c r="G688" s="57">
        <f t="shared" si="71"/>
        <v>5.4879120879120947E-7</v>
      </c>
      <c r="H688" s="4">
        <f t="shared" si="72"/>
        <v>8.7307692307692405E-8</v>
      </c>
      <c r="I688">
        <v>135600</v>
      </c>
      <c r="J688">
        <f t="shared" si="74"/>
        <v>4.9493658738938056</v>
      </c>
      <c r="K688" s="50">
        <f t="shared" si="69"/>
        <v>413.88492448450603</v>
      </c>
      <c r="L688" s="53">
        <f t="shared" si="73"/>
        <v>18.436211288664563</v>
      </c>
      <c r="M688">
        <v>4.3600000000000003</v>
      </c>
      <c r="N688">
        <v>65</v>
      </c>
      <c r="O688">
        <v>314</v>
      </c>
      <c r="P688">
        <v>30.86</v>
      </c>
      <c r="Q688">
        <v>104.43</v>
      </c>
      <c r="R688" s="7">
        <v>4.8299000000000003</v>
      </c>
      <c r="S688" s="8">
        <v>236710</v>
      </c>
      <c r="T688">
        <v>1</v>
      </c>
      <c r="U688" s="9">
        <v>82.048000000000002</v>
      </c>
      <c r="V688" s="9">
        <v>82.048000000000002</v>
      </c>
      <c r="W688" s="9">
        <v>82.048000000000002</v>
      </c>
      <c r="X688" s="9">
        <v>82.048000000000002</v>
      </c>
      <c r="Y688" s="9">
        <v>82.048000000000002</v>
      </c>
    </row>
    <row r="689" spans="1:25" hidden="1" x14ac:dyDescent="0.3">
      <c r="A689" t="s">
        <v>445</v>
      </c>
      <c r="B689" t="s">
        <v>446</v>
      </c>
      <c r="C689" t="s">
        <v>766</v>
      </c>
      <c r="D689" t="s">
        <v>448</v>
      </c>
      <c r="E689" s="52">
        <f>Transportation!E689/1000000</f>
        <v>1.1600000000000001E-5</v>
      </c>
      <c r="F689" s="55">
        <f t="shared" si="70"/>
        <v>2.8043956043956075E-6</v>
      </c>
      <c r="G689" s="57">
        <f t="shared" si="71"/>
        <v>2.8043956043956074E-7</v>
      </c>
      <c r="H689" s="4">
        <f t="shared" si="72"/>
        <v>4.4615384615384659E-8</v>
      </c>
      <c r="I689">
        <v>137300</v>
      </c>
      <c r="J689">
        <f t="shared" si="74"/>
        <v>2.4978758193736343</v>
      </c>
      <c r="K689" s="50">
        <f t="shared" si="69"/>
        <v>419.07374728409053</v>
      </c>
      <c r="L689" s="53">
        <f t="shared" si="73"/>
        <v>9.4211476188770433</v>
      </c>
      <c r="M689">
        <v>12.5</v>
      </c>
      <c r="N689">
        <v>38.800000000000004</v>
      </c>
      <c r="O689">
        <v>438</v>
      </c>
      <c r="P689">
        <v>28.37</v>
      </c>
      <c r="Q689">
        <v>116.25</v>
      </c>
      <c r="R689" s="7">
        <v>11.31</v>
      </c>
      <c r="S689">
        <v>40283</v>
      </c>
      <c r="T689">
        <v>1</v>
      </c>
      <c r="U689" s="9">
        <v>53.512</v>
      </c>
      <c r="V689" s="9">
        <v>53.512</v>
      </c>
      <c r="W689" s="9">
        <v>53.512</v>
      </c>
      <c r="X689" s="9">
        <v>53.512</v>
      </c>
      <c r="Y689" s="9">
        <v>53.512</v>
      </c>
    </row>
    <row r="690" spans="1:25" hidden="1" x14ac:dyDescent="0.3">
      <c r="A690" t="s">
        <v>445</v>
      </c>
      <c r="B690" t="s">
        <v>446</v>
      </c>
      <c r="C690" t="s">
        <v>767</v>
      </c>
      <c r="D690" t="s">
        <v>448</v>
      </c>
      <c r="E690" s="52">
        <f>Transportation!E690/1000000</f>
        <v>1.1200000000000001E-5</v>
      </c>
      <c r="F690" s="55">
        <f t="shared" si="70"/>
        <v>2.7076923076923106E-6</v>
      </c>
      <c r="G690" s="57">
        <f t="shared" si="71"/>
        <v>2.7076923076923106E-7</v>
      </c>
      <c r="H690" s="4">
        <f t="shared" si="72"/>
        <v>4.307692307692312E-8</v>
      </c>
      <c r="I690">
        <v>106400</v>
      </c>
      <c r="J690">
        <f t="shared" si="74"/>
        <v>3.1121447368421058</v>
      </c>
      <c r="K690" s="50">
        <f t="shared" si="69"/>
        <v>324.75926227987787</v>
      </c>
      <c r="L690" s="53">
        <f t="shared" si="73"/>
        <v>9.0962804596054223</v>
      </c>
      <c r="M690">
        <v>9.9600000000000009</v>
      </c>
      <c r="N690">
        <v>33.700000000000003</v>
      </c>
      <c r="O690">
        <v>397</v>
      </c>
      <c r="P690">
        <v>35.08</v>
      </c>
      <c r="Q690">
        <v>116.31</v>
      </c>
      <c r="R690" s="7">
        <v>11.769</v>
      </c>
      <c r="S690" s="8">
        <v>129470</v>
      </c>
      <c r="T690">
        <v>2</v>
      </c>
      <c r="U690" s="9">
        <v>85.233999999999995</v>
      </c>
      <c r="V690" s="9">
        <v>84.938999999999993</v>
      </c>
      <c r="W690" s="9">
        <v>83.462999999999994</v>
      </c>
      <c r="X690" s="9">
        <v>84.447999999999993</v>
      </c>
      <c r="Y690" s="9">
        <v>85.432000000000002</v>
      </c>
    </row>
    <row r="691" spans="1:25" hidden="1" x14ac:dyDescent="0.3">
      <c r="A691" t="s">
        <v>445</v>
      </c>
      <c r="B691" t="s">
        <v>446</v>
      </c>
      <c r="C691" t="s">
        <v>768</v>
      </c>
      <c r="D691" t="s">
        <v>448</v>
      </c>
      <c r="E691" s="52">
        <f>Transportation!E691/1000000</f>
        <v>1.91E-5</v>
      </c>
      <c r="F691" s="55">
        <f t="shared" si="70"/>
        <v>4.6175824175824221E-6</v>
      </c>
      <c r="G691" s="57">
        <f t="shared" si="71"/>
        <v>4.6175824175824224E-7</v>
      </c>
      <c r="H691" s="4">
        <f t="shared" si="72"/>
        <v>7.346153846153853E-8</v>
      </c>
      <c r="I691">
        <v>834000</v>
      </c>
      <c r="J691">
        <f t="shared" si="74"/>
        <v>0.67709671762589929</v>
      </c>
      <c r="K691" s="50">
        <f t="shared" si="69"/>
        <v>2545.5754205020503</v>
      </c>
      <c r="L691" s="53">
        <f t="shared" si="73"/>
        <v>15.512406855219959</v>
      </c>
      <c r="M691">
        <v>79.7</v>
      </c>
      <c r="N691">
        <v>93.4</v>
      </c>
      <c r="O691">
        <v>604</v>
      </c>
      <c r="P691">
        <v>41.13</v>
      </c>
      <c r="Q691">
        <v>121.12</v>
      </c>
      <c r="R691" s="7">
        <v>6.4630000000000001</v>
      </c>
      <c r="S691" s="8">
        <v>449900</v>
      </c>
      <c r="T691">
        <v>5</v>
      </c>
      <c r="U691" s="9">
        <v>47.552</v>
      </c>
      <c r="V691" s="9">
        <v>47.433999999999997</v>
      </c>
      <c r="W691" s="9">
        <v>45.585000000000001</v>
      </c>
      <c r="X691" s="9">
        <v>46.847000000000001</v>
      </c>
      <c r="Y691" s="9">
        <v>49.137</v>
      </c>
    </row>
    <row r="692" spans="1:25" hidden="1" x14ac:dyDescent="0.3">
      <c r="A692" t="s">
        <v>445</v>
      </c>
      <c r="B692" t="s">
        <v>446</v>
      </c>
      <c r="C692" t="s">
        <v>769</v>
      </c>
      <c r="D692" t="s">
        <v>448</v>
      </c>
      <c r="E692" s="52">
        <f>Transportation!E692/1000000</f>
        <v>2.4000000000000001E-5</v>
      </c>
      <c r="F692" s="55">
        <f t="shared" si="70"/>
        <v>5.802197802197808E-6</v>
      </c>
      <c r="G692" s="57">
        <f t="shared" si="71"/>
        <v>5.8021978021978084E-7</v>
      </c>
      <c r="H692" s="4">
        <f t="shared" si="72"/>
        <v>9.2307692307692397E-8</v>
      </c>
      <c r="I692">
        <v>271000</v>
      </c>
      <c r="J692">
        <f t="shared" si="74"/>
        <v>2.6183357933579336</v>
      </c>
      <c r="K692" s="50">
        <f t="shared" ref="K692:K755" si="75">I692*CVD_CHN</f>
        <v>827.15939922788448</v>
      </c>
      <c r="L692" s="53">
        <f t="shared" si="73"/>
        <v>19.492029556297332</v>
      </c>
      <c r="M692">
        <v>15.9</v>
      </c>
      <c r="N692">
        <v>68</v>
      </c>
      <c r="O692">
        <v>342</v>
      </c>
      <c r="P692">
        <v>28.3</v>
      </c>
      <c r="Q692">
        <v>109.72</v>
      </c>
      <c r="R692" s="7">
        <v>5.0354999999999999</v>
      </c>
      <c r="S692">
        <v>94602</v>
      </c>
      <c r="T692">
        <v>3</v>
      </c>
      <c r="U692" s="9">
        <v>44.006</v>
      </c>
      <c r="V692" s="9">
        <v>43.966999999999999</v>
      </c>
      <c r="W692" s="9">
        <v>43.098999999999997</v>
      </c>
      <c r="X692" s="9">
        <v>43.688000000000002</v>
      </c>
      <c r="Y692" s="9">
        <v>44.773000000000003</v>
      </c>
    </row>
    <row r="693" spans="1:25" hidden="1" x14ac:dyDescent="0.3">
      <c r="A693" t="s">
        <v>445</v>
      </c>
      <c r="B693" t="s">
        <v>446</v>
      </c>
      <c r="C693" t="s">
        <v>770</v>
      </c>
      <c r="D693" t="s">
        <v>448</v>
      </c>
      <c r="E693" s="52">
        <f>Transportation!E693/1000000</f>
        <v>1.5299999999999999E-5</v>
      </c>
      <c r="F693" s="55">
        <f t="shared" si="70"/>
        <v>3.6989010989011027E-6</v>
      </c>
      <c r="G693" s="57">
        <f t="shared" si="71"/>
        <v>3.6989010989011025E-7</v>
      </c>
      <c r="H693" s="4">
        <f t="shared" si="72"/>
        <v>5.8846153846153901E-8</v>
      </c>
      <c r="I693">
        <v>106000</v>
      </c>
      <c r="J693">
        <f t="shared" si="74"/>
        <v>4.2674550707547168</v>
      </c>
      <c r="K693" s="50">
        <f t="shared" si="75"/>
        <v>323.53836279762271</v>
      </c>
      <c r="L693" s="53">
        <f t="shared" si="73"/>
        <v>12.426168842139546</v>
      </c>
      <c r="M693">
        <v>6.71</v>
      </c>
      <c r="N693">
        <v>40.900000000000006</v>
      </c>
      <c r="O693">
        <v>308</v>
      </c>
      <c r="P693">
        <v>44.31</v>
      </c>
      <c r="Q693">
        <v>86.22</v>
      </c>
      <c r="R693" s="7">
        <v>7.5191999999999997</v>
      </c>
      <c r="S693">
        <v>54323</v>
      </c>
      <c r="T693">
        <v>3</v>
      </c>
      <c r="U693" s="9">
        <v>26.297999999999998</v>
      </c>
      <c r="V693" s="9">
        <v>26.446000000000002</v>
      </c>
      <c r="W693" s="9">
        <v>25.626000000000001</v>
      </c>
      <c r="X693" s="9">
        <v>26.477</v>
      </c>
      <c r="Y693" s="9">
        <v>28.172000000000001</v>
      </c>
    </row>
    <row r="694" spans="1:25" hidden="1" x14ac:dyDescent="0.3">
      <c r="A694" t="s">
        <v>445</v>
      </c>
      <c r="B694" t="s">
        <v>446</v>
      </c>
      <c r="C694" t="s">
        <v>771</v>
      </c>
      <c r="D694" t="s">
        <v>448</v>
      </c>
      <c r="E694" s="52">
        <f>Transportation!E694/1000000</f>
        <v>1.2500000000000001E-5</v>
      </c>
      <c r="F694" s="55">
        <f t="shared" si="70"/>
        <v>3.0219780219780251E-6</v>
      </c>
      <c r="G694" s="57">
        <f t="shared" si="71"/>
        <v>3.0219780219780254E-7</v>
      </c>
      <c r="H694" s="4">
        <f t="shared" si="72"/>
        <v>4.8076923076923125E-8</v>
      </c>
      <c r="I694">
        <v>105700</v>
      </c>
      <c r="J694">
        <f t="shared" si="74"/>
        <v>3.4963783112582782</v>
      </c>
      <c r="K694" s="50">
        <f t="shared" si="75"/>
        <v>322.62268818593134</v>
      </c>
      <c r="L694" s="53">
        <f t="shared" si="73"/>
        <v>10.152098727238194</v>
      </c>
      <c r="M694">
        <v>7.38</v>
      </c>
      <c r="N694">
        <v>38.900000000000006</v>
      </c>
      <c r="O694">
        <v>409</v>
      </c>
      <c r="P694">
        <v>27.21</v>
      </c>
      <c r="Q694">
        <v>115.13</v>
      </c>
      <c r="R694" s="7">
        <v>10.522</v>
      </c>
      <c r="S694">
        <v>36920</v>
      </c>
      <c r="T694">
        <v>2</v>
      </c>
      <c r="U694" s="9">
        <v>52.424999999999997</v>
      </c>
      <c r="V694" s="9">
        <v>52.375</v>
      </c>
      <c r="W694" s="9">
        <v>52.087000000000003</v>
      </c>
      <c r="X694" s="9">
        <v>52.265000000000001</v>
      </c>
      <c r="Y694" s="9">
        <v>52.442999999999998</v>
      </c>
    </row>
    <row r="695" spans="1:25" hidden="1" x14ac:dyDescent="0.3">
      <c r="A695" t="s">
        <v>445</v>
      </c>
      <c r="B695" t="s">
        <v>446</v>
      </c>
      <c r="C695" t="s">
        <v>772</v>
      </c>
      <c r="D695" t="s">
        <v>448</v>
      </c>
      <c r="E695" s="52">
        <f>Transportation!E695/1000000</f>
        <v>1.91E-5</v>
      </c>
      <c r="F695" s="55">
        <f t="shared" si="70"/>
        <v>4.6175824175824221E-6</v>
      </c>
      <c r="G695" s="57">
        <f t="shared" si="71"/>
        <v>4.6175824175824224E-7</v>
      </c>
      <c r="H695" s="4">
        <f t="shared" si="72"/>
        <v>7.346153846153853E-8</v>
      </c>
      <c r="I695">
        <v>496500</v>
      </c>
      <c r="J695">
        <f t="shared" si="74"/>
        <v>1.1373588368580061</v>
      </c>
      <c r="K695" s="50">
        <f t="shared" si="75"/>
        <v>1515.4414823492423</v>
      </c>
      <c r="L695" s="53">
        <f t="shared" si="73"/>
        <v>15.512406855219959</v>
      </c>
      <c r="M695">
        <v>44.900000000000006</v>
      </c>
      <c r="N695">
        <v>74.100000000000009</v>
      </c>
      <c r="O695">
        <v>498</v>
      </c>
      <c r="P695">
        <v>29.71</v>
      </c>
      <c r="Q695">
        <v>116.01</v>
      </c>
      <c r="R695" s="7">
        <v>6.7122999999999999</v>
      </c>
      <c r="S695" s="8">
        <v>474750</v>
      </c>
      <c r="T695">
        <v>4</v>
      </c>
      <c r="U695" s="9">
        <v>77.265000000000001</v>
      </c>
      <c r="V695" s="9">
        <v>76.498000000000005</v>
      </c>
      <c r="W695" s="9">
        <v>69.736999999999995</v>
      </c>
      <c r="X695" s="9">
        <v>74.457999999999998</v>
      </c>
      <c r="Y695" s="9">
        <v>80.415999999999997</v>
      </c>
    </row>
    <row r="696" spans="1:25" hidden="1" x14ac:dyDescent="0.3">
      <c r="A696" t="s">
        <v>445</v>
      </c>
      <c r="B696" t="s">
        <v>446</v>
      </c>
      <c r="C696" t="s">
        <v>773</v>
      </c>
      <c r="D696" t="s">
        <v>448</v>
      </c>
      <c r="E696" s="52">
        <f>Transportation!E696/1000000</f>
        <v>1.2300000000000001E-5</v>
      </c>
      <c r="F696" s="55">
        <f t="shared" si="70"/>
        <v>2.9736263736263771E-6</v>
      </c>
      <c r="G696" s="57">
        <f t="shared" si="71"/>
        <v>2.9736263736263767E-7</v>
      </c>
      <c r="H696" s="4">
        <f t="shared" si="72"/>
        <v>4.7307692307692358E-8</v>
      </c>
      <c r="I696">
        <v>178500</v>
      </c>
      <c r="J696">
        <f t="shared" si="74"/>
        <v>2.037277941176471</v>
      </c>
      <c r="K696" s="50">
        <f t="shared" si="75"/>
        <v>544.82639395637409</v>
      </c>
      <c r="L696" s="53">
        <f t="shared" si="73"/>
        <v>9.9896651476023841</v>
      </c>
      <c r="M696">
        <v>19.400000000000002</v>
      </c>
      <c r="N696">
        <v>40.5</v>
      </c>
      <c r="O696">
        <v>444</v>
      </c>
      <c r="P696">
        <v>44.16</v>
      </c>
      <c r="Q696">
        <v>125.88</v>
      </c>
      <c r="R696" s="7">
        <v>10.959</v>
      </c>
      <c r="S696">
        <v>40007</v>
      </c>
      <c r="T696">
        <v>2</v>
      </c>
      <c r="U696" s="9">
        <v>24.422000000000001</v>
      </c>
      <c r="V696" s="9">
        <v>24.262</v>
      </c>
      <c r="W696" s="9">
        <v>23.486999999999998</v>
      </c>
      <c r="X696" s="9">
        <v>24.035</v>
      </c>
      <c r="Y696" s="9">
        <v>24.582000000000001</v>
      </c>
    </row>
    <row r="697" spans="1:25" hidden="1" x14ac:dyDescent="0.3">
      <c r="A697" t="s">
        <v>445</v>
      </c>
      <c r="B697" t="s">
        <v>446</v>
      </c>
      <c r="C697" t="s">
        <v>774</v>
      </c>
      <c r="D697" t="s">
        <v>448</v>
      </c>
      <c r="E697" s="52">
        <f>Transportation!E697/1000000</f>
        <v>4.2900000000000006E-5</v>
      </c>
      <c r="F697" s="55">
        <f t="shared" si="70"/>
        <v>1.0371428571428584E-5</v>
      </c>
      <c r="G697" s="57">
        <f t="shared" si="71"/>
        <v>1.0371428571428584E-6</v>
      </c>
      <c r="H697" s="4">
        <f t="shared" si="72"/>
        <v>1.6500000000000019E-7</v>
      </c>
      <c r="I697">
        <v>1056000</v>
      </c>
      <c r="J697">
        <f t="shared" si="74"/>
        <v>1.2010933593750002</v>
      </c>
      <c r="K697" s="50">
        <f t="shared" si="75"/>
        <v>3223.1746331536751</v>
      </c>
      <c r="L697" s="53">
        <f t="shared" si="73"/>
        <v>34.84200283188148</v>
      </c>
      <c r="M697">
        <v>59.800000000000004</v>
      </c>
      <c r="N697">
        <v>137</v>
      </c>
      <c r="O697">
        <v>420</v>
      </c>
      <c r="P697">
        <v>45.32</v>
      </c>
      <c r="Q697">
        <v>130.97999999999999</v>
      </c>
      <c r="R697" s="7">
        <v>3.0785999999999998</v>
      </c>
      <c r="S697" s="8">
        <v>178490</v>
      </c>
      <c r="T697">
        <v>5</v>
      </c>
      <c r="U697" s="9">
        <v>16.015000000000001</v>
      </c>
      <c r="V697" s="9">
        <v>16.047999999999998</v>
      </c>
      <c r="W697" s="9">
        <v>15.487</v>
      </c>
      <c r="X697" s="9">
        <v>15.981</v>
      </c>
      <c r="Y697" s="9">
        <v>16.373999999999999</v>
      </c>
    </row>
    <row r="698" spans="1:25" hidden="1" x14ac:dyDescent="0.3">
      <c r="A698" t="s">
        <v>445</v>
      </c>
      <c r="B698" t="s">
        <v>446</v>
      </c>
      <c r="C698" t="s">
        <v>775</v>
      </c>
      <c r="D698" t="s">
        <v>448</v>
      </c>
      <c r="E698" s="52">
        <f>Transportation!E698/1000000</f>
        <v>1.0100000000000002E-5</v>
      </c>
      <c r="F698" s="55">
        <f t="shared" si="70"/>
        <v>2.4417582417582445E-6</v>
      </c>
      <c r="G698" s="57">
        <f t="shared" si="71"/>
        <v>2.4417582417582445E-7</v>
      </c>
      <c r="H698" s="4">
        <f t="shared" si="72"/>
        <v>3.8846153846153888E-8</v>
      </c>
      <c r="I698">
        <v>103200</v>
      </c>
      <c r="J698">
        <f t="shared" si="74"/>
        <v>2.8935105377906982</v>
      </c>
      <c r="K698" s="50">
        <f t="shared" si="75"/>
        <v>314.99206642183645</v>
      </c>
      <c r="L698" s="53">
        <f t="shared" si="73"/>
        <v>8.2028957716084623</v>
      </c>
      <c r="M698">
        <v>17.3</v>
      </c>
      <c r="N698">
        <v>24.8</v>
      </c>
      <c r="O698">
        <v>334</v>
      </c>
      <c r="P698">
        <v>46.72</v>
      </c>
      <c r="Q698">
        <v>131.15</v>
      </c>
      <c r="R698" s="7">
        <v>13.451000000000001</v>
      </c>
      <c r="S698">
        <v>58087</v>
      </c>
      <c r="T698">
        <v>2</v>
      </c>
      <c r="U698" s="9">
        <v>14.943</v>
      </c>
      <c r="V698" s="9">
        <v>14.944000000000001</v>
      </c>
      <c r="W698" s="9">
        <v>14.943</v>
      </c>
      <c r="X698" s="9">
        <v>15.016999999999999</v>
      </c>
      <c r="Y698" s="9">
        <v>15.090999999999999</v>
      </c>
    </row>
    <row r="699" spans="1:25" hidden="1" x14ac:dyDescent="0.3">
      <c r="A699" t="s">
        <v>445</v>
      </c>
      <c r="B699" t="s">
        <v>446</v>
      </c>
      <c r="C699" t="s">
        <v>776</v>
      </c>
      <c r="D699" t="s">
        <v>448</v>
      </c>
      <c r="E699" s="52">
        <f>Transportation!E699/1000000</f>
        <v>7.2700000000000007E-6</v>
      </c>
      <c r="F699" s="55">
        <f t="shared" si="70"/>
        <v>1.7575824175824196E-6</v>
      </c>
      <c r="G699" s="57">
        <f t="shared" si="71"/>
        <v>1.7575824175824196E-7</v>
      </c>
      <c r="H699" s="4">
        <f t="shared" si="72"/>
        <v>2.796153846153849E-8</v>
      </c>
      <c r="I699">
        <v>191500</v>
      </c>
      <c r="J699">
        <f t="shared" si="74"/>
        <v>1.1224035313315928</v>
      </c>
      <c r="K699" s="50">
        <f t="shared" si="75"/>
        <v>584.50562712966746</v>
      </c>
      <c r="L699" s="53">
        <f t="shared" si="73"/>
        <v>5.9044606197617329</v>
      </c>
      <c r="M699">
        <v>58.1</v>
      </c>
      <c r="N699">
        <v>25.1</v>
      </c>
      <c r="O699">
        <v>374</v>
      </c>
      <c r="P699">
        <v>35.119999999999997</v>
      </c>
      <c r="Q699">
        <v>112.58</v>
      </c>
      <c r="R699" s="7">
        <v>14.891</v>
      </c>
      <c r="S699" s="8">
        <v>166530</v>
      </c>
      <c r="T699">
        <v>4</v>
      </c>
      <c r="U699" s="9">
        <v>73.402000000000001</v>
      </c>
      <c r="V699" s="9">
        <v>75.679000000000002</v>
      </c>
      <c r="W699" s="9">
        <v>71.171000000000006</v>
      </c>
      <c r="X699" s="9">
        <v>78.968000000000004</v>
      </c>
      <c r="Y699" s="9">
        <v>88.846999999999994</v>
      </c>
    </row>
    <row r="700" spans="1:25" hidden="1" x14ac:dyDescent="0.3">
      <c r="A700" t="s">
        <v>445</v>
      </c>
      <c r="B700" t="s">
        <v>446</v>
      </c>
      <c r="C700" t="s">
        <v>777</v>
      </c>
      <c r="D700" t="s">
        <v>448</v>
      </c>
      <c r="E700" s="52">
        <f>Transportation!E700/1000000</f>
        <v>1.8700000000000001E-5</v>
      </c>
      <c r="F700" s="55">
        <f t="shared" si="70"/>
        <v>4.520879120879126E-6</v>
      </c>
      <c r="G700" s="57">
        <f t="shared" si="71"/>
        <v>4.5208791208791256E-7</v>
      </c>
      <c r="H700" s="4">
        <f t="shared" si="72"/>
        <v>7.1923076923076997E-8</v>
      </c>
      <c r="I700">
        <v>201900</v>
      </c>
      <c r="J700">
        <f t="shared" si="74"/>
        <v>2.7383482540861812</v>
      </c>
      <c r="K700" s="50">
        <f t="shared" si="75"/>
        <v>616.24901366830215</v>
      </c>
      <c r="L700" s="53">
        <f t="shared" si="73"/>
        <v>15.187539695948338</v>
      </c>
      <c r="M700">
        <v>12.4</v>
      </c>
      <c r="N700">
        <v>57.2</v>
      </c>
      <c r="O700">
        <v>402</v>
      </c>
      <c r="P700">
        <v>35.19</v>
      </c>
      <c r="Q700">
        <v>118.84</v>
      </c>
      <c r="R700" s="7">
        <v>7.0232000000000001</v>
      </c>
      <c r="S700" s="8">
        <v>116360</v>
      </c>
      <c r="T700">
        <v>2</v>
      </c>
      <c r="U700" s="9">
        <v>69.388999999999996</v>
      </c>
      <c r="V700" s="9">
        <v>69.194000000000003</v>
      </c>
      <c r="W700" s="9">
        <v>67.777000000000001</v>
      </c>
      <c r="X700" s="9">
        <v>68.605000000000004</v>
      </c>
      <c r="Y700" s="9">
        <v>69.433000000000007</v>
      </c>
    </row>
    <row r="701" spans="1:25" hidden="1" x14ac:dyDescent="0.3">
      <c r="A701" t="s">
        <v>445</v>
      </c>
      <c r="B701" t="s">
        <v>446</v>
      </c>
      <c r="C701" t="s">
        <v>778</v>
      </c>
      <c r="D701" t="s">
        <v>448</v>
      </c>
      <c r="E701" s="52">
        <f>Transportation!E701/1000000</f>
        <v>2.4200000000000002E-5</v>
      </c>
      <c r="F701" s="55">
        <f t="shared" si="70"/>
        <v>5.8505494505494573E-6</v>
      </c>
      <c r="G701" s="57">
        <f t="shared" si="71"/>
        <v>5.8505494505494571E-7</v>
      </c>
      <c r="H701" s="4">
        <f t="shared" si="72"/>
        <v>9.307692307692317E-8</v>
      </c>
      <c r="I701">
        <v>199800</v>
      </c>
      <c r="J701">
        <f t="shared" si="74"/>
        <v>3.5809913663663666</v>
      </c>
      <c r="K701" s="50">
        <f t="shared" si="75"/>
        <v>609.83929138646238</v>
      </c>
      <c r="L701" s="53">
        <f t="shared" si="73"/>
        <v>19.654463135933142</v>
      </c>
      <c r="M701">
        <v>6.73</v>
      </c>
      <c r="N701">
        <v>77</v>
      </c>
      <c r="O701">
        <v>432</v>
      </c>
      <c r="P701">
        <v>31.96</v>
      </c>
      <c r="Q701">
        <v>119.17</v>
      </c>
      <c r="R701" s="7">
        <v>5.6147</v>
      </c>
      <c r="S701">
        <v>55145</v>
      </c>
      <c r="T701">
        <v>1</v>
      </c>
      <c r="U701" s="9">
        <v>75.158000000000001</v>
      </c>
      <c r="V701" s="9">
        <v>75.158000000000001</v>
      </c>
      <c r="W701" s="9">
        <v>75.158000000000001</v>
      </c>
      <c r="X701" s="9">
        <v>75.158000000000001</v>
      </c>
      <c r="Y701" s="9">
        <v>75.158000000000001</v>
      </c>
    </row>
    <row r="702" spans="1:25" hidden="1" x14ac:dyDescent="0.3">
      <c r="A702" t="s">
        <v>445</v>
      </c>
      <c r="B702" t="s">
        <v>446</v>
      </c>
      <c r="C702" t="s">
        <v>779</v>
      </c>
      <c r="D702" t="s">
        <v>448</v>
      </c>
      <c r="E702" s="52">
        <f>Transportation!E702/1000000</f>
        <v>1.4800000000000001E-5</v>
      </c>
      <c r="F702" s="55">
        <f t="shared" si="70"/>
        <v>3.578021978021982E-6</v>
      </c>
      <c r="G702" s="57">
        <f t="shared" si="71"/>
        <v>3.5780219780219819E-7</v>
      </c>
      <c r="H702" s="4">
        <f t="shared" si="72"/>
        <v>5.6923076923076982E-8</v>
      </c>
      <c r="I702">
        <v>202600</v>
      </c>
      <c r="J702">
        <f t="shared" si="74"/>
        <v>2.1597608588351433</v>
      </c>
      <c r="K702" s="50">
        <f t="shared" si="75"/>
        <v>618.38558776224863</v>
      </c>
      <c r="L702" s="53">
        <f t="shared" si="73"/>
        <v>12.02008489305002</v>
      </c>
      <c r="M702">
        <v>19.200000000000003</v>
      </c>
      <c r="N702">
        <v>46.2</v>
      </c>
      <c r="O702">
        <v>399</v>
      </c>
      <c r="P702">
        <v>35.590000000000003</v>
      </c>
      <c r="Q702">
        <v>118.84</v>
      </c>
      <c r="R702" s="7">
        <v>8.6325000000000003</v>
      </c>
      <c r="S702" s="8">
        <v>109200</v>
      </c>
      <c r="T702">
        <v>2</v>
      </c>
      <c r="U702" s="9">
        <v>72.019000000000005</v>
      </c>
      <c r="V702" s="9">
        <v>71.478999999999999</v>
      </c>
      <c r="W702" s="9">
        <v>68.474999999999994</v>
      </c>
      <c r="X702" s="9">
        <v>70.366</v>
      </c>
      <c r="Y702" s="9">
        <v>72.257000000000005</v>
      </c>
    </row>
    <row r="703" spans="1:25" hidden="1" x14ac:dyDescent="0.3">
      <c r="A703" t="s">
        <v>445</v>
      </c>
      <c r="B703" t="s">
        <v>446</v>
      </c>
      <c r="C703" t="s">
        <v>780</v>
      </c>
      <c r="D703" t="s">
        <v>448</v>
      </c>
      <c r="E703" s="52">
        <f>Transportation!E703/1000000</f>
        <v>1.04E-5</v>
      </c>
      <c r="F703" s="55">
        <f t="shared" si="70"/>
        <v>2.5142857142857172E-6</v>
      </c>
      <c r="G703" s="57">
        <f t="shared" si="71"/>
        <v>2.514285714285717E-7</v>
      </c>
      <c r="H703" s="4">
        <f t="shared" si="72"/>
        <v>4.0000000000000041E-8</v>
      </c>
      <c r="I703">
        <v>109300</v>
      </c>
      <c r="J703">
        <f t="shared" si="74"/>
        <v>2.813173833485819</v>
      </c>
      <c r="K703" s="50">
        <f t="shared" si="75"/>
        <v>333.61078352622792</v>
      </c>
      <c r="L703" s="53">
        <f t="shared" si="73"/>
        <v>8.4465461410621767</v>
      </c>
      <c r="M703">
        <v>11.600000000000001</v>
      </c>
      <c r="N703">
        <v>32.1</v>
      </c>
      <c r="O703">
        <v>402</v>
      </c>
      <c r="P703">
        <v>35.4</v>
      </c>
      <c r="Q703">
        <v>116.09</v>
      </c>
      <c r="R703" s="7">
        <v>12.551</v>
      </c>
      <c r="S703" s="8">
        <v>268420</v>
      </c>
      <c r="T703">
        <v>4</v>
      </c>
      <c r="U703" s="9">
        <v>83.575999999999993</v>
      </c>
      <c r="V703" s="9">
        <v>83.631</v>
      </c>
      <c r="W703" s="9">
        <v>82.992000000000004</v>
      </c>
      <c r="X703" s="9">
        <v>83.698999999999998</v>
      </c>
      <c r="Y703" s="9">
        <v>84.832999999999998</v>
      </c>
    </row>
    <row r="704" spans="1:25" hidden="1" x14ac:dyDescent="0.3">
      <c r="A704" t="s">
        <v>445</v>
      </c>
      <c r="B704" t="s">
        <v>446</v>
      </c>
      <c r="C704" t="s">
        <v>781</v>
      </c>
      <c r="D704" t="s">
        <v>448</v>
      </c>
      <c r="E704" s="52">
        <f>Transportation!E704/1000000</f>
        <v>1.8700000000000001E-5</v>
      </c>
      <c r="F704" s="55">
        <f t="shared" si="70"/>
        <v>4.520879120879126E-6</v>
      </c>
      <c r="G704" s="57">
        <f t="shared" si="71"/>
        <v>4.5208791208791256E-7</v>
      </c>
      <c r="H704" s="4">
        <f t="shared" si="72"/>
        <v>7.1923076923076997E-8</v>
      </c>
      <c r="I704">
        <v>343200</v>
      </c>
      <c r="J704">
        <f t="shared" si="74"/>
        <v>1.6109338942307692</v>
      </c>
      <c r="K704" s="50">
        <f t="shared" si="75"/>
        <v>1047.5317557749445</v>
      </c>
      <c r="L704" s="53">
        <f t="shared" si="73"/>
        <v>15.187539695948336</v>
      </c>
      <c r="M704">
        <v>27.200000000000003</v>
      </c>
      <c r="N704">
        <v>65.8</v>
      </c>
      <c r="O704">
        <v>431</v>
      </c>
      <c r="P704">
        <v>22.38</v>
      </c>
      <c r="Q704">
        <v>112.69</v>
      </c>
      <c r="R704" s="7">
        <v>6.5467000000000004</v>
      </c>
      <c r="S704" s="8">
        <v>142440</v>
      </c>
      <c r="T704">
        <v>4</v>
      </c>
      <c r="U704" s="9">
        <v>38.784999999999997</v>
      </c>
      <c r="V704" s="9">
        <v>39.107999999999997</v>
      </c>
      <c r="W704" s="9">
        <v>38.593000000000004</v>
      </c>
      <c r="X704" s="9">
        <v>39.575000000000003</v>
      </c>
      <c r="Y704" s="9">
        <v>41.92</v>
      </c>
    </row>
    <row r="705" spans="1:25" hidden="1" x14ac:dyDescent="0.3">
      <c r="A705" t="s">
        <v>445</v>
      </c>
      <c r="B705" t="s">
        <v>446</v>
      </c>
      <c r="C705" t="s">
        <v>782</v>
      </c>
      <c r="D705" t="s">
        <v>448</v>
      </c>
      <c r="E705" s="52">
        <f>Transportation!E705/1000000</f>
        <v>2.9400000000000003E-5</v>
      </c>
      <c r="F705" s="55">
        <f t="shared" si="70"/>
        <v>7.1076923076923155E-6</v>
      </c>
      <c r="G705" s="57">
        <f t="shared" si="71"/>
        <v>7.1076923076923161E-7</v>
      </c>
      <c r="H705" s="4">
        <f t="shared" si="72"/>
        <v>1.130769230769232E-7</v>
      </c>
      <c r="I705">
        <v>182700</v>
      </c>
      <c r="J705">
        <f t="shared" si="74"/>
        <v>4.7576465517241378</v>
      </c>
      <c r="K705" s="50">
        <f t="shared" si="75"/>
        <v>557.64583852005342</v>
      </c>
      <c r="L705" s="53">
        <f t="shared" si="73"/>
        <v>23.877736206464228</v>
      </c>
      <c r="M705">
        <v>7.5</v>
      </c>
      <c r="N705">
        <v>66.7</v>
      </c>
      <c r="O705">
        <v>287</v>
      </c>
      <c r="P705">
        <v>31.19</v>
      </c>
      <c r="Q705">
        <v>108.42</v>
      </c>
      <c r="R705" s="7">
        <v>4.3087</v>
      </c>
      <c r="S705">
        <v>75718</v>
      </c>
      <c r="T705">
        <v>2</v>
      </c>
      <c r="U705" s="9">
        <v>55.366</v>
      </c>
      <c r="V705" s="9">
        <v>55.305999999999997</v>
      </c>
      <c r="W705" s="9">
        <v>54.801000000000002</v>
      </c>
      <c r="X705" s="9">
        <v>55.088999999999999</v>
      </c>
      <c r="Y705" s="9">
        <v>55.378</v>
      </c>
    </row>
    <row r="706" spans="1:25" hidden="1" x14ac:dyDescent="0.3">
      <c r="A706" t="s">
        <v>445</v>
      </c>
      <c r="B706" t="s">
        <v>446</v>
      </c>
      <c r="C706" t="s">
        <v>783</v>
      </c>
      <c r="D706" t="s">
        <v>448</v>
      </c>
      <c r="E706" s="52">
        <f>Transportation!E706/1000000</f>
        <v>1.1400000000000001E-5</v>
      </c>
      <c r="F706" s="55">
        <f t="shared" ref="F706:F769" si="76">0.241758241758242*E706</f>
        <v>2.7560439560439591E-6</v>
      </c>
      <c r="G706" s="57">
        <f t="shared" ref="G706:G769" si="77">0.0241758241758242*E706</f>
        <v>2.7560439560439593E-7</v>
      </c>
      <c r="H706" s="4">
        <f t="shared" ref="H706:H769" si="78">0.00384615384615385*E706</f>
        <v>4.3846153846153893E-8</v>
      </c>
      <c r="I706">
        <v>258300</v>
      </c>
      <c r="J706">
        <f t="shared" si="74"/>
        <v>1.3048597560975612</v>
      </c>
      <c r="K706" s="50">
        <f t="shared" si="75"/>
        <v>788.39584066628254</v>
      </c>
      <c r="L706" s="53">
        <f t="shared" ref="L706:L769" si="79">(J706/10)*K706*0.09</f>
        <v>9.2587140392412337</v>
      </c>
      <c r="M706">
        <v>26.6</v>
      </c>
      <c r="N706">
        <v>50.1</v>
      </c>
      <c r="O706">
        <v>474</v>
      </c>
      <c r="P706">
        <v>23.73</v>
      </c>
      <c r="Q706">
        <v>103.26</v>
      </c>
      <c r="R706" s="7">
        <v>9.4657</v>
      </c>
      <c r="S706">
        <v>44812</v>
      </c>
      <c r="T706">
        <v>2</v>
      </c>
      <c r="U706" s="9">
        <v>20.474</v>
      </c>
      <c r="V706" s="9">
        <v>20.613</v>
      </c>
      <c r="W706" s="9">
        <v>20.465</v>
      </c>
      <c r="X706" s="9">
        <v>22.213999999999999</v>
      </c>
      <c r="Y706" s="9">
        <v>23.963999999999999</v>
      </c>
    </row>
    <row r="707" spans="1:25" hidden="1" x14ac:dyDescent="0.3">
      <c r="A707" t="s">
        <v>445</v>
      </c>
      <c r="B707" t="s">
        <v>446</v>
      </c>
      <c r="C707" t="s">
        <v>784</v>
      </c>
      <c r="D707" t="s">
        <v>448</v>
      </c>
      <c r="E707" s="52">
        <f>Transportation!E707/1000000</f>
        <v>4.3700000000000005E-5</v>
      </c>
      <c r="F707" s="55">
        <f t="shared" si="76"/>
        <v>1.0564835164835176E-5</v>
      </c>
      <c r="G707" s="57">
        <f t="shared" si="77"/>
        <v>1.0564835164835176E-6</v>
      </c>
      <c r="H707" s="4">
        <f t="shared" si="78"/>
        <v>1.6807692307692326E-7</v>
      </c>
      <c r="I707">
        <v>466400</v>
      </c>
      <c r="J707">
        <f t="shared" ref="J707:J770" si="80">((591307500000)*E707)/(20*I707)</f>
        <v>2.770169141295026</v>
      </c>
      <c r="K707" s="50">
        <f t="shared" si="75"/>
        <v>1423.5687963095399</v>
      </c>
      <c r="L707" s="53">
        <f t="shared" si="79"/>
        <v>35.491737150424726</v>
      </c>
      <c r="M707">
        <v>17.2</v>
      </c>
      <c r="N707">
        <v>112</v>
      </c>
      <c r="O707">
        <v>308</v>
      </c>
      <c r="P707">
        <v>34.549999999999997</v>
      </c>
      <c r="Q707">
        <v>110.08</v>
      </c>
      <c r="R707" s="7">
        <v>2.7397999999999998</v>
      </c>
      <c r="S707">
        <v>69566</v>
      </c>
      <c r="T707">
        <v>2</v>
      </c>
      <c r="U707" s="9">
        <v>64.933000000000007</v>
      </c>
      <c r="V707" s="9">
        <v>64.650999999999996</v>
      </c>
      <c r="W707" s="9">
        <v>62.395000000000003</v>
      </c>
      <c r="X707" s="9">
        <v>63.688000000000002</v>
      </c>
      <c r="Y707" s="9">
        <v>64.980999999999995</v>
      </c>
    </row>
    <row r="708" spans="1:25" hidden="1" x14ac:dyDescent="0.3">
      <c r="A708" t="s">
        <v>445</v>
      </c>
      <c r="B708" t="s">
        <v>528</v>
      </c>
      <c r="C708" t="s">
        <v>785</v>
      </c>
      <c r="D708" t="s">
        <v>448</v>
      </c>
      <c r="E708" s="52">
        <f>Transportation!E708/1000000</f>
        <v>6.5200000000000003E-6</v>
      </c>
      <c r="F708" s="55">
        <f t="shared" si="76"/>
        <v>1.5762637362637379E-6</v>
      </c>
      <c r="G708" s="57">
        <f t="shared" si="77"/>
        <v>1.5762637362637379E-7</v>
      </c>
      <c r="H708" s="4">
        <f t="shared" si="78"/>
        <v>2.5076923076923101E-8</v>
      </c>
      <c r="I708">
        <v>1484000</v>
      </c>
      <c r="J708">
        <f t="shared" si="80"/>
        <v>0.12989639150943397</v>
      </c>
      <c r="K708" s="50">
        <f t="shared" si="75"/>
        <v>4529.5370791667174</v>
      </c>
      <c r="L708" s="53">
        <f t="shared" si="79"/>
        <v>5.2953346961274415</v>
      </c>
      <c r="M708">
        <v>324</v>
      </c>
      <c r="N708">
        <v>82.5</v>
      </c>
      <c r="O708">
        <v>1940</v>
      </c>
      <c r="P708">
        <v>22.66</v>
      </c>
      <c r="Q708">
        <v>120.33</v>
      </c>
      <c r="R708" s="7">
        <v>23.495000000000001</v>
      </c>
      <c r="S708" s="8">
        <v>1822400</v>
      </c>
      <c r="T708">
        <v>13</v>
      </c>
      <c r="U708" s="9">
        <v>23.033999999999999</v>
      </c>
      <c r="V708" s="9">
        <v>23.172000000000001</v>
      </c>
      <c r="W708" s="9">
        <v>21.524000000000001</v>
      </c>
      <c r="X708" s="9">
        <v>23.344000000000001</v>
      </c>
      <c r="Y708" s="9">
        <v>24.582000000000001</v>
      </c>
    </row>
    <row r="709" spans="1:25" hidden="1" x14ac:dyDescent="0.3">
      <c r="A709" t="s">
        <v>445</v>
      </c>
      <c r="B709" t="s">
        <v>446</v>
      </c>
      <c r="C709" t="s">
        <v>786</v>
      </c>
      <c r="D709" t="s">
        <v>448</v>
      </c>
      <c r="E709" s="52">
        <f>Transportation!E709/1000000</f>
        <v>1.7E-5</v>
      </c>
      <c r="F709" s="55">
        <f t="shared" si="76"/>
        <v>4.1098901098901137E-6</v>
      </c>
      <c r="G709" s="57">
        <f t="shared" si="77"/>
        <v>4.109890109890114E-7</v>
      </c>
      <c r="H709" s="4">
        <f t="shared" si="78"/>
        <v>6.5384615384615446E-8</v>
      </c>
      <c r="I709">
        <v>263100</v>
      </c>
      <c r="J709">
        <f t="shared" si="80"/>
        <v>1.9103435005701255</v>
      </c>
      <c r="K709" s="50">
        <f t="shared" si="75"/>
        <v>803.04663445334461</v>
      </c>
      <c r="L709" s="53">
        <f t="shared" si="79"/>
        <v>13.806854269043942</v>
      </c>
      <c r="M709">
        <v>21.1</v>
      </c>
      <c r="N709">
        <v>57.2</v>
      </c>
      <c r="O709">
        <v>384</v>
      </c>
      <c r="P709">
        <v>45.61</v>
      </c>
      <c r="Q709">
        <v>84.86</v>
      </c>
      <c r="R709" s="7">
        <v>6.7129000000000003</v>
      </c>
      <c r="S709">
        <v>24987</v>
      </c>
      <c r="T709">
        <v>3</v>
      </c>
      <c r="U709" s="9">
        <v>23.881</v>
      </c>
      <c r="V709" s="9">
        <v>23.922999999999998</v>
      </c>
      <c r="W709" s="9">
        <v>23.486999999999998</v>
      </c>
      <c r="X709" s="9">
        <v>23.821000000000002</v>
      </c>
      <c r="Y709" s="9">
        <v>24.154</v>
      </c>
    </row>
    <row r="710" spans="1:25" hidden="1" x14ac:dyDescent="0.3">
      <c r="A710" t="s">
        <v>445</v>
      </c>
      <c r="B710" t="s">
        <v>446</v>
      </c>
      <c r="C710" t="s">
        <v>787</v>
      </c>
      <c r="D710" t="s">
        <v>448</v>
      </c>
      <c r="E710" s="52">
        <f>Transportation!E710/1000000</f>
        <v>1.5100000000000001E-5</v>
      </c>
      <c r="F710" s="55">
        <f t="shared" si="76"/>
        <v>3.6505494505494547E-6</v>
      </c>
      <c r="G710" s="57">
        <f t="shared" si="77"/>
        <v>3.6505494505494549E-7</v>
      </c>
      <c r="H710" s="4">
        <f t="shared" si="78"/>
        <v>5.8076923076923135E-8</v>
      </c>
      <c r="I710">
        <v>278700</v>
      </c>
      <c r="J710">
        <f t="shared" si="80"/>
        <v>1.6018556243272335</v>
      </c>
      <c r="K710" s="50">
        <f t="shared" si="75"/>
        <v>850.66171426129665</v>
      </c>
      <c r="L710" s="53">
        <f t="shared" si="79"/>
        <v>12.263735262503738</v>
      </c>
      <c r="M710">
        <v>26.6</v>
      </c>
      <c r="N710">
        <v>54.1</v>
      </c>
      <c r="O710">
        <v>360</v>
      </c>
      <c r="P710">
        <v>39.47</v>
      </c>
      <c r="Q710">
        <v>75.989999999999995</v>
      </c>
      <c r="R710" s="7">
        <v>6.6677999999999997</v>
      </c>
      <c r="S710">
        <v>78777</v>
      </c>
      <c r="T710">
        <v>4</v>
      </c>
      <c r="U710" s="9">
        <v>41.832000000000001</v>
      </c>
      <c r="V710" s="9">
        <v>41.933999999999997</v>
      </c>
      <c r="W710" s="9">
        <v>41.692999999999998</v>
      </c>
      <c r="X710" s="9">
        <v>42.124000000000002</v>
      </c>
      <c r="Y710" s="9">
        <v>42.872999999999998</v>
      </c>
    </row>
    <row r="711" spans="1:25" hidden="1" x14ac:dyDescent="0.3">
      <c r="A711" t="s">
        <v>445</v>
      </c>
      <c r="B711" t="s">
        <v>446</v>
      </c>
      <c r="C711" t="s">
        <v>788</v>
      </c>
      <c r="D711" t="s">
        <v>448</v>
      </c>
      <c r="E711" s="52">
        <f>Transportation!E711/1000000</f>
        <v>8.5299999999999996E-6</v>
      </c>
      <c r="F711" s="55">
        <f t="shared" si="76"/>
        <v>2.0621978021978044E-6</v>
      </c>
      <c r="G711" s="57">
        <f t="shared" si="77"/>
        <v>2.0621978021978043E-7</v>
      </c>
      <c r="H711" s="4">
        <f t="shared" si="78"/>
        <v>3.2807692307692341E-8</v>
      </c>
      <c r="I711">
        <v>170200</v>
      </c>
      <c r="J711">
        <f t="shared" si="80"/>
        <v>1.4817429421269095</v>
      </c>
      <c r="K711" s="50">
        <f t="shared" si="75"/>
        <v>519.49272969957906</v>
      </c>
      <c r="L711" s="53">
        <f t="shared" si="79"/>
        <v>6.9277921714673427</v>
      </c>
      <c r="M711">
        <v>43.300000000000004</v>
      </c>
      <c r="N711">
        <v>25.900000000000002</v>
      </c>
      <c r="O711">
        <v>301</v>
      </c>
      <c r="P711">
        <v>41.76</v>
      </c>
      <c r="Q711">
        <v>86.16</v>
      </c>
      <c r="R711" s="7">
        <v>11.654</v>
      </c>
      <c r="S711">
        <v>22007</v>
      </c>
      <c r="T711">
        <v>4</v>
      </c>
      <c r="U711" s="9">
        <v>141.83000000000001</v>
      </c>
      <c r="V711" s="9">
        <v>141.86000000000001</v>
      </c>
      <c r="W711" s="9">
        <v>130.44</v>
      </c>
      <c r="X711" s="9">
        <v>141.81</v>
      </c>
      <c r="Y711" s="9">
        <v>142.72999999999999</v>
      </c>
    </row>
    <row r="712" spans="1:25" hidden="1" x14ac:dyDescent="0.3">
      <c r="A712" t="s">
        <v>445</v>
      </c>
      <c r="B712" t="s">
        <v>446</v>
      </c>
      <c r="C712" t="s">
        <v>789</v>
      </c>
      <c r="D712" t="s">
        <v>448</v>
      </c>
      <c r="E712" s="52">
        <f>Transportation!E712/1000000</f>
        <v>1.2300000000000001E-5</v>
      </c>
      <c r="F712" s="55">
        <f t="shared" si="76"/>
        <v>2.9736263736263771E-6</v>
      </c>
      <c r="G712" s="57">
        <f t="shared" si="77"/>
        <v>2.9736263736263767E-7</v>
      </c>
      <c r="H712" s="4">
        <f t="shared" si="78"/>
        <v>4.7307692307692358E-8</v>
      </c>
      <c r="I712">
        <v>135600</v>
      </c>
      <c r="J712">
        <f t="shared" si="80"/>
        <v>2.6818149889380534</v>
      </c>
      <c r="K712" s="50">
        <f t="shared" si="75"/>
        <v>413.88492448450603</v>
      </c>
      <c r="L712" s="53">
        <f t="shared" si="79"/>
        <v>9.9896651476023823</v>
      </c>
      <c r="M712">
        <v>13.8</v>
      </c>
      <c r="N712">
        <v>36.4</v>
      </c>
      <c r="O712">
        <v>393</v>
      </c>
      <c r="P712">
        <v>40.729999999999997</v>
      </c>
      <c r="Q712">
        <v>124.79</v>
      </c>
      <c r="R712" s="7">
        <v>10.795999999999999</v>
      </c>
      <c r="S712">
        <v>9667.4</v>
      </c>
      <c r="T712">
        <v>2</v>
      </c>
      <c r="U712" s="9">
        <v>23.672999999999998</v>
      </c>
      <c r="V712" s="9">
        <v>23.617000000000001</v>
      </c>
      <c r="W712" s="9">
        <v>23.344000000000001</v>
      </c>
      <c r="X712" s="9">
        <v>23.535</v>
      </c>
      <c r="Y712" s="9">
        <v>23.725999999999999</v>
      </c>
    </row>
    <row r="713" spans="1:25" hidden="1" x14ac:dyDescent="0.3">
      <c r="A713" t="s">
        <v>445</v>
      </c>
      <c r="B713" t="s">
        <v>446</v>
      </c>
      <c r="C713" t="s">
        <v>790</v>
      </c>
      <c r="D713" t="s">
        <v>448</v>
      </c>
      <c r="E713" s="52">
        <f>Transportation!E713/1000000</f>
        <v>1.2300000000000001E-5</v>
      </c>
      <c r="F713" s="55">
        <f t="shared" si="76"/>
        <v>2.9736263736263771E-6</v>
      </c>
      <c r="G713" s="57">
        <f t="shared" si="77"/>
        <v>2.9736263736263767E-7</v>
      </c>
      <c r="H713" s="4">
        <f t="shared" si="78"/>
        <v>4.7307692307692358E-8</v>
      </c>
      <c r="I713">
        <v>1804000</v>
      </c>
      <c r="J713">
        <f t="shared" si="80"/>
        <v>0.2015821022727273</v>
      </c>
      <c r="K713" s="50">
        <f t="shared" si="75"/>
        <v>5506.2566649708615</v>
      </c>
      <c r="L713" s="53">
        <f t="shared" si="79"/>
        <v>9.9896651476023823</v>
      </c>
      <c r="M713">
        <v>476</v>
      </c>
      <c r="N713">
        <v>82.7</v>
      </c>
      <c r="O713">
        <v>660</v>
      </c>
      <c r="P713">
        <v>25.01</v>
      </c>
      <c r="Q713">
        <v>102.7</v>
      </c>
      <c r="R713" s="7">
        <v>7.9808000000000003</v>
      </c>
      <c r="S713" s="8">
        <v>991650</v>
      </c>
      <c r="T713">
        <v>15</v>
      </c>
      <c r="U713" s="9">
        <v>26.015999999999998</v>
      </c>
      <c r="V713" s="9">
        <v>24.713000000000001</v>
      </c>
      <c r="W713" s="9">
        <v>18.332000000000001</v>
      </c>
      <c r="X713" s="9">
        <v>22.962</v>
      </c>
      <c r="Y713" s="9">
        <v>27.137</v>
      </c>
    </row>
    <row r="714" spans="1:25" hidden="1" x14ac:dyDescent="0.3">
      <c r="A714" t="s">
        <v>445</v>
      </c>
      <c r="B714" t="s">
        <v>446</v>
      </c>
      <c r="C714" t="s">
        <v>791</v>
      </c>
      <c r="D714" t="s">
        <v>448</v>
      </c>
      <c r="E714" s="52">
        <f>Transportation!E714/1000000</f>
        <v>1.2500000000000001E-5</v>
      </c>
      <c r="F714" s="55">
        <f t="shared" si="76"/>
        <v>3.0219780219780251E-6</v>
      </c>
      <c r="G714" s="57">
        <f t="shared" si="77"/>
        <v>3.0219780219780254E-7</v>
      </c>
      <c r="H714" s="4">
        <f t="shared" si="78"/>
        <v>4.8076923076923125E-8</v>
      </c>
      <c r="I714">
        <v>434400</v>
      </c>
      <c r="J714">
        <f t="shared" si="80"/>
        <v>0.85075319406077343</v>
      </c>
      <c r="K714" s="50">
        <f t="shared" si="75"/>
        <v>1325.8968377291255</v>
      </c>
      <c r="L714" s="53">
        <f t="shared" si="79"/>
        <v>10.152098727238194</v>
      </c>
      <c r="M714">
        <v>79.2</v>
      </c>
      <c r="N714">
        <v>48.800000000000004</v>
      </c>
      <c r="O714">
        <v>492</v>
      </c>
      <c r="P714">
        <v>31.38</v>
      </c>
      <c r="Q714">
        <v>120.97</v>
      </c>
      <c r="R714" s="7">
        <v>10.082000000000001</v>
      </c>
      <c r="S714" s="8">
        <v>560230</v>
      </c>
      <c r="T714">
        <v>5</v>
      </c>
      <c r="U714" s="9">
        <v>89.100999999999999</v>
      </c>
      <c r="V714" s="9">
        <v>88.716999999999999</v>
      </c>
      <c r="W714" s="9">
        <v>85.004000000000005</v>
      </c>
      <c r="X714" s="9">
        <v>87.355000000000004</v>
      </c>
      <c r="Y714" s="9">
        <v>90.168000000000006</v>
      </c>
    </row>
    <row r="715" spans="1:25" hidden="1" x14ac:dyDescent="0.3">
      <c r="A715" t="s">
        <v>445</v>
      </c>
      <c r="B715" t="s">
        <v>446</v>
      </c>
      <c r="C715" t="s">
        <v>792</v>
      </c>
      <c r="D715" t="s">
        <v>448</v>
      </c>
      <c r="E715" s="52">
        <f>Transportation!E715/1000000</f>
        <v>6.7000000000000002E-6</v>
      </c>
      <c r="F715" s="55">
        <f t="shared" si="76"/>
        <v>1.6197802197802216E-6</v>
      </c>
      <c r="G715" s="57">
        <f t="shared" si="77"/>
        <v>1.6197802197802214E-7</v>
      </c>
      <c r="H715" s="4">
        <f t="shared" si="78"/>
        <v>2.5769230769230795E-8</v>
      </c>
      <c r="I715">
        <v>109900</v>
      </c>
      <c r="J715">
        <f t="shared" si="80"/>
        <v>1.8024386942675159</v>
      </c>
      <c r="K715" s="50">
        <f t="shared" si="75"/>
        <v>335.44213274961072</v>
      </c>
      <c r="L715" s="53">
        <f t="shared" si="79"/>
        <v>5.4415249177996712</v>
      </c>
      <c r="M715">
        <v>30.8</v>
      </c>
      <c r="N715">
        <v>19.8</v>
      </c>
      <c r="O715">
        <v>316</v>
      </c>
      <c r="P715">
        <v>44.43</v>
      </c>
      <c r="Q715">
        <v>84.9</v>
      </c>
      <c r="R715" s="7">
        <v>15.994999999999999</v>
      </c>
      <c r="S715">
        <v>22526</v>
      </c>
      <c r="T715">
        <v>2</v>
      </c>
      <c r="U715" s="9">
        <v>28.277000000000001</v>
      </c>
      <c r="V715" s="9">
        <v>28.277000000000001</v>
      </c>
      <c r="W715" s="9">
        <v>28.172000000000001</v>
      </c>
      <c r="X715" s="9">
        <v>28.265999999999998</v>
      </c>
      <c r="Y715" s="9">
        <v>28.36</v>
      </c>
    </row>
    <row r="716" spans="1:25" hidden="1" x14ac:dyDescent="0.3">
      <c r="A716" t="s">
        <v>445</v>
      </c>
      <c r="B716" t="s">
        <v>446</v>
      </c>
      <c r="C716" t="s">
        <v>793</v>
      </c>
      <c r="D716" t="s">
        <v>448</v>
      </c>
      <c r="E716" s="52">
        <f>Transportation!E716/1000000</f>
        <v>8.0800000000000006E-6</v>
      </c>
      <c r="F716" s="55">
        <f t="shared" si="76"/>
        <v>1.9534065934065956E-6</v>
      </c>
      <c r="G716" s="57">
        <f t="shared" si="77"/>
        <v>1.9534065934065956E-7</v>
      </c>
      <c r="H716" s="4">
        <f t="shared" si="78"/>
        <v>3.1076923076923111E-8</v>
      </c>
      <c r="I716">
        <v>148900</v>
      </c>
      <c r="J716">
        <f t="shared" si="80"/>
        <v>1.6043534586971124</v>
      </c>
      <c r="K716" s="50">
        <f t="shared" si="75"/>
        <v>454.47983226949077</v>
      </c>
      <c r="L716" s="53">
        <f t="shared" si="79"/>
        <v>6.5623166172867693</v>
      </c>
      <c r="M716">
        <v>22.700000000000003</v>
      </c>
      <c r="N716">
        <v>31.200000000000003</v>
      </c>
      <c r="O716">
        <v>460</v>
      </c>
      <c r="P716">
        <v>23.74</v>
      </c>
      <c r="Q716">
        <v>109.22</v>
      </c>
      <c r="R716" s="7">
        <v>14.723000000000001</v>
      </c>
      <c r="S716">
        <v>43083</v>
      </c>
      <c r="T716">
        <v>2</v>
      </c>
      <c r="U716" s="9">
        <v>48.774000000000001</v>
      </c>
      <c r="V716" s="9">
        <v>48.69</v>
      </c>
      <c r="W716" s="9">
        <v>46.892000000000003</v>
      </c>
      <c r="X716" s="9">
        <v>47.835000000000001</v>
      </c>
      <c r="Y716" s="9">
        <v>48.777999999999999</v>
      </c>
    </row>
    <row r="717" spans="1:25" hidden="1" x14ac:dyDescent="0.3">
      <c r="A717" t="s">
        <v>445</v>
      </c>
      <c r="B717" t="s">
        <v>446</v>
      </c>
      <c r="C717" t="s">
        <v>794</v>
      </c>
      <c r="D717" t="s">
        <v>448</v>
      </c>
      <c r="E717" s="52">
        <f>Transportation!E717/1000000</f>
        <v>7.010000000000001E-5</v>
      </c>
      <c r="F717" s="55">
        <f t="shared" si="76"/>
        <v>1.6947252747252766E-5</v>
      </c>
      <c r="G717" s="57">
        <f t="shared" si="77"/>
        <v>1.6947252747252767E-6</v>
      </c>
      <c r="H717" s="4">
        <f t="shared" si="78"/>
        <v>2.6961538461538493E-7</v>
      </c>
      <c r="I717">
        <v>1219000</v>
      </c>
      <c r="J717">
        <f t="shared" si="80"/>
        <v>1.7001909659557017</v>
      </c>
      <c r="K717" s="50">
        <f t="shared" si="75"/>
        <v>3720.691172172661</v>
      </c>
      <c r="L717" s="53">
        <f t="shared" si="79"/>
        <v>56.932969662351802</v>
      </c>
      <c r="M717">
        <v>27.900000000000002</v>
      </c>
      <c r="N717">
        <v>231</v>
      </c>
      <c r="O717">
        <v>416</v>
      </c>
      <c r="P717">
        <v>36.22</v>
      </c>
      <c r="Q717">
        <v>117.67</v>
      </c>
      <c r="R717" s="7">
        <v>1.8035000000000001</v>
      </c>
      <c r="S717" s="8">
        <v>249680</v>
      </c>
      <c r="T717">
        <v>4</v>
      </c>
      <c r="U717" s="9">
        <v>81.512</v>
      </c>
      <c r="V717" s="9">
        <v>81.257000000000005</v>
      </c>
      <c r="W717" s="9">
        <v>79.082999999999998</v>
      </c>
      <c r="X717" s="9">
        <v>79.599000000000004</v>
      </c>
      <c r="Y717" s="9">
        <v>81.533000000000001</v>
      </c>
    </row>
    <row r="718" spans="1:25" hidden="1" x14ac:dyDescent="0.3">
      <c r="A718" t="s">
        <v>445</v>
      </c>
      <c r="B718" t="s">
        <v>446</v>
      </c>
      <c r="C718" t="s">
        <v>795</v>
      </c>
      <c r="D718" t="s">
        <v>448</v>
      </c>
      <c r="E718" s="52">
        <f>Transportation!E718/1000000</f>
        <v>1.5E-5</v>
      </c>
      <c r="F718" s="55">
        <f t="shared" si="76"/>
        <v>3.6263736263736304E-6</v>
      </c>
      <c r="G718" s="57">
        <f t="shared" si="77"/>
        <v>3.62637362637363E-7</v>
      </c>
      <c r="H718" s="4">
        <f t="shared" si="78"/>
        <v>5.7692307692307748E-8</v>
      </c>
      <c r="I718">
        <v>235300</v>
      </c>
      <c r="J718">
        <f t="shared" si="80"/>
        <v>1.8847455376115596</v>
      </c>
      <c r="K718" s="50">
        <f t="shared" si="75"/>
        <v>718.19412043660964</v>
      </c>
      <c r="L718" s="53">
        <f t="shared" si="79"/>
        <v>12.18251847268583</v>
      </c>
      <c r="M718">
        <v>20.5</v>
      </c>
      <c r="N718">
        <v>52</v>
      </c>
      <c r="O718">
        <v>437</v>
      </c>
      <c r="P718">
        <v>36.840000000000003</v>
      </c>
      <c r="Q718">
        <v>120.52</v>
      </c>
      <c r="R718" s="7">
        <v>8.4062999999999999</v>
      </c>
      <c r="S718">
        <v>94662</v>
      </c>
      <c r="T718">
        <v>2</v>
      </c>
      <c r="U718" s="9">
        <v>55.689</v>
      </c>
      <c r="V718" s="9">
        <v>55.722000000000001</v>
      </c>
      <c r="W718" s="9">
        <v>55.688000000000002</v>
      </c>
      <c r="X718" s="9">
        <v>56.618000000000002</v>
      </c>
      <c r="Y718" s="9">
        <v>57.548000000000002</v>
      </c>
    </row>
    <row r="719" spans="1:25" hidden="1" x14ac:dyDescent="0.3">
      <c r="A719" t="s">
        <v>445</v>
      </c>
      <c r="B719" t="s">
        <v>446</v>
      </c>
      <c r="C719" t="s">
        <v>796</v>
      </c>
      <c r="D719" t="s">
        <v>448</v>
      </c>
      <c r="E719" s="52">
        <f>Transportation!E719/1000000</f>
        <v>7.3200000000000002E-6</v>
      </c>
      <c r="F719" s="55">
        <f t="shared" si="76"/>
        <v>1.7696703296703315E-6</v>
      </c>
      <c r="G719" s="57">
        <f t="shared" si="77"/>
        <v>1.7696703296703315E-7</v>
      </c>
      <c r="H719" s="4">
        <f t="shared" si="78"/>
        <v>2.8153846153846183E-8</v>
      </c>
      <c r="I719">
        <v>174000</v>
      </c>
      <c r="J719">
        <f t="shared" si="80"/>
        <v>1.2437847413793104</v>
      </c>
      <c r="K719" s="50">
        <f t="shared" si="75"/>
        <v>531.09127478100334</v>
      </c>
      <c r="L719" s="53">
        <f t="shared" si="79"/>
        <v>5.9450690146706862</v>
      </c>
      <c r="M719">
        <v>44.800000000000004</v>
      </c>
      <c r="N719">
        <v>26</v>
      </c>
      <c r="O719">
        <v>437</v>
      </c>
      <c r="P719">
        <v>36.97</v>
      </c>
      <c r="Q719">
        <v>120.7</v>
      </c>
      <c r="R719" s="7">
        <v>16.809999999999999</v>
      </c>
      <c r="S719" s="8">
        <v>210900</v>
      </c>
      <c r="T719">
        <v>4</v>
      </c>
      <c r="U719" s="9">
        <v>51.534999999999997</v>
      </c>
      <c r="V719" s="9">
        <v>51.521000000000001</v>
      </c>
      <c r="W719" s="9">
        <v>50.613</v>
      </c>
      <c r="X719" s="9">
        <v>51.15</v>
      </c>
      <c r="Y719" s="9">
        <v>52.488</v>
      </c>
    </row>
    <row r="720" spans="1:25" hidden="1" x14ac:dyDescent="0.3">
      <c r="A720" t="s">
        <v>445</v>
      </c>
      <c r="B720" t="s">
        <v>446</v>
      </c>
      <c r="C720" t="s">
        <v>797</v>
      </c>
      <c r="D720" t="s">
        <v>448</v>
      </c>
      <c r="E720" s="52">
        <f>Transportation!E720/1000000</f>
        <v>2.3600000000000001E-5</v>
      </c>
      <c r="F720" s="55">
        <f t="shared" si="76"/>
        <v>5.7054945054945119E-6</v>
      </c>
      <c r="G720" s="57">
        <f t="shared" si="77"/>
        <v>5.7054945054945121E-7</v>
      </c>
      <c r="H720" s="4">
        <f t="shared" si="78"/>
        <v>9.0769230769230864E-8</v>
      </c>
      <c r="I720">
        <v>366600</v>
      </c>
      <c r="J720">
        <f t="shared" si="80"/>
        <v>1.9032810965630114</v>
      </c>
      <c r="K720" s="50">
        <f t="shared" si="75"/>
        <v>1118.9543754868726</v>
      </c>
      <c r="L720" s="53">
        <f t="shared" si="79"/>
        <v>19.167162397025709</v>
      </c>
      <c r="M720">
        <v>19.400000000000002</v>
      </c>
      <c r="N720">
        <v>83.100000000000009</v>
      </c>
      <c r="O720">
        <v>451</v>
      </c>
      <c r="P720">
        <v>37.18</v>
      </c>
      <c r="Q720">
        <v>119.93</v>
      </c>
      <c r="R720" s="7">
        <v>5.4250999999999996</v>
      </c>
      <c r="S720" s="8">
        <v>179380</v>
      </c>
      <c r="T720">
        <v>4</v>
      </c>
      <c r="U720" s="9">
        <v>62.393999999999998</v>
      </c>
      <c r="V720" s="9">
        <v>62.491</v>
      </c>
      <c r="W720" s="9">
        <v>62.350999999999999</v>
      </c>
      <c r="X720" s="9">
        <v>63.58</v>
      </c>
      <c r="Y720" s="9">
        <v>68.126000000000005</v>
      </c>
    </row>
    <row r="721" spans="1:25" hidden="1" x14ac:dyDescent="0.3">
      <c r="A721" t="s">
        <v>445</v>
      </c>
      <c r="B721" t="s">
        <v>446</v>
      </c>
      <c r="C721" t="s">
        <v>798</v>
      </c>
      <c r="D721" t="s">
        <v>448</v>
      </c>
      <c r="E721" s="52">
        <f>Transportation!E721/1000000</f>
        <v>2.8E-5</v>
      </c>
      <c r="F721" s="55">
        <f t="shared" si="76"/>
        <v>6.7692307692307763E-6</v>
      </c>
      <c r="G721" s="57">
        <f t="shared" si="77"/>
        <v>6.7692307692307765E-7</v>
      </c>
      <c r="H721" s="4">
        <f t="shared" si="78"/>
        <v>1.0769230769230779E-7</v>
      </c>
      <c r="I721">
        <v>683300</v>
      </c>
      <c r="J721">
        <f t="shared" si="80"/>
        <v>1.2115183667495975</v>
      </c>
      <c r="K721" s="50">
        <f t="shared" si="75"/>
        <v>2085.6015405624112</v>
      </c>
      <c r="L721" s="53">
        <f t="shared" si="79"/>
        <v>22.74070114901355</v>
      </c>
      <c r="M721">
        <v>50.400000000000006</v>
      </c>
      <c r="N721">
        <v>96.2</v>
      </c>
      <c r="O721">
        <v>410</v>
      </c>
      <c r="P721">
        <v>39.520000000000003</v>
      </c>
      <c r="Q721">
        <v>116.71</v>
      </c>
      <c r="R721" s="7">
        <v>4.2648999999999999</v>
      </c>
      <c r="S721" s="8">
        <v>294310</v>
      </c>
      <c r="T721">
        <v>4</v>
      </c>
      <c r="U721" s="9">
        <v>79.837999999999994</v>
      </c>
      <c r="V721" s="9">
        <v>79.981999999999999</v>
      </c>
      <c r="W721" s="9">
        <v>78.006</v>
      </c>
      <c r="X721" s="9">
        <v>79.963999999999999</v>
      </c>
      <c r="Y721" s="9">
        <v>82.52</v>
      </c>
    </row>
    <row r="722" spans="1:25" hidden="1" x14ac:dyDescent="0.3">
      <c r="A722" t="s">
        <v>445</v>
      </c>
      <c r="B722" t="s">
        <v>446</v>
      </c>
      <c r="C722" t="s">
        <v>799</v>
      </c>
      <c r="D722" t="s">
        <v>448</v>
      </c>
      <c r="E722" s="52">
        <f>Transportation!E722/1000000</f>
        <v>1.91E-5</v>
      </c>
      <c r="F722" s="55">
        <f t="shared" si="76"/>
        <v>4.6175824175824221E-6</v>
      </c>
      <c r="G722" s="57">
        <f t="shared" si="77"/>
        <v>4.6175824175824224E-7</v>
      </c>
      <c r="H722" s="4">
        <f t="shared" si="78"/>
        <v>7.346153846153853E-8</v>
      </c>
      <c r="I722">
        <v>198500</v>
      </c>
      <c r="J722">
        <f t="shared" si="80"/>
        <v>2.8448295340050378</v>
      </c>
      <c r="K722" s="50">
        <f t="shared" si="75"/>
        <v>605.87136806913304</v>
      </c>
      <c r="L722" s="53">
        <f t="shared" si="79"/>
        <v>15.512406855219957</v>
      </c>
      <c r="M722">
        <v>13.700000000000001</v>
      </c>
      <c r="N722">
        <v>53.7</v>
      </c>
      <c r="O722">
        <v>323</v>
      </c>
      <c r="P722">
        <v>31.6</v>
      </c>
      <c r="Q722">
        <v>105.97</v>
      </c>
      <c r="R722" s="7">
        <v>6.0095999999999998</v>
      </c>
      <c r="S722">
        <v>84978</v>
      </c>
      <c r="T722">
        <v>2</v>
      </c>
      <c r="U722" s="9">
        <v>60.298999999999999</v>
      </c>
      <c r="V722" s="9">
        <v>60.365000000000002</v>
      </c>
      <c r="W722" s="9">
        <v>60.107999999999997</v>
      </c>
      <c r="X722" s="9">
        <v>60.438000000000002</v>
      </c>
      <c r="Y722" s="9">
        <v>60.768000000000001</v>
      </c>
    </row>
    <row r="723" spans="1:25" hidden="1" x14ac:dyDescent="0.3">
      <c r="A723" t="s">
        <v>445</v>
      </c>
      <c r="B723" t="s">
        <v>446</v>
      </c>
      <c r="C723" t="s">
        <v>800</v>
      </c>
      <c r="D723" t="s">
        <v>448</v>
      </c>
      <c r="E723" s="52">
        <f>Transportation!E723/1000000</f>
        <v>1.9200000000000003E-5</v>
      </c>
      <c r="F723" s="55">
        <f t="shared" si="76"/>
        <v>4.6417582417582476E-6</v>
      </c>
      <c r="G723" s="57">
        <f t="shared" si="77"/>
        <v>4.6417582417582473E-7</v>
      </c>
      <c r="H723" s="4">
        <f t="shared" si="78"/>
        <v>7.3846153846153923E-8</v>
      </c>
      <c r="I723">
        <v>193900</v>
      </c>
      <c r="J723">
        <f t="shared" si="80"/>
        <v>2.9275667870036104</v>
      </c>
      <c r="K723" s="50">
        <f t="shared" si="75"/>
        <v>591.83102402319855</v>
      </c>
      <c r="L723" s="53">
        <f t="shared" si="79"/>
        <v>15.593623645037868</v>
      </c>
      <c r="M723">
        <v>12.100000000000001</v>
      </c>
      <c r="N723">
        <v>55.6</v>
      </c>
      <c r="O723">
        <v>398</v>
      </c>
      <c r="P723">
        <v>29.22</v>
      </c>
      <c r="Q723">
        <v>119.47</v>
      </c>
      <c r="R723" s="7">
        <v>7.1559999999999997</v>
      </c>
      <c r="S723">
        <v>65751</v>
      </c>
      <c r="T723">
        <v>2</v>
      </c>
      <c r="U723" s="9">
        <v>53.293999999999997</v>
      </c>
      <c r="V723" s="9">
        <v>53.451000000000001</v>
      </c>
      <c r="W723" s="9">
        <v>53.29</v>
      </c>
      <c r="X723" s="9">
        <v>54.643999999999998</v>
      </c>
      <c r="Y723" s="9">
        <v>55.999000000000002</v>
      </c>
    </row>
    <row r="724" spans="1:25" hidden="1" x14ac:dyDescent="0.3">
      <c r="A724" t="s">
        <v>445</v>
      </c>
      <c r="B724" t="s">
        <v>446</v>
      </c>
      <c r="C724" t="s">
        <v>801</v>
      </c>
      <c r="D724" t="s">
        <v>448</v>
      </c>
      <c r="E724" s="52">
        <f>Transportation!E724/1000000</f>
        <v>5.2400000000000007E-5</v>
      </c>
      <c r="F724" s="55">
        <f t="shared" si="76"/>
        <v>1.2668131868131882E-5</v>
      </c>
      <c r="G724" s="57">
        <f t="shared" si="77"/>
        <v>1.2668131868131883E-6</v>
      </c>
      <c r="H724" s="4">
        <f t="shared" si="78"/>
        <v>2.0153846153846175E-7</v>
      </c>
      <c r="I724">
        <v>530400</v>
      </c>
      <c r="J724">
        <f t="shared" si="80"/>
        <v>2.9208628393665164</v>
      </c>
      <c r="K724" s="50">
        <f t="shared" si="75"/>
        <v>1618.9127134703688</v>
      </c>
      <c r="L724" s="53">
        <f t="shared" si="79"/>
        <v>42.557597864582519</v>
      </c>
      <c r="M724">
        <v>11.5</v>
      </c>
      <c r="N724">
        <v>156</v>
      </c>
      <c r="O724">
        <v>355</v>
      </c>
      <c r="P724">
        <v>32.4</v>
      </c>
      <c r="Q724">
        <v>111.68</v>
      </c>
      <c r="R724" s="7">
        <v>2.2711999999999999</v>
      </c>
      <c r="S724" s="8">
        <v>170870</v>
      </c>
      <c r="T724">
        <v>4</v>
      </c>
      <c r="U724" s="9">
        <v>53.374000000000002</v>
      </c>
      <c r="V724" s="9">
        <v>53.646999999999998</v>
      </c>
      <c r="W724" s="9">
        <v>51.953000000000003</v>
      </c>
      <c r="X724" s="9">
        <v>54.667999999999999</v>
      </c>
      <c r="Y724" s="9">
        <v>56.662999999999997</v>
      </c>
    </row>
    <row r="725" spans="1:25" hidden="1" x14ac:dyDescent="0.3">
      <c r="A725" t="s">
        <v>445</v>
      </c>
      <c r="B725" t="s">
        <v>446</v>
      </c>
      <c r="C725" t="s">
        <v>802</v>
      </c>
      <c r="D725" t="s">
        <v>448</v>
      </c>
      <c r="E725" s="52">
        <f>Transportation!E725/1000000</f>
        <v>3.6099999999999997E-6</v>
      </c>
      <c r="F725" s="55">
        <f t="shared" si="76"/>
        <v>8.7274725274725364E-7</v>
      </c>
      <c r="G725" s="57">
        <f t="shared" si="77"/>
        <v>8.7274725274725357E-8</v>
      </c>
      <c r="H725" s="4">
        <f t="shared" si="78"/>
        <v>1.3884615384615397E-8</v>
      </c>
      <c r="I725">
        <v>134000</v>
      </c>
      <c r="J725">
        <f t="shared" si="80"/>
        <v>0.79650002798507458</v>
      </c>
      <c r="K725" s="50">
        <f t="shared" si="75"/>
        <v>409.00132655548532</v>
      </c>
      <c r="L725" s="53">
        <f t="shared" si="79"/>
        <v>2.9319261124263902</v>
      </c>
      <c r="M725">
        <v>28.5</v>
      </c>
      <c r="N725">
        <v>25.1</v>
      </c>
      <c r="O725">
        <v>680</v>
      </c>
      <c r="P725">
        <v>29.67</v>
      </c>
      <c r="Q725">
        <v>91.12</v>
      </c>
      <c r="R725" s="7">
        <v>27.087</v>
      </c>
      <c r="S725">
        <v>86673</v>
      </c>
      <c r="T725">
        <v>3</v>
      </c>
      <c r="U725" s="9">
        <v>2.9988000000000001</v>
      </c>
      <c r="V725" s="9">
        <v>4.1492000000000004</v>
      </c>
      <c r="W725" s="9">
        <v>2.6160999999999999</v>
      </c>
      <c r="X725" s="9">
        <v>2.7879999999999998</v>
      </c>
      <c r="Y725" s="9">
        <v>9.8035999999999994</v>
      </c>
    </row>
    <row r="726" spans="1:25" hidden="1" x14ac:dyDescent="0.3">
      <c r="A726" t="s">
        <v>445</v>
      </c>
      <c r="B726" t="s">
        <v>446</v>
      </c>
      <c r="C726" t="s">
        <v>803</v>
      </c>
      <c r="D726" t="s">
        <v>448</v>
      </c>
      <c r="E726" s="52">
        <f>Transportation!E726/1000000</f>
        <v>1.6500000000000001E-5</v>
      </c>
      <c r="F726" s="55">
        <f t="shared" si="76"/>
        <v>3.9890109890109938E-6</v>
      </c>
      <c r="G726" s="57">
        <f t="shared" si="77"/>
        <v>3.9890109890109934E-7</v>
      </c>
      <c r="H726" s="4">
        <f t="shared" si="78"/>
        <v>6.3461538461538533E-8</v>
      </c>
      <c r="I726">
        <v>210100</v>
      </c>
      <c r="J726">
        <f t="shared" si="80"/>
        <v>2.3218880890052356</v>
      </c>
      <c r="K726" s="50">
        <f t="shared" si="75"/>
        <v>641.27745305453334</v>
      </c>
      <c r="L726" s="53">
        <f t="shared" si="79"/>
        <v>13.400770319954416</v>
      </c>
      <c r="M726">
        <v>15.5</v>
      </c>
      <c r="N726">
        <v>53.400000000000006</v>
      </c>
      <c r="O726">
        <v>407</v>
      </c>
      <c r="P726">
        <v>25.14</v>
      </c>
      <c r="Q726">
        <v>113.35</v>
      </c>
      <c r="R726" s="7">
        <v>7.6203000000000003</v>
      </c>
      <c r="S726">
        <v>16333</v>
      </c>
      <c r="T726">
        <v>1</v>
      </c>
      <c r="U726" s="9">
        <v>44.999000000000002</v>
      </c>
      <c r="V726" s="9">
        <v>44.999000000000002</v>
      </c>
      <c r="W726" s="9">
        <v>44.999000000000002</v>
      </c>
      <c r="X726" s="9">
        <v>44.999000000000002</v>
      </c>
      <c r="Y726" s="9">
        <v>44.999000000000002</v>
      </c>
    </row>
    <row r="727" spans="1:25" hidden="1" x14ac:dyDescent="0.3">
      <c r="A727" t="s">
        <v>445</v>
      </c>
      <c r="B727" t="s">
        <v>446</v>
      </c>
      <c r="C727" t="s">
        <v>804</v>
      </c>
      <c r="D727" t="s">
        <v>448</v>
      </c>
      <c r="E727" s="52">
        <f>Transportation!E727/1000000</f>
        <v>1.08E-5</v>
      </c>
      <c r="F727" s="55">
        <f t="shared" si="76"/>
        <v>2.6109890109890137E-6</v>
      </c>
      <c r="G727" s="57">
        <f t="shared" si="77"/>
        <v>2.6109890109890138E-7</v>
      </c>
      <c r="H727" s="4">
        <f t="shared" si="78"/>
        <v>4.153846153846158E-8</v>
      </c>
      <c r="I727">
        <v>138900</v>
      </c>
      <c r="J727">
        <f t="shared" si="80"/>
        <v>2.2988196544276458</v>
      </c>
      <c r="K727" s="50">
        <f t="shared" si="75"/>
        <v>423.95734521311124</v>
      </c>
      <c r="L727" s="53">
        <f t="shared" si="79"/>
        <v>8.7714133003337977</v>
      </c>
      <c r="M727">
        <v>14.700000000000001</v>
      </c>
      <c r="N727">
        <v>36.200000000000003</v>
      </c>
      <c r="O727">
        <v>405</v>
      </c>
      <c r="P727">
        <v>26.42</v>
      </c>
      <c r="Q727">
        <v>112.84</v>
      </c>
      <c r="R727" s="7">
        <v>11.164999999999999</v>
      </c>
      <c r="S727" s="8">
        <v>105170</v>
      </c>
      <c r="T727">
        <v>2</v>
      </c>
      <c r="U727" s="9">
        <v>58.784999999999997</v>
      </c>
      <c r="V727" s="9">
        <v>58.781999999999996</v>
      </c>
      <c r="W727" s="9">
        <v>57.017000000000003</v>
      </c>
      <c r="X727" s="9">
        <v>57.901000000000003</v>
      </c>
      <c r="Y727" s="9">
        <v>58.784999999999997</v>
      </c>
    </row>
    <row r="728" spans="1:25" hidden="1" x14ac:dyDescent="0.3">
      <c r="A728" t="s">
        <v>445</v>
      </c>
      <c r="B728" t="s">
        <v>446</v>
      </c>
      <c r="C728" t="s">
        <v>805</v>
      </c>
      <c r="D728" t="s">
        <v>448</v>
      </c>
      <c r="E728" s="52">
        <f>Transportation!E728/1000000</f>
        <v>3.0599999999999998E-5</v>
      </c>
      <c r="F728" s="55">
        <f t="shared" si="76"/>
        <v>7.3978021978022054E-6</v>
      </c>
      <c r="G728" s="57">
        <f t="shared" si="77"/>
        <v>7.397802197802205E-7</v>
      </c>
      <c r="H728" s="4">
        <f t="shared" si="78"/>
        <v>1.176923076923078E-7</v>
      </c>
      <c r="I728">
        <v>463800</v>
      </c>
      <c r="J728">
        <f t="shared" si="80"/>
        <v>1.9506262936610608</v>
      </c>
      <c r="K728" s="50">
        <f t="shared" si="75"/>
        <v>1415.6329496748813</v>
      </c>
      <c r="L728" s="53">
        <f t="shared" si="79"/>
        <v>24.8523376842791</v>
      </c>
      <c r="M728">
        <v>12.100000000000001</v>
      </c>
      <c r="N728">
        <v>133</v>
      </c>
      <c r="O728">
        <v>545</v>
      </c>
      <c r="P728">
        <v>20.92</v>
      </c>
      <c r="Q728">
        <v>110.09</v>
      </c>
      <c r="R728" s="7">
        <v>4.0930999999999997</v>
      </c>
      <c r="S728" s="8">
        <v>120240</v>
      </c>
      <c r="T728">
        <v>3</v>
      </c>
      <c r="U728" s="9">
        <v>32.838000000000001</v>
      </c>
      <c r="V728" s="9">
        <v>32.831000000000003</v>
      </c>
      <c r="W728" s="9">
        <v>32.652000000000001</v>
      </c>
      <c r="X728" s="9">
        <v>32.838000000000001</v>
      </c>
      <c r="Y728" s="9">
        <v>32.838000000000001</v>
      </c>
    </row>
    <row r="729" spans="1:25" hidden="1" x14ac:dyDescent="0.3">
      <c r="A729" t="s">
        <v>445</v>
      </c>
      <c r="B729" t="s">
        <v>446</v>
      </c>
      <c r="C729" t="s">
        <v>806</v>
      </c>
      <c r="D729" t="s">
        <v>448</v>
      </c>
      <c r="E729" s="52">
        <f>Transportation!E729/1000000</f>
        <v>2.7100000000000001E-5</v>
      </c>
      <c r="F729" s="55">
        <f t="shared" si="76"/>
        <v>6.5516483516483587E-6</v>
      </c>
      <c r="G729" s="57">
        <f t="shared" si="77"/>
        <v>6.5516483516483591E-7</v>
      </c>
      <c r="H729" s="4">
        <f t="shared" si="78"/>
        <v>1.0423076923076933E-7</v>
      </c>
      <c r="I729">
        <v>356800</v>
      </c>
      <c r="J729">
        <f t="shared" si="80"/>
        <v>2.2455764083520178</v>
      </c>
      <c r="K729" s="50">
        <f t="shared" si="75"/>
        <v>1089.0423381716205</v>
      </c>
      <c r="L729" s="53">
        <f t="shared" si="79"/>
        <v>22.009750040652399</v>
      </c>
      <c r="M729">
        <v>17.600000000000001</v>
      </c>
      <c r="N729">
        <v>85.100000000000009</v>
      </c>
      <c r="O729">
        <v>375</v>
      </c>
      <c r="P729">
        <v>27.7</v>
      </c>
      <c r="Q729">
        <v>111.44</v>
      </c>
      <c r="R729" s="7">
        <v>4.4043000000000001</v>
      </c>
      <c r="S729" s="8">
        <v>137960</v>
      </c>
      <c r="T729">
        <v>2</v>
      </c>
      <c r="U729" s="9">
        <v>55.648000000000003</v>
      </c>
      <c r="V729" s="9">
        <v>55.86</v>
      </c>
      <c r="W729" s="9">
        <v>54.933999999999997</v>
      </c>
      <c r="X729" s="9">
        <v>55.953000000000003</v>
      </c>
      <c r="Y729" s="9">
        <v>56.972999999999999</v>
      </c>
    </row>
    <row r="730" spans="1:25" hidden="1" x14ac:dyDescent="0.3">
      <c r="A730" t="s">
        <v>445</v>
      </c>
      <c r="B730" t="s">
        <v>446</v>
      </c>
      <c r="C730" t="s">
        <v>807</v>
      </c>
      <c r="D730" t="s">
        <v>448</v>
      </c>
      <c r="E730" s="52">
        <f>Transportation!E730/1000000</f>
        <v>8.8300000000000005E-5</v>
      </c>
      <c r="F730" s="55">
        <f t="shared" si="76"/>
        <v>2.1347252747252771E-5</v>
      </c>
      <c r="G730" s="57">
        <f t="shared" si="77"/>
        <v>2.1347252747252771E-6</v>
      </c>
      <c r="H730" s="4">
        <f t="shared" si="78"/>
        <v>3.3961538461538495E-7</v>
      </c>
      <c r="I730">
        <v>1040000</v>
      </c>
      <c r="J730">
        <f t="shared" si="80"/>
        <v>2.5102140504807693</v>
      </c>
      <c r="K730" s="50">
        <f t="shared" si="75"/>
        <v>3174.3386538634682</v>
      </c>
      <c r="L730" s="53">
        <f t="shared" si="79"/>
        <v>71.714425409210591</v>
      </c>
      <c r="M730">
        <v>12.200000000000001</v>
      </c>
      <c r="N730">
        <v>298</v>
      </c>
      <c r="O730">
        <v>405</v>
      </c>
      <c r="P730">
        <v>26.46</v>
      </c>
      <c r="Q730">
        <v>111.59</v>
      </c>
      <c r="R730" s="7">
        <v>1.3614999999999999</v>
      </c>
      <c r="S730">
        <v>66330</v>
      </c>
      <c r="T730">
        <v>2</v>
      </c>
      <c r="U730" s="9">
        <v>52.768000000000001</v>
      </c>
      <c r="V730" s="9">
        <v>53.38</v>
      </c>
      <c r="W730" s="9">
        <v>52.31</v>
      </c>
      <c r="X730" s="9">
        <v>54.353000000000002</v>
      </c>
      <c r="Y730" s="9">
        <v>56.396999999999998</v>
      </c>
    </row>
    <row r="731" spans="1:25" hidden="1" x14ac:dyDescent="0.3">
      <c r="A731" t="s">
        <v>445</v>
      </c>
      <c r="B731" t="s">
        <v>446</v>
      </c>
      <c r="C731" t="s">
        <v>808</v>
      </c>
      <c r="D731" t="s">
        <v>448</v>
      </c>
      <c r="E731" s="52">
        <f>Transportation!E731/1000000</f>
        <v>1.7E-5</v>
      </c>
      <c r="F731" s="55">
        <f t="shared" si="76"/>
        <v>4.1098901098901137E-6</v>
      </c>
      <c r="G731" s="57">
        <f t="shared" si="77"/>
        <v>4.109890109890114E-7</v>
      </c>
      <c r="H731" s="4">
        <f t="shared" si="78"/>
        <v>6.5384615384615446E-8</v>
      </c>
      <c r="I731">
        <v>232500</v>
      </c>
      <c r="J731">
        <f t="shared" si="80"/>
        <v>2.1617693548387096</v>
      </c>
      <c r="K731" s="50">
        <f t="shared" si="75"/>
        <v>709.64782406082338</v>
      </c>
      <c r="L731" s="53">
        <f t="shared" si="79"/>
        <v>13.806854269043942</v>
      </c>
      <c r="M731">
        <v>22.400000000000002</v>
      </c>
      <c r="N731">
        <v>49.1</v>
      </c>
      <c r="O731">
        <v>387</v>
      </c>
      <c r="P731">
        <v>28.97</v>
      </c>
      <c r="Q731">
        <v>117.14</v>
      </c>
      <c r="R731" s="7">
        <v>7.8868999999999998</v>
      </c>
      <c r="S731" s="8">
        <v>123080</v>
      </c>
      <c r="T731">
        <v>3</v>
      </c>
      <c r="U731" s="9">
        <v>54.000999999999998</v>
      </c>
      <c r="V731" s="9">
        <v>53.963000000000001</v>
      </c>
      <c r="W731" s="9">
        <v>48.598999999999997</v>
      </c>
      <c r="X731" s="9">
        <v>53.645000000000003</v>
      </c>
      <c r="Y731" s="9">
        <v>54.000999999999998</v>
      </c>
    </row>
    <row r="732" spans="1:25" hidden="1" x14ac:dyDescent="0.3">
      <c r="A732" t="s">
        <v>445</v>
      </c>
      <c r="B732" t="s">
        <v>446</v>
      </c>
      <c r="C732" t="s">
        <v>809</v>
      </c>
      <c r="D732" t="s">
        <v>448</v>
      </c>
      <c r="E732" s="52">
        <f>Transportation!E732/1000000</f>
        <v>8.6900000000000012E-5</v>
      </c>
      <c r="F732" s="55">
        <f t="shared" si="76"/>
        <v>2.1008791208791233E-5</v>
      </c>
      <c r="G732" s="57">
        <f t="shared" si="77"/>
        <v>2.1008791208791234E-6</v>
      </c>
      <c r="H732" s="4">
        <f t="shared" si="78"/>
        <v>3.3423076923076961E-7</v>
      </c>
      <c r="I732">
        <v>1137000</v>
      </c>
      <c r="J732">
        <f t="shared" si="80"/>
        <v>2.2596579485488131</v>
      </c>
      <c r="K732" s="50">
        <f t="shared" si="75"/>
        <v>3470.4067783103492</v>
      </c>
      <c r="L732" s="53">
        <f t="shared" si="79"/>
        <v>70.577390351759931</v>
      </c>
      <c r="M732">
        <v>18.900000000000002</v>
      </c>
      <c r="N732">
        <v>261</v>
      </c>
      <c r="O732">
        <v>304</v>
      </c>
      <c r="P732">
        <v>29.59</v>
      </c>
      <c r="Q732">
        <v>103.75</v>
      </c>
      <c r="R732" s="7">
        <v>1.1653</v>
      </c>
      <c r="S732" s="8">
        <v>416860</v>
      </c>
      <c r="T732">
        <v>2</v>
      </c>
      <c r="U732" s="9">
        <v>71.382000000000005</v>
      </c>
      <c r="V732" s="9">
        <v>71.272999999999996</v>
      </c>
      <c r="W732" s="9">
        <v>70.736999999999995</v>
      </c>
      <c r="X732" s="9">
        <v>71.128</v>
      </c>
      <c r="Y732" s="9">
        <v>71.519000000000005</v>
      </c>
    </row>
    <row r="733" spans="1:25" hidden="1" x14ac:dyDescent="0.3">
      <c r="A733" t="s">
        <v>445</v>
      </c>
      <c r="B733" t="s">
        <v>446</v>
      </c>
      <c r="C733" t="s">
        <v>810</v>
      </c>
      <c r="D733" t="s">
        <v>448</v>
      </c>
      <c r="E733" s="52">
        <f>Transportation!E733/1000000</f>
        <v>2.1700000000000002E-5</v>
      </c>
      <c r="F733" s="55">
        <f t="shared" si="76"/>
        <v>5.246153846153852E-6</v>
      </c>
      <c r="G733" s="57">
        <f t="shared" si="77"/>
        <v>5.2461538461538524E-7</v>
      </c>
      <c r="H733" s="4">
        <f t="shared" si="78"/>
        <v>8.3461538461538553E-8</v>
      </c>
      <c r="I733">
        <v>103800</v>
      </c>
      <c r="J733">
        <f t="shared" si="80"/>
        <v>6.1808153901734109</v>
      </c>
      <c r="K733" s="50">
        <f t="shared" si="75"/>
        <v>316.8234156452192</v>
      </c>
      <c r="L733" s="53">
        <f t="shared" si="79"/>
        <v>17.624043390485504</v>
      </c>
      <c r="M733">
        <v>2.34</v>
      </c>
      <c r="N733">
        <v>67.8</v>
      </c>
      <c r="O733">
        <v>364</v>
      </c>
      <c r="P733">
        <v>30.28</v>
      </c>
      <c r="Q733">
        <v>105.03</v>
      </c>
      <c r="R733" s="7">
        <v>5.3697999999999997</v>
      </c>
      <c r="S733">
        <v>65217</v>
      </c>
      <c r="T733">
        <v>1</v>
      </c>
      <c r="U733" s="9">
        <v>81.018000000000001</v>
      </c>
      <c r="V733" s="9">
        <v>81.018000000000001</v>
      </c>
      <c r="W733" s="9">
        <v>81.018000000000001</v>
      </c>
      <c r="X733" s="9">
        <v>81.018000000000001</v>
      </c>
      <c r="Y733" s="9">
        <v>81.018000000000001</v>
      </c>
    </row>
    <row r="734" spans="1:25" hidden="1" x14ac:dyDescent="0.3">
      <c r="A734" t="s">
        <v>445</v>
      </c>
      <c r="B734" t="s">
        <v>446</v>
      </c>
      <c r="C734" t="s">
        <v>811</v>
      </c>
      <c r="D734" t="s">
        <v>448</v>
      </c>
      <c r="E734" s="52">
        <f>Transportation!E734/1000000</f>
        <v>1.8700000000000001E-5</v>
      </c>
      <c r="F734" s="55">
        <f t="shared" si="76"/>
        <v>4.520879120879126E-6</v>
      </c>
      <c r="G734" s="57">
        <f t="shared" si="77"/>
        <v>4.5208791208791256E-7</v>
      </c>
      <c r="H734" s="4">
        <f t="shared" si="78"/>
        <v>7.1923076923076997E-8</v>
      </c>
      <c r="I734">
        <v>115200</v>
      </c>
      <c r="J734">
        <f t="shared" si="80"/>
        <v>4.799240559895833</v>
      </c>
      <c r="K734" s="50">
        <f t="shared" si="75"/>
        <v>351.61905088949186</v>
      </c>
      <c r="L734" s="53">
        <f t="shared" si="79"/>
        <v>15.187539695948336</v>
      </c>
      <c r="M734">
        <v>6.94</v>
      </c>
      <c r="N734">
        <v>43.7</v>
      </c>
      <c r="O734">
        <v>297</v>
      </c>
      <c r="P734">
        <v>30.68</v>
      </c>
      <c r="Q734">
        <v>107.79</v>
      </c>
      <c r="R734" s="7">
        <v>6.798</v>
      </c>
      <c r="S734">
        <v>95611</v>
      </c>
      <c r="T734">
        <v>2</v>
      </c>
      <c r="U734" s="9">
        <v>59.284999999999997</v>
      </c>
      <c r="V734" s="9">
        <v>58.463000000000001</v>
      </c>
      <c r="W734" s="9">
        <v>54.49</v>
      </c>
      <c r="X734" s="9">
        <v>57.232999999999997</v>
      </c>
      <c r="Y734" s="9">
        <v>59.975000000000001</v>
      </c>
    </row>
    <row r="735" spans="1:25" hidden="1" x14ac:dyDescent="0.3">
      <c r="A735" t="s">
        <v>445</v>
      </c>
      <c r="B735" t="s">
        <v>446</v>
      </c>
      <c r="C735" t="s">
        <v>812</v>
      </c>
      <c r="D735" t="s">
        <v>448</v>
      </c>
      <c r="E735" s="52">
        <f>Transportation!E735/1000000</f>
        <v>2.2200000000000004E-5</v>
      </c>
      <c r="F735" s="55">
        <f t="shared" si="76"/>
        <v>5.3670329670329736E-6</v>
      </c>
      <c r="G735" s="57">
        <f t="shared" si="77"/>
        <v>5.3670329670329736E-7</v>
      </c>
      <c r="H735" s="4">
        <f t="shared" si="78"/>
        <v>8.5384615384615479E-8</v>
      </c>
      <c r="I735">
        <v>369400</v>
      </c>
      <c r="J735">
        <f t="shared" si="80"/>
        <v>1.7768038034650788</v>
      </c>
      <c r="K735" s="50">
        <f t="shared" si="75"/>
        <v>1127.5006718626587</v>
      </c>
      <c r="L735" s="53">
        <f t="shared" si="79"/>
        <v>18.030127339575031</v>
      </c>
      <c r="M735">
        <v>16.8</v>
      </c>
      <c r="N735">
        <v>90.100000000000009</v>
      </c>
      <c r="O735">
        <v>502</v>
      </c>
      <c r="P735">
        <v>21.62</v>
      </c>
      <c r="Q735">
        <v>110.28</v>
      </c>
      <c r="R735" s="7">
        <v>5.5739999999999998</v>
      </c>
      <c r="S735" s="8">
        <v>111710</v>
      </c>
      <c r="T735">
        <v>3</v>
      </c>
      <c r="U735" s="9">
        <v>35.317</v>
      </c>
      <c r="V735" s="9">
        <v>35.21</v>
      </c>
      <c r="W735" s="9">
        <v>34.18</v>
      </c>
      <c r="X735" s="9">
        <v>34.78</v>
      </c>
      <c r="Y735" s="9">
        <v>35.334000000000003</v>
      </c>
    </row>
    <row r="736" spans="1:25" hidden="1" x14ac:dyDescent="0.3">
      <c r="A736" t="s">
        <v>445</v>
      </c>
      <c r="B736" t="s">
        <v>446</v>
      </c>
      <c r="C736" t="s">
        <v>813</v>
      </c>
      <c r="D736" t="s">
        <v>448</v>
      </c>
      <c r="E736" s="52">
        <f>Transportation!E736/1000000</f>
        <v>1.1200000000000001E-5</v>
      </c>
      <c r="F736" s="55">
        <f t="shared" si="76"/>
        <v>2.7076923076923106E-6</v>
      </c>
      <c r="G736" s="57">
        <f t="shared" si="77"/>
        <v>2.7076923076923106E-7</v>
      </c>
      <c r="H736" s="4">
        <f t="shared" si="78"/>
        <v>4.307692307692312E-8</v>
      </c>
      <c r="I736">
        <v>150300</v>
      </c>
      <c r="J736">
        <f t="shared" si="80"/>
        <v>2.2031417165668667</v>
      </c>
      <c r="K736" s="50">
        <f t="shared" si="75"/>
        <v>458.7529804573839</v>
      </c>
      <c r="L736" s="53">
        <f t="shared" si="79"/>
        <v>9.0962804596054223</v>
      </c>
      <c r="M736">
        <v>16</v>
      </c>
      <c r="N736">
        <v>37.6</v>
      </c>
      <c r="O736">
        <v>438</v>
      </c>
      <c r="P736">
        <v>33.79</v>
      </c>
      <c r="Q736">
        <v>119.27</v>
      </c>
      <c r="R736" s="7">
        <v>11.656000000000001</v>
      </c>
      <c r="S736" s="8">
        <v>153340</v>
      </c>
      <c r="T736">
        <v>2</v>
      </c>
      <c r="U736" s="9">
        <v>85.311000000000007</v>
      </c>
      <c r="V736" s="9">
        <v>84.903000000000006</v>
      </c>
      <c r="W736" s="9">
        <v>82.52</v>
      </c>
      <c r="X736" s="9">
        <v>83.975999999999999</v>
      </c>
      <c r="Y736" s="9">
        <v>85.432000000000002</v>
      </c>
    </row>
    <row r="737" spans="1:25" hidden="1" x14ac:dyDescent="0.3">
      <c r="A737" t="s">
        <v>445</v>
      </c>
      <c r="B737" t="s">
        <v>446</v>
      </c>
      <c r="C737" t="s">
        <v>814</v>
      </c>
      <c r="D737" t="s">
        <v>448</v>
      </c>
      <c r="E737" s="52">
        <f>Transportation!E737/1000000</f>
        <v>7.8499999999999997E-5</v>
      </c>
      <c r="F737" s="55">
        <f t="shared" si="76"/>
        <v>1.8978021978021996E-5</v>
      </c>
      <c r="G737" s="57">
        <f t="shared" si="77"/>
        <v>1.8978021978021998E-6</v>
      </c>
      <c r="H737" s="4">
        <f t="shared" si="78"/>
        <v>3.0192307692307722E-7</v>
      </c>
      <c r="I737">
        <v>1007000</v>
      </c>
      <c r="J737">
        <f t="shared" si="80"/>
        <v>2.3047486966236344</v>
      </c>
      <c r="K737" s="50">
        <f t="shared" si="75"/>
        <v>3073.6144465774155</v>
      </c>
      <c r="L737" s="53">
        <f t="shared" si="79"/>
        <v>63.755180007055849</v>
      </c>
      <c r="M737">
        <v>16.7</v>
      </c>
      <c r="N737">
        <v>247</v>
      </c>
      <c r="O737">
        <v>375</v>
      </c>
      <c r="P737">
        <v>27.71</v>
      </c>
      <c r="Q737">
        <v>111.66</v>
      </c>
      <c r="R737" s="7">
        <v>1.5204</v>
      </c>
      <c r="S737" s="8">
        <v>101490</v>
      </c>
      <c r="T737">
        <v>2</v>
      </c>
      <c r="U737" s="9">
        <v>53.081000000000003</v>
      </c>
      <c r="V737" s="9">
        <v>53.124000000000002</v>
      </c>
      <c r="W737" s="9">
        <v>53.067</v>
      </c>
      <c r="X737" s="9">
        <v>53.222999999999999</v>
      </c>
      <c r="Y737" s="9">
        <v>53.378999999999998</v>
      </c>
    </row>
    <row r="738" spans="1:25" hidden="1" x14ac:dyDescent="0.3">
      <c r="A738" t="s">
        <v>445</v>
      </c>
      <c r="B738" t="s">
        <v>446</v>
      </c>
      <c r="C738" t="s">
        <v>815</v>
      </c>
      <c r="D738" t="s">
        <v>448</v>
      </c>
      <c r="E738" s="52">
        <f>Transportation!E738/1000000</f>
        <v>2.73E-5</v>
      </c>
      <c r="F738" s="55">
        <f t="shared" si="76"/>
        <v>6.6000000000000071E-6</v>
      </c>
      <c r="G738" s="57">
        <f t="shared" si="77"/>
        <v>6.6000000000000067E-7</v>
      </c>
      <c r="H738" s="4">
        <f t="shared" si="78"/>
        <v>1.0500000000000009E-7</v>
      </c>
      <c r="I738">
        <v>604500</v>
      </c>
      <c r="J738">
        <f t="shared" si="80"/>
        <v>1.3352104838709677</v>
      </c>
      <c r="K738" s="50">
        <f t="shared" si="75"/>
        <v>1845.0843425581409</v>
      </c>
      <c r="L738" s="53">
        <f t="shared" si="79"/>
        <v>22.172183620288216</v>
      </c>
      <c r="M738">
        <v>35.5</v>
      </c>
      <c r="N738">
        <v>101</v>
      </c>
      <c r="O738">
        <v>469</v>
      </c>
      <c r="P738">
        <v>34.6</v>
      </c>
      <c r="Q738">
        <v>119.16</v>
      </c>
      <c r="R738" s="7">
        <v>4.6235999999999997</v>
      </c>
      <c r="S738" s="8">
        <v>413310</v>
      </c>
      <c r="T738">
        <v>3</v>
      </c>
      <c r="U738" s="9">
        <v>74.006</v>
      </c>
      <c r="V738" s="9">
        <v>74.236000000000004</v>
      </c>
      <c r="W738" s="9">
        <v>73.599999999999994</v>
      </c>
      <c r="X738" s="9">
        <v>74.421999999999997</v>
      </c>
      <c r="Y738" s="9">
        <v>78.265000000000001</v>
      </c>
    </row>
    <row r="739" spans="1:25" hidden="1" x14ac:dyDescent="0.3">
      <c r="A739" t="s">
        <v>445</v>
      </c>
      <c r="B739" t="s">
        <v>446</v>
      </c>
      <c r="C739" t="s">
        <v>816</v>
      </c>
      <c r="D739" t="s">
        <v>448</v>
      </c>
      <c r="E739" s="52">
        <f>Transportation!E739/1000000</f>
        <v>1.08E-5</v>
      </c>
      <c r="F739" s="55">
        <f t="shared" si="76"/>
        <v>2.6109890109890137E-6</v>
      </c>
      <c r="G739" s="57">
        <f t="shared" si="77"/>
        <v>2.6109890109890138E-7</v>
      </c>
      <c r="H739" s="4">
        <f t="shared" si="78"/>
        <v>4.153846153846158E-8</v>
      </c>
      <c r="I739">
        <v>159900</v>
      </c>
      <c r="J739">
        <f t="shared" si="80"/>
        <v>1.9969108818011256</v>
      </c>
      <c r="K739" s="50">
        <f t="shared" si="75"/>
        <v>488.05456803150821</v>
      </c>
      <c r="L739" s="53">
        <f t="shared" si="79"/>
        <v>8.7714133003337977</v>
      </c>
      <c r="M739">
        <v>18.5</v>
      </c>
      <c r="N739">
        <v>37.200000000000003</v>
      </c>
      <c r="O739">
        <v>430</v>
      </c>
      <c r="P739">
        <v>24.79</v>
      </c>
      <c r="Q739">
        <v>112.38</v>
      </c>
      <c r="R739" s="7">
        <v>11.568</v>
      </c>
      <c r="S739">
        <v>32786</v>
      </c>
      <c r="T739">
        <v>2</v>
      </c>
      <c r="U739" s="9">
        <v>45.856000000000002</v>
      </c>
      <c r="V739" s="9">
        <v>45.975000000000001</v>
      </c>
      <c r="W739" s="9">
        <v>45.720999999999997</v>
      </c>
      <c r="X739" s="9">
        <v>46.149000000000001</v>
      </c>
      <c r="Y739" s="9">
        <v>46.576999999999998</v>
      </c>
    </row>
    <row r="740" spans="1:25" hidden="1" x14ac:dyDescent="0.3">
      <c r="A740" t="s">
        <v>445</v>
      </c>
      <c r="B740" t="s">
        <v>446</v>
      </c>
      <c r="C740" t="s">
        <v>817</v>
      </c>
      <c r="D740" t="s">
        <v>448</v>
      </c>
      <c r="E740" s="52">
        <f>Transportation!E740/1000000</f>
        <v>1.0900000000000001E-5</v>
      </c>
      <c r="F740" s="55">
        <f t="shared" si="76"/>
        <v>2.6351648351648379E-6</v>
      </c>
      <c r="G740" s="57">
        <f t="shared" si="77"/>
        <v>2.6351648351648381E-7</v>
      </c>
      <c r="H740" s="4">
        <f t="shared" si="78"/>
        <v>4.1923076923076967E-8</v>
      </c>
      <c r="I740">
        <v>220300</v>
      </c>
      <c r="J740">
        <f t="shared" si="80"/>
        <v>1.4628351679527916</v>
      </c>
      <c r="K740" s="50">
        <f t="shared" si="75"/>
        <v>672.41038985204034</v>
      </c>
      <c r="L740" s="53">
        <f t="shared" si="79"/>
        <v>8.8526300901517025</v>
      </c>
      <c r="M740">
        <v>36.700000000000003</v>
      </c>
      <c r="N740">
        <v>36.4</v>
      </c>
      <c r="O740">
        <v>422</v>
      </c>
      <c r="P740">
        <v>36.46</v>
      </c>
      <c r="Q740">
        <v>115.98</v>
      </c>
      <c r="R740" s="7">
        <v>11.615</v>
      </c>
      <c r="S740" s="8">
        <v>317500</v>
      </c>
      <c r="T740">
        <v>4</v>
      </c>
      <c r="U740" s="9">
        <v>93.216999999999999</v>
      </c>
      <c r="V740" s="9">
        <v>92.941000000000003</v>
      </c>
      <c r="W740" s="9">
        <v>89.230999999999995</v>
      </c>
      <c r="X740" s="9">
        <v>91.465000000000003</v>
      </c>
      <c r="Y740" s="9">
        <v>93.271000000000001</v>
      </c>
    </row>
    <row r="741" spans="1:25" hidden="1" x14ac:dyDescent="0.3">
      <c r="A741" t="s">
        <v>445</v>
      </c>
      <c r="B741" t="s">
        <v>446</v>
      </c>
      <c r="C741" t="s">
        <v>818</v>
      </c>
      <c r="D741" t="s">
        <v>448</v>
      </c>
      <c r="E741" s="52">
        <f>Transportation!E741/1000000</f>
        <v>1.7400000000000003E-5</v>
      </c>
      <c r="F741" s="55">
        <f t="shared" si="76"/>
        <v>4.2065934065934115E-6</v>
      </c>
      <c r="G741" s="57">
        <f t="shared" si="77"/>
        <v>4.2065934065934119E-7</v>
      </c>
      <c r="H741" s="4">
        <f t="shared" si="78"/>
        <v>6.6923076923076992E-8</v>
      </c>
      <c r="I741">
        <v>451700</v>
      </c>
      <c r="J741">
        <f t="shared" si="80"/>
        <v>1.1388920190391856</v>
      </c>
      <c r="K741" s="50">
        <f t="shared" si="75"/>
        <v>1378.700740336662</v>
      </c>
      <c r="L741" s="53">
        <f t="shared" si="79"/>
        <v>14.131721428315569</v>
      </c>
      <c r="M741">
        <v>54.5</v>
      </c>
      <c r="N741">
        <v>61.2</v>
      </c>
      <c r="O741">
        <v>458</v>
      </c>
      <c r="P741">
        <v>42.92</v>
      </c>
      <c r="Q741">
        <v>125.14</v>
      </c>
      <c r="R741" s="7">
        <v>7.4907000000000004</v>
      </c>
      <c r="S741" s="8">
        <v>152770</v>
      </c>
      <c r="T741">
        <v>4</v>
      </c>
      <c r="U741" s="9">
        <v>28.004000000000001</v>
      </c>
      <c r="V741" s="9">
        <v>27.649000000000001</v>
      </c>
      <c r="W741" s="9">
        <v>26.335000000000001</v>
      </c>
      <c r="X741" s="9">
        <v>27.183</v>
      </c>
      <c r="Y741" s="9">
        <v>28.030999999999999</v>
      </c>
    </row>
    <row r="742" spans="1:25" hidden="1" x14ac:dyDescent="0.3">
      <c r="A742" t="s">
        <v>445</v>
      </c>
      <c r="B742" t="s">
        <v>446</v>
      </c>
      <c r="C742" t="s">
        <v>819</v>
      </c>
      <c r="D742" t="s">
        <v>448</v>
      </c>
      <c r="E742" s="52">
        <f>Transportation!E742/1000000</f>
        <v>1.66E-5</v>
      </c>
      <c r="F742" s="55">
        <f t="shared" si="76"/>
        <v>4.0131868131868177E-6</v>
      </c>
      <c r="G742" s="57">
        <f t="shared" si="77"/>
        <v>4.0131868131868172E-7</v>
      </c>
      <c r="H742" s="4">
        <f t="shared" si="78"/>
        <v>6.3846153846153913E-8</v>
      </c>
      <c r="I742">
        <v>176200</v>
      </c>
      <c r="J742">
        <f t="shared" si="80"/>
        <v>2.7853872020431329</v>
      </c>
      <c r="K742" s="50">
        <f t="shared" si="75"/>
        <v>537.80622193340685</v>
      </c>
      <c r="L742" s="53">
        <f t="shared" si="79"/>
        <v>13.481987109772323</v>
      </c>
      <c r="M742">
        <v>10.700000000000001</v>
      </c>
      <c r="N742">
        <v>53.800000000000004</v>
      </c>
      <c r="O742">
        <v>445</v>
      </c>
      <c r="P742">
        <v>41.51</v>
      </c>
      <c r="Q742">
        <v>122.74</v>
      </c>
      <c r="R742" s="7">
        <v>8.2640999999999991</v>
      </c>
      <c r="S742">
        <v>81459</v>
      </c>
      <c r="T742">
        <v>3</v>
      </c>
      <c r="U742" s="9">
        <v>33.118000000000002</v>
      </c>
      <c r="V742" s="9">
        <v>33.173999999999999</v>
      </c>
      <c r="W742" s="9">
        <v>33.116</v>
      </c>
      <c r="X742" s="9">
        <v>34.457000000000001</v>
      </c>
      <c r="Y742" s="9">
        <v>34.595999999999997</v>
      </c>
    </row>
    <row r="743" spans="1:25" hidden="1" x14ac:dyDescent="0.3">
      <c r="A743" t="s">
        <v>445</v>
      </c>
      <c r="B743" t="s">
        <v>446</v>
      </c>
      <c r="C743" t="s">
        <v>820</v>
      </c>
      <c r="D743" t="s">
        <v>448</v>
      </c>
      <c r="E743" s="52">
        <f>Transportation!E743/1000000</f>
        <v>1.0200000000000001E-5</v>
      </c>
      <c r="F743" s="55">
        <f t="shared" si="76"/>
        <v>2.4659340659340687E-6</v>
      </c>
      <c r="G743" s="57">
        <f t="shared" si="77"/>
        <v>2.4659340659340688E-7</v>
      </c>
      <c r="H743" s="4">
        <f t="shared" si="78"/>
        <v>3.9230769230769267E-8</v>
      </c>
      <c r="I743">
        <v>128300</v>
      </c>
      <c r="J743">
        <f t="shared" si="80"/>
        <v>2.3504818784099766</v>
      </c>
      <c r="K743" s="50">
        <f t="shared" si="75"/>
        <v>391.60350893334896</v>
      </c>
      <c r="L743" s="53">
        <f t="shared" si="79"/>
        <v>8.2841125614263653</v>
      </c>
      <c r="M743">
        <v>14.3</v>
      </c>
      <c r="N743">
        <v>34</v>
      </c>
      <c r="O743">
        <v>412</v>
      </c>
      <c r="P743">
        <v>23.3</v>
      </c>
      <c r="Q743">
        <v>113.82</v>
      </c>
      <c r="R743" s="7">
        <v>12.132999999999999</v>
      </c>
      <c r="S743" s="8">
        <v>272770</v>
      </c>
      <c r="T743">
        <v>4</v>
      </c>
      <c r="U743" s="9">
        <v>49.648000000000003</v>
      </c>
      <c r="V743" s="9">
        <v>48.401000000000003</v>
      </c>
      <c r="W743" s="9">
        <v>43.145000000000003</v>
      </c>
      <c r="X743" s="9">
        <v>47.283000000000001</v>
      </c>
      <c r="Y743" s="9">
        <v>52.576999999999998</v>
      </c>
    </row>
    <row r="744" spans="1:25" hidden="1" x14ac:dyDescent="0.3">
      <c r="A744" t="s">
        <v>445</v>
      </c>
      <c r="B744" t="s">
        <v>446</v>
      </c>
      <c r="C744" t="s">
        <v>821</v>
      </c>
      <c r="D744" t="s">
        <v>448</v>
      </c>
      <c r="E744" s="52">
        <f>Transportation!E744/1000000</f>
        <v>1.63E-5</v>
      </c>
      <c r="F744" s="55">
        <f t="shared" si="76"/>
        <v>3.9406593406593445E-6</v>
      </c>
      <c r="G744" s="57">
        <f t="shared" si="77"/>
        <v>3.9406593406593448E-7</v>
      </c>
      <c r="H744" s="4">
        <f t="shared" si="78"/>
        <v>6.2692307692307747E-8</v>
      </c>
      <c r="I744">
        <v>236400</v>
      </c>
      <c r="J744">
        <f t="shared" si="80"/>
        <v>2.0385601205583757</v>
      </c>
      <c r="K744" s="50">
        <f t="shared" si="75"/>
        <v>721.55159401281139</v>
      </c>
      <c r="L744" s="53">
        <f t="shared" si="79"/>
        <v>13.238336740318603</v>
      </c>
      <c r="M744">
        <v>19.5</v>
      </c>
      <c r="N744">
        <v>53.5</v>
      </c>
      <c r="O744">
        <v>415</v>
      </c>
      <c r="P744">
        <v>27.68</v>
      </c>
      <c r="Q744">
        <v>113.5</v>
      </c>
      <c r="R744" s="7">
        <v>7.7629000000000001</v>
      </c>
      <c r="S744" s="8">
        <v>153350</v>
      </c>
      <c r="T744">
        <v>3</v>
      </c>
      <c r="U744" s="9">
        <v>62.128</v>
      </c>
      <c r="V744" s="9">
        <v>61.853000000000002</v>
      </c>
      <c r="W744" s="9">
        <v>57.548000000000002</v>
      </c>
      <c r="X744" s="9">
        <v>59.005000000000003</v>
      </c>
      <c r="Y744" s="9">
        <v>65.069000000000003</v>
      </c>
    </row>
    <row r="745" spans="1:25" hidden="1" x14ac:dyDescent="0.3">
      <c r="A745" t="s">
        <v>445</v>
      </c>
      <c r="B745" t="s">
        <v>446</v>
      </c>
      <c r="C745" t="s">
        <v>822</v>
      </c>
      <c r="D745" t="s">
        <v>448</v>
      </c>
      <c r="E745" s="52">
        <f>Transportation!E745/1000000</f>
        <v>1.1E-5</v>
      </c>
      <c r="F745" s="55">
        <f t="shared" si="76"/>
        <v>2.6593406593406621E-6</v>
      </c>
      <c r="G745" s="57">
        <f t="shared" si="77"/>
        <v>2.6593406593406619E-7</v>
      </c>
      <c r="H745" s="4">
        <f t="shared" si="78"/>
        <v>4.2307692307692347E-8</v>
      </c>
      <c r="I745">
        <v>133300</v>
      </c>
      <c r="J745">
        <f t="shared" si="80"/>
        <v>2.4397533758439609</v>
      </c>
      <c r="K745" s="50">
        <f t="shared" si="75"/>
        <v>406.86475246153873</v>
      </c>
      <c r="L745" s="53">
        <f t="shared" si="79"/>
        <v>8.9338468799696109</v>
      </c>
      <c r="M745">
        <v>17</v>
      </c>
      <c r="N745">
        <v>32.300000000000004</v>
      </c>
      <c r="O745">
        <v>384</v>
      </c>
      <c r="P745">
        <v>28</v>
      </c>
      <c r="Q745">
        <v>116.36</v>
      </c>
      <c r="R745" s="7">
        <v>11.875</v>
      </c>
      <c r="S745" s="8">
        <v>114490</v>
      </c>
      <c r="T745">
        <v>2</v>
      </c>
      <c r="U745" s="9">
        <v>53.073</v>
      </c>
      <c r="V745" s="9">
        <v>53.06</v>
      </c>
      <c r="W745" s="9">
        <v>52.978000000000002</v>
      </c>
      <c r="X745" s="9">
        <v>53.045000000000002</v>
      </c>
      <c r="Y745" s="9">
        <v>53.110999999999997</v>
      </c>
    </row>
    <row r="746" spans="1:25" hidden="1" x14ac:dyDescent="0.3">
      <c r="A746" t="s">
        <v>445</v>
      </c>
      <c r="B746" t="s">
        <v>446</v>
      </c>
      <c r="C746" t="s">
        <v>823</v>
      </c>
      <c r="D746" t="s">
        <v>448</v>
      </c>
      <c r="E746" s="52">
        <f>Transportation!E746/1000000</f>
        <v>3.3000000000000003E-5</v>
      </c>
      <c r="F746" s="55">
        <f t="shared" si="76"/>
        <v>7.9780219780219877E-6</v>
      </c>
      <c r="G746" s="57">
        <f t="shared" si="77"/>
        <v>7.9780219780219869E-7</v>
      </c>
      <c r="H746" s="4">
        <f t="shared" si="78"/>
        <v>1.2692307692307707E-7</v>
      </c>
      <c r="I746">
        <v>692400</v>
      </c>
      <c r="J746">
        <f t="shared" si="80"/>
        <v>1.4090949956672443</v>
      </c>
      <c r="K746" s="50">
        <f t="shared" si="75"/>
        <v>2113.3770037837166</v>
      </c>
      <c r="L746" s="53">
        <f t="shared" si="79"/>
        <v>26.801540639908829</v>
      </c>
      <c r="M746">
        <v>45.5</v>
      </c>
      <c r="N746">
        <v>103</v>
      </c>
      <c r="O746">
        <v>351</v>
      </c>
      <c r="P746">
        <v>36.090000000000003</v>
      </c>
      <c r="Q746">
        <v>111.53</v>
      </c>
      <c r="R746" s="7">
        <v>3.4159999999999999</v>
      </c>
      <c r="S746" s="8">
        <v>226160</v>
      </c>
      <c r="T746">
        <v>4</v>
      </c>
      <c r="U746" s="9">
        <v>76.052999999999997</v>
      </c>
      <c r="V746" s="9">
        <v>76.111000000000004</v>
      </c>
      <c r="W746" s="9">
        <v>74.162999999999997</v>
      </c>
      <c r="X746" s="9">
        <v>75.352000000000004</v>
      </c>
      <c r="Y746" s="9">
        <v>78.350999999999999</v>
      </c>
    </row>
    <row r="747" spans="1:25" hidden="1" x14ac:dyDescent="0.3">
      <c r="A747" t="s">
        <v>445</v>
      </c>
      <c r="B747" t="s">
        <v>446</v>
      </c>
      <c r="C747" t="s">
        <v>824</v>
      </c>
      <c r="D747" t="s">
        <v>448</v>
      </c>
      <c r="E747" s="52">
        <f>Transportation!E747/1000000</f>
        <v>1.2200000000000002E-5</v>
      </c>
      <c r="F747" s="55">
        <f t="shared" si="76"/>
        <v>2.9494505494505529E-6</v>
      </c>
      <c r="G747" s="57">
        <f t="shared" si="77"/>
        <v>2.9494505494505529E-7</v>
      </c>
      <c r="H747" s="4">
        <f t="shared" si="78"/>
        <v>4.6923076923076972E-8</v>
      </c>
      <c r="I747">
        <v>182200</v>
      </c>
      <c r="J747">
        <f t="shared" si="80"/>
        <v>1.9796793358946216</v>
      </c>
      <c r="K747" s="50">
        <f t="shared" si="75"/>
        <v>556.11971416723452</v>
      </c>
      <c r="L747" s="53">
        <f t="shared" si="79"/>
        <v>9.9084483577844793</v>
      </c>
      <c r="M747">
        <v>23.3</v>
      </c>
      <c r="N747">
        <v>37.700000000000003</v>
      </c>
      <c r="O747">
        <v>373</v>
      </c>
      <c r="P747">
        <v>34.520000000000003</v>
      </c>
      <c r="Q747">
        <v>110.88</v>
      </c>
      <c r="R747" s="7">
        <v>9.8701000000000008</v>
      </c>
      <c r="S747">
        <v>76077</v>
      </c>
      <c r="T747">
        <v>3</v>
      </c>
      <c r="U747" s="9">
        <v>55.887999999999998</v>
      </c>
      <c r="V747" s="9">
        <v>55.238999999999997</v>
      </c>
      <c r="W747" s="9">
        <v>45.811</v>
      </c>
      <c r="X747" s="9">
        <v>54.311999999999998</v>
      </c>
      <c r="Y747" s="9">
        <v>55.954000000000001</v>
      </c>
    </row>
    <row r="748" spans="1:25" hidden="1" x14ac:dyDescent="0.3">
      <c r="A748" t="s">
        <v>445</v>
      </c>
      <c r="B748" t="s">
        <v>446</v>
      </c>
      <c r="C748" t="s">
        <v>825</v>
      </c>
      <c r="D748" t="s">
        <v>448</v>
      </c>
      <c r="E748" s="52">
        <f>Transportation!E748/1000000</f>
        <v>1.43E-5</v>
      </c>
      <c r="F748" s="55">
        <f t="shared" si="76"/>
        <v>3.4571428571428608E-6</v>
      </c>
      <c r="G748" s="57">
        <f t="shared" si="77"/>
        <v>3.4571428571428607E-7</v>
      </c>
      <c r="H748" s="4">
        <f t="shared" si="78"/>
        <v>5.5000000000000056E-8</v>
      </c>
      <c r="I748">
        <v>178700</v>
      </c>
      <c r="J748">
        <f t="shared" si="80"/>
        <v>2.365891787912703</v>
      </c>
      <c r="K748" s="50">
        <f t="shared" si="75"/>
        <v>545.43684369750167</v>
      </c>
      <c r="L748" s="53">
        <f t="shared" si="79"/>
        <v>11.614000943960495</v>
      </c>
      <c r="M748">
        <v>7.65</v>
      </c>
      <c r="N748">
        <v>64.600000000000009</v>
      </c>
      <c r="O748">
        <v>604</v>
      </c>
      <c r="P748">
        <v>41.18</v>
      </c>
      <c r="Q748">
        <v>121.36</v>
      </c>
      <c r="R748" s="7">
        <v>9.3429000000000002</v>
      </c>
      <c r="S748">
        <v>17813</v>
      </c>
      <c r="T748">
        <v>1</v>
      </c>
      <c r="U748" s="9">
        <v>43.732999999999997</v>
      </c>
      <c r="V748" s="9">
        <v>43.732999999999997</v>
      </c>
      <c r="W748" s="9">
        <v>43.732999999999997</v>
      </c>
      <c r="X748" s="9">
        <v>43.732999999999997</v>
      </c>
      <c r="Y748" s="9">
        <v>43.732999999999997</v>
      </c>
    </row>
    <row r="749" spans="1:25" hidden="1" x14ac:dyDescent="0.3">
      <c r="A749" t="s">
        <v>445</v>
      </c>
      <c r="B749" t="s">
        <v>446</v>
      </c>
      <c r="C749" t="s">
        <v>826</v>
      </c>
      <c r="D749" t="s">
        <v>448</v>
      </c>
      <c r="E749" s="52">
        <f>Transportation!E749/1000000</f>
        <v>9.2199999999999998E-6</v>
      </c>
      <c r="F749" s="55">
        <f t="shared" si="76"/>
        <v>2.2290109890109912E-6</v>
      </c>
      <c r="G749" s="57">
        <f t="shared" si="77"/>
        <v>2.2290109890109912E-7</v>
      </c>
      <c r="H749" s="4">
        <f t="shared" si="78"/>
        <v>3.5461538461538494E-8</v>
      </c>
      <c r="I749">
        <v>143700</v>
      </c>
      <c r="J749">
        <f t="shared" si="80"/>
        <v>1.8969572546972857</v>
      </c>
      <c r="K749" s="50">
        <f t="shared" si="75"/>
        <v>438.60813900017342</v>
      </c>
      <c r="L749" s="53">
        <f t="shared" si="79"/>
        <v>7.48818802121089</v>
      </c>
      <c r="M749">
        <v>16.900000000000002</v>
      </c>
      <c r="N749">
        <v>35</v>
      </c>
      <c r="O749">
        <v>460</v>
      </c>
      <c r="P749">
        <v>22.41</v>
      </c>
      <c r="Q749">
        <v>109.3</v>
      </c>
      <c r="R749" s="7">
        <v>13.151</v>
      </c>
      <c r="S749" s="8">
        <v>144360</v>
      </c>
      <c r="T749">
        <v>4</v>
      </c>
      <c r="U749" s="9">
        <v>37.703000000000003</v>
      </c>
      <c r="V749" s="9">
        <v>37.573999999999998</v>
      </c>
      <c r="W749" s="9">
        <v>35.701999999999998</v>
      </c>
      <c r="X749" s="9">
        <v>37.768999999999998</v>
      </c>
      <c r="Y749" s="9">
        <v>38.090000000000003</v>
      </c>
    </row>
    <row r="750" spans="1:25" hidden="1" x14ac:dyDescent="0.3">
      <c r="A750" t="s">
        <v>445</v>
      </c>
      <c r="B750" t="s">
        <v>446</v>
      </c>
      <c r="C750" t="s">
        <v>827</v>
      </c>
      <c r="D750" t="s">
        <v>448</v>
      </c>
      <c r="E750" s="52">
        <f>Transportation!E750/1000000</f>
        <v>1.2999999999999999E-5</v>
      </c>
      <c r="F750" s="55">
        <f t="shared" si="76"/>
        <v>3.1428571428571459E-6</v>
      </c>
      <c r="G750" s="57">
        <f t="shared" si="77"/>
        <v>3.142857142857146E-7</v>
      </c>
      <c r="H750" s="4">
        <f t="shared" si="78"/>
        <v>5.0000000000000044E-8</v>
      </c>
      <c r="I750">
        <v>201000</v>
      </c>
      <c r="J750">
        <f t="shared" si="80"/>
        <v>1.9121884328358207</v>
      </c>
      <c r="K750" s="50">
        <f t="shared" si="75"/>
        <v>613.50198983322798</v>
      </c>
      <c r="L750" s="53">
        <f t="shared" si="79"/>
        <v>10.55818267632772</v>
      </c>
      <c r="M750">
        <v>12.5</v>
      </c>
      <c r="N750">
        <v>56.800000000000004</v>
      </c>
      <c r="O750">
        <v>590</v>
      </c>
      <c r="P750">
        <v>41.26</v>
      </c>
      <c r="Q750">
        <v>119.41</v>
      </c>
      <c r="R750" s="7">
        <v>10.385</v>
      </c>
      <c r="S750">
        <v>34117</v>
      </c>
      <c r="T750">
        <v>2</v>
      </c>
      <c r="U750" s="9">
        <v>39.856999999999999</v>
      </c>
      <c r="V750" s="9">
        <v>39.698999999999998</v>
      </c>
      <c r="W750" s="9">
        <v>38.776000000000003</v>
      </c>
      <c r="X750" s="9">
        <v>39.347000000000001</v>
      </c>
      <c r="Y750" s="9">
        <v>39.917000000000002</v>
      </c>
    </row>
    <row r="751" spans="1:25" hidden="1" x14ac:dyDescent="0.3">
      <c r="A751" t="s">
        <v>445</v>
      </c>
      <c r="B751" t="s">
        <v>446</v>
      </c>
      <c r="C751" t="s">
        <v>828</v>
      </c>
      <c r="D751" t="s">
        <v>448</v>
      </c>
      <c r="E751" s="52">
        <f>Transportation!E751/1000000</f>
        <v>2.7700000000000002E-5</v>
      </c>
      <c r="F751" s="55">
        <f t="shared" si="76"/>
        <v>6.696703296703304E-6</v>
      </c>
      <c r="G751" s="57">
        <f t="shared" si="77"/>
        <v>6.696703296703304E-7</v>
      </c>
      <c r="H751" s="4">
        <f t="shared" si="78"/>
        <v>1.0653846153846165E-7</v>
      </c>
      <c r="I751">
        <v>139600</v>
      </c>
      <c r="J751">
        <f t="shared" si="80"/>
        <v>5.8664820021489978</v>
      </c>
      <c r="K751" s="50">
        <f t="shared" si="75"/>
        <v>426.09391930705783</v>
      </c>
      <c r="L751" s="53">
        <f t="shared" si="79"/>
        <v>22.497050779559842</v>
      </c>
      <c r="M751">
        <v>5.37</v>
      </c>
      <c r="N751">
        <v>60.2</v>
      </c>
      <c r="O751">
        <v>300</v>
      </c>
      <c r="P751">
        <v>41.81</v>
      </c>
      <c r="Q751">
        <v>126.91</v>
      </c>
      <c r="R751" s="7">
        <v>4.9751000000000003</v>
      </c>
      <c r="S751">
        <v>24856</v>
      </c>
      <c r="T751">
        <v>4</v>
      </c>
      <c r="U751" s="9">
        <v>17.756</v>
      </c>
      <c r="V751" s="9">
        <v>17.8</v>
      </c>
      <c r="W751" s="9">
        <v>17.747</v>
      </c>
      <c r="X751" s="9">
        <v>18.064</v>
      </c>
      <c r="Y751" s="9">
        <v>18.283000000000001</v>
      </c>
    </row>
    <row r="752" spans="1:25" hidden="1" x14ac:dyDescent="0.3">
      <c r="A752" t="s">
        <v>445</v>
      </c>
      <c r="B752" t="s">
        <v>446</v>
      </c>
      <c r="C752" t="s">
        <v>829</v>
      </c>
      <c r="D752" t="s">
        <v>448</v>
      </c>
      <c r="E752" s="52">
        <f>Transportation!E752/1000000</f>
        <v>1.3900000000000001E-5</v>
      </c>
      <c r="F752" s="55">
        <f t="shared" si="76"/>
        <v>3.3604395604395639E-6</v>
      </c>
      <c r="G752" s="57">
        <f t="shared" si="77"/>
        <v>3.3604395604395639E-7</v>
      </c>
      <c r="H752" s="4">
        <f t="shared" si="78"/>
        <v>5.3461538461538516E-8</v>
      </c>
      <c r="I752">
        <v>115900</v>
      </c>
      <c r="J752">
        <f t="shared" si="80"/>
        <v>3.5458042493528903</v>
      </c>
      <c r="K752" s="50">
        <f t="shared" si="75"/>
        <v>353.75562498343839</v>
      </c>
      <c r="L752" s="53">
        <f t="shared" si="79"/>
        <v>11.28913378468887</v>
      </c>
      <c r="M752">
        <v>12.9</v>
      </c>
      <c r="N752">
        <v>32.300000000000004</v>
      </c>
      <c r="O752">
        <v>312</v>
      </c>
      <c r="P752">
        <v>45.29</v>
      </c>
      <c r="Q752">
        <v>130.27000000000001</v>
      </c>
      <c r="R752" s="7">
        <v>9.6742000000000008</v>
      </c>
      <c r="S752">
        <v>15111</v>
      </c>
      <c r="T752">
        <v>3</v>
      </c>
      <c r="U752" s="9">
        <v>14.342000000000001</v>
      </c>
      <c r="V752" s="9">
        <v>14.32</v>
      </c>
      <c r="W752" s="9">
        <v>13.949</v>
      </c>
      <c r="X752" s="9">
        <v>14.198</v>
      </c>
      <c r="Y752" s="9">
        <v>14.347</v>
      </c>
    </row>
    <row r="753" spans="1:25" hidden="1" x14ac:dyDescent="0.3">
      <c r="A753" t="s">
        <v>445</v>
      </c>
      <c r="B753" t="s">
        <v>446</v>
      </c>
      <c r="C753" t="s">
        <v>830</v>
      </c>
      <c r="D753" t="s">
        <v>448</v>
      </c>
      <c r="E753" s="52">
        <f>Transportation!E753/1000000</f>
        <v>7.0400000000000004E-5</v>
      </c>
      <c r="F753" s="55">
        <f t="shared" si="76"/>
        <v>1.701978021978024E-5</v>
      </c>
      <c r="G753" s="57">
        <f t="shared" si="77"/>
        <v>1.7019780219780238E-6</v>
      </c>
      <c r="H753" s="4">
        <f t="shared" si="78"/>
        <v>2.7076923076923106E-7</v>
      </c>
      <c r="I753">
        <v>891000</v>
      </c>
      <c r="J753">
        <f t="shared" si="80"/>
        <v>2.3360296296296297</v>
      </c>
      <c r="K753" s="50">
        <f t="shared" si="75"/>
        <v>2719.5535967234136</v>
      </c>
      <c r="L753" s="53">
        <f t="shared" si="79"/>
        <v>57.176620031805498</v>
      </c>
      <c r="M753">
        <v>15.100000000000001</v>
      </c>
      <c r="N753">
        <v>230</v>
      </c>
      <c r="O753">
        <v>432</v>
      </c>
      <c r="P753">
        <v>36.85</v>
      </c>
      <c r="Q753">
        <v>115.71</v>
      </c>
      <c r="R753" s="7">
        <v>1.8805000000000001</v>
      </c>
      <c r="S753" s="8">
        <v>147760</v>
      </c>
      <c r="T753">
        <v>2</v>
      </c>
      <c r="U753" s="9">
        <v>88.85</v>
      </c>
      <c r="V753" s="9">
        <v>88.42</v>
      </c>
      <c r="W753" s="9">
        <v>85.988</v>
      </c>
      <c r="X753" s="9">
        <v>87.503</v>
      </c>
      <c r="Y753" s="9">
        <v>89.018000000000001</v>
      </c>
    </row>
    <row r="754" spans="1:25" hidden="1" x14ac:dyDescent="0.3">
      <c r="A754" t="s">
        <v>445</v>
      </c>
      <c r="B754" t="s">
        <v>446</v>
      </c>
      <c r="C754" t="s">
        <v>831</v>
      </c>
      <c r="D754" t="s">
        <v>448</v>
      </c>
      <c r="E754" s="52">
        <f>Transportation!E754/1000000</f>
        <v>1.4600000000000001E-5</v>
      </c>
      <c r="F754" s="55">
        <f t="shared" si="76"/>
        <v>3.5296703296703335E-6</v>
      </c>
      <c r="G754" s="57">
        <f t="shared" si="77"/>
        <v>3.5296703296703337E-7</v>
      </c>
      <c r="H754" s="4">
        <f t="shared" si="78"/>
        <v>5.6153846153846209E-8</v>
      </c>
      <c r="I754">
        <v>188200</v>
      </c>
      <c r="J754">
        <f t="shared" si="80"/>
        <v>2.2935944473963867</v>
      </c>
      <c r="K754" s="50">
        <f t="shared" si="75"/>
        <v>574.43320640106219</v>
      </c>
      <c r="L754" s="53">
        <f t="shared" si="79"/>
        <v>11.857651313414209</v>
      </c>
      <c r="M754">
        <v>14.8</v>
      </c>
      <c r="N754">
        <v>49</v>
      </c>
      <c r="O754">
        <v>429</v>
      </c>
      <c r="P754">
        <v>36.520000000000003</v>
      </c>
      <c r="Q754">
        <v>118.55</v>
      </c>
      <c r="R754" s="7">
        <v>8.7601999999999993</v>
      </c>
      <c r="S754" s="8">
        <v>129750</v>
      </c>
      <c r="T754">
        <v>3</v>
      </c>
      <c r="U754" s="9">
        <v>67.908000000000001</v>
      </c>
      <c r="V754" s="9">
        <v>67.915999999999997</v>
      </c>
      <c r="W754" s="9">
        <v>67.69</v>
      </c>
      <c r="X754" s="9">
        <v>67.908000000000001</v>
      </c>
      <c r="Y754" s="9">
        <v>70.129000000000005</v>
      </c>
    </row>
    <row r="755" spans="1:25" hidden="1" x14ac:dyDescent="0.3">
      <c r="A755" t="s">
        <v>445</v>
      </c>
      <c r="B755" t="s">
        <v>446</v>
      </c>
      <c r="C755" t="s">
        <v>832</v>
      </c>
      <c r="D755" t="s">
        <v>448</v>
      </c>
      <c r="E755" s="52">
        <f>Transportation!E755/1000000</f>
        <v>2.5700000000000001E-5</v>
      </c>
      <c r="F755" s="55">
        <f t="shared" si="76"/>
        <v>6.2131868131868203E-6</v>
      </c>
      <c r="G755" s="57">
        <f t="shared" si="77"/>
        <v>6.2131868131868195E-7</v>
      </c>
      <c r="H755" s="4">
        <f t="shared" si="78"/>
        <v>9.8846153846153948E-8</v>
      </c>
      <c r="I755">
        <v>202800</v>
      </c>
      <c r="J755">
        <f t="shared" si="80"/>
        <v>3.7466969304733726</v>
      </c>
      <c r="K755" s="50">
        <f t="shared" si="75"/>
        <v>618.99603750337621</v>
      </c>
      <c r="L755" s="53">
        <f t="shared" si="79"/>
        <v>20.872714983201721</v>
      </c>
      <c r="M755">
        <v>7</v>
      </c>
      <c r="N755">
        <v>76.600000000000009</v>
      </c>
      <c r="O755">
        <v>384</v>
      </c>
      <c r="P755">
        <v>33.06</v>
      </c>
      <c r="Q755">
        <v>115.26</v>
      </c>
      <c r="R755" s="7">
        <v>5.0133000000000001</v>
      </c>
      <c r="S755">
        <v>98908</v>
      </c>
      <c r="T755">
        <v>1</v>
      </c>
      <c r="U755" s="9">
        <v>76.497</v>
      </c>
      <c r="V755" s="9">
        <v>76.497</v>
      </c>
      <c r="W755" s="9">
        <v>76.497</v>
      </c>
      <c r="X755" s="9">
        <v>76.497</v>
      </c>
      <c r="Y755" s="9">
        <v>76.497</v>
      </c>
    </row>
    <row r="756" spans="1:25" hidden="1" x14ac:dyDescent="0.3">
      <c r="A756" t="s">
        <v>445</v>
      </c>
      <c r="B756" t="s">
        <v>446</v>
      </c>
      <c r="C756" t="s">
        <v>833</v>
      </c>
      <c r="D756" t="s">
        <v>448</v>
      </c>
      <c r="E756" s="52">
        <f>Transportation!E756/1000000</f>
        <v>1.6500000000000001E-5</v>
      </c>
      <c r="F756" s="55">
        <f t="shared" si="76"/>
        <v>3.9890109890109938E-6</v>
      </c>
      <c r="G756" s="57">
        <f t="shared" si="77"/>
        <v>3.9890109890109934E-7</v>
      </c>
      <c r="H756" s="4">
        <f t="shared" si="78"/>
        <v>6.3461538461538533E-8</v>
      </c>
      <c r="I756">
        <v>146200</v>
      </c>
      <c r="J756">
        <f t="shared" si="80"/>
        <v>3.3367215287277703</v>
      </c>
      <c r="K756" s="50">
        <f t="shared" ref="K756:K819" si="81">I756*CVD_CHN</f>
        <v>446.23876076426831</v>
      </c>
      <c r="L756" s="53">
        <f t="shared" si="79"/>
        <v>13.400770319954415</v>
      </c>
      <c r="M756">
        <v>8.5299999999999994</v>
      </c>
      <c r="N756">
        <v>50.1</v>
      </c>
      <c r="O756">
        <v>402</v>
      </c>
      <c r="P756">
        <v>34.93</v>
      </c>
      <c r="Q756">
        <v>118.64</v>
      </c>
      <c r="R756" s="7">
        <v>8.0317000000000007</v>
      </c>
      <c r="S756">
        <v>59877</v>
      </c>
      <c r="T756">
        <v>1</v>
      </c>
      <c r="U756" s="9">
        <v>70.433000000000007</v>
      </c>
      <c r="V756" s="9">
        <v>70.433000000000007</v>
      </c>
      <c r="W756" s="9">
        <v>70.433000000000007</v>
      </c>
      <c r="X756" s="9">
        <v>70.433000000000007</v>
      </c>
      <c r="Y756" s="9">
        <v>70.433000000000007</v>
      </c>
    </row>
    <row r="757" spans="1:25" hidden="1" x14ac:dyDescent="0.3">
      <c r="A757" t="s">
        <v>445</v>
      </c>
      <c r="B757" t="s">
        <v>446</v>
      </c>
      <c r="C757" t="s">
        <v>834</v>
      </c>
      <c r="D757" t="s">
        <v>448</v>
      </c>
      <c r="E757" s="52">
        <f>Transportation!E757/1000000</f>
        <v>4.7199999999999997E-6</v>
      </c>
      <c r="F757" s="55">
        <f t="shared" si="76"/>
        <v>1.1410989010989022E-6</v>
      </c>
      <c r="G757" s="57">
        <f t="shared" si="77"/>
        <v>1.1410989010989022E-7</v>
      </c>
      <c r="H757" s="4">
        <f t="shared" si="78"/>
        <v>1.815384615384617E-8</v>
      </c>
      <c r="I757">
        <v>111400</v>
      </c>
      <c r="J757">
        <f t="shared" si="80"/>
        <v>1.2526801615798921</v>
      </c>
      <c r="K757" s="50">
        <f t="shared" si="81"/>
        <v>340.02050580806764</v>
      </c>
      <c r="L757" s="53">
        <f t="shared" si="79"/>
        <v>3.8334324794051415</v>
      </c>
      <c r="M757">
        <v>41.2</v>
      </c>
      <c r="N757">
        <v>17.400000000000002</v>
      </c>
      <c r="O757">
        <v>451</v>
      </c>
      <c r="P757">
        <v>36.44</v>
      </c>
      <c r="Q757">
        <v>114.2</v>
      </c>
      <c r="R757" s="7">
        <v>26.021000000000001</v>
      </c>
      <c r="S757" s="8">
        <v>841170</v>
      </c>
      <c r="T757">
        <v>4</v>
      </c>
      <c r="U757" s="9">
        <v>82.158000000000001</v>
      </c>
      <c r="V757" s="9">
        <v>82.533000000000001</v>
      </c>
      <c r="W757" s="9">
        <v>79.555999999999997</v>
      </c>
      <c r="X757" s="9">
        <v>85.667000000000002</v>
      </c>
      <c r="Y757" s="9">
        <v>91.231999999999999</v>
      </c>
    </row>
    <row r="758" spans="1:25" hidden="1" x14ac:dyDescent="0.3">
      <c r="A758" t="s">
        <v>445</v>
      </c>
      <c r="B758" t="s">
        <v>446</v>
      </c>
      <c r="C758" t="s">
        <v>835</v>
      </c>
      <c r="D758" t="s">
        <v>448</v>
      </c>
      <c r="E758" s="52">
        <f>Transportation!E758/1000000</f>
        <v>3.9899999999999999E-6</v>
      </c>
      <c r="F758" s="55">
        <f t="shared" si="76"/>
        <v>9.6461538461538569E-7</v>
      </c>
      <c r="G758" s="57">
        <f t="shared" si="77"/>
        <v>9.6461538461538564E-8</v>
      </c>
      <c r="H758" s="4">
        <f t="shared" si="78"/>
        <v>1.5346153846153859E-8</v>
      </c>
      <c r="I758">
        <v>101700</v>
      </c>
      <c r="J758">
        <f t="shared" si="80"/>
        <v>1.1599394911504424</v>
      </c>
      <c r="K758" s="50">
        <f t="shared" si="81"/>
        <v>310.41369336337954</v>
      </c>
      <c r="L758" s="53">
        <f t="shared" si="79"/>
        <v>3.2405499137344309</v>
      </c>
      <c r="M758">
        <v>54.300000000000004</v>
      </c>
      <c r="N758">
        <v>13.8</v>
      </c>
      <c r="O758">
        <v>418</v>
      </c>
      <c r="P758">
        <v>39.74</v>
      </c>
      <c r="Q758">
        <v>118.44</v>
      </c>
      <c r="R758" s="7">
        <v>30.297000000000001</v>
      </c>
      <c r="S758" s="8">
        <v>439890</v>
      </c>
      <c r="T758">
        <v>4</v>
      </c>
      <c r="U758" s="9">
        <v>74.305000000000007</v>
      </c>
      <c r="V758" s="9">
        <v>74.299000000000007</v>
      </c>
      <c r="W758" s="9">
        <v>66.774000000000001</v>
      </c>
      <c r="X758" s="9">
        <v>71.230999999999995</v>
      </c>
      <c r="Y758" s="9">
        <v>77.531999999999996</v>
      </c>
    </row>
    <row r="759" spans="1:25" hidden="1" x14ac:dyDescent="0.3">
      <c r="A759" t="s">
        <v>445</v>
      </c>
      <c r="B759" t="s">
        <v>446</v>
      </c>
      <c r="C759" t="s">
        <v>836</v>
      </c>
      <c r="D759" t="s">
        <v>448</v>
      </c>
      <c r="E759" s="52">
        <f>Transportation!E759/1000000</f>
        <v>1.4E-5</v>
      </c>
      <c r="F759" s="55">
        <f t="shared" si="76"/>
        <v>3.3846153846153881E-6</v>
      </c>
      <c r="G759" s="57">
        <f t="shared" si="77"/>
        <v>3.3846153846153882E-7</v>
      </c>
      <c r="H759" s="4">
        <f t="shared" si="78"/>
        <v>5.3846153846153896E-8</v>
      </c>
      <c r="I759">
        <v>193500</v>
      </c>
      <c r="J759">
        <f t="shared" si="80"/>
        <v>2.1390968992248061</v>
      </c>
      <c r="K759" s="50">
        <f t="shared" si="81"/>
        <v>590.61012454094327</v>
      </c>
      <c r="L759" s="53">
        <f t="shared" si="79"/>
        <v>11.370350574506775</v>
      </c>
      <c r="M759">
        <v>14.5</v>
      </c>
      <c r="N759">
        <v>50.800000000000004</v>
      </c>
      <c r="O759">
        <v>390</v>
      </c>
      <c r="P759">
        <v>35.61</v>
      </c>
      <c r="Q759">
        <v>103.21</v>
      </c>
      <c r="R759" s="7">
        <v>7.6768999999999998</v>
      </c>
      <c r="S759" s="8">
        <v>239690</v>
      </c>
      <c r="T759">
        <v>4</v>
      </c>
      <c r="U759" s="9">
        <v>30.864000000000001</v>
      </c>
      <c r="V759" s="9">
        <v>30.791</v>
      </c>
      <c r="W759" s="9">
        <v>29.530999999999999</v>
      </c>
      <c r="X759" s="9">
        <v>31.071999999999999</v>
      </c>
      <c r="Y759" s="9">
        <v>32.142000000000003</v>
      </c>
    </row>
    <row r="760" spans="1:25" hidden="1" x14ac:dyDescent="0.3">
      <c r="A760" t="s">
        <v>445</v>
      </c>
      <c r="B760" t="s">
        <v>446</v>
      </c>
      <c r="C760" t="s">
        <v>837</v>
      </c>
      <c r="D760" t="s">
        <v>448</v>
      </c>
      <c r="E760" s="52">
        <f>Transportation!E760/1000000</f>
        <v>2.0900000000000003E-5</v>
      </c>
      <c r="F760" s="55">
        <f t="shared" si="76"/>
        <v>5.052747252747259E-6</v>
      </c>
      <c r="G760" s="57">
        <f t="shared" si="77"/>
        <v>5.0527472527472588E-7</v>
      </c>
      <c r="H760" s="4">
        <f t="shared" si="78"/>
        <v>8.0384615384615474E-8</v>
      </c>
      <c r="I760">
        <v>188700</v>
      </c>
      <c r="J760">
        <f t="shared" si="80"/>
        <v>3.2745963831478542</v>
      </c>
      <c r="K760" s="50">
        <f t="shared" si="81"/>
        <v>575.9593307538812</v>
      </c>
      <c r="L760" s="53">
        <f t="shared" si="79"/>
        <v>16.974309071942262</v>
      </c>
      <c r="M760">
        <v>9.52</v>
      </c>
      <c r="N760">
        <v>61.1</v>
      </c>
      <c r="O760">
        <v>370</v>
      </c>
      <c r="P760">
        <v>29.49</v>
      </c>
      <c r="Q760">
        <v>113.47</v>
      </c>
      <c r="R760" s="7">
        <v>6.0507</v>
      </c>
      <c r="S760">
        <v>65385</v>
      </c>
      <c r="T760">
        <v>2</v>
      </c>
      <c r="U760" s="9">
        <v>54.668999999999997</v>
      </c>
      <c r="V760" s="9">
        <v>54.42</v>
      </c>
      <c r="W760" s="9">
        <v>52.22</v>
      </c>
      <c r="X760" s="9">
        <v>53.466000000000001</v>
      </c>
      <c r="Y760" s="9">
        <v>54.712000000000003</v>
      </c>
    </row>
    <row r="761" spans="1:25" hidden="1" x14ac:dyDescent="0.3">
      <c r="A761" t="s">
        <v>445</v>
      </c>
      <c r="B761" t="s">
        <v>446</v>
      </c>
      <c r="C761" t="s">
        <v>838</v>
      </c>
      <c r="D761" t="s">
        <v>448</v>
      </c>
      <c r="E761" s="52">
        <f>Transportation!E761/1000000</f>
        <v>6.4100000000000013E-5</v>
      </c>
      <c r="F761" s="55">
        <f t="shared" si="76"/>
        <v>1.5496703296703317E-5</v>
      </c>
      <c r="G761" s="57">
        <f t="shared" si="77"/>
        <v>1.5496703296703315E-6</v>
      </c>
      <c r="H761" s="4">
        <f t="shared" si="78"/>
        <v>2.4653846153846182E-7</v>
      </c>
      <c r="I761">
        <v>2498000</v>
      </c>
      <c r="J761">
        <f t="shared" si="80"/>
        <v>0.75866314551641323</v>
      </c>
      <c r="K761" s="50">
        <f t="shared" si="81"/>
        <v>7624.5172666835988</v>
      </c>
      <c r="L761" s="53">
        <f t="shared" si="79"/>
        <v>52.059962273277449</v>
      </c>
      <c r="M761">
        <v>135</v>
      </c>
      <c r="N761">
        <v>215</v>
      </c>
      <c r="O761">
        <v>398</v>
      </c>
      <c r="P761">
        <v>35.020000000000003</v>
      </c>
      <c r="Q761">
        <v>118.31</v>
      </c>
      <c r="R761" s="7">
        <v>1.8512</v>
      </c>
      <c r="S761" s="8">
        <v>767490</v>
      </c>
      <c r="T761">
        <v>7</v>
      </c>
      <c r="U761" s="9">
        <v>81.338999999999999</v>
      </c>
      <c r="V761" s="9">
        <v>81.786000000000001</v>
      </c>
      <c r="W761" s="9">
        <v>80.760000000000005</v>
      </c>
      <c r="X761" s="9">
        <v>81.489999999999995</v>
      </c>
      <c r="Y761" s="9">
        <v>86.457999999999998</v>
      </c>
    </row>
    <row r="762" spans="1:25" hidden="1" x14ac:dyDescent="0.3">
      <c r="A762" t="s">
        <v>445</v>
      </c>
      <c r="B762" t="s">
        <v>446</v>
      </c>
      <c r="C762" t="s">
        <v>839</v>
      </c>
      <c r="D762" t="s">
        <v>448</v>
      </c>
      <c r="E762" s="52">
        <f>Transportation!E762/1000000</f>
        <v>4.1200000000000004E-6</v>
      </c>
      <c r="F762" s="55">
        <f t="shared" si="76"/>
        <v>9.9604395604395727E-7</v>
      </c>
      <c r="G762" s="57">
        <f t="shared" si="77"/>
        <v>9.9604395604395714E-8</v>
      </c>
      <c r="H762" s="4">
        <f t="shared" si="78"/>
        <v>1.5846153846153864E-8</v>
      </c>
      <c r="I762">
        <v>107100</v>
      </c>
      <c r="J762">
        <f t="shared" si="80"/>
        <v>1.1373421568627453</v>
      </c>
      <c r="K762" s="50">
        <f t="shared" si="81"/>
        <v>326.89583637382447</v>
      </c>
      <c r="L762" s="53">
        <f t="shared" si="79"/>
        <v>3.3461317404977096</v>
      </c>
      <c r="M762">
        <v>58.1</v>
      </c>
      <c r="N762">
        <v>14.100000000000001</v>
      </c>
      <c r="O762">
        <v>393</v>
      </c>
      <c r="P762">
        <v>33.81</v>
      </c>
      <c r="Q762">
        <v>113.92</v>
      </c>
      <c r="R762" s="7">
        <v>27.939</v>
      </c>
      <c r="S762" s="8">
        <v>513090</v>
      </c>
      <c r="T762">
        <v>6</v>
      </c>
      <c r="U762" s="9">
        <v>82.91</v>
      </c>
      <c r="V762" s="9">
        <v>82.191999999999993</v>
      </c>
      <c r="W762" s="9">
        <v>78.867999999999995</v>
      </c>
      <c r="X762" s="9">
        <v>80.760000000000005</v>
      </c>
      <c r="Y762" s="9">
        <v>83.591999999999999</v>
      </c>
    </row>
    <row r="763" spans="1:25" hidden="1" x14ac:dyDescent="0.3">
      <c r="A763" t="s">
        <v>445</v>
      </c>
      <c r="B763" t="s">
        <v>446</v>
      </c>
      <c r="C763" t="s">
        <v>840</v>
      </c>
      <c r="D763" t="s">
        <v>448</v>
      </c>
      <c r="E763" s="52">
        <f>Transportation!E763/1000000</f>
        <v>2.1999999999999999E-5</v>
      </c>
      <c r="F763" s="55">
        <f t="shared" si="76"/>
        <v>5.3186813186813243E-6</v>
      </c>
      <c r="G763" s="57">
        <f t="shared" si="77"/>
        <v>5.3186813186813239E-7</v>
      </c>
      <c r="H763" s="4">
        <f t="shared" si="78"/>
        <v>8.4615384615384693E-8</v>
      </c>
      <c r="I763">
        <v>251400</v>
      </c>
      <c r="J763">
        <f t="shared" si="80"/>
        <v>2.5872643198090692</v>
      </c>
      <c r="K763" s="50">
        <f t="shared" si="81"/>
        <v>767.33532459738058</v>
      </c>
      <c r="L763" s="53">
        <f t="shared" si="79"/>
        <v>17.867693759939222</v>
      </c>
      <c r="M763">
        <v>11.100000000000001</v>
      </c>
      <c r="N763">
        <v>75.5</v>
      </c>
      <c r="O763">
        <v>441</v>
      </c>
      <c r="P763">
        <v>36.06</v>
      </c>
      <c r="Q763">
        <v>113.81</v>
      </c>
      <c r="R763" s="7">
        <v>5.8501000000000003</v>
      </c>
      <c r="S763">
        <v>98103</v>
      </c>
      <c r="T763">
        <v>2</v>
      </c>
      <c r="U763" s="9">
        <v>68.010999999999996</v>
      </c>
      <c r="V763" s="9">
        <v>67.061999999999998</v>
      </c>
      <c r="W763" s="9">
        <v>61.603999999999999</v>
      </c>
      <c r="X763" s="9">
        <v>64.995999999999995</v>
      </c>
      <c r="Y763" s="9">
        <v>68.387</v>
      </c>
    </row>
    <row r="764" spans="1:25" hidden="1" x14ac:dyDescent="0.3">
      <c r="A764" t="s">
        <v>445</v>
      </c>
      <c r="B764" t="s">
        <v>446</v>
      </c>
      <c r="C764" t="s">
        <v>841</v>
      </c>
      <c r="D764" t="s">
        <v>448</v>
      </c>
      <c r="E764" s="52">
        <f>Transportation!E764/1000000</f>
        <v>1.1200000000000001E-5</v>
      </c>
      <c r="F764" s="55">
        <f t="shared" si="76"/>
        <v>2.7076923076923106E-6</v>
      </c>
      <c r="G764" s="57">
        <f t="shared" si="77"/>
        <v>2.7076923076923106E-7</v>
      </c>
      <c r="H764" s="4">
        <f t="shared" si="78"/>
        <v>4.307692307692312E-8</v>
      </c>
      <c r="I764">
        <v>137900</v>
      </c>
      <c r="J764">
        <f t="shared" si="80"/>
        <v>2.4012487309644674</v>
      </c>
      <c r="K764" s="50">
        <f t="shared" si="81"/>
        <v>420.90509650747333</v>
      </c>
      <c r="L764" s="53">
        <f t="shared" si="79"/>
        <v>9.0962804596054223</v>
      </c>
      <c r="M764">
        <v>15.600000000000001</v>
      </c>
      <c r="N764">
        <v>34.9</v>
      </c>
      <c r="O764">
        <v>385</v>
      </c>
      <c r="P764">
        <v>37.520000000000003</v>
      </c>
      <c r="Q764">
        <v>111.13</v>
      </c>
      <c r="R764" s="7">
        <v>11.054</v>
      </c>
      <c r="S764">
        <v>58696</v>
      </c>
      <c r="T764">
        <v>4</v>
      </c>
      <c r="U764" s="9">
        <v>36.719000000000001</v>
      </c>
      <c r="V764" s="9">
        <v>36.869</v>
      </c>
      <c r="W764" s="9">
        <v>36.116</v>
      </c>
      <c r="X764" s="9">
        <v>37.173000000000002</v>
      </c>
      <c r="Y764" s="9">
        <v>40.51</v>
      </c>
    </row>
    <row r="765" spans="1:25" hidden="1" x14ac:dyDescent="0.3">
      <c r="A765" t="s">
        <v>445</v>
      </c>
      <c r="B765" t="s">
        <v>446</v>
      </c>
      <c r="C765" t="s">
        <v>842</v>
      </c>
      <c r="D765" t="s">
        <v>448</v>
      </c>
      <c r="E765" s="52">
        <f>Transportation!E765/1000000</f>
        <v>2.1900000000000004E-5</v>
      </c>
      <c r="F765" s="55">
        <f t="shared" si="76"/>
        <v>5.2945054945055013E-6</v>
      </c>
      <c r="G765" s="57">
        <f t="shared" si="77"/>
        <v>5.2945054945055011E-7</v>
      </c>
      <c r="H765" s="4">
        <f t="shared" si="78"/>
        <v>8.4230769230769326E-8</v>
      </c>
      <c r="I765">
        <v>209300</v>
      </c>
      <c r="J765">
        <f t="shared" si="80"/>
        <v>3.0935581103678933</v>
      </c>
      <c r="K765" s="50">
        <f t="shared" si="81"/>
        <v>638.8356540900229</v>
      </c>
      <c r="L765" s="53">
        <f t="shared" si="79"/>
        <v>17.786476970121313</v>
      </c>
      <c r="M765">
        <v>8.32</v>
      </c>
      <c r="N765">
        <v>72.600000000000009</v>
      </c>
      <c r="O765">
        <v>454</v>
      </c>
      <c r="P765">
        <v>43.31</v>
      </c>
      <c r="Q765">
        <v>124.34</v>
      </c>
      <c r="R765" s="7">
        <v>6.2584</v>
      </c>
      <c r="S765" s="8">
        <v>145160</v>
      </c>
      <c r="T765">
        <v>2</v>
      </c>
      <c r="U765" s="9">
        <v>32.853000000000002</v>
      </c>
      <c r="V765" s="9">
        <v>32.963999999999999</v>
      </c>
      <c r="W765" s="9">
        <v>32.838000000000001</v>
      </c>
      <c r="X765" s="9">
        <v>34.155000000000001</v>
      </c>
      <c r="Y765" s="9">
        <v>35.472000000000001</v>
      </c>
    </row>
    <row r="766" spans="1:25" hidden="1" x14ac:dyDescent="0.3">
      <c r="A766" t="s">
        <v>445</v>
      </c>
      <c r="B766" t="s">
        <v>446</v>
      </c>
      <c r="C766" t="s">
        <v>843</v>
      </c>
      <c r="D766" t="s">
        <v>448</v>
      </c>
      <c r="E766" s="52">
        <f>Transportation!E766/1000000</f>
        <v>3.5099999999999999E-5</v>
      </c>
      <c r="F766" s="55">
        <f t="shared" si="76"/>
        <v>8.4857142857142952E-6</v>
      </c>
      <c r="G766" s="57">
        <f t="shared" si="77"/>
        <v>8.4857142857142942E-7</v>
      </c>
      <c r="H766" s="4">
        <f t="shared" si="78"/>
        <v>1.3500000000000014E-7</v>
      </c>
      <c r="I766">
        <v>340800</v>
      </c>
      <c r="J766">
        <f t="shared" si="80"/>
        <v>3.045025418133803</v>
      </c>
      <c r="K766" s="50">
        <f t="shared" si="81"/>
        <v>1040.2063588814133</v>
      </c>
      <c r="L766" s="53">
        <f t="shared" si="79"/>
        <v>28.507093226084844</v>
      </c>
      <c r="M766">
        <v>10.8</v>
      </c>
      <c r="N766">
        <v>104</v>
      </c>
      <c r="O766">
        <v>392</v>
      </c>
      <c r="P766">
        <v>28.46</v>
      </c>
      <c r="Q766">
        <v>119.92</v>
      </c>
      <c r="R766" s="7">
        <v>3.7702</v>
      </c>
      <c r="S766">
        <v>44177</v>
      </c>
      <c r="T766">
        <v>2</v>
      </c>
      <c r="U766" s="9">
        <v>35.981000000000002</v>
      </c>
      <c r="V766" s="9">
        <v>36.046999999999997</v>
      </c>
      <c r="W766" s="9">
        <v>35.978000000000002</v>
      </c>
      <c r="X766" s="9">
        <v>37.24</v>
      </c>
      <c r="Y766" s="9">
        <v>38.500999999999998</v>
      </c>
    </row>
    <row r="767" spans="1:25" hidden="1" x14ac:dyDescent="0.3">
      <c r="A767" t="s">
        <v>445</v>
      </c>
      <c r="B767" t="s">
        <v>446</v>
      </c>
      <c r="C767" t="s">
        <v>844</v>
      </c>
      <c r="D767" t="s">
        <v>448</v>
      </c>
      <c r="E767" s="52">
        <f>Transportation!E767/1000000</f>
        <v>2.05E-5</v>
      </c>
      <c r="F767" s="55">
        <f t="shared" si="76"/>
        <v>4.9560439560439613E-6</v>
      </c>
      <c r="G767" s="57">
        <f t="shared" si="77"/>
        <v>4.9560439560439615E-7</v>
      </c>
      <c r="H767" s="4">
        <f t="shared" si="78"/>
        <v>7.8846153846153928E-8</v>
      </c>
      <c r="I767">
        <v>173800</v>
      </c>
      <c r="J767">
        <f t="shared" si="80"/>
        <v>3.4872853135788264</v>
      </c>
      <c r="K767" s="50">
        <f t="shared" si="81"/>
        <v>530.48082503987575</v>
      </c>
      <c r="L767" s="53">
        <f t="shared" si="79"/>
        <v>16.649441912670639</v>
      </c>
      <c r="M767">
        <v>7.53</v>
      </c>
      <c r="N767">
        <v>63.300000000000004</v>
      </c>
      <c r="O767">
        <v>423</v>
      </c>
      <c r="P767">
        <v>31.67</v>
      </c>
      <c r="Q767">
        <v>119.03</v>
      </c>
      <c r="R767" s="7">
        <v>6.6844999999999999</v>
      </c>
      <c r="S767">
        <v>39824</v>
      </c>
      <c r="T767">
        <v>1</v>
      </c>
      <c r="U767" s="9">
        <v>68.736000000000004</v>
      </c>
      <c r="V767" s="9">
        <v>68.736000000000004</v>
      </c>
      <c r="W767" s="9">
        <v>68.736000000000004</v>
      </c>
      <c r="X767" s="9">
        <v>68.736000000000004</v>
      </c>
      <c r="Y767" s="9">
        <v>68.736000000000004</v>
      </c>
    </row>
    <row r="768" spans="1:25" hidden="1" x14ac:dyDescent="0.3">
      <c r="A768" t="s">
        <v>445</v>
      </c>
      <c r="B768" t="s">
        <v>446</v>
      </c>
      <c r="C768" t="s">
        <v>845</v>
      </c>
      <c r="D768" t="s">
        <v>448</v>
      </c>
      <c r="E768" s="52">
        <f>Transportation!E768/1000000</f>
        <v>1.1100000000000002E-5</v>
      </c>
      <c r="F768" s="55">
        <f t="shared" si="76"/>
        <v>2.6835164835164868E-6</v>
      </c>
      <c r="G768" s="57">
        <f t="shared" si="77"/>
        <v>2.6835164835164868E-7</v>
      </c>
      <c r="H768" s="4">
        <f t="shared" si="78"/>
        <v>4.269230769230774E-8</v>
      </c>
      <c r="I768">
        <v>107000</v>
      </c>
      <c r="J768">
        <f t="shared" si="80"/>
        <v>3.0670622663551406</v>
      </c>
      <c r="K768" s="50">
        <f t="shared" si="81"/>
        <v>326.59061150326067</v>
      </c>
      <c r="L768" s="53">
        <f t="shared" si="79"/>
        <v>9.0150636697875175</v>
      </c>
      <c r="M768">
        <v>9.64</v>
      </c>
      <c r="N768">
        <v>34.4</v>
      </c>
      <c r="O768">
        <v>422</v>
      </c>
      <c r="P768">
        <v>42.28</v>
      </c>
      <c r="Q768">
        <v>125.74</v>
      </c>
      <c r="R768" s="7">
        <v>12.246</v>
      </c>
      <c r="S768">
        <v>19802</v>
      </c>
      <c r="T768">
        <v>2</v>
      </c>
      <c r="U768" s="9">
        <v>22.866</v>
      </c>
      <c r="V768" s="9">
        <v>22.867000000000001</v>
      </c>
      <c r="W768" s="9">
        <v>22.866</v>
      </c>
      <c r="X768" s="9">
        <v>23.439</v>
      </c>
      <c r="Y768" s="9">
        <v>24.010999999999999</v>
      </c>
    </row>
    <row r="769" spans="1:25" hidden="1" x14ac:dyDescent="0.3">
      <c r="A769" t="s">
        <v>445</v>
      </c>
      <c r="B769" t="s">
        <v>446</v>
      </c>
      <c r="C769" t="s">
        <v>846</v>
      </c>
      <c r="D769" t="s">
        <v>448</v>
      </c>
      <c r="E769" s="52">
        <f>Transportation!E769/1000000</f>
        <v>2.96E-6</v>
      </c>
      <c r="F769" s="55">
        <f t="shared" si="76"/>
        <v>7.1560439560439637E-7</v>
      </c>
      <c r="G769" s="57">
        <f t="shared" si="77"/>
        <v>7.1560439560439632E-8</v>
      </c>
      <c r="H769" s="4">
        <f t="shared" si="78"/>
        <v>1.1384615384615396E-8</v>
      </c>
      <c r="I769">
        <v>146600</v>
      </c>
      <c r="J769">
        <f t="shared" si="80"/>
        <v>0.59695436562073667</v>
      </c>
      <c r="K769" s="50">
        <f t="shared" si="81"/>
        <v>447.45966024652347</v>
      </c>
      <c r="L769" s="53">
        <f t="shared" si="79"/>
        <v>2.4040169786100041</v>
      </c>
      <c r="M769">
        <v>137</v>
      </c>
      <c r="N769">
        <v>12.5</v>
      </c>
      <c r="O769">
        <v>478</v>
      </c>
      <c r="P769">
        <v>24.33</v>
      </c>
      <c r="Q769">
        <v>109.4</v>
      </c>
      <c r="R769" s="7">
        <v>38.128</v>
      </c>
      <c r="S769" s="8">
        <v>682290</v>
      </c>
      <c r="T769">
        <v>6</v>
      </c>
      <c r="U769" s="9">
        <v>55.564</v>
      </c>
      <c r="V769" s="9">
        <v>54.991</v>
      </c>
      <c r="W769" s="9">
        <v>51.997999999999998</v>
      </c>
      <c r="X769" s="9">
        <v>55.354999999999997</v>
      </c>
      <c r="Y769" s="9">
        <v>58.697000000000003</v>
      </c>
    </row>
    <row r="770" spans="1:25" hidden="1" x14ac:dyDescent="0.3">
      <c r="A770" t="s">
        <v>445</v>
      </c>
      <c r="B770" t="s">
        <v>446</v>
      </c>
      <c r="C770" t="s">
        <v>847</v>
      </c>
      <c r="D770" t="s">
        <v>448</v>
      </c>
      <c r="E770" s="52">
        <f>Transportation!E770/1000000</f>
        <v>1.25E-4</v>
      </c>
      <c r="F770" s="55">
        <f t="shared" ref="F770:F833" si="82">0.241758241758242*E770</f>
        <v>3.0219780219780252E-5</v>
      </c>
      <c r="G770" s="57">
        <f t="shared" ref="G770:G833" si="83">0.0241758241758242*E770</f>
        <v>3.0219780219780251E-6</v>
      </c>
      <c r="H770" s="4">
        <f t="shared" ref="H770:H833" si="84">0.00384615384615385*E770</f>
        <v>4.8076923076923127E-7</v>
      </c>
      <c r="I770">
        <v>2023000</v>
      </c>
      <c r="J770">
        <f t="shared" si="80"/>
        <v>1.8268274221453287</v>
      </c>
      <c r="K770" s="50">
        <f t="shared" si="81"/>
        <v>6174.699131505573</v>
      </c>
      <c r="L770" s="53">
        <f t="shared" ref="L770:L833" si="85">(J770/10)*K770*0.09</f>
        <v>101.52098727238193</v>
      </c>
      <c r="M770">
        <v>13.8</v>
      </c>
      <c r="N770">
        <v>545</v>
      </c>
      <c r="O770">
        <v>483</v>
      </c>
      <c r="P770">
        <v>26.61</v>
      </c>
      <c r="Q770">
        <v>104.84</v>
      </c>
      <c r="R770" s="7">
        <v>0.88665000000000005</v>
      </c>
      <c r="S770" s="8">
        <v>132920</v>
      </c>
      <c r="T770">
        <v>2</v>
      </c>
      <c r="U770" s="9">
        <v>29.218</v>
      </c>
      <c r="V770" s="9">
        <v>28.771000000000001</v>
      </c>
      <c r="W770" s="9">
        <v>26.853999999999999</v>
      </c>
      <c r="X770" s="9">
        <v>28.052</v>
      </c>
      <c r="Y770" s="9">
        <v>29.251000000000001</v>
      </c>
    </row>
    <row r="771" spans="1:25" hidden="1" x14ac:dyDescent="0.3">
      <c r="A771" t="s">
        <v>445</v>
      </c>
      <c r="B771" t="s">
        <v>446</v>
      </c>
      <c r="C771" t="s">
        <v>848</v>
      </c>
      <c r="D771" t="s">
        <v>448</v>
      </c>
      <c r="E771" s="52">
        <f>Transportation!E771/1000000</f>
        <v>2.4700000000000004E-5</v>
      </c>
      <c r="F771" s="55">
        <f t="shared" si="82"/>
        <v>5.9714285714285789E-6</v>
      </c>
      <c r="G771" s="57">
        <f t="shared" si="83"/>
        <v>5.9714285714285782E-7</v>
      </c>
      <c r="H771" s="4">
        <f t="shared" si="84"/>
        <v>9.500000000000011E-8</v>
      </c>
      <c r="I771">
        <v>286500</v>
      </c>
      <c r="J771">
        <f t="shared" ref="J771:J834" si="86">((591307500000)*E771)/(20*I771)</f>
        <v>2.548917146596859</v>
      </c>
      <c r="K771" s="50">
        <f t="shared" si="81"/>
        <v>874.46925416527267</v>
      </c>
      <c r="L771" s="53">
        <f t="shared" si="85"/>
        <v>20.060547085022673</v>
      </c>
      <c r="M771">
        <v>13.9</v>
      </c>
      <c r="N771">
        <v>76.800000000000011</v>
      </c>
      <c r="O771">
        <v>396</v>
      </c>
      <c r="P771">
        <v>28.16</v>
      </c>
      <c r="Q771">
        <v>113.62</v>
      </c>
      <c r="R771" s="7">
        <v>5.1590999999999996</v>
      </c>
      <c r="S771">
        <v>61996</v>
      </c>
      <c r="T771">
        <v>2</v>
      </c>
      <c r="U771" s="9">
        <v>50.390999999999998</v>
      </c>
      <c r="V771" s="9">
        <v>50.405000000000001</v>
      </c>
      <c r="W771" s="9">
        <v>50.39</v>
      </c>
      <c r="X771" s="9">
        <v>50.478999999999999</v>
      </c>
      <c r="Y771" s="9">
        <v>50.569000000000003</v>
      </c>
    </row>
    <row r="772" spans="1:25" hidden="1" x14ac:dyDescent="0.3">
      <c r="A772" t="s">
        <v>445</v>
      </c>
      <c r="B772" t="s">
        <v>446</v>
      </c>
      <c r="C772" t="s">
        <v>849</v>
      </c>
      <c r="D772" t="s">
        <v>448</v>
      </c>
      <c r="E772" s="52">
        <f>Transportation!E772/1000000</f>
        <v>1.45E-5</v>
      </c>
      <c r="F772" s="55">
        <f t="shared" si="82"/>
        <v>3.5054945054945093E-6</v>
      </c>
      <c r="G772" s="57">
        <f t="shared" si="83"/>
        <v>3.5054945054945094E-7</v>
      </c>
      <c r="H772" s="4">
        <f t="shared" si="84"/>
        <v>5.5769230769230822E-8</v>
      </c>
      <c r="I772">
        <v>140400</v>
      </c>
      <c r="J772">
        <f t="shared" si="86"/>
        <v>3.0534041132478631</v>
      </c>
      <c r="K772" s="50">
        <f t="shared" si="81"/>
        <v>428.53571827156816</v>
      </c>
      <c r="L772" s="53">
        <f t="shared" si="85"/>
        <v>11.776434523596301</v>
      </c>
      <c r="M772">
        <v>10.3</v>
      </c>
      <c r="N772">
        <v>43.7</v>
      </c>
      <c r="O772">
        <v>369</v>
      </c>
      <c r="P772">
        <v>29.65</v>
      </c>
      <c r="Q772">
        <v>111.75</v>
      </c>
      <c r="R772" s="7">
        <v>8.4304000000000006</v>
      </c>
      <c r="S772">
        <v>40096</v>
      </c>
      <c r="T772">
        <v>1</v>
      </c>
      <c r="U772" s="9">
        <v>63.973999999999997</v>
      </c>
      <c r="V772" s="9">
        <v>63.973999999999997</v>
      </c>
      <c r="W772" s="9">
        <v>63.973999999999997</v>
      </c>
      <c r="X772" s="9">
        <v>63.973999999999997</v>
      </c>
      <c r="Y772" s="9">
        <v>63.973999999999997</v>
      </c>
    </row>
    <row r="773" spans="1:25" hidden="1" x14ac:dyDescent="0.3">
      <c r="A773" t="s">
        <v>445</v>
      </c>
      <c r="B773" t="s">
        <v>446</v>
      </c>
      <c r="C773" t="s">
        <v>850</v>
      </c>
      <c r="D773" t="s">
        <v>448</v>
      </c>
      <c r="E773" s="52">
        <f>Transportation!E773/1000000</f>
        <v>3.2499999999999997E-5</v>
      </c>
      <c r="F773" s="55">
        <f t="shared" si="82"/>
        <v>7.8571428571428644E-6</v>
      </c>
      <c r="G773" s="57">
        <f t="shared" si="83"/>
        <v>7.8571428571428647E-7</v>
      </c>
      <c r="H773" s="4">
        <f t="shared" si="84"/>
        <v>1.250000000000001E-7</v>
      </c>
      <c r="I773">
        <v>258600</v>
      </c>
      <c r="J773">
        <f t="shared" si="86"/>
        <v>3.7156793793503482</v>
      </c>
      <c r="K773" s="50">
        <f t="shared" si="81"/>
        <v>789.31151527797385</v>
      </c>
      <c r="L773" s="53">
        <f t="shared" si="85"/>
        <v>26.395456690819305</v>
      </c>
      <c r="M773">
        <v>7.25</v>
      </c>
      <c r="N773">
        <v>96.100000000000009</v>
      </c>
      <c r="O773">
        <v>384</v>
      </c>
      <c r="P773">
        <v>33.15</v>
      </c>
      <c r="Q773">
        <v>116.2</v>
      </c>
      <c r="R773" s="7">
        <v>3.9944999999999999</v>
      </c>
      <c r="S773" s="8">
        <v>134860</v>
      </c>
      <c r="T773">
        <v>2</v>
      </c>
      <c r="U773" s="9">
        <v>69.688999999999993</v>
      </c>
      <c r="V773" s="9">
        <v>69.616</v>
      </c>
      <c r="W773" s="9">
        <v>69.257999999999996</v>
      </c>
      <c r="X773" s="9">
        <v>69.52</v>
      </c>
      <c r="Y773" s="9">
        <v>69.781000000000006</v>
      </c>
    </row>
    <row r="774" spans="1:25" hidden="1" x14ac:dyDescent="0.3">
      <c r="A774" t="s">
        <v>445</v>
      </c>
      <c r="B774" t="s">
        <v>446</v>
      </c>
      <c r="C774" t="s">
        <v>851</v>
      </c>
      <c r="D774" t="s">
        <v>448</v>
      </c>
      <c r="E774" s="52">
        <f>Transportation!E774/1000000</f>
        <v>2.8E-5</v>
      </c>
      <c r="F774" s="55">
        <f t="shared" si="82"/>
        <v>6.7692307692307763E-6</v>
      </c>
      <c r="G774" s="57">
        <f t="shared" si="83"/>
        <v>6.7692307692307765E-7</v>
      </c>
      <c r="H774" s="4">
        <f t="shared" si="84"/>
        <v>1.0769230769230779E-7</v>
      </c>
      <c r="I774">
        <v>294400</v>
      </c>
      <c r="J774">
        <f t="shared" si="86"/>
        <v>2.8119242527173913</v>
      </c>
      <c r="K774" s="50">
        <f t="shared" si="81"/>
        <v>898.58201893981243</v>
      </c>
      <c r="L774" s="53">
        <f t="shared" si="85"/>
        <v>22.740701149013553</v>
      </c>
      <c r="M774">
        <v>11.4</v>
      </c>
      <c r="N774">
        <v>87.2</v>
      </c>
      <c r="O774">
        <v>423</v>
      </c>
      <c r="P774">
        <v>31.44</v>
      </c>
      <c r="Q774">
        <v>119.49</v>
      </c>
      <c r="R774" s="7">
        <v>4.8531000000000004</v>
      </c>
      <c r="S774" s="8">
        <v>125890</v>
      </c>
      <c r="T774">
        <v>2</v>
      </c>
      <c r="U774" s="9">
        <v>77.070999999999998</v>
      </c>
      <c r="V774" s="9">
        <v>77.753</v>
      </c>
      <c r="W774" s="9">
        <v>76.712000000000003</v>
      </c>
      <c r="X774" s="9">
        <v>79.980999999999995</v>
      </c>
      <c r="Y774" s="9">
        <v>83.248999999999995</v>
      </c>
    </row>
    <row r="775" spans="1:25" hidden="1" x14ac:dyDescent="0.3">
      <c r="A775" t="s">
        <v>445</v>
      </c>
      <c r="B775" t="s">
        <v>446</v>
      </c>
      <c r="C775" t="s">
        <v>852</v>
      </c>
      <c r="D775" t="s">
        <v>448</v>
      </c>
      <c r="E775" s="52">
        <f>Transportation!E775/1000000</f>
        <v>1.9300000000000002E-5</v>
      </c>
      <c r="F775" s="55">
        <f t="shared" si="82"/>
        <v>4.6659340659340714E-6</v>
      </c>
      <c r="G775" s="57">
        <f t="shared" si="83"/>
        <v>4.6659340659340711E-7</v>
      </c>
      <c r="H775" s="4">
        <f t="shared" si="84"/>
        <v>7.4230769230769303E-8</v>
      </c>
      <c r="I775">
        <v>141600</v>
      </c>
      <c r="J775">
        <f t="shared" si="86"/>
        <v>4.0297439088983049</v>
      </c>
      <c r="K775" s="50">
        <f t="shared" si="81"/>
        <v>432.1984167183337</v>
      </c>
      <c r="L775" s="53">
        <f t="shared" si="85"/>
        <v>15.674840434855769</v>
      </c>
      <c r="M775">
        <v>5.0600000000000005</v>
      </c>
      <c r="N775">
        <v>63</v>
      </c>
      <c r="O775">
        <v>354</v>
      </c>
      <c r="P775">
        <v>29.34</v>
      </c>
      <c r="Q775">
        <v>105.29</v>
      </c>
      <c r="R775" s="7">
        <v>5.6238000000000001</v>
      </c>
      <c r="S775" s="8">
        <v>151380</v>
      </c>
      <c r="T775">
        <v>2</v>
      </c>
      <c r="U775" s="9">
        <v>96.370999999999995</v>
      </c>
      <c r="V775" s="9">
        <v>95.733000000000004</v>
      </c>
      <c r="W775" s="9">
        <v>86.501000000000005</v>
      </c>
      <c r="X775" s="9">
        <v>91.453999999999994</v>
      </c>
      <c r="Y775" s="9">
        <v>96.406999999999996</v>
      </c>
    </row>
    <row r="776" spans="1:25" hidden="1" x14ac:dyDescent="0.3">
      <c r="A776" t="s">
        <v>445</v>
      </c>
      <c r="B776" t="s">
        <v>446</v>
      </c>
      <c r="C776" t="s">
        <v>853</v>
      </c>
      <c r="D776" t="s">
        <v>448</v>
      </c>
      <c r="E776" s="52">
        <f>Transportation!E776/1000000</f>
        <v>1.4400000000000001E-5</v>
      </c>
      <c r="F776" s="55">
        <f t="shared" si="82"/>
        <v>3.4813186813186851E-6</v>
      </c>
      <c r="G776" s="57">
        <f t="shared" si="83"/>
        <v>3.4813186813186851E-7</v>
      </c>
      <c r="H776" s="4">
        <f t="shared" si="84"/>
        <v>5.5384615384615442E-8</v>
      </c>
      <c r="I776">
        <v>113100</v>
      </c>
      <c r="J776">
        <f t="shared" si="86"/>
        <v>3.7642917771883289</v>
      </c>
      <c r="K776" s="50">
        <f t="shared" si="81"/>
        <v>345.20932860765214</v>
      </c>
      <c r="L776" s="53">
        <f t="shared" si="85"/>
        <v>11.695217733778398</v>
      </c>
      <c r="M776">
        <v>6.6000000000000005</v>
      </c>
      <c r="N776">
        <v>44</v>
      </c>
      <c r="O776">
        <v>398</v>
      </c>
      <c r="P776">
        <v>24.11</v>
      </c>
      <c r="Q776">
        <v>115.26</v>
      </c>
      <c r="R776" s="7">
        <v>9.0338999999999992</v>
      </c>
      <c r="S776">
        <v>38076</v>
      </c>
      <c r="T776">
        <v>2</v>
      </c>
      <c r="U776" s="9">
        <v>39.917000000000002</v>
      </c>
      <c r="V776" s="9">
        <v>39.911000000000001</v>
      </c>
      <c r="W776" s="9">
        <v>38.546999999999997</v>
      </c>
      <c r="X776" s="9">
        <v>39.231999999999999</v>
      </c>
      <c r="Y776" s="9">
        <v>39.917000000000002</v>
      </c>
    </row>
    <row r="777" spans="1:25" hidden="1" x14ac:dyDescent="0.3">
      <c r="A777" t="s">
        <v>445</v>
      </c>
      <c r="B777" t="s">
        <v>446</v>
      </c>
      <c r="C777" t="s">
        <v>854</v>
      </c>
      <c r="D777" t="s">
        <v>448</v>
      </c>
      <c r="E777" s="52">
        <f>Transportation!E777/1000000</f>
        <v>1.1E-5</v>
      </c>
      <c r="F777" s="55">
        <f t="shared" si="82"/>
        <v>2.6593406593406621E-6</v>
      </c>
      <c r="G777" s="57">
        <f t="shared" si="83"/>
        <v>2.6593406593406619E-7</v>
      </c>
      <c r="H777" s="4">
        <f t="shared" si="84"/>
        <v>4.2307692307692347E-8</v>
      </c>
      <c r="I777">
        <v>106500</v>
      </c>
      <c r="J777">
        <f t="shared" si="86"/>
        <v>3.0537007042253519</v>
      </c>
      <c r="K777" s="50">
        <f t="shared" si="81"/>
        <v>325.06448715044166</v>
      </c>
      <c r="L777" s="53">
        <f t="shared" si="85"/>
        <v>8.9338468799696074</v>
      </c>
      <c r="M777">
        <v>8.82</v>
      </c>
      <c r="N777">
        <v>35.9</v>
      </c>
      <c r="O777">
        <v>392</v>
      </c>
      <c r="P777">
        <v>27.13</v>
      </c>
      <c r="Q777">
        <v>111.03</v>
      </c>
      <c r="R777" s="7">
        <v>10.933999999999999</v>
      </c>
      <c r="S777">
        <v>83645</v>
      </c>
      <c r="T777">
        <v>2</v>
      </c>
      <c r="U777" s="9">
        <v>47.610999999999997</v>
      </c>
      <c r="V777" s="9">
        <v>47.613</v>
      </c>
      <c r="W777" s="9">
        <v>47.610999999999997</v>
      </c>
      <c r="X777" s="9">
        <v>47.902999999999999</v>
      </c>
      <c r="Y777" s="9">
        <v>48.195</v>
      </c>
    </row>
    <row r="778" spans="1:25" hidden="1" x14ac:dyDescent="0.3">
      <c r="A778" t="s">
        <v>445</v>
      </c>
      <c r="B778" t="s">
        <v>446</v>
      </c>
      <c r="C778" t="s">
        <v>855</v>
      </c>
      <c r="D778" t="s">
        <v>448</v>
      </c>
      <c r="E778" s="52">
        <f>Transportation!E778/1000000</f>
        <v>9.7599999999999997E-6</v>
      </c>
      <c r="F778" s="55">
        <f t="shared" si="82"/>
        <v>2.3595604395604419E-6</v>
      </c>
      <c r="G778" s="57">
        <f t="shared" si="83"/>
        <v>2.359560439560442E-7</v>
      </c>
      <c r="H778" s="4">
        <f t="shared" si="84"/>
        <v>3.7538461538461571E-8</v>
      </c>
      <c r="I778">
        <v>111100</v>
      </c>
      <c r="J778">
        <f t="shared" si="86"/>
        <v>2.5972822682268228</v>
      </c>
      <c r="K778" s="50">
        <f t="shared" si="81"/>
        <v>339.10483119637627</v>
      </c>
      <c r="L778" s="53">
        <f t="shared" si="85"/>
        <v>7.926758686227581</v>
      </c>
      <c r="M778">
        <v>10.9</v>
      </c>
      <c r="N778">
        <v>33.700000000000003</v>
      </c>
      <c r="O778">
        <v>475</v>
      </c>
      <c r="P778">
        <v>47.34</v>
      </c>
      <c r="Q778">
        <v>123.19</v>
      </c>
      <c r="R778" s="7">
        <v>14.116</v>
      </c>
      <c r="S778">
        <v>15496</v>
      </c>
      <c r="T778">
        <v>2</v>
      </c>
      <c r="U778" s="9">
        <v>11.778</v>
      </c>
      <c r="V778" s="9">
        <v>11.823</v>
      </c>
      <c r="W778" s="9">
        <v>11.74</v>
      </c>
      <c r="X778" s="9">
        <v>11.891999999999999</v>
      </c>
      <c r="Y778" s="9">
        <v>12.042999999999999</v>
      </c>
    </row>
    <row r="779" spans="1:25" hidden="1" x14ac:dyDescent="0.3">
      <c r="A779" t="s">
        <v>445</v>
      </c>
      <c r="B779" t="s">
        <v>446</v>
      </c>
      <c r="C779" t="s">
        <v>856</v>
      </c>
      <c r="D779" t="s">
        <v>448</v>
      </c>
      <c r="E779" s="52">
        <f>Transportation!E779/1000000</f>
        <v>2.0100000000000001E-5</v>
      </c>
      <c r="F779" s="55">
        <f t="shared" si="82"/>
        <v>4.8593406593406644E-6</v>
      </c>
      <c r="G779" s="57">
        <f t="shared" si="83"/>
        <v>4.8593406593406642E-7</v>
      </c>
      <c r="H779" s="4">
        <f t="shared" si="84"/>
        <v>7.7307692307692382E-8</v>
      </c>
      <c r="I779">
        <v>267100</v>
      </c>
      <c r="J779">
        <f t="shared" si="86"/>
        <v>2.2248747192062899</v>
      </c>
      <c r="K779" s="50">
        <f t="shared" si="81"/>
        <v>815.25562927589647</v>
      </c>
      <c r="L779" s="53">
        <f t="shared" si="85"/>
        <v>16.324574753399016</v>
      </c>
      <c r="M779">
        <v>20</v>
      </c>
      <c r="N779">
        <v>59.7</v>
      </c>
      <c r="O779">
        <v>385</v>
      </c>
      <c r="P779">
        <v>42.78</v>
      </c>
      <c r="Q779">
        <v>129.41999999999999</v>
      </c>
      <c r="R779" s="7">
        <v>6.4515000000000002</v>
      </c>
      <c r="S779">
        <v>21899</v>
      </c>
      <c r="T779">
        <v>4</v>
      </c>
      <c r="U779" s="9">
        <v>16.873000000000001</v>
      </c>
      <c r="V779" s="9">
        <v>16.942</v>
      </c>
      <c r="W779" s="9">
        <v>16.866</v>
      </c>
      <c r="X779" s="9">
        <v>17.477</v>
      </c>
      <c r="Y779" s="9">
        <v>17.893000000000001</v>
      </c>
    </row>
    <row r="780" spans="1:25" hidden="1" x14ac:dyDescent="0.3">
      <c r="A780" t="s">
        <v>445</v>
      </c>
      <c r="B780" t="s">
        <v>446</v>
      </c>
      <c r="C780" t="s">
        <v>857</v>
      </c>
      <c r="D780" t="s">
        <v>448</v>
      </c>
      <c r="E780" s="52">
        <f>Transportation!E780/1000000</f>
        <v>8.769999999999999E-6</v>
      </c>
      <c r="F780" s="55">
        <f t="shared" si="82"/>
        <v>2.1202197802197824E-6</v>
      </c>
      <c r="G780" s="57">
        <f t="shared" si="83"/>
        <v>2.1202197802197822E-7</v>
      </c>
      <c r="H780" s="4">
        <f t="shared" si="84"/>
        <v>3.3730769230769258E-8</v>
      </c>
      <c r="I780">
        <v>287000</v>
      </c>
      <c r="J780">
        <f t="shared" si="86"/>
        <v>0.9034436890243901</v>
      </c>
      <c r="K780" s="50">
        <f t="shared" si="81"/>
        <v>875.99537851809168</v>
      </c>
      <c r="L780" s="53">
        <f t="shared" si="85"/>
        <v>7.1227124670303148</v>
      </c>
      <c r="M780">
        <v>33.700000000000003</v>
      </c>
      <c r="N780">
        <v>49.400000000000006</v>
      </c>
      <c r="O780">
        <v>763</v>
      </c>
      <c r="P780">
        <v>37.659999999999997</v>
      </c>
      <c r="Q780">
        <v>120.33</v>
      </c>
      <c r="R780" s="7">
        <v>15.435</v>
      </c>
      <c r="S780" s="8">
        <v>119280</v>
      </c>
      <c r="T780">
        <v>3</v>
      </c>
      <c r="U780" s="9">
        <v>64.629000000000005</v>
      </c>
      <c r="V780" s="9">
        <v>58.365000000000002</v>
      </c>
      <c r="W780" s="9">
        <v>59.402000000000001</v>
      </c>
      <c r="X780" s="9">
        <v>62.017000000000003</v>
      </c>
      <c r="Y780" s="9">
        <v>64.631</v>
      </c>
    </row>
    <row r="781" spans="1:25" hidden="1" x14ac:dyDescent="0.3">
      <c r="A781" t="s">
        <v>445</v>
      </c>
      <c r="B781" t="s">
        <v>446</v>
      </c>
      <c r="C781" t="s">
        <v>858</v>
      </c>
      <c r="D781" t="s">
        <v>448</v>
      </c>
      <c r="E781" s="52">
        <f>Transportation!E781/1000000</f>
        <v>1.98E-5</v>
      </c>
      <c r="F781" s="55">
        <f t="shared" si="82"/>
        <v>4.7868131868131921E-6</v>
      </c>
      <c r="G781" s="57">
        <f t="shared" si="83"/>
        <v>4.7868131868131917E-7</v>
      </c>
      <c r="H781" s="4">
        <f t="shared" si="84"/>
        <v>7.6153846153846229E-8</v>
      </c>
      <c r="I781">
        <v>420300</v>
      </c>
      <c r="J781">
        <f t="shared" si="86"/>
        <v>1.3928013918629549</v>
      </c>
      <c r="K781" s="50">
        <f t="shared" si="81"/>
        <v>1282.8601309796304</v>
      </c>
      <c r="L781" s="53">
        <f t="shared" si="85"/>
        <v>16.080924383945298</v>
      </c>
      <c r="M781">
        <v>41</v>
      </c>
      <c r="N781">
        <v>65.7</v>
      </c>
      <c r="O781">
        <v>382</v>
      </c>
      <c r="P781">
        <v>27.75</v>
      </c>
      <c r="Q781">
        <v>111.99</v>
      </c>
      <c r="R781" s="7">
        <v>5.8227000000000002</v>
      </c>
      <c r="S781" s="8">
        <v>208800</v>
      </c>
      <c r="T781">
        <v>2</v>
      </c>
      <c r="U781" s="9">
        <v>59.460999999999999</v>
      </c>
      <c r="V781" s="9">
        <v>59.558</v>
      </c>
      <c r="W781" s="9">
        <v>59.402000000000001</v>
      </c>
      <c r="X781" s="9">
        <v>59.645000000000003</v>
      </c>
      <c r="Y781" s="9">
        <v>59.887</v>
      </c>
    </row>
    <row r="782" spans="1:25" hidden="1" x14ac:dyDescent="0.3">
      <c r="A782" t="s">
        <v>445</v>
      </c>
      <c r="B782" t="s">
        <v>446</v>
      </c>
      <c r="C782" t="s">
        <v>859</v>
      </c>
      <c r="D782" t="s">
        <v>448</v>
      </c>
      <c r="E782" s="52">
        <f>Transportation!E782/1000000</f>
        <v>1.0900000000000001E-5</v>
      </c>
      <c r="F782" s="55">
        <f t="shared" si="82"/>
        <v>2.6351648351648379E-6</v>
      </c>
      <c r="G782" s="57">
        <f t="shared" si="83"/>
        <v>2.6351648351648381E-7</v>
      </c>
      <c r="H782" s="4">
        <f t="shared" si="84"/>
        <v>4.1923076923076967E-8</v>
      </c>
      <c r="I782">
        <v>176700</v>
      </c>
      <c r="J782">
        <f t="shared" si="86"/>
        <v>1.8237837436332767</v>
      </c>
      <c r="K782" s="50">
        <f t="shared" si="81"/>
        <v>539.33234628622574</v>
      </c>
      <c r="L782" s="53">
        <f t="shared" si="85"/>
        <v>8.8526300901517025</v>
      </c>
      <c r="M782">
        <v>30.700000000000003</v>
      </c>
      <c r="N782">
        <v>31.900000000000002</v>
      </c>
      <c r="O782">
        <v>365</v>
      </c>
      <c r="P782">
        <v>31.77</v>
      </c>
      <c r="Q782">
        <v>116.51</v>
      </c>
      <c r="R782" s="7">
        <v>11.458</v>
      </c>
      <c r="S782">
        <v>91318</v>
      </c>
      <c r="T782">
        <v>2</v>
      </c>
      <c r="U782" s="9">
        <v>63.161000000000001</v>
      </c>
      <c r="V782" s="9">
        <v>62.686</v>
      </c>
      <c r="W782" s="9">
        <v>60.372</v>
      </c>
      <c r="X782" s="9">
        <v>62.063000000000002</v>
      </c>
      <c r="Y782" s="9">
        <v>63.755000000000003</v>
      </c>
    </row>
    <row r="783" spans="1:25" hidden="1" x14ac:dyDescent="0.3">
      <c r="A783" t="s">
        <v>445</v>
      </c>
      <c r="B783" t="s">
        <v>446</v>
      </c>
      <c r="C783" t="s">
        <v>860</v>
      </c>
      <c r="D783" t="s">
        <v>448</v>
      </c>
      <c r="E783" s="52">
        <f>Transportation!E783/1000000</f>
        <v>7.8199999999999997E-6</v>
      </c>
      <c r="F783" s="55">
        <f t="shared" si="82"/>
        <v>1.8905494505494524E-6</v>
      </c>
      <c r="G783" s="57">
        <f t="shared" si="83"/>
        <v>1.8905494505494523E-7</v>
      </c>
      <c r="H783" s="4">
        <f t="shared" si="84"/>
        <v>3.0076923076923102E-8</v>
      </c>
      <c r="I783">
        <v>120900</v>
      </c>
      <c r="J783">
        <f t="shared" si="86"/>
        <v>1.9123344292803968</v>
      </c>
      <c r="K783" s="50">
        <f t="shared" si="81"/>
        <v>369.01686851162816</v>
      </c>
      <c r="L783" s="53">
        <f t="shared" si="85"/>
        <v>6.3511529637602129</v>
      </c>
      <c r="M783">
        <v>17.900000000000002</v>
      </c>
      <c r="N783">
        <v>28.6</v>
      </c>
      <c r="O783">
        <v>450</v>
      </c>
      <c r="P783">
        <v>22.32</v>
      </c>
      <c r="Q783">
        <v>110.26</v>
      </c>
      <c r="R783" s="7">
        <v>15.733000000000001</v>
      </c>
      <c r="S783" s="8">
        <v>107810</v>
      </c>
      <c r="T783">
        <v>2</v>
      </c>
      <c r="U783" s="9">
        <v>37.323999999999998</v>
      </c>
      <c r="V783" s="9">
        <v>37.222000000000001</v>
      </c>
      <c r="W783" s="9">
        <v>36.576000000000001</v>
      </c>
      <c r="X783" s="9">
        <v>36.966000000000001</v>
      </c>
      <c r="Y783" s="9">
        <v>37.356000000000002</v>
      </c>
    </row>
    <row r="784" spans="1:25" hidden="1" x14ac:dyDescent="0.3">
      <c r="A784" t="s">
        <v>445</v>
      </c>
      <c r="B784" t="s">
        <v>446</v>
      </c>
      <c r="C784" t="s">
        <v>861</v>
      </c>
      <c r="D784" t="s">
        <v>448</v>
      </c>
      <c r="E784" s="52">
        <f>Transportation!E784/1000000</f>
        <v>2.4300000000000001E-5</v>
      </c>
      <c r="F784" s="55">
        <f t="shared" si="82"/>
        <v>5.8747252747252811E-6</v>
      </c>
      <c r="G784" s="57">
        <f t="shared" si="83"/>
        <v>5.8747252747252809E-7</v>
      </c>
      <c r="H784" s="4">
        <f t="shared" si="84"/>
        <v>9.346153846153855E-8</v>
      </c>
      <c r="I784">
        <v>106400</v>
      </c>
      <c r="J784">
        <f t="shared" si="86"/>
        <v>6.7522425986842105</v>
      </c>
      <c r="K784" s="50">
        <f t="shared" si="81"/>
        <v>324.75926227987787</v>
      </c>
      <c r="L784" s="53">
        <f t="shared" si="85"/>
        <v>19.735679925751047</v>
      </c>
      <c r="M784">
        <v>1.17</v>
      </c>
      <c r="N784">
        <v>98.600000000000009</v>
      </c>
      <c r="O784">
        <v>514</v>
      </c>
      <c r="P784">
        <v>25.15</v>
      </c>
      <c r="Q784">
        <v>102.08</v>
      </c>
      <c r="R784" s="7">
        <v>5.2126000000000001</v>
      </c>
      <c r="S784">
        <v>13476</v>
      </c>
      <c r="T784">
        <v>1</v>
      </c>
      <c r="U784" s="9">
        <v>19.11</v>
      </c>
      <c r="V784" s="9">
        <v>19.11</v>
      </c>
      <c r="W784" s="9">
        <v>19.11</v>
      </c>
      <c r="X784" s="9">
        <v>19.11</v>
      </c>
      <c r="Y784" s="9">
        <v>19.11</v>
      </c>
    </row>
    <row r="785" spans="1:25" hidden="1" x14ac:dyDescent="0.3">
      <c r="A785" t="s">
        <v>445</v>
      </c>
      <c r="B785" t="s">
        <v>446</v>
      </c>
      <c r="C785" t="s">
        <v>862</v>
      </c>
      <c r="D785" t="s">
        <v>448</v>
      </c>
      <c r="E785" s="52">
        <f>Transportation!E785/1000000</f>
        <v>1.5600000000000003E-5</v>
      </c>
      <c r="F785" s="55">
        <f t="shared" si="82"/>
        <v>3.7714285714285762E-6</v>
      </c>
      <c r="G785" s="57">
        <f t="shared" si="83"/>
        <v>3.771428571428576E-7</v>
      </c>
      <c r="H785" s="4">
        <f t="shared" si="84"/>
        <v>6.0000000000000074E-8</v>
      </c>
      <c r="I785">
        <v>130800</v>
      </c>
      <c r="J785">
        <f t="shared" si="86"/>
        <v>3.5261456422018358</v>
      </c>
      <c r="K785" s="50">
        <f t="shared" si="81"/>
        <v>399.23413069744385</v>
      </c>
      <c r="L785" s="53">
        <f t="shared" si="85"/>
        <v>12.669819211593266</v>
      </c>
      <c r="M785">
        <v>7.3500000000000005</v>
      </c>
      <c r="N785">
        <v>48.300000000000004</v>
      </c>
      <c r="O785">
        <v>417</v>
      </c>
      <c r="P785">
        <v>32.35</v>
      </c>
      <c r="Q785">
        <v>118.84</v>
      </c>
      <c r="R785" s="7">
        <v>8.6395999999999997</v>
      </c>
      <c r="S785">
        <v>71894</v>
      </c>
      <c r="T785">
        <v>1</v>
      </c>
      <c r="U785" s="9">
        <v>86.841999999999999</v>
      </c>
      <c r="V785" s="9">
        <v>86.841999999999999</v>
      </c>
      <c r="W785" s="9">
        <v>86.841999999999999</v>
      </c>
      <c r="X785" s="9">
        <v>86.841999999999999</v>
      </c>
      <c r="Y785" s="9">
        <v>86.841999999999999</v>
      </c>
    </row>
    <row r="786" spans="1:25" hidden="1" x14ac:dyDescent="0.3">
      <c r="A786" t="s">
        <v>445</v>
      </c>
      <c r="B786" t="s">
        <v>446</v>
      </c>
      <c r="C786" t="s">
        <v>863</v>
      </c>
      <c r="D786" t="s">
        <v>448</v>
      </c>
      <c r="E786" s="52">
        <f>Transportation!E786/1000000</f>
        <v>2.2700000000000003E-5</v>
      </c>
      <c r="F786" s="55">
        <f t="shared" si="82"/>
        <v>5.4879120879120943E-6</v>
      </c>
      <c r="G786" s="57">
        <f t="shared" si="83"/>
        <v>5.4879120879120947E-7</v>
      </c>
      <c r="H786" s="4">
        <f t="shared" si="84"/>
        <v>8.7307692307692405E-8</v>
      </c>
      <c r="I786">
        <v>202200</v>
      </c>
      <c r="J786">
        <f t="shared" si="86"/>
        <v>3.3191593100890211</v>
      </c>
      <c r="K786" s="50">
        <f t="shared" si="81"/>
        <v>617.16468827999347</v>
      </c>
      <c r="L786" s="53">
        <f t="shared" si="85"/>
        <v>18.436211288664559</v>
      </c>
      <c r="M786">
        <v>6.29</v>
      </c>
      <c r="N786">
        <v>80.7</v>
      </c>
      <c r="O786">
        <v>478</v>
      </c>
      <c r="P786">
        <v>31.26</v>
      </c>
      <c r="Q786">
        <v>117.29</v>
      </c>
      <c r="R786" s="7">
        <v>5.9248000000000003</v>
      </c>
      <c r="S786">
        <v>92911</v>
      </c>
      <c r="T786">
        <v>2</v>
      </c>
      <c r="U786" s="9">
        <v>57.448</v>
      </c>
      <c r="V786" s="9">
        <v>58.732999999999997</v>
      </c>
      <c r="W786" s="9">
        <v>56.087000000000003</v>
      </c>
      <c r="X786" s="9">
        <v>60.512</v>
      </c>
      <c r="Y786" s="9">
        <v>64.938000000000002</v>
      </c>
    </row>
    <row r="787" spans="1:25" hidden="1" x14ac:dyDescent="0.3">
      <c r="A787" t="s">
        <v>445</v>
      </c>
      <c r="B787" t="s">
        <v>446</v>
      </c>
      <c r="C787" t="s">
        <v>864</v>
      </c>
      <c r="D787" t="s">
        <v>448</v>
      </c>
      <c r="E787" s="52">
        <f>Transportation!E787/1000000</f>
        <v>6.9500000000000004E-6</v>
      </c>
      <c r="F787" s="55">
        <f t="shared" si="82"/>
        <v>1.680219780219782E-6</v>
      </c>
      <c r="G787" s="57">
        <f t="shared" si="83"/>
        <v>1.680219780219782E-7</v>
      </c>
      <c r="H787" s="4">
        <f t="shared" si="84"/>
        <v>2.6730769230769258E-8</v>
      </c>
      <c r="I787">
        <v>148900</v>
      </c>
      <c r="J787">
        <f t="shared" si="86"/>
        <v>1.3799822447951646</v>
      </c>
      <c r="K787" s="50">
        <f t="shared" si="81"/>
        <v>454.47983226949077</v>
      </c>
      <c r="L787" s="53">
        <f t="shared" si="85"/>
        <v>5.644566892344435</v>
      </c>
      <c r="M787">
        <v>16.5</v>
      </c>
      <c r="N787">
        <v>36.700000000000003</v>
      </c>
      <c r="O787">
        <v>583</v>
      </c>
      <c r="P787">
        <v>25.03</v>
      </c>
      <c r="Q787">
        <v>103.66</v>
      </c>
      <c r="R787" s="7">
        <v>15.887</v>
      </c>
      <c r="S787">
        <v>35213</v>
      </c>
      <c r="T787">
        <v>1</v>
      </c>
      <c r="U787" s="9">
        <v>22.34</v>
      </c>
      <c r="V787" s="9">
        <v>22.34</v>
      </c>
      <c r="W787" s="9">
        <v>22.34</v>
      </c>
      <c r="X787" s="9">
        <v>22.34</v>
      </c>
      <c r="Y787" s="9">
        <v>22.34</v>
      </c>
    </row>
    <row r="788" spans="1:25" hidden="1" x14ac:dyDescent="0.3">
      <c r="A788" t="s">
        <v>445</v>
      </c>
      <c r="B788" t="s">
        <v>446</v>
      </c>
      <c r="C788" t="s">
        <v>865</v>
      </c>
      <c r="D788" t="s">
        <v>448</v>
      </c>
      <c r="E788" s="52">
        <f>Transportation!E788/1000000</f>
        <v>1.2E-5</v>
      </c>
      <c r="F788" s="55">
        <f t="shared" si="82"/>
        <v>2.901098901098904E-6</v>
      </c>
      <c r="G788" s="57">
        <f t="shared" si="83"/>
        <v>2.9010989010989042E-7</v>
      </c>
      <c r="H788" s="4">
        <f t="shared" si="84"/>
        <v>4.6153846153846199E-8</v>
      </c>
      <c r="I788">
        <v>126300</v>
      </c>
      <c r="J788">
        <f t="shared" si="86"/>
        <v>2.8090617577197148</v>
      </c>
      <c r="K788" s="50">
        <f t="shared" si="81"/>
        <v>385.49901152207309</v>
      </c>
      <c r="L788" s="53">
        <f t="shared" si="85"/>
        <v>9.7460147781486643</v>
      </c>
      <c r="M788">
        <v>10.700000000000001</v>
      </c>
      <c r="N788">
        <v>38.700000000000003</v>
      </c>
      <c r="O788">
        <v>455</v>
      </c>
      <c r="P788">
        <v>47.58</v>
      </c>
      <c r="Q788">
        <v>130.83000000000001</v>
      </c>
      <c r="R788" s="7">
        <v>11.77</v>
      </c>
      <c r="S788">
        <v>9759.7999999999993</v>
      </c>
      <c r="T788">
        <v>3</v>
      </c>
      <c r="U788" s="9">
        <v>14.198</v>
      </c>
      <c r="V788" s="9">
        <v>14.19</v>
      </c>
      <c r="W788" s="9">
        <v>12.949</v>
      </c>
      <c r="X788" s="9">
        <v>13.6</v>
      </c>
      <c r="Y788" s="9">
        <v>14.198</v>
      </c>
    </row>
    <row r="789" spans="1:25" hidden="1" x14ac:dyDescent="0.3">
      <c r="A789" t="s">
        <v>445</v>
      </c>
      <c r="B789" t="s">
        <v>446</v>
      </c>
      <c r="C789" t="s">
        <v>866</v>
      </c>
      <c r="D789" t="s">
        <v>448</v>
      </c>
      <c r="E789" s="52">
        <f>Transportation!E789/1000000</f>
        <v>1.49E-5</v>
      </c>
      <c r="F789" s="55">
        <f t="shared" si="82"/>
        <v>3.6021978021978058E-6</v>
      </c>
      <c r="G789" s="57">
        <f t="shared" si="83"/>
        <v>3.6021978021978057E-7</v>
      </c>
      <c r="H789" s="4">
        <f t="shared" si="84"/>
        <v>5.7307692307692362E-8</v>
      </c>
      <c r="I789">
        <v>248000</v>
      </c>
      <c r="J789">
        <f t="shared" si="86"/>
        <v>1.7763068044354839</v>
      </c>
      <c r="K789" s="50">
        <f t="shared" si="81"/>
        <v>756.95767899821158</v>
      </c>
      <c r="L789" s="53">
        <f t="shared" si="85"/>
        <v>12.101301682867927</v>
      </c>
      <c r="M789">
        <v>21.6</v>
      </c>
      <c r="N789">
        <v>53.400000000000006</v>
      </c>
      <c r="O789">
        <v>431</v>
      </c>
      <c r="P789">
        <v>22.77</v>
      </c>
      <c r="Q789">
        <v>111.57</v>
      </c>
      <c r="R789" s="7">
        <v>8.0729000000000006</v>
      </c>
      <c r="S789" s="8">
        <v>127610</v>
      </c>
      <c r="T789">
        <v>3</v>
      </c>
      <c r="U789" s="9">
        <v>43.914000000000001</v>
      </c>
      <c r="V789" s="9">
        <v>43.908000000000001</v>
      </c>
      <c r="W789" s="9">
        <v>43.777999999999999</v>
      </c>
      <c r="X789" s="9">
        <v>43.823999999999998</v>
      </c>
      <c r="Y789" s="9">
        <v>43.914000000000001</v>
      </c>
    </row>
    <row r="790" spans="1:25" hidden="1" x14ac:dyDescent="0.3">
      <c r="A790" t="s">
        <v>445</v>
      </c>
      <c r="B790" t="s">
        <v>446</v>
      </c>
      <c r="C790" t="s">
        <v>867</v>
      </c>
      <c r="D790" t="s">
        <v>448</v>
      </c>
      <c r="E790" s="52">
        <f>Transportation!E790/1000000</f>
        <v>1.1400000000000001E-5</v>
      </c>
      <c r="F790" s="55">
        <f t="shared" si="82"/>
        <v>2.7560439560439591E-6</v>
      </c>
      <c r="G790" s="57">
        <f t="shared" si="83"/>
        <v>2.7560439560439593E-7</v>
      </c>
      <c r="H790" s="4">
        <f t="shared" si="84"/>
        <v>4.3846153846153893E-8</v>
      </c>
      <c r="I790">
        <v>328700</v>
      </c>
      <c r="J790">
        <f t="shared" si="86"/>
        <v>1.0253887283236995</v>
      </c>
      <c r="K790" s="50">
        <f t="shared" si="81"/>
        <v>1003.2741495431942</v>
      </c>
      <c r="L790" s="53">
        <f t="shared" si="85"/>
        <v>9.2587140392412337</v>
      </c>
      <c r="M790">
        <v>71.400000000000006</v>
      </c>
      <c r="N790">
        <v>38.900000000000006</v>
      </c>
      <c r="O790">
        <v>393</v>
      </c>
      <c r="P790">
        <v>33.58</v>
      </c>
      <c r="Q790">
        <v>114.03</v>
      </c>
      <c r="R790" s="7">
        <v>10.092000000000001</v>
      </c>
      <c r="S790" s="8">
        <v>670410</v>
      </c>
      <c r="T790">
        <v>5</v>
      </c>
      <c r="U790" s="9">
        <v>77.519000000000005</v>
      </c>
      <c r="V790" s="9">
        <v>77.754999999999995</v>
      </c>
      <c r="W790" s="9">
        <v>76.497</v>
      </c>
      <c r="X790" s="9">
        <v>78.781999999999996</v>
      </c>
      <c r="Y790" s="9">
        <v>80.846000000000004</v>
      </c>
    </row>
    <row r="791" spans="1:25" hidden="1" x14ac:dyDescent="0.3">
      <c r="A791" t="s">
        <v>445</v>
      </c>
      <c r="B791" t="s">
        <v>446</v>
      </c>
      <c r="C791" t="s">
        <v>868</v>
      </c>
      <c r="D791" t="s">
        <v>448</v>
      </c>
      <c r="E791" s="52">
        <f>Transportation!E791/1000000</f>
        <v>3.3300000000000003E-5</v>
      </c>
      <c r="F791" s="55">
        <f t="shared" si="82"/>
        <v>8.05054945054946E-6</v>
      </c>
      <c r="G791" s="57">
        <f t="shared" si="83"/>
        <v>8.0505494505494593E-7</v>
      </c>
      <c r="H791" s="4">
        <f t="shared" si="84"/>
        <v>1.2807692307692322E-7</v>
      </c>
      <c r="I791">
        <v>1451000</v>
      </c>
      <c r="J791">
        <f t="shared" si="86"/>
        <v>0.6785161871123363</v>
      </c>
      <c r="K791" s="50">
        <f t="shared" si="81"/>
        <v>4428.8128718806656</v>
      </c>
      <c r="L791" s="53">
        <f t="shared" si="85"/>
        <v>27.045191009362544</v>
      </c>
      <c r="M791">
        <v>141</v>
      </c>
      <c r="N791">
        <v>122</v>
      </c>
      <c r="O791">
        <v>390</v>
      </c>
      <c r="P791">
        <v>34.67</v>
      </c>
      <c r="Q791">
        <v>112.45</v>
      </c>
      <c r="R791" s="7">
        <v>3.1920999999999999</v>
      </c>
      <c r="S791" s="8">
        <v>1296500</v>
      </c>
      <c r="T791">
        <v>6</v>
      </c>
      <c r="U791" s="9">
        <v>89.945999999999998</v>
      </c>
      <c r="V791" s="9">
        <v>89.198999999999998</v>
      </c>
      <c r="W791" s="9">
        <v>78.867999999999995</v>
      </c>
      <c r="X791" s="9">
        <v>90.168000000000006</v>
      </c>
      <c r="Y791" s="9">
        <v>95.856999999999999</v>
      </c>
    </row>
    <row r="792" spans="1:25" hidden="1" x14ac:dyDescent="0.3">
      <c r="A792" t="s">
        <v>445</v>
      </c>
      <c r="B792" t="s">
        <v>446</v>
      </c>
      <c r="C792" t="s">
        <v>869</v>
      </c>
      <c r="D792" t="s">
        <v>448</v>
      </c>
      <c r="E792" s="52">
        <f>Transportation!E792/1000000</f>
        <v>6.3200000000000005E-5</v>
      </c>
      <c r="F792" s="55">
        <f t="shared" si="82"/>
        <v>1.5279120879120895E-5</v>
      </c>
      <c r="G792" s="57">
        <f t="shared" si="83"/>
        <v>1.5279120879120897E-6</v>
      </c>
      <c r="H792" s="4">
        <f t="shared" si="84"/>
        <v>2.4307692307692334E-7</v>
      </c>
      <c r="I792">
        <v>233100</v>
      </c>
      <c r="J792">
        <f t="shared" si="86"/>
        <v>8.016009009009009</v>
      </c>
      <c r="K792" s="50">
        <f t="shared" si="81"/>
        <v>711.47917328420613</v>
      </c>
      <c r="L792" s="53">
        <f t="shared" si="85"/>
        <v>51.329011164916302</v>
      </c>
      <c r="M792">
        <v>9.5400000000000009</v>
      </c>
      <c r="N792">
        <v>75.5</v>
      </c>
      <c r="O792">
        <v>123</v>
      </c>
      <c r="P792">
        <v>24.45</v>
      </c>
      <c r="Q792">
        <v>98.58</v>
      </c>
      <c r="R792" s="7">
        <v>1.6294</v>
      </c>
      <c r="S792">
        <v>23559</v>
      </c>
      <c r="T792">
        <v>2</v>
      </c>
      <c r="U792" s="9">
        <v>17.306999999999999</v>
      </c>
      <c r="V792" s="9">
        <v>17.303000000000001</v>
      </c>
      <c r="W792" s="9">
        <v>16.128</v>
      </c>
      <c r="X792" s="9">
        <v>16.716999999999999</v>
      </c>
      <c r="Y792" s="9">
        <v>17.306999999999999</v>
      </c>
    </row>
    <row r="793" spans="1:25" hidden="1" x14ac:dyDescent="0.3">
      <c r="A793" t="s">
        <v>445</v>
      </c>
      <c r="B793" t="s">
        <v>446</v>
      </c>
      <c r="C793" t="s">
        <v>870</v>
      </c>
      <c r="D793" t="s">
        <v>448</v>
      </c>
      <c r="E793" s="52">
        <f>Transportation!E793/1000000</f>
        <v>2.4400000000000004E-5</v>
      </c>
      <c r="F793" s="55">
        <f t="shared" si="82"/>
        <v>5.8989010989011058E-6</v>
      </c>
      <c r="G793" s="57">
        <f t="shared" si="83"/>
        <v>5.8989010989011058E-7</v>
      </c>
      <c r="H793" s="4">
        <f t="shared" si="84"/>
        <v>9.3846153846153943E-8</v>
      </c>
      <c r="I793">
        <v>118800</v>
      </c>
      <c r="J793">
        <f t="shared" si="86"/>
        <v>6.0723497474747479</v>
      </c>
      <c r="K793" s="50">
        <f t="shared" si="81"/>
        <v>362.60714622978844</v>
      </c>
      <c r="L793" s="53">
        <f t="shared" si="85"/>
        <v>19.816896715568951</v>
      </c>
      <c r="M793">
        <v>2.46</v>
      </c>
      <c r="N793">
        <v>75.7</v>
      </c>
      <c r="O793">
        <v>335</v>
      </c>
      <c r="P793">
        <v>29.15</v>
      </c>
      <c r="Q793">
        <v>105.37</v>
      </c>
      <c r="R793" s="7">
        <v>4.4207999999999998</v>
      </c>
      <c r="S793">
        <v>32767</v>
      </c>
      <c r="T793">
        <v>1</v>
      </c>
      <c r="U793" s="9">
        <v>75.373999999999995</v>
      </c>
      <c r="V793" s="9">
        <v>75.373999999999995</v>
      </c>
      <c r="W793" s="9">
        <v>75.373999999999995</v>
      </c>
      <c r="X793" s="9">
        <v>75.373999999999995</v>
      </c>
      <c r="Y793" s="9">
        <v>75.373999999999995</v>
      </c>
    </row>
    <row r="794" spans="1:25" hidden="1" x14ac:dyDescent="0.3">
      <c r="A794" t="s">
        <v>445</v>
      </c>
      <c r="B794" t="s">
        <v>446</v>
      </c>
      <c r="C794" t="s">
        <v>871</v>
      </c>
      <c r="D794" t="s">
        <v>448</v>
      </c>
      <c r="E794" s="52">
        <f>Transportation!E794/1000000</f>
        <v>2.3600000000000001E-5</v>
      </c>
      <c r="F794" s="55">
        <f t="shared" si="82"/>
        <v>5.7054945054945119E-6</v>
      </c>
      <c r="G794" s="57">
        <f t="shared" si="83"/>
        <v>5.7054945054945121E-7</v>
      </c>
      <c r="H794" s="4">
        <f t="shared" si="84"/>
        <v>9.0769230769230864E-8</v>
      </c>
      <c r="I794">
        <v>504500</v>
      </c>
      <c r="J794">
        <f t="shared" si="86"/>
        <v>1.3830383548067393</v>
      </c>
      <c r="K794" s="50">
        <f t="shared" si="81"/>
        <v>1539.8594719943458</v>
      </c>
      <c r="L794" s="53">
        <f t="shared" si="85"/>
        <v>19.167162397025709</v>
      </c>
      <c r="M794">
        <v>36.1</v>
      </c>
      <c r="N794">
        <v>84</v>
      </c>
      <c r="O794">
        <v>467</v>
      </c>
      <c r="P794">
        <v>31.71</v>
      </c>
      <c r="Q794">
        <v>118.49</v>
      </c>
      <c r="R794" s="7">
        <v>5.5590999999999999</v>
      </c>
      <c r="S794" s="8">
        <v>437480</v>
      </c>
      <c r="T794">
        <v>4</v>
      </c>
      <c r="U794" s="9">
        <v>83.307000000000002</v>
      </c>
      <c r="V794" s="9">
        <v>82.528999999999996</v>
      </c>
      <c r="W794" s="9">
        <v>76.799000000000007</v>
      </c>
      <c r="X794" s="9">
        <v>81.897999999999996</v>
      </c>
      <c r="Y794" s="9">
        <v>85.218000000000004</v>
      </c>
    </row>
    <row r="795" spans="1:25" hidden="1" x14ac:dyDescent="0.3">
      <c r="A795" t="s">
        <v>445</v>
      </c>
      <c r="B795" t="s">
        <v>446</v>
      </c>
      <c r="C795" t="s">
        <v>872</v>
      </c>
      <c r="D795" t="s">
        <v>448</v>
      </c>
      <c r="E795" s="52">
        <f>Transportation!E795/1000000</f>
        <v>1.4200000000000001E-5</v>
      </c>
      <c r="F795" s="55">
        <f t="shared" si="82"/>
        <v>3.432967032967037E-6</v>
      </c>
      <c r="G795" s="57">
        <f t="shared" si="83"/>
        <v>3.4329670329670369E-7</v>
      </c>
      <c r="H795" s="4">
        <f t="shared" si="84"/>
        <v>5.4615384615384676E-8</v>
      </c>
      <c r="I795">
        <v>127300</v>
      </c>
      <c r="J795">
        <f t="shared" si="86"/>
        <v>3.2979444226237233</v>
      </c>
      <c r="K795" s="50">
        <f t="shared" si="81"/>
        <v>388.55126022771105</v>
      </c>
      <c r="L795" s="53">
        <f t="shared" si="85"/>
        <v>11.532784154142586</v>
      </c>
      <c r="M795">
        <v>10</v>
      </c>
      <c r="N795">
        <v>40.200000000000003</v>
      </c>
      <c r="O795">
        <v>368</v>
      </c>
      <c r="P795">
        <v>31.19</v>
      </c>
      <c r="Q795">
        <v>115.03</v>
      </c>
      <c r="R795" s="7">
        <v>9.1601999999999997</v>
      </c>
      <c r="S795">
        <v>69789</v>
      </c>
      <c r="T795">
        <v>2</v>
      </c>
      <c r="U795" s="9">
        <v>53.158000000000001</v>
      </c>
      <c r="V795" s="9">
        <v>53.186</v>
      </c>
      <c r="W795" s="9">
        <v>53.155999999999999</v>
      </c>
      <c r="X795" s="9">
        <v>53.378</v>
      </c>
      <c r="Y795" s="9">
        <v>53.600999999999999</v>
      </c>
    </row>
    <row r="796" spans="1:25" hidden="1" x14ac:dyDescent="0.3">
      <c r="A796" t="s">
        <v>445</v>
      </c>
      <c r="B796" t="s">
        <v>446</v>
      </c>
      <c r="C796" t="s">
        <v>873</v>
      </c>
      <c r="D796" t="s">
        <v>448</v>
      </c>
      <c r="E796" s="52">
        <f>Transportation!E796/1000000</f>
        <v>1.1100000000000002E-5</v>
      </c>
      <c r="F796" s="55">
        <f t="shared" si="82"/>
        <v>2.6835164835164868E-6</v>
      </c>
      <c r="G796" s="57">
        <f t="shared" si="83"/>
        <v>2.6835164835164868E-7</v>
      </c>
      <c r="H796" s="4">
        <f t="shared" si="84"/>
        <v>4.269230769230774E-8</v>
      </c>
      <c r="I796">
        <v>169000</v>
      </c>
      <c r="J796">
        <f t="shared" si="86"/>
        <v>1.9418678254437873</v>
      </c>
      <c r="K796" s="50">
        <f t="shared" si="81"/>
        <v>515.83003125281357</v>
      </c>
      <c r="L796" s="53">
        <f t="shared" si="85"/>
        <v>9.0150636697875175</v>
      </c>
      <c r="M796">
        <v>17.400000000000002</v>
      </c>
      <c r="N796">
        <v>40.5</v>
      </c>
      <c r="O796">
        <v>499</v>
      </c>
      <c r="P796">
        <v>49.59</v>
      </c>
      <c r="Q796">
        <v>117.46</v>
      </c>
      <c r="R796" s="7">
        <v>12.317</v>
      </c>
      <c r="S796">
        <v>14711</v>
      </c>
      <c r="T796">
        <v>2</v>
      </c>
      <c r="U796" s="9">
        <v>9.6879000000000008</v>
      </c>
      <c r="V796" s="9">
        <v>9.6778999999999993</v>
      </c>
      <c r="W796" s="9">
        <v>9.5980000000000008</v>
      </c>
      <c r="X796" s="9">
        <v>9.6494</v>
      </c>
      <c r="Y796" s="9">
        <v>9.7009000000000007</v>
      </c>
    </row>
    <row r="797" spans="1:25" hidden="1" x14ac:dyDescent="0.3">
      <c r="A797" t="s">
        <v>445</v>
      </c>
      <c r="B797" t="s">
        <v>446</v>
      </c>
      <c r="C797" t="s">
        <v>874</v>
      </c>
      <c r="D797" t="s">
        <v>448</v>
      </c>
      <c r="E797" s="52">
        <f>Transportation!E797/1000000</f>
        <v>4.3400000000000005E-5</v>
      </c>
      <c r="F797" s="55">
        <f t="shared" si="82"/>
        <v>1.0492307692307704E-5</v>
      </c>
      <c r="G797" s="57">
        <f t="shared" si="83"/>
        <v>1.0492307692307705E-6</v>
      </c>
      <c r="H797" s="4">
        <f t="shared" si="84"/>
        <v>1.6692307692307711E-7</v>
      </c>
      <c r="I797">
        <v>663700</v>
      </c>
      <c r="J797">
        <f t="shared" si="86"/>
        <v>1.9333091381648337</v>
      </c>
      <c r="K797" s="50">
        <f t="shared" si="81"/>
        <v>2025.7774659319075</v>
      </c>
      <c r="L797" s="53">
        <f t="shared" si="85"/>
        <v>35.248086780971008</v>
      </c>
      <c r="M797">
        <v>17.3</v>
      </c>
      <c r="N797">
        <v>160</v>
      </c>
      <c r="O797">
        <v>455</v>
      </c>
      <c r="P797">
        <v>21.92</v>
      </c>
      <c r="Q797">
        <v>110.85</v>
      </c>
      <c r="R797" s="7">
        <v>2.8477000000000001</v>
      </c>
      <c r="S797" s="8">
        <v>145510</v>
      </c>
      <c r="T797">
        <v>2</v>
      </c>
      <c r="U797" s="9">
        <v>40.104999999999997</v>
      </c>
      <c r="V797" s="9">
        <v>40.573</v>
      </c>
      <c r="W797" s="9">
        <v>39.826000000000001</v>
      </c>
      <c r="X797" s="9">
        <v>42.750999999999998</v>
      </c>
      <c r="Y797" s="9">
        <v>45.676000000000002</v>
      </c>
    </row>
    <row r="798" spans="1:25" hidden="1" x14ac:dyDescent="0.3">
      <c r="A798" t="s">
        <v>445</v>
      </c>
      <c r="B798" t="s">
        <v>446</v>
      </c>
      <c r="C798" t="s">
        <v>875</v>
      </c>
      <c r="D798" t="s">
        <v>448</v>
      </c>
      <c r="E798" s="52">
        <f>Transportation!E798/1000000</f>
        <v>7.8500000000000011E-6</v>
      </c>
      <c r="F798" s="55">
        <f t="shared" si="82"/>
        <v>1.8978021978022E-6</v>
      </c>
      <c r="G798" s="57">
        <f t="shared" si="83"/>
        <v>1.8978021978021999E-7</v>
      </c>
      <c r="H798" s="4">
        <f t="shared" si="84"/>
        <v>3.0192307692307727E-8</v>
      </c>
      <c r="I798">
        <v>101300</v>
      </c>
      <c r="J798">
        <f t="shared" si="86"/>
        <v>2.2910976678183617</v>
      </c>
      <c r="K798" s="50">
        <f t="shared" si="81"/>
        <v>309.19279388112432</v>
      </c>
      <c r="L798" s="53">
        <f t="shared" si="85"/>
        <v>6.3755180007055863</v>
      </c>
      <c r="M798">
        <v>16.7</v>
      </c>
      <c r="N798">
        <v>24.8</v>
      </c>
      <c r="O798">
        <v>422</v>
      </c>
      <c r="P798">
        <v>42.54</v>
      </c>
      <c r="Q798">
        <v>125.68</v>
      </c>
      <c r="R798" s="7">
        <v>17.024000000000001</v>
      </c>
      <c r="S798">
        <v>52274</v>
      </c>
      <c r="T798">
        <v>2</v>
      </c>
      <c r="U798" s="9">
        <v>27.276</v>
      </c>
      <c r="V798" s="9">
        <v>27.259</v>
      </c>
      <c r="W798" s="9">
        <v>27.09</v>
      </c>
      <c r="X798" s="9">
        <v>27.184000000000001</v>
      </c>
      <c r="Y798" s="9">
        <v>27.277999999999999</v>
      </c>
    </row>
    <row r="799" spans="1:25" hidden="1" x14ac:dyDescent="0.3">
      <c r="A799" t="s">
        <v>445</v>
      </c>
      <c r="B799" t="s">
        <v>446</v>
      </c>
      <c r="C799" t="s">
        <v>876</v>
      </c>
      <c r="D799" t="s">
        <v>448</v>
      </c>
      <c r="E799" s="52">
        <f>Transportation!E799/1000000</f>
        <v>2.0300000000000002E-5</v>
      </c>
      <c r="F799" s="55">
        <f t="shared" si="82"/>
        <v>4.9076923076923137E-6</v>
      </c>
      <c r="G799" s="57">
        <f t="shared" si="83"/>
        <v>4.9076923076923128E-7</v>
      </c>
      <c r="H799" s="4">
        <f t="shared" si="84"/>
        <v>7.8076923076923155E-8</v>
      </c>
      <c r="I799">
        <v>242700</v>
      </c>
      <c r="J799">
        <f t="shared" si="86"/>
        <v>2.4729176452410386</v>
      </c>
      <c r="K799" s="50">
        <f t="shared" si="81"/>
        <v>740.7807608583305</v>
      </c>
      <c r="L799" s="53">
        <f t="shared" si="85"/>
        <v>16.487008333034829</v>
      </c>
      <c r="M799">
        <v>15.9</v>
      </c>
      <c r="N799">
        <v>60.900000000000006</v>
      </c>
      <c r="O799">
        <v>298</v>
      </c>
      <c r="P799">
        <v>30.06</v>
      </c>
      <c r="Q799">
        <v>103.83</v>
      </c>
      <c r="R799" s="7">
        <v>4.8857999999999997</v>
      </c>
      <c r="S799" s="8">
        <v>126910</v>
      </c>
      <c r="T799">
        <v>2</v>
      </c>
      <c r="U799" s="9">
        <v>82.156000000000006</v>
      </c>
      <c r="V799" s="9">
        <v>81.242000000000004</v>
      </c>
      <c r="W799" s="9">
        <v>65.506</v>
      </c>
      <c r="X799" s="9">
        <v>73.863</v>
      </c>
      <c r="Y799" s="9">
        <v>82.22</v>
      </c>
    </row>
    <row r="800" spans="1:25" hidden="1" x14ac:dyDescent="0.3">
      <c r="A800" t="s">
        <v>445</v>
      </c>
      <c r="B800" t="s">
        <v>446</v>
      </c>
      <c r="C800" t="s">
        <v>877</v>
      </c>
      <c r="D800" t="s">
        <v>448</v>
      </c>
      <c r="E800" s="52">
        <f>Transportation!E800/1000000</f>
        <v>2.4700000000000004E-5</v>
      </c>
      <c r="F800" s="55">
        <f t="shared" si="82"/>
        <v>5.9714285714285789E-6</v>
      </c>
      <c r="G800" s="57">
        <f t="shared" si="83"/>
        <v>5.9714285714285782E-7</v>
      </c>
      <c r="H800" s="4">
        <f t="shared" si="84"/>
        <v>9.500000000000011E-8</v>
      </c>
      <c r="I800">
        <v>326500</v>
      </c>
      <c r="J800">
        <f t="shared" si="86"/>
        <v>2.2366455206738136</v>
      </c>
      <c r="K800" s="50">
        <f t="shared" si="81"/>
        <v>996.55920239079069</v>
      </c>
      <c r="L800" s="53">
        <f t="shared" si="85"/>
        <v>20.060547085022673</v>
      </c>
      <c r="M800">
        <v>38.1</v>
      </c>
      <c r="N800">
        <v>52.900000000000006</v>
      </c>
      <c r="O800">
        <v>250</v>
      </c>
      <c r="P800">
        <v>24.32</v>
      </c>
      <c r="Q800">
        <v>116.11</v>
      </c>
      <c r="R800" s="7">
        <v>4.7264999999999997</v>
      </c>
      <c r="S800" s="8">
        <v>165400</v>
      </c>
      <c r="T800">
        <v>4</v>
      </c>
      <c r="U800" s="9">
        <v>47.62</v>
      </c>
      <c r="V800" s="9">
        <v>46.084000000000003</v>
      </c>
      <c r="W800" s="9">
        <v>41.92</v>
      </c>
      <c r="X800" s="9">
        <v>43.302</v>
      </c>
      <c r="Y800" s="9">
        <v>48.195</v>
      </c>
    </row>
    <row r="801" spans="1:25" hidden="1" x14ac:dyDescent="0.3">
      <c r="A801" t="s">
        <v>445</v>
      </c>
      <c r="B801" t="s">
        <v>446</v>
      </c>
      <c r="C801" t="s">
        <v>878</v>
      </c>
      <c r="D801" t="s">
        <v>448</v>
      </c>
      <c r="E801" s="52">
        <f>Transportation!E801/1000000</f>
        <v>1.4700000000000002E-5</v>
      </c>
      <c r="F801" s="55">
        <f t="shared" si="82"/>
        <v>3.5538461538461577E-6</v>
      </c>
      <c r="G801" s="57">
        <f t="shared" si="83"/>
        <v>3.5538461538461581E-7</v>
      </c>
      <c r="H801" s="4">
        <f t="shared" si="84"/>
        <v>5.6538461538461602E-8</v>
      </c>
      <c r="I801">
        <v>169500</v>
      </c>
      <c r="J801">
        <f t="shared" si="86"/>
        <v>2.5640767699115043</v>
      </c>
      <c r="K801" s="50">
        <f t="shared" si="81"/>
        <v>517.35615560563258</v>
      </c>
      <c r="L801" s="53">
        <f t="shared" si="85"/>
        <v>11.938868103232114</v>
      </c>
      <c r="M801">
        <v>15.200000000000001</v>
      </c>
      <c r="N801">
        <v>43.5</v>
      </c>
      <c r="O801">
        <v>381</v>
      </c>
      <c r="P801">
        <v>33.270000000000003</v>
      </c>
      <c r="Q801">
        <v>116.56</v>
      </c>
      <c r="R801" s="7">
        <v>8.7683999999999997</v>
      </c>
      <c r="S801">
        <v>56107</v>
      </c>
      <c r="T801">
        <v>1</v>
      </c>
      <c r="U801" s="9">
        <v>64.5</v>
      </c>
      <c r="V801" s="9">
        <v>64.5</v>
      </c>
      <c r="W801" s="9">
        <v>64.5</v>
      </c>
      <c r="X801" s="9">
        <v>64.5</v>
      </c>
      <c r="Y801" s="9">
        <v>64.5</v>
      </c>
    </row>
    <row r="802" spans="1:25" hidden="1" x14ac:dyDescent="0.3">
      <c r="A802" t="s">
        <v>445</v>
      </c>
      <c r="B802" t="s">
        <v>446</v>
      </c>
      <c r="C802" t="s">
        <v>879</v>
      </c>
      <c r="D802" t="s">
        <v>448</v>
      </c>
      <c r="E802" s="52">
        <f>Transportation!E802/1000000</f>
        <v>1.5700000000000002E-5</v>
      </c>
      <c r="F802" s="55">
        <f t="shared" si="82"/>
        <v>3.7956043956044E-6</v>
      </c>
      <c r="G802" s="57">
        <f t="shared" si="83"/>
        <v>3.7956043956043998E-7</v>
      </c>
      <c r="H802" s="4">
        <f t="shared" si="84"/>
        <v>6.0384615384615454E-8</v>
      </c>
      <c r="I802">
        <v>158900</v>
      </c>
      <c r="J802">
        <f t="shared" si="86"/>
        <v>2.9211855726872251</v>
      </c>
      <c r="K802" s="50">
        <f t="shared" si="81"/>
        <v>485.00231932587025</v>
      </c>
      <c r="L802" s="53">
        <f t="shared" si="85"/>
        <v>12.751036001411171</v>
      </c>
      <c r="M802">
        <v>10.8</v>
      </c>
      <c r="N802">
        <v>48.300000000000004</v>
      </c>
      <c r="O802">
        <v>397</v>
      </c>
      <c r="P802">
        <v>35.72</v>
      </c>
      <c r="Q802">
        <v>117.94</v>
      </c>
      <c r="R802" s="7">
        <v>8.2097999999999995</v>
      </c>
      <c r="S802" s="8">
        <v>102650</v>
      </c>
      <c r="T802">
        <v>3</v>
      </c>
      <c r="U802" s="9">
        <v>71.257999999999996</v>
      </c>
      <c r="V802" s="9">
        <v>71.268000000000001</v>
      </c>
      <c r="W802" s="9">
        <v>70.781000000000006</v>
      </c>
      <c r="X802" s="9">
        <v>71.257999999999996</v>
      </c>
      <c r="Y802" s="9">
        <v>72.387</v>
      </c>
    </row>
    <row r="803" spans="1:25" hidden="1" x14ac:dyDescent="0.3">
      <c r="A803" t="s">
        <v>445</v>
      </c>
      <c r="B803" t="s">
        <v>446</v>
      </c>
      <c r="C803" t="s">
        <v>880</v>
      </c>
      <c r="D803" t="s">
        <v>448</v>
      </c>
      <c r="E803" s="52">
        <f>Transportation!E803/1000000</f>
        <v>3.8200000000000007E-6</v>
      </c>
      <c r="F803" s="55">
        <f t="shared" si="82"/>
        <v>9.2351648351648469E-7</v>
      </c>
      <c r="G803" s="57">
        <f t="shared" si="83"/>
        <v>9.2351648351648467E-8</v>
      </c>
      <c r="H803" s="4">
        <f t="shared" si="84"/>
        <v>1.4692307692307709E-8</v>
      </c>
      <c r="I803">
        <v>111300</v>
      </c>
      <c r="J803">
        <f t="shared" si="86"/>
        <v>1.0147325471698114</v>
      </c>
      <c r="K803" s="50">
        <f t="shared" si="81"/>
        <v>339.71528093750385</v>
      </c>
      <c r="L803" s="53">
        <f t="shared" si="85"/>
        <v>3.102481371043992</v>
      </c>
      <c r="M803">
        <v>42.800000000000004</v>
      </c>
      <c r="N803">
        <v>17</v>
      </c>
      <c r="O803">
        <v>474</v>
      </c>
      <c r="P803">
        <v>23.38</v>
      </c>
      <c r="Q803">
        <v>103.41</v>
      </c>
      <c r="R803" s="7">
        <v>27.841999999999999</v>
      </c>
      <c r="S803">
        <v>90000</v>
      </c>
      <c r="T803">
        <v>4</v>
      </c>
      <c r="U803" s="9">
        <v>20.006</v>
      </c>
      <c r="V803" s="9">
        <v>20.303000000000001</v>
      </c>
      <c r="W803" s="9">
        <v>19.739999999999998</v>
      </c>
      <c r="X803" s="9">
        <v>19.885000000000002</v>
      </c>
      <c r="Y803" s="9">
        <v>24.82</v>
      </c>
    </row>
    <row r="804" spans="1:25" hidden="1" x14ac:dyDescent="0.3">
      <c r="A804" t="s">
        <v>445</v>
      </c>
      <c r="B804" t="s">
        <v>446</v>
      </c>
      <c r="C804" t="s">
        <v>881</v>
      </c>
      <c r="D804" t="s">
        <v>448</v>
      </c>
      <c r="E804" s="52">
        <f>Transportation!E804/1000000</f>
        <v>5.2099999999999999E-5</v>
      </c>
      <c r="F804" s="55">
        <f t="shared" si="82"/>
        <v>1.2595604395604408E-5</v>
      </c>
      <c r="G804" s="57">
        <f t="shared" si="83"/>
        <v>1.2595604395604408E-6</v>
      </c>
      <c r="H804" s="4">
        <f t="shared" si="84"/>
        <v>2.0038461538461557E-7</v>
      </c>
      <c r="I804">
        <v>1065000</v>
      </c>
      <c r="J804">
        <f t="shared" si="86"/>
        <v>1.4463436971830985</v>
      </c>
      <c r="K804" s="50">
        <f t="shared" si="81"/>
        <v>3250.6448715044166</v>
      </c>
      <c r="L804" s="53">
        <f t="shared" si="85"/>
        <v>42.31394749512878</v>
      </c>
      <c r="M804">
        <v>45.6</v>
      </c>
      <c r="N804">
        <v>158</v>
      </c>
      <c r="O804">
        <v>309</v>
      </c>
      <c r="P804">
        <v>31.48</v>
      </c>
      <c r="Q804">
        <v>104.74</v>
      </c>
      <c r="R804" s="7">
        <v>1.9602999999999999</v>
      </c>
      <c r="S804" s="8">
        <v>257080</v>
      </c>
      <c r="T804">
        <v>3</v>
      </c>
      <c r="U804" s="9">
        <v>72.328000000000003</v>
      </c>
      <c r="V804" s="9">
        <v>72.481999999999999</v>
      </c>
      <c r="W804" s="9">
        <v>72.3</v>
      </c>
      <c r="X804" s="9">
        <v>72.472999999999999</v>
      </c>
      <c r="Y804" s="9">
        <v>73.989999999999995</v>
      </c>
    </row>
    <row r="805" spans="1:25" hidden="1" x14ac:dyDescent="0.3">
      <c r="A805" t="s">
        <v>445</v>
      </c>
      <c r="B805" t="s">
        <v>446</v>
      </c>
      <c r="C805" t="s">
        <v>882</v>
      </c>
      <c r="D805" t="s">
        <v>448</v>
      </c>
      <c r="E805" s="52">
        <f>Transportation!E805/1000000</f>
        <v>2.0400000000000001E-5</v>
      </c>
      <c r="F805" s="55">
        <f t="shared" si="82"/>
        <v>4.9318681318681375E-6</v>
      </c>
      <c r="G805" s="57">
        <f t="shared" si="83"/>
        <v>4.9318681318681377E-7</v>
      </c>
      <c r="H805" s="4">
        <f t="shared" si="84"/>
        <v>7.8461538461538535E-8</v>
      </c>
      <c r="I805">
        <v>168700</v>
      </c>
      <c r="J805">
        <f t="shared" si="86"/>
        <v>3.5751846473029048</v>
      </c>
      <c r="K805" s="50">
        <f t="shared" si="81"/>
        <v>514.91435664112214</v>
      </c>
      <c r="L805" s="53">
        <f t="shared" si="85"/>
        <v>16.568225122852731</v>
      </c>
      <c r="M805">
        <v>8.51</v>
      </c>
      <c r="N805">
        <v>57.800000000000004</v>
      </c>
      <c r="O805">
        <v>294</v>
      </c>
      <c r="P805">
        <v>31.35</v>
      </c>
      <c r="Q805">
        <v>104.2</v>
      </c>
      <c r="R805" s="7">
        <v>5.0784000000000002</v>
      </c>
      <c r="S805">
        <v>96931</v>
      </c>
      <c r="T805">
        <v>2</v>
      </c>
      <c r="U805" s="9">
        <v>73.218999999999994</v>
      </c>
      <c r="V805" s="9">
        <v>73.231999999999999</v>
      </c>
      <c r="W805" s="9">
        <v>73.037000000000006</v>
      </c>
      <c r="X805" s="9">
        <v>73.231999999999999</v>
      </c>
      <c r="Y805" s="9">
        <v>73.427000000000007</v>
      </c>
    </row>
    <row r="806" spans="1:25" hidden="1" x14ac:dyDescent="0.3">
      <c r="A806" t="s">
        <v>445</v>
      </c>
      <c r="B806" t="s">
        <v>446</v>
      </c>
      <c r="C806" t="s">
        <v>883</v>
      </c>
      <c r="D806" t="s">
        <v>448</v>
      </c>
      <c r="E806" s="52">
        <f>Transportation!E806/1000000</f>
        <v>1.4200000000000001E-5</v>
      </c>
      <c r="F806" s="55">
        <f t="shared" si="82"/>
        <v>3.432967032967037E-6</v>
      </c>
      <c r="G806" s="57">
        <f t="shared" si="83"/>
        <v>3.4329670329670369E-7</v>
      </c>
      <c r="H806" s="4">
        <f t="shared" si="84"/>
        <v>5.4615384615384676E-8</v>
      </c>
      <c r="I806">
        <v>112800</v>
      </c>
      <c r="J806">
        <f t="shared" si="86"/>
        <v>3.7218823138297874</v>
      </c>
      <c r="K806" s="50">
        <f t="shared" si="81"/>
        <v>344.29365399596077</v>
      </c>
      <c r="L806" s="53">
        <f t="shared" si="85"/>
        <v>11.532784154142588</v>
      </c>
      <c r="M806">
        <v>7.43</v>
      </c>
      <c r="N806">
        <v>41.400000000000006</v>
      </c>
      <c r="O806">
        <v>380</v>
      </c>
      <c r="P806">
        <v>28.81</v>
      </c>
      <c r="Q806">
        <v>113.08</v>
      </c>
      <c r="R806" s="7">
        <v>9.1775000000000002</v>
      </c>
      <c r="S806">
        <v>79482</v>
      </c>
      <c r="T806">
        <v>2</v>
      </c>
      <c r="U806" s="9">
        <v>64.320999999999998</v>
      </c>
      <c r="V806" s="9">
        <v>64.228999999999999</v>
      </c>
      <c r="W806" s="9">
        <v>61.34</v>
      </c>
      <c r="X806" s="9">
        <v>62.832000000000001</v>
      </c>
      <c r="Y806" s="9">
        <v>64.325000000000003</v>
      </c>
    </row>
    <row r="807" spans="1:25" hidden="1" x14ac:dyDescent="0.3">
      <c r="A807" t="s">
        <v>445</v>
      </c>
      <c r="B807" t="s">
        <v>446</v>
      </c>
      <c r="C807" t="s">
        <v>884</v>
      </c>
      <c r="D807" t="s">
        <v>448</v>
      </c>
      <c r="E807" s="52">
        <f>Transportation!E807/1000000</f>
        <v>1.8900000000000002E-5</v>
      </c>
      <c r="F807" s="55">
        <f t="shared" si="82"/>
        <v>4.5692307692307745E-6</v>
      </c>
      <c r="G807" s="57">
        <f t="shared" si="83"/>
        <v>4.5692307692307743E-7</v>
      </c>
      <c r="H807" s="4">
        <f t="shared" si="84"/>
        <v>7.269230769230777E-8</v>
      </c>
      <c r="I807">
        <v>155000</v>
      </c>
      <c r="J807">
        <f t="shared" si="86"/>
        <v>3.6050683064516136</v>
      </c>
      <c r="K807" s="50">
        <f t="shared" si="81"/>
        <v>473.09854937388224</v>
      </c>
      <c r="L807" s="53">
        <f t="shared" si="85"/>
        <v>15.349973275584151</v>
      </c>
      <c r="M807">
        <v>6.72</v>
      </c>
      <c r="N807">
        <v>59.800000000000004</v>
      </c>
      <c r="O807">
        <v>431</v>
      </c>
      <c r="P807">
        <v>32.79</v>
      </c>
      <c r="Q807">
        <v>117.99</v>
      </c>
      <c r="R807" s="7">
        <v>7.2050999999999998</v>
      </c>
      <c r="S807" s="8">
        <v>101620</v>
      </c>
      <c r="T807">
        <v>4</v>
      </c>
      <c r="U807" s="9">
        <v>70.007999999999996</v>
      </c>
      <c r="V807" s="9">
        <v>69.641999999999996</v>
      </c>
      <c r="W807" s="9">
        <v>66.774000000000001</v>
      </c>
      <c r="X807" s="9">
        <v>68.495999999999995</v>
      </c>
      <c r="Y807" s="9">
        <v>70.129000000000005</v>
      </c>
    </row>
    <row r="808" spans="1:25" hidden="1" x14ac:dyDescent="0.3">
      <c r="A808" t="s">
        <v>445</v>
      </c>
      <c r="B808" t="s">
        <v>446</v>
      </c>
      <c r="C808" t="s">
        <v>885</v>
      </c>
      <c r="D808" t="s">
        <v>448</v>
      </c>
      <c r="E808" s="52">
        <f>Transportation!E808/1000000</f>
        <v>1.0200000000000001E-5</v>
      </c>
      <c r="F808" s="55">
        <f t="shared" si="82"/>
        <v>2.4659340659340687E-6</v>
      </c>
      <c r="G808" s="57">
        <f t="shared" si="83"/>
        <v>2.4659340659340688E-7</v>
      </c>
      <c r="H808" s="4">
        <f t="shared" si="84"/>
        <v>3.9230769230769267E-8</v>
      </c>
      <c r="I808">
        <v>117900</v>
      </c>
      <c r="J808">
        <f t="shared" si="86"/>
        <v>2.5578187022900765</v>
      </c>
      <c r="K808" s="50">
        <f t="shared" si="81"/>
        <v>359.86012239471432</v>
      </c>
      <c r="L808" s="53">
        <f t="shared" si="85"/>
        <v>8.2841125614263671</v>
      </c>
      <c r="M808">
        <v>13.100000000000001</v>
      </c>
      <c r="N808">
        <v>32.6</v>
      </c>
      <c r="O808">
        <v>423</v>
      </c>
      <c r="P808">
        <v>36.72</v>
      </c>
      <c r="Q808">
        <v>117.53</v>
      </c>
      <c r="R808" s="7">
        <v>12.959</v>
      </c>
      <c r="S808" s="8">
        <v>116570</v>
      </c>
      <c r="T808">
        <v>2</v>
      </c>
      <c r="U808" s="9">
        <v>74.421000000000006</v>
      </c>
      <c r="V808" s="9">
        <v>74.408000000000001</v>
      </c>
      <c r="W808" s="9">
        <v>74.293000000000006</v>
      </c>
      <c r="X808" s="9">
        <v>74.358000000000004</v>
      </c>
      <c r="Y808" s="9">
        <v>74.421999999999997</v>
      </c>
    </row>
    <row r="809" spans="1:25" hidden="1" x14ac:dyDescent="0.3">
      <c r="A809" t="s">
        <v>445</v>
      </c>
      <c r="B809" t="s">
        <v>446</v>
      </c>
      <c r="C809" t="s">
        <v>886</v>
      </c>
      <c r="D809" t="s">
        <v>448</v>
      </c>
      <c r="E809" s="52">
        <f>Transportation!E809/1000000</f>
        <v>1.1400000000000001E-5</v>
      </c>
      <c r="F809" s="55">
        <f t="shared" si="82"/>
        <v>2.7560439560439591E-6</v>
      </c>
      <c r="G809" s="57">
        <f t="shared" si="83"/>
        <v>2.7560439560439593E-7</v>
      </c>
      <c r="H809" s="4">
        <f t="shared" si="84"/>
        <v>4.3846153846153893E-8</v>
      </c>
      <c r="I809">
        <v>142600</v>
      </c>
      <c r="J809">
        <f t="shared" si="86"/>
        <v>2.3635713534361855</v>
      </c>
      <c r="K809" s="50">
        <f t="shared" si="81"/>
        <v>435.25066542397167</v>
      </c>
      <c r="L809" s="53">
        <f t="shared" si="85"/>
        <v>9.2587140392412337</v>
      </c>
      <c r="M809">
        <v>10.700000000000001</v>
      </c>
      <c r="N809">
        <v>43.7</v>
      </c>
      <c r="O809">
        <v>510</v>
      </c>
      <c r="P809">
        <v>26.15</v>
      </c>
      <c r="Q809">
        <v>119.14</v>
      </c>
      <c r="R809" s="7">
        <v>11.683999999999999</v>
      </c>
      <c r="S809">
        <v>54281</v>
      </c>
      <c r="T809">
        <v>1</v>
      </c>
      <c r="U809" s="9">
        <v>31.815999999999999</v>
      </c>
      <c r="V809" s="9">
        <v>31.815999999999999</v>
      </c>
      <c r="W809" s="9">
        <v>31.815999999999999</v>
      </c>
      <c r="X809" s="9">
        <v>31.815999999999999</v>
      </c>
      <c r="Y809" s="9">
        <v>31.815999999999999</v>
      </c>
    </row>
    <row r="810" spans="1:25" hidden="1" x14ac:dyDescent="0.3">
      <c r="A810" t="s">
        <v>445</v>
      </c>
      <c r="B810" t="s">
        <v>446</v>
      </c>
      <c r="C810" t="s">
        <v>887</v>
      </c>
      <c r="D810" t="s">
        <v>448</v>
      </c>
      <c r="E810" s="52">
        <f>Transportation!E810/1000000</f>
        <v>3.9300000000000007E-5</v>
      </c>
      <c r="F810" s="55">
        <f t="shared" si="82"/>
        <v>9.501098901098912E-6</v>
      </c>
      <c r="G810" s="57">
        <f t="shared" si="83"/>
        <v>9.501098901098913E-7</v>
      </c>
      <c r="H810" s="4">
        <f t="shared" si="84"/>
        <v>1.5115384615384633E-7</v>
      </c>
      <c r="I810">
        <v>623100</v>
      </c>
      <c r="J810">
        <f t="shared" si="86"/>
        <v>1.86473958834858</v>
      </c>
      <c r="K810" s="50">
        <f t="shared" si="81"/>
        <v>1901.8561684830067</v>
      </c>
      <c r="L810" s="53">
        <f t="shared" si="85"/>
        <v>31.918198398436889</v>
      </c>
      <c r="M810">
        <v>23.6</v>
      </c>
      <c r="N810">
        <v>128</v>
      </c>
      <c r="O810">
        <v>445</v>
      </c>
      <c r="P810">
        <v>45.55</v>
      </c>
      <c r="Q810">
        <v>126.99</v>
      </c>
      <c r="R810" s="7">
        <v>3.4706999999999999</v>
      </c>
      <c r="S810">
        <v>39034</v>
      </c>
      <c r="T810">
        <v>2</v>
      </c>
      <c r="U810" s="9">
        <v>24.396000000000001</v>
      </c>
      <c r="V810" s="9">
        <v>24.291</v>
      </c>
      <c r="W810" s="9">
        <v>23.678000000000001</v>
      </c>
      <c r="X810" s="9">
        <v>24.13</v>
      </c>
      <c r="Y810" s="9">
        <v>24.582000000000001</v>
      </c>
    </row>
    <row r="811" spans="1:25" hidden="1" x14ac:dyDescent="0.3">
      <c r="A811" t="s">
        <v>445</v>
      </c>
      <c r="B811" t="s">
        <v>446</v>
      </c>
      <c r="C811" t="s">
        <v>888</v>
      </c>
      <c r="D811" t="s">
        <v>448</v>
      </c>
      <c r="E811" s="52">
        <f>Transportation!E811/1000000</f>
        <v>9.9299999999999998E-6</v>
      </c>
      <c r="F811" s="55">
        <f t="shared" si="82"/>
        <v>2.4006593406593432E-6</v>
      </c>
      <c r="G811" s="57">
        <f t="shared" si="83"/>
        <v>2.4006593406593429E-7</v>
      </c>
      <c r="H811" s="4">
        <f t="shared" si="84"/>
        <v>3.8192307692307726E-8</v>
      </c>
      <c r="I811">
        <v>129000</v>
      </c>
      <c r="J811">
        <f t="shared" si="86"/>
        <v>2.2758463081395348</v>
      </c>
      <c r="K811" s="50">
        <f t="shared" si="81"/>
        <v>393.74008302729555</v>
      </c>
      <c r="L811" s="53">
        <f t="shared" si="85"/>
        <v>8.0648272289180198</v>
      </c>
      <c r="M811">
        <v>15.8</v>
      </c>
      <c r="N811">
        <v>32.4</v>
      </c>
      <c r="O811">
        <v>390</v>
      </c>
      <c r="P811">
        <v>40.39</v>
      </c>
      <c r="Q811">
        <v>116.85</v>
      </c>
      <c r="R811" s="7">
        <v>12.038</v>
      </c>
      <c r="S811">
        <v>57388</v>
      </c>
      <c r="T811">
        <v>2</v>
      </c>
      <c r="U811" s="9">
        <v>51.902000000000001</v>
      </c>
      <c r="V811" s="9">
        <v>51.372</v>
      </c>
      <c r="W811" s="9">
        <v>47.97</v>
      </c>
      <c r="X811" s="9">
        <v>49.962000000000003</v>
      </c>
      <c r="Y811" s="9">
        <v>51.953000000000003</v>
      </c>
    </row>
    <row r="812" spans="1:25" hidden="1" x14ac:dyDescent="0.3">
      <c r="A812" t="s">
        <v>445</v>
      </c>
      <c r="B812" t="s">
        <v>446</v>
      </c>
      <c r="C812" t="s">
        <v>889</v>
      </c>
      <c r="D812" t="s">
        <v>448</v>
      </c>
      <c r="E812" s="52">
        <f>Transportation!E812/1000000</f>
        <v>2.0600000000000003E-5</v>
      </c>
      <c r="F812" s="55">
        <f t="shared" si="82"/>
        <v>4.9802197802197859E-6</v>
      </c>
      <c r="G812" s="57">
        <f t="shared" si="83"/>
        <v>4.9802197802197864E-7</v>
      </c>
      <c r="H812" s="4">
        <f t="shared" si="84"/>
        <v>7.9230769230769321E-8</v>
      </c>
      <c r="I812">
        <v>801000</v>
      </c>
      <c r="J812">
        <f t="shared" si="86"/>
        <v>0.76035795880149826</v>
      </c>
      <c r="K812" s="50">
        <f t="shared" si="81"/>
        <v>2444.8512132159981</v>
      </c>
      <c r="L812" s="53">
        <f t="shared" si="85"/>
        <v>16.730658702488547</v>
      </c>
      <c r="M812">
        <v>101</v>
      </c>
      <c r="N812">
        <v>79.600000000000009</v>
      </c>
      <c r="O812">
        <v>482</v>
      </c>
      <c r="P812">
        <v>44.6</v>
      </c>
      <c r="Q812">
        <v>129.63</v>
      </c>
      <c r="R812" s="7">
        <v>6.0548999999999999</v>
      </c>
      <c r="S812" s="8">
        <v>369720</v>
      </c>
      <c r="T812">
        <v>8</v>
      </c>
      <c r="U812" s="9">
        <v>19.242999999999999</v>
      </c>
      <c r="V812" s="9">
        <v>19.119</v>
      </c>
      <c r="W812" s="9">
        <v>17.698</v>
      </c>
      <c r="X812" s="9">
        <v>18.696999999999999</v>
      </c>
      <c r="Y812" s="9">
        <v>19.498000000000001</v>
      </c>
    </row>
    <row r="813" spans="1:25" hidden="1" x14ac:dyDescent="0.3">
      <c r="A813" t="s">
        <v>445</v>
      </c>
      <c r="B813" t="s">
        <v>446</v>
      </c>
      <c r="C813" t="s">
        <v>890</v>
      </c>
      <c r="D813" t="s">
        <v>448</v>
      </c>
      <c r="E813" s="52">
        <f>Transportation!E813/1000000</f>
        <v>1.0100000000000002E-5</v>
      </c>
      <c r="F813" s="55">
        <f t="shared" si="82"/>
        <v>2.4417582417582445E-6</v>
      </c>
      <c r="G813" s="57">
        <f t="shared" si="83"/>
        <v>2.4417582417582445E-7</v>
      </c>
      <c r="H813" s="4">
        <f t="shared" si="84"/>
        <v>3.8846153846153888E-8</v>
      </c>
      <c r="I813">
        <v>121000</v>
      </c>
      <c r="J813">
        <f t="shared" si="86"/>
        <v>2.4678536157024795</v>
      </c>
      <c r="K813" s="50">
        <f t="shared" si="81"/>
        <v>369.32209338219195</v>
      </c>
      <c r="L813" s="53">
        <f t="shared" si="85"/>
        <v>8.2028957716084605</v>
      </c>
      <c r="M813">
        <v>11.4</v>
      </c>
      <c r="N813">
        <v>35.9</v>
      </c>
      <c r="O813">
        <v>501</v>
      </c>
      <c r="P813">
        <v>44.93</v>
      </c>
      <c r="Q813">
        <v>130.54</v>
      </c>
      <c r="R813" s="7">
        <v>13.961</v>
      </c>
      <c r="S813">
        <v>3863</v>
      </c>
      <c r="T813">
        <v>1</v>
      </c>
      <c r="U813" s="9">
        <v>14.545999999999999</v>
      </c>
      <c r="V813" s="9">
        <v>14.545999999999999</v>
      </c>
      <c r="W813" s="9">
        <v>14.545999999999999</v>
      </c>
      <c r="X813" s="9">
        <v>14.545999999999999</v>
      </c>
      <c r="Y813" s="9">
        <v>14.545999999999999</v>
      </c>
    </row>
    <row r="814" spans="1:25" hidden="1" x14ac:dyDescent="0.3">
      <c r="A814" t="s">
        <v>445</v>
      </c>
      <c r="B814" t="s">
        <v>446</v>
      </c>
      <c r="C814" t="s">
        <v>891</v>
      </c>
      <c r="D814" t="s">
        <v>448</v>
      </c>
      <c r="E814" s="52">
        <f>Transportation!E814/1000000</f>
        <v>1.8900000000000002E-5</v>
      </c>
      <c r="F814" s="55">
        <f t="shared" si="82"/>
        <v>4.5692307692307745E-6</v>
      </c>
      <c r="G814" s="57">
        <f t="shared" si="83"/>
        <v>4.5692307692307743E-7</v>
      </c>
      <c r="H814" s="4">
        <f t="shared" si="84"/>
        <v>7.269230769230777E-8</v>
      </c>
      <c r="I814">
        <v>456700</v>
      </c>
      <c r="J814">
        <f t="shared" si="86"/>
        <v>1.2235287661484566</v>
      </c>
      <c r="K814" s="50">
        <f t="shared" si="81"/>
        <v>1393.9619838648518</v>
      </c>
      <c r="L814" s="53">
        <f t="shared" si="85"/>
        <v>15.349973275584151</v>
      </c>
      <c r="M814">
        <v>28.700000000000003</v>
      </c>
      <c r="N814">
        <v>85.2</v>
      </c>
      <c r="O814">
        <v>582</v>
      </c>
      <c r="P814">
        <v>24.98</v>
      </c>
      <c r="Q814">
        <v>118.39</v>
      </c>
      <c r="R814" s="7">
        <v>6.8322000000000003</v>
      </c>
      <c r="S814" s="8">
        <v>402870</v>
      </c>
      <c r="T814">
        <v>4</v>
      </c>
      <c r="U814" s="9">
        <v>44.798000000000002</v>
      </c>
      <c r="V814" s="9">
        <v>44.720999999999997</v>
      </c>
      <c r="W814" s="9">
        <v>42.963000000000001</v>
      </c>
      <c r="X814" s="9">
        <v>43.62</v>
      </c>
      <c r="Y814" s="9">
        <v>46.305999999999997</v>
      </c>
    </row>
    <row r="815" spans="1:25" hidden="1" x14ac:dyDescent="0.3">
      <c r="A815" t="s">
        <v>445</v>
      </c>
      <c r="B815" t="s">
        <v>446</v>
      </c>
      <c r="C815" t="s">
        <v>892</v>
      </c>
      <c r="D815" t="s">
        <v>448</v>
      </c>
      <c r="E815" s="52">
        <f>Transportation!E815/1000000</f>
        <v>3.0300000000000001E-5</v>
      </c>
      <c r="F815" s="55">
        <f t="shared" si="82"/>
        <v>7.3252747252747331E-6</v>
      </c>
      <c r="G815" s="57">
        <f t="shared" si="83"/>
        <v>7.3252747252747335E-7</v>
      </c>
      <c r="H815" s="4">
        <f t="shared" si="84"/>
        <v>1.1653846153846165E-7</v>
      </c>
      <c r="I815">
        <v>217400</v>
      </c>
      <c r="J815">
        <f t="shared" si="86"/>
        <v>4.1206571412143518</v>
      </c>
      <c r="K815" s="50">
        <f t="shared" si="81"/>
        <v>663.55886860569035</v>
      </c>
      <c r="L815" s="53">
        <f t="shared" si="85"/>
        <v>24.608687314825382</v>
      </c>
      <c r="M815">
        <v>6.8500000000000005</v>
      </c>
      <c r="N815">
        <v>83.100000000000009</v>
      </c>
      <c r="O815">
        <v>323</v>
      </c>
      <c r="P815">
        <v>31.35</v>
      </c>
      <c r="Q815">
        <v>106.06</v>
      </c>
      <c r="R815" s="7">
        <v>3.8831000000000002</v>
      </c>
      <c r="S815">
        <v>50387</v>
      </c>
      <c r="T815">
        <v>1</v>
      </c>
      <c r="U815" s="9">
        <v>64.587000000000003</v>
      </c>
      <c r="V815" s="9">
        <v>64.587000000000003</v>
      </c>
      <c r="W815" s="9">
        <v>64.587000000000003</v>
      </c>
      <c r="X815" s="9">
        <v>64.587000000000003</v>
      </c>
      <c r="Y815" s="9">
        <v>64.587000000000003</v>
      </c>
    </row>
    <row r="816" spans="1:25" hidden="1" x14ac:dyDescent="0.3">
      <c r="A816" t="s">
        <v>445</v>
      </c>
      <c r="B816" t="s">
        <v>446</v>
      </c>
      <c r="C816" t="s">
        <v>893</v>
      </c>
      <c r="D816" t="s">
        <v>448</v>
      </c>
      <c r="E816" s="52">
        <f>Transportation!E816/1000000</f>
        <v>1.9200000000000003E-5</v>
      </c>
      <c r="F816" s="55">
        <f t="shared" si="82"/>
        <v>4.6417582417582476E-6</v>
      </c>
      <c r="G816" s="57">
        <f t="shared" si="83"/>
        <v>4.6417582417582473E-7</v>
      </c>
      <c r="H816" s="4">
        <f t="shared" si="84"/>
        <v>7.3846153846153923E-8</v>
      </c>
      <c r="I816">
        <v>125600</v>
      </c>
      <c r="J816">
        <f t="shared" si="86"/>
        <v>4.5195477707006377</v>
      </c>
      <c r="K816" s="50">
        <f t="shared" si="81"/>
        <v>383.3624374281265</v>
      </c>
      <c r="L816" s="53">
        <f t="shared" si="85"/>
        <v>15.593623645037866</v>
      </c>
      <c r="M816">
        <v>9.24</v>
      </c>
      <c r="N816">
        <v>41.300000000000004</v>
      </c>
      <c r="O816">
        <v>286</v>
      </c>
      <c r="P816">
        <v>47.14</v>
      </c>
      <c r="Q816">
        <v>129.27000000000001</v>
      </c>
      <c r="R816" s="7">
        <v>6.9238999999999997</v>
      </c>
      <c r="S816">
        <v>6793.2</v>
      </c>
      <c r="T816">
        <v>2</v>
      </c>
      <c r="U816" s="9">
        <v>14.444000000000001</v>
      </c>
      <c r="V816" s="9">
        <v>14.438000000000001</v>
      </c>
      <c r="W816" s="9">
        <v>14.397</v>
      </c>
      <c r="X816" s="9">
        <v>14.422000000000001</v>
      </c>
      <c r="Y816" s="9">
        <v>14.446999999999999</v>
      </c>
    </row>
    <row r="817" spans="1:25" hidden="1" x14ac:dyDescent="0.3">
      <c r="A817" t="s">
        <v>445</v>
      </c>
      <c r="B817" t="s">
        <v>446</v>
      </c>
      <c r="C817" t="s">
        <v>894</v>
      </c>
      <c r="D817" t="s">
        <v>448</v>
      </c>
      <c r="E817" s="52">
        <f>Transportation!E817/1000000</f>
        <v>4.3700000000000005E-5</v>
      </c>
      <c r="F817" s="55">
        <f t="shared" si="82"/>
        <v>1.0564835164835176E-5</v>
      </c>
      <c r="G817" s="57">
        <f t="shared" si="83"/>
        <v>1.0564835164835176E-6</v>
      </c>
      <c r="H817" s="4">
        <f t="shared" si="84"/>
        <v>1.6807692307692326E-7</v>
      </c>
      <c r="I817">
        <v>1722000</v>
      </c>
      <c r="J817">
        <f t="shared" si="86"/>
        <v>0.75029435975609771</v>
      </c>
      <c r="K817" s="50">
        <f t="shared" si="81"/>
        <v>5255.9722711085496</v>
      </c>
      <c r="L817" s="53">
        <f t="shared" si="85"/>
        <v>35.491737150424726</v>
      </c>
      <c r="M817">
        <v>116</v>
      </c>
      <c r="N817">
        <v>160</v>
      </c>
      <c r="O817">
        <v>438</v>
      </c>
      <c r="P817">
        <v>28.7</v>
      </c>
      <c r="Q817">
        <v>115.89</v>
      </c>
      <c r="R817" s="7">
        <v>2.7437</v>
      </c>
      <c r="S817" s="8">
        <v>1115400</v>
      </c>
      <c r="T817">
        <v>6</v>
      </c>
      <c r="U817" s="9">
        <v>72.150999999999996</v>
      </c>
      <c r="V817" s="9">
        <v>70.447000000000003</v>
      </c>
      <c r="W817" s="9">
        <v>60.328000000000003</v>
      </c>
      <c r="X817" s="9">
        <v>67.122</v>
      </c>
      <c r="Y817" s="9">
        <v>74.768000000000001</v>
      </c>
    </row>
    <row r="818" spans="1:25" hidden="1" x14ac:dyDescent="0.3">
      <c r="A818" t="s">
        <v>445</v>
      </c>
      <c r="B818" t="s">
        <v>446</v>
      </c>
      <c r="C818" t="s">
        <v>895</v>
      </c>
      <c r="D818" t="s">
        <v>448</v>
      </c>
      <c r="E818" s="52">
        <f>Transportation!E818/1000000</f>
        <v>2.6400000000000001E-5</v>
      </c>
      <c r="F818" s="55">
        <f t="shared" si="82"/>
        <v>6.3824175824175895E-6</v>
      </c>
      <c r="G818" s="57">
        <f t="shared" si="83"/>
        <v>6.3824175824175893E-7</v>
      </c>
      <c r="H818" s="4">
        <f t="shared" si="84"/>
        <v>1.0153846153846165E-7</v>
      </c>
      <c r="I818">
        <v>179800</v>
      </c>
      <c r="J818">
        <f t="shared" si="86"/>
        <v>4.3410784204671859</v>
      </c>
      <c r="K818" s="50">
        <f t="shared" si="81"/>
        <v>548.79431727370343</v>
      </c>
      <c r="L818" s="53">
        <f t="shared" si="85"/>
        <v>21.441232511927065</v>
      </c>
      <c r="M818">
        <v>6.62</v>
      </c>
      <c r="N818">
        <v>69.900000000000006</v>
      </c>
      <c r="O818">
        <v>316</v>
      </c>
      <c r="P818">
        <v>29.53</v>
      </c>
      <c r="Q818">
        <v>108.78</v>
      </c>
      <c r="R818" s="7">
        <v>4.5208000000000004</v>
      </c>
      <c r="S818">
        <v>39646</v>
      </c>
      <c r="T818">
        <v>2</v>
      </c>
      <c r="U818" s="9">
        <v>39.826000000000001</v>
      </c>
      <c r="V818" s="9">
        <v>39.829000000000001</v>
      </c>
      <c r="W818" s="9">
        <v>39.826000000000001</v>
      </c>
      <c r="X818" s="9">
        <v>39.848999999999997</v>
      </c>
      <c r="Y818" s="9">
        <v>39.872</v>
      </c>
    </row>
    <row r="819" spans="1:25" hidden="1" x14ac:dyDescent="0.3">
      <c r="A819" t="s">
        <v>445</v>
      </c>
      <c r="B819" t="s">
        <v>446</v>
      </c>
      <c r="C819" t="s">
        <v>896</v>
      </c>
      <c r="D819" t="s">
        <v>448</v>
      </c>
      <c r="E819" s="52">
        <f>Transportation!E819/1000000</f>
        <v>5.7899999999999996E-6</v>
      </c>
      <c r="F819" s="55">
        <f t="shared" si="82"/>
        <v>1.3997802197802212E-6</v>
      </c>
      <c r="G819" s="57">
        <f t="shared" si="83"/>
        <v>1.3997802197802213E-7</v>
      </c>
      <c r="H819" s="4">
        <f t="shared" si="84"/>
        <v>2.226923076923079E-8</v>
      </c>
      <c r="I819">
        <v>114300</v>
      </c>
      <c r="J819">
        <f t="shared" si="86"/>
        <v>1.4976686023622046</v>
      </c>
      <c r="K819" s="50">
        <f t="shared" si="81"/>
        <v>348.87202705441769</v>
      </c>
      <c r="L819" s="53">
        <f t="shared" si="85"/>
        <v>4.7024521304567299</v>
      </c>
      <c r="M819">
        <v>20.700000000000003</v>
      </c>
      <c r="N819">
        <v>25.1</v>
      </c>
      <c r="O819">
        <v>487</v>
      </c>
      <c r="P819">
        <v>25.01</v>
      </c>
      <c r="Q819">
        <v>107.54</v>
      </c>
      <c r="R819" s="7">
        <v>19.395</v>
      </c>
      <c r="S819">
        <v>40607</v>
      </c>
      <c r="T819">
        <v>4</v>
      </c>
      <c r="U819" s="9">
        <v>31.553999999999998</v>
      </c>
      <c r="V819" s="9">
        <v>31.547999999999998</v>
      </c>
      <c r="W819" s="9">
        <v>30.326000000000001</v>
      </c>
      <c r="X819" s="9">
        <v>31.234999999999999</v>
      </c>
      <c r="Y819" s="9">
        <v>31.815999999999999</v>
      </c>
    </row>
    <row r="820" spans="1:25" hidden="1" x14ac:dyDescent="0.3">
      <c r="A820" t="s">
        <v>445</v>
      </c>
      <c r="B820" t="s">
        <v>446</v>
      </c>
      <c r="C820" t="s">
        <v>897</v>
      </c>
      <c r="D820" t="s">
        <v>448</v>
      </c>
      <c r="E820" s="52">
        <f>Transportation!E820/1000000</f>
        <v>4.8800000000000007E-5</v>
      </c>
      <c r="F820" s="55">
        <f t="shared" si="82"/>
        <v>1.1797802197802212E-5</v>
      </c>
      <c r="G820" s="57">
        <f t="shared" si="83"/>
        <v>1.1797802197802212E-6</v>
      </c>
      <c r="H820" s="4">
        <f t="shared" si="84"/>
        <v>1.8769230769230789E-7</v>
      </c>
      <c r="I820">
        <v>474200</v>
      </c>
      <c r="J820">
        <f t="shared" si="86"/>
        <v>3.0425776043863353</v>
      </c>
      <c r="K820" s="50">
        <f t="shared" ref="K820:K883" si="87">I820*CVD_CHN</f>
        <v>1447.376336213516</v>
      </c>
      <c r="L820" s="53">
        <f t="shared" si="85"/>
        <v>39.63379343113791</v>
      </c>
      <c r="M820">
        <v>8.19</v>
      </c>
      <c r="N820">
        <v>166</v>
      </c>
      <c r="O820">
        <v>436</v>
      </c>
      <c r="P820">
        <v>37.36</v>
      </c>
      <c r="Q820">
        <v>115.39</v>
      </c>
      <c r="R820" s="7">
        <v>2.6292</v>
      </c>
      <c r="S820" s="8">
        <v>113690</v>
      </c>
      <c r="T820">
        <v>2</v>
      </c>
      <c r="U820" s="9">
        <v>83.613</v>
      </c>
      <c r="V820" s="9">
        <v>83.204999999999998</v>
      </c>
      <c r="W820" s="9">
        <v>81.018000000000001</v>
      </c>
      <c r="X820" s="9">
        <v>82.433000000000007</v>
      </c>
      <c r="Y820" s="9">
        <v>83.849000000000004</v>
      </c>
    </row>
    <row r="821" spans="1:25" hidden="1" x14ac:dyDescent="0.3">
      <c r="A821" t="s">
        <v>445</v>
      </c>
      <c r="B821" t="s">
        <v>446</v>
      </c>
      <c r="C821" t="s">
        <v>898</v>
      </c>
      <c r="D821" t="s">
        <v>448</v>
      </c>
      <c r="E821" s="52">
        <f>Transportation!E821/1000000</f>
        <v>6.8900000000000008E-5</v>
      </c>
      <c r="F821" s="55">
        <f t="shared" si="82"/>
        <v>1.6657142857142877E-5</v>
      </c>
      <c r="G821" s="57">
        <f t="shared" si="83"/>
        <v>1.6657142857142877E-6</v>
      </c>
      <c r="H821" s="4">
        <f t="shared" si="84"/>
        <v>2.6500000000000027E-7</v>
      </c>
      <c r="I821">
        <v>2740000</v>
      </c>
      <c r="J821">
        <f t="shared" si="86"/>
        <v>0.74345048813868631</v>
      </c>
      <c r="K821" s="50">
        <f t="shared" si="87"/>
        <v>8363.1614534479831</v>
      </c>
      <c r="L821" s="53">
        <f t="shared" si="85"/>
        <v>55.958368184536937</v>
      </c>
      <c r="M821">
        <v>129</v>
      </c>
      <c r="N821">
        <v>241</v>
      </c>
      <c r="O821">
        <v>429</v>
      </c>
      <c r="P821">
        <v>32.07</v>
      </c>
      <c r="Q821">
        <v>118.79</v>
      </c>
      <c r="R821" s="7">
        <v>1.7817000000000001</v>
      </c>
      <c r="S821" s="8">
        <v>953580</v>
      </c>
      <c r="T821">
        <v>5</v>
      </c>
      <c r="U821" s="9">
        <v>107.4</v>
      </c>
      <c r="V821" s="9">
        <v>107.07</v>
      </c>
      <c r="W821" s="9">
        <v>102.28</v>
      </c>
      <c r="X821" s="9">
        <v>107.53</v>
      </c>
      <c r="Y821" s="9">
        <v>110.55</v>
      </c>
    </row>
    <row r="822" spans="1:25" hidden="1" x14ac:dyDescent="0.3">
      <c r="A822" t="s">
        <v>445</v>
      </c>
      <c r="B822" t="s">
        <v>446</v>
      </c>
      <c r="C822" t="s">
        <v>899</v>
      </c>
      <c r="D822" t="s">
        <v>448</v>
      </c>
      <c r="E822" s="52">
        <f>Transportation!E822/1000000</f>
        <v>1.6800000000000002E-5</v>
      </c>
      <c r="F822" s="55">
        <f t="shared" si="82"/>
        <v>4.0615384615384661E-6</v>
      </c>
      <c r="G822" s="57">
        <f t="shared" si="83"/>
        <v>4.0615384615384664E-7</v>
      </c>
      <c r="H822" s="4">
        <f t="shared" si="84"/>
        <v>6.4615384615384686E-8</v>
      </c>
      <c r="I822">
        <v>132500</v>
      </c>
      <c r="J822">
        <f t="shared" si="86"/>
        <v>3.7486664150943403</v>
      </c>
      <c r="K822" s="50">
        <f t="shared" si="87"/>
        <v>404.4229534970284</v>
      </c>
      <c r="L822" s="53">
        <f t="shared" si="85"/>
        <v>13.644420689408136</v>
      </c>
      <c r="M822">
        <v>7.67</v>
      </c>
      <c r="N822">
        <v>47.800000000000004</v>
      </c>
      <c r="O822">
        <v>359</v>
      </c>
      <c r="P822">
        <v>25.67</v>
      </c>
      <c r="Q822">
        <v>114.76</v>
      </c>
      <c r="R822" s="7">
        <v>7.5132000000000003</v>
      </c>
      <c r="S822">
        <v>41352</v>
      </c>
      <c r="T822">
        <v>1</v>
      </c>
      <c r="U822" s="9">
        <v>48.911999999999999</v>
      </c>
      <c r="V822" s="9">
        <v>48.911999999999999</v>
      </c>
      <c r="W822" s="9">
        <v>48.911999999999999</v>
      </c>
      <c r="X822" s="9">
        <v>48.911999999999999</v>
      </c>
      <c r="Y822" s="9">
        <v>48.911999999999999</v>
      </c>
    </row>
    <row r="823" spans="1:25" hidden="1" x14ac:dyDescent="0.3">
      <c r="A823" t="s">
        <v>445</v>
      </c>
      <c r="B823" t="s">
        <v>446</v>
      </c>
      <c r="C823" t="s">
        <v>900</v>
      </c>
      <c r="D823" t="s">
        <v>448</v>
      </c>
      <c r="E823" s="52">
        <f>Transportation!E823/1000000</f>
        <v>2.6800000000000001E-5</v>
      </c>
      <c r="F823" s="55">
        <f t="shared" si="82"/>
        <v>6.4791208791208864E-6</v>
      </c>
      <c r="G823" s="57">
        <f t="shared" si="83"/>
        <v>6.4791208791208855E-7</v>
      </c>
      <c r="H823" s="4">
        <f t="shared" si="84"/>
        <v>1.0307692307692318E-7</v>
      </c>
      <c r="I823">
        <v>1311000</v>
      </c>
      <c r="J823">
        <f t="shared" si="86"/>
        <v>0.60438752860411904</v>
      </c>
      <c r="K823" s="50">
        <f t="shared" si="87"/>
        <v>4001.4980530913526</v>
      </c>
      <c r="L823" s="53">
        <f t="shared" si="85"/>
        <v>21.766099671198688</v>
      </c>
      <c r="M823">
        <v>118</v>
      </c>
      <c r="N823">
        <v>121</v>
      </c>
      <c r="O823">
        <v>469</v>
      </c>
      <c r="P823">
        <v>22.83</v>
      </c>
      <c r="Q823">
        <v>108.31</v>
      </c>
      <c r="R823" s="7">
        <v>3.8885000000000001</v>
      </c>
      <c r="S823" s="8">
        <v>304340</v>
      </c>
      <c r="T823">
        <v>4</v>
      </c>
      <c r="U823" s="9">
        <v>50.295000000000002</v>
      </c>
      <c r="V823" s="9">
        <v>49.192</v>
      </c>
      <c r="W823" s="9">
        <v>42.011000000000003</v>
      </c>
      <c r="X823" s="9">
        <v>46.997</v>
      </c>
      <c r="Y823" s="9">
        <v>51.238999999999997</v>
      </c>
    </row>
    <row r="824" spans="1:25" hidden="1" x14ac:dyDescent="0.3">
      <c r="A824" t="s">
        <v>445</v>
      </c>
      <c r="B824" t="s">
        <v>446</v>
      </c>
      <c r="C824" t="s">
        <v>901</v>
      </c>
      <c r="D824" t="s">
        <v>448</v>
      </c>
      <c r="E824" s="52">
        <f>Transportation!E824/1000000</f>
        <v>1.2300000000000001E-4</v>
      </c>
      <c r="F824" s="55">
        <f t="shared" si="82"/>
        <v>2.9736263736263769E-5</v>
      </c>
      <c r="G824" s="57">
        <f t="shared" si="83"/>
        <v>2.9736263736263771E-6</v>
      </c>
      <c r="H824" s="4">
        <f t="shared" si="84"/>
        <v>4.7307692307692357E-7</v>
      </c>
      <c r="I824">
        <v>639600</v>
      </c>
      <c r="J824">
        <f t="shared" si="86"/>
        <v>5.6856490384615386</v>
      </c>
      <c r="K824" s="50">
        <f t="shared" si="87"/>
        <v>1952.2182721260328</v>
      </c>
      <c r="L824" s="53">
        <f t="shared" si="85"/>
        <v>99.89665147602382</v>
      </c>
      <c r="M824">
        <v>12.100000000000001</v>
      </c>
      <c r="N824">
        <v>184</v>
      </c>
      <c r="O824">
        <v>194</v>
      </c>
      <c r="P824">
        <v>26.66</v>
      </c>
      <c r="Q824">
        <v>118.17</v>
      </c>
      <c r="R824" s="7">
        <v>1.0521</v>
      </c>
      <c r="S824">
        <v>42168</v>
      </c>
      <c r="T824">
        <v>2</v>
      </c>
      <c r="U824" s="9">
        <v>33.347000000000001</v>
      </c>
      <c r="V824" s="9">
        <v>33.347000000000001</v>
      </c>
      <c r="W824" s="9">
        <v>32.606000000000002</v>
      </c>
      <c r="X824" s="9">
        <v>32.976999999999997</v>
      </c>
      <c r="Y824" s="9">
        <v>33.347000000000001</v>
      </c>
    </row>
    <row r="825" spans="1:25" hidden="1" x14ac:dyDescent="0.3">
      <c r="A825" t="s">
        <v>445</v>
      </c>
      <c r="B825" t="s">
        <v>446</v>
      </c>
      <c r="C825" t="s">
        <v>902</v>
      </c>
      <c r="D825" t="s">
        <v>448</v>
      </c>
      <c r="E825" s="52">
        <f>Transportation!E825/1000000</f>
        <v>2.51E-5</v>
      </c>
      <c r="F825" s="55">
        <f t="shared" si="82"/>
        <v>6.0681318681318741E-6</v>
      </c>
      <c r="G825" s="57">
        <f t="shared" si="83"/>
        <v>6.0681318681318745E-7</v>
      </c>
      <c r="H825" s="4">
        <f t="shared" si="84"/>
        <v>9.6538461538461629E-8</v>
      </c>
      <c r="I825">
        <v>118200</v>
      </c>
      <c r="J825">
        <f t="shared" si="86"/>
        <v>6.2782649111675131</v>
      </c>
      <c r="K825" s="50">
        <f t="shared" si="87"/>
        <v>360.7757970064057</v>
      </c>
      <c r="L825" s="53">
        <f t="shared" si="85"/>
        <v>20.385414244294292</v>
      </c>
      <c r="M825">
        <v>2.35</v>
      </c>
      <c r="N825">
        <v>77</v>
      </c>
      <c r="O825">
        <v>324</v>
      </c>
      <c r="P825">
        <v>28.84</v>
      </c>
      <c r="Q825">
        <v>104.98</v>
      </c>
      <c r="R825" s="7">
        <v>4.2125000000000004</v>
      </c>
      <c r="S825">
        <v>40474</v>
      </c>
      <c r="T825">
        <v>1</v>
      </c>
      <c r="U825" s="9">
        <v>86.543000000000006</v>
      </c>
      <c r="V825" s="9">
        <v>86.543000000000006</v>
      </c>
      <c r="W825" s="9">
        <v>86.543000000000006</v>
      </c>
      <c r="X825" s="9">
        <v>86.543000000000006</v>
      </c>
      <c r="Y825" s="9">
        <v>86.543000000000006</v>
      </c>
    </row>
    <row r="826" spans="1:25" hidden="1" x14ac:dyDescent="0.3">
      <c r="A826" t="s">
        <v>445</v>
      </c>
      <c r="B826" t="s">
        <v>446</v>
      </c>
      <c r="C826" t="s">
        <v>903</v>
      </c>
      <c r="D826" t="s">
        <v>448</v>
      </c>
      <c r="E826" s="52">
        <f>Transportation!E826/1000000</f>
        <v>1.19E-5</v>
      </c>
      <c r="F826" s="55">
        <f t="shared" si="82"/>
        <v>2.8769230769230798E-6</v>
      </c>
      <c r="G826" s="57">
        <f t="shared" si="83"/>
        <v>2.8769230769230799E-7</v>
      </c>
      <c r="H826" s="4">
        <f t="shared" si="84"/>
        <v>4.5769230769230812E-8</v>
      </c>
      <c r="I826">
        <v>143900</v>
      </c>
      <c r="J826">
        <f t="shared" si="86"/>
        <v>2.4449476198749132</v>
      </c>
      <c r="K826" s="50">
        <f t="shared" si="87"/>
        <v>439.21858874130101</v>
      </c>
      <c r="L826" s="53">
        <f t="shared" si="85"/>
        <v>9.6647979883307595</v>
      </c>
      <c r="M826">
        <v>14.4</v>
      </c>
      <c r="N826">
        <v>37.9</v>
      </c>
      <c r="O826">
        <v>403</v>
      </c>
      <c r="P826">
        <v>25.13</v>
      </c>
      <c r="Q826">
        <v>114.32</v>
      </c>
      <c r="R826" s="7">
        <v>10.646000000000001</v>
      </c>
      <c r="S826">
        <v>33693</v>
      </c>
      <c r="T826">
        <v>2</v>
      </c>
      <c r="U826" s="9">
        <v>44.741999999999997</v>
      </c>
      <c r="V826" s="9">
        <v>44.606999999999999</v>
      </c>
      <c r="W826" s="9">
        <v>43.643000000000001</v>
      </c>
      <c r="X826" s="9">
        <v>44.207999999999998</v>
      </c>
      <c r="Y826" s="9">
        <v>44.773000000000003</v>
      </c>
    </row>
    <row r="827" spans="1:25" hidden="1" x14ac:dyDescent="0.3">
      <c r="A827" t="s">
        <v>445</v>
      </c>
      <c r="B827" t="s">
        <v>446</v>
      </c>
      <c r="C827" t="s">
        <v>904</v>
      </c>
      <c r="D827" t="s">
        <v>448</v>
      </c>
      <c r="E827" s="52">
        <f>Transportation!E827/1000000</f>
        <v>8.3100000000000014E-5</v>
      </c>
      <c r="F827" s="55">
        <f t="shared" si="82"/>
        <v>2.0090109890109913E-5</v>
      </c>
      <c r="G827" s="57">
        <f t="shared" si="83"/>
        <v>2.0090109890109916E-6</v>
      </c>
      <c r="H827" s="4">
        <f t="shared" si="84"/>
        <v>3.1961538461538498E-7</v>
      </c>
      <c r="I827">
        <v>1614000</v>
      </c>
      <c r="J827">
        <f t="shared" si="86"/>
        <v>1.5222321328996284</v>
      </c>
      <c r="K827" s="50">
        <f t="shared" si="87"/>
        <v>4926.3294108996515</v>
      </c>
      <c r="L827" s="53">
        <f t="shared" si="85"/>
        <v>67.491152338679527</v>
      </c>
      <c r="M827">
        <v>35.800000000000004</v>
      </c>
      <c r="N827">
        <v>270</v>
      </c>
      <c r="O827">
        <v>375</v>
      </c>
      <c r="P827">
        <v>33</v>
      </c>
      <c r="Q827">
        <v>112.53</v>
      </c>
      <c r="R827" s="7">
        <v>1.3902000000000001</v>
      </c>
      <c r="S827" s="8">
        <v>353260</v>
      </c>
      <c r="T827">
        <v>4</v>
      </c>
      <c r="U827" s="9">
        <v>73.908000000000001</v>
      </c>
      <c r="V827" s="9">
        <v>73.680999999999997</v>
      </c>
      <c r="W827" s="9">
        <v>71.302000000000007</v>
      </c>
      <c r="X827" s="9">
        <v>73.209999999999994</v>
      </c>
      <c r="Y827" s="9">
        <v>73.989999999999995</v>
      </c>
    </row>
    <row r="828" spans="1:25" hidden="1" x14ac:dyDescent="0.3">
      <c r="A828" t="s">
        <v>445</v>
      </c>
      <c r="B828" t="s">
        <v>446</v>
      </c>
      <c r="C828" t="s">
        <v>905</v>
      </c>
      <c r="D828" t="s">
        <v>448</v>
      </c>
      <c r="E828" s="52">
        <f>Transportation!E828/1000000</f>
        <v>1.8100000000000003E-5</v>
      </c>
      <c r="F828" s="55">
        <f t="shared" si="82"/>
        <v>4.3758241758241807E-6</v>
      </c>
      <c r="G828" s="57">
        <f t="shared" si="83"/>
        <v>4.3758241758241812E-7</v>
      </c>
      <c r="H828" s="4">
        <f t="shared" si="84"/>
        <v>6.9615384615384691E-8</v>
      </c>
      <c r="I828">
        <v>131600</v>
      </c>
      <c r="J828">
        <f t="shared" si="86"/>
        <v>4.0663623670212772</v>
      </c>
      <c r="K828" s="50">
        <f t="shared" si="87"/>
        <v>401.67592966195423</v>
      </c>
      <c r="L828" s="53">
        <f t="shared" si="85"/>
        <v>14.700238957040908</v>
      </c>
      <c r="M828">
        <v>6.26</v>
      </c>
      <c r="N828">
        <v>52.6</v>
      </c>
      <c r="O828">
        <v>356</v>
      </c>
      <c r="P828">
        <v>31.79</v>
      </c>
      <c r="Q828">
        <v>111.85</v>
      </c>
      <c r="R828" s="7">
        <v>6.7680999999999996</v>
      </c>
      <c r="S828">
        <v>15260</v>
      </c>
      <c r="T828">
        <v>1</v>
      </c>
      <c r="U828" s="9">
        <v>47.97</v>
      </c>
      <c r="V828" s="9">
        <v>47.97</v>
      </c>
      <c r="W828" s="9">
        <v>47.97</v>
      </c>
      <c r="X828" s="9">
        <v>47.97</v>
      </c>
      <c r="Y828" s="9">
        <v>47.97</v>
      </c>
    </row>
    <row r="829" spans="1:25" hidden="1" x14ac:dyDescent="0.3">
      <c r="A829" t="s">
        <v>445</v>
      </c>
      <c r="B829" t="s">
        <v>446</v>
      </c>
      <c r="C829" t="s">
        <v>906</v>
      </c>
      <c r="D829" t="s">
        <v>448</v>
      </c>
      <c r="E829" s="52">
        <f>Transportation!E829/1000000</f>
        <v>1.2E-5</v>
      </c>
      <c r="F829" s="55">
        <f t="shared" si="82"/>
        <v>2.901098901098904E-6</v>
      </c>
      <c r="G829" s="57">
        <f t="shared" si="83"/>
        <v>2.9010989010989042E-7</v>
      </c>
      <c r="H829" s="4">
        <f t="shared" si="84"/>
        <v>4.6153846153846199E-8</v>
      </c>
      <c r="I829">
        <v>106000</v>
      </c>
      <c r="J829">
        <f t="shared" si="86"/>
        <v>3.3470235849056604</v>
      </c>
      <c r="K829" s="50">
        <f t="shared" si="87"/>
        <v>323.53836279762271</v>
      </c>
      <c r="L829" s="53">
        <f t="shared" si="85"/>
        <v>9.7460147781486661</v>
      </c>
      <c r="M829">
        <v>8.16</v>
      </c>
      <c r="N829">
        <v>37.1</v>
      </c>
      <c r="O829">
        <v>385</v>
      </c>
      <c r="P829">
        <v>33.49</v>
      </c>
      <c r="Q829">
        <v>112.43</v>
      </c>
      <c r="R829" s="7">
        <v>10.377000000000001</v>
      </c>
      <c r="S829">
        <v>38347</v>
      </c>
      <c r="T829">
        <v>2</v>
      </c>
      <c r="U829" s="9">
        <v>59.74</v>
      </c>
      <c r="V829" s="9">
        <v>59.177</v>
      </c>
      <c r="W829" s="9">
        <v>52.176000000000002</v>
      </c>
      <c r="X829" s="9">
        <v>55.988</v>
      </c>
      <c r="Y829" s="9">
        <v>59.798999999999999</v>
      </c>
    </row>
    <row r="830" spans="1:25" hidden="1" x14ac:dyDescent="0.3">
      <c r="A830" t="s">
        <v>445</v>
      </c>
      <c r="B830" t="s">
        <v>446</v>
      </c>
      <c r="C830" t="s">
        <v>907</v>
      </c>
      <c r="D830" t="s">
        <v>448</v>
      </c>
      <c r="E830" s="52">
        <f>Transportation!E830/1000000</f>
        <v>9.5999999999999996E-6</v>
      </c>
      <c r="F830" s="55">
        <f t="shared" si="82"/>
        <v>2.3208791208791234E-6</v>
      </c>
      <c r="G830" s="57">
        <f t="shared" si="83"/>
        <v>2.3208791208791231E-7</v>
      </c>
      <c r="H830" s="4">
        <f t="shared" si="84"/>
        <v>3.6923076923076955E-8</v>
      </c>
      <c r="I830">
        <v>113000</v>
      </c>
      <c r="J830">
        <f t="shared" si="86"/>
        <v>2.5117486725663718</v>
      </c>
      <c r="K830" s="50">
        <f t="shared" si="87"/>
        <v>344.90410373708835</v>
      </c>
      <c r="L830" s="53">
        <f t="shared" si="85"/>
        <v>7.7968118225189329</v>
      </c>
      <c r="M830">
        <v>14.200000000000001</v>
      </c>
      <c r="N830">
        <v>30</v>
      </c>
      <c r="O830">
        <v>437</v>
      </c>
      <c r="P830">
        <v>48.49</v>
      </c>
      <c r="Q830">
        <v>124.87</v>
      </c>
      <c r="R830" s="7">
        <v>14.583</v>
      </c>
      <c r="S830">
        <v>31407</v>
      </c>
      <c r="T830">
        <v>4</v>
      </c>
      <c r="U830" s="9">
        <v>12.798999999999999</v>
      </c>
      <c r="V830" s="9">
        <v>12.792999999999999</v>
      </c>
      <c r="W830" s="9">
        <v>12.093999999999999</v>
      </c>
      <c r="X830" s="9">
        <v>12.496</v>
      </c>
      <c r="Y830" s="9">
        <v>12.999000000000001</v>
      </c>
    </row>
    <row r="831" spans="1:25" hidden="1" x14ac:dyDescent="0.3">
      <c r="A831" t="s">
        <v>445</v>
      </c>
      <c r="B831" t="s">
        <v>446</v>
      </c>
      <c r="C831" t="s">
        <v>908</v>
      </c>
      <c r="D831" t="s">
        <v>448</v>
      </c>
      <c r="E831" s="52">
        <f>Transportation!E831/1000000</f>
        <v>8.8600000000000012E-5</v>
      </c>
      <c r="F831" s="55">
        <f t="shared" si="82"/>
        <v>2.1419780219780245E-5</v>
      </c>
      <c r="G831" s="57">
        <f t="shared" si="83"/>
        <v>2.1419780219780247E-6</v>
      </c>
      <c r="H831" s="4">
        <f t="shared" si="84"/>
        <v>3.4076923076923113E-7</v>
      </c>
      <c r="I831">
        <v>1365000</v>
      </c>
      <c r="J831">
        <f t="shared" si="86"/>
        <v>1.9190419230769233</v>
      </c>
      <c r="K831" s="50">
        <f t="shared" si="87"/>
        <v>4166.3194831958017</v>
      </c>
      <c r="L831" s="53">
        <f t="shared" si="85"/>
        <v>71.958075778664323</v>
      </c>
      <c r="M831">
        <v>20.700000000000003</v>
      </c>
      <c r="N831">
        <v>300</v>
      </c>
      <c r="O831">
        <v>354</v>
      </c>
      <c r="P831">
        <v>29.59</v>
      </c>
      <c r="Q831">
        <v>105.06</v>
      </c>
      <c r="R831" s="7">
        <v>1.1788000000000001</v>
      </c>
      <c r="S831" s="8">
        <v>195740</v>
      </c>
      <c r="T831">
        <v>2</v>
      </c>
      <c r="U831" s="9">
        <v>94.138999999999996</v>
      </c>
      <c r="V831" s="9">
        <v>93.561000000000007</v>
      </c>
      <c r="W831" s="9">
        <v>90.507999999999996</v>
      </c>
      <c r="X831" s="9">
        <v>92.716999999999999</v>
      </c>
      <c r="Y831" s="9">
        <v>94.924999999999997</v>
      </c>
    </row>
    <row r="832" spans="1:25" hidden="1" x14ac:dyDescent="0.3">
      <c r="A832" t="s">
        <v>445</v>
      </c>
      <c r="B832" t="s">
        <v>446</v>
      </c>
      <c r="C832" t="s">
        <v>909</v>
      </c>
      <c r="D832" t="s">
        <v>448</v>
      </c>
      <c r="E832" s="52">
        <f>Transportation!E832/1000000</f>
        <v>1.3900000000000001E-5</v>
      </c>
      <c r="F832" s="55">
        <f t="shared" si="82"/>
        <v>3.3604395604395639E-6</v>
      </c>
      <c r="G832" s="57">
        <f t="shared" si="83"/>
        <v>3.3604395604395639E-7</v>
      </c>
      <c r="H832" s="4">
        <f t="shared" si="84"/>
        <v>5.3461538461538516E-8</v>
      </c>
      <c r="I832">
        <v>125000</v>
      </c>
      <c r="J832">
        <f t="shared" si="86"/>
        <v>3.2876696999999999</v>
      </c>
      <c r="K832" s="50">
        <f t="shared" si="87"/>
        <v>381.53108820474375</v>
      </c>
      <c r="L832" s="53">
        <f t="shared" si="85"/>
        <v>11.28913378468887</v>
      </c>
      <c r="M832">
        <v>9.82</v>
      </c>
      <c r="N832">
        <v>39.900000000000006</v>
      </c>
      <c r="O832">
        <v>344</v>
      </c>
      <c r="P832">
        <v>33.06</v>
      </c>
      <c r="Q832">
        <v>111.85</v>
      </c>
      <c r="R832" s="7">
        <v>8.6290999999999993</v>
      </c>
      <c r="S832">
        <v>94403</v>
      </c>
      <c r="T832">
        <v>2</v>
      </c>
      <c r="U832" s="9">
        <v>62.087000000000003</v>
      </c>
      <c r="V832" s="9">
        <v>62.088000000000001</v>
      </c>
      <c r="W832" s="9">
        <v>62.087000000000003</v>
      </c>
      <c r="X832" s="9">
        <v>62.701999999999998</v>
      </c>
      <c r="Y832" s="9">
        <v>63.316000000000003</v>
      </c>
    </row>
    <row r="833" spans="1:25" hidden="1" x14ac:dyDescent="0.3">
      <c r="A833" t="s">
        <v>445</v>
      </c>
      <c r="B833" t="s">
        <v>446</v>
      </c>
      <c r="C833" t="s">
        <v>910</v>
      </c>
      <c r="D833" t="s">
        <v>448</v>
      </c>
      <c r="E833" s="52">
        <f>Transportation!E833/1000000</f>
        <v>1.29E-5</v>
      </c>
      <c r="F833" s="55">
        <f t="shared" si="82"/>
        <v>3.1186813186813221E-6</v>
      </c>
      <c r="G833" s="57">
        <f t="shared" si="83"/>
        <v>3.1186813186813222E-7</v>
      </c>
      <c r="H833" s="4">
        <f t="shared" si="84"/>
        <v>4.9615384615384664E-8</v>
      </c>
      <c r="I833">
        <v>147600</v>
      </c>
      <c r="J833">
        <f t="shared" si="86"/>
        <v>2.5839657012195123</v>
      </c>
      <c r="K833" s="50">
        <f t="shared" si="87"/>
        <v>450.51190895216143</v>
      </c>
      <c r="L833" s="53">
        <f t="shared" si="85"/>
        <v>10.476965886509815</v>
      </c>
      <c r="M833">
        <v>15</v>
      </c>
      <c r="N833">
        <v>38.1</v>
      </c>
      <c r="O833">
        <v>417</v>
      </c>
      <c r="P833">
        <v>49.18</v>
      </c>
      <c r="Q833">
        <v>125.24</v>
      </c>
      <c r="R833" s="7">
        <v>10.936</v>
      </c>
      <c r="S833">
        <v>2734.7</v>
      </c>
      <c r="T833">
        <v>1</v>
      </c>
      <c r="U833" s="9">
        <v>10.214</v>
      </c>
      <c r="V833" s="9">
        <v>10.214</v>
      </c>
      <c r="W833" s="9">
        <v>10.214</v>
      </c>
      <c r="X833" s="9">
        <v>10.214</v>
      </c>
      <c r="Y833" s="9">
        <v>10.214</v>
      </c>
    </row>
    <row r="834" spans="1:25" hidden="1" x14ac:dyDescent="0.3">
      <c r="A834" t="s">
        <v>445</v>
      </c>
      <c r="B834" t="s">
        <v>446</v>
      </c>
      <c r="C834" t="s">
        <v>911</v>
      </c>
      <c r="D834" t="s">
        <v>448</v>
      </c>
      <c r="E834" s="52">
        <f>Transportation!E834/1000000</f>
        <v>1.0900000000000001E-5</v>
      </c>
      <c r="F834" s="55">
        <f t="shared" ref="F834:F897" si="88">0.241758241758242*E834</f>
        <v>2.6351648351648379E-6</v>
      </c>
      <c r="G834" s="57">
        <f t="shared" ref="G834:G897" si="89">0.0241758241758242*E834</f>
        <v>2.6351648351648381E-7</v>
      </c>
      <c r="H834" s="4">
        <f t="shared" ref="H834:H897" si="90">0.00384615384615385*E834</f>
        <v>4.1923076923076967E-8</v>
      </c>
      <c r="I834">
        <v>129700</v>
      </c>
      <c r="J834">
        <f t="shared" si="86"/>
        <v>2.4846768504240555</v>
      </c>
      <c r="K834" s="50">
        <f t="shared" si="87"/>
        <v>395.87665712124209</v>
      </c>
      <c r="L834" s="53">
        <f t="shared" ref="L834:L897" si="91">(J834/10)*K834*0.09</f>
        <v>8.8526300901517025</v>
      </c>
      <c r="M834">
        <v>11.200000000000001</v>
      </c>
      <c r="N834">
        <v>38.800000000000004</v>
      </c>
      <c r="O834">
        <v>482</v>
      </c>
      <c r="P834">
        <v>44.35</v>
      </c>
      <c r="Q834">
        <v>129.47</v>
      </c>
      <c r="R834" s="7">
        <v>12.417999999999999</v>
      </c>
      <c r="S834">
        <v>9902.2000000000007</v>
      </c>
      <c r="T834">
        <v>2</v>
      </c>
      <c r="U834" s="9">
        <v>18.234000000000002</v>
      </c>
      <c r="V834" s="9">
        <v>18.231999999999999</v>
      </c>
      <c r="W834" s="9">
        <v>17.306999999999999</v>
      </c>
      <c r="X834" s="9">
        <v>17.771000000000001</v>
      </c>
      <c r="Y834" s="9">
        <v>18.234000000000002</v>
      </c>
    </row>
    <row r="835" spans="1:25" hidden="1" x14ac:dyDescent="0.3">
      <c r="A835" t="s">
        <v>445</v>
      </c>
      <c r="B835" t="s">
        <v>446</v>
      </c>
      <c r="C835" t="s">
        <v>912</v>
      </c>
      <c r="D835" t="s">
        <v>448</v>
      </c>
      <c r="E835" s="52">
        <f>Transportation!E835/1000000</f>
        <v>2.4000000000000001E-5</v>
      </c>
      <c r="F835" s="55">
        <f t="shared" si="88"/>
        <v>5.802197802197808E-6</v>
      </c>
      <c r="G835" s="57">
        <f t="shared" si="89"/>
        <v>5.8021978021978084E-7</v>
      </c>
      <c r="H835" s="4">
        <f t="shared" si="90"/>
        <v>9.2307692307692397E-8</v>
      </c>
      <c r="I835">
        <v>1173000</v>
      </c>
      <c r="J835">
        <f t="shared" ref="J835:J898" si="92">((591307500000)*E835)/(20*I835)</f>
        <v>0.60491815856777498</v>
      </c>
      <c r="K835" s="50">
        <f t="shared" si="87"/>
        <v>3580.2877317133152</v>
      </c>
      <c r="L835" s="53">
        <f t="shared" si="91"/>
        <v>19.492029556297332</v>
      </c>
      <c r="M835">
        <v>143</v>
      </c>
      <c r="N835">
        <v>98.100000000000009</v>
      </c>
      <c r="O835">
        <v>509</v>
      </c>
      <c r="P835">
        <v>29.88</v>
      </c>
      <c r="Q835">
        <v>121.56</v>
      </c>
      <c r="R835" s="7">
        <v>5.1874000000000002</v>
      </c>
      <c r="S835" s="8">
        <v>513250</v>
      </c>
      <c r="T835">
        <v>6</v>
      </c>
      <c r="U835" s="9">
        <v>56.63</v>
      </c>
      <c r="V835" s="9">
        <v>56.277000000000001</v>
      </c>
      <c r="W835" s="9">
        <v>51.104999999999997</v>
      </c>
      <c r="X835" s="9">
        <v>56.331000000000003</v>
      </c>
      <c r="Y835" s="9">
        <v>58.343000000000004</v>
      </c>
    </row>
    <row r="836" spans="1:25" hidden="1" x14ac:dyDescent="0.3">
      <c r="A836" t="s">
        <v>445</v>
      </c>
      <c r="B836" t="s">
        <v>446</v>
      </c>
      <c r="C836" t="s">
        <v>913</v>
      </c>
      <c r="D836" t="s">
        <v>448</v>
      </c>
      <c r="E836" s="52">
        <f>Transportation!E836/1000000</f>
        <v>5.6100000000000002E-5</v>
      </c>
      <c r="F836" s="55">
        <f t="shared" si="88"/>
        <v>1.3562637362637377E-5</v>
      </c>
      <c r="G836" s="57">
        <f t="shared" si="89"/>
        <v>1.3562637362637377E-6</v>
      </c>
      <c r="H836" s="4">
        <f t="shared" si="90"/>
        <v>2.1576923076923098E-7</v>
      </c>
      <c r="I836">
        <v>417600</v>
      </c>
      <c r="J836">
        <f t="shared" si="92"/>
        <v>3.9717852909482758</v>
      </c>
      <c r="K836" s="50">
        <f t="shared" si="87"/>
        <v>1274.619059474408</v>
      </c>
      <c r="L836" s="53">
        <f t="shared" si="91"/>
        <v>45.562619087845015</v>
      </c>
      <c r="M836">
        <v>16</v>
      </c>
      <c r="N836">
        <v>104</v>
      </c>
      <c r="O836">
        <v>234</v>
      </c>
      <c r="P836">
        <v>26.67</v>
      </c>
      <c r="Q836">
        <v>119.54</v>
      </c>
      <c r="R836" s="7">
        <v>2.2443</v>
      </c>
      <c r="S836">
        <v>0</v>
      </c>
      <c r="T836">
        <v>2</v>
      </c>
      <c r="U836" s="9" t="s">
        <v>3975</v>
      </c>
      <c r="V836" s="9">
        <v>0</v>
      </c>
      <c r="W836" s="9" t="s">
        <v>3975</v>
      </c>
      <c r="X836" s="9" t="s">
        <v>3975</v>
      </c>
      <c r="Y836" s="9" t="s">
        <v>3975</v>
      </c>
    </row>
    <row r="837" spans="1:25" hidden="1" x14ac:dyDescent="0.3">
      <c r="A837" t="s">
        <v>445</v>
      </c>
      <c r="B837" t="s">
        <v>446</v>
      </c>
      <c r="C837" t="s">
        <v>914</v>
      </c>
      <c r="D837" t="s">
        <v>448</v>
      </c>
      <c r="E837" s="52">
        <f>Transportation!E837/1000000</f>
        <v>1.6800000000000002E-5</v>
      </c>
      <c r="F837" s="55">
        <f t="shared" si="88"/>
        <v>4.0615384615384661E-6</v>
      </c>
      <c r="G837" s="57">
        <f t="shared" si="89"/>
        <v>4.0615384615384664E-7</v>
      </c>
      <c r="H837" s="4">
        <f t="shared" si="90"/>
        <v>6.4615384615384686E-8</v>
      </c>
      <c r="I837">
        <v>117800</v>
      </c>
      <c r="J837">
        <f t="shared" si="92"/>
        <v>4.2164541595925309</v>
      </c>
      <c r="K837" s="50">
        <f t="shared" si="87"/>
        <v>359.55489752415053</v>
      </c>
      <c r="L837" s="53">
        <f t="shared" si="91"/>
        <v>13.644420689408136</v>
      </c>
      <c r="M837">
        <v>6</v>
      </c>
      <c r="N837">
        <v>48.1</v>
      </c>
      <c r="O837">
        <v>394</v>
      </c>
      <c r="P837">
        <v>30.63</v>
      </c>
      <c r="Q837">
        <v>118.98</v>
      </c>
      <c r="R837" s="7">
        <v>8.1830999999999996</v>
      </c>
      <c r="S837">
        <v>34151</v>
      </c>
      <c r="T837">
        <v>2</v>
      </c>
      <c r="U837" s="9">
        <v>43.012999999999998</v>
      </c>
      <c r="V837" s="9">
        <v>43.052999999999997</v>
      </c>
      <c r="W837" s="9">
        <v>43.009</v>
      </c>
      <c r="X837" s="9">
        <v>43.258000000000003</v>
      </c>
      <c r="Y837" s="9">
        <v>43.506999999999998</v>
      </c>
    </row>
    <row r="838" spans="1:25" hidden="1" x14ac:dyDescent="0.3">
      <c r="A838" t="s">
        <v>445</v>
      </c>
      <c r="B838" t="s">
        <v>446</v>
      </c>
      <c r="C838" t="s">
        <v>915</v>
      </c>
      <c r="D838" t="s">
        <v>448</v>
      </c>
      <c r="E838" s="52">
        <f>Transportation!E838/1000000</f>
        <v>1.3600000000000002E-5</v>
      </c>
      <c r="F838" s="55">
        <f t="shared" si="88"/>
        <v>3.2879120879120917E-6</v>
      </c>
      <c r="G838" s="57">
        <f t="shared" si="89"/>
        <v>3.287912087912092E-7</v>
      </c>
      <c r="H838" s="4">
        <f t="shared" si="90"/>
        <v>5.2307692307692363E-8</v>
      </c>
      <c r="I838">
        <v>208700</v>
      </c>
      <c r="J838">
        <f t="shared" si="92"/>
        <v>1.9266367992333495</v>
      </c>
      <c r="K838" s="50">
        <f t="shared" si="87"/>
        <v>637.00430486664015</v>
      </c>
      <c r="L838" s="53">
        <f t="shared" si="91"/>
        <v>11.045483415235154</v>
      </c>
      <c r="M838">
        <v>18</v>
      </c>
      <c r="N838">
        <v>49.2</v>
      </c>
      <c r="O838">
        <v>472</v>
      </c>
      <c r="P838">
        <v>29.32</v>
      </c>
      <c r="Q838">
        <v>121.43</v>
      </c>
      <c r="R838" s="7">
        <v>9.5853999999999999</v>
      </c>
      <c r="S838">
        <v>58746</v>
      </c>
      <c r="T838">
        <v>2</v>
      </c>
      <c r="U838" s="9">
        <v>31.359000000000002</v>
      </c>
      <c r="V838" s="9">
        <v>31.306000000000001</v>
      </c>
      <c r="W838" s="9">
        <v>31.024999999999999</v>
      </c>
      <c r="X838" s="9">
        <v>31.212</v>
      </c>
      <c r="Y838" s="9">
        <v>31.398</v>
      </c>
    </row>
    <row r="839" spans="1:25" hidden="1" x14ac:dyDescent="0.3">
      <c r="A839" t="s">
        <v>445</v>
      </c>
      <c r="B839" t="s">
        <v>446</v>
      </c>
      <c r="C839" t="s">
        <v>916</v>
      </c>
      <c r="D839" t="s">
        <v>448</v>
      </c>
      <c r="E839" s="52">
        <f>Transportation!E839/1000000</f>
        <v>1.59E-5</v>
      </c>
      <c r="F839" s="55">
        <f t="shared" si="88"/>
        <v>3.8439560439560476E-6</v>
      </c>
      <c r="G839" s="57">
        <f t="shared" si="89"/>
        <v>3.843956043956048E-7</v>
      </c>
      <c r="H839" s="4">
        <f t="shared" si="90"/>
        <v>6.1153846153846214E-8</v>
      </c>
      <c r="I839">
        <v>149800</v>
      </c>
      <c r="J839">
        <f t="shared" si="92"/>
        <v>3.1381139018691591</v>
      </c>
      <c r="K839" s="50">
        <f t="shared" si="87"/>
        <v>457.22685610456489</v>
      </c>
      <c r="L839" s="53">
        <f t="shared" si="91"/>
        <v>12.913469581046982</v>
      </c>
      <c r="M839">
        <v>9.5500000000000007</v>
      </c>
      <c r="N839">
        <v>48.400000000000006</v>
      </c>
      <c r="O839">
        <v>409</v>
      </c>
      <c r="P839">
        <v>35.770000000000003</v>
      </c>
      <c r="Q839">
        <v>116.8</v>
      </c>
      <c r="R839" s="7">
        <v>8.4423999999999992</v>
      </c>
      <c r="S839" s="8">
        <v>183110</v>
      </c>
      <c r="T839">
        <v>2</v>
      </c>
      <c r="U839" s="9">
        <v>85.429000000000002</v>
      </c>
      <c r="V839" s="9">
        <v>85.122</v>
      </c>
      <c r="W839" s="9">
        <v>83.549000000000007</v>
      </c>
      <c r="X839" s="9">
        <v>84.960999999999999</v>
      </c>
      <c r="Y839" s="9">
        <v>86.372</v>
      </c>
    </row>
    <row r="840" spans="1:25" hidden="1" x14ac:dyDescent="0.3">
      <c r="A840" t="s">
        <v>445</v>
      </c>
      <c r="B840" t="s">
        <v>446</v>
      </c>
      <c r="C840" t="s">
        <v>917</v>
      </c>
      <c r="D840" t="s">
        <v>448</v>
      </c>
      <c r="E840" s="52">
        <f>Transportation!E840/1000000</f>
        <v>2.0000000000000002E-5</v>
      </c>
      <c r="F840" s="55">
        <f t="shared" si="88"/>
        <v>4.8351648351648406E-6</v>
      </c>
      <c r="G840" s="57">
        <f t="shared" si="89"/>
        <v>4.8351648351648404E-7</v>
      </c>
      <c r="H840" s="4">
        <f t="shared" si="90"/>
        <v>7.6923076923077002E-8</v>
      </c>
      <c r="I840">
        <v>539400</v>
      </c>
      <c r="J840">
        <f t="shared" si="92"/>
        <v>1.0962319243604006</v>
      </c>
      <c r="K840" s="50">
        <f t="shared" si="87"/>
        <v>1646.3829518211103</v>
      </c>
      <c r="L840" s="53">
        <f t="shared" si="91"/>
        <v>16.243357963581111</v>
      </c>
      <c r="M840">
        <v>45</v>
      </c>
      <c r="N840">
        <v>80.400000000000006</v>
      </c>
      <c r="O840">
        <v>508</v>
      </c>
      <c r="P840">
        <v>41.15</v>
      </c>
      <c r="Q840">
        <v>122.08</v>
      </c>
      <c r="R840" s="7">
        <v>6.3128000000000002</v>
      </c>
      <c r="S840">
        <v>42206</v>
      </c>
      <c r="T840">
        <v>2</v>
      </c>
      <c r="U840" s="9">
        <v>43.905000000000001</v>
      </c>
      <c r="V840" s="9">
        <v>43.511000000000003</v>
      </c>
      <c r="W840" s="9">
        <v>41.283999999999999</v>
      </c>
      <c r="X840" s="9">
        <v>42.689</v>
      </c>
      <c r="Y840" s="9">
        <v>44.094999999999999</v>
      </c>
    </row>
    <row r="841" spans="1:25" hidden="1" x14ac:dyDescent="0.3">
      <c r="A841" t="s">
        <v>445</v>
      </c>
      <c r="B841" t="s">
        <v>446</v>
      </c>
      <c r="C841" t="s">
        <v>918</v>
      </c>
      <c r="D841" t="s">
        <v>448</v>
      </c>
      <c r="E841" s="52">
        <f>Transportation!E841/1000000</f>
        <v>1.8E-5</v>
      </c>
      <c r="F841" s="55">
        <f t="shared" si="88"/>
        <v>4.351648351648356E-6</v>
      </c>
      <c r="G841" s="57">
        <f t="shared" si="89"/>
        <v>4.3516483516483563E-7</v>
      </c>
      <c r="H841" s="4">
        <f t="shared" si="90"/>
        <v>6.9230769230769298E-8</v>
      </c>
      <c r="I841">
        <v>212500</v>
      </c>
      <c r="J841">
        <f t="shared" si="92"/>
        <v>2.5043611764705882</v>
      </c>
      <c r="K841" s="50">
        <f t="shared" si="87"/>
        <v>648.60284994806443</v>
      </c>
      <c r="L841" s="53">
        <f t="shared" si="91"/>
        <v>14.619022167222999</v>
      </c>
      <c r="M841">
        <v>14.3</v>
      </c>
      <c r="N841">
        <v>56.2</v>
      </c>
      <c r="O841">
        <v>425</v>
      </c>
      <c r="P841">
        <v>42.94</v>
      </c>
      <c r="Q841">
        <v>126.07</v>
      </c>
      <c r="R841" s="7">
        <v>7.5579999999999998</v>
      </c>
      <c r="S841">
        <v>24177</v>
      </c>
      <c r="T841">
        <v>2</v>
      </c>
      <c r="U841" s="9">
        <v>24.962</v>
      </c>
      <c r="V841" s="9">
        <v>24.962</v>
      </c>
      <c r="W841" s="9">
        <v>24.962</v>
      </c>
      <c r="X841" s="9">
        <v>24.962</v>
      </c>
      <c r="Y841" s="9">
        <v>24.962</v>
      </c>
    </row>
    <row r="842" spans="1:25" hidden="1" x14ac:dyDescent="0.3">
      <c r="A842" t="s">
        <v>445</v>
      </c>
      <c r="B842" t="s">
        <v>446</v>
      </c>
      <c r="C842" t="s">
        <v>919</v>
      </c>
      <c r="D842" t="s">
        <v>448</v>
      </c>
      <c r="E842" s="52">
        <f>Transportation!E842/1000000</f>
        <v>2.76E-5</v>
      </c>
      <c r="F842" s="55">
        <f t="shared" si="88"/>
        <v>6.6725274725274794E-6</v>
      </c>
      <c r="G842" s="57">
        <f t="shared" si="89"/>
        <v>6.6725274725274792E-7</v>
      </c>
      <c r="H842" s="4">
        <f t="shared" si="90"/>
        <v>1.0615384615384626E-7</v>
      </c>
      <c r="I842">
        <v>635500</v>
      </c>
      <c r="J842">
        <f t="shared" si="92"/>
        <v>1.2840351691581431</v>
      </c>
      <c r="K842" s="50">
        <f t="shared" si="87"/>
        <v>1939.7040524329173</v>
      </c>
      <c r="L842" s="53">
        <f t="shared" si="91"/>
        <v>22.415833989741927</v>
      </c>
      <c r="M842">
        <v>24</v>
      </c>
      <c r="N842">
        <v>130</v>
      </c>
      <c r="O842">
        <v>456</v>
      </c>
      <c r="P842">
        <v>26.59</v>
      </c>
      <c r="Q842">
        <v>101.71</v>
      </c>
      <c r="R842" s="7">
        <v>3.5146000000000002</v>
      </c>
      <c r="S842" s="8">
        <v>125990</v>
      </c>
      <c r="T842">
        <v>4</v>
      </c>
      <c r="U842" s="9">
        <v>21.481999999999999</v>
      </c>
      <c r="V842" s="9">
        <v>21.571000000000002</v>
      </c>
      <c r="W842" s="9">
        <v>21.236000000000001</v>
      </c>
      <c r="X842" s="9">
        <v>22.052</v>
      </c>
      <c r="Y842" s="9">
        <v>23.867999999999999</v>
      </c>
    </row>
    <row r="843" spans="1:25" hidden="1" x14ac:dyDescent="0.3">
      <c r="A843" t="s">
        <v>445</v>
      </c>
      <c r="B843" t="s">
        <v>446</v>
      </c>
      <c r="C843" t="s">
        <v>920</v>
      </c>
      <c r="D843" t="s">
        <v>448</v>
      </c>
      <c r="E843" s="52">
        <f>Transportation!E843/1000000</f>
        <v>2.5000000000000001E-5</v>
      </c>
      <c r="F843" s="55">
        <f t="shared" si="88"/>
        <v>6.0439560439560503E-6</v>
      </c>
      <c r="G843" s="57">
        <f t="shared" si="89"/>
        <v>6.0439560439560507E-7</v>
      </c>
      <c r="H843" s="4">
        <f t="shared" si="90"/>
        <v>9.6153846153846249E-8</v>
      </c>
      <c r="I843">
        <v>292700</v>
      </c>
      <c r="J843">
        <f t="shared" si="92"/>
        <v>2.5252284762555517</v>
      </c>
      <c r="K843" s="50">
        <f t="shared" si="87"/>
        <v>893.39319614022793</v>
      </c>
      <c r="L843" s="53">
        <f t="shared" si="91"/>
        <v>20.304197454476384</v>
      </c>
      <c r="M843">
        <v>15.200000000000001</v>
      </c>
      <c r="N843">
        <v>75.100000000000009</v>
      </c>
      <c r="O843">
        <v>386</v>
      </c>
      <c r="P843">
        <v>34.74</v>
      </c>
      <c r="Q843">
        <v>116.93</v>
      </c>
      <c r="R843" s="7">
        <v>5.1313000000000004</v>
      </c>
      <c r="S843">
        <v>99626</v>
      </c>
      <c r="T843">
        <v>1</v>
      </c>
      <c r="U843" s="9">
        <v>85.730999999999995</v>
      </c>
      <c r="V843" s="9">
        <v>85.730999999999995</v>
      </c>
      <c r="W843" s="9">
        <v>85.730999999999995</v>
      </c>
      <c r="X843" s="9">
        <v>85.730999999999995</v>
      </c>
      <c r="Y843" s="9">
        <v>85.730999999999995</v>
      </c>
    </row>
    <row r="844" spans="1:25" hidden="1" x14ac:dyDescent="0.3">
      <c r="A844" t="s">
        <v>445</v>
      </c>
      <c r="B844" t="s">
        <v>446</v>
      </c>
      <c r="C844" t="s">
        <v>921</v>
      </c>
      <c r="D844" t="s">
        <v>448</v>
      </c>
      <c r="E844" s="52">
        <f>Transportation!E844/1000000</f>
        <v>2.8600000000000001E-5</v>
      </c>
      <c r="F844" s="55">
        <f t="shared" si="88"/>
        <v>6.9142857142857217E-6</v>
      </c>
      <c r="G844" s="57">
        <f t="shared" si="89"/>
        <v>6.9142857142857214E-7</v>
      </c>
      <c r="H844" s="4">
        <f t="shared" si="90"/>
        <v>1.1000000000000011E-7</v>
      </c>
      <c r="I844">
        <v>130500</v>
      </c>
      <c r="J844">
        <f t="shared" si="92"/>
        <v>6.4794614942528739</v>
      </c>
      <c r="K844" s="50">
        <f t="shared" si="87"/>
        <v>398.31845608575247</v>
      </c>
      <c r="L844" s="53">
        <f t="shared" si="91"/>
        <v>23.228001887920989</v>
      </c>
      <c r="M844">
        <v>3.08</v>
      </c>
      <c r="N844">
        <v>74.400000000000006</v>
      </c>
      <c r="O844">
        <v>326</v>
      </c>
      <c r="P844">
        <v>31.03</v>
      </c>
      <c r="Q844">
        <v>106.41</v>
      </c>
      <c r="R844" s="7">
        <v>4.3867000000000003</v>
      </c>
      <c r="S844" s="8">
        <v>107450</v>
      </c>
      <c r="T844">
        <v>2</v>
      </c>
      <c r="U844" s="9">
        <v>74.513000000000005</v>
      </c>
      <c r="V844" s="9">
        <v>74.033000000000001</v>
      </c>
      <c r="W844" s="9">
        <v>69.650000000000006</v>
      </c>
      <c r="X844" s="9">
        <v>72.123000000000005</v>
      </c>
      <c r="Y844" s="9">
        <v>74.594999999999999</v>
      </c>
    </row>
    <row r="845" spans="1:25" hidden="1" x14ac:dyDescent="0.3">
      <c r="A845" t="s">
        <v>445</v>
      </c>
      <c r="B845" t="s">
        <v>446</v>
      </c>
      <c r="C845" t="s">
        <v>922</v>
      </c>
      <c r="D845" t="s">
        <v>448</v>
      </c>
      <c r="E845" s="52">
        <f>Transportation!E845/1000000</f>
        <v>9.6400000000000009E-6</v>
      </c>
      <c r="F845" s="55">
        <f t="shared" si="88"/>
        <v>2.3305494505494533E-6</v>
      </c>
      <c r="G845" s="57">
        <f t="shared" si="89"/>
        <v>2.3305494505494531E-7</v>
      </c>
      <c r="H845" s="4">
        <f t="shared" si="90"/>
        <v>3.7076923076923119E-8</v>
      </c>
      <c r="I845">
        <v>189800</v>
      </c>
      <c r="J845">
        <f t="shared" si="92"/>
        <v>1.5016344309799792</v>
      </c>
      <c r="K845" s="50">
        <f t="shared" si="87"/>
        <v>579.31680433008296</v>
      </c>
      <c r="L845" s="53">
        <f t="shared" si="91"/>
        <v>7.8292985384460962</v>
      </c>
      <c r="M845">
        <v>16.600000000000001</v>
      </c>
      <c r="N845">
        <v>46.5</v>
      </c>
      <c r="O845">
        <v>766</v>
      </c>
      <c r="P845">
        <v>37.81</v>
      </c>
      <c r="Q845">
        <v>120.77</v>
      </c>
      <c r="R845" s="7">
        <v>16.454999999999998</v>
      </c>
      <c r="S845" s="8">
        <v>122000</v>
      </c>
      <c r="T845">
        <v>4</v>
      </c>
      <c r="U845" s="9">
        <v>63.862000000000002</v>
      </c>
      <c r="V845" s="9">
        <v>2.2545999999999999</v>
      </c>
      <c r="W845" s="9">
        <v>62.701999999999998</v>
      </c>
      <c r="X845" s="9">
        <v>63.316000000000003</v>
      </c>
      <c r="Y845" s="9">
        <v>63.93</v>
      </c>
    </row>
    <row r="846" spans="1:25" hidden="1" x14ac:dyDescent="0.3">
      <c r="A846" t="s">
        <v>445</v>
      </c>
      <c r="B846" t="s">
        <v>446</v>
      </c>
      <c r="C846" t="s">
        <v>923</v>
      </c>
      <c r="D846" t="s">
        <v>448</v>
      </c>
      <c r="E846" s="52">
        <f>Transportation!E846/1000000</f>
        <v>3.1600000000000002E-5</v>
      </c>
      <c r="F846" s="55">
        <f t="shared" si="88"/>
        <v>7.6395604395604477E-6</v>
      </c>
      <c r="G846" s="57">
        <f t="shared" si="89"/>
        <v>7.6395604395604483E-7</v>
      </c>
      <c r="H846" s="4">
        <f t="shared" si="90"/>
        <v>1.2153846153846167E-7</v>
      </c>
      <c r="I846">
        <v>129700</v>
      </c>
      <c r="J846">
        <f t="shared" si="92"/>
        <v>7.2032833461835004</v>
      </c>
      <c r="K846" s="50">
        <f t="shared" si="87"/>
        <v>395.87665712124209</v>
      </c>
      <c r="L846" s="53">
        <f t="shared" si="91"/>
        <v>25.664505582458148</v>
      </c>
      <c r="M846">
        <v>2.27</v>
      </c>
      <c r="N846">
        <v>86.100000000000009</v>
      </c>
      <c r="O846">
        <v>335</v>
      </c>
      <c r="P846">
        <v>30.77</v>
      </c>
      <c r="Q846">
        <v>105.71</v>
      </c>
      <c r="R846" s="7">
        <v>3.8936000000000002</v>
      </c>
      <c r="S846" s="8">
        <v>117420</v>
      </c>
      <c r="T846">
        <v>2</v>
      </c>
      <c r="U846" s="9">
        <v>75.03</v>
      </c>
      <c r="V846" s="9">
        <v>75.22</v>
      </c>
      <c r="W846" s="9">
        <v>74.984999999999999</v>
      </c>
      <c r="X846" s="9">
        <v>75.805000000000007</v>
      </c>
      <c r="Y846" s="9">
        <v>76.626000000000005</v>
      </c>
    </row>
    <row r="847" spans="1:25" hidden="1" x14ac:dyDescent="0.3">
      <c r="A847" t="s">
        <v>445</v>
      </c>
      <c r="B847" t="s">
        <v>446</v>
      </c>
      <c r="C847" t="s">
        <v>924</v>
      </c>
      <c r="D847" t="s">
        <v>448</v>
      </c>
      <c r="E847" s="52">
        <f>Transportation!E847/1000000</f>
        <v>2.4400000000000004E-5</v>
      </c>
      <c r="F847" s="55">
        <f t="shared" si="88"/>
        <v>5.8989010989011058E-6</v>
      </c>
      <c r="G847" s="57">
        <f t="shared" si="89"/>
        <v>5.8989010989011058E-7</v>
      </c>
      <c r="H847" s="4">
        <f t="shared" si="90"/>
        <v>9.3846153846153943E-8</v>
      </c>
      <c r="I847">
        <v>245900</v>
      </c>
      <c r="J847">
        <f t="shared" si="92"/>
        <v>2.9336931679544533</v>
      </c>
      <c r="K847" s="50">
        <f t="shared" si="87"/>
        <v>750.54795671637191</v>
      </c>
      <c r="L847" s="53">
        <f t="shared" si="91"/>
        <v>19.816896715568951</v>
      </c>
      <c r="M847">
        <v>12.600000000000001</v>
      </c>
      <c r="N847">
        <v>69.2</v>
      </c>
      <c r="O847">
        <v>297</v>
      </c>
      <c r="P847">
        <v>30.99</v>
      </c>
      <c r="Q847">
        <v>103.94</v>
      </c>
      <c r="R847" s="7">
        <v>4.2961999999999998</v>
      </c>
      <c r="S847" s="8">
        <v>198640</v>
      </c>
      <c r="T847">
        <v>2</v>
      </c>
      <c r="U847" s="9">
        <v>86.122</v>
      </c>
      <c r="V847" s="9">
        <v>85.174000000000007</v>
      </c>
      <c r="W847" s="9">
        <v>77.531999999999996</v>
      </c>
      <c r="X847" s="9">
        <v>81.867000000000004</v>
      </c>
      <c r="Y847" s="9">
        <v>86.201999999999998</v>
      </c>
    </row>
    <row r="848" spans="1:25" hidden="1" x14ac:dyDescent="0.3">
      <c r="A848" t="s">
        <v>445</v>
      </c>
      <c r="B848" t="s">
        <v>446</v>
      </c>
      <c r="C848" t="s">
        <v>925</v>
      </c>
      <c r="D848" t="s">
        <v>448</v>
      </c>
      <c r="E848" s="52">
        <f>Transportation!E848/1000000</f>
        <v>3.3600000000000004E-5</v>
      </c>
      <c r="F848" s="55">
        <f t="shared" si="88"/>
        <v>8.1230769230769322E-6</v>
      </c>
      <c r="G848" s="57">
        <f t="shared" si="89"/>
        <v>8.1230769230769329E-7</v>
      </c>
      <c r="H848" s="4">
        <f t="shared" si="90"/>
        <v>1.2923076923076937E-7</v>
      </c>
      <c r="I848">
        <v>723000</v>
      </c>
      <c r="J848">
        <f t="shared" si="92"/>
        <v>1.3739925311203323</v>
      </c>
      <c r="K848" s="50">
        <f t="shared" si="87"/>
        <v>2206.7758141762379</v>
      </c>
      <c r="L848" s="53">
        <f t="shared" si="91"/>
        <v>27.288841378816269</v>
      </c>
      <c r="M848">
        <v>43.400000000000006</v>
      </c>
      <c r="N848">
        <v>110</v>
      </c>
      <c r="O848">
        <v>387</v>
      </c>
      <c r="P848">
        <v>33.75</v>
      </c>
      <c r="Q848">
        <v>113.31</v>
      </c>
      <c r="R848" s="7">
        <v>3.5276000000000001</v>
      </c>
      <c r="S848" s="8">
        <v>214310</v>
      </c>
      <c r="T848">
        <v>2</v>
      </c>
      <c r="U848" s="9">
        <v>89.212000000000003</v>
      </c>
      <c r="V848" s="9">
        <v>89.256</v>
      </c>
      <c r="W848" s="9">
        <v>87.567999999999998</v>
      </c>
      <c r="X848" s="9">
        <v>89.037999999999997</v>
      </c>
      <c r="Y848" s="9">
        <v>90.507999999999996</v>
      </c>
    </row>
    <row r="849" spans="1:25" hidden="1" x14ac:dyDescent="0.3">
      <c r="A849" t="s">
        <v>445</v>
      </c>
      <c r="B849" t="s">
        <v>446</v>
      </c>
      <c r="C849" t="s">
        <v>926</v>
      </c>
      <c r="D849" t="s">
        <v>448</v>
      </c>
      <c r="E849" s="52">
        <f>Transportation!E849/1000000</f>
        <v>2.7100000000000001E-5</v>
      </c>
      <c r="F849" s="55">
        <f t="shared" si="88"/>
        <v>6.5516483516483587E-6</v>
      </c>
      <c r="G849" s="57">
        <f t="shared" si="89"/>
        <v>6.5516483516483591E-7</v>
      </c>
      <c r="H849" s="4">
        <f t="shared" si="90"/>
        <v>1.0423076923076933E-7</v>
      </c>
      <c r="I849">
        <v>345900</v>
      </c>
      <c r="J849">
        <f t="shared" si="92"/>
        <v>2.3163390069384215</v>
      </c>
      <c r="K849" s="50">
        <f t="shared" si="87"/>
        <v>1055.7728272801669</v>
      </c>
      <c r="L849" s="53">
        <f t="shared" si="91"/>
        <v>22.009750040652399</v>
      </c>
      <c r="M849">
        <v>13.5</v>
      </c>
      <c r="N849">
        <v>94.100000000000009</v>
      </c>
      <c r="O849">
        <v>451</v>
      </c>
      <c r="P849">
        <v>36.79</v>
      </c>
      <c r="Q849">
        <v>119.97</v>
      </c>
      <c r="R849" s="7">
        <v>4.7911999999999999</v>
      </c>
      <c r="S849" s="8">
        <v>122510</v>
      </c>
      <c r="T849">
        <v>3</v>
      </c>
      <c r="U849" s="9">
        <v>61.457999999999998</v>
      </c>
      <c r="V849" s="9">
        <v>61.314999999999998</v>
      </c>
      <c r="W849" s="9">
        <v>59.314</v>
      </c>
      <c r="X849" s="9">
        <v>59.667000000000002</v>
      </c>
      <c r="Y849" s="9">
        <v>61.472000000000001</v>
      </c>
    </row>
    <row r="850" spans="1:25" hidden="1" x14ac:dyDescent="0.3">
      <c r="A850" t="s">
        <v>445</v>
      </c>
      <c r="B850" t="s">
        <v>446</v>
      </c>
      <c r="C850" t="s">
        <v>927</v>
      </c>
      <c r="D850" t="s">
        <v>448</v>
      </c>
      <c r="E850" s="52">
        <f>Transportation!E850/1000000</f>
        <v>1.6699999999999999E-5</v>
      </c>
      <c r="F850" s="55">
        <f t="shared" si="88"/>
        <v>4.0373626373626415E-6</v>
      </c>
      <c r="G850" s="57">
        <f t="shared" si="89"/>
        <v>4.0373626373626416E-7</v>
      </c>
      <c r="H850" s="4">
        <f t="shared" si="90"/>
        <v>6.4230769230769293E-8</v>
      </c>
      <c r="I850">
        <v>122400</v>
      </c>
      <c r="J850">
        <f t="shared" si="92"/>
        <v>4.0338379289215682</v>
      </c>
      <c r="K850" s="50">
        <f t="shared" si="87"/>
        <v>373.59524157008508</v>
      </c>
      <c r="L850" s="53">
        <f t="shared" si="91"/>
        <v>13.563203899590222</v>
      </c>
      <c r="M850">
        <v>6.4</v>
      </c>
      <c r="N850">
        <v>48.400000000000006</v>
      </c>
      <c r="O850">
        <v>381</v>
      </c>
      <c r="P850">
        <v>24.37</v>
      </c>
      <c r="Q850">
        <v>117.31</v>
      </c>
      <c r="R850" s="7">
        <v>7.8704999999999998</v>
      </c>
      <c r="S850">
        <v>52918</v>
      </c>
      <c r="T850">
        <v>2</v>
      </c>
      <c r="U850" s="9">
        <v>31.809000000000001</v>
      </c>
      <c r="V850" s="9">
        <v>31.786999999999999</v>
      </c>
      <c r="W850" s="9">
        <v>31.63</v>
      </c>
      <c r="X850" s="9">
        <v>31.722999999999999</v>
      </c>
      <c r="Y850" s="9">
        <v>31.815999999999999</v>
      </c>
    </row>
    <row r="851" spans="1:25" hidden="1" x14ac:dyDescent="0.3">
      <c r="A851" t="s">
        <v>445</v>
      </c>
      <c r="B851" t="s">
        <v>446</v>
      </c>
      <c r="C851" t="s">
        <v>928</v>
      </c>
      <c r="D851" t="s">
        <v>448</v>
      </c>
      <c r="E851" s="52">
        <f>Transportation!E851/1000000</f>
        <v>8.6799999999999999E-6</v>
      </c>
      <c r="F851" s="55">
        <f t="shared" si="88"/>
        <v>2.0984615384615406E-6</v>
      </c>
      <c r="G851" s="57">
        <f t="shared" si="89"/>
        <v>2.0984615384615406E-7</v>
      </c>
      <c r="H851" s="4">
        <f t="shared" si="90"/>
        <v>3.3384615384615417E-8</v>
      </c>
      <c r="I851">
        <v>171500</v>
      </c>
      <c r="J851">
        <f t="shared" si="92"/>
        <v>1.49637</v>
      </c>
      <c r="K851" s="50">
        <f t="shared" si="87"/>
        <v>523.4606530169084</v>
      </c>
      <c r="L851" s="53">
        <f t="shared" si="91"/>
        <v>7.0496173561941999</v>
      </c>
      <c r="M851">
        <v>9.9700000000000006</v>
      </c>
      <c r="N851">
        <v>54.300000000000004</v>
      </c>
      <c r="O851">
        <v>944</v>
      </c>
      <c r="P851">
        <v>30.71</v>
      </c>
      <c r="Q851">
        <v>121.01</v>
      </c>
      <c r="R851" s="7">
        <v>17.387</v>
      </c>
      <c r="S851" s="8">
        <v>306540</v>
      </c>
      <c r="T851">
        <v>4</v>
      </c>
      <c r="U851" s="9">
        <v>72.304000000000002</v>
      </c>
      <c r="V851" s="9">
        <v>74.161000000000001</v>
      </c>
      <c r="W851" s="9">
        <v>71.778999999999996</v>
      </c>
      <c r="X851" s="9">
        <v>77.418999999999997</v>
      </c>
      <c r="Y851" s="9">
        <v>88.846999999999994</v>
      </c>
    </row>
    <row r="852" spans="1:25" hidden="1" x14ac:dyDescent="0.3">
      <c r="A852" t="s">
        <v>445</v>
      </c>
      <c r="B852" t="s">
        <v>446</v>
      </c>
      <c r="C852" t="s">
        <v>929</v>
      </c>
      <c r="D852" t="s">
        <v>448</v>
      </c>
      <c r="E852" s="52">
        <f>Transportation!E852/1000000</f>
        <v>2.7800000000000001E-5</v>
      </c>
      <c r="F852" s="55">
        <f t="shared" si="88"/>
        <v>6.7208791208791278E-6</v>
      </c>
      <c r="G852" s="57">
        <f t="shared" si="89"/>
        <v>6.7208791208791278E-7</v>
      </c>
      <c r="H852" s="4">
        <f t="shared" si="90"/>
        <v>1.0692307692307703E-7</v>
      </c>
      <c r="I852">
        <v>444200</v>
      </c>
      <c r="J852">
        <f t="shared" si="92"/>
        <v>1.8503318887888338</v>
      </c>
      <c r="K852" s="50">
        <f t="shared" si="87"/>
        <v>1355.8088750443774</v>
      </c>
      <c r="L852" s="53">
        <f t="shared" si="91"/>
        <v>22.57826756937774</v>
      </c>
      <c r="M852">
        <v>19.100000000000001</v>
      </c>
      <c r="N852">
        <v>102</v>
      </c>
      <c r="O852">
        <v>445</v>
      </c>
      <c r="P852">
        <v>35.549999999999997</v>
      </c>
      <c r="Q852">
        <v>106.67</v>
      </c>
      <c r="R852" s="7">
        <v>4.3756000000000004</v>
      </c>
      <c r="S852">
        <v>54663</v>
      </c>
      <c r="T852">
        <v>2</v>
      </c>
      <c r="U852" s="9">
        <v>34.210999999999999</v>
      </c>
      <c r="V852" s="9">
        <v>34.344999999999999</v>
      </c>
      <c r="W852" s="9">
        <v>34.18</v>
      </c>
      <c r="X852" s="9">
        <v>34.756999999999998</v>
      </c>
      <c r="Y852" s="9">
        <v>35.334000000000003</v>
      </c>
    </row>
    <row r="853" spans="1:25" hidden="1" x14ac:dyDescent="0.3">
      <c r="A853" t="s">
        <v>445</v>
      </c>
      <c r="B853" t="s">
        <v>446</v>
      </c>
      <c r="C853" t="s">
        <v>930</v>
      </c>
      <c r="D853" t="s">
        <v>448</v>
      </c>
      <c r="E853" s="52">
        <f>Transportation!E853/1000000</f>
        <v>1.8600000000000001E-5</v>
      </c>
      <c r="F853" s="55">
        <f t="shared" si="88"/>
        <v>4.4967032967033014E-6</v>
      </c>
      <c r="G853" s="57">
        <f t="shared" si="89"/>
        <v>4.4967032967033018E-7</v>
      </c>
      <c r="H853" s="4">
        <f t="shared" si="90"/>
        <v>7.1538461538461617E-8</v>
      </c>
      <c r="I853">
        <v>199800</v>
      </c>
      <c r="J853">
        <f t="shared" si="92"/>
        <v>2.7523322072072074</v>
      </c>
      <c r="K853" s="50">
        <f t="shared" si="87"/>
        <v>609.83929138646238</v>
      </c>
      <c r="L853" s="53">
        <f t="shared" si="91"/>
        <v>15.106322906130433</v>
      </c>
      <c r="M853">
        <v>10.5</v>
      </c>
      <c r="N853">
        <v>61.6</v>
      </c>
      <c r="O853">
        <v>416</v>
      </c>
      <c r="P853">
        <v>23.56</v>
      </c>
      <c r="Q853">
        <v>110.39</v>
      </c>
      <c r="R853" s="7">
        <v>6.7447999999999997</v>
      </c>
      <c r="S853">
        <v>75369</v>
      </c>
      <c r="T853">
        <v>2</v>
      </c>
      <c r="U853" s="9">
        <v>48.807000000000002</v>
      </c>
      <c r="V853" s="9">
        <v>48.582000000000001</v>
      </c>
      <c r="W853" s="9">
        <v>47.475999999999999</v>
      </c>
      <c r="X853" s="9">
        <v>48.262</v>
      </c>
      <c r="Y853" s="9">
        <v>49.046999999999997</v>
      </c>
    </row>
    <row r="854" spans="1:25" hidden="1" x14ac:dyDescent="0.3">
      <c r="A854" t="s">
        <v>445</v>
      </c>
      <c r="B854" t="s">
        <v>446</v>
      </c>
      <c r="C854" t="s">
        <v>931</v>
      </c>
      <c r="D854" t="s">
        <v>448</v>
      </c>
      <c r="E854" s="52">
        <f>Transportation!E854/1000000</f>
        <v>1.11E-4</v>
      </c>
      <c r="F854" s="55">
        <f t="shared" si="88"/>
        <v>2.6835164835164862E-5</v>
      </c>
      <c r="G854" s="57">
        <f t="shared" si="89"/>
        <v>2.6835164835164864E-6</v>
      </c>
      <c r="H854" s="4">
        <f t="shared" si="90"/>
        <v>4.2692307692307734E-7</v>
      </c>
      <c r="I854">
        <v>1502000</v>
      </c>
      <c r="J854">
        <f t="shared" si="92"/>
        <v>2.1849245173102529</v>
      </c>
      <c r="K854" s="50">
        <f t="shared" si="87"/>
        <v>4584.4775558682013</v>
      </c>
      <c r="L854" s="53">
        <f t="shared" si="91"/>
        <v>90.150636697875171</v>
      </c>
      <c r="M854">
        <v>20.400000000000002</v>
      </c>
      <c r="N854">
        <v>333</v>
      </c>
      <c r="O854">
        <v>379</v>
      </c>
      <c r="P854">
        <v>27.64</v>
      </c>
      <c r="Q854">
        <v>113.85</v>
      </c>
      <c r="R854" s="7">
        <v>1.1404000000000001</v>
      </c>
      <c r="S854">
        <v>72882</v>
      </c>
      <c r="T854">
        <v>1</v>
      </c>
      <c r="U854" s="9">
        <v>63.228999999999999</v>
      </c>
      <c r="V854" s="9">
        <v>63.228999999999999</v>
      </c>
      <c r="W854" s="9">
        <v>63.228999999999999</v>
      </c>
      <c r="X854" s="9">
        <v>63.228999999999999</v>
      </c>
      <c r="Y854" s="9">
        <v>63.228999999999999</v>
      </c>
    </row>
    <row r="855" spans="1:25" hidden="1" x14ac:dyDescent="0.3">
      <c r="A855" t="s">
        <v>445</v>
      </c>
      <c r="B855" t="s">
        <v>446</v>
      </c>
      <c r="C855" t="s">
        <v>932</v>
      </c>
      <c r="D855" t="s">
        <v>448</v>
      </c>
      <c r="E855" s="52">
        <f>Transportation!E855/1000000</f>
        <v>1.8100000000000003E-5</v>
      </c>
      <c r="F855" s="55">
        <f t="shared" si="88"/>
        <v>4.3758241758241807E-6</v>
      </c>
      <c r="G855" s="57">
        <f t="shared" si="89"/>
        <v>4.3758241758241812E-7</v>
      </c>
      <c r="H855" s="4">
        <f t="shared" si="90"/>
        <v>6.9615384615384691E-8</v>
      </c>
      <c r="I855">
        <v>371300</v>
      </c>
      <c r="J855">
        <f t="shared" si="92"/>
        <v>1.4412423579315921</v>
      </c>
      <c r="K855" s="50">
        <f t="shared" si="87"/>
        <v>1133.2999444033708</v>
      </c>
      <c r="L855" s="53">
        <f t="shared" si="91"/>
        <v>14.700238957040904</v>
      </c>
      <c r="M855">
        <v>8.0500000000000007</v>
      </c>
      <c r="N855">
        <v>131</v>
      </c>
      <c r="O855">
        <v>1020</v>
      </c>
      <c r="P855">
        <v>27.68</v>
      </c>
      <c r="Q855">
        <v>120.57</v>
      </c>
      <c r="R855" s="7">
        <v>7.7732999999999999</v>
      </c>
      <c r="S855" s="8">
        <v>187830</v>
      </c>
      <c r="T855">
        <v>2</v>
      </c>
      <c r="U855" s="9">
        <v>37.719000000000001</v>
      </c>
      <c r="V855" s="9">
        <v>37.676000000000002</v>
      </c>
      <c r="W855" s="9">
        <v>36.988999999999997</v>
      </c>
      <c r="X855" s="9">
        <v>37.356000000000002</v>
      </c>
      <c r="Y855" s="9">
        <v>37.722999999999999</v>
      </c>
    </row>
    <row r="856" spans="1:25" hidden="1" x14ac:dyDescent="0.3">
      <c r="A856" t="s">
        <v>445</v>
      </c>
      <c r="B856" t="s">
        <v>446</v>
      </c>
      <c r="C856" t="s">
        <v>933</v>
      </c>
      <c r="D856" t="s">
        <v>448</v>
      </c>
      <c r="E856" s="52">
        <f>Transportation!E856/1000000</f>
        <v>1.8600000000000001E-5</v>
      </c>
      <c r="F856" s="55">
        <f t="shared" si="88"/>
        <v>4.4967032967033014E-6</v>
      </c>
      <c r="G856" s="57">
        <f t="shared" si="89"/>
        <v>4.4967032967033018E-7</v>
      </c>
      <c r="H856" s="4">
        <f t="shared" si="90"/>
        <v>7.1538461538461617E-8</v>
      </c>
      <c r="I856">
        <v>219200</v>
      </c>
      <c r="J856">
        <f t="shared" si="92"/>
        <v>2.508740761861314</v>
      </c>
      <c r="K856" s="50">
        <f t="shared" si="87"/>
        <v>669.0529162758387</v>
      </c>
      <c r="L856" s="53">
        <f t="shared" si="91"/>
        <v>15.106322906130433</v>
      </c>
      <c r="M856">
        <v>14.200000000000001</v>
      </c>
      <c r="N856">
        <v>58.2</v>
      </c>
      <c r="O856">
        <v>408</v>
      </c>
      <c r="P856">
        <v>35.520000000000003</v>
      </c>
      <c r="Q856">
        <v>117.64</v>
      </c>
      <c r="R856" s="7">
        <v>7.0202</v>
      </c>
      <c r="S856" s="8">
        <v>118120</v>
      </c>
      <c r="T856">
        <v>2</v>
      </c>
      <c r="U856" s="9">
        <v>70.825000000000003</v>
      </c>
      <c r="V856" s="9">
        <v>70.835999999999999</v>
      </c>
      <c r="W856" s="9">
        <v>70.823999999999998</v>
      </c>
      <c r="X856" s="9">
        <v>70.975999999999999</v>
      </c>
      <c r="Y856" s="9">
        <v>71.128</v>
      </c>
    </row>
    <row r="857" spans="1:25" hidden="1" x14ac:dyDescent="0.3">
      <c r="A857" t="s">
        <v>445</v>
      </c>
      <c r="B857" t="s">
        <v>446</v>
      </c>
      <c r="C857" t="s">
        <v>934</v>
      </c>
      <c r="D857" t="s">
        <v>448</v>
      </c>
      <c r="E857" s="52">
        <f>Transportation!E857/1000000</f>
        <v>2.7800000000000001E-5</v>
      </c>
      <c r="F857" s="55">
        <f t="shared" si="88"/>
        <v>6.7208791208791278E-6</v>
      </c>
      <c r="G857" s="57">
        <f t="shared" si="89"/>
        <v>6.7208791208791278E-7</v>
      </c>
      <c r="H857" s="4">
        <f t="shared" si="90"/>
        <v>1.0692307692307703E-7</v>
      </c>
      <c r="I857">
        <v>247300</v>
      </c>
      <c r="J857">
        <f t="shared" si="92"/>
        <v>3.3235641932875049</v>
      </c>
      <c r="K857" s="50">
        <f t="shared" si="87"/>
        <v>754.82110490426498</v>
      </c>
      <c r="L857" s="53">
        <f t="shared" si="91"/>
        <v>22.57826756937774</v>
      </c>
      <c r="M857">
        <v>9.92</v>
      </c>
      <c r="N857">
        <v>78.5</v>
      </c>
      <c r="O857">
        <v>297</v>
      </c>
      <c r="P857">
        <v>30.82</v>
      </c>
      <c r="Q857">
        <v>103.89</v>
      </c>
      <c r="R857" s="7">
        <v>3.7852000000000001</v>
      </c>
      <c r="S857" s="8">
        <v>399030</v>
      </c>
      <c r="T857">
        <v>3</v>
      </c>
      <c r="U857" s="9">
        <v>84.313999999999993</v>
      </c>
      <c r="V857" s="9">
        <v>84.587999999999994</v>
      </c>
      <c r="W857" s="9">
        <v>82.090999999999994</v>
      </c>
      <c r="X857" s="9">
        <v>84.147999999999996</v>
      </c>
      <c r="Y857" s="9">
        <v>86.543000000000006</v>
      </c>
    </row>
    <row r="858" spans="1:25" hidden="1" x14ac:dyDescent="0.3">
      <c r="A858" t="s">
        <v>445</v>
      </c>
      <c r="B858" t="s">
        <v>446</v>
      </c>
      <c r="C858" t="s">
        <v>935</v>
      </c>
      <c r="D858" t="s">
        <v>448</v>
      </c>
      <c r="E858" s="52">
        <f>Transportation!E858/1000000</f>
        <v>3.6000000000000001E-5</v>
      </c>
      <c r="F858" s="55">
        <f t="shared" si="88"/>
        <v>8.703296703296712E-6</v>
      </c>
      <c r="G858" s="57">
        <f t="shared" si="89"/>
        <v>8.7032967032967126E-7</v>
      </c>
      <c r="H858" s="4">
        <f t="shared" si="90"/>
        <v>1.384615384615386E-7</v>
      </c>
      <c r="I858">
        <v>366500</v>
      </c>
      <c r="J858">
        <f t="shared" si="92"/>
        <v>2.9041023192360162</v>
      </c>
      <c r="K858" s="50">
        <f t="shared" si="87"/>
        <v>1118.6491506163086</v>
      </c>
      <c r="L858" s="53">
        <f t="shared" si="91"/>
        <v>29.238044334445991</v>
      </c>
      <c r="M858">
        <v>11</v>
      </c>
      <c r="N858">
        <v>110</v>
      </c>
      <c r="O858">
        <v>397</v>
      </c>
      <c r="P858">
        <v>34.33</v>
      </c>
      <c r="Q858">
        <v>117.95</v>
      </c>
      <c r="R858" s="7">
        <v>3.5916000000000001</v>
      </c>
      <c r="S858">
        <v>81213</v>
      </c>
      <c r="T858">
        <v>1</v>
      </c>
      <c r="U858" s="9">
        <v>86.671000000000006</v>
      </c>
      <c r="V858" s="9">
        <v>86.671000000000006</v>
      </c>
      <c r="W858" s="9">
        <v>86.671000000000006</v>
      </c>
      <c r="X858" s="9">
        <v>86.671000000000006</v>
      </c>
      <c r="Y858" s="9">
        <v>86.671000000000006</v>
      </c>
    </row>
    <row r="859" spans="1:25" hidden="1" x14ac:dyDescent="0.3">
      <c r="A859" t="s">
        <v>445</v>
      </c>
      <c r="B859" t="s">
        <v>446</v>
      </c>
      <c r="C859" t="s">
        <v>936</v>
      </c>
      <c r="D859" t="s">
        <v>448</v>
      </c>
      <c r="E859" s="52">
        <f>Transportation!E859/1000000</f>
        <v>1.08E-5</v>
      </c>
      <c r="F859" s="55">
        <f t="shared" si="88"/>
        <v>2.6109890109890137E-6</v>
      </c>
      <c r="G859" s="57">
        <f t="shared" si="89"/>
        <v>2.6109890109890138E-7</v>
      </c>
      <c r="H859" s="4">
        <f t="shared" si="90"/>
        <v>4.153846153846158E-8</v>
      </c>
      <c r="I859">
        <v>130000</v>
      </c>
      <c r="J859">
        <f t="shared" si="92"/>
        <v>2.4562003846153848</v>
      </c>
      <c r="K859" s="50">
        <f t="shared" si="87"/>
        <v>396.79233173293352</v>
      </c>
      <c r="L859" s="53">
        <f t="shared" si="91"/>
        <v>8.7714133003337995</v>
      </c>
      <c r="M859">
        <v>7.63</v>
      </c>
      <c r="N859">
        <v>47</v>
      </c>
      <c r="O859">
        <v>604</v>
      </c>
      <c r="P859">
        <v>29</v>
      </c>
      <c r="Q859">
        <v>116.68</v>
      </c>
      <c r="R859" s="7">
        <v>12.843999999999999</v>
      </c>
      <c r="S859">
        <v>97672</v>
      </c>
      <c r="T859">
        <v>3</v>
      </c>
      <c r="U859" s="9">
        <v>55.9</v>
      </c>
      <c r="V859" s="9">
        <v>56.152000000000001</v>
      </c>
      <c r="W859" s="9">
        <v>55.777000000000001</v>
      </c>
      <c r="X859" s="9">
        <v>56.308999999999997</v>
      </c>
      <c r="Y859" s="9">
        <v>57.061</v>
      </c>
    </row>
    <row r="860" spans="1:25" hidden="1" x14ac:dyDescent="0.3">
      <c r="A860" t="s">
        <v>445</v>
      </c>
      <c r="B860" t="s">
        <v>446</v>
      </c>
      <c r="C860" t="s">
        <v>937</v>
      </c>
      <c r="D860" t="s">
        <v>448</v>
      </c>
      <c r="E860" s="52">
        <f>Transportation!E860/1000000</f>
        <v>1.8100000000000003E-5</v>
      </c>
      <c r="F860" s="55">
        <f t="shared" si="88"/>
        <v>4.3758241758241807E-6</v>
      </c>
      <c r="G860" s="57">
        <f t="shared" si="89"/>
        <v>4.3758241758241812E-7</v>
      </c>
      <c r="H860" s="4">
        <f t="shared" si="90"/>
        <v>6.9615384615384691E-8</v>
      </c>
      <c r="I860">
        <v>120800</v>
      </c>
      <c r="J860">
        <f t="shared" si="92"/>
        <v>4.4299113203642388</v>
      </c>
      <c r="K860" s="50">
        <f t="shared" si="87"/>
        <v>368.71164364106437</v>
      </c>
      <c r="L860" s="53">
        <f t="shared" si="91"/>
        <v>14.700238957040904</v>
      </c>
      <c r="M860">
        <v>3.38</v>
      </c>
      <c r="N860">
        <v>65.7</v>
      </c>
      <c r="O860">
        <v>460</v>
      </c>
      <c r="P860">
        <v>22.27</v>
      </c>
      <c r="Q860">
        <v>109.55</v>
      </c>
      <c r="R860" s="7">
        <v>7</v>
      </c>
      <c r="S860">
        <v>36033</v>
      </c>
      <c r="T860">
        <v>1</v>
      </c>
      <c r="U860" s="9">
        <v>33.994999999999997</v>
      </c>
      <c r="V860" s="9">
        <v>33.994999999999997</v>
      </c>
      <c r="W860" s="9">
        <v>33.994999999999997</v>
      </c>
      <c r="X860" s="9">
        <v>33.994999999999997</v>
      </c>
      <c r="Y860" s="9">
        <v>33.994999999999997</v>
      </c>
    </row>
    <row r="861" spans="1:25" hidden="1" x14ac:dyDescent="0.3">
      <c r="A861" t="s">
        <v>445</v>
      </c>
      <c r="B861" t="s">
        <v>446</v>
      </c>
      <c r="C861" t="s">
        <v>938</v>
      </c>
      <c r="D861" t="s">
        <v>448</v>
      </c>
      <c r="E861" s="52">
        <f>Transportation!E861/1000000</f>
        <v>9.6899999999999987E-6</v>
      </c>
      <c r="F861" s="55">
        <f t="shared" si="88"/>
        <v>2.3426373626373648E-6</v>
      </c>
      <c r="G861" s="57">
        <f t="shared" si="89"/>
        <v>2.3426373626373647E-7</v>
      </c>
      <c r="H861" s="4">
        <f t="shared" si="90"/>
        <v>3.7269230769230802E-8</v>
      </c>
      <c r="I861">
        <v>105100</v>
      </c>
      <c r="J861">
        <f t="shared" si="92"/>
        <v>2.7258656874405323</v>
      </c>
      <c r="K861" s="50">
        <f t="shared" si="87"/>
        <v>320.79133896254854</v>
      </c>
      <c r="L861" s="53">
        <f t="shared" si="91"/>
        <v>7.8699069333550451</v>
      </c>
      <c r="M861">
        <v>15.5</v>
      </c>
      <c r="N861">
        <v>26.700000000000003</v>
      </c>
      <c r="O861">
        <v>341</v>
      </c>
      <c r="P861">
        <v>34.96</v>
      </c>
      <c r="Q861">
        <v>109.58</v>
      </c>
      <c r="R861" s="7">
        <v>12.785</v>
      </c>
      <c r="S861" s="8">
        <v>101960</v>
      </c>
      <c r="T861">
        <v>2</v>
      </c>
      <c r="U861" s="9">
        <v>76.86</v>
      </c>
      <c r="V861" s="9">
        <v>76.715999999999994</v>
      </c>
      <c r="W861" s="9">
        <v>75.459999999999994</v>
      </c>
      <c r="X861" s="9">
        <v>76.173000000000002</v>
      </c>
      <c r="Y861" s="9">
        <v>76.885000000000005</v>
      </c>
    </row>
    <row r="862" spans="1:25" hidden="1" x14ac:dyDescent="0.3">
      <c r="A862" t="s">
        <v>445</v>
      </c>
      <c r="B862" t="s">
        <v>446</v>
      </c>
      <c r="C862" t="s">
        <v>939</v>
      </c>
      <c r="D862" t="s">
        <v>448</v>
      </c>
      <c r="E862" s="52">
        <f>Transportation!E862/1000000</f>
        <v>1.3499999999999999E-5</v>
      </c>
      <c r="F862" s="55">
        <f t="shared" si="88"/>
        <v>3.263736263736267E-6</v>
      </c>
      <c r="G862" s="57">
        <f t="shared" si="89"/>
        <v>3.2637362637362671E-7</v>
      </c>
      <c r="H862" s="4">
        <f t="shared" si="90"/>
        <v>5.192307692307697E-8</v>
      </c>
      <c r="I862">
        <v>117000</v>
      </c>
      <c r="J862">
        <f t="shared" si="92"/>
        <v>3.4113894230769231</v>
      </c>
      <c r="K862" s="50">
        <f t="shared" si="87"/>
        <v>357.11309855964015</v>
      </c>
      <c r="L862" s="53">
        <f t="shared" si="91"/>
        <v>10.964266625417249</v>
      </c>
      <c r="M862">
        <v>8.34</v>
      </c>
      <c r="N862">
        <v>40.5</v>
      </c>
      <c r="O862">
        <v>408</v>
      </c>
      <c r="P862">
        <v>29.46</v>
      </c>
      <c r="Q862">
        <v>119.9</v>
      </c>
      <c r="R862" s="7">
        <v>10.074</v>
      </c>
      <c r="S862" s="8">
        <v>122770</v>
      </c>
      <c r="T862">
        <v>2</v>
      </c>
      <c r="U862" s="9">
        <v>45.301000000000002</v>
      </c>
      <c r="V862" s="9">
        <v>45.281999999999996</v>
      </c>
      <c r="W862" s="9">
        <v>43.145000000000003</v>
      </c>
      <c r="X862" s="9">
        <v>45.512999999999998</v>
      </c>
      <c r="Y862" s="9">
        <v>47.88</v>
      </c>
    </row>
    <row r="863" spans="1:25" hidden="1" x14ac:dyDescent="0.3">
      <c r="A863" t="s">
        <v>445</v>
      </c>
      <c r="B863" t="s">
        <v>446</v>
      </c>
      <c r="C863" t="s">
        <v>940</v>
      </c>
      <c r="D863" t="s">
        <v>448</v>
      </c>
      <c r="E863" s="52">
        <f>Transportation!E863/1000000</f>
        <v>1.0100000000000002E-5</v>
      </c>
      <c r="F863" s="55">
        <f t="shared" si="88"/>
        <v>2.4417582417582445E-6</v>
      </c>
      <c r="G863" s="57">
        <f t="shared" si="89"/>
        <v>2.4417582417582445E-7</v>
      </c>
      <c r="H863" s="4">
        <f t="shared" si="90"/>
        <v>3.8846153846153888E-8</v>
      </c>
      <c r="I863">
        <v>109400</v>
      </c>
      <c r="J863">
        <f t="shared" si="92"/>
        <v>2.7295273080438762</v>
      </c>
      <c r="K863" s="50">
        <f t="shared" si="87"/>
        <v>333.91600839679171</v>
      </c>
      <c r="L863" s="53">
        <f t="shared" si="91"/>
        <v>8.2028957716084623</v>
      </c>
      <c r="M863">
        <v>11.4</v>
      </c>
      <c r="N863">
        <v>32.4</v>
      </c>
      <c r="O863">
        <v>428</v>
      </c>
      <c r="P863">
        <v>39.409999999999997</v>
      </c>
      <c r="Q863">
        <v>121.97</v>
      </c>
      <c r="R863" s="7">
        <v>13.182</v>
      </c>
      <c r="S863" s="8">
        <v>137340</v>
      </c>
      <c r="T863">
        <v>2</v>
      </c>
      <c r="U863" s="9">
        <v>46.753999999999998</v>
      </c>
      <c r="V863" s="9">
        <v>46.906999999999996</v>
      </c>
      <c r="W863" s="9">
        <v>45.991</v>
      </c>
      <c r="X863" s="9">
        <v>48.122999999999998</v>
      </c>
      <c r="Y863" s="9">
        <v>50.256</v>
      </c>
    </row>
    <row r="864" spans="1:25" hidden="1" x14ac:dyDescent="0.3">
      <c r="A864" t="s">
        <v>445</v>
      </c>
      <c r="B864" t="s">
        <v>446</v>
      </c>
      <c r="C864" t="s">
        <v>941</v>
      </c>
      <c r="D864" t="s">
        <v>448</v>
      </c>
      <c r="E864" s="52">
        <f>Transportation!E864/1000000</f>
        <v>3.7599999999999999E-5</v>
      </c>
      <c r="F864" s="55">
        <f t="shared" si="88"/>
        <v>9.0901098901098997E-6</v>
      </c>
      <c r="G864" s="57">
        <f t="shared" si="89"/>
        <v>9.0901098901098999E-7</v>
      </c>
      <c r="H864" s="4">
        <f t="shared" si="90"/>
        <v>1.4461538461538475E-7</v>
      </c>
      <c r="I864">
        <v>455700</v>
      </c>
      <c r="J864">
        <f t="shared" si="92"/>
        <v>2.439451612903226</v>
      </c>
      <c r="K864" s="50">
        <f t="shared" si="87"/>
        <v>1390.9097351592138</v>
      </c>
      <c r="L864" s="53">
        <f t="shared" si="91"/>
        <v>30.537512971532486</v>
      </c>
      <c r="M864">
        <v>18.600000000000001</v>
      </c>
      <c r="N864">
        <v>106</v>
      </c>
      <c r="O864">
        <v>355</v>
      </c>
      <c r="P864">
        <v>29.73</v>
      </c>
      <c r="Q864">
        <v>113.88</v>
      </c>
      <c r="R864" s="7">
        <v>3.3653</v>
      </c>
      <c r="S864">
        <v>59158</v>
      </c>
      <c r="T864">
        <v>2</v>
      </c>
      <c r="U864" s="9">
        <v>57.186999999999998</v>
      </c>
      <c r="V864" s="9">
        <v>57.08</v>
      </c>
      <c r="W864" s="9">
        <v>55.155999999999999</v>
      </c>
      <c r="X864" s="9">
        <v>56.174999999999997</v>
      </c>
      <c r="Y864" s="9">
        <v>57.194000000000003</v>
      </c>
    </row>
    <row r="865" spans="1:25" hidden="1" x14ac:dyDescent="0.3">
      <c r="A865" t="s">
        <v>445</v>
      </c>
      <c r="B865" t="s">
        <v>446</v>
      </c>
      <c r="C865" t="s">
        <v>942</v>
      </c>
      <c r="D865" t="s">
        <v>448</v>
      </c>
      <c r="E865" s="52">
        <f>Transportation!E865/1000000</f>
        <v>4.8500000000000002E-6</v>
      </c>
      <c r="F865" s="55">
        <f t="shared" si="88"/>
        <v>1.1725274725274738E-6</v>
      </c>
      <c r="G865" s="57">
        <f t="shared" si="89"/>
        <v>1.1725274725274737E-7</v>
      </c>
      <c r="H865" s="4">
        <f t="shared" si="90"/>
        <v>1.8653846153846171E-8</v>
      </c>
      <c r="I865">
        <v>350200</v>
      </c>
      <c r="J865">
        <f t="shared" si="92"/>
        <v>0.40945764920045691</v>
      </c>
      <c r="K865" s="50">
        <f t="shared" si="87"/>
        <v>1068.8974967144102</v>
      </c>
      <c r="L865" s="53">
        <f t="shared" si="91"/>
        <v>3.9390143061684193</v>
      </c>
      <c r="M865">
        <v>153</v>
      </c>
      <c r="N865">
        <v>28.3</v>
      </c>
      <c r="O865">
        <v>721</v>
      </c>
      <c r="P865">
        <v>25.42</v>
      </c>
      <c r="Q865">
        <v>119.08</v>
      </c>
      <c r="R865" s="7">
        <v>25.483000000000001</v>
      </c>
      <c r="S865" s="8">
        <v>597460</v>
      </c>
      <c r="T865">
        <v>10</v>
      </c>
      <c r="U865" s="9">
        <v>39.405000000000001</v>
      </c>
      <c r="V865" s="9">
        <v>35.899000000000001</v>
      </c>
      <c r="W865" s="9">
        <v>34.134</v>
      </c>
      <c r="X865" s="9">
        <v>35.426000000000002</v>
      </c>
      <c r="Y865" s="9">
        <v>40.009</v>
      </c>
    </row>
    <row r="866" spans="1:25" hidden="1" x14ac:dyDescent="0.3">
      <c r="A866" t="s">
        <v>445</v>
      </c>
      <c r="B866" t="s">
        <v>446</v>
      </c>
      <c r="C866" t="s">
        <v>943</v>
      </c>
      <c r="D866" t="s">
        <v>448</v>
      </c>
      <c r="E866" s="52">
        <f>Transportation!E866/1000000</f>
        <v>1.7499999999999998E-5</v>
      </c>
      <c r="F866" s="55">
        <f t="shared" si="88"/>
        <v>4.2307692307692344E-6</v>
      </c>
      <c r="G866" s="57">
        <f t="shared" si="89"/>
        <v>4.2307692307692347E-7</v>
      </c>
      <c r="H866" s="4">
        <f t="shared" si="90"/>
        <v>6.7307692307692372E-8</v>
      </c>
      <c r="I866">
        <v>464900</v>
      </c>
      <c r="J866">
        <f t="shared" si="92"/>
        <v>1.112914739728974</v>
      </c>
      <c r="K866" s="50">
        <f t="shared" si="87"/>
        <v>1418.990423251083</v>
      </c>
      <c r="L866" s="53">
        <f t="shared" si="91"/>
        <v>14.212938218133472</v>
      </c>
      <c r="M866">
        <v>59.7</v>
      </c>
      <c r="N866">
        <v>60.2</v>
      </c>
      <c r="O866">
        <v>414</v>
      </c>
      <c r="P866">
        <v>35.76</v>
      </c>
      <c r="Q866">
        <v>115.04</v>
      </c>
      <c r="R866" s="7">
        <v>6.8779000000000003</v>
      </c>
      <c r="S866" s="8">
        <v>408050</v>
      </c>
      <c r="T866">
        <v>4</v>
      </c>
      <c r="U866" s="9">
        <v>95.447999999999993</v>
      </c>
      <c r="V866" s="9">
        <v>95.236000000000004</v>
      </c>
      <c r="W866" s="9">
        <v>93.78</v>
      </c>
      <c r="X866" s="9">
        <v>94.819000000000003</v>
      </c>
      <c r="Y866" s="9">
        <v>95.475999999999999</v>
      </c>
    </row>
    <row r="867" spans="1:25" hidden="1" x14ac:dyDescent="0.3">
      <c r="A867" t="s">
        <v>445</v>
      </c>
      <c r="B867" t="s">
        <v>446</v>
      </c>
      <c r="C867" t="s">
        <v>944</v>
      </c>
      <c r="D867" t="s">
        <v>448</v>
      </c>
      <c r="E867" s="52">
        <f>Transportation!E867/1000000</f>
        <v>1.5400000000000002E-5</v>
      </c>
      <c r="F867" s="55">
        <f t="shared" si="88"/>
        <v>3.7230769230769273E-6</v>
      </c>
      <c r="G867" s="57">
        <f t="shared" si="89"/>
        <v>3.7230769230769273E-7</v>
      </c>
      <c r="H867" s="4">
        <f t="shared" si="90"/>
        <v>5.9230769230769294E-8</v>
      </c>
      <c r="I867">
        <v>171600</v>
      </c>
      <c r="J867">
        <f t="shared" si="92"/>
        <v>2.653302884615385</v>
      </c>
      <c r="K867" s="50">
        <f t="shared" si="87"/>
        <v>523.76587788747224</v>
      </c>
      <c r="L867" s="53">
        <f t="shared" si="91"/>
        <v>12.507385631957455</v>
      </c>
      <c r="M867">
        <v>12.5</v>
      </c>
      <c r="N867">
        <v>48.5</v>
      </c>
      <c r="O867">
        <v>400</v>
      </c>
      <c r="P867">
        <v>40.01</v>
      </c>
      <c r="Q867">
        <v>118.71</v>
      </c>
      <c r="R867" s="7">
        <v>8.2370999999999999</v>
      </c>
      <c r="S867" s="8">
        <v>206110</v>
      </c>
      <c r="T867">
        <v>4</v>
      </c>
      <c r="U867" s="9">
        <v>52.433</v>
      </c>
      <c r="V867" s="9">
        <v>52.85</v>
      </c>
      <c r="W867" s="9">
        <v>52.176000000000002</v>
      </c>
      <c r="X867" s="9">
        <v>54.067999999999998</v>
      </c>
      <c r="Y867" s="9">
        <v>55.421999999999997</v>
      </c>
    </row>
    <row r="868" spans="1:25" hidden="1" x14ac:dyDescent="0.3">
      <c r="A868" t="s">
        <v>445</v>
      </c>
      <c r="B868" t="s">
        <v>446</v>
      </c>
      <c r="C868" t="s">
        <v>945</v>
      </c>
      <c r="D868" t="s">
        <v>448</v>
      </c>
      <c r="E868" s="52">
        <f>Transportation!E868/1000000</f>
        <v>7.3100000000000003E-6</v>
      </c>
      <c r="F868" s="55">
        <f t="shared" si="88"/>
        <v>1.7672527472527491E-6</v>
      </c>
      <c r="G868" s="57">
        <f t="shared" si="89"/>
        <v>1.7672527472527493E-7</v>
      </c>
      <c r="H868" s="4">
        <f t="shared" si="90"/>
        <v>2.8115384615384644E-8</v>
      </c>
      <c r="I868">
        <v>115800</v>
      </c>
      <c r="J868">
        <f t="shared" si="92"/>
        <v>1.8663462111398965</v>
      </c>
      <c r="K868" s="50">
        <f t="shared" si="87"/>
        <v>353.4504001128746</v>
      </c>
      <c r="L868" s="53">
        <f t="shared" si="91"/>
        <v>5.9369473356888953</v>
      </c>
      <c r="M868">
        <v>20.6</v>
      </c>
      <c r="N868">
        <v>25.5</v>
      </c>
      <c r="O868">
        <v>486</v>
      </c>
      <c r="P868">
        <v>45.13</v>
      </c>
      <c r="Q868">
        <v>124.82</v>
      </c>
      <c r="R868" s="7">
        <v>19.029</v>
      </c>
      <c r="S868">
        <v>23664</v>
      </c>
      <c r="T868">
        <v>3</v>
      </c>
      <c r="U868" s="9">
        <v>22.347999999999999</v>
      </c>
      <c r="V868" s="9">
        <v>22.376999999999999</v>
      </c>
      <c r="W868" s="9">
        <v>22.34</v>
      </c>
      <c r="X868" s="9">
        <v>22.484000000000002</v>
      </c>
      <c r="Y868" s="9">
        <v>23.152999999999999</v>
      </c>
    </row>
    <row r="869" spans="1:25" hidden="1" x14ac:dyDescent="0.3">
      <c r="A869" t="s">
        <v>445</v>
      </c>
      <c r="B869" t="s">
        <v>446</v>
      </c>
      <c r="C869" t="s">
        <v>946</v>
      </c>
      <c r="D869" t="s">
        <v>448</v>
      </c>
      <c r="E869" s="52">
        <f>Transportation!E869/1000000</f>
        <v>1.13E-5</v>
      </c>
      <c r="F869" s="55">
        <f t="shared" si="88"/>
        <v>2.7318681318681348E-6</v>
      </c>
      <c r="G869" s="57">
        <f t="shared" si="89"/>
        <v>2.7318681318681349E-7</v>
      </c>
      <c r="H869" s="4">
        <f t="shared" si="90"/>
        <v>4.3461538461538506E-8</v>
      </c>
      <c r="I869">
        <v>116900</v>
      </c>
      <c r="J869">
        <f t="shared" si="92"/>
        <v>2.8579019461077846</v>
      </c>
      <c r="K869" s="50">
        <f t="shared" si="87"/>
        <v>356.80787368907636</v>
      </c>
      <c r="L869" s="53">
        <f t="shared" si="91"/>
        <v>9.1774972494233271</v>
      </c>
      <c r="M869">
        <v>11.100000000000001</v>
      </c>
      <c r="N869">
        <v>35</v>
      </c>
      <c r="O869">
        <v>385</v>
      </c>
      <c r="P869">
        <v>30.43</v>
      </c>
      <c r="Q869">
        <v>112.89</v>
      </c>
      <c r="R869" s="7">
        <v>10.992000000000001</v>
      </c>
      <c r="S869" s="8">
        <v>235800</v>
      </c>
      <c r="T869">
        <v>4</v>
      </c>
      <c r="U869" s="9">
        <v>68.281000000000006</v>
      </c>
      <c r="V869" s="9">
        <v>68.710999999999999</v>
      </c>
      <c r="W869" s="9">
        <v>67.951999999999998</v>
      </c>
      <c r="X869" s="9">
        <v>70.040999999999997</v>
      </c>
      <c r="Y869" s="9">
        <v>70.781000000000006</v>
      </c>
    </row>
    <row r="870" spans="1:25" hidden="1" x14ac:dyDescent="0.3">
      <c r="A870" t="s">
        <v>445</v>
      </c>
      <c r="B870" t="s">
        <v>446</v>
      </c>
      <c r="C870" t="s">
        <v>947</v>
      </c>
      <c r="D870" t="s">
        <v>448</v>
      </c>
      <c r="E870" s="52">
        <f>Transportation!E870/1000000</f>
        <v>2.0300000000000002E-5</v>
      </c>
      <c r="F870" s="55">
        <f t="shared" si="88"/>
        <v>4.9076923076923137E-6</v>
      </c>
      <c r="G870" s="57">
        <f t="shared" si="89"/>
        <v>4.9076923076923128E-7</v>
      </c>
      <c r="H870" s="4">
        <f t="shared" si="90"/>
        <v>7.8076923076923155E-8</v>
      </c>
      <c r="I870">
        <v>204600</v>
      </c>
      <c r="J870">
        <f t="shared" si="92"/>
        <v>2.9334169721407628</v>
      </c>
      <c r="K870" s="50">
        <f t="shared" si="87"/>
        <v>624.49008517352456</v>
      </c>
      <c r="L870" s="53">
        <f t="shared" si="91"/>
        <v>16.487008333034826</v>
      </c>
      <c r="M870">
        <v>9.7100000000000009</v>
      </c>
      <c r="N870">
        <v>65.7</v>
      </c>
      <c r="O870">
        <v>426</v>
      </c>
      <c r="P870">
        <v>30.25</v>
      </c>
      <c r="Q870">
        <v>115.43</v>
      </c>
      <c r="R870" s="7">
        <v>6.4869000000000003</v>
      </c>
      <c r="S870">
        <v>46709</v>
      </c>
      <c r="T870">
        <v>1</v>
      </c>
      <c r="U870" s="9">
        <v>62.57</v>
      </c>
      <c r="V870" s="9">
        <v>62.57</v>
      </c>
      <c r="W870" s="9">
        <v>62.57</v>
      </c>
      <c r="X870" s="9">
        <v>62.57</v>
      </c>
      <c r="Y870" s="9">
        <v>62.57</v>
      </c>
    </row>
    <row r="871" spans="1:25" hidden="1" x14ac:dyDescent="0.3">
      <c r="A871" t="s">
        <v>445</v>
      </c>
      <c r="B871" t="s">
        <v>446</v>
      </c>
      <c r="C871" t="s">
        <v>948</v>
      </c>
      <c r="D871" t="s">
        <v>448</v>
      </c>
      <c r="E871" s="52">
        <f>Transportation!E871/1000000</f>
        <v>1.4800000000000001E-5</v>
      </c>
      <c r="F871" s="55">
        <f t="shared" si="88"/>
        <v>3.578021978021982E-6</v>
      </c>
      <c r="G871" s="57">
        <f t="shared" si="89"/>
        <v>3.5780219780219819E-7</v>
      </c>
      <c r="H871" s="4">
        <f t="shared" si="90"/>
        <v>5.6923076923076982E-8</v>
      </c>
      <c r="I871">
        <v>145400</v>
      </c>
      <c r="J871">
        <f t="shared" si="92"/>
        <v>3.0094054332874829</v>
      </c>
      <c r="K871" s="50">
        <f t="shared" si="87"/>
        <v>443.79696179975792</v>
      </c>
      <c r="L871" s="53">
        <f t="shared" si="91"/>
        <v>12.02008489305002</v>
      </c>
      <c r="M871">
        <v>8.7200000000000006</v>
      </c>
      <c r="N871">
        <v>49.2</v>
      </c>
      <c r="O871">
        <v>404</v>
      </c>
      <c r="P871">
        <v>26.8</v>
      </c>
      <c r="Q871">
        <v>112.11</v>
      </c>
      <c r="R871" s="7">
        <v>8.1995000000000005</v>
      </c>
      <c r="S871" s="8">
        <v>214720</v>
      </c>
      <c r="T871">
        <v>4</v>
      </c>
      <c r="U871" s="9">
        <v>58.094000000000001</v>
      </c>
      <c r="V871" s="9">
        <v>58.036000000000001</v>
      </c>
      <c r="W871" s="9">
        <v>55.244999999999997</v>
      </c>
      <c r="X871" s="9">
        <v>58.475999999999999</v>
      </c>
      <c r="Y871" s="9">
        <v>59.710999999999999</v>
      </c>
    </row>
    <row r="872" spans="1:25" hidden="1" x14ac:dyDescent="0.3">
      <c r="A872" t="s">
        <v>445</v>
      </c>
      <c r="B872" t="s">
        <v>446</v>
      </c>
      <c r="C872" t="s">
        <v>949</v>
      </c>
      <c r="D872" t="s">
        <v>448</v>
      </c>
      <c r="E872" s="52">
        <f>Transportation!E872/1000000</f>
        <v>2.3100000000000002E-5</v>
      </c>
      <c r="F872" s="55">
        <f t="shared" si="88"/>
        <v>5.5846153846153912E-6</v>
      </c>
      <c r="G872" s="57">
        <f t="shared" si="89"/>
        <v>5.584615384615391E-7</v>
      </c>
      <c r="H872" s="4">
        <f t="shared" si="90"/>
        <v>8.8846153846153938E-8</v>
      </c>
      <c r="I872">
        <v>393000</v>
      </c>
      <c r="J872">
        <f t="shared" si="92"/>
        <v>1.737812118320611</v>
      </c>
      <c r="K872" s="50">
        <f t="shared" si="87"/>
        <v>1199.5337413157145</v>
      </c>
      <c r="L872" s="53">
        <f t="shared" si="91"/>
        <v>18.761078447936185</v>
      </c>
      <c r="M872">
        <v>14.200000000000001</v>
      </c>
      <c r="N872">
        <v>104</v>
      </c>
      <c r="O872">
        <v>603</v>
      </c>
      <c r="P872">
        <v>31.82</v>
      </c>
      <c r="Q872">
        <v>121.66</v>
      </c>
      <c r="R872" s="7">
        <v>5.7849000000000004</v>
      </c>
      <c r="S872">
        <v>89686</v>
      </c>
      <c r="T872">
        <v>1</v>
      </c>
      <c r="U872" s="9">
        <v>66.643000000000001</v>
      </c>
      <c r="V872" s="9">
        <v>66.643000000000001</v>
      </c>
      <c r="W872" s="9">
        <v>66.643000000000001</v>
      </c>
      <c r="X872" s="9">
        <v>66.643000000000001</v>
      </c>
      <c r="Y872" s="9">
        <v>66.643000000000001</v>
      </c>
    </row>
    <row r="873" spans="1:25" hidden="1" x14ac:dyDescent="0.3">
      <c r="A873" t="s">
        <v>445</v>
      </c>
      <c r="B873" t="s">
        <v>446</v>
      </c>
      <c r="C873" t="s">
        <v>950</v>
      </c>
      <c r="D873" t="s">
        <v>448</v>
      </c>
      <c r="E873" s="52">
        <f>Transportation!E873/1000000</f>
        <v>1.3700000000000001E-5</v>
      </c>
      <c r="F873" s="55">
        <f t="shared" si="88"/>
        <v>3.3120879120879159E-6</v>
      </c>
      <c r="G873" s="57">
        <f t="shared" si="89"/>
        <v>3.3120879120879158E-7</v>
      </c>
      <c r="H873" s="4">
        <f t="shared" si="90"/>
        <v>5.269230769230775E-8</v>
      </c>
      <c r="I873">
        <v>140500</v>
      </c>
      <c r="J873">
        <f t="shared" si="92"/>
        <v>2.8828870996441283</v>
      </c>
      <c r="K873" s="50">
        <f t="shared" si="87"/>
        <v>428.84094314213195</v>
      </c>
      <c r="L873" s="53">
        <f t="shared" si="91"/>
        <v>11.126700205053059</v>
      </c>
      <c r="M873">
        <v>10.200000000000001</v>
      </c>
      <c r="N873">
        <v>44</v>
      </c>
      <c r="O873">
        <v>431</v>
      </c>
      <c r="P873">
        <v>36.81</v>
      </c>
      <c r="Q873">
        <v>116.77</v>
      </c>
      <c r="R873" s="7">
        <v>9.7929999999999993</v>
      </c>
      <c r="S873">
        <v>99457</v>
      </c>
      <c r="T873">
        <v>2</v>
      </c>
      <c r="U873" s="9">
        <v>88.504000000000005</v>
      </c>
      <c r="V873" s="9">
        <v>88.602000000000004</v>
      </c>
      <c r="W873" s="9">
        <v>88.293000000000006</v>
      </c>
      <c r="X873" s="9">
        <v>88.846999999999994</v>
      </c>
      <c r="Y873" s="9">
        <v>89.400999999999996</v>
      </c>
    </row>
    <row r="874" spans="1:25" hidden="1" x14ac:dyDescent="0.3">
      <c r="A874" t="s">
        <v>445</v>
      </c>
      <c r="B874" t="s">
        <v>446</v>
      </c>
      <c r="C874" t="s">
        <v>951</v>
      </c>
      <c r="D874" t="s">
        <v>448</v>
      </c>
      <c r="E874" s="52">
        <f>Transportation!E874/1000000</f>
        <v>2.5300000000000002E-5</v>
      </c>
      <c r="F874" s="55">
        <f t="shared" si="88"/>
        <v>6.1164835164835234E-6</v>
      </c>
      <c r="G874" s="57">
        <f t="shared" si="89"/>
        <v>6.1164835164835232E-7</v>
      </c>
      <c r="H874" s="4">
        <f t="shared" si="90"/>
        <v>9.7307692307692402E-8</v>
      </c>
      <c r="I874">
        <v>219700</v>
      </c>
      <c r="J874">
        <f t="shared" si="92"/>
        <v>3.4046608443331818</v>
      </c>
      <c r="K874" s="50">
        <f t="shared" si="87"/>
        <v>670.57904062865759</v>
      </c>
      <c r="L874" s="53">
        <f t="shared" si="91"/>
        <v>20.547847823930102</v>
      </c>
      <c r="M874">
        <v>8.42</v>
      </c>
      <c r="N874">
        <v>75.7</v>
      </c>
      <c r="O874">
        <v>353</v>
      </c>
      <c r="P874">
        <v>29.04</v>
      </c>
      <c r="Q874">
        <v>106.65</v>
      </c>
      <c r="R874" s="7">
        <v>4.6665999999999999</v>
      </c>
      <c r="S874">
        <v>53862</v>
      </c>
      <c r="T874">
        <v>1</v>
      </c>
      <c r="U874" s="9">
        <v>57.99</v>
      </c>
      <c r="V874" s="9">
        <v>57.99</v>
      </c>
      <c r="W874" s="9">
        <v>57.99</v>
      </c>
      <c r="X874" s="9">
        <v>57.99</v>
      </c>
      <c r="Y874" s="9">
        <v>57.99</v>
      </c>
    </row>
    <row r="875" spans="1:25" hidden="1" x14ac:dyDescent="0.3">
      <c r="A875" t="s">
        <v>445</v>
      </c>
      <c r="B875" t="s">
        <v>446</v>
      </c>
      <c r="C875" t="s">
        <v>952</v>
      </c>
      <c r="D875" t="s">
        <v>448</v>
      </c>
      <c r="E875" s="52">
        <f>Transportation!E875/1000000</f>
        <v>4.32E-5</v>
      </c>
      <c r="F875" s="55">
        <f t="shared" si="88"/>
        <v>1.0443956043956055E-5</v>
      </c>
      <c r="G875" s="57">
        <f t="shared" si="89"/>
        <v>1.0443956043956055E-6</v>
      </c>
      <c r="H875" s="4">
        <f t="shared" si="90"/>
        <v>1.6615384615384632E-7</v>
      </c>
      <c r="I875">
        <v>5125000</v>
      </c>
      <c r="J875">
        <f t="shared" si="92"/>
        <v>0.2492144780487805</v>
      </c>
      <c r="K875" s="50">
        <f t="shared" si="87"/>
        <v>15642.774616394494</v>
      </c>
      <c r="L875" s="53">
        <f t="shared" si="91"/>
        <v>35.085653201335191</v>
      </c>
      <c r="M875">
        <v>304</v>
      </c>
      <c r="N875">
        <v>294</v>
      </c>
      <c r="O875">
        <v>912</v>
      </c>
      <c r="P875">
        <v>36.22</v>
      </c>
      <c r="Q875">
        <v>120.4</v>
      </c>
      <c r="R875" s="7">
        <v>3.1065999999999998</v>
      </c>
      <c r="S875" s="8">
        <v>1392900</v>
      </c>
      <c r="T875">
        <v>14</v>
      </c>
      <c r="U875" s="9">
        <v>68.861000000000004</v>
      </c>
      <c r="V875" s="9">
        <v>65.263999999999996</v>
      </c>
      <c r="W875" s="9">
        <v>62.174999999999997</v>
      </c>
      <c r="X875" s="9">
        <v>66.468000000000004</v>
      </c>
      <c r="Y875" s="9">
        <v>72.994</v>
      </c>
    </row>
    <row r="876" spans="1:25" hidden="1" x14ac:dyDescent="0.3">
      <c r="A876" t="s">
        <v>445</v>
      </c>
      <c r="B876" t="s">
        <v>446</v>
      </c>
      <c r="C876" t="s">
        <v>953</v>
      </c>
      <c r="D876" t="s">
        <v>448</v>
      </c>
      <c r="E876" s="52">
        <f>Transportation!E876/1000000</f>
        <v>1.1200000000000001E-5</v>
      </c>
      <c r="F876" s="55">
        <f t="shared" si="88"/>
        <v>2.7076923076923106E-6</v>
      </c>
      <c r="G876" s="57">
        <f t="shared" si="89"/>
        <v>2.7076923076923106E-7</v>
      </c>
      <c r="H876" s="4">
        <f t="shared" si="90"/>
        <v>4.307692307692312E-8</v>
      </c>
      <c r="I876">
        <v>110900</v>
      </c>
      <c r="J876">
        <f t="shared" si="92"/>
        <v>2.9858629395852123</v>
      </c>
      <c r="K876" s="50">
        <f t="shared" si="87"/>
        <v>338.49438145524863</v>
      </c>
      <c r="L876" s="53">
        <f t="shared" si="91"/>
        <v>9.0962804596054205</v>
      </c>
      <c r="M876">
        <v>9.35</v>
      </c>
      <c r="N876">
        <v>36.300000000000004</v>
      </c>
      <c r="O876">
        <v>458</v>
      </c>
      <c r="P876">
        <v>46.69</v>
      </c>
      <c r="Q876">
        <v>126.11</v>
      </c>
      <c r="R876" s="7">
        <v>12.62</v>
      </c>
      <c r="S876">
        <v>52989</v>
      </c>
      <c r="T876">
        <v>4</v>
      </c>
      <c r="U876" s="9">
        <v>19.692</v>
      </c>
      <c r="V876" s="9">
        <v>19.690999999999999</v>
      </c>
      <c r="W876" s="9">
        <v>19.498000000000001</v>
      </c>
      <c r="X876" s="9">
        <v>19.692</v>
      </c>
      <c r="Y876" s="9">
        <v>19.692</v>
      </c>
    </row>
    <row r="877" spans="1:25" hidden="1" x14ac:dyDescent="0.3">
      <c r="A877" t="s">
        <v>445</v>
      </c>
      <c r="B877" t="s">
        <v>446</v>
      </c>
      <c r="C877" t="s">
        <v>954</v>
      </c>
      <c r="D877" t="s">
        <v>448</v>
      </c>
      <c r="E877" s="52">
        <f>Transportation!E877/1000000</f>
        <v>3.1000000000000001E-5</v>
      </c>
      <c r="F877" s="55">
        <f t="shared" si="88"/>
        <v>7.4945054945055023E-6</v>
      </c>
      <c r="G877" s="57">
        <f t="shared" si="89"/>
        <v>7.4945054945055023E-7</v>
      </c>
      <c r="H877" s="4">
        <f t="shared" si="90"/>
        <v>1.1923076923076936E-7</v>
      </c>
      <c r="I877">
        <v>125900</v>
      </c>
      <c r="J877">
        <f t="shared" si="92"/>
        <v>7.2797984511517075</v>
      </c>
      <c r="K877" s="50">
        <f t="shared" si="87"/>
        <v>384.27811203981793</v>
      </c>
      <c r="L877" s="53">
        <f t="shared" si="91"/>
        <v>25.177204843550722</v>
      </c>
      <c r="M877">
        <v>5.18</v>
      </c>
      <c r="N877">
        <v>55.300000000000004</v>
      </c>
      <c r="O877">
        <v>232</v>
      </c>
      <c r="P877">
        <v>28.13</v>
      </c>
      <c r="Q877">
        <v>120.3</v>
      </c>
      <c r="R877" s="7">
        <v>4.1981000000000002</v>
      </c>
      <c r="S877" s="8">
        <v>353760</v>
      </c>
      <c r="T877">
        <v>3</v>
      </c>
      <c r="U877" s="9">
        <v>31.376000000000001</v>
      </c>
      <c r="V877" s="9">
        <v>31.224</v>
      </c>
      <c r="W877" s="9">
        <v>28.687999999999999</v>
      </c>
      <c r="X877" s="9">
        <v>31.491</v>
      </c>
      <c r="Y877" s="9">
        <v>31.722999999999999</v>
      </c>
    </row>
    <row r="878" spans="1:25" hidden="1" x14ac:dyDescent="0.3">
      <c r="A878" t="s">
        <v>445</v>
      </c>
      <c r="B878" t="s">
        <v>446</v>
      </c>
      <c r="C878" t="s">
        <v>955</v>
      </c>
      <c r="D878" t="s">
        <v>448</v>
      </c>
      <c r="E878" s="52">
        <f>Transportation!E878/1000000</f>
        <v>1.4400000000000001E-5</v>
      </c>
      <c r="F878" s="55">
        <f t="shared" si="88"/>
        <v>3.4813186813186851E-6</v>
      </c>
      <c r="G878" s="57">
        <f t="shared" si="89"/>
        <v>3.4813186813186851E-7</v>
      </c>
      <c r="H878" s="4">
        <f t="shared" si="90"/>
        <v>5.5384615384615442E-8</v>
      </c>
      <c r="I878">
        <v>104700</v>
      </c>
      <c r="J878">
        <f t="shared" si="92"/>
        <v>4.0662979942693411</v>
      </c>
      <c r="K878" s="50">
        <f t="shared" si="87"/>
        <v>319.57043948029337</v>
      </c>
      <c r="L878" s="53">
        <f t="shared" si="91"/>
        <v>11.695217733778399</v>
      </c>
      <c r="M878">
        <v>4.78</v>
      </c>
      <c r="N878">
        <v>47.900000000000006</v>
      </c>
      <c r="O878">
        <v>414</v>
      </c>
      <c r="P878">
        <v>35.74</v>
      </c>
      <c r="Q878">
        <v>107.64</v>
      </c>
      <c r="R878" s="7">
        <v>8.6477000000000004</v>
      </c>
      <c r="S878">
        <v>33260</v>
      </c>
      <c r="T878">
        <v>1</v>
      </c>
      <c r="U878" s="9">
        <v>42.374000000000002</v>
      </c>
      <c r="V878" s="9">
        <v>42.374000000000002</v>
      </c>
      <c r="W878" s="9">
        <v>42.374000000000002</v>
      </c>
      <c r="X878" s="9">
        <v>42.374000000000002</v>
      </c>
      <c r="Y878" s="9">
        <v>42.374000000000002</v>
      </c>
    </row>
    <row r="879" spans="1:25" hidden="1" x14ac:dyDescent="0.3">
      <c r="A879" t="s">
        <v>445</v>
      </c>
      <c r="B879" t="s">
        <v>446</v>
      </c>
      <c r="C879" t="s">
        <v>956</v>
      </c>
      <c r="D879" t="s">
        <v>448</v>
      </c>
      <c r="E879" s="52">
        <f>Transportation!E879/1000000</f>
        <v>3.01E-5</v>
      </c>
      <c r="F879" s="55">
        <f t="shared" si="88"/>
        <v>7.2769230769230847E-6</v>
      </c>
      <c r="G879" s="57">
        <f t="shared" si="89"/>
        <v>7.2769230769230849E-7</v>
      </c>
      <c r="H879" s="4">
        <f t="shared" si="90"/>
        <v>1.1576923076923088E-7</v>
      </c>
      <c r="I879">
        <v>521300</v>
      </c>
      <c r="J879">
        <f t="shared" si="92"/>
        <v>1.7071125791291004</v>
      </c>
      <c r="K879" s="50">
        <f t="shared" si="87"/>
        <v>1591.1372502490633</v>
      </c>
      <c r="L879" s="53">
        <f t="shared" si="91"/>
        <v>24.446253735189568</v>
      </c>
      <c r="M879">
        <v>24.6</v>
      </c>
      <c r="N879">
        <v>105</v>
      </c>
      <c r="O879">
        <v>426</v>
      </c>
      <c r="P879">
        <v>23.71</v>
      </c>
      <c r="Q879">
        <v>113.03</v>
      </c>
      <c r="R879" s="7">
        <v>4.0498000000000003</v>
      </c>
      <c r="S879" s="8">
        <v>259670</v>
      </c>
      <c r="T879">
        <v>4</v>
      </c>
      <c r="U879" s="9">
        <v>62.095999999999997</v>
      </c>
      <c r="V879" s="9">
        <v>61.685000000000002</v>
      </c>
      <c r="W879" s="9">
        <v>53.512</v>
      </c>
      <c r="X879" s="9">
        <v>62.36</v>
      </c>
      <c r="Y879" s="9">
        <v>70.302000000000007</v>
      </c>
    </row>
    <row r="880" spans="1:25" hidden="1" x14ac:dyDescent="0.3">
      <c r="A880" t="s">
        <v>445</v>
      </c>
      <c r="B880" t="s">
        <v>446</v>
      </c>
      <c r="C880" t="s">
        <v>957</v>
      </c>
      <c r="D880" t="s">
        <v>448</v>
      </c>
      <c r="E880" s="52">
        <f>Transportation!E880/1000000</f>
        <v>1.6699999999999999E-5</v>
      </c>
      <c r="F880" s="55">
        <f t="shared" si="88"/>
        <v>4.0373626373626415E-6</v>
      </c>
      <c r="G880" s="57">
        <f t="shared" si="89"/>
        <v>4.0373626373626416E-7</v>
      </c>
      <c r="H880" s="4">
        <f t="shared" si="90"/>
        <v>6.4230769230769293E-8</v>
      </c>
      <c r="I880">
        <v>194300</v>
      </c>
      <c r="J880">
        <f t="shared" si="92"/>
        <v>2.5411310473494595</v>
      </c>
      <c r="K880" s="50">
        <f t="shared" si="87"/>
        <v>593.05192350545371</v>
      </c>
      <c r="L880" s="53">
        <f t="shared" si="91"/>
        <v>13.563203899590228</v>
      </c>
      <c r="M880">
        <v>7.16</v>
      </c>
      <c r="N880">
        <v>72.600000000000009</v>
      </c>
      <c r="O880">
        <v>516</v>
      </c>
      <c r="P880">
        <v>26.57</v>
      </c>
      <c r="Q880">
        <v>106.46</v>
      </c>
      <c r="R880" s="7">
        <v>7.1017999999999999</v>
      </c>
      <c r="S880">
        <v>50108</v>
      </c>
      <c r="T880">
        <v>1</v>
      </c>
      <c r="U880" s="9">
        <v>38.180999999999997</v>
      </c>
      <c r="V880" s="9">
        <v>38.180999999999997</v>
      </c>
      <c r="W880" s="9">
        <v>38.180999999999997</v>
      </c>
      <c r="X880" s="9">
        <v>38.180999999999997</v>
      </c>
      <c r="Y880" s="9">
        <v>38.180999999999997</v>
      </c>
    </row>
    <row r="881" spans="1:25" hidden="1" x14ac:dyDescent="0.3">
      <c r="A881" t="s">
        <v>445</v>
      </c>
      <c r="B881" t="s">
        <v>446</v>
      </c>
      <c r="C881" t="s">
        <v>958</v>
      </c>
      <c r="D881" t="s">
        <v>448</v>
      </c>
      <c r="E881" s="52">
        <f>Transportation!E881/1000000</f>
        <v>2.16E-5</v>
      </c>
      <c r="F881" s="55">
        <f t="shared" si="88"/>
        <v>5.2219780219780274E-6</v>
      </c>
      <c r="G881" s="57">
        <f t="shared" si="89"/>
        <v>5.2219780219780276E-7</v>
      </c>
      <c r="H881" s="4">
        <f t="shared" si="90"/>
        <v>8.307692307692316E-8</v>
      </c>
      <c r="I881">
        <v>673100</v>
      </c>
      <c r="J881">
        <f t="shared" si="92"/>
        <v>0.9487625909968801</v>
      </c>
      <c r="K881" s="50">
        <f t="shared" si="87"/>
        <v>2054.4686037649039</v>
      </c>
      <c r="L881" s="53">
        <f t="shared" si="91"/>
        <v>17.542826600667595</v>
      </c>
      <c r="M881">
        <v>86.100000000000009</v>
      </c>
      <c r="N881">
        <v>72.5</v>
      </c>
      <c r="O881">
        <v>396</v>
      </c>
      <c r="P881">
        <v>39.950000000000003</v>
      </c>
      <c r="Q881">
        <v>119.6</v>
      </c>
      <c r="R881" s="7">
        <v>5.4611000000000001</v>
      </c>
      <c r="S881" s="8">
        <v>256050</v>
      </c>
      <c r="T881">
        <v>7</v>
      </c>
      <c r="U881" s="9">
        <v>70.671999999999997</v>
      </c>
      <c r="V881" s="9">
        <v>70.108999999999995</v>
      </c>
      <c r="W881" s="9">
        <v>60.283999999999999</v>
      </c>
      <c r="X881" s="9">
        <v>69.650000000000006</v>
      </c>
      <c r="Y881" s="9">
        <v>72.257000000000005</v>
      </c>
    </row>
    <row r="882" spans="1:25" hidden="1" x14ac:dyDescent="0.3">
      <c r="A882" t="s">
        <v>445</v>
      </c>
      <c r="B882" t="s">
        <v>446</v>
      </c>
      <c r="C882" t="s">
        <v>959</v>
      </c>
      <c r="D882" t="s">
        <v>448</v>
      </c>
      <c r="E882" s="52">
        <f>Transportation!E882/1000000</f>
        <v>9.3300000000000005E-6</v>
      </c>
      <c r="F882" s="55">
        <f t="shared" si="88"/>
        <v>2.2556043956043983E-6</v>
      </c>
      <c r="G882" s="57">
        <f t="shared" si="89"/>
        <v>2.2556043956043979E-7</v>
      </c>
      <c r="H882" s="4">
        <f t="shared" si="90"/>
        <v>3.588461538461542E-8</v>
      </c>
      <c r="I882">
        <v>160200</v>
      </c>
      <c r="J882">
        <f t="shared" si="92"/>
        <v>1.7218785814606743</v>
      </c>
      <c r="K882" s="50">
        <f t="shared" si="87"/>
        <v>488.97024264319958</v>
      </c>
      <c r="L882" s="53">
        <f t="shared" si="91"/>
        <v>7.5775264900105874</v>
      </c>
      <c r="M882">
        <v>26.3</v>
      </c>
      <c r="N882">
        <v>31.200000000000003</v>
      </c>
      <c r="O882">
        <v>374</v>
      </c>
      <c r="P882">
        <v>35.090000000000003</v>
      </c>
      <c r="Q882">
        <v>112.93</v>
      </c>
      <c r="R882" s="7">
        <v>11.987</v>
      </c>
      <c r="S882" s="8">
        <v>300420</v>
      </c>
      <c r="T882">
        <v>4</v>
      </c>
      <c r="U882" s="9">
        <v>94.132000000000005</v>
      </c>
      <c r="V882" s="9">
        <v>94.236999999999995</v>
      </c>
      <c r="W882" s="9">
        <v>88.506</v>
      </c>
      <c r="X882" s="9">
        <v>92.527000000000001</v>
      </c>
      <c r="Y882" s="9">
        <v>94.966999999999999</v>
      </c>
    </row>
    <row r="883" spans="1:25" hidden="1" x14ac:dyDescent="0.3">
      <c r="A883" t="s">
        <v>445</v>
      </c>
      <c r="B883" t="s">
        <v>446</v>
      </c>
      <c r="C883" t="s">
        <v>960</v>
      </c>
      <c r="D883" t="s">
        <v>448</v>
      </c>
      <c r="E883" s="52">
        <f>Transportation!E883/1000000</f>
        <v>6.7999999999999999E-5</v>
      </c>
      <c r="F883" s="55">
        <f t="shared" si="88"/>
        <v>1.6439560439560455E-5</v>
      </c>
      <c r="G883" s="57">
        <f t="shared" si="89"/>
        <v>1.6439560439560456E-6</v>
      </c>
      <c r="H883" s="4">
        <f t="shared" si="90"/>
        <v>2.6153846153846178E-7</v>
      </c>
      <c r="I883">
        <v>1138000</v>
      </c>
      <c r="J883">
        <f t="shared" si="92"/>
        <v>1.7666480667838314</v>
      </c>
      <c r="K883" s="50">
        <f t="shared" si="87"/>
        <v>3473.459027015987</v>
      </c>
      <c r="L883" s="53">
        <f t="shared" si="91"/>
        <v>55.227417076175769</v>
      </c>
      <c r="M883">
        <v>17.3</v>
      </c>
      <c r="N883">
        <v>274</v>
      </c>
      <c r="O883">
        <v>482</v>
      </c>
      <c r="P883">
        <v>21.98</v>
      </c>
      <c r="Q883">
        <v>108.62</v>
      </c>
      <c r="R883" s="7">
        <v>1.7624</v>
      </c>
      <c r="S883">
        <v>72722</v>
      </c>
      <c r="T883">
        <v>3</v>
      </c>
      <c r="U883" s="9">
        <v>36.575000000000003</v>
      </c>
      <c r="V883" s="9">
        <v>36.554000000000002</v>
      </c>
      <c r="W883" s="9">
        <v>35.978000000000002</v>
      </c>
      <c r="X883" s="9">
        <v>36.576000000000001</v>
      </c>
      <c r="Y883" s="9">
        <v>36.76</v>
      </c>
    </row>
    <row r="884" spans="1:25" hidden="1" x14ac:dyDescent="0.3">
      <c r="A884" t="s">
        <v>445</v>
      </c>
      <c r="B884" t="s">
        <v>446</v>
      </c>
      <c r="C884" t="s">
        <v>961</v>
      </c>
      <c r="D884" t="s">
        <v>448</v>
      </c>
      <c r="E884" s="52">
        <f>Transportation!E884/1000000</f>
        <v>9.02E-6</v>
      </c>
      <c r="F884" s="55">
        <f t="shared" si="88"/>
        <v>2.1806593406593428E-6</v>
      </c>
      <c r="G884" s="57">
        <f t="shared" si="89"/>
        <v>2.180659340659343E-7</v>
      </c>
      <c r="H884" s="4">
        <f t="shared" si="90"/>
        <v>3.4692307692307728E-8</v>
      </c>
      <c r="I884">
        <v>168900</v>
      </c>
      <c r="J884">
        <f t="shared" si="92"/>
        <v>1.5789205595026643</v>
      </c>
      <c r="K884" s="50">
        <f t="shared" ref="K884:K947" si="93">I884*CVD_CHN</f>
        <v>515.52480638224972</v>
      </c>
      <c r="L884" s="53">
        <f t="shared" si="91"/>
        <v>7.3257544415750795</v>
      </c>
      <c r="M884">
        <v>7.73</v>
      </c>
      <c r="N884">
        <v>60.800000000000004</v>
      </c>
      <c r="O884">
        <v>1020</v>
      </c>
      <c r="P884">
        <v>19.25</v>
      </c>
      <c r="Q884">
        <v>110.46</v>
      </c>
      <c r="R884" s="7">
        <v>16.753</v>
      </c>
      <c r="S884">
        <v>33032</v>
      </c>
      <c r="T884">
        <v>1</v>
      </c>
      <c r="U884" s="9">
        <v>24.154</v>
      </c>
      <c r="V884" s="9">
        <v>24.154</v>
      </c>
      <c r="W884" s="9">
        <v>24.154</v>
      </c>
      <c r="X884" s="9">
        <v>24.154</v>
      </c>
      <c r="Y884" s="9">
        <v>24.154</v>
      </c>
    </row>
    <row r="885" spans="1:25" hidden="1" x14ac:dyDescent="0.3">
      <c r="A885" t="s">
        <v>445</v>
      </c>
      <c r="B885" t="s">
        <v>446</v>
      </c>
      <c r="C885" t="s">
        <v>962</v>
      </c>
      <c r="D885" t="s">
        <v>448</v>
      </c>
      <c r="E885" s="52">
        <f>Transportation!E885/1000000</f>
        <v>3.9499999999999998E-5</v>
      </c>
      <c r="F885" s="55">
        <f t="shared" si="88"/>
        <v>9.5494505494505596E-6</v>
      </c>
      <c r="G885" s="57">
        <f t="shared" si="89"/>
        <v>9.5494505494505596E-7</v>
      </c>
      <c r="H885" s="4">
        <f t="shared" si="90"/>
        <v>1.5192307692307706E-7</v>
      </c>
      <c r="I885">
        <v>239300</v>
      </c>
      <c r="J885">
        <f t="shared" si="92"/>
        <v>4.8802018909318843</v>
      </c>
      <c r="K885" s="50">
        <f t="shared" si="93"/>
        <v>730.40311525916138</v>
      </c>
      <c r="L885" s="53">
        <f t="shared" si="91"/>
        <v>32.080631978072688</v>
      </c>
      <c r="M885">
        <v>7.33</v>
      </c>
      <c r="N885">
        <v>88.4</v>
      </c>
      <c r="O885">
        <v>237</v>
      </c>
      <c r="P885">
        <v>30.42</v>
      </c>
      <c r="Q885">
        <v>103.46</v>
      </c>
      <c r="R885" s="7">
        <v>2.681</v>
      </c>
      <c r="S885">
        <v>49454</v>
      </c>
      <c r="T885">
        <v>1</v>
      </c>
      <c r="U885" s="9">
        <v>60.944000000000003</v>
      </c>
      <c r="V885" s="9">
        <v>60.944000000000003</v>
      </c>
      <c r="W885" s="9">
        <v>60.944000000000003</v>
      </c>
      <c r="X885" s="9">
        <v>60.944000000000003</v>
      </c>
      <c r="Y885" s="9">
        <v>60.944000000000003</v>
      </c>
    </row>
    <row r="886" spans="1:25" hidden="1" x14ac:dyDescent="0.3">
      <c r="A886" t="s">
        <v>445</v>
      </c>
      <c r="B886" t="s">
        <v>446</v>
      </c>
      <c r="C886" t="s">
        <v>963</v>
      </c>
      <c r="D886" t="s">
        <v>448</v>
      </c>
      <c r="E886" s="52">
        <f>Transportation!E886/1000000</f>
        <v>6.510000000000001E-5</v>
      </c>
      <c r="F886" s="55">
        <f t="shared" si="88"/>
        <v>1.5738461538461557E-5</v>
      </c>
      <c r="G886" s="57">
        <f t="shared" si="89"/>
        <v>1.5738461538461557E-6</v>
      </c>
      <c r="H886" s="4">
        <f t="shared" si="90"/>
        <v>2.5038461538461565E-7</v>
      </c>
      <c r="I886">
        <v>1435000</v>
      </c>
      <c r="J886">
        <f t="shared" si="92"/>
        <v>1.3412584756097563</v>
      </c>
      <c r="K886" s="50">
        <f t="shared" si="93"/>
        <v>4379.9768925904582</v>
      </c>
      <c r="L886" s="53">
        <f t="shared" si="91"/>
        <v>52.872130171456512</v>
      </c>
      <c r="M886">
        <v>82.800000000000011</v>
      </c>
      <c r="N886">
        <v>158</v>
      </c>
      <c r="O886">
        <v>298</v>
      </c>
      <c r="P886">
        <v>47.32</v>
      </c>
      <c r="Q886">
        <v>130.29</v>
      </c>
      <c r="R886" s="7">
        <v>1.8879999999999999</v>
      </c>
      <c r="S886">
        <v>51894</v>
      </c>
      <c r="T886">
        <v>4</v>
      </c>
      <c r="U886" s="9">
        <v>14.989000000000001</v>
      </c>
      <c r="V886" s="9">
        <v>14.978</v>
      </c>
      <c r="W886" s="9">
        <v>14.545999999999999</v>
      </c>
      <c r="X886" s="9">
        <v>15.166</v>
      </c>
      <c r="Y886" s="9">
        <v>15.782999999999999</v>
      </c>
    </row>
    <row r="887" spans="1:25" hidden="1" x14ac:dyDescent="0.3">
      <c r="A887" t="s">
        <v>445</v>
      </c>
      <c r="B887" t="s">
        <v>446</v>
      </c>
      <c r="C887" t="s">
        <v>964</v>
      </c>
      <c r="D887" t="s">
        <v>448</v>
      </c>
      <c r="E887" s="52">
        <f>Transportation!E887/1000000</f>
        <v>2.4400000000000004E-5</v>
      </c>
      <c r="F887" s="55">
        <f t="shared" si="88"/>
        <v>5.8989010989011058E-6</v>
      </c>
      <c r="G887" s="57">
        <f t="shared" si="89"/>
        <v>5.8989010989011058E-7</v>
      </c>
      <c r="H887" s="4">
        <f t="shared" si="90"/>
        <v>9.3846153846153943E-8</v>
      </c>
      <c r="I887">
        <v>111300</v>
      </c>
      <c r="J887">
        <f t="shared" si="92"/>
        <v>6.4815377358490576</v>
      </c>
      <c r="K887" s="50">
        <f t="shared" si="93"/>
        <v>339.71528093750385</v>
      </c>
      <c r="L887" s="53">
        <f t="shared" si="91"/>
        <v>19.816896715568959</v>
      </c>
      <c r="M887">
        <v>2.37</v>
      </c>
      <c r="N887">
        <v>72.3</v>
      </c>
      <c r="O887">
        <v>362</v>
      </c>
      <c r="P887">
        <v>34.44</v>
      </c>
      <c r="Q887">
        <v>107.62</v>
      </c>
      <c r="R887" s="7">
        <v>5.0109000000000004</v>
      </c>
      <c r="S887">
        <v>55992</v>
      </c>
      <c r="T887">
        <v>1</v>
      </c>
      <c r="U887" s="9">
        <v>55.112000000000002</v>
      </c>
      <c r="V887" s="9">
        <v>55.112000000000002</v>
      </c>
      <c r="W887" s="9">
        <v>55.112000000000002</v>
      </c>
      <c r="X887" s="9">
        <v>55.112000000000002</v>
      </c>
      <c r="Y887" s="9">
        <v>55.112000000000002</v>
      </c>
    </row>
    <row r="888" spans="1:25" hidden="1" x14ac:dyDescent="0.3">
      <c r="A888" t="s">
        <v>445</v>
      </c>
      <c r="B888" t="s">
        <v>446</v>
      </c>
      <c r="C888" t="s">
        <v>965</v>
      </c>
      <c r="D888" t="s">
        <v>448</v>
      </c>
      <c r="E888" s="52">
        <f>Transportation!E888/1000000</f>
        <v>1.5600000000000003E-5</v>
      </c>
      <c r="F888" s="55">
        <f t="shared" si="88"/>
        <v>3.7714285714285762E-6</v>
      </c>
      <c r="G888" s="57">
        <f t="shared" si="89"/>
        <v>3.771428571428576E-7</v>
      </c>
      <c r="H888" s="4">
        <f t="shared" si="90"/>
        <v>6.0000000000000074E-8</v>
      </c>
      <c r="I888">
        <v>569900</v>
      </c>
      <c r="J888">
        <f t="shared" si="92"/>
        <v>0.80929961396736283</v>
      </c>
      <c r="K888" s="50">
        <f t="shared" si="93"/>
        <v>1739.4765373430678</v>
      </c>
      <c r="L888" s="53">
        <f t="shared" si="91"/>
        <v>12.669819211593266</v>
      </c>
      <c r="M888">
        <v>105</v>
      </c>
      <c r="N888">
        <v>55.7</v>
      </c>
      <c r="O888">
        <v>468</v>
      </c>
      <c r="P888">
        <v>45.79</v>
      </c>
      <c r="Q888">
        <v>130.94</v>
      </c>
      <c r="R888" s="7">
        <v>8.3966999999999992</v>
      </c>
      <c r="S888" s="8">
        <v>157970</v>
      </c>
      <c r="T888">
        <v>7</v>
      </c>
      <c r="U888" s="9">
        <v>16.7</v>
      </c>
      <c r="V888" s="9">
        <v>16.521000000000001</v>
      </c>
      <c r="W888" s="9">
        <v>15.537000000000001</v>
      </c>
      <c r="X888" s="9">
        <v>16.817</v>
      </c>
      <c r="Y888" s="9">
        <v>18.088000000000001</v>
      </c>
    </row>
    <row r="889" spans="1:25" hidden="1" x14ac:dyDescent="0.3">
      <c r="A889" t="s">
        <v>445</v>
      </c>
      <c r="B889" t="s">
        <v>446</v>
      </c>
      <c r="C889" t="s">
        <v>966</v>
      </c>
      <c r="D889" t="s">
        <v>448</v>
      </c>
      <c r="E889" s="52">
        <f>Transportation!E889/1000000</f>
        <v>2.1100000000000001E-5</v>
      </c>
      <c r="F889" s="55">
        <f t="shared" si="88"/>
        <v>5.1010989010989067E-6</v>
      </c>
      <c r="G889" s="57">
        <f t="shared" si="89"/>
        <v>5.1010989010989064E-7</v>
      </c>
      <c r="H889" s="4">
        <f t="shared" si="90"/>
        <v>8.1153846153846234E-8</v>
      </c>
      <c r="I889">
        <v>178100</v>
      </c>
      <c r="J889">
        <f t="shared" si="92"/>
        <v>3.5026918163952834</v>
      </c>
      <c r="K889" s="50">
        <f t="shared" si="93"/>
        <v>543.60549447411893</v>
      </c>
      <c r="L889" s="53">
        <f t="shared" si="91"/>
        <v>17.136742651578071</v>
      </c>
      <c r="M889">
        <v>7.68</v>
      </c>
      <c r="N889">
        <v>64.3</v>
      </c>
      <c r="O889">
        <v>406</v>
      </c>
      <c r="P889">
        <v>37.31</v>
      </c>
      <c r="Q889">
        <v>120.83</v>
      </c>
      <c r="R889" s="7">
        <v>6.3178999999999998</v>
      </c>
      <c r="S889">
        <v>64241</v>
      </c>
      <c r="T889">
        <v>2</v>
      </c>
      <c r="U889" s="9">
        <v>45.043999999999997</v>
      </c>
      <c r="V889" s="9">
        <v>45.051000000000002</v>
      </c>
      <c r="W889" s="9">
        <v>45.043999999999997</v>
      </c>
      <c r="X889" s="9">
        <v>45.134</v>
      </c>
      <c r="Y889" s="9">
        <v>45.225000000000001</v>
      </c>
    </row>
    <row r="890" spans="1:25" hidden="1" x14ac:dyDescent="0.3">
      <c r="A890" t="s">
        <v>445</v>
      </c>
      <c r="B890" t="s">
        <v>446</v>
      </c>
      <c r="C890" t="s">
        <v>967</v>
      </c>
      <c r="D890" t="s">
        <v>448</v>
      </c>
      <c r="E890" s="52">
        <f>Transportation!E890/1000000</f>
        <v>1.8900000000000002E-5</v>
      </c>
      <c r="F890" s="55">
        <f t="shared" si="88"/>
        <v>4.5692307692307745E-6</v>
      </c>
      <c r="G890" s="57">
        <f t="shared" si="89"/>
        <v>4.5692307692307743E-7</v>
      </c>
      <c r="H890" s="4">
        <f t="shared" si="90"/>
        <v>7.269230769230777E-8</v>
      </c>
      <c r="I890">
        <v>209000</v>
      </c>
      <c r="J890">
        <f t="shared" si="92"/>
        <v>2.6736152511961726</v>
      </c>
      <c r="K890" s="50">
        <f t="shared" si="93"/>
        <v>637.91997947833158</v>
      </c>
      <c r="L890" s="53">
        <f t="shared" si="91"/>
        <v>15.349973275584151</v>
      </c>
      <c r="M890">
        <v>10.200000000000001</v>
      </c>
      <c r="N890">
        <v>65.5</v>
      </c>
      <c r="O890">
        <v>416</v>
      </c>
      <c r="P890">
        <v>26.6</v>
      </c>
      <c r="Q890">
        <v>111.86</v>
      </c>
      <c r="R890" s="7">
        <v>6.3540999999999999</v>
      </c>
      <c r="S890">
        <v>86272</v>
      </c>
      <c r="T890">
        <v>2</v>
      </c>
      <c r="U890" s="9">
        <v>57.386000000000003</v>
      </c>
      <c r="V890" s="9">
        <v>57.433</v>
      </c>
      <c r="W890" s="9">
        <v>56.84</v>
      </c>
      <c r="X890" s="9">
        <v>57.481000000000002</v>
      </c>
      <c r="Y890" s="9">
        <v>58.122</v>
      </c>
    </row>
    <row r="891" spans="1:25" hidden="1" x14ac:dyDescent="0.3">
      <c r="A891" t="s">
        <v>445</v>
      </c>
      <c r="B891" t="s">
        <v>446</v>
      </c>
      <c r="C891" t="s">
        <v>968</v>
      </c>
      <c r="D891" t="s">
        <v>448</v>
      </c>
      <c r="E891" s="52">
        <f>Transportation!E891/1000000</f>
        <v>3.7900000000000001E-6</v>
      </c>
      <c r="F891" s="55">
        <f t="shared" si="88"/>
        <v>9.1626373626373723E-7</v>
      </c>
      <c r="G891" s="57">
        <f t="shared" si="89"/>
        <v>9.1626373626373723E-8</v>
      </c>
      <c r="H891" s="4">
        <f t="shared" si="90"/>
        <v>1.4576923076923091E-8</v>
      </c>
      <c r="I891">
        <v>640000</v>
      </c>
      <c r="J891">
        <f t="shared" si="92"/>
        <v>0.17508245507812503</v>
      </c>
      <c r="K891" s="50">
        <f t="shared" si="93"/>
        <v>1953.439171608288</v>
      </c>
      <c r="L891" s="53">
        <f t="shared" si="91"/>
        <v>3.0781163340986208</v>
      </c>
      <c r="M891">
        <v>927</v>
      </c>
      <c r="N891">
        <v>21</v>
      </c>
      <c r="O891">
        <v>582</v>
      </c>
      <c r="P891">
        <v>24.8</v>
      </c>
      <c r="Q891">
        <v>118.58</v>
      </c>
      <c r="R891" s="7">
        <v>27.699000000000002</v>
      </c>
      <c r="S891" s="8">
        <v>3314900</v>
      </c>
      <c r="T891">
        <v>28</v>
      </c>
      <c r="U891" s="9">
        <v>44.500999999999998</v>
      </c>
      <c r="V891" s="9">
        <v>40.997999999999998</v>
      </c>
      <c r="W891" s="9">
        <v>34.965000000000003</v>
      </c>
      <c r="X891" s="9">
        <v>43.19</v>
      </c>
      <c r="Y891" s="9">
        <v>46.305999999999997</v>
      </c>
    </row>
    <row r="892" spans="1:25" hidden="1" x14ac:dyDescent="0.3">
      <c r="A892" t="s">
        <v>445</v>
      </c>
      <c r="B892" t="s">
        <v>446</v>
      </c>
      <c r="C892" t="s">
        <v>969</v>
      </c>
      <c r="D892" t="s">
        <v>448</v>
      </c>
      <c r="E892" s="52">
        <f>Transportation!E892/1000000</f>
        <v>1.7400000000000003E-5</v>
      </c>
      <c r="F892" s="55">
        <f t="shared" si="88"/>
        <v>4.2065934065934115E-6</v>
      </c>
      <c r="G892" s="57">
        <f t="shared" si="89"/>
        <v>4.2065934065934119E-7</v>
      </c>
      <c r="H892" s="4">
        <f t="shared" si="90"/>
        <v>6.6923076923076992E-8</v>
      </c>
      <c r="I892">
        <v>247700</v>
      </c>
      <c r="J892">
        <f t="shared" si="92"/>
        <v>2.0768571861122331</v>
      </c>
      <c r="K892" s="50">
        <f t="shared" si="93"/>
        <v>756.04200438652026</v>
      </c>
      <c r="L892" s="53">
        <f t="shared" si="91"/>
        <v>14.131721428315569</v>
      </c>
      <c r="M892">
        <v>20.8</v>
      </c>
      <c r="N892">
        <v>54.300000000000004</v>
      </c>
      <c r="O892">
        <v>407</v>
      </c>
      <c r="P892">
        <v>35.6</v>
      </c>
      <c r="Q892">
        <v>116.99</v>
      </c>
      <c r="R892" s="7">
        <v>7.4903000000000004</v>
      </c>
      <c r="S892" s="8">
        <v>283780</v>
      </c>
      <c r="T892">
        <v>4</v>
      </c>
      <c r="U892" s="9">
        <v>83.206999999999994</v>
      </c>
      <c r="V892" s="9">
        <v>83.025000000000006</v>
      </c>
      <c r="W892" s="9">
        <v>80.888999999999996</v>
      </c>
      <c r="X892" s="9">
        <v>83.27</v>
      </c>
      <c r="Y892" s="9">
        <v>83.763000000000005</v>
      </c>
    </row>
    <row r="893" spans="1:25" hidden="1" x14ac:dyDescent="0.3">
      <c r="A893" t="s">
        <v>445</v>
      </c>
      <c r="B893" t="s">
        <v>446</v>
      </c>
      <c r="C893" t="s">
        <v>970</v>
      </c>
      <c r="D893" t="s">
        <v>448</v>
      </c>
      <c r="E893" s="52">
        <f>Transportation!E893/1000000</f>
        <v>1.7199999999999998E-5</v>
      </c>
      <c r="F893" s="55">
        <f t="shared" si="88"/>
        <v>4.1582417582417622E-6</v>
      </c>
      <c r="G893" s="57">
        <f t="shared" si="89"/>
        <v>4.1582417582417622E-7</v>
      </c>
      <c r="H893" s="4">
        <f t="shared" si="90"/>
        <v>6.6153846153846206E-8</v>
      </c>
      <c r="I893">
        <v>590700</v>
      </c>
      <c r="J893">
        <f t="shared" si="92"/>
        <v>0.86088445911630251</v>
      </c>
      <c r="K893" s="50">
        <f t="shared" si="93"/>
        <v>1802.9633104203372</v>
      </c>
      <c r="L893" s="53">
        <f t="shared" si="91"/>
        <v>13.969287848679752</v>
      </c>
      <c r="M893">
        <v>38.400000000000006</v>
      </c>
      <c r="N893">
        <v>95.300000000000011</v>
      </c>
      <c r="O893">
        <v>592</v>
      </c>
      <c r="P893">
        <v>25.53</v>
      </c>
      <c r="Q893">
        <v>103.8</v>
      </c>
      <c r="R893" s="7">
        <v>6.2131999999999996</v>
      </c>
      <c r="S893" s="8">
        <v>180520</v>
      </c>
      <c r="T893">
        <v>4</v>
      </c>
      <c r="U893" s="9">
        <v>23.943000000000001</v>
      </c>
      <c r="V893" s="9">
        <v>23.747</v>
      </c>
      <c r="W893" s="9">
        <v>22.148</v>
      </c>
      <c r="X893" s="9">
        <v>23.533999999999999</v>
      </c>
      <c r="Y893" s="9">
        <v>25.247</v>
      </c>
    </row>
    <row r="894" spans="1:25" hidden="1" x14ac:dyDescent="0.3">
      <c r="A894" t="s">
        <v>445</v>
      </c>
      <c r="B894" t="s">
        <v>446</v>
      </c>
      <c r="C894" t="s">
        <v>971</v>
      </c>
      <c r="D894" t="s">
        <v>448</v>
      </c>
      <c r="E894" s="52">
        <f>Transportation!E894/1000000</f>
        <v>1.7100000000000002E-5</v>
      </c>
      <c r="F894" s="55">
        <f t="shared" si="88"/>
        <v>4.1340659340659392E-6</v>
      </c>
      <c r="G894" s="57">
        <f t="shared" si="89"/>
        <v>4.1340659340659389E-7</v>
      </c>
      <c r="H894" s="4">
        <f t="shared" si="90"/>
        <v>6.5769230769230839E-8</v>
      </c>
      <c r="I894">
        <v>261200</v>
      </c>
      <c r="J894">
        <f t="shared" si="92"/>
        <v>1.9355586236600311</v>
      </c>
      <c r="K894" s="50">
        <f t="shared" si="93"/>
        <v>797.24736191263253</v>
      </c>
      <c r="L894" s="53">
        <f t="shared" si="91"/>
        <v>13.888071058861851</v>
      </c>
      <c r="M894">
        <v>27.200000000000003</v>
      </c>
      <c r="N894">
        <v>50.1</v>
      </c>
      <c r="O894">
        <v>384</v>
      </c>
      <c r="P894">
        <v>28.97</v>
      </c>
      <c r="Q894">
        <v>118.87</v>
      </c>
      <c r="R894" s="7">
        <v>7.6696</v>
      </c>
      <c r="S894" s="8">
        <v>334970</v>
      </c>
      <c r="T894">
        <v>4</v>
      </c>
      <c r="U894" s="9">
        <v>55.460999999999999</v>
      </c>
      <c r="V894" s="9">
        <v>55.37</v>
      </c>
      <c r="W894" s="9">
        <v>50.703000000000003</v>
      </c>
      <c r="X894" s="9">
        <v>53.353000000000002</v>
      </c>
      <c r="Y894" s="9">
        <v>56.353000000000002</v>
      </c>
    </row>
    <row r="895" spans="1:25" hidden="1" x14ac:dyDescent="0.3">
      <c r="A895" t="s">
        <v>445</v>
      </c>
      <c r="B895" t="s">
        <v>446</v>
      </c>
      <c r="C895" t="s">
        <v>972</v>
      </c>
      <c r="D895" t="s">
        <v>448</v>
      </c>
      <c r="E895" s="52">
        <f>Transportation!E895/1000000</f>
        <v>2.1100000000000001E-5</v>
      </c>
      <c r="F895" s="55">
        <f t="shared" si="88"/>
        <v>5.1010989010989067E-6</v>
      </c>
      <c r="G895" s="57">
        <f t="shared" si="89"/>
        <v>5.1010989010989064E-7</v>
      </c>
      <c r="H895" s="4">
        <f t="shared" si="90"/>
        <v>8.1153846153846234E-8</v>
      </c>
      <c r="I895">
        <v>114300</v>
      </c>
      <c r="J895">
        <f t="shared" si="92"/>
        <v>5.4578251312335961</v>
      </c>
      <c r="K895" s="50">
        <f t="shared" si="93"/>
        <v>348.87202705441769</v>
      </c>
      <c r="L895" s="53">
        <f t="shared" si="91"/>
        <v>17.136742651578068</v>
      </c>
      <c r="M895">
        <v>2.68</v>
      </c>
      <c r="N895">
        <v>69.8</v>
      </c>
      <c r="O895">
        <v>396</v>
      </c>
      <c r="P895">
        <v>27.81</v>
      </c>
      <c r="Q895">
        <v>106.41</v>
      </c>
      <c r="R895" s="7">
        <v>5.6752000000000002</v>
      </c>
      <c r="S895">
        <v>88093</v>
      </c>
      <c r="T895">
        <v>3</v>
      </c>
      <c r="U895" s="9">
        <v>43.776000000000003</v>
      </c>
      <c r="V895" s="9">
        <v>43.734999999999999</v>
      </c>
      <c r="W895" s="9">
        <v>43.009</v>
      </c>
      <c r="X895" s="9">
        <v>43.777999999999999</v>
      </c>
      <c r="Y895" s="9">
        <v>48.015000000000001</v>
      </c>
    </row>
    <row r="896" spans="1:25" hidden="1" x14ac:dyDescent="0.3">
      <c r="A896" t="s">
        <v>445</v>
      </c>
      <c r="B896" t="s">
        <v>446</v>
      </c>
      <c r="C896" t="s">
        <v>973</v>
      </c>
      <c r="D896" t="s">
        <v>448</v>
      </c>
      <c r="E896" s="52">
        <f>Transportation!E896/1000000</f>
        <v>1.5600000000000003E-5</v>
      </c>
      <c r="F896" s="55">
        <f t="shared" si="88"/>
        <v>3.7714285714285762E-6</v>
      </c>
      <c r="G896" s="57">
        <f t="shared" si="89"/>
        <v>3.771428571428576E-7</v>
      </c>
      <c r="H896" s="4">
        <f t="shared" si="90"/>
        <v>6.0000000000000074E-8</v>
      </c>
      <c r="I896">
        <v>285100</v>
      </c>
      <c r="J896">
        <f t="shared" si="92"/>
        <v>1.6177476324096811</v>
      </c>
      <c r="K896" s="50">
        <f t="shared" si="93"/>
        <v>870.1961059773796</v>
      </c>
      <c r="L896" s="53">
        <f t="shared" si="91"/>
        <v>12.66981921159327</v>
      </c>
      <c r="M896">
        <v>30</v>
      </c>
      <c r="N896">
        <v>52.1</v>
      </c>
      <c r="O896">
        <v>411</v>
      </c>
      <c r="P896">
        <v>38.71</v>
      </c>
      <c r="Q896">
        <v>116.11</v>
      </c>
      <c r="R896" s="7">
        <v>7.8945999999999996</v>
      </c>
      <c r="S896" s="8">
        <v>286670</v>
      </c>
      <c r="T896">
        <v>4</v>
      </c>
      <c r="U896" s="9">
        <v>87.882000000000005</v>
      </c>
      <c r="V896" s="9">
        <v>88.188999999999993</v>
      </c>
      <c r="W896" s="9">
        <v>86.885000000000005</v>
      </c>
      <c r="X896" s="9">
        <v>88.272000000000006</v>
      </c>
      <c r="Y896" s="9">
        <v>91.358999999999995</v>
      </c>
    </row>
    <row r="897" spans="1:25" hidden="1" x14ac:dyDescent="0.3">
      <c r="A897" t="s">
        <v>445</v>
      </c>
      <c r="B897" t="s">
        <v>446</v>
      </c>
      <c r="C897" t="s">
        <v>974</v>
      </c>
      <c r="D897" t="s">
        <v>448</v>
      </c>
      <c r="E897" s="52">
        <f>Transportation!E897/1000000</f>
        <v>1.7800000000000002E-5</v>
      </c>
      <c r="F897" s="55">
        <f t="shared" si="88"/>
        <v>4.3032967032967084E-6</v>
      </c>
      <c r="G897" s="57">
        <f t="shared" si="89"/>
        <v>4.3032967032967082E-7</v>
      </c>
      <c r="H897" s="4">
        <f t="shared" si="90"/>
        <v>6.8461538461538538E-8</v>
      </c>
      <c r="I897">
        <v>150400</v>
      </c>
      <c r="J897">
        <f t="shared" si="92"/>
        <v>3.4990935837765962</v>
      </c>
      <c r="K897" s="50">
        <f t="shared" si="93"/>
        <v>459.05820532794769</v>
      </c>
      <c r="L897" s="53">
        <f t="shared" si="91"/>
        <v>14.45658858758719</v>
      </c>
      <c r="M897">
        <v>8.31</v>
      </c>
      <c r="N897">
        <v>52.2</v>
      </c>
      <c r="O897">
        <v>298</v>
      </c>
      <c r="P897">
        <v>30</v>
      </c>
      <c r="Q897">
        <v>104.15</v>
      </c>
      <c r="R897" s="7">
        <v>5.7064000000000004</v>
      </c>
      <c r="S897" s="8">
        <v>108040</v>
      </c>
      <c r="T897">
        <v>2</v>
      </c>
      <c r="U897" s="9">
        <v>68.384</v>
      </c>
      <c r="V897" s="9">
        <v>68.625</v>
      </c>
      <c r="W897" s="9">
        <v>68.039000000000001</v>
      </c>
      <c r="X897" s="9">
        <v>68.930999999999997</v>
      </c>
      <c r="Y897" s="9">
        <v>69.823999999999998</v>
      </c>
    </row>
    <row r="898" spans="1:25" hidden="1" x14ac:dyDescent="0.3">
      <c r="A898" t="s">
        <v>445</v>
      </c>
      <c r="B898" t="s">
        <v>446</v>
      </c>
      <c r="C898" t="s">
        <v>975</v>
      </c>
      <c r="D898" t="s">
        <v>448</v>
      </c>
      <c r="E898" s="52">
        <f>Transportation!E898/1000000</f>
        <v>4.4900000000000007E-5</v>
      </c>
      <c r="F898" s="55">
        <f t="shared" ref="F898:F961" si="94">0.241758241758242*E898</f>
        <v>1.0854945054945069E-5</v>
      </c>
      <c r="G898" s="57">
        <f t="shared" ref="G898:G961" si="95">0.0241758241758242*E898</f>
        <v>1.0854945054945068E-6</v>
      </c>
      <c r="H898" s="4">
        <f t="shared" ref="H898:H961" si="96">0.00384615384615385*E898</f>
        <v>1.726923076923079E-7</v>
      </c>
      <c r="I898">
        <v>1136000</v>
      </c>
      <c r="J898">
        <f t="shared" si="92"/>
        <v>1.1685610365316903</v>
      </c>
      <c r="K898" s="50">
        <f t="shared" si="93"/>
        <v>3467.3545296047114</v>
      </c>
      <c r="L898" s="53">
        <f t="shared" ref="L898:L961" si="97">(J898/10)*K898*0.09</f>
        <v>36.466338628239598</v>
      </c>
      <c r="M898">
        <v>45.900000000000006</v>
      </c>
      <c r="N898">
        <v>168</v>
      </c>
      <c r="O898">
        <v>466</v>
      </c>
      <c r="P898">
        <v>35.409999999999997</v>
      </c>
      <c r="Q898">
        <v>119.5</v>
      </c>
      <c r="R898" s="7">
        <v>2.7770000000000001</v>
      </c>
      <c r="S898" s="8">
        <v>146670</v>
      </c>
      <c r="T898">
        <v>4</v>
      </c>
      <c r="U898" s="9">
        <v>63.481999999999999</v>
      </c>
      <c r="V898" s="9">
        <v>47.250999999999998</v>
      </c>
      <c r="W898" s="9">
        <v>63.36</v>
      </c>
      <c r="X898" s="9">
        <v>63.536000000000001</v>
      </c>
      <c r="Y898" s="9">
        <v>66.816999999999993</v>
      </c>
    </row>
    <row r="899" spans="1:25" hidden="1" x14ac:dyDescent="0.3">
      <c r="A899" t="s">
        <v>445</v>
      </c>
      <c r="B899" t="s">
        <v>446</v>
      </c>
      <c r="C899" t="s">
        <v>976</v>
      </c>
      <c r="D899" t="s">
        <v>448</v>
      </c>
      <c r="E899" s="52">
        <f>Transportation!E899/1000000</f>
        <v>2.58E-5</v>
      </c>
      <c r="F899" s="55">
        <f t="shared" si="94"/>
        <v>6.2373626373626441E-6</v>
      </c>
      <c r="G899" s="57">
        <f t="shared" si="95"/>
        <v>6.2373626373626443E-7</v>
      </c>
      <c r="H899" s="4">
        <f t="shared" si="96"/>
        <v>9.9230769230769328E-8</v>
      </c>
      <c r="I899">
        <v>132400</v>
      </c>
      <c r="J899">
        <f t="shared" ref="J899:J962" si="98">((591307500000)*E899)/(20*I899)</f>
        <v>5.7612286631419938</v>
      </c>
      <c r="K899" s="50">
        <f t="shared" si="93"/>
        <v>404.11772862646455</v>
      </c>
      <c r="L899" s="53">
        <f t="shared" si="97"/>
        <v>20.95393177301963</v>
      </c>
      <c r="M899">
        <v>2.58</v>
      </c>
      <c r="N899">
        <v>82.5</v>
      </c>
      <c r="O899">
        <v>354</v>
      </c>
      <c r="P899">
        <v>29.41</v>
      </c>
      <c r="Q899">
        <v>105.59</v>
      </c>
      <c r="R899" s="7">
        <v>4.2954999999999997</v>
      </c>
      <c r="S899" s="8">
        <v>176220</v>
      </c>
      <c r="T899">
        <v>3</v>
      </c>
      <c r="U899" s="9">
        <v>78.837000000000003</v>
      </c>
      <c r="V899" s="9">
        <v>78.983000000000004</v>
      </c>
      <c r="W899" s="9">
        <v>78.825000000000003</v>
      </c>
      <c r="X899" s="9">
        <v>79.641999999999996</v>
      </c>
      <c r="Y899" s="9">
        <v>80.287000000000006</v>
      </c>
    </row>
    <row r="900" spans="1:25" hidden="1" x14ac:dyDescent="0.3">
      <c r="A900" t="s">
        <v>445</v>
      </c>
      <c r="B900" t="s">
        <v>446</v>
      </c>
      <c r="C900" t="s">
        <v>977</v>
      </c>
      <c r="D900" t="s">
        <v>448</v>
      </c>
      <c r="E900" s="52">
        <f>Transportation!E900/1000000</f>
        <v>1.13E-5</v>
      </c>
      <c r="F900" s="55">
        <f t="shared" si="94"/>
        <v>2.7318681318681348E-6</v>
      </c>
      <c r="G900" s="57">
        <f t="shared" si="95"/>
        <v>2.7318681318681349E-7</v>
      </c>
      <c r="H900" s="4">
        <f t="shared" si="96"/>
        <v>4.3461538461538506E-8</v>
      </c>
      <c r="I900">
        <v>111900</v>
      </c>
      <c r="J900">
        <f t="shared" si="98"/>
        <v>2.985600871313673</v>
      </c>
      <c r="K900" s="50">
        <f t="shared" si="93"/>
        <v>341.54663016088659</v>
      </c>
      <c r="L900" s="53">
        <f t="shared" si="97"/>
        <v>9.1774972494233253</v>
      </c>
      <c r="M900">
        <v>10.700000000000001</v>
      </c>
      <c r="N900">
        <v>34.1</v>
      </c>
      <c r="O900">
        <v>372</v>
      </c>
      <c r="P900">
        <v>29.83</v>
      </c>
      <c r="Q900">
        <v>112.9</v>
      </c>
      <c r="R900" s="7">
        <v>10.907999999999999</v>
      </c>
      <c r="S900">
        <v>56184</v>
      </c>
      <c r="T900">
        <v>2</v>
      </c>
      <c r="U900" s="9">
        <v>70.445999999999998</v>
      </c>
      <c r="V900" s="9">
        <v>70.424999999999997</v>
      </c>
      <c r="W900" s="9">
        <v>69.694000000000003</v>
      </c>
      <c r="X900" s="9">
        <v>70.323999999999998</v>
      </c>
      <c r="Y900" s="9">
        <v>70.953999999999994</v>
      </c>
    </row>
    <row r="901" spans="1:25" hidden="1" x14ac:dyDescent="0.3">
      <c r="A901" t="s">
        <v>445</v>
      </c>
      <c r="B901" t="s">
        <v>446</v>
      </c>
      <c r="C901" t="s">
        <v>978</v>
      </c>
      <c r="D901" t="s">
        <v>448</v>
      </c>
      <c r="E901" s="52">
        <f>Transportation!E901/1000000</f>
        <v>1.4400000000000001E-5</v>
      </c>
      <c r="F901" s="55">
        <f t="shared" si="94"/>
        <v>3.4813186813186851E-6</v>
      </c>
      <c r="G901" s="57">
        <f t="shared" si="95"/>
        <v>3.4813186813186851E-7</v>
      </c>
      <c r="H901" s="4">
        <f t="shared" si="96"/>
        <v>5.5384615384615442E-8</v>
      </c>
      <c r="I901">
        <v>117100</v>
      </c>
      <c r="J901">
        <f t="shared" si="98"/>
        <v>3.6357079419299745</v>
      </c>
      <c r="K901" s="50">
        <f t="shared" si="93"/>
        <v>357.41832343020394</v>
      </c>
      <c r="L901" s="53">
        <f t="shared" si="97"/>
        <v>11.695217733778398</v>
      </c>
      <c r="M901">
        <v>6.5200000000000005</v>
      </c>
      <c r="N901">
        <v>45.800000000000004</v>
      </c>
      <c r="O901">
        <v>337</v>
      </c>
      <c r="P901">
        <v>29.46</v>
      </c>
      <c r="Q901">
        <v>104.42</v>
      </c>
      <c r="R901" s="7">
        <v>7.3522999999999996</v>
      </c>
      <c r="S901">
        <v>46661</v>
      </c>
      <c r="T901">
        <v>1</v>
      </c>
      <c r="U901" s="9">
        <v>66.861000000000004</v>
      </c>
      <c r="V901" s="9">
        <v>66.861000000000004</v>
      </c>
      <c r="W901" s="9">
        <v>66.861000000000004</v>
      </c>
      <c r="X901" s="9">
        <v>66.861000000000004</v>
      </c>
      <c r="Y901" s="9">
        <v>66.861000000000004</v>
      </c>
    </row>
    <row r="902" spans="1:25" hidden="1" x14ac:dyDescent="0.3">
      <c r="A902" t="s">
        <v>445</v>
      </c>
      <c r="B902" t="s">
        <v>446</v>
      </c>
      <c r="C902" t="s">
        <v>979</v>
      </c>
      <c r="D902" t="s">
        <v>448</v>
      </c>
      <c r="E902" s="52">
        <f>Transportation!E902/1000000</f>
        <v>1.0600000000000002E-5</v>
      </c>
      <c r="F902" s="55">
        <f t="shared" si="94"/>
        <v>2.5626373626373657E-6</v>
      </c>
      <c r="G902" s="57">
        <f t="shared" si="95"/>
        <v>2.5626373626373657E-7</v>
      </c>
      <c r="H902" s="4">
        <f t="shared" si="96"/>
        <v>4.0769230769230814E-8</v>
      </c>
      <c r="I902">
        <v>228700</v>
      </c>
      <c r="J902">
        <f t="shared" si="98"/>
        <v>1.370323458679493</v>
      </c>
      <c r="K902" s="50">
        <f t="shared" si="93"/>
        <v>698.04927897939922</v>
      </c>
      <c r="L902" s="53">
        <f t="shared" si="97"/>
        <v>8.6089797206979899</v>
      </c>
      <c r="M902">
        <v>9.7799999999999994</v>
      </c>
      <c r="N902">
        <v>73.100000000000009</v>
      </c>
      <c r="O902">
        <v>1000</v>
      </c>
      <c r="P902">
        <v>32.32</v>
      </c>
      <c r="Q902">
        <v>121.18</v>
      </c>
      <c r="R902" s="7">
        <v>13.734</v>
      </c>
      <c r="S902" s="8">
        <v>168540</v>
      </c>
      <c r="T902">
        <v>2</v>
      </c>
      <c r="U902" s="9">
        <v>83.72</v>
      </c>
      <c r="V902" s="9">
        <v>83.683999999999997</v>
      </c>
      <c r="W902" s="9">
        <v>80.760000000000005</v>
      </c>
      <c r="X902" s="9">
        <v>82.24</v>
      </c>
      <c r="Y902" s="9">
        <v>83.72</v>
      </c>
    </row>
    <row r="903" spans="1:25" hidden="1" x14ac:dyDescent="0.3">
      <c r="A903" t="s">
        <v>445</v>
      </c>
      <c r="B903" t="s">
        <v>446</v>
      </c>
      <c r="C903" t="s">
        <v>980</v>
      </c>
      <c r="D903" t="s">
        <v>448</v>
      </c>
      <c r="E903" s="52">
        <f>Transportation!E903/1000000</f>
        <v>2.4499999999999999E-5</v>
      </c>
      <c r="F903" s="55">
        <f t="shared" si="94"/>
        <v>5.9230769230769287E-6</v>
      </c>
      <c r="G903" s="57">
        <f t="shared" si="95"/>
        <v>5.9230769230769296E-7</v>
      </c>
      <c r="H903" s="4">
        <f t="shared" si="96"/>
        <v>9.4230769230769323E-8</v>
      </c>
      <c r="I903">
        <v>340800</v>
      </c>
      <c r="J903">
        <f t="shared" si="98"/>
        <v>2.1254450924295774</v>
      </c>
      <c r="K903" s="50">
        <f t="shared" si="93"/>
        <v>1040.2063588814133</v>
      </c>
      <c r="L903" s="53">
        <f t="shared" si="97"/>
        <v>19.898113505386856</v>
      </c>
      <c r="M903">
        <v>13.5</v>
      </c>
      <c r="N903">
        <v>92.800000000000011</v>
      </c>
      <c r="O903">
        <v>498</v>
      </c>
      <c r="P903">
        <v>32.4</v>
      </c>
      <c r="Q903">
        <v>120.56</v>
      </c>
      <c r="R903" s="7">
        <v>5.3658000000000001</v>
      </c>
      <c r="S903" s="8">
        <v>174070</v>
      </c>
      <c r="T903">
        <v>2</v>
      </c>
      <c r="U903" s="9">
        <v>91.010999999999996</v>
      </c>
      <c r="V903" s="9">
        <v>91.078000000000003</v>
      </c>
      <c r="W903" s="9">
        <v>89.316000000000003</v>
      </c>
      <c r="X903" s="9">
        <v>91.144999999999996</v>
      </c>
      <c r="Y903" s="9">
        <v>92.974000000000004</v>
      </c>
    </row>
    <row r="904" spans="1:25" hidden="1" x14ac:dyDescent="0.3">
      <c r="A904" t="s">
        <v>445</v>
      </c>
      <c r="B904" t="s">
        <v>446</v>
      </c>
      <c r="C904" t="s">
        <v>981</v>
      </c>
      <c r="D904" t="s">
        <v>448</v>
      </c>
      <c r="E904" s="52">
        <f>Transportation!E904/1000000</f>
        <v>1.2200000000000002E-5</v>
      </c>
      <c r="F904" s="55">
        <f t="shared" si="94"/>
        <v>2.9494505494505529E-6</v>
      </c>
      <c r="G904" s="57">
        <f t="shared" si="95"/>
        <v>2.9494505494505529E-7</v>
      </c>
      <c r="H904" s="4">
        <f t="shared" si="96"/>
        <v>4.6923076923076972E-8</v>
      </c>
      <c r="I904">
        <v>132500</v>
      </c>
      <c r="J904">
        <f t="shared" si="98"/>
        <v>2.7222458490566042</v>
      </c>
      <c r="K904" s="50">
        <f t="shared" si="93"/>
        <v>404.4229534970284</v>
      </c>
      <c r="L904" s="53">
        <f t="shared" si="97"/>
        <v>9.9084483577844793</v>
      </c>
      <c r="M904">
        <v>8.61</v>
      </c>
      <c r="N904">
        <v>45.2</v>
      </c>
      <c r="O904">
        <v>498</v>
      </c>
      <c r="P904">
        <v>29.69</v>
      </c>
      <c r="Q904">
        <v>115.67</v>
      </c>
      <c r="R904" s="7">
        <v>11.018000000000001</v>
      </c>
      <c r="S904">
        <v>73477</v>
      </c>
      <c r="T904">
        <v>2</v>
      </c>
      <c r="U904" s="9">
        <v>54.485999999999997</v>
      </c>
      <c r="V904" s="9">
        <v>54.944000000000003</v>
      </c>
      <c r="W904" s="9">
        <v>54.268000000000001</v>
      </c>
      <c r="X904" s="9">
        <v>55.819000000000003</v>
      </c>
      <c r="Y904" s="9">
        <v>57.371000000000002</v>
      </c>
    </row>
    <row r="905" spans="1:25" hidden="1" x14ac:dyDescent="0.3">
      <c r="A905" t="s">
        <v>445</v>
      </c>
      <c r="B905" t="s">
        <v>446</v>
      </c>
      <c r="C905" t="s">
        <v>982</v>
      </c>
      <c r="D905" t="s">
        <v>448</v>
      </c>
      <c r="E905" s="52">
        <f>Transportation!E905/1000000</f>
        <v>1.4600000000000001E-5</v>
      </c>
      <c r="F905" s="55">
        <f t="shared" si="94"/>
        <v>3.5296703296703335E-6</v>
      </c>
      <c r="G905" s="57">
        <f t="shared" si="95"/>
        <v>3.5296703296703337E-7</v>
      </c>
      <c r="H905" s="4">
        <f t="shared" si="96"/>
        <v>5.6153846153846209E-8</v>
      </c>
      <c r="I905">
        <v>110900</v>
      </c>
      <c r="J905">
        <f t="shared" si="98"/>
        <v>3.8922856176735796</v>
      </c>
      <c r="K905" s="50">
        <f t="shared" si="93"/>
        <v>338.49438145524863</v>
      </c>
      <c r="L905" s="53">
        <f t="shared" si="97"/>
        <v>11.857651313414209</v>
      </c>
      <c r="M905">
        <v>11</v>
      </c>
      <c r="N905">
        <v>33.5</v>
      </c>
      <c r="O905">
        <v>296</v>
      </c>
      <c r="P905">
        <v>25.89</v>
      </c>
      <c r="Q905">
        <v>116.03</v>
      </c>
      <c r="R905" s="7">
        <v>8.8346</v>
      </c>
      <c r="S905">
        <v>49569</v>
      </c>
      <c r="T905">
        <v>2</v>
      </c>
      <c r="U905" s="9">
        <v>37.386000000000003</v>
      </c>
      <c r="V905" s="9">
        <v>37.58</v>
      </c>
      <c r="W905" s="9">
        <v>37.356000000000002</v>
      </c>
      <c r="X905" s="9">
        <v>38.454000000000001</v>
      </c>
      <c r="Y905" s="9">
        <v>39.552</v>
      </c>
    </row>
    <row r="906" spans="1:25" hidden="1" x14ac:dyDescent="0.3">
      <c r="A906" t="s">
        <v>445</v>
      </c>
      <c r="B906" t="s">
        <v>446</v>
      </c>
      <c r="C906" t="s">
        <v>983</v>
      </c>
      <c r="D906" t="s">
        <v>448</v>
      </c>
      <c r="E906" s="52">
        <f>Transportation!E906/1000000</f>
        <v>2.5200000000000003E-5</v>
      </c>
      <c r="F906" s="55">
        <f t="shared" si="94"/>
        <v>6.0923076923076996E-6</v>
      </c>
      <c r="G906" s="57">
        <f t="shared" si="95"/>
        <v>6.0923076923076994E-7</v>
      </c>
      <c r="H906" s="4">
        <f t="shared" si="96"/>
        <v>9.6923076923077022E-8</v>
      </c>
      <c r="I906">
        <v>100400</v>
      </c>
      <c r="J906">
        <f t="shared" si="98"/>
        <v>7.4207913346613559</v>
      </c>
      <c r="K906" s="50">
        <f t="shared" si="93"/>
        <v>306.4457700460502</v>
      </c>
      <c r="L906" s="53">
        <f t="shared" si="97"/>
        <v>20.466631034112204</v>
      </c>
      <c r="M906">
        <v>16</v>
      </c>
      <c r="N906">
        <v>25.1</v>
      </c>
      <c r="O906">
        <v>101</v>
      </c>
      <c r="P906">
        <v>24</v>
      </c>
      <c r="Q906">
        <v>97.88</v>
      </c>
      <c r="R906" s="7">
        <v>4.0145999999999997</v>
      </c>
      <c r="S906">
        <v>40029</v>
      </c>
      <c r="T906">
        <v>4</v>
      </c>
      <c r="U906" s="9">
        <v>17.399000000000001</v>
      </c>
      <c r="V906" s="9">
        <v>17.335999999999999</v>
      </c>
      <c r="W906" s="9">
        <v>16.766999999999999</v>
      </c>
      <c r="X906" s="9">
        <v>17.11</v>
      </c>
      <c r="Y906" s="9">
        <v>17.404</v>
      </c>
    </row>
    <row r="907" spans="1:25" hidden="1" x14ac:dyDescent="0.3">
      <c r="A907" t="s">
        <v>445</v>
      </c>
      <c r="B907" t="s">
        <v>446</v>
      </c>
      <c r="C907" t="s">
        <v>984</v>
      </c>
      <c r="D907" t="s">
        <v>448</v>
      </c>
      <c r="E907" s="52">
        <f>Transportation!E907/1000000</f>
        <v>2.8800000000000002E-5</v>
      </c>
      <c r="F907" s="55">
        <f t="shared" si="94"/>
        <v>6.9626373626373701E-6</v>
      </c>
      <c r="G907" s="57">
        <f t="shared" si="95"/>
        <v>6.9626373626373701E-7</v>
      </c>
      <c r="H907" s="4">
        <f t="shared" si="96"/>
        <v>1.1076923076923088E-7</v>
      </c>
      <c r="I907">
        <v>208800</v>
      </c>
      <c r="J907">
        <f t="shared" si="98"/>
        <v>4.0779827586206894</v>
      </c>
      <c r="K907" s="50">
        <f t="shared" si="93"/>
        <v>637.309529737204</v>
      </c>
      <c r="L907" s="53">
        <f t="shared" si="97"/>
        <v>23.390435467556799</v>
      </c>
      <c r="M907">
        <v>6.16</v>
      </c>
      <c r="N907">
        <v>84.100000000000009</v>
      </c>
      <c r="O907">
        <v>385</v>
      </c>
      <c r="P907">
        <v>36.92</v>
      </c>
      <c r="Q907">
        <v>121.53</v>
      </c>
      <c r="R907" s="7">
        <v>4.5720999999999998</v>
      </c>
      <c r="S907">
        <v>55114</v>
      </c>
      <c r="T907">
        <v>2</v>
      </c>
      <c r="U907" s="9">
        <v>42.146999999999998</v>
      </c>
      <c r="V907" s="9">
        <v>42.155000000000001</v>
      </c>
      <c r="W907" s="9">
        <v>42.146999999999998</v>
      </c>
      <c r="X907" s="9">
        <v>42.396000000000001</v>
      </c>
      <c r="Y907" s="9">
        <v>42.646000000000001</v>
      </c>
    </row>
    <row r="908" spans="1:25" hidden="1" x14ac:dyDescent="0.3">
      <c r="A908" t="s">
        <v>445</v>
      </c>
      <c r="B908" t="s">
        <v>446</v>
      </c>
      <c r="C908" t="s">
        <v>985</v>
      </c>
      <c r="D908" t="s">
        <v>448</v>
      </c>
      <c r="E908" s="52">
        <f>Transportation!E908/1000000</f>
        <v>1.08E-5</v>
      </c>
      <c r="F908" s="55">
        <f t="shared" si="94"/>
        <v>2.6109890109890137E-6</v>
      </c>
      <c r="G908" s="57">
        <f t="shared" si="95"/>
        <v>2.6109890109890138E-7</v>
      </c>
      <c r="H908" s="4">
        <f t="shared" si="96"/>
        <v>4.153846153846158E-8</v>
      </c>
      <c r="I908">
        <v>140300</v>
      </c>
      <c r="J908">
        <f t="shared" si="98"/>
        <v>2.2758806129722022</v>
      </c>
      <c r="K908" s="50">
        <f t="shared" si="93"/>
        <v>428.23049340100437</v>
      </c>
      <c r="L908" s="53">
        <f t="shared" si="97"/>
        <v>8.7714133003337977</v>
      </c>
      <c r="M908">
        <v>15.200000000000001</v>
      </c>
      <c r="N908">
        <v>36</v>
      </c>
      <c r="O908">
        <v>400</v>
      </c>
      <c r="P908">
        <v>34.18</v>
      </c>
      <c r="Q908">
        <v>112.84</v>
      </c>
      <c r="R908" s="7">
        <v>11.102</v>
      </c>
      <c r="S908">
        <v>63828</v>
      </c>
      <c r="T908">
        <v>1</v>
      </c>
      <c r="U908" s="9">
        <v>79.168999999999997</v>
      </c>
      <c r="V908" s="9">
        <v>79.168999999999997</v>
      </c>
      <c r="W908" s="9">
        <v>79.168999999999997</v>
      </c>
      <c r="X908" s="9">
        <v>79.168999999999997</v>
      </c>
      <c r="Y908" s="9">
        <v>79.168999999999997</v>
      </c>
    </row>
    <row r="909" spans="1:25" hidden="1" x14ac:dyDescent="0.3">
      <c r="A909" t="s">
        <v>445</v>
      </c>
      <c r="B909" t="s">
        <v>446</v>
      </c>
      <c r="C909" t="s">
        <v>986</v>
      </c>
      <c r="D909" t="s">
        <v>448</v>
      </c>
      <c r="E909" s="52">
        <f>Transportation!E909/1000000</f>
        <v>8.9700000000000005E-6</v>
      </c>
      <c r="F909" s="55">
        <f t="shared" si="94"/>
        <v>2.1685714285714309E-6</v>
      </c>
      <c r="G909" s="57">
        <f t="shared" si="95"/>
        <v>2.1685714285714309E-7</v>
      </c>
      <c r="H909" s="4">
        <f t="shared" si="96"/>
        <v>3.4500000000000038E-8</v>
      </c>
      <c r="I909">
        <v>104300</v>
      </c>
      <c r="J909">
        <f t="shared" si="98"/>
        <v>2.5426789429530201</v>
      </c>
      <c r="K909" s="50">
        <f t="shared" si="93"/>
        <v>318.34953999803821</v>
      </c>
      <c r="L909" s="53">
        <f t="shared" si="97"/>
        <v>7.2851460466661271</v>
      </c>
      <c r="M909">
        <v>11.4</v>
      </c>
      <c r="N909">
        <v>31</v>
      </c>
      <c r="O909">
        <v>431</v>
      </c>
      <c r="P909">
        <v>22.46</v>
      </c>
      <c r="Q909">
        <v>112.77</v>
      </c>
      <c r="R909" s="7">
        <v>13.917999999999999</v>
      </c>
      <c r="S909">
        <v>34036</v>
      </c>
      <c r="T909">
        <v>1</v>
      </c>
      <c r="U909" s="9">
        <v>41.92</v>
      </c>
      <c r="V909" s="9">
        <v>41.92</v>
      </c>
      <c r="W909" s="9">
        <v>41.92</v>
      </c>
      <c r="X909" s="9">
        <v>41.92</v>
      </c>
      <c r="Y909" s="9">
        <v>41.92</v>
      </c>
    </row>
    <row r="910" spans="1:25" hidden="1" x14ac:dyDescent="0.3">
      <c r="A910" t="s">
        <v>445</v>
      </c>
      <c r="B910" t="s">
        <v>446</v>
      </c>
      <c r="C910" t="s">
        <v>987</v>
      </c>
      <c r="D910" t="s">
        <v>448</v>
      </c>
      <c r="E910" s="52">
        <f>Transportation!E910/1000000</f>
        <v>1.7499999999999998E-5</v>
      </c>
      <c r="F910" s="55">
        <f t="shared" si="94"/>
        <v>4.2307692307692344E-6</v>
      </c>
      <c r="G910" s="57">
        <f t="shared" si="95"/>
        <v>4.2307692307692347E-7</v>
      </c>
      <c r="H910" s="4">
        <f t="shared" si="96"/>
        <v>6.7307692307692372E-8</v>
      </c>
      <c r="I910">
        <v>193900</v>
      </c>
      <c r="J910">
        <f t="shared" si="98"/>
        <v>2.6683551444043321</v>
      </c>
      <c r="K910" s="50">
        <f t="shared" si="93"/>
        <v>591.83102402319855</v>
      </c>
      <c r="L910" s="53">
        <f t="shared" si="97"/>
        <v>14.21293821813347</v>
      </c>
      <c r="M910">
        <v>13.4</v>
      </c>
      <c r="N910">
        <v>52.900000000000006</v>
      </c>
      <c r="O910">
        <v>372</v>
      </c>
      <c r="P910">
        <v>40</v>
      </c>
      <c r="Q910">
        <v>117.06</v>
      </c>
      <c r="R910" s="7">
        <v>7.0305</v>
      </c>
      <c r="S910" s="8">
        <v>143330</v>
      </c>
      <c r="T910">
        <v>2</v>
      </c>
      <c r="U910" s="9">
        <v>80.344999999999999</v>
      </c>
      <c r="V910" s="9">
        <v>80.634</v>
      </c>
      <c r="W910" s="9">
        <v>79.641999999999996</v>
      </c>
      <c r="X910" s="9">
        <v>80.930999999999997</v>
      </c>
      <c r="Y910" s="9">
        <v>82.22</v>
      </c>
    </row>
    <row r="911" spans="1:25" hidden="1" x14ac:dyDescent="0.3">
      <c r="A911" t="s">
        <v>445</v>
      </c>
      <c r="B911" t="s">
        <v>446</v>
      </c>
      <c r="C911" t="s">
        <v>988</v>
      </c>
      <c r="D911" t="s">
        <v>448</v>
      </c>
      <c r="E911" s="52">
        <f>Transportation!E911/1000000</f>
        <v>3.8500000000000001E-5</v>
      </c>
      <c r="F911" s="55">
        <f t="shared" si="94"/>
        <v>9.3076923076923181E-6</v>
      </c>
      <c r="G911" s="57">
        <f t="shared" si="95"/>
        <v>9.3076923076923173E-7</v>
      </c>
      <c r="H911" s="4">
        <f t="shared" si="96"/>
        <v>1.4807692307692321E-7</v>
      </c>
      <c r="I911">
        <v>269900</v>
      </c>
      <c r="J911">
        <f t="shared" si="98"/>
        <v>4.2173654594294181</v>
      </c>
      <c r="K911" s="50">
        <f t="shared" si="93"/>
        <v>823.80192565168272</v>
      </c>
      <c r="L911" s="53">
        <f t="shared" si="97"/>
        <v>31.268464079893633</v>
      </c>
      <c r="M911">
        <v>20.900000000000002</v>
      </c>
      <c r="N911">
        <v>59</v>
      </c>
      <c r="O911">
        <v>193</v>
      </c>
      <c r="P911">
        <v>26.27</v>
      </c>
      <c r="Q911">
        <v>117.63</v>
      </c>
      <c r="R911" s="7">
        <v>3.2736000000000001</v>
      </c>
      <c r="S911" s="8">
        <v>111220</v>
      </c>
      <c r="T911">
        <v>3</v>
      </c>
      <c r="U911" s="9">
        <v>32.698999999999998</v>
      </c>
      <c r="V911" s="9">
        <v>32.732999999999997</v>
      </c>
      <c r="W911" s="9">
        <v>32.698999999999998</v>
      </c>
      <c r="X911" s="9">
        <v>33.023000000000003</v>
      </c>
      <c r="Y911" s="9">
        <v>36.484000000000002</v>
      </c>
    </row>
    <row r="912" spans="1:25" hidden="1" x14ac:dyDescent="0.3">
      <c r="A912" t="s">
        <v>445</v>
      </c>
      <c r="B912" t="s">
        <v>446</v>
      </c>
      <c r="C912" t="s">
        <v>989</v>
      </c>
      <c r="D912" t="s">
        <v>448</v>
      </c>
      <c r="E912" s="52">
        <f>Transportation!E912/1000000</f>
        <v>2.8900000000000001E-5</v>
      </c>
      <c r="F912" s="55">
        <f t="shared" si="94"/>
        <v>6.9868131868131948E-6</v>
      </c>
      <c r="G912" s="57">
        <f t="shared" si="95"/>
        <v>6.9868131868131939E-7</v>
      </c>
      <c r="H912" s="4">
        <f t="shared" si="96"/>
        <v>1.1115384615384626E-7</v>
      </c>
      <c r="I912">
        <v>231100</v>
      </c>
      <c r="J912">
        <f t="shared" si="98"/>
        <v>3.6972710406750324</v>
      </c>
      <c r="K912" s="50">
        <f t="shared" si="93"/>
        <v>705.3746758729302</v>
      </c>
      <c r="L912" s="53">
        <f t="shared" si="97"/>
        <v>23.4716522573747</v>
      </c>
      <c r="M912">
        <v>6.3900000000000006</v>
      </c>
      <c r="N912">
        <v>91.4</v>
      </c>
      <c r="O912">
        <v>358</v>
      </c>
      <c r="P912">
        <v>31.09</v>
      </c>
      <c r="Q912">
        <v>105.09</v>
      </c>
      <c r="R912" s="7">
        <v>3.9134000000000002</v>
      </c>
      <c r="S912" s="8">
        <v>226090</v>
      </c>
      <c r="T912">
        <v>4</v>
      </c>
      <c r="U912" s="9">
        <v>68.754000000000005</v>
      </c>
      <c r="V912" s="9">
        <v>68.688000000000002</v>
      </c>
      <c r="W912" s="9">
        <v>68.039000000000001</v>
      </c>
      <c r="X912" s="9">
        <v>69.105999999999995</v>
      </c>
      <c r="Y912" s="9">
        <v>70.650000000000006</v>
      </c>
    </row>
    <row r="913" spans="1:25" hidden="1" x14ac:dyDescent="0.3">
      <c r="A913" t="s">
        <v>445</v>
      </c>
      <c r="B913" t="s">
        <v>446</v>
      </c>
      <c r="C913" t="s">
        <v>990</v>
      </c>
      <c r="D913" t="s">
        <v>448</v>
      </c>
      <c r="E913" s="52">
        <f>Transportation!E913/1000000</f>
        <v>1.5100000000000001E-5</v>
      </c>
      <c r="F913" s="55">
        <f t="shared" si="94"/>
        <v>3.6505494505494547E-6</v>
      </c>
      <c r="G913" s="57">
        <f t="shared" si="95"/>
        <v>3.6505494505494549E-7</v>
      </c>
      <c r="H913" s="4">
        <f t="shared" si="96"/>
        <v>5.8076923076923135E-8</v>
      </c>
      <c r="I913">
        <v>104100</v>
      </c>
      <c r="J913">
        <f t="shared" si="98"/>
        <v>4.2885414265129684</v>
      </c>
      <c r="K913" s="50">
        <f t="shared" si="93"/>
        <v>317.73909025691057</v>
      </c>
      <c r="L913" s="53">
        <f t="shared" si="97"/>
        <v>12.263735262503735</v>
      </c>
      <c r="M913">
        <v>6</v>
      </c>
      <c r="N913">
        <v>42.5</v>
      </c>
      <c r="O913">
        <v>365</v>
      </c>
      <c r="P913">
        <v>28.25</v>
      </c>
      <c r="Q913">
        <v>114.92</v>
      </c>
      <c r="R913" s="7">
        <v>8.593</v>
      </c>
      <c r="S913">
        <v>28650</v>
      </c>
      <c r="T913">
        <v>1</v>
      </c>
      <c r="U913" s="9">
        <v>57.371000000000002</v>
      </c>
      <c r="V913" s="9">
        <v>57.371000000000002</v>
      </c>
      <c r="W913" s="9">
        <v>57.371000000000002</v>
      </c>
      <c r="X913" s="9">
        <v>57.371000000000002</v>
      </c>
      <c r="Y913" s="9">
        <v>57.371000000000002</v>
      </c>
    </row>
    <row r="914" spans="1:25" hidden="1" x14ac:dyDescent="0.3">
      <c r="A914" t="s">
        <v>445</v>
      </c>
      <c r="B914" t="s">
        <v>446</v>
      </c>
      <c r="C914" t="s">
        <v>991</v>
      </c>
      <c r="D914" t="s">
        <v>448</v>
      </c>
      <c r="E914" s="52">
        <f>Transportation!E914/1000000</f>
        <v>7.4400000000000006E-5</v>
      </c>
      <c r="F914" s="55">
        <f t="shared" si="94"/>
        <v>1.7986813186813205E-5</v>
      </c>
      <c r="G914" s="57">
        <f t="shared" si="95"/>
        <v>1.7986813186813207E-6</v>
      </c>
      <c r="H914" s="4">
        <f t="shared" si="96"/>
        <v>2.8615384615384647E-7</v>
      </c>
      <c r="I914">
        <v>13070000</v>
      </c>
      <c r="J914">
        <f t="shared" si="98"/>
        <v>0.16829869166029074</v>
      </c>
      <c r="K914" s="50">
        <f t="shared" si="93"/>
        <v>39892.890582688007</v>
      </c>
      <c r="L914" s="53">
        <f t="shared" si="97"/>
        <v>60.425291624521719</v>
      </c>
      <c r="M914">
        <v>1250</v>
      </c>
      <c r="N914">
        <v>370</v>
      </c>
      <c r="O914">
        <v>534</v>
      </c>
      <c r="P914">
        <v>31.25</v>
      </c>
      <c r="Q914">
        <v>121.44</v>
      </c>
      <c r="R914" s="7">
        <v>1.4440999999999999</v>
      </c>
      <c r="S914" s="8">
        <v>12670000</v>
      </c>
      <c r="T914">
        <v>32</v>
      </c>
      <c r="U914" s="9">
        <v>73.353999999999999</v>
      </c>
      <c r="V914" s="9">
        <v>68.194999999999993</v>
      </c>
      <c r="W914" s="9">
        <v>66.075000000000003</v>
      </c>
      <c r="X914" s="9">
        <v>73.945999999999998</v>
      </c>
      <c r="Y914" s="9">
        <v>88.549000000000007</v>
      </c>
    </row>
    <row r="915" spans="1:25" hidden="1" x14ac:dyDescent="0.3">
      <c r="A915" t="s">
        <v>445</v>
      </c>
      <c r="B915" t="s">
        <v>446</v>
      </c>
      <c r="C915" t="s">
        <v>992</v>
      </c>
      <c r="D915" t="s">
        <v>448</v>
      </c>
      <c r="E915" s="52">
        <f>Transportation!E915/1000000</f>
        <v>5.3499999999999999E-5</v>
      </c>
      <c r="F915" s="55">
        <f t="shared" si="94"/>
        <v>1.2934065934065948E-5</v>
      </c>
      <c r="G915" s="57">
        <f t="shared" si="95"/>
        <v>1.2934065934065947E-6</v>
      </c>
      <c r="H915" s="4">
        <f t="shared" si="96"/>
        <v>2.0576923076923097E-7</v>
      </c>
      <c r="I915">
        <v>1435000</v>
      </c>
      <c r="J915">
        <f t="shared" si="98"/>
        <v>1.1022631097560975</v>
      </c>
      <c r="K915" s="50">
        <f t="shared" si="93"/>
        <v>4379.9768925904582</v>
      </c>
      <c r="L915" s="53">
        <f t="shared" si="97"/>
        <v>43.450982552579461</v>
      </c>
      <c r="M915">
        <v>70</v>
      </c>
      <c r="N915">
        <v>172</v>
      </c>
      <c r="O915">
        <v>384</v>
      </c>
      <c r="P915">
        <v>34.43</v>
      </c>
      <c r="Q915">
        <v>115.65</v>
      </c>
      <c r="R915" s="7">
        <v>2.2395</v>
      </c>
      <c r="S915" s="8">
        <v>453630</v>
      </c>
      <c r="T915">
        <v>5</v>
      </c>
      <c r="U915" s="9">
        <v>85.286000000000001</v>
      </c>
      <c r="V915" s="9">
        <v>84.933000000000007</v>
      </c>
      <c r="W915" s="9">
        <v>82.090999999999994</v>
      </c>
      <c r="X915" s="9">
        <v>83.849000000000004</v>
      </c>
      <c r="Y915" s="9">
        <v>85.346999999999994</v>
      </c>
    </row>
    <row r="916" spans="1:25" hidden="1" x14ac:dyDescent="0.3">
      <c r="A916" t="s">
        <v>445</v>
      </c>
      <c r="B916" t="s">
        <v>446</v>
      </c>
      <c r="C916" t="s">
        <v>993</v>
      </c>
      <c r="D916" t="s">
        <v>448</v>
      </c>
      <c r="E916" s="52">
        <f>Transportation!E916/1000000</f>
        <v>2.7100000000000001E-5</v>
      </c>
      <c r="F916" s="55">
        <f t="shared" si="94"/>
        <v>6.5516483516483587E-6</v>
      </c>
      <c r="G916" s="57">
        <f t="shared" si="95"/>
        <v>6.5516483516483591E-7</v>
      </c>
      <c r="H916" s="4">
        <f t="shared" si="96"/>
        <v>1.0423076923076933E-7</v>
      </c>
      <c r="I916">
        <v>458700</v>
      </c>
      <c r="J916">
        <f t="shared" si="98"/>
        <v>1.7467226128188358</v>
      </c>
      <c r="K916" s="50">
        <f t="shared" si="93"/>
        <v>1400.0664812761277</v>
      </c>
      <c r="L916" s="53">
        <f t="shared" si="97"/>
        <v>22.009750040652399</v>
      </c>
      <c r="M916">
        <v>33.200000000000003</v>
      </c>
      <c r="N916">
        <v>79.600000000000009</v>
      </c>
      <c r="O916">
        <v>390</v>
      </c>
      <c r="P916">
        <v>28.45</v>
      </c>
      <c r="Q916">
        <v>117.95</v>
      </c>
      <c r="R916" s="7">
        <v>4.9024999999999999</v>
      </c>
      <c r="S916" s="8">
        <v>179430</v>
      </c>
      <c r="T916">
        <v>3</v>
      </c>
      <c r="U916" s="9">
        <v>50.344999999999999</v>
      </c>
      <c r="V916" s="9">
        <v>50.344000000000001</v>
      </c>
      <c r="W916" s="9">
        <v>49.628999999999998</v>
      </c>
      <c r="X916" s="9">
        <v>49.808</v>
      </c>
      <c r="Y916" s="9">
        <v>50.344999999999999</v>
      </c>
    </row>
    <row r="917" spans="1:25" hidden="1" x14ac:dyDescent="0.3">
      <c r="A917" t="s">
        <v>445</v>
      </c>
      <c r="B917" t="s">
        <v>446</v>
      </c>
      <c r="C917" t="s">
        <v>994</v>
      </c>
      <c r="D917" t="s">
        <v>448</v>
      </c>
      <c r="E917" s="52">
        <f>Transportation!E917/1000000</f>
        <v>1.1100000000000002E-5</v>
      </c>
      <c r="F917" s="55">
        <f t="shared" si="94"/>
        <v>2.6835164835164868E-6</v>
      </c>
      <c r="G917" s="57">
        <f t="shared" si="95"/>
        <v>2.6835164835164868E-7</v>
      </c>
      <c r="H917" s="4">
        <f t="shared" si="96"/>
        <v>4.269230769230774E-8</v>
      </c>
      <c r="I917">
        <v>297100</v>
      </c>
      <c r="J917">
        <f t="shared" si="98"/>
        <v>1.1045966425445979</v>
      </c>
      <c r="K917" s="50">
        <f t="shared" si="93"/>
        <v>906.82309044503495</v>
      </c>
      <c r="L917" s="53">
        <f t="shared" si="97"/>
        <v>9.0150636697875157</v>
      </c>
      <c r="M917">
        <v>49</v>
      </c>
      <c r="N917">
        <v>42.400000000000006</v>
      </c>
      <c r="O917">
        <v>493</v>
      </c>
      <c r="P917">
        <v>30.03</v>
      </c>
      <c r="Q917">
        <v>120.86</v>
      </c>
      <c r="R917" s="7">
        <v>11.625</v>
      </c>
      <c r="S917" s="8">
        <v>396150</v>
      </c>
      <c r="T917">
        <v>5</v>
      </c>
      <c r="U917" s="9">
        <v>68.23</v>
      </c>
      <c r="V917" s="9">
        <v>67.762</v>
      </c>
      <c r="W917" s="9">
        <v>53.378999999999998</v>
      </c>
      <c r="X917" s="9">
        <v>63.622999999999998</v>
      </c>
      <c r="Y917" s="9">
        <v>71.171000000000006</v>
      </c>
    </row>
    <row r="918" spans="1:25" hidden="1" x14ac:dyDescent="0.3">
      <c r="A918" t="s">
        <v>445</v>
      </c>
      <c r="B918" t="s">
        <v>446</v>
      </c>
      <c r="C918" t="s">
        <v>995</v>
      </c>
      <c r="D918" t="s">
        <v>448</v>
      </c>
      <c r="E918" s="52">
        <f>Transportation!E918/1000000</f>
        <v>5.5300000000000002E-5</v>
      </c>
      <c r="F918" s="55">
        <f t="shared" si="94"/>
        <v>1.3369230769230783E-5</v>
      </c>
      <c r="G918" s="57">
        <f t="shared" si="95"/>
        <v>1.3369230769230784E-6</v>
      </c>
      <c r="H918" s="4">
        <f t="shared" si="96"/>
        <v>2.1269230769230791E-7</v>
      </c>
      <c r="I918">
        <v>534200</v>
      </c>
      <c r="J918">
        <f t="shared" si="98"/>
        <v>3.0605863674653686</v>
      </c>
      <c r="K918" s="50">
        <f t="shared" si="93"/>
        <v>1630.5112585517929</v>
      </c>
      <c r="L918" s="53">
        <f t="shared" si="97"/>
        <v>44.912884769301769</v>
      </c>
      <c r="M918">
        <v>13.700000000000001</v>
      </c>
      <c r="N918">
        <v>144</v>
      </c>
      <c r="O918">
        <v>346</v>
      </c>
      <c r="P918">
        <v>45.22</v>
      </c>
      <c r="Q918">
        <v>127.97</v>
      </c>
      <c r="R918" s="7">
        <v>2.4007000000000001</v>
      </c>
      <c r="S918">
        <v>17232</v>
      </c>
      <c r="T918">
        <v>3</v>
      </c>
      <c r="U918" s="9">
        <v>22.626999999999999</v>
      </c>
      <c r="V918" s="9">
        <v>22.620999999999999</v>
      </c>
      <c r="W918" s="9">
        <v>21.428000000000001</v>
      </c>
      <c r="X918" s="9">
        <v>21.956</v>
      </c>
      <c r="Y918" s="9">
        <v>22.626999999999999</v>
      </c>
    </row>
    <row r="919" spans="1:25" hidden="1" x14ac:dyDescent="0.3">
      <c r="A919" t="s">
        <v>445</v>
      </c>
      <c r="B919" t="s">
        <v>446</v>
      </c>
      <c r="C919" t="s">
        <v>996</v>
      </c>
      <c r="D919" t="s">
        <v>448</v>
      </c>
      <c r="E919" s="52">
        <f>Transportation!E919/1000000</f>
        <v>6.69E-5</v>
      </c>
      <c r="F919" s="55">
        <f t="shared" si="94"/>
        <v>1.617362637362639E-5</v>
      </c>
      <c r="G919" s="57">
        <f t="shared" si="95"/>
        <v>1.617362637362639E-6</v>
      </c>
      <c r="H919" s="4">
        <f t="shared" si="96"/>
        <v>2.5730769230769256E-7</v>
      </c>
      <c r="I919">
        <v>511300</v>
      </c>
      <c r="J919">
        <f t="shared" si="98"/>
        <v>3.8684208634852335</v>
      </c>
      <c r="K919" s="50">
        <f t="shared" si="93"/>
        <v>1560.6147631926838</v>
      </c>
      <c r="L919" s="53">
        <f t="shared" si="97"/>
        <v>54.334032388178805</v>
      </c>
      <c r="M919">
        <v>6.3900000000000006</v>
      </c>
      <c r="N919">
        <v>202</v>
      </c>
      <c r="O919">
        <v>383</v>
      </c>
      <c r="P919">
        <v>33.880000000000003</v>
      </c>
      <c r="Q919">
        <v>109.94</v>
      </c>
      <c r="R919" s="7">
        <v>1.8907</v>
      </c>
      <c r="S919">
        <v>21892</v>
      </c>
      <c r="T919">
        <v>1</v>
      </c>
      <c r="U919" s="9">
        <v>39.917000000000002</v>
      </c>
      <c r="V919" s="9">
        <v>39.917000000000002</v>
      </c>
      <c r="W919" s="9">
        <v>39.917000000000002</v>
      </c>
      <c r="X919" s="9">
        <v>39.917000000000002</v>
      </c>
      <c r="Y919" s="9">
        <v>39.917000000000002</v>
      </c>
    </row>
    <row r="920" spans="1:25" hidden="1" x14ac:dyDescent="0.3">
      <c r="A920" t="s">
        <v>445</v>
      </c>
      <c r="B920" t="s">
        <v>446</v>
      </c>
      <c r="C920" t="s">
        <v>997</v>
      </c>
      <c r="D920" t="s">
        <v>448</v>
      </c>
      <c r="E920" s="52">
        <f>Transportation!E920/1000000</f>
        <v>1.3300000000000001E-5</v>
      </c>
      <c r="F920" s="55">
        <f t="shared" si="94"/>
        <v>3.215384615384619E-6</v>
      </c>
      <c r="G920" s="57">
        <f t="shared" si="95"/>
        <v>3.215384615384619E-7</v>
      </c>
      <c r="H920" s="4">
        <f t="shared" si="96"/>
        <v>5.115384615384621E-8</v>
      </c>
      <c r="I920">
        <v>2609000</v>
      </c>
      <c r="J920">
        <f t="shared" si="98"/>
        <v>0.15071655327711769</v>
      </c>
      <c r="K920" s="50">
        <f t="shared" si="93"/>
        <v>7963.3168730094112</v>
      </c>
      <c r="L920" s="53">
        <f t="shared" si="97"/>
        <v>10.801833045781439</v>
      </c>
      <c r="M920">
        <v>1330</v>
      </c>
      <c r="N920">
        <v>71.400000000000006</v>
      </c>
      <c r="O920">
        <v>553</v>
      </c>
      <c r="P920">
        <v>23.44</v>
      </c>
      <c r="Q920">
        <v>116.48</v>
      </c>
      <c r="R920" s="7">
        <v>7.7393999999999998</v>
      </c>
      <c r="S920" s="8">
        <v>7640900</v>
      </c>
      <c r="T920">
        <v>44</v>
      </c>
      <c r="U920" s="9">
        <v>51.545000000000002</v>
      </c>
      <c r="V920" s="9">
        <v>48.921999999999997</v>
      </c>
      <c r="W920" s="9">
        <v>39.049999999999997</v>
      </c>
      <c r="X920" s="9">
        <v>50.747999999999998</v>
      </c>
      <c r="Y920" s="9">
        <v>57.902000000000001</v>
      </c>
    </row>
    <row r="921" spans="1:25" hidden="1" x14ac:dyDescent="0.3">
      <c r="A921" t="s">
        <v>445</v>
      </c>
      <c r="B921" t="s">
        <v>446</v>
      </c>
      <c r="C921" t="s">
        <v>998</v>
      </c>
      <c r="D921" t="s">
        <v>448</v>
      </c>
      <c r="E921" s="52">
        <f>Transportation!E921/1000000</f>
        <v>3.0599999999999998E-5</v>
      </c>
      <c r="F921" s="55">
        <f t="shared" si="94"/>
        <v>7.3978021978022054E-6</v>
      </c>
      <c r="G921" s="57">
        <f t="shared" si="95"/>
        <v>7.397802197802205E-7</v>
      </c>
      <c r="H921" s="4">
        <f t="shared" si="96"/>
        <v>1.176923076923078E-7</v>
      </c>
      <c r="I921">
        <v>409100</v>
      </c>
      <c r="J921">
        <f t="shared" si="98"/>
        <v>2.2114409068687362</v>
      </c>
      <c r="K921" s="50">
        <f t="shared" si="93"/>
        <v>1248.6749454764854</v>
      </c>
      <c r="L921" s="53">
        <f t="shared" si="97"/>
        <v>24.8523376842791</v>
      </c>
      <c r="M921">
        <v>12.700000000000001</v>
      </c>
      <c r="N921">
        <v>115</v>
      </c>
      <c r="O921">
        <v>485</v>
      </c>
      <c r="P921">
        <v>22.79</v>
      </c>
      <c r="Q921">
        <v>115.36</v>
      </c>
      <c r="R921" s="7">
        <v>4.2317999999999998</v>
      </c>
      <c r="S921" s="8">
        <v>112420</v>
      </c>
      <c r="T921">
        <v>2</v>
      </c>
      <c r="U921" s="9">
        <v>42.665999999999997</v>
      </c>
      <c r="V921" s="9">
        <v>43.091999999999999</v>
      </c>
      <c r="W921" s="9">
        <v>42.51</v>
      </c>
      <c r="X921" s="9">
        <v>44.542999999999999</v>
      </c>
      <c r="Y921" s="9">
        <v>46.576999999999998</v>
      </c>
    </row>
    <row r="922" spans="1:25" hidden="1" x14ac:dyDescent="0.3">
      <c r="A922" t="s">
        <v>445</v>
      </c>
      <c r="B922" t="s">
        <v>446</v>
      </c>
      <c r="C922" t="s">
        <v>999</v>
      </c>
      <c r="D922" t="s">
        <v>448</v>
      </c>
      <c r="E922" s="52">
        <f>Transportation!E922/1000000</f>
        <v>1.3300000000000001E-5</v>
      </c>
      <c r="F922" s="55">
        <f t="shared" si="94"/>
        <v>3.215384615384619E-6</v>
      </c>
      <c r="G922" s="57">
        <f t="shared" si="95"/>
        <v>3.215384615384619E-7</v>
      </c>
      <c r="H922" s="4">
        <f t="shared" si="96"/>
        <v>5.115384615384621E-8</v>
      </c>
      <c r="I922">
        <v>155400</v>
      </c>
      <c r="J922">
        <f t="shared" si="98"/>
        <v>2.5303699324324329</v>
      </c>
      <c r="K922" s="50">
        <f t="shared" si="93"/>
        <v>474.31944885613746</v>
      </c>
      <c r="L922" s="53">
        <f t="shared" si="97"/>
        <v>10.801833045781439</v>
      </c>
      <c r="M922">
        <v>14.5</v>
      </c>
      <c r="N922">
        <v>40.700000000000003</v>
      </c>
      <c r="O922">
        <v>397</v>
      </c>
      <c r="P922">
        <v>34.799999999999997</v>
      </c>
      <c r="Q922">
        <v>116.08</v>
      </c>
      <c r="R922" s="7">
        <v>9.74</v>
      </c>
      <c r="S922" s="8">
        <v>257470</v>
      </c>
      <c r="T922">
        <v>4</v>
      </c>
      <c r="U922" s="9">
        <v>84.022999999999996</v>
      </c>
      <c r="V922" s="9">
        <v>84.100999999999999</v>
      </c>
      <c r="W922" s="9">
        <v>82.691999999999993</v>
      </c>
      <c r="X922" s="9">
        <v>84.254999999999995</v>
      </c>
      <c r="Y922" s="9">
        <v>85.56</v>
      </c>
    </row>
    <row r="923" spans="1:25" hidden="1" x14ac:dyDescent="0.3">
      <c r="A923" t="s">
        <v>445</v>
      </c>
      <c r="B923" t="s">
        <v>446</v>
      </c>
      <c r="C923" t="s">
        <v>1000</v>
      </c>
      <c r="D923" t="s">
        <v>448</v>
      </c>
      <c r="E923" s="52">
        <f>Transportation!E923/1000000</f>
        <v>1.19E-5</v>
      </c>
      <c r="F923" s="55">
        <f t="shared" si="94"/>
        <v>2.8769230769230798E-6</v>
      </c>
      <c r="G923" s="57">
        <f t="shared" si="95"/>
        <v>2.8769230769230799E-7</v>
      </c>
      <c r="H923" s="4">
        <f t="shared" si="96"/>
        <v>4.5769230769230812E-8</v>
      </c>
      <c r="I923">
        <v>200100</v>
      </c>
      <c r="J923">
        <f t="shared" si="98"/>
        <v>1.7582606821589206</v>
      </c>
      <c r="K923" s="50">
        <f t="shared" si="93"/>
        <v>610.75496599815381</v>
      </c>
      <c r="L923" s="53">
        <f t="shared" si="97"/>
        <v>9.6647979883307595</v>
      </c>
      <c r="M923">
        <v>26.8</v>
      </c>
      <c r="N923">
        <v>38.700000000000003</v>
      </c>
      <c r="O923">
        <v>382</v>
      </c>
      <c r="P923">
        <v>27.28</v>
      </c>
      <c r="Q923">
        <v>111.74</v>
      </c>
      <c r="R923" s="7">
        <v>9.8851999999999993</v>
      </c>
      <c r="S923" s="8">
        <v>213820</v>
      </c>
      <c r="T923">
        <v>3</v>
      </c>
      <c r="U923" s="9">
        <v>55.082999999999998</v>
      </c>
      <c r="V923" s="9">
        <v>54.942999999999998</v>
      </c>
      <c r="W923" s="9">
        <v>53.645000000000003</v>
      </c>
      <c r="X923" s="9">
        <v>55.112000000000002</v>
      </c>
      <c r="Y923" s="9">
        <v>55.244999999999997</v>
      </c>
    </row>
    <row r="924" spans="1:25" hidden="1" x14ac:dyDescent="0.3">
      <c r="A924" t="s">
        <v>445</v>
      </c>
      <c r="B924" t="s">
        <v>446</v>
      </c>
      <c r="C924" t="s">
        <v>1001</v>
      </c>
      <c r="D924" t="s">
        <v>448</v>
      </c>
      <c r="E924" s="52">
        <f>Transportation!E924/1000000</f>
        <v>1.4600000000000001E-5</v>
      </c>
      <c r="F924" s="55">
        <f t="shared" si="94"/>
        <v>3.5296703296703335E-6</v>
      </c>
      <c r="G924" s="57">
        <f t="shared" si="95"/>
        <v>3.5296703296703337E-7</v>
      </c>
      <c r="H924" s="4">
        <f t="shared" si="96"/>
        <v>5.6153846153846209E-8</v>
      </c>
      <c r="I924">
        <v>494600</v>
      </c>
      <c r="J924">
        <f t="shared" si="98"/>
        <v>0.87273448241002827</v>
      </c>
      <c r="K924" s="50">
        <f t="shared" si="93"/>
        <v>1509.64220980853</v>
      </c>
      <c r="L924" s="53">
        <f t="shared" si="97"/>
        <v>11.857651313414209</v>
      </c>
      <c r="M924">
        <v>92.4</v>
      </c>
      <c r="N924">
        <v>51.5</v>
      </c>
      <c r="O924">
        <v>407</v>
      </c>
      <c r="P924">
        <v>24.78</v>
      </c>
      <c r="Q924">
        <v>113.59</v>
      </c>
      <c r="R924" s="7">
        <v>7.9066000000000001</v>
      </c>
      <c r="S924" s="8">
        <v>270510</v>
      </c>
      <c r="T924">
        <v>6</v>
      </c>
      <c r="U924" s="9">
        <v>49.954000000000001</v>
      </c>
      <c r="V924" s="9">
        <v>49.281999999999996</v>
      </c>
      <c r="W924" s="9">
        <v>45.54</v>
      </c>
      <c r="X924" s="9">
        <v>48.24</v>
      </c>
      <c r="Y924" s="9">
        <v>49.987000000000002</v>
      </c>
    </row>
    <row r="925" spans="1:25" hidden="1" x14ac:dyDescent="0.3">
      <c r="A925" t="s">
        <v>445</v>
      </c>
      <c r="B925" t="s">
        <v>446</v>
      </c>
      <c r="C925" t="s">
        <v>1002</v>
      </c>
      <c r="D925" t="s">
        <v>448</v>
      </c>
      <c r="E925" s="52">
        <f>Transportation!E925/1000000</f>
        <v>1.1400000000000001E-5</v>
      </c>
      <c r="F925" s="55">
        <f t="shared" si="94"/>
        <v>2.7560439560439591E-6</v>
      </c>
      <c r="G925" s="57">
        <f t="shared" si="95"/>
        <v>2.7560439560439593E-7</v>
      </c>
      <c r="H925" s="4">
        <f t="shared" si="96"/>
        <v>4.3846153846153893E-8</v>
      </c>
      <c r="I925">
        <v>324300</v>
      </c>
      <c r="J925">
        <f t="shared" si="98"/>
        <v>1.0393008788159113</v>
      </c>
      <c r="K925" s="50">
        <f t="shared" si="93"/>
        <v>989.84425523838718</v>
      </c>
      <c r="L925" s="53">
        <f t="shared" si="97"/>
        <v>9.2587140392412319</v>
      </c>
      <c r="M925">
        <v>55</v>
      </c>
      <c r="N925">
        <v>43.7</v>
      </c>
      <c r="O925">
        <v>493</v>
      </c>
      <c r="P925">
        <v>30.01</v>
      </c>
      <c r="Q925">
        <v>120.57</v>
      </c>
      <c r="R925" s="7">
        <v>11.276999999999999</v>
      </c>
      <c r="S925" s="8">
        <v>768270</v>
      </c>
      <c r="T925">
        <v>5</v>
      </c>
      <c r="U925" s="9">
        <v>66.460999999999999</v>
      </c>
      <c r="V925" s="9">
        <v>64.093999999999994</v>
      </c>
      <c r="W925" s="9">
        <v>53.021999999999998</v>
      </c>
      <c r="X925" s="9">
        <v>57.768999999999998</v>
      </c>
      <c r="Y925" s="9">
        <v>72.040000000000006</v>
      </c>
    </row>
    <row r="926" spans="1:25" hidden="1" x14ac:dyDescent="0.3">
      <c r="A926" t="s">
        <v>445</v>
      </c>
      <c r="B926" t="s">
        <v>446</v>
      </c>
      <c r="C926" t="s">
        <v>1003</v>
      </c>
      <c r="D926" t="s">
        <v>448</v>
      </c>
      <c r="E926" s="52">
        <f>Transportation!E926/1000000</f>
        <v>2.0999999999999999E-5</v>
      </c>
      <c r="F926" s="55">
        <f t="shared" si="94"/>
        <v>5.076923076923082E-6</v>
      </c>
      <c r="G926" s="57">
        <f t="shared" si="95"/>
        <v>5.0769230769230816E-7</v>
      </c>
      <c r="H926" s="4">
        <f t="shared" si="96"/>
        <v>8.0769230769230841E-8</v>
      </c>
      <c r="I926">
        <v>191700</v>
      </c>
      <c r="J926">
        <f t="shared" si="98"/>
        <v>3.2387734741784038</v>
      </c>
      <c r="K926" s="50">
        <f t="shared" si="93"/>
        <v>585.11607687079504</v>
      </c>
      <c r="L926" s="53">
        <f t="shared" si="97"/>
        <v>17.055525861760167</v>
      </c>
      <c r="M926">
        <v>8.69</v>
      </c>
      <c r="N926">
        <v>65</v>
      </c>
      <c r="O926">
        <v>385</v>
      </c>
      <c r="P926">
        <v>30.71</v>
      </c>
      <c r="Q926">
        <v>112.58</v>
      </c>
      <c r="R926" s="7">
        <v>5.9248000000000003</v>
      </c>
      <c r="S926" s="8">
        <v>131790</v>
      </c>
      <c r="T926">
        <v>3</v>
      </c>
      <c r="U926" s="9">
        <v>63.718000000000004</v>
      </c>
      <c r="V926" s="9">
        <v>63.805</v>
      </c>
      <c r="W926" s="9">
        <v>63.710999999999999</v>
      </c>
      <c r="X926" s="9">
        <v>64.894000000000005</v>
      </c>
      <c r="Y926" s="9">
        <v>65.55</v>
      </c>
    </row>
    <row r="927" spans="1:25" hidden="1" x14ac:dyDescent="0.3">
      <c r="A927" t="s">
        <v>445</v>
      </c>
      <c r="B927" t="s">
        <v>446</v>
      </c>
      <c r="C927" t="s">
        <v>1004</v>
      </c>
      <c r="D927" t="s">
        <v>448</v>
      </c>
      <c r="E927" s="52">
        <f>Transportation!E927/1000000</f>
        <v>2.4300000000000001E-5</v>
      </c>
      <c r="F927" s="55">
        <f t="shared" si="94"/>
        <v>5.8747252747252811E-6</v>
      </c>
      <c r="G927" s="57">
        <f t="shared" si="95"/>
        <v>5.8747252747252809E-7</v>
      </c>
      <c r="H927" s="4">
        <f t="shared" si="96"/>
        <v>9.346153846153855E-8</v>
      </c>
      <c r="I927">
        <v>236000</v>
      </c>
      <c r="J927">
        <f t="shared" si="98"/>
        <v>3.0442314088983049</v>
      </c>
      <c r="K927" s="50">
        <f t="shared" si="93"/>
        <v>720.33069453055623</v>
      </c>
      <c r="L927" s="53">
        <f t="shared" si="97"/>
        <v>19.735679925751047</v>
      </c>
      <c r="M927">
        <v>9.24</v>
      </c>
      <c r="N927">
        <v>77.600000000000009</v>
      </c>
      <c r="O927">
        <v>358</v>
      </c>
      <c r="P927">
        <v>30.88</v>
      </c>
      <c r="Q927">
        <v>105.38</v>
      </c>
      <c r="R927" s="7">
        <v>4.6086999999999998</v>
      </c>
      <c r="S927" s="8">
        <v>131830</v>
      </c>
      <c r="T927">
        <v>2</v>
      </c>
      <c r="U927" s="9">
        <v>76.281000000000006</v>
      </c>
      <c r="V927" s="9">
        <v>76.289000000000001</v>
      </c>
      <c r="W927" s="9">
        <v>76.281000000000006</v>
      </c>
      <c r="X927" s="9">
        <v>77.057000000000002</v>
      </c>
      <c r="Y927" s="9">
        <v>77.834000000000003</v>
      </c>
    </row>
    <row r="928" spans="1:25" hidden="1" x14ac:dyDescent="0.3">
      <c r="A928" t="s">
        <v>445</v>
      </c>
      <c r="B928" t="s">
        <v>446</v>
      </c>
      <c r="C928" t="s">
        <v>1005</v>
      </c>
      <c r="D928" t="s">
        <v>448</v>
      </c>
      <c r="E928" s="52">
        <f>Transportation!E928/1000000</f>
        <v>1.6800000000000002E-5</v>
      </c>
      <c r="F928" s="55">
        <f t="shared" si="94"/>
        <v>4.0615384615384661E-6</v>
      </c>
      <c r="G928" s="57">
        <f t="shared" si="95"/>
        <v>4.0615384615384664E-7</v>
      </c>
      <c r="H928" s="4">
        <f t="shared" si="96"/>
        <v>6.4615384615384686E-8</v>
      </c>
      <c r="I928">
        <v>296800</v>
      </c>
      <c r="J928">
        <f t="shared" si="98"/>
        <v>1.6735117924528304</v>
      </c>
      <c r="K928" s="50">
        <f t="shared" si="93"/>
        <v>905.90741583334352</v>
      </c>
      <c r="L928" s="53">
        <f t="shared" si="97"/>
        <v>13.644420689408131</v>
      </c>
      <c r="M928">
        <v>27.5</v>
      </c>
      <c r="N928">
        <v>56.6</v>
      </c>
      <c r="O928">
        <v>446</v>
      </c>
      <c r="P928">
        <v>29.61</v>
      </c>
      <c r="Q928">
        <v>120.83</v>
      </c>
      <c r="R928" s="7">
        <v>7.8825000000000003</v>
      </c>
      <c r="S928" s="8">
        <v>111220</v>
      </c>
      <c r="T928">
        <v>3</v>
      </c>
      <c r="U928" s="9">
        <v>46.015000000000001</v>
      </c>
      <c r="V928" s="9">
        <v>46.168999999999997</v>
      </c>
      <c r="W928" s="9">
        <v>44.683</v>
      </c>
      <c r="X928" s="9">
        <v>47.161000000000001</v>
      </c>
      <c r="Y928" s="9">
        <v>48.24</v>
      </c>
    </row>
    <row r="929" spans="1:25" hidden="1" x14ac:dyDescent="0.3">
      <c r="A929" t="s">
        <v>445</v>
      </c>
      <c r="B929" t="s">
        <v>446</v>
      </c>
      <c r="C929" t="s">
        <v>1006</v>
      </c>
      <c r="D929" t="s">
        <v>448</v>
      </c>
      <c r="E929" s="52">
        <f>Transportation!E929/1000000</f>
        <v>1.0700000000000001E-5</v>
      </c>
      <c r="F929" s="55">
        <f t="shared" si="94"/>
        <v>2.5868131868131899E-6</v>
      </c>
      <c r="G929" s="57">
        <f t="shared" si="95"/>
        <v>2.5868131868131895E-7</v>
      </c>
      <c r="H929" s="4">
        <f t="shared" si="96"/>
        <v>4.1153846153846194E-8</v>
      </c>
      <c r="I929">
        <v>127300</v>
      </c>
      <c r="J929">
        <f t="shared" si="98"/>
        <v>2.4850707973291439</v>
      </c>
      <c r="K929" s="50">
        <f t="shared" si="93"/>
        <v>388.55126022771105</v>
      </c>
      <c r="L929" s="53">
        <f t="shared" si="97"/>
        <v>8.6901965105158947</v>
      </c>
      <c r="M929">
        <v>12.5</v>
      </c>
      <c r="N929">
        <v>36</v>
      </c>
      <c r="O929">
        <v>416</v>
      </c>
      <c r="P929">
        <v>38.840000000000003</v>
      </c>
      <c r="Q929">
        <v>110.5</v>
      </c>
      <c r="R929" s="7">
        <v>11.577</v>
      </c>
      <c r="S929">
        <v>9876.4</v>
      </c>
      <c r="T929">
        <v>2</v>
      </c>
      <c r="U929" s="9">
        <v>38.652999999999999</v>
      </c>
      <c r="V929" s="9">
        <v>38.572000000000003</v>
      </c>
      <c r="W929" s="9">
        <v>38.180999999999997</v>
      </c>
      <c r="X929" s="9">
        <v>38.456000000000003</v>
      </c>
      <c r="Y929" s="9">
        <v>38.729999999999997</v>
      </c>
    </row>
    <row r="930" spans="1:25" hidden="1" x14ac:dyDescent="0.3">
      <c r="A930" t="s">
        <v>445</v>
      </c>
      <c r="B930" t="s">
        <v>446</v>
      </c>
      <c r="C930" t="s">
        <v>1007</v>
      </c>
      <c r="D930" t="s">
        <v>448</v>
      </c>
      <c r="E930" s="52">
        <f>Transportation!E930/1000000</f>
        <v>1.29E-5</v>
      </c>
      <c r="F930" s="55">
        <f t="shared" si="94"/>
        <v>3.1186813186813221E-6</v>
      </c>
      <c r="G930" s="57">
        <f t="shared" si="95"/>
        <v>3.1186813186813222E-7</v>
      </c>
      <c r="H930" s="4">
        <f t="shared" si="96"/>
        <v>4.9615384615384664E-8</v>
      </c>
      <c r="I930">
        <v>136600</v>
      </c>
      <c r="J930">
        <f t="shared" si="98"/>
        <v>2.7920449304538799</v>
      </c>
      <c r="K930" s="50">
        <f t="shared" si="93"/>
        <v>416.93717319014399</v>
      </c>
      <c r="L930" s="53">
        <f t="shared" si="97"/>
        <v>10.476965886509815</v>
      </c>
      <c r="M930">
        <v>11.9</v>
      </c>
      <c r="N930">
        <v>39.6</v>
      </c>
      <c r="O930">
        <v>386</v>
      </c>
      <c r="P930">
        <v>33.409999999999997</v>
      </c>
      <c r="Q930">
        <v>115.08</v>
      </c>
      <c r="R930" s="7">
        <v>9.7555999999999994</v>
      </c>
      <c r="S930" s="8">
        <v>307930</v>
      </c>
      <c r="T930">
        <v>3</v>
      </c>
      <c r="U930" s="9">
        <v>81.087000000000003</v>
      </c>
      <c r="V930" s="9">
        <v>80.132000000000005</v>
      </c>
      <c r="W930" s="9">
        <v>75.417000000000002</v>
      </c>
      <c r="X930" s="9">
        <v>80.028999999999996</v>
      </c>
      <c r="Y930" s="9">
        <v>82.263000000000005</v>
      </c>
    </row>
    <row r="931" spans="1:25" hidden="1" x14ac:dyDescent="0.3">
      <c r="A931" t="s">
        <v>445</v>
      </c>
      <c r="B931" t="s">
        <v>446</v>
      </c>
      <c r="C931" t="s">
        <v>1008</v>
      </c>
      <c r="D931" t="s">
        <v>448</v>
      </c>
      <c r="E931" s="52">
        <f>Transportation!E931/1000000</f>
        <v>1.2200000000000002E-5</v>
      </c>
      <c r="F931" s="55">
        <f t="shared" si="94"/>
        <v>2.9494505494505529E-6</v>
      </c>
      <c r="G931" s="57">
        <f t="shared" si="95"/>
        <v>2.9494505494505529E-7</v>
      </c>
      <c r="H931" s="4">
        <f t="shared" si="96"/>
        <v>4.6923076923076972E-8</v>
      </c>
      <c r="I931">
        <v>133300</v>
      </c>
      <c r="J931">
        <f t="shared" si="98"/>
        <v>2.7059082895723936</v>
      </c>
      <c r="K931" s="50">
        <f t="shared" si="93"/>
        <v>406.86475246153873</v>
      </c>
      <c r="L931" s="53">
        <f t="shared" si="97"/>
        <v>9.9084483577844775</v>
      </c>
      <c r="M931">
        <v>11.4</v>
      </c>
      <c r="N931">
        <v>39.5</v>
      </c>
      <c r="O931">
        <v>426</v>
      </c>
      <c r="P931">
        <v>36.25</v>
      </c>
      <c r="Q931">
        <v>115.67</v>
      </c>
      <c r="R931" s="7">
        <v>10.787000000000001</v>
      </c>
      <c r="S931">
        <v>69472</v>
      </c>
      <c r="T931">
        <v>1</v>
      </c>
      <c r="U931" s="9">
        <v>93.61</v>
      </c>
      <c r="V931" s="9">
        <v>93.61</v>
      </c>
      <c r="W931" s="9">
        <v>93.61</v>
      </c>
      <c r="X931" s="9">
        <v>93.61</v>
      </c>
      <c r="Y931" s="9">
        <v>93.61</v>
      </c>
    </row>
    <row r="932" spans="1:25" hidden="1" x14ac:dyDescent="0.3">
      <c r="A932" t="s">
        <v>445</v>
      </c>
      <c r="B932" t="s">
        <v>446</v>
      </c>
      <c r="C932" t="s">
        <v>1009</v>
      </c>
      <c r="D932" t="s">
        <v>448</v>
      </c>
      <c r="E932" s="52">
        <f>Transportation!E932/1000000</f>
        <v>6.3700000000000003E-5</v>
      </c>
      <c r="F932" s="55">
        <f t="shared" si="94"/>
        <v>1.5400000000000015E-5</v>
      </c>
      <c r="G932" s="57">
        <f t="shared" si="95"/>
        <v>1.5400000000000018E-6</v>
      </c>
      <c r="H932" s="4">
        <f t="shared" si="96"/>
        <v>2.4500000000000025E-7</v>
      </c>
      <c r="I932">
        <v>4828000</v>
      </c>
      <c r="J932">
        <f t="shared" si="98"/>
        <v>0.3900816875517813</v>
      </c>
      <c r="K932" s="50">
        <f t="shared" si="93"/>
        <v>14736.256750820023</v>
      </c>
      <c r="L932" s="53">
        <f t="shared" si="97"/>
        <v>51.735095114005837</v>
      </c>
      <c r="M932">
        <v>389</v>
      </c>
      <c r="N932">
        <v>245</v>
      </c>
      <c r="O932">
        <v>430</v>
      </c>
      <c r="P932">
        <v>41.8</v>
      </c>
      <c r="Q932">
        <v>123.41</v>
      </c>
      <c r="R932" s="7">
        <v>1.7544</v>
      </c>
      <c r="S932" s="8">
        <v>1930400</v>
      </c>
      <c r="T932">
        <v>13</v>
      </c>
      <c r="U932" s="9">
        <v>70.302000000000007</v>
      </c>
      <c r="V932" s="9">
        <v>69.209999999999994</v>
      </c>
      <c r="W932" s="9">
        <v>58.298999999999999</v>
      </c>
      <c r="X932" s="9">
        <v>67.820999999999998</v>
      </c>
      <c r="Y932" s="9">
        <v>72.864000000000004</v>
      </c>
    </row>
    <row r="933" spans="1:25" hidden="1" x14ac:dyDescent="0.3">
      <c r="A933" t="s">
        <v>445</v>
      </c>
      <c r="B933" t="s">
        <v>446</v>
      </c>
      <c r="C933" t="s">
        <v>1010</v>
      </c>
      <c r="D933" t="s">
        <v>448</v>
      </c>
      <c r="E933" s="52">
        <f>Transportation!E933/1000000</f>
        <v>1.3900000000000001E-5</v>
      </c>
      <c r="F933" s="55">
        <f t="shared" si="94"/>
        <v>3.3604395604395639E-6</v>
      </c>
      <c r="G933" s="57">
        <f t="shared" si="95"/>
        <v>3.3604395604395639E-7</v>
      </c>
      <c r="H933" s="4">
        <f t="shared" si="96"/>
        <v>5.3461538461538516E-8</v>
      </c>
      <c r="I933">
        <v>133800</v>
      </c>
      <c r="J933">
        <f t="shared" si="98"/>
        <v>3.0714403026905828</v>
      </c>
      <c r="K933" s="50">
        <f t="shared" si="93"/>
        <v>408.39087681435774</v>
      </c>
      <c r="L933" s="53">
        <f t="shared" si="97"/>
        <v>11.28913378468887</v>
      </c>
      <c r="M933">
        <v>8.32</v>
      </c>
      <c r="N933">
        <v>46.400000000000006</v>
      </c>
      <c r="O933">
        <v>417</v>
      </c>
      <c r="P933">
        <v>38.01</v>
      </c>
      <c r="Q933">
        <v>115.56</v>
      </c>
      <c r="R933" s="7">
        <v>8.9863</v>
      </c>
      <c r="S933">
        <v>82815</v>
      </c>
      <c r="T933">
        <v>2</v>
      </c>
      <c r="U933" s="9">
        <v>82.06</v>
      </c>
      <c r="V933" s="9">
        <v>82.206000000000003</v>
      </c>
      <c r="W933" s="9">
        <v>82.048000000000002</v>
      </c>
      <c r="X933" s="9">
        <v>83.27</v>
      </c>
      <c r="Y933" s="9">
        <v>84.491</v>
      </c>
    </row>
    <row r="934" spans="1:25" hidden="1" x14ac:dyDescent="0.3">
      <c r="A934" t="s">
        <v>445</v>
      </c>
      <c r="B934" t="s">
        <v>446</v>
      </c>
      <c r="C934" t="s">
        <v>1011</v>
      </c>
      <c r="D934" t="s">
        <v>448</v>
      </c>
      <c r="E934" s="52">
        <f>Transportation!E934/1000000</f>
        <v>4.32E-5</v>
      </c>
      <c r="F934" s="55">
        <f t="shared" si="94"/>
        <v>1.0443956043956055E-5</v>
      </c>
      <c r="G934" s="57">
        <f t="shared" si="95"/>
        <v>1.0443956043956055E-6</v>
      </c>
      <c r="H934" s="4">
        <f t="shared" si="96"/>
        <v>1.6615384615384632E-7</v>
      </c>
      <c r="I934">
        <v>632400</v>
      </c>
      <c r="J934">
        <f t="shared" si="98"/>
        <v>2.0196461100569261</v>
      </c>
      <c r="K934" s="50">
        <f t="shared" si="93"/>
        <v>1930.2420814454397</v>
      </c>
      <c r="L934" s="53">
        <f t="shared" si="97"/>
        <v>35.085653201335191</v>
      </c>
      <c r="M934">
        <v>17.3</v>
      </c>
      <c r="N934">
        <v>152</v>
      </c>
      <c r="O934">
        <v>456</v>
      </c>
      <c r="P934">
        <v>33.78</v>
      </c>
      <c r="Q934">
        <v>120.25</v>
      </c>
      <c r="R934" s="7">
        <v>2.9925000000000002</v>
      </c>
      <c r="S934">
        <v>88067</v>
      </c>
      <c r="T934">
        <v>2</v>
      </c>
      <c r="U934" s="9">
        <v>75.974999999999994</v>
      </c>
      <c r="V934" s="9">
        <v>75.881</v>
      </c>
      <c r="W934" s="9">
        <v>72.994</v>
      </c>
      <c r="X934" s="9">
        <v>74.486000000000004</v>
      </c>
      <c r="Y934" s="9">
        <v>75.978999999999999</v>
      </c>
    </row>
    <row r="935" spans="1:25" hidden="1" x14ac:dyDescent="0.3">
      <c r="A935" t="s">
        <v>445</v>
      </c>
      <c r="B935" t="s">
        <v>446</v>
      </c>
      <c r="C935" t="s">
        <v>1012</v>
      </c>
      <c r="D935" t="s">
        <v>448</v>
      </c>
      <c r="E935" s="52">
        <f>Transportation!E935/1000000</f>
        <v>1.8199999999999999E-5</v>
      </c>
      <c r="F935" s="55">
        <f t="shared" si="94"/>
        <v>4.4000000000000045E-6</v>
      </c>
      <c r="G935" s="57">
        <f t="shared" si="95"/>
        <v>4.4000000000000045E-7</v>
      </c>
      <c r="H935" s="4">
        <f t="shared" si="96"/>
        <v>7.0000000000000058E-8</v>
      </c>
      <c r="I935">
        <v>163100</v>
      </c>
      <c r="J935">
        <f t="shared" si="98"/>
        <v>3.2991405579399142</v>
      </c>
      <c r="K935" s="50">
        <f t="shared" si="93"/>
        <v>497.82176388954963</v>
      </c>
      <c r="L935" s="53">
        <f t="shared" si="97"/>
        <v>14.781455746858807</v>
      </c>
      <c r="M935">
        <v>10.100000000000001</v>
      </c>
      <c r="N935">
        <v>51.300000000000004</v>
      </c>
      <c r="O935">
        <v>297</v>
      </c>
      <c r="P935">
        <v>31.13</v>
      </c>
      <c r="Q935">
        <v>104.17</v>
      </c>
      <c r="R935" s="7">
        <v>5.7878999999999996</v>
      </c>
      <c r="S935">
        <v>67562</v>
      </c>
      <c r="T935">
        <v>1</v>
      </c>
      <c r="U935" s="9">
        <v>81.018000000000001</v>
      </c>
      <c r="V935" s="9">
        <v>81.018000000000001</v>
      </c>
      <c r="W935" s="9">
        <v>81.018000000000001</v>
      </c>
      <c r="X935" s="9">
        <v>81.018000000000001</v>
      </c>
      <c r="Y935" s="9">
        <v>81.018000000000001</v>
      </c>
    </row>
    <row r="936" spans="1:25" hidden="1" x14ac:dyDescent="0.3">
      <c r="A936" t="s">
        <v>445</v>
      </c>
      <c r="B936" t="s">
        <v>446</v>
      </c>
      <c r="C936" t="s">
        <v>1013</v>
      </c>
      <c r="D936" t="s">
        <v>448</v>
      </c>
      <c r="E936" s="52">
        <f>Transportation!E936/1000000</f>
        <v>3.65E-5</v>
      </c>
      <c r="F936" s="55">
        <f t="shared" si="94"/>
        <v>8.8241758241758336E-6</v>
      </c>
      <c r="G936" s="57">
        <f t="shared" si="95"/>
        <v>8.8241758241758327E-7</v>
      </c>
      <c r="H936" s="4">
        <f t="shared" si="96"/>
        <v>1.4038461538461551E-7</v>
      </c>
      <c r="I936">
        <v>574500</v>
      </c>
      <c r="J936">
        <f t="shared" si="98"/>
        <v>1.8783919712793733</v>
      </c>
      <c r="K936" s="50">
        <f t="shared" si="93"/>
        <v>1753.5168813890023</v>
      </c>
      <c r="L936" s="53">
        <f t="shared" si="97"/>
        <v>29.644128283535526</v>
      </c>
      <c r="M936">
        <v>30.400000000000002</v>
      </c>
      <c r="N936">
        <v>104</v>
      </c>
      <c r="O936">
        <v>308</v>
      </c>
      <c r="P936">
        <v>44.31</v>
      </c>
      <c r="Q936">
        <v>86.03</v>
      </c>
      <c r="R936" s="7">
        <v>2.9535999999999998</v>
      </c>
      <c r="S936" s="8">
        <v>233800</v>
      </c>
      <c r="T936">
        <v>4</v>
      </c>
      <c r="U936" s="9">
        <v>26.963000000000001</v>
      </c>
      <c r="V936" s="9">
        <v>26.952000000000002</v>
      </c>
      <c r="W936" s="9">
        <v>25.483000000000001</v>
      </c>
      <c r="X936" s="9">
        <v>26.547000000000001</v>
      </c>
      <c r="Y936" s="9">
        <v>27.09</v>
      </c>
    </row>
    <row r="937" spans="1:25" hidden="1" x14ac:dyDescent="0.3">
      <c r="A937" t="s">
        <v>445</v>
      </c>
      <c r="B937" t="s">
        <v>446</v>
      </c>
      <c r="C937" t="s">
        <v>1014</v>
      </c>
      <c r="D937" t="s">
        <v>448</v>
      </c>
      <c r="E937" s="52">
        <f>Transportation!E937/1000000</f>
        <v>2.0200000000000003E-5</v>
      </c>
      <c r="F937" s="55">
        <f t="shared" si="94"/>
        <v>4.883516483516489E-6</v>
      </c>
      <c r="G937" s="57">
        <f t="shared" si="95"/>
        <v>4.883516483516489E-7</v>
      </c>
      <c r="H937" s="4">
        <f t="shared" si="96"/>
        <v>7.7692307692307775E-8</v>
      </c>
      <c r="I937">
        <v>1603000</v>
      </c>
      <c r="J937">
        <f t="shared" si="98"/>
        <v>0.3725643013100437</v>
      </c>
      <c r="K937" s="50">
        <f t="shared" si="93"/>
        <v>4892.754675137634</v>
      </c>
      <c r="L937" s="53">
        <f t="shared" si="97"/>
        <v>16.405791543216921</v>
      </c>
      <c r="M937">
        <v>385</v>
      </c>
      <c r="N937">
        <v>81.7</v>
      </c>
      <c r="O937">
        <v>406</v>
      </c>
      <c r="P937">
        <v>38.06</v>
      </c>
      <c r="Q937">
        <v>114.49</v>
      </c>
      <c r="R937" s="7">
        <v>4.9660000000000002</v>
      </c>
      <c r="S937" s="8">
        <v>2822300</v>
      </c>
      <c r="T937">
        <v>14</v>
      </c>
      <c r="U937" s="9">
        <v>96.116</v>
      </c>
      <c r="V937" s="9">
        <v>92.524000000000001</v>
      </c>
      <c r="W937" s="9">
        <v>71.432000000000002</v>
      </c>
      <c r="X937" s="9">
        <v>91.019000000000005</v>
      </c>
      <c r="Y937" s="9">
        <v>101.56</v>
      </c>
    </row>
    <row r="938" spans="1:25" hidden="1" x14ac:dyDescent="0.3">
      <c r="A938" t="s">
        <v>445</v>
      </c>
      <c r="B938" t="s">
        <v>446</v>
      </c>
      <c r="C938" t="s">
        <v>1015</v>
      </c>
      <c r="D938" t="s">
        <v>448</v>
      </c>
      <c r="E938" s="52">
        <f>Transportation!E938/1000000</f>
        <v>3.3600000000000004E-5</v>
      </c>
      <c r="F938" s="55">
        <f t="shared" si="94"/>
        <v>8.1230769230769322E-6</v>
      </c>
      <c r="G938" s="57">
        <f t="shared" si="95"/>
        <v>8.1230769230769329E-7</v>
      </c>
      <c r="H938" s="4">
        <f t="shared" si="96"/>
        <v>1.2923076923076937E-7</v>
      </c>
      <c r="I938">
        <v>536000</v>
      </c>
      <c r="J938">
        <f t="shared" si="98"/>
        <v>1.8533518656716421</v>
      </c>
      <c r="K938" s="50">
        <f t="shared" si="93"/>
        <v>1636.0053062219413</v>
      </c>
      <c r="L938" s="53">
        <f t="shared" si="97"/>
        <v>27.288841378816269</v>
      </c>
      <c r="M938">
        <v>39.6</v>
      </c>
      <c r="N938">
        <v>85.100000000000009</v>
      </c>
      <c r="O938">
        <v>280</v>
      </c>
      <c r="P938">
        <v>32.630000000000003</v>
      </c>
      <c r="Q938">
        <v>110.78</v>
      </c>
      <c r="R938" s="7">
        <v>3.2906</v>
      </c>
      <c r="S938" s="8">
        <v>220140</v>
      </c>
      <c r="T938">
        <v>4</v>
      </c>
      <c r="U938" s="9">
        <v>42.393999999999998</v>
      </c>
      <c r="V938" s="9">
        <v>42.219000000000001</v>
      </c>
      <c r="W938" s="9">
        <v>38.317999999999998</v>
      </c>
      <c r="X938" s="9">
        <v>41.965000000000003</v>
      </c>
      <c r="Y938" s="9">
        <v>44.817999999999998</v>
      </c>
    </row>
    <row r="939" spans="1:25" hidden="1" x14ac:dyDescent="0.3">
      <c r="A939" t="s">
        <v>445</v>
      </c>
      <c r="B939" t="s">
        <v>446</v>
      </c>
      <c r="C939" t="s">
        <v>1016</v>
      </c>
      <c r="D939" t="s">
        <v>448</v>
      </c>
      <c r="E939" s="52">
        <f>Transportation!E939/1000000</f>
        <v>2.2800000000000002E-5</v>
      </c>
      <c r="F939" s="55">
        <f t="shared" si="94"/>
        <v>5.5120879120879181E-6</v>
      </c>
      <c r="G939" s="57">
        <f t="shared" si="95"/>
        <v>5.5120879120879185E-7</v>
      </c>
      <c r="H939" s="4">
        <f t="shared" si="96"/>
        <v>8.7692307692307785E-8</v>
      </c>
      <c r="I939">
        <v>240300</v>
      </c>
      <c r="J939">
        <f t="shared" si="98"/>
        <v>2.8052041198501878</v>
      </c>
      <c r="K939" s="50">
        <f t="shared" si="93"/>
        <v>733.4553639647994</v>
      </c>
      <c r="L939" s="53">
        <f t="shared" si="97"/>
        <v>18.517428078482467</v>
      </c>
      <c r="M939">
        <v>11</v>
      </c>
      <c r="N939">
        <v>72.400000000000006</v>
      </c>
      <c r="O939">
        <v>411</v>
      </c>
      <c r="P939">
        <v>32.6</v>
      </c>
      <c r="Q939">
        <v>116.79</v>
      </c>
      <c r="R939" s="7">
        <v>5.6795999999999998</v>
      </c>
      <c r="S939" s="8">
        <v>177930</v>
      </c>
      <c r="T939">
        <v>4</v>
      </c>
      <c r="U939" s="9">
        <v>70.078999999999994</v>
      </c>
      <c r="V939" s="9">
        <v>70.415999999999997</v>
      </c>
      <c r="W939" s="9">
        <v>69.694000000000003</v>
      </c>
      <c r="X939" s="9">
        <v>71.432000000000002</v>
      </c>
      <c r="Y939" s="9">
        <v>72.819999999999993</v>
      </c>
    </row>
    <row r="940" spans="1:25" hidden="1" x14ac:dyDescent="0.3">
      <c r="A940" t="s">
        <v>445</v>
      </c>
      <c r="B940" t="s">
        <v>446</v>
      </c>
      <c r="C940" t="s">
        <v>1017</v>
      </c>
      <c r="D940" t="s">
        <v>448</v>
      </c>
      <c r="E940" s="52">
        <f>Transportation!E940/1000000</f>
        <v>1.66E-5</v>
      </c>
      <c r="F940" s="55">
        <f t="shared" si="94"/>
        <v>4.0131868131868177E-6</v>
      </c>
      <c r="G940" s="57">
        <f t="shared" si="95"/>
        <v>4.0131868131868172E-7</v>
      </c>
      <c r="H940" s="4">
        <f t="shared" si="96"/>
        <v>6.3846153846153913E-8</v>
      </c>
      <c r="I940">
        <v>415500</v>
      </c>
      <c r="J940">
        <f t="shared" si="98"/>
        <v>1.1811918772563177</v>
      </c>
      <c r="K940" s="50">
        <f t="shared" si="93"/>
        <v>1268.2093371925682</v>
      </c>
      <c r="L940" s="53">
        <f t="shared" si="97"/>
        <v>13.481987109772319</v>
      </c>
      <c r="M940">
        <v>50</v>
      </c>
      <c r="N940">
        <v>58.800000000000004</v>
      </c>
      <c r="O940">
        <v>441</v>
      </c>
      <c r="P940">
        <v>36.869999999999997</v>
      </c>
      <c r="Q940">
        <v>118.73</v>
      </c>
      <c r="R940" s="7">
        <v>7.5117000000000003</v>
      </c>
      <c r="S940" s="8">
        <v>269400</v>
      </c>
      <c r="T940">
        <v>5</v>
      </c>
      <c r="U940" s="9">
        <v>80.400999999999996</v>
      </c>
      <c r="V940" s="9">
        <v>80.025999999999996</v>
      </c>
      <c r="W940" s="9">
        <v>77.962999999999994</v>
      </c>
      <c r="X940" s="9">
        <v>79.555999999999997</v>
      </c>
      <c r="Y940" s="9">
        <v>81.061000000000007</v>
      </c>
    </row>
    <row r="941" spans="1:25" hidden="1" x14ac:dyDescent="0.3">
      <c r="A941" t="s">
        <v>445</v>
      </c>
      <c r="B941" t="s">
        <v>446</v>
      </c>
      <c r="C941" t="s">
        <v>1018</v>
      </c>
      <c r="D941" t="s">
        <v>448</v>
      </c>
      <c r="E941" s="52">
        <f>Transportation!E941/1000000</f>
        <v>2.2400000000000002E-5</v>
      </c>
      <c r="F941" s="55">
        <f t="shared" si="94"/>
        <v>5.4153846153846212E-6</v>
      </c>
      <c r="G941" s="57">
        <f t="shared" si="95"/>
        <v>5.4153846153846212E-7</v>
      </c>
      <c r="H941" s="4">
        <f t="shared" si="96"/>
        <v>8.6153846153846239E-8</v>
      </c>
      <c r="I941">
        <v>544600</v>
      </c>
      <c r="J941">
        <f t="shared" si="98"/>
        <v>1.216056555269923</v>
      </c>
      <c r="K941" s="50">
        <f t="shared" si="93"/>
        <v>1662.2546450904276</v>
      </c>
      <c r="L941" s="53">
        <f t="shared" si="97"/>
        <v>18.192560919210845</v>
      </c>
      <c r="M941">
        <v>31.700000000000003</v>
      </c>
      <c r="N941">
        <v>96.7</v>
      </c>
      <c r="O941">
        <v>524</v>
      </c>
      <c r="P941">
        <v>39.340000000000003</v>
      </c>
      <c r="Q941">
        <v>112.44</v>
      </c>
      <c r="R941" s="7">
        <v>5.4215999999999998</v>
      </c>
      <c r="S941">
        <v>27508</v>
      </c>
      <c r="T941">
        <v>2</v>
      </c>
      <c r="U941" s="9">
        <v>38.776000000000003</v>
      </c>
      <c r="V941" s="9">
        <v>38.826999999999998</v>
      </c>
      <c r="W941" s="9">
        <v>38.776000000000003</v>
      </c>
      <c r="X941" s="9">
        <v>40.665999999999997</v>
      </c>
      <c r="Y941" s="9">
        <v>42.555</v>
      </c>
    </row>
    <row r="942" spans="1:25" hidden="1" x14ac:dyDescent="0.3">
      <c r="A942" t="s">
        <v>445</v>
      </c>
      <c r="B942" t="s">
        <v>446</v>
      </c>
      <c r="C942" t="s">
        <v>1019</v>
      </c>
      <c r="D942" t="s">
        <v>448</v>
      </c>
      <c r="E942" s="52">
        <f>Transportation!E942/1000000</f>
        <v>1.0499999999999999E-5</v>
      </c>
      <c r="F942" s="55">
        <f t="shared" si="94"/>
        <v>2.538461538461541E-6</v>
      </c>
      <c r="G942" s="57">
        <f t="shared" si="95"/>
        <v>2.5384615384615408E-7</v>
      </c>
      <c r="H942" s="4">
        <f t="shared" si="96"/>
        <v>4.038461538461542E-8</v>
      </c>
      <c r="I942">
        <v>136400</v>
      </c>
      <c r="J942">
        <f t="shared" si="98"/>
        <v>2.275926961143695</v>
      </c>
      <c r="K942" s="50">
        <f t="shared" si="93"/>
        <v>416.32672344901636</v>
      </c>
      <c r="L942" s="53">
        <f t="shared" si="97"/>
        <v>8.5277629308800815</v>
      </c>
      <c r="M942">
        <v>15</v>
      </c>
      <c r="N942">
        <v>35.300000000000004</v>
      </c>
      <c r="O942">
        <v>469</v>
      </c>
      <c r="P942">
        <v>45.38</v>
      </c>
      <c r="Q942">
        <v>126.31</v>
      </c>
      <c r="R942" s="7">
        <v>13.28</v>
      </c>
      <c r="S942">
        <v>82979</v>
      </c>
      <c r="T942">
        <v>4</v>
      </c>
      <c r="U942" s="9">
        <v>23.295999999999999</v>
      </c>
      <c r="V942" s="9">
        <v>23.128</v>
      </c>
      <c r="W942" s="9">
        <v>22.34</v>
      </c>
      <c r="X942" s="9">
        <v>22.89</v>
      </c>
      <c r="Y942" s="9">
        <v>23.486999999999998</v>
      </c>
    </row>
    <row r="943" spans="1:25" hidden="1" x14ac:dyDescent="0.3">
      <c r="A943" t="s">
        <v>445</v>
      </c>
      <c r="B943" t="s">
        <v>446</v>
      </c>
      <c r="C943" t="s">
        <v>1020</v>
      </c>
      <c r="D943" t="s">
        <v>448</v>
      </c>
      <c r="E943" s="52">
        <f>Transportation!E943/1000000</f>
        <v>1.04E-5</v>
      </c>
      <c r="F943" s="55">
        <f t="shared" si="94"/>
        <v>2.5142857142857172E-6</v>
      </c>
      <c r="G943" s="57">
        <f t="shared" si="95"/>
        <v>2.514285714285717E-7</v>
      </c>
      <c r="H943" s="4">
        <f t="shared" si="96"/>
        <v>4.0000000000000041E-8</v>
      </c>
      <c r="I943">
        <v>104400</v>
      </c>
      <c r="J943">
        <f t="shared" si="98"/>
        <v>2.9452097701149427</v>
      </c>
      <c r="K943" s="50">
        <f t="shared" si="93"/>
        <v>318.654764868602</v>
      </c>
      <c r="L943" s="53">
        <f t="shared" si="97"/>
        <v>8.4465461410621785</v>
      </c>
      <c r="M943">
        <v>9.94</v>
      </c>
      <c r="N943">
        <v>33.1</v>
      </c>
      <c r="O943">
        <v>382</v>
      </c>
      <c r="P943">
        <v>27.47</v>
      </c>
      <c r="Q943">
        <v>112.19</v>
      </c>
      <c r="R943" s="7">
        <v>11.55</v>
      </c>
      <c r="S943" s="8">
        <v>107680</v>
      </c>
      <c r="T943">
        <v>2</v>
      </c>
      <c r="U943" s="9">
        <v>59.744</v>
      </c>
      <c r="V943" s="9">
        <v>59.384</v>
      </c>
      <c r="W943" s="9">
        <v>56.972999999999999</v>
      </c>
      <c r="X943" s="9">
        <v>58.408000000000001</v>
      </c>
      <c r="Y943" s="9">
        <v>59.843000000000004</v>
      </c>
    </row>
    <row r="944" spans="1:25" hidden="1" x14ac:dyDescent="0.3">
      <c r="A944" t="s">
        <v>445</v>
      </c>
      <c r="B944" t="s">
        <v>446</v>
      </c>
      <c r="C944" t="s">
        <v>1021</v>
      </c>
      <c r="D944" t="s">
        <v>448</v>
      </c>
      <c r="E944" s="52">
        <f>Transportation!E944/1000000</f>
        <v>2.65E-5</v>
      </c>
      <c r="F944" s="55">
        <f t="shared" si="94"/>
        <v>6.4065934065934133E-6</v>
      </c>
      <c r="G944" s="57">
        <f t="shared" si="95"/>
        <v>6.4065934065934131E-7</v>
      </c>
      <c r="H944" s="4">
        <f t="shared" si="96"/>
        <v>1.0192307692307703E-7</v>
      </c>
      <c r="I944">
        <v>295800</v>
      </c>
      <c r="J944">
        <f t="shared" si="98"/>
        <v>2.6486897819472617</v>
      </c>
      <c r="K944" s="50">
        <f t="shared" si="93"/>
        <v>902.85516712770561</v>
      </c>
      <c r="L944" s="53">
        <f t="shared" si="97"/>
        <v>21.52244930174497</v>
      </c>
      <c r="M944">
        <v>10.4</v>
      </c>
      <c r="N944">
        <v>91.7</v>
      </c>
      <c r="O944">
        <v>478</v>
      </c>
      <c r="P944">
        <v>43.51</v>
      </c>
      <c r="Q944">
        <v>123.51</v>
      </c>
      <c r="R944" s="7">
        <v>5.2199</v>
      </c>
      <c r="S944">
        <v>22136</v>
      </c>
      <c r="T944">
        <v>4</v>
      </c>
      <c r="U944" s="9">
        <v>26.081</v>
      </c>
      <c r="V944" s="9">
        <v>26.341999999999999</v>
      </c>
      <c r="W944" s="9">
        <v>25.908999999999999</v>
      </c>
      <c r="X944" s="9">
        <v>27.207999999999998</v>
      </c>
      <c r="Y944" s="9">
        <v>27.795999999999999</v>
      </c>
    </row>
    <row r="945" spans="1:25" hidden="1" x14ac:dyDescent="0.3">
      <c r="A945" t="s">
        <v>445</v>
      </c>
      <c r="B945" t="s">
        <v>446</v>
      </c>
      <c r="C945" t="s">
        <v>1022</v>
      </c>
      <c r="D945" t="s">
        <v>448</v>
      </c>
      <c r="E945" s="52">
        <f>Transportation!E945/1000000</f>
        <v>2.0300000000000002E-5</v>
      </c>
      <c r="F945" s="55">
        <f t="shared" si="94"/>
        <v>4.9076923076923137E-6</v>
      </c>
      <c r="G945" s="57">
        <f t="shared" si="95"/>
        <v>4.9076923076923128E-7</v>
      </c>
      <c r="H945" s="4">
        <f t="shared" si="96"/>
        <v>7.8076923076923155E-8</v>
      </c>
      <c r="I945">
        <v>141900</v>
      </c>
      <c r="J945">
        <f t="shared" si="98"/>
        <v>4.2295779598308672</v>
      </c>
      <c r="K945" s="50">
        <f t="shared" si="93"/>
        <v>433.11409133002513</v>
      </c>
      <c r="L945" s="53">
        <f t="shared" si="97"/>
        <v>16.487008333034826</v>
      </c>
      <c r="M945">
        <v>6.16</v>
      </c>
      <c r="N945">
        <v>57.2</v>
      </c>
      <c r="O945">
        <v>363</v>
      </c>
      <c r="P945">
        <v>31.47</v>
      </c>
      <c r="Q945">
        <v>116.95</v>
      </c>
      <c r="R945" s="7">
        <v>6.3573000000000004</v>
      </c>
      <c r="S945">
        <v>44487</v>
      </c>
      <c r="T945">
        <v>1</v>
      </c>
      <c r="U945" s="9">
        <v>63.491999999999997</v>
      </c>
      <c r="V945" s="9">
        <v>63.491999999999997</v>
      </c>
      <c r="W945" s="9">
        <v>63.491999999999997</v>
      </c>
      <c r="X945" s="9">
        <v>63.491999999999997</v>
      </c>
      <c r="Y945" s="9">
        <v>63.491999999999997</v>
      </c>
    </row>
    <row r="946" spans="1:25" hidden="1" x14ac:dyDescent="0.3">
      <c r="A946" t="s">
        <v>445</v>
      </c>
      <c r="B946" t="s">
        <v>446</v>
      </c>
      <c r="C946" t="s">
        <v>1023</v>
      </c>
      <c r="D946" t="s">
        <v>448</v>
      </c>
      <c r="E946" s="52">
        <f>Transportation!E946/1000000</f>
        <v>2.55E-5</v>
      </c>
      <c r="F946" s="55">
        <f t="shared" si="94"/>
        <v>6.164835164835171E-6</v>
      </c>
      <c r="G946" s="57">
        <f t="shared" si="95"/>
        <v>6.1648351648351708E-7</v>
      </c>
      <c r="H946" s="4">
        <f t="shared" si="96"/>
        <v>9.8076923076923175E-8</v>
      </c>
      <c r="I946">
        <v>257100</v>
      </c>
      <c r="J946">
        <f t="shared" si="98"/>
        <v>2.9323884189031504</v>
      </c>
      <c r="K946" s="50">
        <f t="shared" si="93"/>
        <v>784.73314221951694</v>
      </c>
      <c r="L946" s="53">
        <f t="shared" si="97"/>
        <v>20.710281403565912</v>
      </c>
      <c r="M946">
        <v>10.4</v>
      </c>
      <c r="N946">
        <v>79.5</v>
      </c>
      <c r="O946">
        <v>429</v>
      </c>
      <c r="P946">
        <v>44.41</v>
      </c>
      <c r="Q946">
        <v>126.95</v>
      </c>
      <c r="R946" s="7">
        <v>5.3966000000000003</v>
      </c>
      <c r="S946">
        <v>27599</v>
      </c>
      <c r="T946">
        <v>2</v>
      </c>
      <c r="U946" s="9">
        <v>22.065999999999999</v>
      </c>
      <c r="V946" s="9">
        <v>21.937999999999999</v>
      </c>
      <c r="W946" s="9">
        <v>21.332000000000001</v>
      </c>
      <c r="X946" s="9">
        <v>21.74</v>
      </c>
      <c r="Y946" s="9">
        <v>22.148</v>
      </c>
    </row>
    <row r="947" spans="1:25" hidden="1" x14ac:dyDescent="0.3">
      <c r="A947" t="s">
        <v>445</v>
      </c>
      <c r="B947" t="s">
        <v>446</v>
      </c>
      <c r="C947" t="s">
        <v>1024</v>
      </c>
      <c r="D947" t="s">
        <v>448</v>
      </c>
      <c r="E947" s="52">
        <f>Transportation!E947/1000000</f>
        <v>6.6799999999999996E-6</v>
      </c>
      <c r="F947" s="55">
        <f t="shared" si="94"/>
        <v>1.6149450549450564E-6</v>
      </c>
      <c r="G947" s="57">
        <f t="shared" si="95"/>
        <v>1.6149450549450565E-7</v>
      </c>
      <c r="H947" s="4">
        <f t="shared" si="96"/>
        <v>2.5692307692307716E-8</v>
      </c>
      <c r="I947">
        <v>106700</v>
      </c>
      <c r="J947">
        <f t="shared" si="98"/>
        <v>1.8509531865042173</v>
      </c>
      <c r="K947" s="50">
        <f t="shared" si="93"/>
        <v>325.67493689156925</v>
      </c>
      <c r="L947" s="53">
        <f t="shared" si="97"/>
        <v>5.4252815598360895</v>
      </c>
      <c r="M947">
        <v>23.8</v>
      </c>
      <c r="N947">
        <v>21.900000000000002</v>
      </c>
      <c r="O947">
        <v>383</v>
      </c>
      <c r="P947">
        <v>40.130000000000003</v>
      </c>
      <c r="Q947">
        <v>116.66</v>
      </c>
      <c r="R947" s="7">
        <v>17.484000000000002</v>
      </c>
      <c r="S947" s="8">
        <v>240720</v>
      </c>
      <c r="T947">
        <v>4</v>
      </c>
      <c r="U947" s="9">
        <v>68.412999999999997</v>
      </c>
      <c r="V947" s="9">
        <v>68.775000000000006</v>
      </c>
      <c r="W947" s="9">
        <v>68.343999999999994</v>
      </c>
      <c r="X947" s="9">
        <v>71.302000000000007</v>
      </c>
      <c r="Y947" s="9">
        <v>74.594999999999999</v>
      </c>
    </row>
    <row r="948" spans="1:25" hidden="1" x14ac:dyDescent="0.3">
      <c r="A948" t="s">
        <v>445</v>
      </c>
      <c r="B948" t="s">
        <v>446</v>
      </c>
      <c r="C948" t="s">
        <v>1025</v>
      </c>
      <c r="D948" t="s">
        <v>448</v>
      </c>
      <c r="E948" s="52">
        <f>Transportation!E948/1000000</f>
        <v>1.6200000000000001E-5</v>
      </c>
      <c r="F948" s="55">
        <f t="shared" si="94"/>
        <v>3.9164835164835207E-6</v>
      </c>
      <c r="G948" s="57">
        <f t="shared" si="95"/>
        <v>3.916483516483521E-7</v>
      </c>
      <c r="H948" s="4">
        <f t="shared" si="96"/>
        <v>6.2307692307692367E-8</v>
      </c>
      <c r="I948">
        <v>209300</v>
      </c>
      <c r="J948">
        <f t="shared" si="98"/>
        <v>2.2883854515050168</v>
      </c>
      <c r="K948" s="50">
        <f t="shared" ref="K948:K1011" si="99">I948*CVD_CHN</f>
        <v>638.8356540900229</v>
      </c>
      <c r="L948" s="53">
        <f t="shared" si="97"/>
        <v>13.157119950500697</v>
      </c>
      <c r="M948">
        <v>14.4</v>
      </c>
      <c r="N948">
        <v>55.2</v>
      </c>
      <c r="O948">
        <v>414</v>
      </c>
      <c r="P948">
        <v>23.36</v>
      </c>
      <c r="Q948">
        <v>112.7</v>
      </c>
      <c r="R948" s="7">
        <v>7.4922000000000004</v>
      </c>
      <c r="S948" s="8">
        <v>169940</v>
      </c>
      <c r="T948">
        <v>3</v>
      </c>
      <c r="U948" s="9">
        <v>55.390999999999998</v>
      </c>
      <c r="V948" s="9">
        <v>56.921999999999997</v>
      </c>
      <c r="W948" s="9">
        <v>54.222999999999999</v>
      </c>
      <c r="X948" s="9">
        <v>57.768999999999998</v>
      </c>
      <c r="Y948" s="9">
        <v>61.603999999999999</v>
      </c>
    </row>
    <row r="949" spans="1:25" hidden="1" x14ac:dyDescent="0.3">
      <c r="A949" t="s">
        <v>445</v>
      </c>
      <c r="B949" t="s">
        <v>446</v>
      </c>
      <c r="C949" t="s">
        <v>1026</v>
      </c>
      <c r="D949" t="s">
        <v>448</v>
      </c>
      <c r="E949" s="52">
        <f>Transportation!E949/1000000</f>
        <v>2.05E-5</v>
      </c>
      <c r="F949" s="55">
        <f t="shared" si="94"/>
        <v>4.9560439560439613E-6</v>
      </c>
      <c r="G949" s="57">
        <f t="shared" si="95"/>
        <v>4.9560439560439615E-7</v>
      </c>
      <c r="H949" s="4">
        <f t="shared" si="96"/>
        <v>7.8846153846153928E-8</v>
      </c>
      <c r="I949">
        <v>154400</v>
      </c>
      <c r="J949">
        <f t="shared" si="98"/>
        <v>3.9254545822538862</v>
      </c>
      <c r="K949" s="50">
        <f t="shared" si="99"/>
        <v>471.26720015049949</v>
      </c>
      <c r="L949" s="53">
        <f t="shared" si="97"/>
        <v>16.649441912670635</v>
      </c>
      <c r="M949">
        <v>17.100000000000001</v>
      </c>
      <c r="N949">
        <v>37.300000000000004</v>
      </c>
      <c r="O949">
        <v>184</v>
      </c>
      <c r="P949">
        <v>22.8</v>
      </c>
      <c r="Q949">
        <v>100.97</v>
      </c>
      <c r="R949" s="7">
        <v>4.9428000000000001</v>
      </c>
      <c r="S949">
        <v>15742</v>
      </c>
      <c r="T949">
        <v>2</v>
      </c>
      <c r="U949" s="9">
        <v>16.824000000000002</v>
      </c>
      <c r="V949" s="9">
        <v>16.832000000000001</v>
      </c>
      <c r="W949" s="9">
        <v>16.62</v>
      </c>
      <c r="X949" s="9">
        <v>16.841000000000001</v>
      </c>
      <c r="Y949" s="9">
        <v>17.062000000000001</v>
      </c>
    </row>
    <row r="950" spans="1:25" hidden="1" x14ac:dyDescent="0.3">
      <c r="A950" t="s">
        <v>445</v>
      </c>
      <c r="B950" t="s">
        <v>446</v>
      </c>
      <c r="C950" t="s">
        <v>1027</v>
      </c>
      <c r="D950" t="s">
        <v>448</v>
      </c>
      <c r="E950" s="52">
        <f>Transportation!E950/1000000</f>
        <v>1.8300000000000001E-5</v>
      </c>
      <c r="F950" s="55">
        <f t="shared" si="94"/>
        <v>4.4241758241758291E-6</v>
      </c>
      <c r="G950" s="57">
        <f t="shared" si="95"/>
        <v>4.4241758241758288E-7</v>
      </c>
      <c r="H950" s="4">
        <f t="shared" si="96"/>
        <v>7.0384615384615451E-8</v>
      </c>
      <c r="I950">
        <v>463000</v>
      </c>
      <c r="J950">
        <f t="shared" si="98"/>
        <v>1.1685666576673865</v>
      </c>
      <c r="K950" s="50">
        <f t="shared" si="99"/>
        <v>1413.1911507103709</v>
      </c>
      <c r="L950" s="53">
        <f t="shared" si="97"/>
        <v>14.862672536676715</v>
      </c>
      <c r="M950">
        <v>54.1</v>
      </c>
      <c r="N950">
        <v>63</v>
      </c>
      <c r="O950">
        <v>451</v>
      </c>
      <c r="P950">
        <v>43.17</v>
      </c>
      <c r="Q950">
        <v>124.38</v>
      </c>
      <c r="R950" s="7">
        <v>7.1577000000000002</v>
      </c>
      <c r="S950" s="8">
        <v>370480</v>
      </c>
      <c r="T950">
        <v>4</v>
      </c>
      <c r="U950" s="9">
        <v>33.975000000000001</v>
      </c>
      <c r="V950" s="9">
        <v>34.113</v>
      </c>
      <c r="W950" s="9">
        <v>33.718000000000004</v>
      </c>
      <c r="X950" s="9">
        <v>34.872999999999998</v>
      </c>
      <c r="Y950" s="9">
        <v>35.472000000000001</v>
      </c>
    </row>
    <row r="951" spans="1:25" hidden="1" x14ac:dyDescent="0.3">
      <c r="A951" t="s">
        <v>445</v>
      </c>
      <c r="B951" t="s">
        <v>446</v>
      </c>
      <c r="C951" t="s">
        <v>1028</v>
      </c>
      <c r="D951" t="s">
        <v>448</v>
      </c>
      <c r="E951" s="52">
        <f>Transportation!E951/1000000</f>
        <v>1.2100000000000001E-5</v>
      </c>
      <c r="F951" s="55">
        <f t="shared" si="94"/>
        <v>2.9252747252747287E-6</v>
      </c>
      <c r="G951" s="57">
        <f t="shared" si="95"/>
        <v>2.9252747252747285E-7</v>
      </c>
      <c r="H951" s="4">
        <f t="shared" si="96"/>
        <v>4.6538461538461585E-8</v>
      </c>
      <c r="I951">
        <v>100600</v>
      </c>
      <c r="J951">
        <f t="shared" si="98"/>
        <v>3.5560739314115315</v>
      </c>
      <c r="K951" s="50">
        <f t="shared" si="99"/>
        <v>307.05621978717778</v>
      </c>
      <c r="L951" s="53">
        <f t="shared" si="97"/>
        <v>9.8272315679665727</v>
      </c>
      <c r="M951">
        <v>7.34</v>
      </c>
      <c r="N951">
        <v>37.1</v>
      </c>
      <c r="O951">
        <v>408</v>
      </c>
      <c r="P951">
        <v>35.659999999999997</v>
      </c>
      <c r="Q951">
        <v>117.28</v>
      </c>
      <c r="R951" s="7">
        <v>10.994999999999999</v>
      </c>
      <c r="S951" s="8">
        <v>103690</v>
      </c>
      <c r="T951">
        <v>2</v>
      </c>
      <c r="U951" s="9">
        <v>76.756</v>
      </c>
      <c r="V951" s="9">
        <v>76.751999999999995</v>
      </c>
      <c r="W951" s="9">
        <v>76.022000000000006</v>
      </c>
      <c r="X951" s="9">
        <v>76.388999999999996</v>
      </c>
      <c r="Y951" s="9">
        <v>76.756</v>
      </c>
    </row>
    <row r="952" spans="1:25" hidden="1" x14ac:dyDescent="0.3">
      <c r="A952" t="s">
        <v>445</v>
      </c>
      <c r="B952" t="s">
        <v>446</v>
      </c>
      <c r="C952" t="s">
        <v>1029</v>
      </c>
      <c r="D952" t="s">
        <v>448</v>
      </c>
      <c r="E952" s="52">
        <f>Transportation!E952/1000000</f>
        <v>1.73E-5</v>
      </c>
      <c r="F952" s="55">
        <f t="shared" si="94"/>
        <v>4.1824175824175868E-6</v>
      </c>
      <c r="G952" s="57">
        <f t="shared" si="95"/>
        <v>4.182417582417587E-7</v>
      </c>
      <c r="H952" s="4">
        <f t="shared" si="96"/>
        <v>6.6538461538461599E-8</v>
      </c>
      <c r="I952">
        <v>242400</v>
      </c>
      <c r="J952">
        <f t="shared" si="98"/>
        <v>2.1100700804455443</v>
      </c>
      <c r="K952" s="50">
        <f t="shared" si="99"/>
        <v>739.86508624663907</v>
      </c>
      <c r="L952" s="53">
        <f t="shared" si="97"/>
        <v>14.050504638497658</v>
      </c>
      <c r="M952">
        <v>11.5</v>
      </c>
      <c r="N952">
        <v>71.5</v>
      </c>
      <c r="O952">
        <v>573</v>
      </c>
      <c r="P952">
        <v>33.72</v>
      </c>
      <c r="Q952">
        <v>118.68</v>
      </c>
      <c r="R952" s="7">
        <v>8.0115999999999996</v>
      </c>
      <c r="S952" s="8">
        <v>161960</v>
      </c>
      <c r="T952">
        <v>2</v>
      </c>
      <c r="U952" s="9">
        <v>86.382000000000005</v>
      </c>
      <c r="V952" s="9">
        <v>86.448999999999998</v>
      </c>
      <c r="W952" s="9">
        <v>86.372</v>
      </c>
      <c r="X952" s="9">
        <v>86.734999999999999</v>
      </c>
      <c r="Y952" s="9">
        <v>87.099000000000004</v>
      </c>
    </row>
    <row r="953" spans="1:25" hidden="1" x14ac:dyDescent="0.3">
      <c r="A953" t="s">
        <v>445</v>
      </c>
      <c r="B953" t="s">
        <v>446</v>
      </c>
      <c r="C953" t="s">
        <v>1030</v>
      </c>
      <c r="D953" t="s">
        <v>448</v>
      </c>
      <c r="E953" s="52">
        <f>Transportation!E953/1000000</f>
        <v>2.3700000000000003E-5</v>
      </c>
      <c r="F953" s="55">
        <f t="shared" si="94"/>
        <v>5.7296703296703366E-6</v>
      </c>
      <c r="G953" s="57">
        <f t="shared" si="95"/>
        <v>5.729670329670336E-7</v>
      </c>
      <c r="H953" s="4">
        <f t="shared" si="96"/>
        <v>9.1153846153846257E-8</v>
      </c>
      <c r="I953">
        <v>502100</v>
      </c>
      <c r="J953">
        <f t="shared" si="98"/>
        <v>1.3955375174268076</v>
      </c>
      <c r="K953" s="50">
        <f t="shared" si="99"/>
        <v>1532.5340751008148</v>
      </c>
      <c r="L953" s="53">
        <f t="shared" si="97"/>
        <v>19.248379186843618</v>
      </c>
      <c r="M953">
        <v>27.6</v>
      </c>
      <c r="N953">
        <v>95.7</v>
      </c>
      <c r="O953">
        <v>534</v>
      </c>
      <c r="P953">
        <v>31.03</v>
      </c>
      <c r="Q953">
        <v>121.24</v>
      </c>
      <c r="R953" s="7">
        <v>5.5807000000000002</v>
      </c>
      <c r="S953" s="8">
        <v>436150</v>
      </c>
      <c r="T953">
        <v>4</v>
      </c>
      <c r="U953" s="9">
        <v>80.091999999999999</v>
      </c>
      <c r="V953" s="9">
        <v>79.778999999999996</v>
      </c>
      <c r="W953" s="9">
        <v>72.69</v>
      </c>
      <c r="X953" s="9">
        <v>80.846000000000004</v>
      </c>
      <c r="Y953" s="9">
        <v>83.891999999999996</v>
      </c>
    </row>
    <row r="954" spans="1:25" hidden="1" x14ac:dyDescent="0.3">
      <c r="A954" t="s">
        <v>445</v>
      </c>
      <c r="B954" t="s">
        <v>446</v>
      </c>
      <c r="C954" t="s">
        <v>1031</v>
      </c>
      <c r="D954" t="s">
        <v>448</v>
      </c>
      <c r="E954" s="52">
        <f>Transportation!E954/1000000</f>
        <v>2.8900000000000001E-5</v>
      </c>
      <c r="F954" s="55">
        <f t="shared" si="94"/>
        <v>6.9868131868131948E-6</v>
      </c>
      <c r="G954" s="57">
        <f t="shared" si="95"/>
        <v>6.9868131868131939E-7</v>
      </c>
      <c r="H954" s="4">
        <f t="shared" si="96"/>
        <v>1.1115384615384626E-7</v>
      </c>
      <c r="I954">
        <v>220600</v>
      </c>
      <c r="J954">
        <f t="shared" si="98"/>
        <v>3.8732517565729827</v>
      </c>
      <c r="K954" s="50">
        <f t="shared" si="99"/>
        <v>673.32606446373177</v>
      </c>
      <c r="L954" s="53">
        <f t="shared" si="97"/>
        <v>23.4716522573747</v>
      </c>
      <c r="M954">
        <v>6.1000000000000005</v>
      </c>
      <c r="N954">
        <v>89.300000000000011</v>
      </c>
      <c r="O954">
        <v>377</v>
      </c>
      <c r="P954">
        <v>30.19</v>
      </c>
      <c r="Q954">
        <v>111.78</v>
      </c>
      <c r="R954" s="7">
        <v>4.2183999999999999</v>
      </c>
      <c r="S954">
        <v>82520</v>
      </c>
      <c r="T954">
        <v>2</v>
      </c>
      <c r="U954" s="9">
        <v>63.316000000000003</v>
      </c>
      <c r="V954" s="9">
        <v>63.305</v>
      </c>
      <c r="W954" s="9">
        <v>63.052999999999997</v>
      </c>
      <c r="X954" s="9">
        <v>63.185000000000002</v>
      </c>
      <c r="Y954" s="9">
        <v>63.316000000000003</v>
      </c>
    </row>
    <row r="955" spans="1:25" hidden="1" x14ac:dyDescent="0.3">
      <c r="A955" t="s">
        <v>445</v>
      </c>
      <c r="B955" t="s">
        <v>446</v>
      </c>
      <c r="C955" t="s">
        <v>1032</v>
      </c>
      <c r="D955" t="s">
        <v>448</v>
      </c>
      <c r="E955" s="52">
        <f>Transportation!E955/1000000</f>
        <v>1.49E-5</v>
      </c>
      <c r="F955" s="55">
        <f t="shared" si="94"/>
        <v>3.6021978021978058E-6</v>
      </c>
      <c r="G955" s="57">
        <f t="shared" si="95"/>
        <v>3.6021978021978057E-7</v>
      </c>
      <c r="H955" s="4">
        <f t="shared" si="96"/>
        <v>5.7307692307692362E-8</v>
      </c>
      <c r="I955">
        <v>252100</v>
      </c>
      <c r="J955">
        <f t="shared" si="98"/>
        <v>1.747418038476795</v>
      </c>
      <c r="K955" s="50">
        <f t="shared" si="99"/>
        <v>769.47189869132717</v>
      </c>
      <c r="L955" s="53">
        <f t="shared" si="97"/>
        <v>12.101301682867927</v>
      </c>
      <c r="M955">
        <v>26.6</v>
      </c>
      <c r="N955">
        <v>48.900000000000006</v>
      </c>
      <c r="O955">
        <v>451</v>
      </c>
      <c r="P955">
        <v>46.65</v>
      </c>
      <c r="Q955">
        <v>127</v>
      </c>
      <c r="R955" s="7">
        <v>9.2220999999999993</v>
      </c>
      <c r="S955">
        <v>40022</v>
      </c>
      <c r="T955">
        <v>2</v>
      </c>
      <c r="U955" s="9">
        <v>19.431000000000001</v>
      </c>
      <c r="V955" s="9">
        <v>19.41</v>
      </c>
      <c r="W955" s="9">
        <v>19.254999999999999</v>
      </c>
      <c r="X955" s="9">
        <v>19.401</v>
      </c>
      <c r="Y955" s="9">
        <v>19.545999999999999</v>
      </c>
    </row>
    <row r="956" spans="1:25" hidden="1" x14ac:dyDescent="0.3">
      <c r="A956" t="s">
        <v>445</v>
      </c>
      <c r="B956" t="s">
        <v>446</v>
      </c>
      <c r="C956" t="s">
        <v>1033</v>
      </c>
      <c r="D956" t="s">
        <v>448</v>
      </c>
      <c r="E956" s="52">
        <f>Transportation!E956/1000000</f>
        <v>1.9900000000000003E-5</v>
      </c>
      <c r="F956" s="55">
        <f t="shared" si="94"/>
        <v>4.8109890109890168E-6</v>
      </c>
      <c r="G956" s="57">
        <f t="shared" si="95"/>
        <v>4.8109890109890166E-7</v>
      </c>
      <c r="H956" s="4">
        <f t="shared" si="96"/>
        <v>7.6538461538461622E-8</v>
      </c>
      <c r="I956">
        <v>216700</v>
      </c>
      <c r="J956">
        <f t="shared" si="98"/>
        <v>2.7150482810336873</v>
      </c>
      <c r="K956" s="50">
        <f t="shared" si="99"/>
        <v>661.42229451174376</v>
      </c>
      <c r="L956" s="53">
        <f t="shared" si="97"/>
        <v>16.162141173763203</v>
      </c>
      <c r="M956">
        <v>12.4</v>
      </c>
      <c r="N956">
        <v>61.7</v>
      </c>
      <c r="O956">
        <v>402</v>
      </c>
      <c r="P956">
        <v>33.909999999999997</v>
      </c>
      <c r="Q956">
        <v>117.95</v>
      </c>
      <c r="R956" s="7">
        <v>6.5247999999999999</v>
      </c>
      <c r="S956" s="8">
        <v>131700</v>
      </c>
      <c r="T956">
        <v>2</v>
      </c>
      <c r="U956" s="9">
        <v>82.481999999999999</v>
      </c>
      <c r="V956" s="9">
        <v>81.912000000000006</v>
      </c>
      <c r="W956" s="9">
        <v>78.953999999999994</v>
      </c>
      <c r="X956" s="9">
        <v>80.822999999999993</v>
      </c>
      <c r="Y956" s="9">
        <v>82.691999999999993</v>
      </c>
    </row>
    <row r="957" spans="1:25" hidden="1" x14ac:dyDescent="0.3">
      <c r="A957" t="s">
        <v>445</v>
      </c>
      <c r="B957" t="s">
        <v>446</v>
      </c>
      <c r="C957" t="s">
        <v>1034</v>
      </c>
      <c r="D957" t="s">
        <v>448</v>
      </c>
      <c r="E957" s="52">
        <f>Transportation!E957/1000000</f>
        <v>1.5800000000000001E-5</v>
      </c>
      <c r="F957" s="55">
        <f t="shared" si="94"/>
        <v>3.8197802197802238E-6</v>
      </c>
      <c r="G957" s="57">
        <f t="shared" si="95"/>
        <v>3.8197802197802241E-7</v>
      </c>
      <c r="H957" s="4">
        <f t="shared" si="96"/>
        <v>6.0769230769230834E-8</v>
      </c>
      <c r="I957">
        <v>208500</v>
      </c>
      <c r="J957">
        <f t="shared" si="98"/>
        <v>2.2404456834532374</v>
      </c>
      <c r="K957" s="50">
        <f t="shared" si="99"/>
        <v>636.39385512551257</v>
      </c>
      <c r="L957" s="53">
        <f t="shared" si="97"/>
        <v>12.832252791229076</v>
      </c>
      <c r="M957">
        <v>10.700000000000001</v>
      </c>
      <c r="N957">
        <v>63.6</v>
      </c>
      <c r="O957">
        <v>502</v>
      </c>
      <c r="P957">
        <v>21.39</v>
      </c>
      <c r="Q957">
        <v>110.25</v>
      </c>
      <c r="R957" s="7">
        <v>7.8936000000000002</v>
      </c>
      <c r="S957" s="8">
        <v>147980</v>
      </c>
      <c r="T957">
        <v>2</v>
      </c>
      <c r="U957" s="9">
        <v>38.085999999999999</v>
      </c>
      <c r="V957" s="9">
        <v>37.97</v>
      </c>
      <c r="W957" s="9">
        <v>35.747999999999998</v>
      </c>
      <c r="X957" s="9">
        <v>36.918999999999997</v>
      </c>
      <c r="Y957" s="9">
        <v>38.090000000000003</v>
      </c>
    </row>
    <row r="958" spans="1:25" hidden="1" x14ac:dyDescent="0.3">
      <c r="A958" t="s">
        <v>445</v>
      </c>
      <c r="B958" t="s">
        <v>446</v>
      </c>
      <c r="C958" t="s">
        <v>1035</v>
      </c>
      <c r="D958" t="s">
        <v>448</v>
      </c>
      <c r="E958" s="52">
        <f>Transportation!E958/1000000</f>
        <v>4.3799999999999996E-6</v>
      </c>
      <c r="F958" s="55">
        <f t="shared" si="94"/>
        <v>1.0589010989010998E-6</v>
      </c>
      <c r="G958" s="57">
        <f t="shared" si="95"/>
        <v>1.0589010989010999E-7</v>
      </c>
      <c r="H958" s="4">
        <f t="shared" si="96"/>
        <v>1.6846153846153859E-8</v>
      </c>
      <c r="I958">
        <v>101600</v>
      </c>
      <c r="J958">
        <f t="shared" si="98"/>
        <v>1.2745703001968502</v>
      </c>
      <c r="K958" s="50">
        <f t="shared" si="99"/>
        <v>310.10846849281575</v>
      </c>
      <c r="L958" s="53">
        <f t="shared" si="97"/>
        <v>3.5572953940242629</v>
      </c>
      <c r="M958">
        <v>20.400000000000002</v>
      </c>
      <c r="N958">
        <v>22.5</v>
      </c>
      <c r="O958">
        <v>665</v>
      </c>
      <c r="P958">
        <v>40.33</v>
      </c>
      <c r="Q958">
        <v>120.35</v>
      </c>
      <c r="R958" s="7">
        <v>29.536999999999999</v>
      </c>
      <c r="S958">
        <v>48486</v>
      </c>
      <c r="T958">
        <v>2</v>
      </c>
      <c r="U958" s="9">
        <v>43.462000000000003</v>
      </c>
      <c r="V958" s="9">
        <v>43.466000000000001</v>
      </c>
      <c r="W958" s="9">
        <v>43.462000000000003</v>
      </c>
      <c r="X958" s="9">
        <v>44.274999999999999</v>
      </c>
      <c r="Y958" s="9">
        <v>45.088999999999999</v>
      </c>
    </row>
    <row r="959" spans="1:25" hidden="1" x14ac:dyDescent="0.3">
      <c r="A959" t="s">
        <v>445</v>
      </c>
      <c r="B959" t="s">
        <v>446</v>
      </c>
      <c r="C959" t="s">
        <v>1036</v>
      </c>
      <c r="D959" t="s">
        <v>448</v>
      </c>
      <c r="E959" s="52">
        <f>Transportation!E959/1000000</f>
        <v>1.77E-5</v>
      </c>
      <c r="F959" s="55">
        <f t="shared" si="94"/>
        <v>4.2791208791208837E-6</v>
      </c>
      <c r="G959" s="57">
        <f t="shared" si="95"/>
        <v>4.2791208791208833E-7</v>
      </c>
      <c r="H959" s="4">
        <f t="shared" si="96"/>
        <v>6.8076923076923145E-8</v>
      </c>
      <c r="I959">
        <v>263400</v>
      </c>
      <c r="J959">
        <f t="shared" si="98"/>
        <v>1.9867393223234624</v>
      </c>
      <c r="K959" s="50">
        <f t="shared" si="99"/>
        <v>803.96230906503604</v>
      </c>
      <c r="L959" s="53">
        <f t="shared" si="97"/>
        <v>14.375371797769281</v>
      </c>
      <c r="M959">
        <v>27.1</v>
      </c>
      <c r="N959">
        <v>50.6</v>
      </c>
      <c r="O959">
        <v>339</v>
      </c>
      <c r="P959">
        <v>31.74</v>
      </c>
      <c r="Q959">
        <v>113.37</v>
      </c>
      <c r="R959" s="7">
        <v>6.6932</v>
      </c>
      <c r="S959">
        <v>49966</v>
      </c>
      <c r="T959">
        <v>2</v>
      </c>
      <c r="U959" s="9">
        <v>63.667000000000002</v>
      </c>
      <c r="V959" s="9">
        <v>63.680999999999997</v>
      </c>
      <c r="W959" s="9">
        <v>63.667000000000002</v>
      </c>
      <c r="X959" s="9">
        <v>65.918000000000006</v>
      </c>
      <c r="Y959" s="9">
        <v>68.17</v>
      </c>
    </row>
    <row r="960" spans="1:25" hidden="1" x14ac:dyDescent="0.3">
      <c r="A960" t="s">
        <v>445</v>
      </c>
      <c r="B960" t="s">
        <v>446</v>
      </c>
      <c r="C960" t="s">
        <v>1037</v>
      </c>
      <c r="D960" t="s">
        <v>448</v>
      </c>
      <c r="E960" s="52">
        <f>Transportation!E960/1000000</f>
        <v>8.7900000000000009E-5</v>
      </c>
      <c r="F960" s="55">
        <f t="shared" si="94"/>
        <v>2.1250549450549476E-5</v>
      </c>
      <c r="G960" s="57">
        <f t="shared" si="95"/>
        <v>2.1250549450549476E-6</v>
      </c>
      <c r="H960" s="4">
        <f t="shared" si="96"/>
        <v>3.3807692307692343E-7</v>
      </c>
      <c r="I960">
        <v>1189000</v>
      </c>
      <c r="J960">
        <f t="shared" si="98"/>
        <v>2.1856992956265771</v>
      </c>
      <c r="K960" s="50">
        <f t="shared" si="99"/>
        <v>3629.1237110035227</v>
      </c>
      <c r="L960" s="53">
        <f t="shared" si="97"/>
        <v>71.389558249938972</v>
      </c>
      <c r="M960">
        <v>18.600000000000001</v>
      </c>
      <c r="N960">
        <v>276</v>
      </c>
      <c r="O960">
        <v>402</v>
      </c>
      <c r="P960">
        <v>33.97</v>
      </c>
      <c r="Q960">
        <v>118.3</v>
      </c>
      <c r="R960" s="7">
        <v>1.4596</v>
      </c>
      <c r="S960" s="8">
        <v>308160</v>
      </c>
      <c r="T960">
        <v>4</v>
      </c>
      <c r="U960" s="9">
        <v>91.709000000000003</v>
      </c>
      <c r="V960" s="9">
        <v>91.677000000000007</v>
      </c>
      <c r="W960" s="9">
        <v>88.549000000000007</v>
      </c>
      <c r="X960" s="9">
        <v>90.146000000000001</v>
      </c>
      <c r="Y960" s="9">
        <v>91.912000000000006</v>
      </c>
    </row>
    <row r="961" spans="1:25" hidden="1" x14ac:dyDescent="0.3">
      <c r="A961" t="s">
        <v>445</v>
      </c>
      <c r="B961" t="s">
        <v>446</v>
      </c>
      <c r="C961" t="s">
        <v>1038</v>
      </c>
      <c r="D961" t="s">
        <v>448</v>
      </c>
      <c r="E961" s="52">
        <f>Transportation!E961/1000000</f>
        <v>1.95E-5</v>
      </c>
      <c r="F961" s="55">
        <f t="shared" si="94"/>
        <v>4.714285714285719E-6</v>
      </c>
      <c r="G961" s="57">
        <f t="shared" si="95"/>
        <v>4.7142857142857192E-7</v>
      </c>
      <c r="H961" s="4">
        <f t="shared" si="96"/>
        <v>7.5000000000000076E-8</v>
      </c>
      <c r="I961">
        <v>763400</v>
      </c>
      <c r="J961">
        <f t="shared" si="98"/>
        <v>0.7552067232119466</v>
      </c>
      <c r="K961" s="50">
        <f t="shared" si="99"/>
        <v>2330.0866618840109</v>
      </c>
      <c r="L961" s="53">
        <f t="shared" si="97"/>
        <v>15.837274014491584</v>
      </c>
      <c r="M961">
        <v>98.2</v>
      </c>
      <c r="N961">
        <v>77.100000000000009</v>
      </c>
      <c r="O961">
        <v>492</v>
      </c>
      <c r="P961">
        <v>31.32</v>
      </c>
      <c r="Q961">
        <v>120.61</v>
      </c>
      <c r="R961" s="7">
        <v>6.3853999999999997</v>
      </c>
      <c r="S961" s="8">
        <v>344350</v>
      </c>
      <c r="T961">
        <v>4</v>
      </c>
      <c r="U961" s="9">
        <v>92.132999999999996</v>
      </c>
      <c r="V961" s="9">
        <v>91.712000000000003</v>
      </c>
      <c r="W961" s="9">
        <v>87.525000000000006</v>
      </c>
      <c r="X961" s="9">
        <v>91.21</v>
      </c>
      <c r="Y961" s="9">
        <v>92.760999999999996</v>
      </c>
    </row>
    <row r="962" spans="1:25" hidden="1" x14ac:dyDescent="0.3">
      <c r="A962" t="s">
        <v>445</v>
      </c>
      <c r="B962" t="s">
        <v>446</v>
      </c>
      <c r="C962" t="s">
        <v>1039</v>
      </c>
      <c r="D962" t="s">
        <v>448</v>
      </c>
      <c r="E962" s="52">
        <f>Transportation!E962/1000000</f>
        <v>6.230000000000001E-5</v>
      </c>
      <c r="F962" s="55">
        <f t="shared" ref="F962:F1025" si="100">0.241758241758242*E962</f>
        <v>1.506153846153848E-5</v>
      </c>
      <c r="G962" s="57">
        <f t="shared" ref="G962:G1025" si="101">0.0241758241758242*E962</f>
        <v>1.506153846153848E-6</v>
      </c>
      <c r="H962" s="4">
        <f t="shared" ref="H962:H1025" si="102">0.00384615384615385*E962</f>
        <v>2.396153846153849E-7</v>
      </c>
      <c r="I962">
        <v>1183000</v>
      </c>
      <c r="J962">
        <f t="shared" si="98"/>
        <v>1.5569931213017754</v>
      </c>
      <c r="K962" s="50">
        <f t="shared" si="99"/>
        <v>3610.810218769695</v>
      </c>
      <c r="L962" s="53">
        <f t="shared" ref="L962:L1025" si="103">(J962/10)*K962*0.09</f>
        <v>50.59806005655517</v>
      </c>
      <c r="M962">
        <v>38.5</v>
      </c>
      <c r="N962">
        <v>191</v>
      </c>
      <c r="O962">
        <v>381</v>
      </c>
      <c r="P962">
        <v>33.64</v>
      </c>
      <c r="Q962">
        <v>116.98</v>
      </c>
      <c r="R962" s="7">
        <v>1.9999</v>
      </c>
      <c r="S962" s="8">
        <v>120120</v>
      </c>
      <c r="T962">
        <v>2</v>
      </c>
      <c r="U962" s="9">
        <v>69.278999999999996</v>
      </c>
      <c r="V962" s="9">
        <v>69.090999999999994</v>
      </c>
      <c r="W962" s="9">
        <v>68.126000000000005</v>
      </c>
      <c r="X962" s="9">
        <v>68.757000000000005</v>
      </c>
      <c r="Y962" s="9">
        <v>69.388999999999996</v>
      </c>
    </row>
    <row r="963" spans="1:25" hidden="1" x14ac:dyDescent="0.3">
      <c r="A963" t="s">
        <v>445</v>
      </c>
      <c r="B963" t="s">
        <v>446</v>
      </c>
      <c r="C963" t="s">
        <v>1040</v>
      </c>
      <c r="D963" t="s">
        <v>448</v>
      </c>
      <c r="E963" s="52">
        <f>Transportation!E963/1000000</f>
        <v>6.2000000000000003E-5</v>
      </c>
      <c r="F963" s="55">
        <f t="shared" si="100"/>
        <v>1.4989010989011005E-5</v>
      </c>
      <c r="G963" s="57">
        <f t="shared" si="101"/>
        <v>1.4989010989011005E-6</v>
      </c>
      <c r="H963" s="4">
        <f t="shared" si="102"/>
        <v>2.3846153846153872E-7</v>
      </c>
      <c r="I963">
        <v>1503000</v>
      </c>
      <c r="J963">
        <f t="shared" ref="J963:J1026" si="104">((591307500000)*E963)/(20*I963)</f>
        <v>1.2195963073852296</v>
      </c>
      <c r="K963" s="50">
        <f t="shared" si="99"/>
        <v>4587.5298045738391</v>
      </c>
      <c r="L963" s="53">
        <f t="shared" si="103"/>
        <v>50.354409687101445</v>
      </c>
      <c r="M963">
        <v>53</v>
      </c>
      <c r="N963">
        <v>206</v>
      </c>
      <c r="O963">
        <v>412</v>
      </c>
      <c r="P963">
        <v>36.19</v>
      </c>
      <c r="Q963">
        <v>117.11</v>
      </c>
      <c r="R963" s="7">
        <v>1.9958</v>
      </c>
      <c r="S963" s="8">
        <v>455690</v>
      </c>
      <c r="T963">
        <v>6</v>
      </c>
      <c r="U963" s="9">
        <v>80.756</v>
      </c>
      <c r="V963" s="9">
        <v>80.037000000000006</v>
      </c>
      <c r="W963" s="9">
        <v>74.509</v>
      </c>
      <c r="X963" s="9">
        <v>81.855000000000004</v>
      </c>
      <c r="Y963" s="9">
        <v>82.605999999999995</v>
      </c>
    </row>
    <row r="964" spans="1:25" hidden="1" x14ac:dyDescent="0.3">
      <c r="A964" t="s">
        <v>445</v>
      </c>
      <c r="B964" t="s">
        <v>446</v>
      </c>
      <c r="C964" t="s">
        <v>1041</v>
      </c>
      <c r="D964" t="s">
        <v>448</v>
      </c>
      <c r="E964" s="52">
        <f>Transportation!E964/1000000</f>
        <v>1.2100000000000001E-5</v>
      </c>
      <c r="F964" s="55">
        <f t="shared" si="100"/>
        <v>2.9252747252747287E-6</v>
      </c>
      <c r="G964" s="57">
        <f t="shared" si="101"/>
        <v>2.9252747252747285E-7</v>
      </c>
      <c r="H964" s="4">
        <f t="shared" si="102"/>
        <v>4.6538461538461585E-8</v>
      </c>
      <c r="I964">
        <v>284400</v>
      </c>
      <c r="J964">
        <f t="shared" si="104"/>
        <v>1.2578798786919834</v>
      </c>
      <c r="K964" s="50">
        <f t="shared" si="99"/>
        <v>868.05953188343301</v>
      </c>
      <c r="L964" s="53">
        <f t="shared" si="103"/>
        <v>9.8272315679665727</v>
      </c>
      <c r="M964">
        <v>23.700000000000003</v>
      </c>
      <c r="N964">
        <v>58.400000000000006</v>
      </c>
      <c r="O964">
        <v>652</v>
      </c>
      <c r="P964">
        <v>31.46</v>
      </c>
      <c r="Q964">
        <v>121.11</v>
      </c>
      <c r="R964" s="7">
        <v>11.172000000000001</v>
      </c>
      <c r="S964" s="8">
        <v>513230</v>
      </c>
      <c r="T964">
        <v>3</v>
      </c>
      <c r="U964" s="9">
        <v>81.637</v>
      </c>
      <c r="V964" s="9">
        <v>82.763000000000005</v>
      </c>
      <c r="W964" s="9">
        <v>81.103999999999999</v>
      </c>
      <c r="X964" s="9">
        <v>82.863</v>
      </c>
      <c r="Y964" s="9">
        <v>86.372</v>
      </c>
    </row>
    <row r="965" spans="1:25" hidden="1" x14ac:dyDescent="0.3">
      <c r="A965" t="s">
        <v>445</v>
      </c>
      <c r="B965" t="s">
        <v>446</v>
      </c>
      <c r="C965" t="s">
        <v>1042</v>
      </c>
      <c r="D965" t="s">
        <v>448</v>
      </c>
      <c r="E965" s="52">
        <f>Transportation!E965/1000000</f>
        <v>9.130000000000001E-5</v>
      </c>
      <c r="F965" s="55">
        <f t="shared" si="100"/>
        <v>2.2072527472527497E-5</v>
      </c>
      <c r="G965" s="57">
        <f t="shared" si="101"/>
        <v>2.2072527472527498E-6</v>
      </c>
      <c r="H965" s="4">
        <f t="shared" si="102"/>
        <v>3.5115384615384653E-7</v>
      </c>
      <c r="I965">
        <v>1244000</v>
      </c>
      <c r="J965">
        <f t="shared" si="104"/>
        <v>2.1698703677652738</v>
      </c>
      <c r="K965" s="50">
        <f t="shared" si="99"/>
        <v>3796.99738981361</v>
      </c>
      <c r="L965" s="53">
        <f t="shared" si="103"/>
        <v>74.150929103747771</v>
      </c>
      <c r="M965">
        <v>15.4</v>
      </c>
      <c r="N965">
        <v>317</v>
      </c>
      <c r="O965">
        <v>431</v>
      </c>
      <c r="P965">
        <v>22.27</v>
      </c>
      <c r="Q965">
        <v>112.79</v>
      </c>
      <c r="R965" s="7">
        <v>1.3579000000000001</v>
      </c>
      <c r="S965">
        <v>93783</v>
      </c>
      <c r="T965">
        <v>3</v>
      </c>
      <c r="U965" s="9">
        <v>38.118000000000002</v>
      </c>
      <c r="V965" s="9">
        <v>37.92</v>
      </c>
      <c r="W965" s="9">
        <v>36.667999999999999</v>
      </c>
      <c r="X965" s="9">
        <v>38.180999999999997</v>
      </c>
      <c r="Y965" s="9">
        <v>40.054000000000002</v>
      </c>
    </row>
    <row r="966" spans="1:25" hidden="1" x14ac:dyDescent="0.3">
      <c r="A966" t="s">
        <v>445</v>
      </c>
      <c r="B966" t="s">
        <v>446</v>
      </c>
      <c r="C966" t="s">
        <v>1043</v>
      </c>
      <c r="D966" t="s">
        <v>448</v>
      </c>
      <c r="E966" s="52">
        <f>Transportation!E966/1000000</f>
        <v>3.0200000000000002E-5</v>
      </c>
      <c r="F966" s="55">
        <f t="shared" si="100"/>
        <v>7.3010989010989093E-6</v>
      </c>
      <c r="G966" s="57">
        <f t="shared" si="101"/>
        <v>7.3010989010989097E-7</v>
      </c>
      <c r="H966" s="4">
        <f t="shared" si="102"/>
        <v>1.1615384615384627E-7</v>
      </c>
      <c r="I966">
        <v>262500</v>
      </c>
      <c r="J966">
        <f t="shared" si="104"/>
        <v>3.4014259999999998</v>
      </c>
      <c r="K966" s="50">
        <f t="shared" si="99"/>
        <v>801.21528522996186</v>
      </c>
      <c r="L966" s="53">
        <f t="shared" si="103"/>
        <v>24.52747052500747</v>
      </c>
      <c r="M966">
        <v>8.42</v>
      </c>
      <c r="N966">
        <v>90.5</v>
      </c>
      <c r="O966">
        <v>384</v>
      </c>
      <c r="P966">
        <v>33.17</v>
      </c>
      <c r="Q966">
        <v>115.62</v>
      </c>
      <c r="R966" s="7">
        <v>4.2447999999999997</v>
      </c>
      <c r="S966" s="8">
        <v>106800</v>
      </c>
      <c r="T966">
        <v>1</v>
      </c>
      <c r="U966" s="9">
        <v>75.763000000000005</v>
      </c>
      <c r="V966" s="9">
        <v>75.763000000000005</v>
      </c>
      <c r="W966" s="9">
        <v>75.763000000000005</v>
      </c>
      <c r="X966" s="9">
        <v>75.763000000000005</v>
      </c>
      <c r="Y966" s="9">
        <v>75.763000000000005</v>
      </c>
    </row>
    <row r="967" spans="1:25" hidden="1" x14ac:dyDescent="0.3">
      <c r="A967" t="s">
        <v>445</v>
      </c>
      <c r="B967" t="s">
        <v>446</v>
      </c>
      <c r="C967" t="s">
        <v>1044</v>
      </c>
      <c r="D967" t="s">
        <v>448</v>
      </c>
      <c r="E967" s="52">
        <f>Transportation!E967/1000000</f>
        <v>1.7800000000000002E-5</v>
      </c>
      <c r="F967" s="55">
        <f t="shared" si="100"/>
        <v>4.3032967032967084E-6</v>
      </c>
      <c r="G967" s="57">
        <f t="shared" si="101"/>
        <v>4.3032967032967082E-7</v>
      </c>
      <c r="H967" s="4">
        <f t="shared" si="102"/>
        <v>6.8461538461538538E-8</v>
      </c>
      <c r="I967">
        <v>133100</v>
      </c>
      <c r="J967">
        <f t="shared" si="104"/>
        <v>3.9538968820435771</v>
      </c>
      <c r="K967" s="50">
        <f t="shared" si="99"/>
        <v>406.25430272041115</v>
      </c>
      <c r="L967" s="53">
        <f t="shared" si="103"/>
        <v>14.45658858758719</v>
      </c>
      <c r="M967">
        <v>6.42</v>
      </c>
      <c r="N967">
        <v>52.5</v>
      </c>
      <c r="O967">
        <v>373</v>
      </c>
      <c r="P967">
        <v>26.79</v>
      </c>
      <c r="Q967">
        <v>114.89</v>
      </c>
      <c r="R967" s="7">
        <v>7.1086999999999998</v>
      </c>
      <c r="S967">
        <v>81633</v>
      </c>
      <c r="T967">
        <v>4</v>
      </c>
      <c r="U967" s="9">
        <v>49.935000000000002</v>
      </c>
      <c r="V967" s="9">
        <v>50.414000000000001</v>
      </c>
      <c r="W967" s="9">
        <v>49.764000000000003</v>
      </c>
      <c r="X967" s="9">
        <v>52.243000000000002</v>
      </c>
      <c r="Y967" s="9">
        <v>52.933</v>
      </c>
    </row>
    <row r="968" spans="1:25" hidden="1" x14ac:dyDescent="0.3">
      <c r="A968" t="s">
        <v>445</v>
      </c>
      <c r="B968" t="s">
        <v>528</v>
      </c>
      <c r="C968" t="s">
        <v>1045</v>
      </c>
      <c r="D968" t="s">
        <v>448</v>
      </c>
      <c r="E968" s="52">
        <f>Transportation!E968/1000000</f>
        <v>4.7500000000000003E-5</v>
      </c>
      <c r="F968" s="55">
        <f t="shared" si="100"/>
        <v>1.1483516483516496E-5</v>
      </c>
      <c r="G968" s="57">
        <f t="shared" si="101"/>
        <v>1.1483516483516496E-6</v>
      </c>
      <c r="H968" s="4">
        <f t="shared" si="102"/>
        <v>1.8269230769230788E-7</v>
      </c>
      <c r="I968">
        <v>728500</v>
      </c>
      <c r="J968">
        <f t="shared" si="104"/>
        <v>1.9277355010295127</v>
      </c>
      <c r="K968" s="50">
        <f t="shared" si="99"/>
        <v>2223.5631820572466</v>
      </c>
      <c r="L968" s="53">
        <f t="shared" si="103"/>
        <v>38.577975163505137</v>
      </c>
      <c r="M968">
        <v>13.3</v>
      </c>
      <c r="N968">
        <v>199</v>
      </c>
      <c r="O968">
        <v>551</v>
      </c>
      <c r="P968">
        <v>24.07</v>
      </c>
      <c r="Q968">
        <v>120.43</v>
      </c>
      <c r="R968" s="7">
        <v>2.7629999999999999</v>
      </c>
      <c r="S968" s="8">
        <v>168260</v>
      </c>
      <c r="T968">
        <v>2</v>
      </c>
      <c r="U968" s="9">
        <v>37.356000000000002</v>
      </c>
      <c r="V968" s="9">
        <v>35.590000000000003</v>
      </c>
      <c r="W968" s="9">
        <v>37.356000000000002</v>
      </c>
      <c r="X968" s="9">
        <v>37.356000000000002</v>
      </c>
      <c r="Y968" s="9">
        <v>37.356000000000002</v>
      </c>
    </row>
    <row r="969" spans="1:25" hidden="1" x14ac:dyDescent="0.3">
      <c r="A969" t="s">
        <v>445</v>
      </c>
      <c r="B969" t="s">
        <v>528</v>
      </c>
      <c r="C969" t="s">
        <v>1046</v>
      </c>
      <c r="D969" t="s">
        <v>448</v>
      </c>
      <c r="E969" s="52">
        <f>Transportation!E969/1000000</f>
        <v>1.8400000000000003E-5</v>
      </c>
      <c r="F969" s="55">
        <f t="shared" si="100"/>
        <v>4.4483516483516538E-6</v>
      </c>
      <c r="G969" s="57">
        <f t="shared" si="101"/>
        <v>4.4483516483516537E-7</v>
      </c>
      <c r="H969" s="4">
        <f t="shared" si="102"/>
        <v>7.0769230769230844E-8</v>
      </c>
      <c r="I969">
        <v>2550000</v>
      </c>
      <c r="J969">
        <f t="shared" si="104"/>
        <v>0.21333447058823532</v>
      </c>
      <c r="K969" s="50">
        <f t="shared" si="99"/>
        <v>7783.2341993767723</v>
      </c>
      <c r="L969" s="53">
        <f t="shared" si="103"/>
        <v>14.943889326494622</v>
      </c>
      <c r="M969">
        <v>546</v>
      </c>
      <c r="N969">
        <v>109</v>
      </c>
      <c r="O969">
        <v>670</v>
      </c>
      <c r="P969">
        <v>25.02</v>
      </c>
      <c r="Q969">
        <v>121.41</v>
      </c>
      <c r="R969" s="7">
        <v>6.1368999999999998</v>
      </c>
      <c r="S969" s="8">
        <v>5768000</v>
      </c>
      <c r="T969">
        <v>20</v>
      </c>
      <c r="U969" s="9">
        <v>25.033999999999999</v>
      </c>
      <c r="V969" s="9">
        <v>24.198</v>
      </c>
      <c r="W969" s="9">
        <v>19.692</v>
      </c>
      <c r="X969" s="9">
        <v>24.63</v>
      </c>
      <c r="Y969" s="9">
        <v>28.077999999999999</v>
      </c>
    </row>
    <row r="970" spans="1:25" hidden="1" x14ac:dyDescent="0.3">
      <c r="A970" t="s">
        <v>445</v>
      </c>
      <c r="B970" t="s">
        <v>528</v>
      </c>
      <c r="C970" t="s">
        <v>1047</v>
      </c>
      <c r="D970" t="s">
        <v>448</v>
      </c>
      <c r="E970" s="52">
        <f>Transportation!E970/1000000</f>
        <v>1.08E-6</v>
      </c>
      <c r="F970" s="55">
        <f t="shared" si="100"/>
        <v>2.6109890109890138E-7</v>
      </c>
      <c r="G970" s="57">
        <f t="shared" si="101"/>
        <v>2.6109890109890139E-8</v>
      </c>
      <c r="H970" s="4">
        <f t="shared" si="102"/>
        <v>4.1538461538461583E-9</v>
      </c>
      <c r="I970">
        <v>110600</v>
      </c>
      <c r="J970">
        <f t="shared" si="104"/>
        <v>0.28870348101265819</v>
      </c>
      <c r="K970" s="50">
        <f t="shared" si="99"/>
        <v>337.57870684355726</v>
      </c>
      <c r="L970" s="53">
        <f t="shared" si="103"/>
        <v>0.8771413300333798</v>
      </c>
      <c r="M970">
        <v>24.3</v>
      </c>
      <c r="N970">
        <v>22.400000000000002</v>
      </c>
      <c r="O970">
        <v>3410</v>
      </c>
      <c r="P970">
        <v>22.77</v>
      </c>
      <c r="Q970">
        <v>121.14</v>
      </c>
      <c r="R970" s="7">
        <v>151.80000000000001</v>
      </c>
      <c r="S970">
        <v>8058.4</v>
      </c>
      <c r="T970">
        <v>2</v>
      </c>
      <c r="U970" s="9">
        <v>12.698</v>
      </c>
      <c r="V970" s="9">
        <v>12.696999999999999</v>
      </c>
      <c r="W970" s="9">
        <v>11.891999999999999</v>
      </c>
      <c r="X970" s="9">
        <v>12.295</v>
      </c>
      <c r="Y970" s="9">
        <v>12.698</v>
      </c>
    </row>
    <row r="971" spans="1:25" hidden="1" x14ac:dyDescent="0.3">
      <c r="A971" t="s">
        <v>445</v>
      </c>
      <c r="B971" t="s">
        <v>446</v>
      </c>
      <c r="C971" t="s">
        <v>1048</v>
      </c>
      <c r="D971" t="s">
        <v>448</v>
      </c>
      <c r="E971" s="52">
        <f>Transportation!E971/1000000</f>
        <v>3.3800000000000002E-5</v>
      </c>
      <c r="F971" s="55">
        <f t="shared" si="100"/>
        <v>8.1714285714285798E-6</v>
      </c>
      <c r="G971" s="57">
        <f t="shared" si="101"/>
        <v>8.1714285714285805E-7</v>
      </c>
      <c r="H971" s="4">
        <f t="shared" si="102"/>
        <v>1.3000000000000013E-7</v>
      </c>
      <c r="I971">
        <v>404300</v>
      </c>
      <c r="J971">
        <f t="shared" si="104"/>
        <v>2.4717033762057876</v>
      </c>
      <c r="K971" s="50">
        <f t="shared" si="99"/>
        <v>1234.0241516894232</v>
      </c>
      <c r="L971" s="53">
        <f t="shared" si="103"/>
        <v>27.451274958452075</v>
      </c>
      <c r="M971">
        <v>12</v>
      </c>
      <c r="N971">
        <v>117</v>
      </c>
      <c r="O971">
        <v>462</v>
      </c>
      <c r="P971">
        <v>32.18</v>
      </c>
      <c r="Q971">
        <v>120.03</v>
      </c>
      <c r="R971" s="7">
        <v>3.9624999999999999</v>
      </c>
      <c r="S971">
        <v>83966</v>
      </c>
      <c r="T971">
        <v>1</v>
      </c>
      <c r="U971" s="9">
        <v>88.251000000000005</v>
      </c>
      <c r="V971" s="9">
        <v>88.251000000000005</v>
      </c>
      <c r="W971" s="9">
        <v>88.251000000000005</v>
      </c>
      <c r="X971" s="9">
        <v>88.251000000000005</v>
      </c>
      <c r="Y971" s="9">
        <v>88.251000000000005</v>
      </c>
    </row>
    <row r="972" spans="1:25" hidden="1" x14ac:dyDescent="0.3">
      <c r="A972" t="s">
        <v>445</v>
      </c>
      <c r="B972" t="s">
        <v>446</v>
      </c>
      <c r="C972" t="s">
        <v>1049</v>
      </c>
      <c r="D972" t="s">
        <v>448</v>
      </c>
      <c r="E972" s="52">
        <f>Transportation!E972/1000000</f>
        <v>3.01E-5</v>
      </c>
      <c r="F972" s="55">
        <f t="shared" si="100"/>
        <v>7.2769230769230847E-6</v>
      </c>
      <c r="G972" s="57">
        <f t="shared" si="101"/>
        <v>7.2769230769230849E-7</v>
      </c>
      <c r="H972" s="4">
        <f t="shared" si="102"/>
        <v>1.1576923076923088E-7</v>
      </c>
      <c r="I972">
        <v>1832000</v>
      </c>
      <c r="J972">
        <f t="shared" si="104"/>
        <v>0.48576298444323146</v>
      </c>
      <c r="K972" s="50">
        <f t="shared" si="99"/>
        <v>5591.7196287287243</v>
      </c>
      <c r="L972" s="53">
        <f t="shared" si="103"/>
        <v>24.446253735189568</v>
      </c>
      <c r="M972">
        <v>224</v>
      </c>
      <c r="N972">
        <v>122</v>
      </c>
      <c r="O972">
        <v>441</v>
      </c>
      <c r="P972">
        <v>37.86</v>
      </c>
      <c r="Q972">
        <v>112.54</v>
      </c>
      <c r="R972" s="7">
        <v>3.5998000000000001</v>
      </c>
      <c r="S972" s="8">
        <v>1791400</v>
      </c>
      <c r="T972">
        <v>11</v>
      </c>
      <c r="U972" s="9">
        <v>61.686999999999998</v>
      </c>
      <c r="V972" s="9">
        <v>60.956000000000003</v>
      </c>
      <c r="W972" s="9">
        <v>49.002000000000002</v>
      </c>
      <c r="X972" s="9">
        <v>57.680999999999997</v>
      </c>
      <c r="Y972" s="9">
        <v>67.209999999999994</v>
      </c>
    </row>
    <row r="973" spans="1:25" hidden="1" x14ac:dyDescent="0.3">
      <c r="A973" t="s">
        <v>445</v>
      </c>
      <c r="B973" t="s">
        <v>446</v>
      </c>
      <c r="C973" t="s">
        <v>1050</v>
      </c>
      <c r="D973" t="s">
        <v>448</v>
      </c>
      <c r="E973" s="52">
        <f>Transportation!E973/1000000</f>
        <v>2.2800000000000002E-5</v>
      </c>
      <c r="F973" s="55">
        <f t="shared" si="100"/>
        <v>5.5120879120879181E-6</v>
      </c>
      <c r="G973" s="57">
        <f t="shared" si="101"/>
        <v>5.5120879120879185E-7</v>
      </c>
      <c r="H973" s="4">
        <f t="shared" si="102"/>
        <v>8.7692307692307785E-8</v>
      </c>
      <c r="I973">
        <v>588000</v>
      </c>
      <c r="J973">
        <f t="shared" si="104"/>
        <v>1.1464125000000001</v>
      </c>
      <c r="K973" s="50">
        <f t="shared" si="99"/>
        <v>1794.7222389151145</v>
      </c>
      <c r="L973" s="53">
        <f t="shared" si="103"/>
        <v>18.517428078482464</v>
      </c>
      <c r="M973">
        <v>50.5</v>
      </c>
      <c r="N973">
        <v>82.800000000000011</v>
      </c>
      <c r="O973">
        <v>458</v>
      </c>
      <c r="P973">
        <v>32.5</v>
      </c>
      <c r="Q973">
        <v>119.93</v>
      </c>
      <c r="R973" s="7">
        <v>5.5388000000000002</v>
      </c>
      <c r="S973" s="8">
        <v>658350</v>
      </c>
      <c r="T973">
        <v>5</v>
      </c>
      <c r="U973" s="9">
        <v>93.816000000000003</v>
      </c>
      <c r="V973" s="9">
        <v>93.319000000000003</v>
      </c>
      <c r="W973" s="9">
        <v>89.061000000000007</v>
      </c>
      <c r="X973" s="9">
        <v>94.203999999999994</v>
      </c>
      <c r="Y973" s="9">
        <v>94.373999999999995</v>
      </c>
    </row>
    <row r="974" spans="1:25" hidden="1" x14ac:dyDescent="0.3">
      <c r="A974" t="s">
        <v>445</v>
      </c>
      <c r="B974" t="s">
        <v>446</v>
      </c>
      <c r="C974" t="s">
        <v>1051</v>
      </c>
      <c r="D974" t="s">
        <v>448</v>
      </c>
      <c r="E974" s="52">
        <f>Transportation!E974/1000000</f>
        <v>8.0300000000000014E-5</v>
      </c>
      <c r="F974" s="55">
        <f t="shared" si="100"/>
        <v>1.9413186813186836E-5</v>
      </c>
      <c r="G974" s="57">
        <f t="shared" si="101"/>
        <v>1.9413186813186837E-6</v>
      </c>
      <c r="H974" s="4">
        <f t="shared" si="102"/>
        <v>3.0884615384615419E-7</v>
      </c>
      <c r="I974">
        <v>1408000</v>
      </c>
      <c r="J974">
        <f t="shared" si="104"/>
        <v>1.6861502929687502</v>
      </c>
      <c r="K974" s="50">
        <f t="shared" si="99"/>
        <v>4297.5661775382332</v>
      </c>
      <c r="L974" s="53">
        <f t="shared" si="103"/>
        <v>65.217082223778149</v>
      </c>
      <c r="M974">
        <v>23</v>
      </c>
      <c r="N974">
        <v>294</v>
      </c>
      <c r="O974">
        <v>477</v>
      </c>
      <c r="P974">
        <v>28.87</v>
      </c>
      <c r="Q974">
        <v>121.14</v>
      </c>
      <c r="R974" s="7">
        <v>1.6217999999999999</v>
      </c>
      <c r="S974">
        <v>90107</v>
      </c>
      <c r="T974">
        <v>2</v>
      </c>
      <c r="U974" s="9">
        <v>36.575000000000003</v>
      </c>
      <c r="V974" s="9">
        <v>36.523000000000003</v>
      </c>
      <c r="W974" s="9">
        <v>32.884</v>
      </c>
      <c r="X974" s="9">
        <v>34.729999999999997</v>
      </c>
      <c r="Y974" s="9">
        <v>36.576000000000001</v>
      </c>
    </row>
    <row r="975" spans="1:25" hidden="1" x14ac:dyDescent="0.3">
      <c r="A975" t="s">
        <v>445</v>
      </c>
      <c r="B975" t="s">
        <v>446</v>
      </c>
      <c r="C975" t="s">
        <v>1052</v>
      </c>
      <c r="D975" t="s">
        <v>448</v>
      </c>
      <c r="E975" s="52">
        <f>Transportation!E975/1000000</f>
        <v>1.6400000000000002E-5</v>
      </c>
      <c r="F975" s="55">
        <f t="shared" si="100"/>
        <v>3.9648351648351692E-6</v>
      </c>
      <c r="G975" s="57">
        <f t="shared" si="101"/>
        <v>3.9648351648351696E-7</v>
      </c>
      <c r="H975" s="4">
        <f t="shared" si="102"/>
        <v>6.307692307692314E-8</v>
      </c>
      <c r="I975">
        <v>191300</v>
      </c>
      <c r="J975">
        <f t="shared" si="104"/>
        <v>2.5346165708311559</v>
      </c>
      <c r="K975" s="50">
        <f t="shared" si="99"/>
        <v>583.89517738853988</v>
      </c>
      <c r="L975" s="53">
        <f t="shared" si="103"/>
        <v>13.319553530136513</v>
      </c>
      <c r="M975">
        <v>14.200000000000001</v>
      </c>
      <c r="N975">
        <v>50.800000000000004</v>
      </c>
      <c r="O975">
        <v>407</v>
      </c>
      <c r="P975">
        <v>34.619999999999997</v>
      </c>
      <c r="Q975">
        <v>118.34</v>
      </c>
      <c r="R975" s="7">
        <v>8.0083000000000002</v>
      </c>
      <c r="S975">
        <v>76964</v>
      </c>
      <c r="T975">
        <v>1</v>
      </c>
      <c r="U975" s="9">
        <v>82.52</v>
      </c>
      <c r="V975" s="9">
        <v>82.52</v>
      </c>
      <c r="W975" s="9">
        <v>82.52</v>
      </c>
      <c r="X975" s="9">
        <v>82.52</v>
      </c>
      <c r="Y975" s="9">
        <v>82.52</v>
      </c>
    </row>
    <row r="976" spans="1:25" hidden="1" x14ac:dyDescent="0.3">
      <c r="A976" t="s">
        <v>445</v>
      </c>
      <c r="B976" t="s">
        <v>446</v>
      </c>
      <c r="C976" t="s">
        <v>1053</v>
      </c>
      <c r="D976" t="s">
        <v>448</v>
      </c>
      <c r="E976" s="52">
        <f>Transportation!E976/1000000</f>
        <v>1.66E-5</v>
      </c>
      <c r="F976" s="55">
        <f t="shared" si="100"/>
        <v>4.0131868131868177E-6</v>
      </c>
      <c r="G976" s="57">
        <f t="shared" si="101"/>
        <v>4.0131868131868172E-7</v>
      </c>
      <c r="H976" s="4">
        <f t="shared" si="102"/>
        <v>6.3846153846153913E-8</v>
      </c>
      <c r="I976">
        <v>183800</v>
      </c>
      <c r="J976">
        <f t="shared" si="104"/>
        <v>2.6702134113166487</v>
      </c>
      <c r="K976" s="50">
        <f t="shared" si="99"/>
        <v>561.00331209625517</v>
      </c>
      <c r="L976" s="53">
        <f t="shared" si="103"/>
        <v>13.481987109772319</v>
      </c>
      <c r="M976">
        <v>30.700000000000003</v>
      </c>
      <c r="N976">
        <v>33.200000000000003</v>
      </c>
      <c r="O976">
        <v>257</v>
      </c>
      <c r="P976">
        <v>42.87</v>
      </c>
      <c r="Q976">
        <v>130.37</v>
      </c>
      <c r="R976" s="7">
        <v>7.7392000000000003</v>
      </c>
      <c r="S976">
        <v>11136</v>
      </c>
      <c r="T976">
        <v>4</v>
      </c>
      <c r="U976" s="9">
        <v>19.539000000000001</v>
      </c>
      <c r="V976" s="9">
        <v>19.361999999999998</v>
      </c>
      <c r="W976" s="9">
        <v>15.685</v>
      </c>
      <c r="X976" s="9">
        <v>16.864999999999998</v>
      </c>
      <c r="Y976" s="9">
        <v>19.545999999999999</v>
      </c>
    </row>
    <row r="977" spans="1:25" hidden="1" x14ac:dyDescent="0.3">
      <c r="A977" t="s">
        <v>445</v>
      </c>
      <c r="B977" t="s">
        <v>446</v>
      </c>
      <c r="C977" t="s">
        <v>1054</v>
      </c>
      <c r="D977" t="s">
        <v>448</v>
      </c>
      <c r="E977" s="52">
        <f>Transportation!E977/1000000</f>
        <v>6.4500000000000001E-6</v>
      </c>
      <c r="F977" s="55">
        <f t="shared" si="100"/>
        <v>1.559340659340661E-6</v>
      </c>
      <c r="G977" s="57">
        <f t="shared" si="101"/>
        <v>1.5593406593406611E-7</v>
      </c>
      <c r="H977" s="4">
        <f t="shared" si="102"/>
        <v>2.4807692307692332E-8</v>
      </c>
      <c r="I977">
        <v>407400</v>
      </c>
      <c r="J977">
        <f t="shared" si="104"/>
        <v>0.46808215206185566</v>
      </c>
      <c r="K977" s="50">
        <f t="shared" si="99"/>
        <v>1243.4861226769008</v>
      </c>
      <c r="L977" s="53">
        <f t="shared" si="103"/>
        <v>5.2384829432549074</v>
      </c>
      <c r="M977">
        <v>76.900000000000006</v>
      </c>
      <c r="N977">
        <v>46.5</v>
      </c>
      <c r="O977">
        <v>874</v>
      </c>
      <c r="P977">
        <v>39.020000000000003</v>
      </c>
      <c r="Q977">
        <v>117.69</v>
      </c>
      <c r="R977" s="7">
        <v>18.815000000000001</v>
      </c>
      <c r="S977" s="8">
        <v>202940</v>
      </c>
      <c r="T977">
        <v>5</v>
      </c>
      <c r="U977" s="9">
        <v>83.653999999999996</v>
      </c>
      <c r="V977" s="9">
        <v>56.944000000000003</v>
      </c>
      <c r="W977" s="9">
        <v>82.52</v>
      </c>
      <c r="X977" s="9">
        <v>83.677000000000007</v>
      </c>
      <c r="Y977" s="9">
        <v>84.704999999999998</v>
      </c>
    </row>
    <row r="978" spans="1:25" hidden="1" x14ac:dyDescent="0.3">
      <c r="A978" t="s">
        <v>445</v>
      </c>
      <c r="B978" t="s">
        <v>446</v>
      </c>
      <c r="C978" t="s">
        <v>1055</v>
      </c>
      <c r="D978" t="s">
        <v>448</v>
      </c>
      <c r="E978" s="52">
        <f>Transportation!E978/1000000</f>
        <v>1.8499999999999999E-5</v>
      </c>
      <c r="F978" s="55">
        <f t="shared" si="100"/>
        <v>4.4725274725274767E-6</v>
      </c>
      <c r="G978" s="57">
        <f t="shared" si="101"/>
        <v>4.4725274725274769E-7</v>
      </c>
      <c r="H978" s="4">
        <f t="shared" si="102"/>
        <v>7.1153846153846224E-8</v>
      </c>
      <c r="I978">
        <v>171000</v>
      </c>
      <c r="J978">
        <f t="shared" si="104"/>
        <v>3.1985932017543859</v>
      </c>
      <c r="K978" s="50">
        <f t="shared" si="99"/>
        <v>521.9345286640895</v>
      </c>
      <c r="L978" s="53">
        <f t="shared" si="103"/>
        <v>15.025106116312527</v>
      </c>
      <c r="M978">
        <v>8.73</v>
      </c>
      <c r="N978">
        <v>57.900000000000006</v>
      </c>
      <c r="O978">
        <v>385</v>
      </c>
      <c r="P978">
        <v>32.700000000000003</v>
      </c>
      <c r="Q978">
        <v>112.83</v>
      </c>
      <c r="R978" s="7">
        <v>6.6487999999999996</v>
      </c>
      <c r="S978">
        <v>89337</v>
      </c>
      <c r="T978">
        <v>2</v>
      </c>
      <c r="U978" s="9">
        <v>63.393999999999998</v>
      </c>
      <c r="V978" s="9">
        <v>63.442999999999998</v>
      </c>
      <c r="W978" s="9">
        <v>62.482999999999997</v>
      </c>
      <c r="X978" s="9">
        <v>63.491</v>
      </c>
      <c r="Y978" s="9">
        <v>64.5</v>
      </c>
    </row>
    <row r="979" spans="1:25" hidden="1" x14ac:dyDescent="0.3">
      <c r="A979" t="s">
        <v>445</v>
      </c>
      <c r="B979" t="s">
        <v>446</v>
      </c>
      <c r="C979" t="s">
        <v>1056</v>
      </c>
      <c r="D979" t="s">
        <v>448</v>
      </c>
      <c r="E979" s="52">
        <f>Transportation!E979/1000000</f>
        <v>3.1600000000000002E-5</v>
      </c>
      <c r="F979" s="55">
        <f t="shared" si="100"/>
        <v>7.6395604395604477E-6</v>
      </c>
      <c r="G979" s="57">
        <f t="shared" si="101"/>
        <v>7.6395604395604483E-7</v>
      </c>
      <c r="H979" s="4">
        <f t="shared" si="102"/>
        <v>1.2153846153846167E-7</v>
      </c>
      <c r="I979">
        <v>1703000</v>
      </c>
      <c r="J979">
        <f t="shared" si="104"/>
        <v>0.548600029359953</v>
      </c>
      <c r="K979" s="50">
        <f t="shared" si="99"/>
        <v>5197.9795457014288</v>
      </c>
      <c r="L979" s="53">
        <f t="shared" si="103"/>
        <v>25.664505582458151</v>
      </c>
      <c r="M979">
        <v>212</v>
      </c>
      <c r="N979">
        <v>117</v>
      </c>
      <c r="O979">
        <v>412</v>
      </c>
      <c r="P979">
        <v>39.65</v>
      </c>
      <c r="Q979">
        <v>118.19</v>
      </c>
      <c r="R979" s="7">
        <v>3.516</v>
      </c>
      <c r="S979" s="8">
        <v>772200</v>
      </c>
      <c r="T979">
        <v>9</v>
      </c>
      <c r="U979" s="9">
        <v>74.724000000000004</v>
      </c>
      <c r="V979" s="9">
        <v>73.841999999999999</v>
      </c>
      <c r="W979" s="9">
        <v>67.515000000000001</v>
      </c>
      <c r="X979" s="9">
        <v>71.691999999999993</v>
      </c>
      <c r="Y979" s="9">
        <v>76.971000000000004</v>
      </c>
    </row>
    <row r="980" spans="1:25" hidden="1" x14ac:dyDescent="0.3">
      <c r="A980" t="s">
        <v>445</v>
      </c>
      <c r="B980" t="s">
        <v>446</v>
      </c>
      <c r="C980" t="s">
        <v>1057</v>
      </c>
      <c r="D980" t="s">
        <v>448</v>
      </c>
      <c r="E980" s="52">
        <f>Transportation!E980/1000000</f>
        <v>3.2499999999999997E-5</v>
      </c>
      <c r="F980" s="55">
        <f t="shared" si="100"/>
        <v>7.8571428571428644E-6</v>
      </c>
      <c r="G980" s="57">
        <f t="shared" si="101"/>
        <v>7.8571428571428647E-7</v>
      </c>
      <c r="H980" s="4">
        <f t="shared" si="102"/>
        <v>1.250000000000001E-7</v>
      </c>
      <c r="I980">
        <v>529900</v>
      </c>
      <c r="J980">
        <f t="shared" si="104"/>
        <v>1.8133132430647292</v>
      </c>
      <c r="K980" s="50">
        <f t="shared" si="99"/>
        <v>1617.3865891175496</v>
      </c>
      <c r="L980" s="53">
        <f t="shared" si="103"/>
        <v>26.395456690819298</v>
      </c>
      <c r="M980">
        <v>20.6</v>
      </c>
      <c r="N980">
        <v>117</v>
      </c>
      <c r="O980">
        <v>488</v>
      </c>
      <c r="P980">
        <v>45.34</v>
      </c>
      <c r="Q980">
        <v>122.79</v>
      </c>
      <c r="R980" s="7">
        <v>4.1755000000000004</v>
      </c>
      <c r="S980">
        <v>13874</v>
      </c>
      <c r="T980">
        <v>2</v>
      </c>
      <c r="U980" s="9">
        <v>17.795000000000002</v>
      </c>
      <c r="V980" s="9">
        <v>17.754000000000001</v>
      </c>
      <c r="W980" s="9">
        <v>17.550999999999998</v>
      </c>
      <c r="X980" s="9">
        <v>17.698</v>
      </c>
      <c r="Y980" s="9">
        <v>17.844000000000001</v>
      </c>
    </row>
    <row r="981" spans="1:25" hidden="1" x14ac:dyDescent="0.3">
      <c r="A981" t="s">
        <v>445</v>
      </c>
      <c r="B981" t="s">
        <v>446</v>
      </c>
      <c r="C981" t="s">
        <v>1058</v>
      </c>
      <c r="D981" t="s">
        <v>448</v>
      </c>
      <c r="E981" s="52">
        <f>Transportation!E981/1000000</f>
        <v>1.5600000000000003E-5</v>
      </c>
      <c r="F981" s="55">
        <f t="shared" si="100"/>
        <v>3.7714285714285762E-6</v>
      </c>
      <c r="G981" s="57">
        <f t="shared" si="101"/>
        <v>3.771428571428576E-7</v>
      </c>
      <c r="H981" s="4">
        <f t="shared" si="102"/>
        <v>6.0000000000000074E-8</v>
      </c>
      <c r="I981">
        <v>136500</v>
      </c>
      <c r="J981">
        <f t="shared" si="104"/>
        <v>3.3789000000000007</v>
      </c>
      <c r="K981" s="50">
        <f t="shared" si="99"/>
        <v>416.6319483195802</v>
      </c>
      <c r="L981" s="53">
        <f t="shared" si="103"/>
        <v>12.66981921159327</v>
      </c>
      <c r="M981">
        <v>10.200000000000001</v>
      </c>
      <c r="N981">
        <v>42.7</v>
      </c>
      <c r="O981">
        <v>331</v>
      </c>
      <c r="P981">
        <v>28.92</v>
      </c>
      <c r="Q981">
        <v>111.48</v>
      </c>
      <c r="R981" s="7">
        <v>7.7393000000000001</v>
      </c>
      <c r="S981">
        <v>59684</v>
      </c>
      <c r="T981">
        <v>2</v>
      </c>
      <c r="U981" s="9">
        <v>58.411999999999999</v>
      </c>
      <c r="V981" s="9">
        <v>58.316000000000003</v>
      </c>
      <c r="W981" s="9">
        <v>57.414999999999999</v>
      </c>
      <c r="X981" s="9">
        <v>57.923000000000002</v>
      </c>
      <c r="Y981" s="9">
        <v>58.432000000000002</v>
      </c>
    </row>
    <row r="982" spans="1:25" hidden="1" x14ac:dyDescent="0.3">
      <c r="A982" t="s">
        <v>445</v>
      </c>
      <c r="B982" t="s">
        <v>446</v>
      </c>
      <c r="C982" t="s">
        <v>1059</v>
      </c>
      <c r="D982" t="s">
        <v>448</v>
      </c>
      <c r="E982" s="52">
        <f>Transportation!E982/1000000</f>
        <v>2.1100000000000001E-5</v>
      </c>
      <c r="F982" s="55">
        <f t="shared" si="100"/>
        <v>5.1010989010989067E-6</v>
      </c>
      <c r="G982" s="57">
        <f t="shared" si="101"/>
        <v>5.1010989010989064E-7</v>
      </c>
      <c r="H982" s="4">
        <f t="shared" si="102"/>
        <v>8.1153846153846234E-8</v>
      </c>
      <c r="I982">
        <v>136400</v>
      </c>
      <c r="J982">
        <f t="shared" si="104"/>
        <v>4.5735294171554255</v>
      </c>
      <c r="K982" s="50">
        <f t="shared" si="99"/>
        <v>416.32672344901636</v>
      </c>
      <c r="L982" s="53">
        <f t="shared" si="103"/>
        <v>17.136742651578068</v>
      </c>
      <c r="M982">
        <v>4.05</v>
      </c>
      <c r="N982">
        <v>67.8</v>
      </c>
      <c r="O982">
        <v>416</v>
      </c>
      <c r="P982">
        <v>23.38</v>
      </c>
      <c r="Q982">
        <v>110.92</v>
      </c>
      <c r="R982" s="7">
        <v>6.1273</v>
      </c>
      <c r="S982">
        <v>51830</v>
      </c>
      <c r="T982">
        <v>2</v>
      </c>
      <c r="U982" s="9">
        <v>46.44</v>
      </c>
      <c r="V982" s="9">
        <v>46.412999999999997</v>
      </c>
      <c r="W982" s="9">
        <v>45.945999999999998</v>
      </c>
      <c r="X982" s="9">
        <v>46.194000000000003</v>
      </c>
      <c r="Y982" s="9">
        <v>46.442</v>
      </c>
    </row>
    <row r="983" spans="1:25" hidden="1" x14ac:dyDescent="0.3">
      <c r="A983" t="s">
        <v>445</v>
      </c>
      <c r="B983" t="s">
        <v>446</v>
      </c>
      <c r="C983" t="s">
        <v>1060</v>
      </c>
      <c r="D983" t="s">
        <v>448</v>
      </c>
      <c r="E983" s="52">
        <f>Transportation!E983/1000000</f>
        <v>4.2199999999999994E-6</v>
      </c>
      <c r="F983" s="55">
        <f t="shared" si="100"/>
        <v>1.0202197802197811E-6</v>
      </c>
      <c r="G983" s="57">
        <f t="shared" si="101"/>
        <v>1.0202197802197811E-7</v>
      </c>
      <c r="H983" s="4">
        <f t="shared" si="102"/>
        <v>1.6230769230769244E-8</v>
      </c>
      <c r="I983">
        <v>108200</v>
      </c>
      <c r="J983">
        <f t="shared" si="104"/>
        <v>1.1531042744916817</v>
      </c>
      <c r="K983" s="50">
        <f t="shared" si="99"/>
        <v>330.25330995002616</v>
      </c>
      <c r="L983" s="53">
        <f t="shared" si="103"/>
        <v>3.4273485303156126</v>
      </c>
      <c r="M983">
        <v>62.900000000000006</v>
      </c>
      <c r="N983">
        <v>13.600000000000001</v>
      </c>
      <c r="O983">
        <v>397</v>
      </c>
      <c r="P983">
        <v>35.07</v>
      </c>
      <c r="Q983">
        <v>117.16</v>
      </c>
      <c r="R983" s="7">
        <v>29.111000000000001</v>
      </c>
      <c r="S983" s="8">
        <v>512950</v>
      </c>
      <c r="T983">
        <v>7</v>
      </c>
      <c r="U983" s="9">
        <v>82.683999999999997</v>
      </c>
      <c r="V983" s="9">
        <v>82.923000000000002</v>
      </c>
      <c r="W983" s="9">
        <v>80.674000000000007</v>
      </c>
      <c r="X983" s="9">
        <v>82.563000000000002</v>
      </c>
      <c r="Y983" s="9">
        <v>85.132999999999996</v>
      </c>
    </row>
    <row r="984" spans="1:25" hidden="1" x14ac:dyDescent="0.3">
      <c r="A984" t="s">
        <v>445</v>
      </c>
      <c r="B984" t="s">
        <v>446</v>
      </c>
      <c r="C984" t="s">
        <v>1061</v>
      </c>
      <c r="D984" t="s">
        <v>448</v>
      </c>
      <c r="E984" s="52">
        <f>Transportation!E984/1000000</f>
        <v>1.6800000000000002E-5</v>
      </c>
      <c r="F984" s="55">
        <f t="shared" si="100"/>
        <v>4.0615384615384661E-6</v>
      </c>
      <c r="G984" s="57">
        <f t="shared" si="101"/>
        <v>4.0615384615384664E-7</v>
      </c>
      <c r="H984" s="4">
        <f t="shared" si="102"/>
        <v>6.4615384615384686E-8</v>
      </c>
      <c r="I984">
        <v>180100</v>
      </c>
      <c r="J984">
        <f t="shared" si="104"/>
        <v>2.7579028317601337</v>
      </c>
      <c r="K984" s="50">
        <f t="shared" si="99"/>
        <v>549.70999188539474</v>
      </c>
      <c r="L984" s="53">
        <f t="shared" si="103"/>
        <v>13.644420689408134</v>
      </c>
      <c r="M984">
        <v>10.4</v>
      </c>
      <c r="N984">
        <v>55.800000000000004</v>
      </c>
      <c r="O984">
        <v>444</v>
      </c>
      <c r="P984">
        <v>32.69</v>
      </c>
      <c r="Q984">
        <v>119.01</v>
      </c>
      <c r="R984" s="7">
        <v>7.9481999999999999</v>
      </c>
      <c r="S984" s="8">
        <v>152800</v>
      </c>
      <c r="T984">
        <v>4</v>
      </c>
      <c r="U984" s="9">
        <v>79.262</v>
      </c>
      <c r="V984" s="9">
        <v>77.263999999999996</v>
      </c>
      <c r="W984" s="9">
        <v>69.563000000000002</v>
      </c>
      <c r="X984" s="9">
        <v>73.686999999999998</v>
      </c>
      <c r="Y984" s="9">
        <v>80.545000000000002</v>
      </c>
    </row>
    <row r="985" spans="1:25" hidden="1" x14ac:dyDescent="0.3">
      <c r="A985" t="s">
        <v>445</v>
      </c>
      <c r="B985" t="s">
        <v>446</v>
      </c>
      <c r="C985" t="s">
        <v>1062</v>
      </c>
      <c r="D985" t="s">
        <v>448</v>
      </c>
      <c r="E985" s="52">
        <f>Transportation!E985/1000000</f>
        <v>1.02E-4</v>
      </c>
      <c r="F985" s="55">
        <f t="shared" si="100"/>
        <v>2.4659340659340684E-5</v>
      </c>
      <c r="G985" s="57">
        <f t="shared" si="101"/>
        <v>2.4659340659340683E-6</v>
      </c>
      <c r="H985" s="4">
        <f t="shared" si="102"/>
        <v>3.923076923076927E-7</v>
      </c>
      <c r="I985">
        <v>9156000</v>
      </c>
      <c r="J985">
        <f t="shared" si="104"/>
        <v>0.32936525229357799</v>
      </c>
      <c r="K985" s="50">
        <f t="shared" si="99"/>
        <v>27946.389148821072</v>
      </c>
      <c r="L985" s="53">
        <f t="shared" si="103"/>
        <v>82.84112561426366</v>
      </c>
      <c r="M985">
        <v>407</v>
      </c>
      <c r="N985">
        <v>454</v>
      </c>
      <c r="O985">
        <v>481</v>
      </c>
      <c r="P985">
        <v>39.14</v>
      </c>
      <c r="Q985">
        <v>117.19</v>
      </c>
      <c r="R985" s="7">
        <v>1.0606</v>
      </c>
      <c r="S985" s="8">
        <v>4811400</v>
      </c>
      <c r="T985">
        <v>14</v>
      </c>
      <c r="U985" s="9">
        <v>87.185000000000002</v>
      </c>
      <c r="V985" s="9">
        <v>86.756</v>
      </c>
      <c r="W985" s="9">
        <v>80.200999999999993</v>
      </c>
      <c r="X985" s="9">
        <v>86.691999999999993</v>
      </c>
      <c r="Y985" s="9">
        <v>90.423000000000002</v>
      </c>
    </row>
    <row r="986" spans="1:25" hidden="1" x14ac:dyDescent="0.3">
      <c r="A986" t="s">
        <v>445</v>
      </c>
      <c r="B986" t="s">
        <v>446</v>
      </c>
      <c r="C986" t="s">
        <v>1063</v>
      </c>
      <c r="D986" t="s">
        <v>448</v>
      </c>
      <c r="E986" s="52">
        <f>Transportation!E986/1000000</f>
        <v>1.56E-4</v>
      </c>
      <c r="F986" s="55">
        <f t="shared" si="100"/>
        <v>3.7714285714285752E-5</v>
      </c>
      <c r="G986" s="57">
        <f t="shared" si="101"/>
        <v>3.7714285714285754E-6</v>
      </c>
      <c r="H986" s="4">
        <f t="shared" si="102"/>
        <v>6.0000000000000061E-7</v>
      </c>
      <c r="I986">
        <v>1779000</v>
      </c>
      <c r="J986">
        <f t="shared" si="104"/>
        <v>2.5925792580101179</v>
      </c>
      <c r="K986" s="50">
        <f t="shared" si="99"/>
        <v>5429.950447329913</v>
      </c>
      <c r="L986" s="53">
        <f t="shared" si="103"/>
        <v>126.69819211593264</v>
      </c>
      <c r="M986">
        <v>14.200000000000001</v>
      </c>
      <c r="N986">
        <v>473</v>
      </c>
      <c r="O986">
        <v>379</v>
      </c>
      <c r="P986">
        <v>30.66</v>
      </c>
      <c r="Q986">
        <v>113.17</v>
      </c>
      <c r="R986" s="7">
        <v>0.80195000000000005</v>
      </c>
      <c r="S986">
        <v>65930</v>
      </c>
      <c r="T986">
        <v>1</v>
      </c>
      <c r="U986" s="9">
        <v>73.254000000000005</v>
      </c>
      <c r="V986" s="9">
        <v>73.254000000000005</v>
      </c>
      <c r="W986" s="9">
        <v>73.254000000000005</v>
      </c>
      <c r="X986" s="9">
        <v>73.254000000000005</v>
      </c>
      <c r="Y986" s="9">
        <v>73.254000000000005</v>
      </c>
    </row>
    <row r="987" spans="1:25" hidden="1" x14ac:dyDescent="0.3">
      <c r="A987" t="s">
        <v>445</v>
      </c>
      <c r="B987" t="s">
        <v>446</v>
      </c>
      <c r="C987" t="s">
        <v>1064</v>
      </c>
      <c r="D987" t="s">
        <v>448</v>
      </c>
      <c r="E987" s="52">
        <f>Transportation!E987/1000000</f>
        <v>7.4599999999999997E-6</v>
      </c>
      <c r="F987" s="55">
        <f t="shared" si="100"/>
        <v>1.8035164835164853E-6</v>
      </c>
      <c r="G987" s="57">
        <f t="shared" si="101"/>
        <v>1.8035164835164853E-7</v>
      </c>
      <c r="H987" s="4">
        <f t="shared" si="102"/>
        <v>2.869230769230772E-8</v>
      </c>
      <c r="I987">
        <v>111200</v>
      </c>
      <c r="J987">
        <f t="shared" si="104"/>
        <v>1.9834325314748202</v>
      </c>
      <c r="K987" s="50">
        <f t="shared" si="99"/>
        <v>339.41005606694006</v>
      </c>
      <c r="L987" s="53">
        <f t="shared" si="103"/>
        <v>6.0587725204157543</v>
      </c>
      <c r="M987">
        <v>16.8</v>
      </c>
      <c r="N987">
        <v>27.1</v>
      </c>
      <c r="O987">
        <v>477</v>
      </c>
      <c r="P987">
        <v>29.15</v>
      </c>
      <c r="Q987">
        <v>121.03</v>
      </c>
      <c r="R987" s="7">
        <v>17.585999999999999</v>
      </c>
      <c r="S987">
        <v>62404</v>
      </c>
      <c r="T987">
        <v>2</v>
      </c>
      <c r="U987" s="9">
        <v>32.280999999999999</v>
      </c>
      <c r="V987" s="9">
        <v>32.286999999999999</v>
      </c>
      <c r="W987" s="9">
        <v>32.280999999999999</v>
      </c>
      <c r="X987" s="9">
        <v>34.130000000000003</v>
      </c>
      <c r="Y987" s="9">
        <v>35.978000000000002</v>
      </c>
    </row>
    <row r="988" spans="1:25" hidden="1" x14ac:dyDescent="0.3">
      <c r="A988" t="s">
        <v>445</v>
      </c>
      <c r="B988" t="s">
        <v>446</v>
      </c>
      <c r="C988" t="s">
        <v>1065</v>
      </c>
      <c r="D988" t="s">
        <v>448</v>
      </c>
      <c r="E988" s="52">
        <f>Transportation!E988/1000000</f>
        <v>3.1999999999999999E-5</v>
      </c>
      <c r="F988" s="55">
        <f t="shared" si="100"/>
        <v>7.7362637362637446E-6</v>
      </c>
      <c r="G988" s="57">
        <f t="shared" si="101"/>
        <v>7.7362637362637435E-7</v>
      </c>
      <c r="H988" s="4">
        <f t="shared" si="102"/>
        <v>1.2307692307692319E-7</v>
      </c>
      <c r="I988">
        <v>425900</v>
      </c>
      <c r="J988">
        <f t="shared" si="104"/>
        <v>2.2213946935900446</v>
      </c>
      <c r="K988" s="50">
        <f t="shared" si="99"/>
        <v>1299.9527237312029</v>
      </c>
      <c r="L988" s="53">
        <f t="shared" si="103"/>
        <v>25.989372741729774</v>
      </c>
      <c r="M988">
        <v>20.5</v>
      </c>
      <c r="N988">
        <v>94</v>
      </c>
      <c r="O988">
        <v>396</v>
      </c>
      <c r="P988">
        <v>46.99</v>
      </c>
      <c r="Q988">
        <v>128.05000000000001</v>
      </c>
      <c r="R988" s="7">
        <v>4.2126000000000001</v>
      </c>
      <c r="S988">
        <v>18460</v>
      </c>
      <c r="T988">
        <v>4</v>
      </c>
      <c r="U988" s="9">
        <v>19.135999999999999</v>
      </c>
      <c r="V988" s="9">
        <v>19.068999999999999</v>
      </c>
      <c r="W988" s="9">
        <v>18.527000000000001</v>
      </c>
      <c r="X988" s="9">
        <v>19.036999999999999</v>
      </c>
      <c r="Y988" s="9">
        <v>19.594999999999999</v>
      </c>
    </row>
    <row r="989" spans="1:25" hidden="1" x14ac:dyDescent="0.3">
      <c r="A989" t="s">
        <v>445</v>
      </c>
      <c r="B989" t="s">
        <v>446</v>
      </c>
      <c r="C989" t="s">
        <v>1066</v>
      </c>
      <c r="D989" t="s">
        <v>448</v>
      </c>
      <c r="E989" s="52">
        <f>Transportation!E989/1000000</f>
        <v>2.5300000000000002E-5</v>
      </c>
      <c r="F989" s="55">
        <f t="shared" si="100"/>
        <v>6.1164835164835234E-6</v>
      </c>
      <c r="G989" s="57">
        <f t="shared" si="101"/>
        <v>6.1164835164835232E-7</v>
      </c>
      <c r="H989" s="4">
        <f t="shared" si="102"/>
        <v>9.7307692307692402E-8</v>
      </c>
      <c r="I989">
        <v>419700</v>
      </c>
      <c r="J989">
        <f t="shared" si="104"/>
        <v>1.7822348999285207</v>
      </c>
      <c r="K989" s="50">
        <f t="shared" si="99"/>
        <v>1281.0287817562476</v>
      </c>
      <c r="L989" s="53">
        <f t="shared" si="103"/>
        <v>20.547847823930105</v>
      </c>
      <c r="M989">
        <v>26.400000000000002</v>
      </c>
      <c r="N989">
        <v>81.7</v>
      </c>
      <c r="O989">
        <v>422</v>
      </c>
      <c r="P989">
        <v>42.29</v>
      </c>
      <c r="Q989">
        <v>123.84</v>
      </c>
      <c r="R989" s="7">
        <v>5.1603000000000003</v>
      </c>
      <c r="S989" s="8">
        <v>279800</v>
      </c>
      <c r="T989">
        <v>2</v>
      </c>
      <c r="U989" s="9">
        <v>35.536000000000001</v>
      </c>
      <c r="V989" s="9">
        <v>35.478000000000002</v>
      </c>
      <c r="W989" s="9">
        <v>35.195</v>
      </c>
      <c r="X989" s="9">
        <v>35.564</v>
      </c>
      <c r="Y989" s="9">
        <v>35.932000000000002</v>
      </c>
    </row>
    <row r="990" spans="1:25" hidden="1" x14ac:dyDescent="0.3">
      <c r="A990" t="s">
        <v>445</v>
      </c>
      <c r="B990" t="s">
        <v>446</v>
      </c>
      <c r="C990" t="s">
        <v>1067</v>
      </c>
      <c r="D990" t="s">
        <v>448</v>
      </c>
      <c r="E990" s="52">
        <f>Transportation!E990/1000000</f>
        <v>2.3300000000000001E-5</v>
      </c>
      <c r="F990" s="55">
        <f t="shared" si="100"/>
        <v>5.6329670329670388E-6</v>
      </c>
      <c r="G990" s="57">
        <f t="shared" si="101"/>
        <v>5.6329670329670386E-7</v>
      </c>
      <c r="H990" s="4">
        <f t="shared" si="102"/>
        <v>8.9615384615384698E-8</v>
      </c>
      <c r="I990">
        <v>170100</v>
      </c>
      <c r="J990">
        <f t="shared" si="104"/>
        <v>4.049813271604938</v>
      </c>
      <c r="K990" s="50">
        <f t="shared" si="99"/>
        <v>519.18750482901532</v>
      </c>
      <c r="L990" s="53">
        <f t="shared" si="103"/>
        <v>18.923512027571991</v>
      </c>
      <c r="M990">
        <v>10.700000000000001</v>
      </c>
      <c r="N990">
        <v>52</v>
      </c>
      <c r="O990">
        <v>281</v>
      </c>
      <c r="P990">
        <v>31.06</v>
      </c>
      <c r="Q990">
        <v>116.96</v>
      </c>
      <c r="R990" s="7">
        <v>5.4122000000000003</v>
      </c>
      <c r="S990">
        <v>38705</v>
      </c>
      <c r="T990">
        <v>1</v>
      </c>
      <c r="U990" s="9">
        <v>56.485999999999997</v>
      </c>
      <c r="V990" s="9">
        <v>56.485999999999997</v>
      </c>
      <c r="W990" s="9">
        <v>56.485999999999997</v>
      </c>
      <c r="X990" s="9">
        <v>56.485999999999997</v>
      </c>
      <c r="Y990" s="9">
        <v>56.485999999999997</v>
      </c>
    </row>
    <row r="991" spans="1:25" hidden="1" x14ac:dyDescent="0.3">
      <c r="A991" t="s">
        <v>445</v>
      </c>
      <c r="B991" t="s">
        <v>446</v>
      </c>
      <c r="C991" t="s">
        <v>1068</v>
      </c>
      <c r="D991" t="s">
        <v>448</v>
      </c>
      <c r="E991" s="52">
        <f>Transportation!E991/1000000</f>
        <v>3.8700000000000006E-5</v>
      </c>
      <c r="F991" s="55">
        <f t="shared" si="100"/>
        <v>9.3560439560439674E-6</v>
      </c>
      <c r="G991" s="57">
        <f t="shared" si="101"/>
        <v>9.356043956043967E-7</v>
      </c>
      <c r="H991" s="4">
        <f t="shared" si="102"/>
        <v>1.48846153846154E-7</v>
      </c>
      <c r="I991">
        <v>441600</v>
      </c>
      <c r="J991">
        <f t="shared" si="104"/>
        <v>2.5909873471467395</v>
      </c>
      <c r="K991" s="50">
        <f t="shared" si="99"/>
        <v>1347.8730284097187</v>
      </c>
      <c r="L991" s="53">
        <f t="shared" si="103"/>
        <v>31.43089765952945</v>
      </c>
      <c r="M991">
        <v>17</v>
      </c>
      <c r="N991">
        <v>107</v>
      </c>
      <c r="O991">
        <v>341</v>
      </c>
      <c r="P991">
        <v>35.090000000000003</v>
      </c>
      <c r="Q991">
        <v>109.08</v>
      </c>
      <c r="R991" s="7">
        <v>3.1886999999999999</v>
      </c>
      <c r="S991" s="8">
        <v>189070</v>
      </c>
      <c r="T991">
        <v>4</v>
      </c>
      <c r="U991" s="9">
        <v>52.756</v>
      </c>
      <c r="V991" s="9">
        <v>52.11</v>
      </c>
      <c r="W991" s="9">
        <v>45.494999999999997</v>
      </c>
      <c r="X991" s="9">
        <v>50.697000000000003</v>
      </c>
      <c r="Y991" s="9">
        <v>57.459000000000003</v>
      </c>
    </row>
    <row r="992" spans="1:25" hidden="1" x14ac:dyDescent="0.3">
      <c r="A992" t="s">
        <v>445</v>
      </c>
      <c r="B992" t="s">
        <v>446</v>
      </c>
      <c r="C992" t="s">
        <v>1069</v>
      </c>
      <c r="D992" t="s">
        <v>448</v>
      </c>
      <c r="E992" s="52">
        <f>Transportation!E992/1000000</f>
        <v>1.17E-4</v>
      </c>
      <c r="F992" s="55">
        <f t="shared" si="100"/>
        <v>2.8285714285714314E-5</v>
      </c>
      <c r="G992" s="57">
        <f t="shared" si="101"/>
        <v>2.8285714285714313E-6</v>
      </c>
      <c r="H992" s="4">
        <f t="shared" si="102"/>
        <v>4.500000000000004E-7</v>
      </c>
      <c r="I992">
        <v>428700</v>
      </c>
      <c r="J992">
        <f t="shared" si="104"/>
        <v>8.0689266969909035</v>
      </c>
      <c r="K992" s="50">
        <f t="shared" si="99"/>
        <v>1308.4990201069891</v>
      </c>
      <c r="L992" s="53">
        <f t="shared" si="103"/>
        <v>95.023644086949488</v>
      </c>
      <c r="M992">
        <v>4.01</v>
      </c>
      <c r="N992">
        <v>214</v>
      </c>
      <c r="O992">
        <v>253</v>
      </c>
      <c r="P992">
        <v>41.68</v>
      </c>
      <c r="Q992">
        <v>125.75</v>
      </c>
      <c r="R992" s="7">
        <v>1.1805000000000001</v>
      </c>
      <c r="S992">
        <v>6187.6</v>
      </c>
      <c r="T992">
        <v>1</v>
      </c>
      <c r="U992" s="9">
        <v>21.187999999999999</v>
      </c>
      <c r="V992" s="9">
        <v>21.187999999999999</v>
      </c>
      <c r="W992" s="9">
        <v>21.187999999999999</v>
      </c>
      <c r="X992" s="9">
        <v>21.187999999999999</v>
      </c>
      <c r="Y992" s="9">
        <v>21.187999999999999</v>
      </c>
    </row>
    <row r="993" spans="1:25" hidden="1" x14ac:dyDescent="0.3">
      <c r="A993" t="s">
        <v>445</v>
      </c>
      <c r="B993" t="s">
        <v>446</v>
      </c>
      <c r="C993" t="s">
        <v>1070</v>
      </c>
      <c r="D993" t="s">
        <v>448</v>
      </c>
      <c r="E993" s="52">
        <f>Transportation!E993/1000000</f>
        <v>1.8199999999999999E-5</v>
      </c>
      <c r="F993" s="55">
        <f t="shared" si="100"/>
        <v>4.4000000000000045E-6</v>
      </c>
      <c r="G993" s="57">
        <f t="shared" si="101"/>
        <v>4.4000000000000045E-7</v>
      </c>
      <c r="H993" s="4">
        <f t="shared" si="102"/>
        <v>7.0000000000000058E-8</v>
      </c>
      <c r="I993">
        <v>103100</v>
      </c>
      <c r="J993">
        <f t="shared" si="104"/>
        <v>5.2191059650824441</v>
      </c>
      <c r="K993" s="50">
        <f t="shared" si="99"/>
        <v>314.68684155127266</v>
      </c>
      <c r="L993" s="53">
        <f t="shared" si="103"/>
        <v>14.781455746858811</v>
      </c>
      <c r="M993">
        <v>3.7800000000000002</v>
      </c>
      <c r="N993">
        <v>53</v>
      </c>
      <c r="O993">
        <v>338</v>
      </c>
      <c r="P993">
        <v>29.84</v>
      </c>
      <c r="Q993">
        <v>106.05</v>
      </c>
      <c r="R993" s="7">
        <v>6.3855000000000004</v>
      </c>
      <c r="S993">
        <v>63012</v>
      </c>
      <c r="T993">
        <v>1</v>
      </c>
      <c r="U993" s="9">
        <v>78.825000000000003</v>
      </c>
      <c r="V993" s="9">
        <v>78.825000000000003</v>
      </c>
      <c r="W993" s="9">
        <v>78.825000000000003</v>
      </c>
      <c r="X993" s="9">
        <v>78.825000000000003</v>
      </c>
      <c r="Y993" s="9">
        <v>78.825000000000003</v>
      </c>
    </row>
    <row r="994" spans="1:25" hidden="1" x14ac:dyDescent="0.3">
      <c r="A994" t="s">
        <v>445</v>
      </c>
      <c r="B994" t="s">
        <v>446</v>
      </c>
      <c r="C994" t="s">
        <v>1071</v>
      </c>
      <c r="D994" t="s">
        <v>448</v>
      </c>
      <c r="E994" s="52">
        <f>Transportation!E994/1000000</f>
        <v>4.1600000000000002E-5</v>
      </c>
      <c r="F994" s="55">
        <f t="shared" si="100"/>
        <v>1.0057142857142869E-5</v>
      </c>
      <c r="G994" s="57">
        <f t="shared" si="101"/>
        <v>1.0057142857142868E-6</v>
      </c>
      <c r="H994" s="4">
        <f t="shared" si="102"/>
        <v>1.6000000000000016E-7</v>
      </c>
      <c r="I994">
        <v>784800</v>
      </c>
      <c r="J994">
        <f t="shared" si="104"/>
        <v>1.5671758409785932</v>
      </c>
      <c r="K994" s="50">
        <f t="shared" si="99"/>
        <v>2395.4047841846632</v>
      </c>
      <c r="L994" s="53">
        <f t="shared" si="103"/>
        <v>33.786184564248707</v>
      </c>
      <c r="M994">
        <v>24.1</v>
      </c>
      <c r="N994">
        <v>160</v>
      </c>
      <c r="O994">
        <v>515</v>
      </c>
      <c r="P994">
        <v>43.62</v>
      </c>
      <c r="Q994">
        <v>122.27</v>
      </c>
      <c r="R994" s="7">
        <v>3.2176</v>
      </c>
      <c r="S994">
        <v>48931</v>
      </c>
      <c r="T994">
        <v>3</v>
      </c>
      <c r="U994" s="9">
        <v>24.727</v>
      </c>
      <c r="V994" s="9">
        <v>24.72</v>
      </c>
      <c r="W994" s="9">
        <v>24.297000000000001</v>
      </c>
      <c r="X994" s="9">
        <v>24.725000000000001</v>
      </c>
      <c r="Y994" s="9">
        <v>25.009</v>
      </c>
    </row>
    <row r="995" spans="1:25" hidden="1" x14ac:dyDescent="0.3">
      <c r="A995" t="s">
        <v>445</v>
      </c>
      <c r="B995" t="s">
        <v>446</v>
      </c>
      <c r="C995" t="s">
        <v>1072</v>
      </c>
      <c r="D995" t="s">
        <v>448</v>
      </c>
      <c r="E995" s="52">
        <f>Transportation!E995/1000000</f>
        <v>1.6200000000000001E-5</v>
      </c>
      <c r="F995" s="55">
        <f t="shared" si="100"/>
        <v>3.9164835164835207E-6</v>
      </c>
      <c r="G995" s="57">
        <f t="shared" si="101"/>
        <v>3.916483516483521E-7</v>
      </c>
      <c r="H995" s="4">
        <f t="shared" si="102"/>
        <v>6.2307692307692367E-8</v>
      </c>
      <c r="I995">
        <v>331100</v>
      </c>
      <c r="J995">
        <f t="shared" si="104"/>
        <v>1.4465692389006342</v>
      </c>
      <c r="K995" s="50">
        <f t="shared" si="99"/>
        <v>1010.5995464367253</v>
      </c>
      <c r="L995" s="53">
        <f t="shared" si="103"/>
        <v>13.157119950500697</v>
      </c>
      <c r="M995">
        <v>39.900000000000006</v>
      </c>
      <c r="N995">
        <v>52.400000000000006</v>
      </c>
      <c r="O995">
        <v>418</v>
      </c>
      <c r="P995">
        <v>30.94</v>
      </c>
      <c r="Q995">
        <v>117.81</v>
      </c>
      <c r="R995" s="7">
        <v>7.9756</v>
      </c>
      <c r="S995" s="8">
        <v>335520</v>
      </c>
      <c r="T995">
        <v>2</v>
      </c>
      <c r="U995" s="9">
        <v>73.718000000000004</v>
      </c>
      <c r="V995" s="9">
        <v>73.754999999999995</v>
      </c>
      <c r="W995" s="9">
        <v>73.643000000000001</v>
      </c>
      <c r="X995" s="9">
        <v>73.816000000000003</v>
      </c>
      <c r="Y995" s="9">
        <v>73.989999999999995</v>
      </c>
    </row>
    <row r="996" spans="1:25" hidden="1" x14ac:dyDescent="0.3">
      <c r="A996" t="s">
        <v>445</v>
      </c>
      <c r="B996" t="s">
        <v>446</v>
      </c>
      <c r="C996" t="s">
        <v>1073</v>
      </c>
      <c r="D996" t="s">
        <v>448</v>
      </c>
      <c r="E996" s="52">
        <f>Transportation!E996/1000000</f>
        <v>1.3900000000000001E-5</v>
      </c>
      <c r="F996" s="55">
        <f t="shared" si="100"/>
        <v>3.3604395604395639E-6</v>
      </c>
      <c r="G996" s="57">
        <f t="shared" si="101"/>
        <v>3.3604395604395639E-7</v>
      </c>
      <c r="H996" s="4">
        <f t="shared" si="102"/>
        <v>5.3461538461538516E-8</v>
      </c>
      <c r="I996">
        <v>136300</v>
      </c>
      <c r="J996">
        <f t="shared" si="104"/>
        <v>3.0151042736610418</v>
      </c>
      <c r="K996" s="50">
        <f t="shared" si="99"/>
        <v>416.02149857845257</v>
      </c>
      <c r="L996" s="53">
        <f t="shared" si="103"/>
        <v>11.28913378468887</v>
      </c>
      <c r="M996">
        <v>10.5</v>
      </c>
      <c r="N996">
        <v>42</v>
      </c>
      <c r="O996">
        <v>406</v>
      </c>
      <c r="P996">
        <v>29.8</v>
      </c>
      <c r="Q996">
        <v>119.68</v>
      </c>
      <c r="R996" s="7">
        <v>9.6508000000000003</v>
      </c>
      <c r="S996">
        <v>89553</v>
      </c>
      <c r="T996">
        <v>4</v>
      </c>
      <c r="U996" s="9">
        <v>40.091000000000001</v>
      </c>
      <c r="V996" s="9">
        <v>40.387</v>
      </c>
      <c r="W996" s="9">
        <v>36.116</v>
      </c>
      <c r="X996" s="9">
        <v>40.347000000000001</v>
      </c>
      <c r="Y996" s="9">
        <v>42.917999999999999</v>
      </c>
    </row>
    <row r="997" spans="1:25" hidden="1" x14ac:dyDescent="0.3">
      <c r="A997" t="s">
        <v>445</v>
      </c>
      <c r="B997" t="s">
        <v>446</v>
      </c>
      <c r="C997" t="s">
        <v>1074</v>
      </c>
      <c r="D997" t="s">
        <v>448</v>
      </c>
      <c r="E997" s="52">
        <f>Transportation!E997/1000000</f>
        <v>1.7E-5</v>
      </c>
      <c r="F997" s="55">
        <f t="shared" si="100"/>
        <v>4.1098901098901137E-6</v>
      </c>
      <c r="G997" s="57">
        <f t="shared" si="101"/>
        <v>4.109890109890114E-7</v>
      </c>
      <c r="H997" s="4">
        <f t="shared" si="102"/>
        <v>6.5384615384615446E-8</v>
      </c>
      <c r="I997">
        <v>106900</v>
      </c>
      <c r="J997">
        <f t="shared" si="104"/>
        <v>4.7016966791393822</v>
      </c>
      <c r="K997" s="50">
        <f t="shared" si="99"/>
        <v>326.28538663269688</v>
      </c>
      <c r="L997" s="53">
        <f t="shared" si="103"/>
        <v>13.806854269043942</v>
      </c>
      <c r="M997">
        <v>4.6000000000000005</v>
      </c>
      <c r="N997">
        <v>49.900000000000006</v>
      </c>
      <c r="O997">
        <v>338</v>
      </c>
      <c r="P997">
        <v>30.19</v>
      </c>
      <c r="Q997">
        <v>105.83</v>
      </c>
      <c r="R997" s="7">
        <v>6.7880000000000003</v>
      </c>
      <c r="S997" s="8">
        <v>169120</v>
      </c>
      <c r="T997">
        <v>3</v>
      </c>
      <c r="U997" s="9">
        <v>77.614999999999995</v>
      </c>
      <c r="V997" s="9">
        <v>77.55</v>
      </c>
      <c r="W997" s="9">
        <v>76.150999999999996</v>
      </c>
      <c r="X997" s="9">
        <v>76.367000000000004</v>
      </c>
      <c r="Y997" s="9">
        <v>77.617999999999995</v>
      </c>
    </row>
    <row r="998" spans="1:25" hidden="1" x14ac:dyDescent="0.3">
      <c r="A998" t="s">
        <v>445</v>
      </c>
      <c r="B998" t="s">
        <v>446</v>
      </c>
      <c r="C998" t="s">
        <v>1075</v>
      </c>
      <c r="D998" t="s">
        <v>448</v>
      </c>
      <c r="E998" s="52">
        <f>Transportation!E998/1000000</f>
        <v>1.8700000000000001E-5</v>
      </c>
      <c r="F998" s="55">
        <f t="shared" si="100"/>
        <v>4.520879120879126E-6</v>
      </c>
      <c r="G998" s="57">
        <f t="shared" si="101"/>
        <v>4.5208791208791256E-7</v>
      </c>
      <c r="H998" s="4">
        <f t="shared" si="102"/>
        <v>7.1923076923076997E-8</v>
      </c>
      <c r="I998">
        <v>249700</v>
      </c>
      <c r="J998">
        <f t="shared" si="104"/>
        <v>2.2141470264317182</v>
      </c>
      <c r="K998" s="50">
        <f t="shared" si="99"/>
        <v>762.14650179779608</v>
      </c>
      <c r="L998" s="53">
        <f t="shared" si="103"/>
        <v>15.187539695948336</v>
      </c>
      <c r="M998">
        <v>11.600000000000001</v>
      </c>
      <c r="N998">
        <v>73.2</v>
      </c>
      <c r="O998">
        <v>529</v>
      </c>
      <c r="P998">
        <v>30.64</v>
      </c>
      <c r="Q998">
        <v>120.55</v>
      </c>
      <c r="R998" s="7">
        <v>7.2256999999999998</v>
      </c>
      <c r="S998" s="8">
        <v>104630</v>
      </c>
      <c r="T998">
        <v>1</v>
      </c>
      <c r="U998" s="9">
        <v>91.402000000000001</v>
      </c>
      <c r="V998" s="9">
        <v>91.402000000000001</v>
      </c>
      <c r="W998" s="9">
        <v>91.402000000000001</v>
      </c>
      <c r="X998" s="9">
        <v>91.402000000000001</v>
      </c>
      <c r="Y998" s="9">
        <v>91.402000000000001</v>
      </c>
    </row>
    <row r="999" spans="1:25" hidden="1" x14ac:dyDescent="0.3">
      <c r="A999" t="s">
        <v>445</v>
      </c>
      <c r="B999" t="s">
        <v>446</v>
      </c>
      <c r="C999" t="s">
        <v>1076</v>
      </c>
      <c r="D999" t="s">
        <v>448</v>
      </c>
      <c r="E999" s="52">
        <f>Transportation!E999/1000000</f>
        <v>1.1E-5</v>
      </c>
      <c r="F999" s="55">
        <f t="shared" si="100"/>
        <v>2.6593406593406621E-6</v>
      </c>
      <c r="G999" s="57">
        <f t="shared" si="101"/>
        <v>2.6593406593406619E-7</v>
      </c>
      <c r="H999" s="4">
        <f t="shared" si="102"/>
        <v>4.2307692307692347E-8</v>
      </c>
      <c r="I999">
        <v>119500</v>
      </c>
      <c r="J999">
        <f t="shared" si="104"/>
        <v>2.7214989539748955</v>
      </c>
      <c r="K999" s="50">
        <f t="shared" si="99"/>
        <v>364.74372032373503</v>
      </c>
      <c r="L999" s="53">
        <f t="shared" si="103"/>
        <v>8.9338468799696109</v>
      </c>
      <c r="M999">
        <v>10.600000000000001</v>
      </c>
      <c r="N999">
        <v>36.700000000000003</v>
      </c>
      <c r="O999">
        <v>473</v>
      </c>
      <c r="P999">
        <v>44.81</v>
      </c>
      <c r="Q999">
        <v>123.08</v>
      </c>
      <c r="R999" s="7">
        <v>12.882</v>
      </c>
      <c r="S999">
        <v>10576</v>
      </c>
      <c r="T999">
        <v>3</v>
      </c>
      <c r="U999" s="9">
        <v>20.890999999999998</v>
      </c>
      <c r="V999" s="9">
        <v>21.082999999999998</v>
      </c>
      <c r="W999" s="9">
        <v>20.561</v>
      </c>
      <c r="X999" s="9">
        <v>20.803000000000001</v>
      </c>
      <c r="Y999" s="9">
        <v>22.579000000000001</v>
      </c>
    </row>
    <row r="1000" spans="1:25" hidden="1" x14ac:dyDescent="0.3">
      <c r="A1000" t="s">
        <v>445</v>
      </c>
      <c r="B1000" t="s">
        <v>446</v>
      </c>
      <c r="C1000" t="s">
        <v>1077</v>
      </c>
      <c r="D1000" t="s">
        <v>448</v>
      </c>
      <c r="E1000" s="52">
        <f>Transportation!E1000/1000000</f>
        <v>3.0899999999999999E-5</v>
      </c>
      <c r="F1000" s="55">
        <f t="shared" si="100"/>
        <v>7.4703296703296776E-6</v>
      </c>
      <c r="G1000" s="57">
        <f t="shared" si="101"/>
        <v>7.4703296703296774E-7</v>
      </c>
      <c r="H1000" s="4">
        <f t="shared" si="102"/>
        <v>1.1884615384615396E-7</v>
      </c>
      <c r="I1000">
        <v>420700</v>
      </c>
      <c r="J1000">
        <f t="shared" si="104"/>
        <v>2.171547628951747</v>
      </c>
      <c r="K1000" s="50">
        <f t="shared" si="99"/>
        <v>1284.0810304618856</v>
      </c>
      <c r="L1000" s="53">
        <f t="shared" si="103"/>
        <v>25.09598805373281</v>
      </c>
      <c r="M1000">
        <v>9.2900000000000009</v>
      </c>
      <c r="N1000">
        <v>138</v>
      </c>
      <c r="O1000">
        <v>603</v>
      </c>
      <c r="P1000">
        <v>32.090000000000003</v>
      </c>
      <c r="Q1000">
        <v>121.07</v>
      </c>
      <c r="R1000" s="7">
        <v>4.3692000000000002</v>
      </c>
      <c r="S1000" s="8">
        <v>161860</v>
      </c>
      <c r="T1000">
        <v>2</v>
      </c>
      <c r="U1000" s="9">
        <v>85.254999999999995</v>
      </c>
      <c r="V1000" s="9">
        <v>85.087000000000003</v>
      </c>
      <c r="W1000" s="9">
        <v>84.105999999999995</v>
      </c>
      <c r="X1000" s="9">
        <v>84.704999999999998</v>
      </c>
      <c r="Y1000" s="9">
        <v>85.304000000000002</v>
      </c>
    </row>
    <row r="1001" spans="1:25" hidden="1" x14ac:dyDescent="0.3">
      <c r="A1001" t="s">
        <v>445</v>
      </c>
      <c r="B1001" t="s">
        <v>446</v>
      </c>
      <c r="C1001" t="s">
        <v>1078</v>
      </c>
      <c r="D1001" t="s">
        <v>448</v>
      </c>
      <c r="E1001" s="52">
        <f>Transportation!E1001/1000000</f>
        <v>2.2700000000000003E-5</v>
      </c>
      <c r="F1001" s="55">
        <f t="shared" si="100"/>
        <v>5.4879120879120943E-6</v>
      </c>
      <c r="G1001" s="57">
        <f t="shared" si="101"/>
        <v>5.4879120879120947E-7</v>
      </c>
      <c r="H1001" s="4">
        <f t="shared" si="102"/>
        <v>8.7307692307692405E-8</v>
      </c>
      <c r="I1001">
        <v>120700</v>
      </c>
      <c r="J1001">
        <f t="shared" si="104"/>
        <v>5.5603480737365381</v>
      </c>
      <c r="K1001" s="50">
        <f t="shared" si="99"/>
        <v>368.40641877050058</v>
      </c>
      <c r="L1001" s="53">
        <f t="shared" si="103"/>
        <v>18.436211288664563</v>
      </c>
      <c r="M1001">
        <v>2.6</v>
      </c>
      <c r="N1001">
        <v>74.900000000000006</v>
      </c>
      <c r="O1001">
        <v>396</v>
      </c>
      <c r="P1001">
        <v>28.14</v>
      </c>
      <c r="Q1001">
        <v>106.82</v>
      </c>
      <c r="R1001" s="7">
        <v>5.2944000000000004</v>
      </c>
      <c r="S1001">
        <v>20033</v>
      </c>
      <c r="T1001">
        <v>1</v>
      </c>
      <c r="U1001" s="9">
        <v>38.729999999999997</v>
      </c>
      <c r="V1001" s="9">
        <v>38.729999999999997</v>
      </c>
      <c r="W1001" s="9">
        <v>38.729999999999997</v>
      </c>
      <c r="X1001" s="9">
        <v>38.729999999999997</v>
      </c>
      <c r="Y1001" s="9">
        <v>38.729999999999997</v>
      </c>
    </row>
    <row r="1002" spans="1:25" hidden="1" x14ac:dyDescent="0.3">
      <c r="A1002" t="s">
        <v>445</v>
      </c>
      <c r="B1002" t="s">
        <v>446</v>
      </c>
      <c r="C1002" t="s">
        <v>1079</v>
      </c>
      <c r="D1002" t="s">
        <v>448</v>
      </c>
      <c r="E1002" s="52">
        <f>Transportation!E1002/1000000</f>
        <v>1.2999999999999999E-5</v>
      </c>
      <c r="F1002" s="55">
        <f t="shared" si="100"/>
        <v>3.1428571428571459E-6</v>
      </c>
      <c r="G1002" s="57">
        <f t="shared" si="101"/>
        <v>3.142857142857146E-7</v>
      </c>
      <c r="H1002" s="4">
        <f t="shared" si="102"/>
        <v>5.0000000000000044E-8</v>
      </c>
      <c r="I1002">
        <v>101900</v>
      </c>
      <c r="J1002">
        <f t="shared" si="104"/>
        <v>3.7718339057899897</v>
      </c>
      <c r="K1002" s="50">
        <f t="shared" si="99"/>
        <v>311.02414310450712</v>
      </c>
      <c r="L1002" s="53">
        <f t="shared" si="103"/>
        <v>10.55818267632772</v>
      </c>
      <c r="M1002">
        <v>14.600000000000001</v>
      </c>
      <c r="N1002">
        <v>26.700000000000003</v>
      </c>
      <c r="O1002">
        <v>262</v>
      </c>
      <c r="P1002">
        <v>42.98</v>
      </c>
      <c r="Q1002">
        <v>129.84</v>
      </c>
      <c r="R1002" s="7">
        <v>9.7876999999999992</v>
      </c>
      <c r="S1002">
        <v>73428</v>
      </c>
      <c r="T1002">
        <v>4</v>
      </c>
      <c r="U1002" s="9">
        <v>16.716999999999999</v>
      </c>
      <c r="V1002" s="9">
        <v>16.684000000000001</v>
      </c>
      <c r="W1002" s="9">
        <v>15.882</v>
      </c>
      <c r="X1002" s="9">
        <v>16.227</v>
      </c>
      <c r="Y1002" s="9">
        <v>16.718</v>
      </c>
    </row>
    <row r="1003" spans="1:25" hidden="1" x14ac:dyDescent="0.3">
      <c r="A1003" t="s">
        <v>445</v>
      </c>
      <c r="B1003" t="s">
        <v>446</v>
      </c>
      <c r="C1003" t="s">
        <v>1080</v>
      </c>
      <c r="D1003" t="s">
        <v>448</v>
      </c>
      <c r="E1003" s="52">
        <f>Transportation!E1003/1000000</f>
        <v>2.0200000000000003E-5</v>
      </c>
      <c r="F1003" s="55">
        <f t="shared" si="100"/>
        <v>4.883516483516489E-6</v>
      </c>
      <c r="G1003" s="57">
        <f t="shared" si="101"/>
        <v>4.883516483516489E-7</v>
      </c>
      <c r="H1003" s="4">
        <f t="shared" si="102"/>
        <v>7.7692307692307775E-8</v>
      </c>
      <c r="I1003">
        <v>349000</v>
      </c>
      <c r="J1003">
        <f t="shared" si="104"/>
        <v>1.7112337392550145</v>
      </c>
      <c r="K1003" s="50">
        <f t="shared" si="99"/>
        <v>1065.2347982676445</v>
      </c>
      <c r="L1003" s="53">
        <f t="shared" si="103"/>
        <v>16.405791543216921</v>
      </c>
      <c r="M1003">
        <v>26.1</v>
      </c>
      <c r="N1003">
        <v>68.3</v>
      </c>
      <c r="O1003">
        <v>395</v>
      </c>
      <c r="P1003">
        <v>42.96</v>
      </c>
      <c r="Q1003">
        <v>89.18</v>
      </c>
      <c r="R1003" s="7">
        <v>5.7840999999999996</v>
      </c>
      <c r="S1003">
        <v>3390.3</v>
      </c>
      <c r="T1003">
        <v>2</v>
      </c>
      <c r="U1003" s="9">
        <v>96.248999999999995</v>
      </c>
      <c r="V1003" s="9">
        <v>96.287000000000006</v>
      </c>
      <c r="W1003" s="9">
        <v>96.238</v>
      </c>
      <c r="X1003" s="9">
        <v>96.385999999999996</v>
      </c>
      <c r="Y1003" s="9">
        <v>96.534000000000006</v>
      </c>
    </row>
    <row r="1004" spans="1:25" hidden="1" x14ac:dyDescent="0.3">
      <c r="A1004" t="s">
        <v>445</v>
      </c>
      <c r="B1004" t="s">
        <v>446</v>
      </c>
      <c r="C1004" t="s">
        <v>1081</v>
      </c>
      <c r="D1004" t="s">
        <v>448</v>
      </c>
      <c r="E1004" s="52">
        <f>Transportation!E1004/1000000</f>
        <v>7.3699999999999997E-6</v>
      </c>
      <c r="F1004" s="55">
        <f t="shared" si="100"/>
        <v>1.7817582417582436E-6</v>
      </c>
      <c r="G1004" s="57">
        <f t="shared" si="101"/>
        <v>1.7817582417582436E-7</v>
      </c>
      <c r="H1004" s="4">
        <f t="shared" si="102"/>
        <v>2.8346153846153873E-8</v>
      </c>
      <c r="I1004">
        <v>103800</v>
      </c>
      <c r="J1004">
        <f t="shared" si="104"/>
        <v>2.0991985910404622</v>
      </c>
      <c r="K1004" s="50">
        <f t="shared" si="99"/>
        <v>316.8234156452192</v>
      </c>
      <c r="L1004" s="53">
        <f t="shared" si="103"/>
        <v>5.9856774095796377</v>
      </c>
      <c r="M1004">
        <v>18.3</v>
      </c>
      <c r="N1004">
        <v>24.200000000000003</v>
      </c>
      <c r="O1004">
        <v>415</v>
      </c>
      <c r="P1004">
        <v>38.94</v>
      </c>
      <c r="Q1004">
        <v>116.93</v>
      </c>
      <c r="R1004" s="7">
        <v>17.135999999999999</v>
      </c>
      <c r="S1004">
        <v>34032</v>
      </c>
      <c r="T1004">
        <v>1</v>
      </c>
      <c r="U1004" s="9">
        <v>80.244</v>
      </c>
      <c r="V1004" s="9">
        <v>80.244</v>
      </c>
      <c r="W1004" s="9">
        <v>80.244</v>
      </c>
      <c r="X1004" s="9">
        <v>80.244</v>
      </c>
      <c r="Y1004" s="9">
        <v>80.244</v>
      </c>
    </row>
    <row r="1005" spans="1:25" hidden="1" x14ac:dyDescent="0.3">
      <c r="A1005" t="s">
        <v>445</v>
      </c>
      <c r="B1005" t="s">
        <v>446</v>
      </c>
      <c r="C1005" t="s">
        <v>1082</v>
      </c>
      <c r="D1005" t="s">
        <v>448</v>
      </c>
      <c r="E1005" s="52">
        <f>Transportation!E1005/1000000</f>
        <v>1.6500000000000001E-5</v>
      </c>
      <c r="F1005" s="55">
        <f t="shared" si="100"/>
        <v>3.9890109890109938E-6</v>
      </c>
      <c r="G1005" s="57">
        <f t="shared" si="101"/>
        <v>3.9890109890109934E-7</v>
      </c>
      <c r="H1005" s="4">
        <f t="shared" si="102"/>
        <v>6.3461538461538533E-8</v>
      </c>
      <c r="I1005">
        <v>267700</v>
      </c>
      <c r="J1005">
        <f t="shared" si="104"/>
        <v>1.8222961804258497</v>
      </c>
      <c r="K1005" s="50">
        <f t="shared" si="99"/>
        <v>817.08697849927921</v>
      </c>
      <c r="L1005" s="53">
        <f t="shared" si="103"/>
        <v>13.400770319954415</v>
      </c>
      <c r="M1005">
        <v>24.6</v>
      </c>
      <c r="N1005">
        <v>54</v>
      </c>
      <c r="O1005">
        <v>428</v>
      </c>
      <c r="P1005">
        <v>39.630000000000003</v>
      </c>
      <c r="Q1005">
        <v>122.01</v>
      </c>
      <c r="R1005" s="7">
        <v>7.9241999999999999</v>
      </c>
      <c r="S1005">
        <v>76225</v>
      </c>
      <c r="T1005">
        <v>3</v>
      </c>
      <c r="U1005" s="9">
        <v>37.640999999999998</v>
      </c>
      <c r="V1005" s="9">
        <v>37.765000000000001</v>
      </c>
      <c r="W1005" s="9">
        <v>37.54</v>
      </c>
      <c r="X1005" s="9">
        <v>38.409999999999997</v>
      </c>
      <c r="Y1005" s="9">
        <v>38.639000000000003</v>
      </c>
    </row>
    <row r="1006" spans="1:25" hidden="1" x14ac:dyDescent="0.3">
      <c r="A1006" t="s">
        <v>445</v>
      </c>
      <c r="B1006" t="s">
        <v>446</v>
      </c>
      <c r="C1006" t="s">
        <v>1083</v>
      </c>
      <c r="D1006" t="s">
        <v>448</v>
      </c>
      <c r="E1006" s="52">
        <f>Transportation!E1006/1000000</f>
        <v>1.0499999999999999E-5</v>
      </c>
      <c r="F1006" s="55">
        <f t="shared" si="100"/>
        <v>2.538461538461541E-6</v>
      </c>
      <c r="G1006" s="57">
        <f t="shared" si="101"/>
        <v>2.5384615384615408E-7</v>
      </c>
      <c r="H1006" s="4">
        <f t="shared" si="102"/>
        <v>4.038461538461542E-8</v>
      </c>
      <c r="I1006">
        <v>110900</v>
      </c>
      <c r="J1006">
        <f t="shared" si="104"/>
        <v>2.7992465058611362</v>
      </c>
      <c r="K1006" s="50">
        <f t="shared" si="99"/>
        <v>338.49438145524863</v>
      </c>
      <c r="L1006" s="53">
        <f t="shared" si="103"/>
        <v>8.5277629308800815</v>
      </c>
      <c r="M1006">
        <v>12.200000000000001</v>
      </c>
      <c r="N1006">
        <v>31.8</v>
      </c>
      <c r="O1006">
        <v>372</v>
      </c>
      <c r="P1006">
        <v>28.37</v>
      </c>
      <c r="Q1006">
        <v>112.82</v>
      </c>
      <c r="R1006" s="7">
        <v>11.683</v>
      </c>
      <c r="S1006" s="8">
        <v>140630</v>
      </c>
      <c r="T1006">
        <v>2</v>
      </c>
      <c r="U1006" s="9">
        <v>69.474999999999994</v>
      </c>
      <c r="V1006" s="9">
        <v>69.387</v>
      </c>
      <c r="W1006" s="9">
        <v>63.622999999999998</v>
      </c>
      <c r="X1006" s="9">
        <v>66.55</v>
      </c>
      <c r="Y1006" s="9">
        <v>69.475999999999999</v>
      </c>
    </row>
    <row r="1007" spans="1:25" hidden="1" x14ac:dyDescent="0.3">
      <c r="A1007" t="s">
        <v>445</v>
      </c>
      <c r="B1007" t="s">
        <v>446</v>
      </c>
      <c r="C1007" t="s">
        <v>1084</v>
      </c>
      <c r="D1007" t="s">
        <v>448</v>
      </c>
      <c r="E1007" s="52">
        <f>Transportation!E1007/1000000</f>
        <v>1.4400000000000001E-5</v>
      </c>
      <c r="F1007" s="55">
        <f t="shared" si="100"/>
        <v>3.4813186813186851E-6</v>
      </c>
      <c r="G1007" s="57">
        <f t="shared" si="101"/>
        <v>3.4813186813186851E-7</v>
      </c>
      <c r="H1007" s="4">
        <f t="shared" si="102"/>
        <v>5.5384615384615442E-8</v>
      </c>
      <c r="I1007">
        <v>162500</v>
      </c>
      <c r="J1007">
        <f t="shared" si="104"/>
        <v>2.619947076923077</v>
      </c>
      <c r="K1007" s="50">
        <f t="shared" si="99"/>
        <v>495.99041466616688</v>
      </c>
      <c r="L1007" s="53">
        <f t="shared" si="103"/>
        <v>11.695217733778399</v>
      </c>
      <c r="M1007">
        <v>11.700000000000001</v>
      </c>
      <c r="N1007">
        <v>47.6</v>
      </c>
      <c r="O1007">
        <v>441</v>
      </c>
      <c r="P1007">
        <v>43.32</v>
      </c>
      <c r="Q1007">
        <v>129.76</v>
      </c>
      <c r="R1007" s="7">
        <v>9.2812999999999999</v>
      </c>
      <c r="S1007">
        <v>5186</v>
      </c>
      <c r="T1007">
        <v>2</v>
      </c>
      <c r="U1007" s="9">
        <v>15.438000000000001</v>
      </c>
      <c r="V1007" s="9">
        <v>15.430999999999999</v>
      </c>
      <c r="W1007" s="9">
        <v>14.545999999999999</v>
      </c>
      <c r="X1007" s="9">
        <v>14.992000000000001</v>
      </c>
      <c r="Y1007" s="9">
        <v>15.438000000000001</v>
      </c>
    </row>
    <row r="1008" spans="1:25" hidden="1" x14ac:dyDescent="0.3">
      <c r="A1008" t="s">
        <v>445</v>
      </c>
      <c r="B1008" t="s">
        <v>446</v>
      </c>
      <c r="C1008" t="s">
        <v>1085</v>
      </c>
      <c r="D1008" t="s">
        <v>448</v>
      </c>
      <c r="E1008" s="52">
        <f>Transportation!E1008/1000000</f>
        <v>1.38E-5</v>
      </c>
      <c r="F1008" s="55">
        <f t="shared" si="100"/>
        <v>3.3362637362637397E-6</v>
      </c>
      <c r="G1008" s="57">
        <f t="shared" si="101"/>
        <v>3.3362637362637396E-7</v>
      </c>
      <c r="H1008" s="4">
        <f t="shared" si="102"/>
        <v>5.307692307692313E-8</v>
      </c>
      <c r="I1008">
        <v>132000</v>
      </c>
      <c r="J1008">
        <f t="shared" si="104"/>
        <v>3.090925568181818</v>
      </c>
      <c r="K1008" s="50">
        <f t="shared" si="99"/>
        <v>402.89682914420939</v>
      </c>
      <c r="L1008" s="53">
        <f t="shared" si="103"/>
        <v>11.207916994870965</v>
      </c>
      <c r="M1008">
        <v>2.2800000000000002</v>
      </c>
      <c r="N1008">
        <v>87.5</v>
      </c>
      <c r="O1008">
        <v>1020</v>
      </c>
      <c r="P1008">
        <v>18.8</v>
      </c>
      <c r="Q1008">
        <v>110.38</v>
      </c>
      <c r="R1008" s="7">
        <v>11.637</v>
      </c>
      <c r="S1008">
        <v>63474</v>
      </c>
      <c r="T1008">
        <v>2</v>
      </c>
      <c r="U1008" s="9">
        <v>20.951000000000001</v>
      </c>
      <c r="V1008" s="9">
        <v>20.858000000000001</v>
      </c>
      <c r="W1008" s="9">
        <v>19.934000000000001</v>
      </c>
      <c r="X1008" s="9">
        <v>20.463999999999999</v>
      </c>
      <c r="Y1008" s="9">
        <v>20.995000000000001</v>
      </c>
    </row>
    <row r="1009" spans="1:25" hidden="1" x14ac:dyDescent="0.3">
      <c r="A1009" t="s">
        <v>445</v>
      </c>
      <c r="B1009" t="s">
        <v>446</v>
      </c>
      <c r="C1009" t="s">
        <v>1086</v>
      </c>
      <c r="D1009" t="s">
        <v>448</v>
      </c>
      <c r="E1009" s="52">
        <f>Transportation!E1009/1000000</f>
        <v>1.1400000000000001E-4</v>
      </c>
      <c r="F1009" s="55">
        <f t="shared" si="100"/>
        <v>2.7560439560439591E-5</v>
      </c>
      <c r="G1009" s="57">
        <f t="shared" si="101"/>
        <v>2.7560439560439591E-6</v>
      </c>
      <c r="H1009" s="4">
        <f t="shared" si="102"/>
        <v>4.3846153846153893E-7</v>
      </c>
      <c r="I1009">
        <v>1759000</v>
      </c>
      <c r="J1009">
        <f t="shared" si="104"/>
        <v>1.9161186753837407</v>
      </c>
      <c r="K1009" s="50">
        <f t="shared" si="99"/>
        <v>5368.9054732171544</v>
      </c>
      <c r="L1009" s="53">
        <f t="shared" si="103"/>
        <v>92.587140392412309</v>
      </c>
      <c r="M1009">
        <v>39</v>
      </c>
      <c r="N1009">
        <v>282</v>
      </c>
      <c r="O1009">
        <v>287</v>
      </c>
      <c r="P1009">
        <v>30.8</v>
      </c>
      <c r="Q1009">
        <v>108.39</v>
      </c>
      <c r="R1009" s="7">
        <v>1.02</v>
      </c>
      <c r="S1009" s="8">
        <v>157180</v>
      </c>
      <c r="T1009">
        <v>3</v>
      </c>
      <c r="U1009" s="9">
        <v>53.512999999999998</v>
      </c>
      <c r="V1009" s="9">
        <v>53.469000000000001</v>
      </c>
      <c r="W1009" s="9">
        <v>51.863999999999997</v>
      </c>
      <c r="X1009" s="9">
        <v>53.2</v>
      </c>
      <c r="Y1009" s="9">
        <v>55.023000000000003</v>
      </c>
    </row>
    <row r="1010" spans="1:25" hidden="1" x14ac:dyDescent="0.3">
      <c r="A1010" t="s">
        <v>445</v>
      </c>
      <c r="B1010" t="s">
        <v>446</v>
      </c>
      <c r="C1010" t="s">
        <v>1087</v>
      </c>
      <c r="D1010" t="s">
        <v>448</v>
      </c>
      <c r="E1010" s="52">
        <f>Transportation!E1010/1000000</f>
        <v>2.58E-5</v>
      </c>
      <c r="F1010" s="55">
        <f t="shared" si="100"/>
        <v>6.2373626373626441E-6</v>
      </c>
      <c r="G1010" s="57">
        <f t="shared" si="101"/>
        <v>6.2373626373626443E-7</v>
      </c>
      <c r="H1010" s="4">
        <f t="shared" si="102"/>
        <v>9.9230769230769328E-8</v>
      </c>
      <c r="I1010">
        <v>1287000</v>
      </c>
      <c r="J1010">
        <f t="shared" si="104"/>
        <v>0.59268583916083917</v>
      </c>
      <c r="K1010" s="50">
        <f t="shared" si="99"/>
        <v>3928.2440841560415</v>
      </c>
      <c r="L1010" s="53">
        <f t="shared" si="103"/>
        <v>20.95393177301963</v>
      </c>
      <c r="M1010">
        <v>173</v>
      </c>
      <c r="N1010">
        <v>97.800000000000011</v>
      </c>
      <c r="O1010">
        <v>439</v>
      </c>
      <c r="P1010">
        <v>36.700000000000003</v>
      </c>
      <c r="Q1010">
        <v>119.14</v>
      </c>
      <c r="R1010" s="7">
        <v>4.4917999999999996</v>
      </c>
      <c r="S1010" s="8">
        <v>833990</v>
      </c>
      <c r="T1010">
        <v>10</v>
      </c>
      <c r="U1010" s="9">
        <v>82.355000000000004</v>
      </c>
      <c r="V1010" s="9">
        <v>81.174999999999997</v>
      </c>
      <c r="W1010" s="9">
        <v>71.432000000000002</v>
      </c>
      <c r="X1010" s="9">
        <v>80.48</v>
      </c>
      <c r="Y1010" s="9">
        <v>84.063000000000002</v>
      </c>
    </row>
    <row r="1011" spans="1:25" hidden="1" x14ac:dyDescent="0.3">
      <c r="A1011" t="s">
        <v>445</v>
      </c>
      <c r="B1011" t="s">
        <v>446</v>
      </c>
      <c r="C1011" t="s">
        <v>1088</v>
      </c>
      <c r="D1011" t="s">
        <v>448</v>
      </c>
      <c r="E1011" s="52">
        <f>Transportation!E1011/1000000</f>
        <v>1.6500000000000001E-5</v>
      </c>
      <c r="F1011" s="55">
        <f t="shared" si="100"/>
        <v>3.9890109890109938E-6</v>
      </c>
      <c r="G1011" s="57">
        <f t="shared" si="101"/>
        <v>3.9890109890109934E-7</v>
      </c>
      <c r="H1011" s="4">
        <f t="shared" si="102"/>
        <v>6.3461538461538533E-8</v>
      </c>
      <c r="I1011">
        <v>496400</v>
      </c>
      <c r="J1011">
        <f t="shared" si="104"/>
        <v>0.98273305298146651</v>
      </c>
      <c r="K1011" s="50">
        <f t="shared" si="99"/>
        <v>1515.1362574786783</v>
      </c>
      <c r="L1011" s="53">
        <f t="shared" si="103"/>
        <v>13.400770319954415</v>
      </c>
      <c r="M1011">
        <v>31</v>
      </c>
      <c r="N1011">
        <v>89.100000000000009</v>
      </c>
      <c r="O1011">
        <v>713</v>
      </c>
      <c r="P1011">
        <v>37.520000000000003</v>
      </c>
      <c r="Q1011">
        <v>122.09</v>
      </c>
      <c r="R1011" s="7">
        <v>8.0044000000000004</v>
      </c>
      <c r="S1011">
        <v>0</v>
      </c>
      <c r="T1011">
        <v>3</v>
      </c>
      <c r="U1011" s="9" t="s">
        <v>3975</v>
      </c>
      <c r="V1011" s="9">
        <v>0</v>
      </c>
      <c r="W1011" s="9" t="s">
        <v>3975</v>
      </c>
      <c r="X1011" s="9" t="s">
        <v>3975</v>
      </c>
      <c r="Y1011" s="9" t="s">
        <v>3975</v>
      </c>
    </row>
    <row r="1012" spans="1:25" hidden="1" x14ac:dyDescent="0.3">
      <c r="A1012" t="s">
        <v>445</v>
      </c>
      <c r="B1012" t="s">
        <v>446</v>
      </c>
      <c r="C1012" t="s">
        <v>1089</v>
      </c>
      <c r="D1012" t="s">
        <v>448</v>
      </c>
      <c r="E1012" s="52">
        <f>Transportation!E1012/1000000</f>
        <v>3.5899999999999998E-5</v>
      </c>
      <c r="F1012" s="55">
        <f t="shared" si="100"/>
        <v>8.6791208791208874E-6</v>
      </c>
      <c r="G1012" s="57">
        <f t="shared" si="101"/>
        <v>8.6791208791208878E-7</v>
      </c>
      <c r="H1012" s="4">
        <f t="shared" si="102"/>
        <v>1.380769230769232E-7</v>
      </c>
      <c r="I1012">
        <v>484200</v>
      </c>
      <c r="J1012">
        <f t="shared" si="104"/>
        <v>2.1920631195786866</v>
      </c>
      <c r="K1012" s="50">
        <f t="shared" ref="K1012:K1075" si="105">I1012*CVD_CHN</f>
        <v>1477.8988232698955</v>
      </c>
      <c r="L1012" s="53">
        <f t="shared" si="103"/>
        <v>29.15682754462809</v>
      </c>
      <c r="M1012">
        <v>17.100000000000001</v>
      </c>
      <c r="N1012">
        <v>117</v>
      </c>
      <c r="O1012">
        <v>403</v>
      </c>
      <c r="P1012">
        <v>35.43</v>
      </c>
      <c r="Q1012">
        <v>114.06</v>
      </c>
      <c r="R1012" s="7">
        <v>3.4407999999999999</v>
      </c>
      <c r="S1012" s="8">
        <v>102760</v>
      </c>
      <c r="T1012">
        <v>2</v>
      </c>
      <c r="U1012" s="9">
        <v>81.448999999999998</v>
      </c>
      <c r="V1012" s="9">
        <v>81.501000000000005</v>
      </c>
      <c r="W1012" s="9">
        <v>81.447000000000003</v>
      </c>
      <c r="X1012" s="9">
        <v>82.347999999999999</v>
      </c>
      <c r="Y1012" s="9">
        <v>83.248999999999995</v>
      </c>
    </row>
    <row r="1013" spans="1:25" hidden="1" x14ac:dyDescent="0.3">
      <c r="A1013" t="s">
        <v>445</v>
      </c>
      <c r="B1013" t="s">
        <v>446</v>
      </c>
      <c r="C1013" t="s">
        <v>1090</v>
      </c>
      <c r="D1013" t="s">
        <v>448</v>
      </c>
      <c r="E1013" s="52">
        <f>Transportation!E1013/1000000</f>
        <v>4.9900000000000007E-5</v>
      </c>
      <c r="F1013" s="55">
        <f t="shared" si="100"/>
        <v>1.2063736263736278E-5</v>
      </c>
      <c r="G1013" s="57">
        <f t="shared" si="101"/>
        <v>1.2063736263736278E-6</v>
      </c>
      <c r="H1013" s="4">
        <f t="shared" si="102"/>
        <v>1.9192307692307713E-7</v>
      </c>
      <c r="I1013">
        <v>861000</v>
      </c>
      <c r="J1013">
        <f t="shared" si="104"/>
        <v>1.7134868902439027</v>
      </c>
      <c r="K1013" s="50">
        <f t="shared" si="105"/>
        <v>2627.9861355542748</v>
      </c>
      <c r="L1013" s="53">
        <f t="shared" si="103"/>
        <v>40.527178119134867</v>
      </c>
      <c r="M1013">
        <v>35.6</v>
      </c>
      <c r="N1013">
        <v>144</v>
      </c>
      <c r="O1013">
        <v>329</v>
      </c>
      <c r="P1013">
        <v>34.51</v>
      </c>
      <c r="Q1013">
        <v>109.49</v>
      </c>
      <c r="R1013" s="7">
        <v>2.2778999999999998</v>
      </c>
      <c r="S1013" s="8">
        <v>396360</v>
      </c>
      <c r="T1013">
        <v>4</v>
      </c>
      <c r="U1013" s="9">
        <v>74.736999999999995</v>
      </c>
      <c r="V1013" s="9">
        <v>73.843999999999994</v>
      </c>
      <c r="W1013" s="9">
        <v>68.736000000000004</v>
      </c>
      <c r="X1013" s="9">
        <v>72.231999999999999</v>
      </c>
      <c r="Y1013" s="9">
        <v>76.367000000000004</v>
      </c>
    </row>
    <row r="1014" spans="1:25" hidden="1" x14ac:dyDescent="0.3">
      <c r="A1014" t="s">
        <v>445</v>
      </c>
      <c r="B1014" t="s">
        <v>446</v>
      </c>
      <c r="C1014" t="s">
        <v>1091</v>
      </c>
      <c r="D1014" t="s">
        <v>448</v>
      </c>
      <c r="E1014" s="52">
        <f>Transportation!E1014/1000000</f>
        <v>8.3800000000000011E-6</v>
      </c>
      <c r="F1014" s="55">
        <f t="shared" si="100"/>
        <v>2.0259340659340683E-6</v>
      </c>
      <c r="G1014" s="57">
        <f t="shared" si="101"/>
        <v>2.0259340659340683E-7</v>
      </c>
      <c r="H1014" s="4">
        <f t="shared" si="102"/>
        <v>3.2230769230769264E-8</v>
      </c>
      <c r="I1014">
        <v>118100</v>
      </c>
      <c r="J1014">
        <f t="shared" si="104"/>
        <v>2.0978648814563932</v>
      </c>
      <c r="K1014" s="50">
        <f t="shared" si="105"/>
        <v>360.47057213584191</v>
      </c>
      <c r="L1014" s="53">
        <f t="shared" si="103"/>
        <v>6.8059669867404855</v>
      </c>
      <c r="M1014">
        <v>20.6</v>
      </c>
      <c r="N1014">
        <v>26</v>
      </c>
      <c r="O1014">
        <v>397</v>
      </c>
      <c r="P1014">
        <v>34.83</v>
      </c>
      <c r="Q1014">
        <v>117.15</v>
      </c>
      <c r="R1014" s="7">
        <v>15.278</v>
      </c>
      <c r="S1014" s="8">
        <v>224420</v>
      </c>
      <c r="T1014">
        <v>4</v>
      </c>
      <c r="U1014" s="9">
        <v>81.712999999999994</v>
      </c>
      <c r="V1014" s="9">
        <v>81.772999999999996</v>
      </c>
      <c r="W1014" s="9">
        <v>81.447000000000003</v>
      </c>
      <c r="X1014" s="9">
        <v>82.241</v>
      </c>
      <c r="Y1014" s="9">
        <v>87.567999999999998</v>
      </c>
    </row>
    <row r="1015" spans="1:25" hidden="1" x14ac:dyDescent="0.3">
      <c r="A1015" t="s">
        <v>445</v>
      </c>
      <c r="B1015" t="s">
        <v>446</v>
      </c>
      <c r="C1015" t="s">
        <v>1092</v>
      </c>
      <c r="D1015" t="s">
        <v>448</v>
      </c>
      <c r="E1015" s="52">
        <f>Transportation!E1015/1000000</f>
        <v>2.55E-5</v>
      </c>
      <c r="F1015" s="55">
        <f t="shared" si="100"/>
        <v>6.164835164835171E-6</v>
      </c>
      <c r="G1015" s="57">
        <f t="shared" si="101"/>
        <v>6.1648351648351708E-7</v>
      </c>
      <c r="H1015" s="4">
        <f t="shared" si="102"/>
        <v>9.8076923076923175E-8</v>
      </c>
      <c r="I1015">
        <v>203400</v>
      </c>
      <c r="J1015">
        <f t="shared" si="104"/>
        <v>3.7065735619469025</v>
      </c>
      <c r="K1015" s="50">
        <f t="shared" si="105"/>
        <v>620.82738672675907</v>
      </c>
      <c r="L1015" s="53">
        <f t="shared" si="103"/>
        <v>20.710281403565912</v>
      </c>
      <c r="M1015">
        <v>6.34</v>
      </c>
      <c r="N1015">
        <v>80.7</v>
      </c>
      <c r="O1015">
        <v>337</v>
      </c>
      <c r="P1015">
        <v>29.54</v>
      </c>
      <c r="Q1015">
        <v>104.67</v>
      </c>
      <c r="R1015" s="7">
        <v>4.1741999999999999</v>
      </c>
      <c r="S1015">
        <v>62072</v>
      </c>
      <c r="T1015">
        <v>1</v>
      </c>
      <c r="U1015" s="9">
        <v>73.86</v>
      </c>
      <c r="V1015" s="9">
        <v>73.86</v>
      </c>
      <c r="W1015" s="9">
        <v>73.86</v>
      </c>
      <c r="X1015" s="9">
        <v>73.86</v>
      </c>
      <c r="Y1015" s="9">
        <v>73.86</v>
      </c>
    </row>
    <row r="1016" spans="1:25" hidden="1" x14ac:dyDescent="0.3">
      <c r="A1016" t="s">
        <v>445</v>
      </c>
      <c r="B1016" t="s">
        <v>446</v>
      </c>
      <c r="C1016" t="s">
        <v>1093</v>
      </c>
      <c r="D1016" t="s">
        <v>448</v>
      </c>
      <c r="E1016" s="52">
        <f>Transportation!E1016/1000000</f>
        <v>7.8099999999999998E-6</v>
      </c>
      <c r="F1016" s="55">
        <f t="shared" si="100"/>
        <v>1.8881318681318701E-6</v>
      </c>
      <c r="G1016" s="57">
        <f t="shared" si="101"/>
        <v>1.8881318681318699E-7</v>
      </c>
      <c r="H1016" s="4">
        <f t="shared" si="102"/>
        <v>3.0038461538461563E-8</v>
      </c>
      <c r="I1016">
        <v>115900</v>
      </c>
      <c r="J1016">
        <f t="shared" si="104"/>
        <v>1.9922828192407249</v>
      </c>
      <c r="K1016" s="50">
        <f t="shared" si="105"/>
        <v>353.75562498343839</v>
      </c>
      <c r="L1016" s="53">
        <f t="shared" si="103"/>
        <v>6.3430312847784229</v>
      </c>
      <c r="M1016">
        <v>20.200000000000003</v>
      </c>
      <c r="N1016">
        <v>25.8</v>
      </c>
      <c r="O1016">
        <v>415</v>
      </c>
      <c r="P1016">
        <v>38.880000000000003</v>
      </c>
      <c r="Q1016">
        <v>116.42</v>
      </c>
      <c r="R1016" s="7">
        <v>16.122</v>
      </c>
      <c r="S1016" s="8">
        <v>179110</v>
      </c>
      <c r="T1016">
        <v>3</v>
      </c>
      <c r="U1016" s="9">
        <v>84.212000000000003</v>
      </c>
      <c r="V1016" s="9">
        <v>84.477000000000004</v>
      </c>
      <c r="W1016" s="9">
        <v>80.028999999999996</v>
      </c>
      <c r="X1016" s="9">
        <v>83.034999999999997</v>
      </c>
      <c r="Y1016" s="9">
        <v>87.311999999999998</v>
      </c>
    </row>
    <row r="1017" spans="1:25" hidden="1" x14ac:dyDescent="0.3">
      <c r="A1017" t="s">
        <v>445</v>
      </c>
      <c r="B1017" t="s">
        <v>446</v>
      </c>
      <c r="C1017" t="s">
        <v>1094</v>
      </c>
      <c r="D1017" t="s">
        <v>448</v>
      </c>
      <c r="E1017" s="52">
        <f>Transportation!E1017/1000000</f>
        <v>3.4800000000000006E-5</v>
      </c>
      <c r="F1017" s="55">
        <f t="shared" si="100"/>
        <v>8.413186813186823E-6</v>
      </c>
      <c r="G1017" s="57">
        <f t="shared" si="101"/>
        <v>8.4131868131868238E-7</v>
      </c>
      <c r="H1017" s="4">
        <f t="shared" si="102"/>
        <v>1.3384615384615398E-7</v>
      </c>
      <c r="I1017">
        <v>645000</v>
      </c>
      <c r="J1017">
        <f t="shared" si="104"/>
        <v>1.59515511627907</v>
      </c>
      <c r="K1017" s="50">
        <f t="shared" si="105"/>
        <v>1968.7004151364777</v>
      </c>
      <c r="L1017" s="53">
        <f t="shared" si="103"/>
        <v>28.263442856631134</v>
      </c>
      <c r="M1017">
        <v>11.600000000000001</v>
      </c>
      <c r="N1017">
        <v>190</v>
      </c>
      <c r="O1017">
        <v>719</v>
      </c>
      <c r="P1017">
        <v>37.200000000000003</v>
      </c>
      <c r="Q1017">
        <v>122.05</v>
      </c>
      <c r="R1017" s="7">
        <v>3.7942999999999998</v>
      </c>
      <c r="S1017">
        <v>63620</v>
      </c>
      <c r="T1017">
        <v>2</v>
      </c>
      <c r="U1017" s="9">
        <v>42.847999999999999</v>
      </c>
      <c r="V1017" s="9">
        <v>42.795000000000002</v>
      </c>
      <c r="W1017" s="9">
        <v>42.465000000000003</v>
      </c>
      <c r="X1017" s="9">
        <v>42.737000000000002</v>
      </c>
      <c r="Y1017" s="9">
        <v>43.009</v>
      </c>
    </row>
    <row r="1018" spans="1:25" hidden="1" x14ac:dyDescent="0.3">
      <c r="A1018" t="s">
        <v>445</v>
      </c>
      <c r="B1018" t="s">
        <v>446</v>
      </c>
      <c r="C1018" t="s">
        <v>1095</v>
      </c>
      <c r="D1018" t="s">
        <v>448</v>
      </c>
      <c r="E1018" s="52">
        <f>Transportation!E1018/1000000</f>
        <v>9.1099999999999992E-6</v>
      </c>
      <c r="F1018" s="55">
        <f t="shared" si="100"/>
        <v>2.2024175824175846E-6</v>
      </c>
      <c r="G1018" s="57">
        <f t="shared" si="101"/>
        <v>2.2024175824175844E-7</v>
      </c>
      <c r="H1018" s="4">
        <f t="shared" si="102"/>
        <v>3.5038461538461568E-8</v>
      </c>
      <c r="I1018">
        <v>533800</v>
      </c>
      <c r="J1018">
        <f t="shared" si="104"/>
        <v>0.50457206116523035</v>
      </c>
      <c r="K1018" s="50">
        <f t="shared" si="105"/>
        <v>1629.2903590695378</v>
      </c>
      <c r="L1018" s="53">
        <f t="shared" si="103"/>
        <v>7.3988495524111935</v>
      </c>
      <c r="M1018">
        <v>155</v>
      </c>
      <c r="N1018">
        <v>42.900000000000006</v>
      </c>
      <c r="O1018">
        <v>601</v>
      </c>
      <c r="P1018">
        <v>28.51</v>
      </c>
      <c r="Q1018">
        <v>121.4</v>
      </c>
      <c r="R1018" s="7">
        <v>13.986000000000001</v>
      </c>
      <c r="S1018" s="8">
        <v>1131300</v>
      </c>
      <c r="T1018">
        <v>10</v>
      </c>
      <c r="U1018" s="9">
        <v>44.064999999999998</v>
      </c>
      <c r="V1018" s="9">
        <v>43.78</v>
      </c>
      <c r="W1018" s="9">
        <v>39.414999999999999</v>
      </c>
      <c r="X1018" s="9">
        <v>43.167000000000002</v>
      </c>
      <c r="Y1018" s="9">
        <v>47.206000000000003</v>
      </c>
    </row>
    <row r="1019" spans="1:25" hidden="1" x14ac:dyDescent="0.3">
      <c r="A1019" t="s">
        <v>445</v>
      </c>
      <c r="B1019" t="s">
        <v>446</v>
      </c>
      <c r="C1019" t="s">
        <v>1096</v>
      </c>
      <c r="D1019" t="s">
        <v>448</v>
      </c>
      <c r="E1019" s="52">
        <f>Transportation!E1019/1000000</f>
        <v>8.3399999999999998E-6</v>
      </c>
      <c r="F1019" s="55">
        <f t="shared" si="100"/>
        <v>2.0162637362637383E-6</v>
      </c>
      <c r="G1019" s="57">
        <f t="shared" si="101"/>
        <v>2.0162637362637383E-7</v>
      </c>
      <c r="H1019" s="4">
        <f t="shared" si="102"/>
        <v>3.2076923076923107E-8</v>
      </c>
      <c r="I1019">
        <v>170800</v>
      </c>
      <c r="J1019">
        <f t="shared" si="104"/>
        <v>1.4436488729508197</v>
      </c>
      <c r="K1019" s="50">
        <f t="shared" si="105"/>
        <v>521.32407892296192</v>
      </c>
      <c r="L1019" s="53">
        <f t="shared" si="103"/>
        <v>6.7734802708133222</v>
      </c>
      <c r="M1019">
        <v>19.8</v>
      </c>
      <c r="N1019">
        <v>38.400000000000006</v>
      </c>
      <c r="O1019">
        <v>503</v>
      </c>
      <c r="P1019">
        <v>23.38</v>
      </c>
      <c r="Q1019">
        <v>104.24</v>
      </c>
      <c r="R1019" s="7">
        <v>13.12</v>
      </c>
      <c r="S1019">
        <v>34820</v>
      </c>
      <c r="T1019">
        <v>2</v>
      </c>
      <c r="U1019" s="9">
        <v>19.785</v>
      </c>
      <c r="V1019" s="9">
        <v>19.757999999999999</v>
      </c>
      <c r="W1019" s="9">
        <v>19.498000000000001</v>
      </c>
      <c r="X1019" s="9">
        <v>19.643000000000001</v>
      </c>
      <c r="Y1019" s="9">
        <v>19.788</v>
      </c>
    </row>
    <row r="1020" spans="1:25" hidden="1" x14ac:dyDescent="0.3">
      <c r="A1020" t="s">
        <v>445</v>
      </c>
      <c r="B1020" t="s">
        <v>446</v>
      </c>
      <c r="C1020" t="s">
        <v>1097</v>
      </c>
      <c r="D1020" t="s">
        <v>448</v>
      </c>
      <c r="E1020" s="52">
        <f>Transportation!E1020/1000000</f>
        <v>4.1E-5</v>
      </c>
      <c r="F1020" s="55">
        <f t="shared" si="100"/>
        <v>9.9120879120879226E-6</v>
      </c>
      <c r="G1020" s="57">
        <f t="shared" si="101"/>
        <v>9.912087912087923E-7</v>
      </c>
      <c r="H1020" s="4">
        <f t="shared" si="102"/>
        <v>1.5769230769230786E-7</v>
      </c>
      <c r="I1020">
        <v>1611000</v>
      </c>
      <c r="J1020">
        <f t="shared" si="104"/>
        <v>0.75243971135940413</v>
      </c>
      <c r="K1020" s="50">
        <f t="shared" si="105"/>
        <v>4917.1726647827372</v>
      </c>
      <c r="L1020" s="53">
        <f t="shared" si="103"/>
        <v>33.298883825341278</v>
      </c>
      <c r="M1020">
        <v>111</v>
      </c>
      <c r="N1020">
        <v>153</v>
      </c>
      <c r="O1020">
        <v>462</v>
      </c>
      <c r="P1020">
        <v>28.02</v>
      </c>
      <c r="Q1020">
        <v>120.65</v>
      </c>
      <c r="R1020" s="7">
        <v>3.0192000000000001</v>
      </c>
      <c r="S1020" s="8">
        <v>1161900</v>
      </c>
      <c r="T1020">
        <v>7</v>
      </c>
      <c r="U1020" s="9">
        <v>36.286000000000001</v>
      </c>
      <c r="V1020" s="9">
        <v>20.571999999999999</v>
      </c>
      <c r="W1020" s="9">
        <v>30.372</v>
      </c>
      <c r="X1020" s="9">
        <v>35.262999999999998</v>
      </c>
      <c r="Y1020" s="9">
        <v>39.734999999999999</v>
      </c>
    </row>
    <row r="1021" spans="1:25" hidden="1" x14ac:dyDescent="0.3">
      <c r="A1021" t="s">
        <v>445</v>
      </c>
      <c r="B1021" t="s">
        <v>446</v>
      </c>
      <c r="C1021" t="s">
        <v>1098</v>
      </c>
      <c r="D1021" t="s">
        <v>448</v>
      </c>
      <c r="E1021" s="52">
        <f>Transportation!E1021/1000000</f>
        <v>2.9900000000000002E-5</v>
      </c>
      <c r="F1021" s="55">
        <f t="shared" si="100"/>
        <v>7.2285714285714362E-6</v>
      </c>
      <c r="G1021" s="57">
        <f t="shared" si="101"/>
        <v>7.2285714285714362E-7</v>
      </c>
      <c r="H1021" s="4">
        <f t="shared" si="102"/>
        <v>1.1500000000000012E-7</v>
      </c>
      <c r="I1021">
        <v>262600</v>
      </c>
      <c r="J1021">
        <f t="shared" si="104"/>
        <v>3.3663545792079206</v>
      </c>
      <c r="K1021" s="50">
        <f t="shared" si="105"/>
        <v>801.52051010052571</v>
      </c>
      <c r="L1021" s="53">
        <f t="shared" si="103"/>
        <v>24.283820155553759</v>
      </c>
      <c r="M1021">
        <v>9.57</v>
      </c>
      <c r="N1021">
        <v>84.9</v>
      </c>
      <c r="O1021">
        <v>389</v>
      </c>
      <c r="P1021">
        <v>44.92</v>
      </c>
      <c r="Q1021">
        <v>127.16</v>
      </c>
      <c r="R1021" s="7">
        <v>4.5879000000000003</v>
      </c>
      <c r="S1021">
        <v>9666</v>
      </c>
      <c r="T1021">
        <v>1</v>
      </c>
      <c r="U1021" s="9">
        <v>26.617999999999999</v>
      </c>
      <c r="V1021" s="9">
        <v>26.617999999999999</v>
      </c>
      <c r="W1021" s="9">
        <v>26.617999999999999</v>
      </c>
      <c r="X1021" s="9">
        <v>26.617999999999999</v>
      </c>
      <c r="Y1021" s="9">
        <v>26.617999999999999</v>
      </c>
    </row>
    <row r="1022" spans="1:25" hidden="1" x14ac:dyDescent="0.3">
      <c r="A1022" t="s">
        <v>445</v>
      </c>
      <c r="B1022" t="s">
        <v>446</v>
      </c>
      <c r="C1022" t="s">
        <v>1099</v>
      </c>
      <c r="D1022" t="s">
        <v>448</v>
      </c>
      <c r="E1022" s="52">
        <f>Transportation!E1022/1000000</f>
        <v>1.5200000000000002E-5</v>
      </c>
      <c r="F1022" s="55">
        <f t="shared" si="100"/>
        <v>3.6747252747252789E-6</v>
      </c>
      <c r="G1022" s="57">
        <f t="shared" si="101"/>
        <v>3.6747252747252792E-7</v>
      </c>
      <c r="H1022" s="4">
        <f t="shared" si="102"/>
        <v>5.8461538461538528E-8</v>
      </c>
      <c r="I1022">
        <v>317600</v>
      </c>
      <c r="J1022">
        <f t="shared" si="104"/>
        <v>1.4149675692695216</v>
      </c>
      <c r="K1022" s="50">
        <f t="shared" si="105"/>
        <v>969.39418891061291</v>
      </c>
      <c r="L1022" s="53">
        <f t="shared" si="103"/>
        <v>12.344952052321643</v>
      </c>
      <c r="M1022">
        <v>24</v>
      </c>
      <c r="N1022">
        <v>64.900000000000006</v>
      </c>
      <c r="O1022">
        <v>540</v>
      </c>
      <c r="P1022">
        <v>21.44</v>
      </c>
      <c r="Q1022">
        <v>110.78</v>
      </c>
      <c r="R1022" s="7">
        <v>8.3247</v>
      </c>
      <c r="S1022" s="8">
        <v>154970</v>
      </c>
      <c r="T1022">
        <v>2</v>
      </c>
      <c r="U1022" s="9">
        <v>47.686</v>
      </c>
      <c r="V1022" s="9">
        <v>47.576000000000001</v>
      </c>
      <c r="W1022" s="9">
        <v>46.305999999999997</v>
      </c>
      <c r="X1022" s="9">
        <v>47.003999999999998</v>
      </c>
      <c r="Y1022" s="9">
        <v>47.701000000000001</v>
      </c>
    </row>
    <row r="1023" spans="1:25" hidden="1" x14ac:dyDescent="0.3">
      <c r="A1023" t="s">
        <v>445</v>
      </c>
      <c r="B1023" t="s">
        <v>446</v>
      </c>
      <c r="C1023" t="s">
        <v>1100</v>
      </c>
      <c r="D1023" t="s">
        <v>448</v>
      </c>
      <c r="E1023" s="52">
        <f>Transportation!E1023/1000000</f>
        <v>3.6700000000000004E-5</v>
      </c>
      <c r="F1023" s="55">
        <f t="shared" si="100"/>
        <v>8.8725274725274829E-6</v>
      </c>
      <c r="G1023" s="57">
        <f t="shared" si="101"/>
        <v>8.8725274725274825E-7</v>
      </c>
      <c r="H1023" s="4">
        <f t="shared" si="102"/>
        <v>1.4115384615384629E-7</v>
      </c>
      <c r="I1023">
        <v>461700</v>
      </c>
      <c r="J1023">
        <f t="shared" si="104"/>
        <v>2.350117527615335</v>
      </c>
      <c r="K1023" s="50">
        <f t="shared" si="105"/>
        <v>1409.2232273930415</v>
      </c>
      <c r="L1023" s="53">
        <f t="shared" si="103"/>
        <v>29.806561863171339</v>
      </c>
      <c r="M1023">
        <v>13.3</v>
      </c>
      <c r="N1023">
        <v>127</v>
      </c>
      <c r="O1023">
        <v>420</v>
      </c>
      <c r="P1023">
        <v>38</v>
      </c>
      <c r="Q1023">
        <v>106.2</v>
      </c>
      <c r="R1023" s="7">
        <v>3.3142999999999998</v>
      </c>
      <c r="S1023" s="8">
        <v>144150</v>
      </c>
      <c r="T1023">
        <v>4</v>
      </c>
      <c r="U1023" s="9">
        <v>36.034999999999997</v>
      </c>
      <c r="V1023" s="9">
        <v>35.987000000000002</v>
      </c>
      <c r="W1023" s="9">
        <v>35.564</v>
      </c>
      <c r="X1023" s="9">
        <v>35.954999999999998</v>
      </c>
      <c r="Y1023" s="9">
        <v>36.299999999999997</v>
      </c>
    </row>
    <row r="1024" spans="1:25" hidden="1" x14ac:dyDescent="0.3">
      <c r="A1024" t="s">
        <v>445</v>
      </c>
      <c r="B1024" t="s">
        <v>446</v>
      </c>
      <c r="C1024" t="s">
        <v>1101</v>
      </c>
      <c r="D1024" t="s">
        <v>448</v>
      </c>
      <c r="E1024" s="52">
        <f>Transportation!E1024/1000000</f>
        <v>1.43E-5</v>
      </c>
      <c r="F1024" s="55">
        <f t="shared" si="100"/>
        <v>3.4571428571428608E-6</v>
      </c>
      <c r="G1024" s="57">
        <f t="shared" si="101"/>
        <v>3.4571428571428607E-7</v>
      </c>
      <c r="H1024" s="4">
        <f t="shared" si="102"/>
        <v>5.5000000000000056E-8</v>
      </c>
      <c r="I1024">
        <v>106900</v>
      </c>
      <c r="J1024">
        <f t="shared" si="104"/>
        <v>3.9549566183348923</v>
      </c>
      <c r="K1024" s="50">
        <f t="shared" si="105"/>
        <v>326.28538663269688</v>
      </c>
      <c r="L1024" s="53">
        <f t="shared" si="103"/>
        <v>11.614000943960495</v>
      </c>
      <c r="M1024">
        <v>5.96</v>
      </c>
      <c r="N1024">
        <v>43.800000000000004</v>
      </c>
      <c r="O1024">
        <v>387</v>
      </c>
      <c r="P1024">
        <v>33.299999999999997</v>
      </c>
      <c r="Q1024">
        <v>113.51</v>
      </c>
      <c r="R1024" s="7">
        <v>8.8385999999999996</v>
      </c>
      <c r="S1024" s="8">
        <v>141890</v>
      </c>
      <c r="T1024">
        <v>3</v>
      </c>
      <c r="U1024" s="9">
        <v>68.037999999999997</v>
      </c>
      <c r="V1024" s="9">
        <v>67.539000000000001</v>
      </c>
      <c r="W1024" s="9">
        <v>64.718999999999994</v>
      </c>
      <c r="X1024" s="9">
        <v>65.55</v>
      </c>
      <c r="Y1024" s="9">
        <v>72.430000000000007</v>
      </c>
    </row>
    <row r="1025" spans="1:25" hidden="1" x14ac:dyDescent="0.3">
      <c r="A1025" t="s">
        <v>445</v>
      </c>
      <c r="B1025" t="s">
        <v>446</v>
      </c>
      <c r="C1025" t="s">
        <v>1102</v>
      </c>
      <c r="D1025" t="s">
        <v>448</v>
      </c>
      <c r="E1025" s="52">
        <f>Transportation!E1025/1000000</f>
        <v>1.7199999999999998E-5</v>
      </c>
      <c r="F1025" s="55">
        <f t="shared" si="100"/>
        <v>4.1582417582417622E-6</v>
      </c>
      <c r="G1025" s="57">
        <f t="shared" si="101"/>
        <v>4.1582417582417622E-7</v>
      </c>
      <c r="H1025" s="4">
        <f t="shared" si="102"/>
        <v>6.6153846153846206E-8</v>
      </c>
      <c r="I1025">
        <v>121700</v>
      </c>
      <c r="J1025">
        <f t="shared" si="104"/>
        <v>4.1785082169268684</v>
      </c>
      <c r="K1025" s="50">
        <f t="shared" si="105"/>
        <v>371.45866747613854</v>
      </c>
      <c r="L1025" s="53">
        <f t="shared" si="103"/>
        <v>13.969287848679752</v>
      </c>
      <c r="M1025">
        <v>4.0999999999999996</v>
      </c>
      <c r="N1025">
        <v>60.1</v>
      </c>
      <c r="O1025">
        <v>436</v>
      </c>
      <c r="P1025">
        <v>26.73</v>
      </c>
      <c r="Q1025">
        <v>110.63</v>
      </c>
      <c r="R1025" s="7">
        <v>7.2554999999999996</v>
      </c>
      <c r="S1025">
        <v>51280</v>
      </c>
      <c r="T1025">
        <v>1</v>
      </c>
      <c r="U1025" s="9">
        <v>45.945999999999998</v>
      </c>
      <c r="V1025" s="9">
        <v>45.945999999999998</v>
      </c>
      <c r="W1025" s="9">
        <v>45.945999999999998</v>
      </c>
      <c r="X1025" s="9">
        <v>45.945999999999998</v>
      </c>
      <c r="Y1025" s="9">
        <v>45.945999999999998</v>
      </c>
    </row>
    <row r="1026" spans="1:25" hidden="1" x14ac:dyDescent="0.3">
      <c r="A1026" t="s">
        <v>445</v>
      </c>
      <c r="B1026" t="s">
        <v>446</v>
      </c>
      <c r="C1026" t="s">
        <v>1103</v>
      </c>
      <c r="D1026" t="s">
        <v>448</v>
      </c>
      <c r="E1026" s="52">
        <f>Transportation!E1026/1000000</f>
        <v>1.8700000000000001E-5</v>
      </c>
      <c r="F1026" s="55">
        <f t="shared" ref="F1026:F1089" si="106">0.241758241758242*E1026</f>
        <v>4.520879120879126E-6</v>
      </c>
      <c r="G1026" s="57">
        <f t="shared" ref="G1026:G1089" si="107">0.0241758241758242*E1026</f>
        <v>4.5208791208791256E-7</v>
      </c>
      <c r="H1026" s="4">
        <f t="shared" ref="H1026:H1089" si="108">0.00384615384615385*E1026</f>
        <v>7.1923076923076997E-8</v>
      </c>
      <c r="I1026">
        <v>391000</v>
      </c>
      <c r="J1026">
        <f t="shared" si="104"/>
        <v>1.4139961956521738</v>
      </c>
      <c r="K1026" s="50">
        <f t="shared" si="105"/>
        <v>1193.4292439044384</v>
      </c>
      <c r="L1026" s="53">
        <f t="shared" ref="L1026:L1089" si="109">(J1026/10)*K1026*0.09</f>
        <v>15.187539695948335</v>
      </c>
      <c r="M1026">
        <v>33.700000000000003</v>
      </c>
      <c r="N1026">
        <v>67.400000000000006</v>
      </c>
      <c r="O1026">
        <v>433</v>
      </c>
      <c r="P1026">
        <v>39.68</v>
      </c>
      <c r="Q1026">
        <v>106.81</v>
      </c>
      <c r="R1026" s="7">
        <v>6.4179000000000004</v>
      </c>
      <c r="S1026" s="8">
        <v>126470</v>
      </c>
      <c r="T1026">
        <v>4</v>
      </c>
      <c r="U1026" s="9">
        <v>34.540999999999997</v>
      </c>
      <c r="V1026" s="9">
        <v>35.223999999999997</v>
      </c>
      <c r="W1026" s="9">
        <v>34.134</v>
      </c>
      <c r="X1026" s="9">
        <v>36</v>
      </c>
      <c r="Y1026" s="9">
        <v>37.722999999999999</v>
      </c>
    </row>
    <row r="1027" spans="1:25" hidden="1" x14ac:dyDescent="0.3">
      <c r="A1027" t="s">
        <v>445</v>
      </c>
      <c r="B1027" t="s">
        <v>446</v>
      </c>
      <c r="C1027" t="s">
        <v>1104</v>
      </c>
      <c r="D1027" t="s">
        <v>448</v>
      </c>
      <c r="E1027" s="52">
        <f>Transportation!E1027/1000000</f>
        <v>6.4400000000000007E-5</v>
      </c>
      <c r="F1027" s="55">
        <f t="shared" si="106"/>
        <v>1.5569230769230788E-5</v>
      </c>
      <c r="G1027" s="57">
        <f t="shared" si="107"/>
        <v>1.5569230769230786E-6</v>
      </c>
      <c r="H1027" s="4">
        <f t="shared" si="108"/>
        <v>2.4769230769230795E-7</v>
      </c>
      <c r="I1027">
        <v>5169000</v>
      </c>
      <c r="J1027">
        <f t="shared" ref="J1027:J1090" si="110">((591307500000)*E1027)/(20*I1027)</f>
        <v>0.36835174114915853</v>
      </c>
      <c r="K1027" s="50">
        <f t="shared" si="105"/>
        <v>15777.073559442564</v>
      </c>
      <c r="L1027" s="53">
        <f t="shared" si="109"/>
        <v>52.303612642731181</v>
      </c>
      <c r="M1027">
        <v>391</v>
      </c>
      <c r="N1027">
        <v>262</v>
      </c>
      <c r="O1027">
        <v>431</v>
      </c>
      <c r="P1027">
        <v>30.58</v>
      </c>
      <c r="Q1027">
        <v>114.3</v>
      </c>
      <c r="R1027" s="7">
        <v>1.6483000000000001</v>
      </c>
      <c r="S1027" s="8">
        <v>1520700</v>
      </c>
      <c r="T1027">
        <v>14</v>
      </c>
      <c r="U1027" s="9">
        <v>87.15</v>
      </c>
      <c r="V1027" s="9">
        <v>87.596999999999994</v>
      </c>
      <c r="W1027" s="9">
        <v>84.918999999999997</v>
      </c>
      <c r="X1027" s="9">
        <v>87.653000000000006</v>
      </c>
      <c r="Y1027" s="9">
        <v>93.100999999999999</v>
      </c>
    </row>
    <row r="1028" spans="1:25" hidden="1" x14ac:dyDescent="0.3">
      <c r="A1028" t="s">
        <v>445</v>
      </c>
      <c r="B1028" t="s">
        <v>446</v>
      </c>
      <c r="C1028" t="s">
        <v>1105</v>
      </c>
      <c r="D1028" t="s">
        <v>448</v>
      </c>
      <c r="E1028" s="52">
        <f>Transportation!E1028/1000000</f>
        <v>2.9900000000000002E-5</v>
      </c>
      <c r="F1028" s="55">
        <f t="shared" si="106"/>
        <v>7.2285714285714362E-6</v>
      </c>
      <c r="G1028" s="57">
        <f t="shared" si="107"/>
        <v>7.2285714285714362E-7</v>
      </c>
      <c r="H1028" s="4">
        <f t="shared" si="108"/>
        <v>1.1500000000000012E-7</v>
      </c>
      <c r="I1028">
        <v>628000</v>
      </c>
      <c r="J1028">
        <f t="shared" si="110"/>
        <v>1.4076508160828025</v>
      </c>
      <c r="K1028" s="50">
        <f t="shared" si="105"/>
        <v>1916.8121871406327</v>
      </c>
      <c r="L1028" s="53">
        <f t="shared" si="109"/>
        <v>24.283820155553759</v>
      </c>
      <c r="M1028">
        <v>34.800000000000004</v>
      </c>
      <c r="N1028">
        <v>106</v>
      </c>
      <c r="O1028">
        <v>467</v>
      </c>
      <c r="P1028">
        <v>31.34</v>
      </c>
      <c r="Q1028">
        <v>118.38</v>
      </c>
      <c r="R1028" s="7">
        <v>4.3875000000000002</v>
      </c>
      <c r="S1028" s="8">
        <v>188490</v>
      </c>
      <c r="T1028">
        <v>2</v>
      </c>
      <c r="U1028" s="9">
        <v>74.41</v>
      </c>
      <c r="V1028" s="9">
        <v>74.491</v>
      </c>
      <c r="W1028" s="9">
        <v>74.379000000000005</v>
      </c>
      <c r="X1028" s="9">
        <v>74.682000000000002</v>
      </c>
      <c r="Y1028" s="9">
        <v>74.984999999999999</v>
      </c>
    </row>
    <row r="1029" spans="1:25" hidden="1" x14ac:dyDescent="0.3">
      <c r="A1029" t="s">
        <v>445</v>
      </c>
      <c r="B1029" t="s">
        <v>446</v>
      </c>
      <c r="C1029" t="s">
        <v>1106</v>
      </c>
      <c r="D1029" t="s">
        <v>448</v>
      </c>
      <c r="E1029" s="52">
        <f>Transportation!E1029/1000000</f>
        <v>1.5500000000000001E-5</v>
      </c>
      <c r="F1029" s="55">
        <f t="shared" si="106"/>
        <v>3.7472527472527511E-6</v>
      </c>
      <c r="G1029" s="57">
        <f t="shared" si="107"/>
        <v>3.7472527472527511E-7</v>
      </c>
      <c r="H1029" s="4">
        <f t="shared" si="108"/>
        <v>5.9615384615384681E-8</v>
      </c>
      <c r="I1029">
        <v>136700</v>
      </c>
      <c r="J1029">
        <f t="shared" si="110"/>
        <v>3.3523285479151426</v>
      </c>
      <c r="K1029" s="50">
        <f t="shared" si="105"/>
        <v>417.24239806070779</v>
      </c>
      <c r="L1029" s="53">
        <f t="shared" si="109"/>
        <v>12.588602421775361</v>
      </c>
      <c r="M1029">
        <v>10.9</v>
      </c>
      <c r="N1029">
        <v>41.400000000000006</v>
      </c>
      <c r="O1029">
        <v>341</v>
      </c>
      <c r="P1029">
        <v>23.94</v>
      </c>
      <c r="Q1029">
        <v>115.77</v>
      </c>
      <c r="R1029" s="7">
        <v>8.2407000000000004</v>
      </c>
      <c r="S1029">
        <v>29859</v>
      </c>
      <c r="T1029">
        <v>1</v>
      </c>
      <c r="U1029" s="9">
        <v>42.51</v>
      </c>
      <c r="V1029" s="9">
        <v>42.51</v>
      </c>
      <c r="W1029" s="9">
        <v>42.51</v>
      </c>
      <c r="X1029" s="9">
        <v>42.51</v>
      </c>
      <c r="Y1029" s="9">
        <v>42.51</v>
      </c>
    </row>
    <row r="1030" spans="1:25" hidden="1" x14ac:dyDescent="0.3">
      <c r="A1030" t="s">
        <v>445</v>
      </c>
      <c r="B1030" t="s">
        <v>446</v>
      </c>
      <c r="C1030" t="s">
        <v>1107</v>
      </c>
      <c r="D1030" t="s">
        <v>448</v>
      </c>
      <c r="E1030" s="52">
        <f>Transportation!E1030/1000000</f>
        <v>3.6000000000000001E-5</v>
      </c>
      <c r="F1030" s="55">
        <f t="shared" si="106"/>
        <v>8.703296703296712E-6</v>
      </c>
      <c r="G1030" s="57">
        <f t="shared" si="107"/>
        <v>8.7032967032967126E-7</v>
      </c>
      <c r="H1030" s="4">
        <f t="shared" si="108"/>
        <v>1.384615384615386E-7</v>
      </c>
      <c r="I1030">
        <v>410700</v>
      </c>
      <c r="J1030">
        <f t="shared" si="110"/>
        <v>2.5915595325054785</v>
      </c>
      <c r="K1030" s="50">
        <f t="shared" si="105"/>
        <v>1253.558543405506</v>
      </c>
      <c r="L1030" s="53">
        <f t="shared" si="109"/>
        <v>29.238044334445998</v>
      </c>
      <c r="M1030">
        <v>7.01</v>
      </c>
      <c r="N1030">
        <v>155</v>
      </c>
      <c r="O1030">
        <v>598</v>
      </c>
      <c r="P1030">
        <v>31.18</v>
      </c>
      <c r="Q1030">
        <v>120.64</v>
      </c>
      <c r="R1030" s="7">
        <v>3.8551000000000002</v>
      </c>
      <c r="S1030" s="8">
        <v>100850</v>
      </c>
      <c r="T1030">
        <v>1</v>
      </c>
      <c r="U1030" s="9">
        <v>89.87</v>
      </c>
      <c r="V1030" s="9">
        <v>89.87</v>
      </c>
      <c r="W1030" s="9">
        <v>89.87</v>
      </c>
      <c r="X1030" s="9">
        <v>89.87</v>
      </c>
      <c r="Y1030" s="9">
        <v>89.87</v>
      </c>
    </row>
    <row r="1031" spans="1:25" hidden="1" x14ac:dyDescent="0.3">
      <c r="A1031" t="s">
        <v>445</v>
      </c>
      <c r="B1031" t="s">
        <v>446</v>
      </c>
      <c r="C1031" t="s">
        <v>1108</v>
      </c>
      <c r="D1031" t="s">
        <v>448</v>
      </c>
      <c r="E1031" s="52">
        <f>Transportation!E1031/1000000</f>
        <v>3.2499999999999997E-5</v>
      </c>
      <c r="F1031" s="55">
        <f t="shared" si="106"/>
        <v>7.8571428571428644E-6</v>
      </c>
      <c r="G1031" s="57">
        <f t="shared" si="107"/>
        <v>7.8571428571428647E-7</v>
      </c>
      <c r="H1031" s="4">
        <f t="shared" si="108"/>
        <v>1.250000000000001E-7</v>
      </c>
      <c r="I1031">
        <v>558600</v>
      </c>
      <c r="J1031">
        <f t="shared" si="110"/>
        <v>1.7201480263157896</v>
      </c>
      <c r="K1031" s="50">
        <f t="shared" si="105"/>
        <v>1704.9861269693588</v>
      </c>
      <c r="L1031" s="53">
        <f t="shared" si="109"/>
        <v>26.395456690819298</v>
      </c>
      <c r="M1031">
        <v>20.900000000000002</v>
      </c>
      <c r="N1031">
        <v>122</v>
      </c>
      <c r="O1031">
        <v>500</v>
      </c>
      <c r="P1031">
        <v>46.08</v>
      </c>
      <c r="Q1031">
        <v>122.07</v>
      </c>
      <c r="R1031" s="7">
        <v>4.0951000000000004</v>
      </c>
      <c r="S1031">
        <v>78503</v>
      </c>
      <c r="T1031">
        <v>3</v>
      </c>
      <c r="U1031" s="9">
        <v>12.596</v>
      </c>
      <c r="V1031" s="9">
        <v>12.587999999999999</v>
      </c>
      <c r="W1031" s="9">
        <v>12.295</v>
      </c>
      <c r="X1031" s="9">
        <v>12.597</v>
      </c>
      <c r="Y1031" s="9">
        <v>12.999000000000001</v>
      </c>
    </row>
    <row r="1032" spans="1:25" hidden="1" x14ac:dyDescent="0.3">
      <c r="A1032" t="s">
        <v>445</v>
      </c>
      <c r="B1032" t="s">
        <v>446</v>
      </c>
      <c r="C1032" t="s">
        <v>1109</v>
      </c>
      <c r="D1032" t="s">
        <v>448</v>
      </c>
      <c r="E1032" s="52">
        <f>Transportation!E1032/1000000</f>
        <v>1.0499999999999999E-5</v>
      </c>
      <c r="F1032" s="55">
        <f t="shared" si="106"/>
        <v>2.538461538461541E-6</v>
      </c>
      <c r="G1032" s="57">
        <f t="shared" si="107"/>
        <v>2.5384615384615408E-7</v>
      </c>
      <c r="H1032" s="4">
        <f t="shared" si="108"/>
        <v>4.038461538461542E-8</v>
      </c>
      <c r="I1032">
        <v>117700</v>
      </c>
      <c r="J1032">
        <f t="shared" si="110"/>
        <v>2.6375228334749363</v>
      </c>
      <c r="K1032" s="50">
        <f t="shared" si="105"/>
        <v>359.24967265358674</v>
      </c>
      <c r="L1032" s="53">
        <f t="shared" si="109"/>
        <v>8.5277629308800833</v>
      </c>
      <c r="M1032">
        <v>12.8</v>
      </c>
      <c r="N1032">
        <v>32.9</v>
      </c>
      <c r="O1032">
        <v>403</v>
      </c>
      <c r="P1032">
        <v>35.770000000000003</v>
      </c>
      <c r="Q1032">
        <v>119.2</v>
      </c>
      <c r="R1032" s="7">
        <v>12.27</v>
      </c>
      <c r="S1032">
        <v>67545</v>
      </c>
      <c r="T1032">
        <v>2</v>
      </c>
      <c r="U1032" s="9">
        <v>62.780999999999999</v>
      </c>
      <c r="V1032" s="9">
        <v>62.853000000000002</v>
      </c>
      <c r="W1032" s="9">
        <v>62.087000000000003</v>
      </c>
      <c r="X1032" s="9">
        <v>62.942999999999998</v>
      </c>
      <c r="Y1032" s="9">
        <v>63.798999999999999</v>
      </c>
    </row>
    <row r="1033" spans="1:25" hidden="1" x14ac:dyDescent="0.3">
      <c r="A1033" t="s">
        <v>445</v>
      </c>
      <c r="B1033" t="s">
        <v>446</v>
      </c>
      <c r="C1033" t="s">
        <v>1110</v>
      </c>
      <c r="D1033" t="s">
        <v>448</v>
      </c>
      <c r="E1033" s="52">
        <f>Transportation!E1033/1000000</f>
        <v>2.5600000000000002E-5</v>
      </c>
      <c r="F1033" s="55">
        <f t="shared" si="106"/>
        <v>6.1890109890109957E-6</v>
      </c>
      <c r="G1033" s="57">
        <f t="shared" si="107"/>
        <v>6.1890109890109957E-7</v>
      </c>
      <c r="H1033" s="4">
        <f t="shared" si="108"/>
        <v>9.8461538461538568E-8</v>
      </c>
      <c r="I1033">
        <v>1415000</v>
      </c>
      <c r="J1033">
        <f t="shared" si="110"/>
        <v>0.53489300353356894</v>
      </c>
      <c r="K1033" s="50">
        <f t="shared" si="105"/>
        <v>4318.9319184776996</v>
      </c>
      <c r="L1033" s="53">
        <f t="shared" si="109"/>
        <v>20.79149819338382</v>
      </c>
      <c r="M1033">
        <v>265</v>
      </c>
      <c r="N1033">
        <v>86.800000000000011</v>
      </c>
      <c r="O1033">
        <v>306</v>
      </c>
      <c r="P1033">
        <v>43.86</v>
      </c>
      <c r="Q1033">
        <v>87.58</v>
      </c>
      <c r="R1033" s="7">
        <v>3.5295999999999998</v>
      </c>
      <c r="S1033" s="8">
        <v>2120500</v>
      </c>
      <c r="T1033">
        <v>11</v>
      </c>
      <c r="U1033" s="9">
        <v>40.948</v>
      </c>
      <c r="V1033" s="9">
        <v>40.582999999999998</v>
      </c>
      <c r="W1033" s="9">
        <v>37.219000000000001</v>
      </c>
      <c r="X1033" s="9">
        <v>40.281999999999996</v>
      </c>
      <c r="Y1033" s="9">
        <v>44.276000000000003</v>
      </c>
    </row>
    <row r="1034" spans="1:25" hidden="1" x14ac:dyDescent="0.3">
      <c r="A1034" t="s">
        <v>445</v>
      </c>
      <c r="B1034" t="s">
        <v>446</v>
      </c>
      <c r="C1034" t="s">
        <v>1111</v>
      </c>
      <c r="D1034" t="s">
        <v>448</v>
      </c>
      <c r="E1034" s="52">
        <f>Transportation!E1034/1000000</f>
        <v>8.1999999999999994E-6</v>
      </c>
      <c r="F1034" s="55">
        <f t="shared" si="106"/>
        <v>1.9824175824175842E-6</v>
      </c>
      <c r="G1034" s="57">
        <f t="shared" si="107"/>
        <v>1.9824175824175843E-7</v>
      </c>
      <c r="H1034" s="4">
        <f t="shared" si="108"/>
        <v>3.1538461538461563E-8</v>
      </c>
      <c r="I1034">
        <v>121300</v>
      </c>
      <c r="J1034">
        <f t="shared" si="110"/>
        <v>1.9986485985160758</v>
      </c>
      <c r="K1034" s="50">
        <f t="shared" si="105"/>
        <v>370.23776799388332</v>
      </c>
      <c r="L1034" s="53">
        <f t="shared" si="109"/>
        <v>6.659776765068254</v>
      </c>
      <c r="M1034">
        <v>23.1</v>
      </c>
      <c r="N1034">
        <v>25.200000000000003</v>
      </c>
      <c r="O1034">
        <v>408</v>
      </c>
      <c r="P1034">
        <v>29.28</v>
      </c>
      <c r="Q1034">
        <v>120.23</v>
      </c>
      <c r="R1034" s="7">
        <v>16.163</v>
      </c>
      <c r="S1034">
        <v>95770</v>
      </c>
      <c r="T1034">
        <v>2</v>
      </c>
      <c r="U1034" s="9">
        <v>42.24</v>
      </c>
      <c r="V1034" s="9">
        <v>42.326999999999998</v>
      </c>
      <c r="W1034" s="9">
        <v>42.238</v>
      </c>
      <c r="X1034" s="9">
        <v>44.002000000000002</v>
      </c>
      <c r="Y1034" s="9">
        <v>45.765999999999998</v>
      </c>
    </row>
    <row r="1035" spans="1:25" hidden="1" x14ac:dyDescent="0.3">
      <c r="A1035" t="s">
        <v>445</v>
      </c>
      <c r="B1035" t="s">
        <v>446</v>
      </c>
      <c r="C1035" t="s">
        <v>1112</v>
      </c>
      <c r="D1035" t="s">
        <v>448</v>
      </c>
      <c r="E1035" s="52">
        <f>Transportation!E1035/1000000</f>
        <v>1.5299999999999999E-5</v>
      </c>
      <c r="F1035" s="55">
        <f t="shared" si="106"/>
        <v>3.6989010989011027E-6</v>
      </c>
      <c r="G1035" s="57">
        <f t="shared" si="107"/>
        <v>3.6989010989011025E-7</v>
      </c>
      <c r="H1035" s="4">
        <f t="shared" si="108"/>
        <v>5.8846153846153901E-8</v>
      </c>
      <c r="I1035">
        <v>136400</v>
      </c>
      <c r="J1035">
        <f t="shared" si="110"/>
        <v>3.316350714809384</v>
      </c>
      <c r="K1035" s="50">
        <f t="shared" si="105"/>
        <v>416.32672344901636</v>
      </c>
      <c r="L1035" s="53">
        <f t="shared" si="109"/>
        <v>12.426168842139546</v>
      </c>
      <c r="M1035">
        <v>8.07</v>
      </c>
      <c r="N1035">
        <v>48</v>
      </c>
      <c r="O1035">
        <v>422</v>
      </c>
      <c r="P1035">
        <v>31.31</v>
      </c>
      <c r="Q1035">
        <v>117.91</v>
      </c>
      <c r="R1035" s="7">
        <v>8.7949000000000002</v>
      </c>
      <c r="S1035" s="8">
        <v>168530</v>
      </c>
      <c r="T1035">
        <v>3</v>
      </c>
      <c r="U1035" s="9">
        <v>66.644999999999996</v>
      </c>
      <c r="V1035" s="9">
        <v>66.772000000000006</v>
      </c>
      <c r="W1035" s="9">
        <v>66.599000000000004</v>
      </c>
      <c r="X1035" s="9">
        <v>67.385000000000005</v>
      </c>
      <c r="Y1035" s="9">
        <v>67.471999999999994</v>
      </c>
    </row>
    <row r="1036" spans="1:25" hidden="1" x14ac:dyDescent="0.3">
      <c r="A1036" t="s">
        <v>445</v>
      </c>
      <c r="B1036" t="s">
        <v>446</v>
      </c>
      <c r="C1036" t="s">
        <v>1113</v>
      </c>
      <c r="D1036" t="s">
        <v>448</v>
      </c>
      <c r="E1036" s="52">
        <f>Transportation!E1036/1000000</f>
        <v>2.0100000000000001E-5</v>
      </c>
      <c r="F1036" s="55">
        <f t="shared" si="106"/>
        <v>4.8593406593406644E-6</v>
      </c>
      <c r="G1036" s="57">
        <f t="shared" si="107"/>
        <v>4.8593406593406642E-7</v>
      </c>
      <c r="H1036" s="4">
        <f t="shared" si="108"/>
        <v>7.7307692307692382E-8</v>
      </c>
      <c r="I1036">
        <v>1127000</v>
      </c>
      <c r="J1036">
        <f t="shared" si="110"/>
        <v>0.52729728260869568</v>
      </c>
      <c r="K1036" s="50">
        <f t="shared" si="105"/>
        <v>3439.8842912539699</v>
      </c>
      <c r="L1036" s="53">
        <f t="shared" si="109"/>
        <v>16.324574753399016</v>
      </c>
      <c r="M1036">
        <v>126</v>
      </c>
      <c r="N1036">
        <v>101</v>
      </c>
      <c r="O1036">
        <v>634</v>
      </c>
      <c r="P1036">
        <v>31.58</v>
      </c>
      <c r="Q1036">
        <v>120.3</v>
      </c>
      <c r="R1036" s="7">
        <v>6.3106</v>
      </c>
      <c r="S1036" s="8">
        <v>356280</v>
      </c>
      <c r="T1036">
        <v>5</v>
      </c>
      <c r="U1036" s="9">
        <v>85.757999999999996</v>
      </c>
      <c r="V1036" s="9">
        <v>85.965000000000003</v>
      </c>
      <c r="W1036" s="9">
        <v>81.962000000000003</v>
      </c>
      <c r="X1036" s="9">
        <v>85.86</v>
      </c>
      <c r="Y1036" s="9">
        <v>88.591999999999999</v>
      </c>
    </row>
    <row r="1037" spans="1:25" hidden="1" x14ac:dyDescent="0.3">
      <c r="A1037" t="s">
        <v>445</v>
      </c>
      <c r="B1037" t="s">
        <v>446</v>
      </c>
      <c r="C1037" t="s">
        <v>1114</v>
      </c>
      <c r="D1037" t="s">
        <v>448</v>
      </c>
      <c r="E1037" s="52">
        <f>Transportation!E1037/1000000</f>
        <v>7.6000000000000004E-5</v>
      </c>
      <c r="F1037" s="55">
        <f t="shared" si="106"/>
        <v>1.8373626373626393E-5</v>
      </c>
      <c r="G1037" s="57">
        <f t="shared" si="107"/>
        <v>1.8373626373626394E-6</v>
      </c>
      <c r="H1037" s="4">
        <f t="shared" si="108"/>
        <v>2.923076923076926E-7</v>
      </c>
      <c r="I1037">
        <v>744800</v>
      </c>
      <c r="J1037">
        <f t="shared" si="110"/>
        <v>3.0168750000000002</v>
      </c>
      <c r="K1037" s="50">
        <f t="shared" si="105"/>
        <v>2273.3148359591451</v>
      </c>
      <c r="L1037" s="53">
        <f t="shared" si="109"/>
        <v>61.724760261608203</v>
      </c>
      <c r="M1037">
        <v>9.2100000000000009</v>
      </c>
      <c r="N1037">
        <v>245</v>
      </c>
      <c r="O1037">
        <v>426</v>
      </c>
      <c r="P1037">
        <v>29.86</v>
      </c>
      <c r="Q1037">
        <v>115.56</v>
      </c>
      <c r="R1037" s="7">
        <v>1.7358</v>
      </c>
      <c r="S1037">
        <v>27735</v>
      </c>
      <c r="T1037">
        <v>1</v>
      </c>
      <c r="U1037" s="9">
        <v>57.813000000000002</v>
      </c>
      <c r="V1037" s="9">
        <v>57.813000000000002</v>
      </c>
      <c r="W1037" s="9">
        <v>57.813000000000002</v>
      </c>
      <c r="X1037" s="9">
        <v>57.813000000000002</v>
      </c>
      <c r="Y1037" s="9">
        <v>57.813000000000002</v>
      </c>
    </row>
    <row r="1038" spans="1:25" hidden="1" x14ac:dyDescent="0.3">
      <c r="A1038" t="s">
        <v>445</v>
      </c>
      <c r="B1038" t="s">
        <v>446</v>
      </c>
      <c r="C1038" t="s">
        <v>1115</v>
      </c>
      <c r="D1038" t="s">
        <v>448</v>
      </c>
      <c r="E1038" s="52">
        <f>Transportation!E1038/1000000</f>
        <v>1.9200000000000003E-5</v>
      </c>
      <c r="F1038" s="55">
        <f t="shared" si="106"/>
        <v>4.6417582417582476E-6</v>
      </c>
      <c r="G1038" s="57">
        <f t="shared" si="107"/>
        <v>4.6417582417582473E-7</v>
      </c>
      <c r="H1038" s="4">
        <f t="shared" si="108"/>
        <v>7.3846153846153923E-8</v>
      </c>
      <c r="I1038">
        <v>328400</v>
      </c>
      <c r="J1038">
        <f t="shared" si="110"/>
        <v>1.7285481120584656</v>
      </c>
      <c r="K1038" s="50">
        <f t="shared" si="105"/>
        <v>1002.3584749315028</v>
      </c>
      <c r="L1038" s="53">
        <f t="shared" si="109"/>
        <v>15.593623645037866</v>
      </c>
      <c r="M1038">
        <v>22.900000000000002</v>
      </c>
      <c r="N1038">
        <v>68.7</v>
      </c>
      <c r="O1038">
        <v>431</v>
      </c>
      <c r="P1038">
        <v>23.5</v>
      </c>
      <c r="Q1038">
        <v>111.3</v>
      </c>
      <c r="R1038" s="7">
        <v>6.2760999999999996</v>
      </c>
      <c r="S1038" s="8">
        <v>361800</v>
      </c>
      <c r="T1038">
        <v>4</v>
      </c>
      <c r="U1038" s="9">
        <v>48.186</v>
      </c>
      <c r="V1038" s="9">
        <v>48.277999999999999</v>
      </c>
      <c r="W1038" s="9">
        <v>47.97</v>
      </c>
      <c r="X1038" s="9">
        <v>48.24</v>
      </c>
      <c r="Y1038" s="9">
        <v>48.374000000000002</v>
      </c>
    </row>
    <row r="1039" spans="1:25" hidden="1" x14ac:dyDescent="0.3">
      <c r="A1039" t="s">
        <v>445</v>
      </c>
      <c r="B1039" t="s">
        <v>446</v>
      </c>
      <c r="C1039" t="s">
        <v>1116</v>
      </c>
      <c r="D1039" t="s">
        <v>448</v>
      </c>
      <c r="E1039" s="52">
        <f>Transportation!E1039/1000000</f>
        <v>3.2800000000000004E-5</v>
      </c>
      <c r="F1039" s="55">
        <f t="shared" si="106"/>
        <v>7.9296703296703384E-6</v>
      </c>
      <c r="G1039" s="57">
        <f t="shared" si="107"/>
        <v>7.9296703296703392E-7</v>
      </c>
      <c r="H1039" s="4">
        <f t="shared" si="108"/>
        <v>1.2615384615384628E-7</v>
      </c>
      <c r="I1039">
        <v>1266000</v>
      </c>
      <c r="J1039">
        <f t="shared" si="110"/>
        <v>0.765990758293839</v>
      </c>
      <c r="K1039" s="50">
        <f t="shared" si="105"/>
        <v>3864.1468613376446</v>
      </c>
      <c r="L1039" s="53">
        <f t="shared" si="109"/>
        <v>26.639107060273023</v>
      </c>
      <c r="M1039">
        <v>87.2</v>
      </c>
      <c r="N1039">
        <v>136</v>
      </c>
      <c r="O1039">
        <v>511</v>
      </c>
      <c r="P1039">
        <v>24.5</v>
      </c>
      <c r="Q1039">
        <v>118.12</v>
      </c>
      <c r="R1039" s="7">
        <v>3.7715000000000001</v>
      </c>
      <c r="S1039">
        <v>71222</v>
      </c>
      <c r="T1039">
        <v>4</v>
      </c>
      <c r="U1039" s="9">
        <v>43.371000000000002</v>
      </c>
      <c r="V1039" s="9">
        <v>13.629</v>
      </c>
      <c r="W1039" s="9">
        <v>43.371000000000002</v>
      </c>
      <c r="X1039" s="9">
        <v>43.371000000000002</v>
      </c>
      <c r="Y1039" s="9">
        <v>43.371000000000002</v>
      </c>
    </row>
    <row r="1040" spans="1:25" hidden="1" x14ac:dyDescent="0.3">
      <c r="A1040" t="s">
        <v>445</v>
      </c>
      <c r="B1040" t="s">
        <v>446</v>
      </c>
      <c r="C1040" t="s">
        <v>1117</v>
      </c>
      <c r="D1040" t="s">
        <v>448</v>
      </c>
      <c r="E1040" s="52">
        <f>Transportation!E1040/1000000</f>
        <v>5.8700000000000004E-5</v>
      </c>
      <c r="F1040" s="55">
        <f t="shared" si="106"/>
        <v>1.4191208791208806E-5</v>
      </c>
      <c r="G1040" s="57">
        <f t="shared" si="107"/>
        <v>1.4191208791208806E-6</v>
      </c>
      <c r="H1040" s="4">
        <f t="shared" si="108"/>
        <v>2.2576923076923099E-7</v>
      </c>
      <c r="I1040">
        <v>3123000</v>
      </c>
      <c r="J1040">
        <f t="shared" si="110"/>
        <v>0.5557116594620557</v>
      </c>
      <c r="K1040" s="50">
        <f t="shared" si="105"/>
        <v>9532.1727077073174</v>
      </c>
      <c r="L1040" s="53">
        <f t="shared" si="109"/>
        <v>47.674255623110547</v>
      </c>
      <c r="M1040">
        <v>256</v>
      </c>
      <c r="N1040">
        <v>195</v>
      </c>
      <c r="O1040">
        <v>325</v>
      </c>
      <c r="P1040">
        <v>34.28</v>
      </c>
      <c r="Q1040">
        <v>108.93</v>
      </c>
      <c r="R1040" s="7">
        <v>1.6675</v>
      </c>
      <c r="S1040" s="8">
        <v>1355700</v>
      </c>
      <c r="T1040">
        <v>10</v>
      </c>
      <c r="U1040" s="9">
        <v>75.260000000000005</v>
      </c>
      <c r="V1040" s="9">
        <v>74.787999999999997</v>
      </c>
      <c r="W1040" s="9">
        <v>68.126000000000005</v>
      </c>
      <c r="X1040" s="9">
        <v>75.525000000000006</v>
      </c>
      <c r="Y1040" s="9">
        <v>80.846000000000004</v>
      </c>
    </row>
    <row r="1041" spans="1:25" hidden="1" x14ac:dyDescent="0.3">
      <c r="A1041" t="s">
        <v>445</v>
      </c>
      <c r="B1041" t="s">
        <v>446</v>
      </c>
      <c r="C1041" t="s">
        <v>1118</v>
      </c>
      <c r="D1041" t="s">
        <v>448</v>
      </c>
      <c r="E1041" s="52">
        <f>Transportation!E1041/1000000</f>
        <v>1.77E-5</v>
      </c>
      <c r="F1041" s="55">
        <f t="shared" si="106"/>
        <v>4.2791208791208837E-6</v>
      </c>
      <c r="G1041" s="57">
        <f t="shared" si="107"/>
        <v>4.2791208791208833E-7</v>
      </c>
      <c r="H1041" s="4">
        <f t="shared" si="108"/>
        <v>6.8076923076923145E-8</v>
      </c>
      <c r="I1041">
        <v>188600</v>
      </c>
      <c r="J1041">
        <f t="shared" si="110"/>
        <v>2.7746931998939552</v>
      </c>
      <c r="K1041" s="50">
        <f t="shared" si="105"/>
        <v>575.65410588331736</v>
      </c>
      <c r="L1041" s="53">
        <f t="shared" si="109"/>
        <v>14.375371797769278</v>
      </c>
      <c r="M1041">
        <v>11</v>
      </c>
      <c r="N1041">
        <v>56.800000000000004</v>
      </c>
      <c r="O1041">
        <v>389</v>
      </c>
      <c r="P1041">
        <v>33.86</v>
      </c>
      <c r="Q1041">
        <v>113.48</v>
      </c>
      <c r="R1041" s="7">
        <v>6.8395000000000001</v>
      </c>
      <c r="S1041" s="8">
        <v>144140</v>
      </c>
      <c r="T1041">
        <v>2</v>
      </c>
      <c r="U1041" s="9">
        <v>91.444000000000003</v>
      </c>
      <c r="V1041" s="9">
        <v>91.408000000000001</v>
      </c>
      <c r="W1041" s="9">
        <v>87.013000000000005</v>
      </c>
      <c r="X1041" s="9">
        <v>89.228999999999999</v>
      </c>
      <c r="Y1041" s="9">
        <v>91.444000000000003</v>
      </c>
    </row>
    <row r="1042" spans="1:25" hidden="1" x14ac:dyDescent="0.3">
      <c r="A1042" t="s">
        <v>445</v>
      </c>
      <c r="B1042" t="s">
        <v>446</v>
      </c>
      <c r="C1042" t="s">
        <v>1119</v>
      </c>
      <c r="D1042" t="s">
        <v>448</v>
      </c>
      <c r="E1042" s="52">
        <f>Transportation!E1042/1000000</f>
        <v>3.6000000000000001E-5</v>
      </c>
      <c r="F1042" s="55">
        <f t="shared" si="106"/>
        <v>8.703296703296712E-6</v>
      </c>
      <c r="G1042" s="57">
        <f t="shared" si="107"/>
        <v>8.7032967032967126E-7</v>
      </c>
      <c r="H1042" s="4">
        <f t="shared" si="108"/>
        <v>1.384615384615386E-7</v>
      </c>
      <c r="I1042">
        <v>706400</v>
      </c>
      <c r="J1042">
        <f t="shared" si="110"/>
        <v>1.5067291902604756</v>
      </c>
      <c r="K1042" s="50">
        <f t="shared" si="105"/>
        <v>2156.108485662648</v>
      </c>
      <c r="L1042" s="53">
        <f t="shared" si="109"/>
        <v>29.238044334445998</v>
      </c>
      <c r="M1042">
        <v>40.400000000000006</v>
      </c>
      <c r="N1042">
        <v>111</v>
      </c>
      <c r="O1042">
        <v>356</v>
      </c>
      <c r="P1042">
        <v>32.049999999999997</v>
      </c>
      <c r="Q1042">
        <v>112.14</v>
      </c>
      <c r="R1042" s="7">
        <v>3.2019000000000002</v>
      </c>
      <c r="S1042" s="8">
        <v>286220</v>
      </c>
      <c r="T1042">
        <v>2</v>
      </c>
      <c r="U1042" s="9">
        <v>60.9</v>
      </c>
      <c r="V1042" s="9">
        <v>60.901000000000003</v>
      </c>
      <c r="W1042" s="9">
        <v>60.9</v>
      </c>
      <c r="X1042" s="9">
        <v>61.23</v>
      </c>
      <c r="Y1042" s="9">
        <v>61.56</v>
      </c>
    </row>
    <row r="1043" spans="1:25" hidden="1" x14ac:dyDescent="0.3">
      <c r="A1043" t="s">
        <v>445</v>
      </c>
      <c r="B1043" t="s">
        <v>446</v>
      </c>
      <c r="C1043" t="s">
        <v>1120</v>
      </c>
      <c r="D1043" t="s">
        <v>448</v>
      </c>
      <c r="E1043" s="52">
        <f>Transportation!E1043/1000000</f>
        <v>5.8899999999999995E-6</v>
      </c>
      <c r="F1043" s="55">
        <f t="shared" si="106"/>
        <v>1.4239560439560454E-6</v>
      </c>
      <c r="G1043" s="57">
        <f t="shared" si="107"/>
        <v>1.4239560439560453E-7</v>
      </c>
      <c r="H1043" s="4">
        <f t="shared" si="108"/>
        <v>2.2653846153846173E-8</v>
      </c>
      <c r="I1043">
        <v>184900</v>
      </c>
      <c r="J1043">
        <f t="shared" si="110"/>
        <v>0.94180669956733365</v>
      </c>
      <c r="K1043" s="50">
        <f t="shared" si="105"/>
        <v>564.36078567245693</v>
      </c>
      <c r="L1043" s="53">
        <f t="shared" si="109"/>
        <v>4.7836689202746365</v>
      </c>
      <c r="M1043">
        <v>17.2</v>
      </c>
      <c r="N1043">
        <v>44.6</v>
      </c>
      <c r="O1043">
        <v>1080</v>
      </c>
      <c r="P1043">
        <v>29.48</v>
      </c>
      <c r="Q1043">
        <v>121.88</v>
      </c>
      <c r="R1043" s="7">
        <v>24.134</v>
      </c>
      <c r="S1043">
        <v>37416</v>
      </c>
      <c r="T1043">
        <v>2</v>
      </c>
      <c r="U1043" s="9">
        <v>30.091999999999999</v>
      </c>
      <c r="V1043" s="9">
        <v>26.616</v>
      </c>
      <c r="W1043" s="9">
        <v>30.091999999999999</v>
      </c>
      <c r="X1043" s="9">
        <v>30.091999999999999</v>
      </c>
      <c r="Y1043" s="9">
        <v>30.091999999999999</v>
      </c>
    </row>
    <row r="1044" spans="1:25" hidden="1" x14ac:dyDescent="0.3">
      <c r="A1044" t="s">
        <v>445</v>
      </c>
      <c r="B1044" t="s">
        <v>446</v>
      </c>
      <c r="C1044" t="s">
        <v>1121</v>
      </c>
      <c r="D1044" t="s">
        <v>448</v>
      </c>
      <c r="E1044" s="52">
        <f>Transportation!E1044/1000000</f>
        <v>1.2800000000000001E-5</v>
      </c>
      <c r="F1044" s="55">
        <f t="shared" si="106"/>
        <v>3.0945054945054978E-6</v>
      </c>
      <c r="G1044" s="57">
        <f t="shared" si="107"/>
        <v>3.0945054945054978E-7</v>
      </c>
      <c r="H1044" s="4">
        <f t="shared" si="108"/>
        <v>4.9230769230769284E-8</v>
      </c>
      <c r="I1044">
        <v>137200</v>
      </c>
      <c r="J1044">
        <f t="shared" si="110"/>
        <v>2.7582857142857145</v>
      </c>
      <c r="K1044" s="50">
        <f t="shared" si="105"/>
        <v>418.76852241352674</v>
      </c>
      <c r="L1044" s="53">
        <f t="shared" si="109"/>
        <v>10.39574909669191</v>
      </c>
      <c r="M1044">
        <v>10.3</v>
      </c>
      <c r="N1044">
        <v>42.800000000000004</v>
      </c>
      <c r="O1044">
        <v>438</v>
      </c>
      <c r="P1044">
        <v>34.21</v>
      </c>
      <c r="Q1044">
        <v>119.58</v>
      </c>
      <c r="R1044" s="7">
        <v>10.228</v>
      </c>
      <c r="S1044" s="8">
        <v>165540</v>
      </c>
      <c r="T1044">
        <v>3</v>
      </c>
      <c r="U1044" s="9">
        <v>72.59</v>
      </c>
      <c r="V1044" s="9">
        <v>72.528999999999996</v>
      </c>
      <c r="W1044" s="9">
        <v>71.474999999999994</v>
      </c>
      <c r="X1044" s="9">
        <v>72.040000000000006</v>
      </c>
      <c r="Y1044" s="9">
        <v>72.602999999999994</v>
      </c>
    </row>
    <row r="1045" spans="1:25" hidden="1" x14ac:dyDescent="0.3">
      <c r="A1045" t="s">
        <v>445</v>
      </c>
      <c r="B1045" t="s">
        <v>446</v>
      </c>
      <c r="C1045" t="s">
        <v>1122</v>
      </c>
      <c r="D1045" t="s">
        <v>448</v>
      </c>
      <c r="E1045" s="52">
        <f>Transportation!E1045/1000000</f>
        <v>2.8700000000000003E-5</v>
      </c>
      <c r="F1045" s="55">
        <f t="shared" si="106"/>
        <v>6.9384615384615463E-6</v>
      </c>
      <c r="G1045" s="57">
        <f t="shared" si="107"/>
        <v>6.9384615384615463E-7</v>
      </c>
      <c r="H1045" s="4">
        <f t="shared" si="108"/>
        <v>1.103846153846155E-7</v>
      </c>
      <c r="I1045">
        <v>653700</v>
      </c>
      <c r="J1045">
        <f t="shared" si="110"/>
        <v>1.2980361977971546</v>
      </c>
      <c r="K1045" s="50">
        <f t="shared" si="105"/>
        <v>1995.254978875528</v>
      </c>
      <c r="L1045" s="53">
        <f t="shared" si="109"/>
        <v>23.309218677738894</v>
      </c>
      <c r="M1045">
        <v>49.1</v>
      </c>
      <c r="N1045">
        <v>93.300000000000011</v>
      </c>
      <c r="O1045">
        <v>379</v>
      </c>
      <c r="P1045">
        <v>27.86</v>
      </c>
      <c r="Q1045">
        <v>112.91</v>
      </c>
      <c r="R1045" s="7">
        <v>4.0662000000000003</v>
      </c>
      <c r="S1045" s="8">
        <v>618260</v>
      </c>
      <c r="T1045">
        <v>4</v>
      </c>
      <c r="U1045" s="9">
        <v>79.58</v>
      </c>
      <c r="V1045" s="9">
        <v>78.837999999999994</v>
      </c>
      <c r="W1045" s="9">
        <v>74.855000000000004</v>
      </c>
      <c r="X1045" s="9">
        <v>77.679000000000002</v>
      </c>
      <c r="Y1045" s="9">
        <v>82.048000000000002</v>
      </c>
    </row>
    <row r="1046" spans="1:25" hidden="1" x14ac:dyDescent="0.3">
      <c r="A1046" t="s">
        <v>445</v>
      </c>
      <c r="B1046" t="s">
        <v>446</v>
      </c>
      <c r="C1046" t="s">
        <v>1123</v>
      </c>
      <c r="D1046" t="s">
        <v>448</v>
      </c>
      <c r="E1046" s="52">
        <f>Transportation!E1046/1000000</f>
        <v>1.8700000000000001E-5</v>
      </c>
      <c r="F1046" s="55">
        <f t="shared" si="106"/>
        <v>4.520879120879126E-6</v>
      </c>
      <c r="G1046" s="57">
        <f t="shared" si="107"/>
        <v>4.5208791208791256E-7</v>
      </c>
      <c r="H1046" s="4">
        <f t="shared" si="108"/>
        <v>7.1923076923076997E-8</v>
      </c>
      <c r="I1046">
        <v>156100</v>
      </c>
      <c r="J1046">
        <f t="shared" si="110"/>
        <v>3.5417841928251121</v>
      </c>
      <c r="K1046" s="50">
        <f t="shared" si="105"/>
        <v>476.45602295008399</v>
      </c>
      <c r="L1046" s="53">
        <f t="shared" si="109"/>
        <v>15.187539695948336</v>
      </c>
      <c r="M1046">
        <v>7.11</v>
      </c>
      <c r="N1046">
        <v>58.5</v>
      </c>
      <c r="O1046">
        <v>390</v>
      </c>
      <c r="P1046">
        <v>27.75</v>
      </c>
      <c r="Q1046">
        <v>112.52</v>
      </c>
      <c r="R1046" s="7">
        <v>6.6660000000000004</v>
      </c>
      <c r="S1046">
        <v>44401</v>
      </c>
      <c r="T1046">
        <v>1</v>
      </c>
      <c r="U1046" s="9">
        <v>60.548000000000002</v>
      </c>
      <c r="V1046" s="9">
        <v>60.548000000000002</v>
      </c>
      <c r="W1046" s="9">
        <v>60.548000000000002</v>
      </c>
      <c r="X1046" s="9">
        <v>60.548000000000002</v>
      </c>
      <c r="Y1046" s="9">
        <v>60.548000000000002</v>
      </c>
    </row>
    <row r="1047" spans="1:25" hidden="1" x14ac:dyDescent="0.3">
      <c r="A1047" t="s">
        <v>445</v>
      </c>
      <c r="B1047" t="s">
        <v>446</v>
      </c>
      <c r="C1047" t="s">
        <v>1124</v>
      </c>
      <c r="D1047" t="s">
        <v>448</v>
      </c>
      <c r="E1047" s="52">
        <f>Transportation!E1047/1000000</f>
        <v>9.8700000000000004E-6</v>
      </c>
      <c r="F1047" s="55">
        <f t="shared" si="106"/>
        <v>2.3861538461538489E-6</v>
      </c>
      <c r="G1047" s="57">
        <f t="shared" si="107"/>
        <v>2.3861538461538488E-7</v>
      </c>
      <c r="H1047" s="4">
        <f t="shared" si="108"/>
        <v>3.7961538461538497E-8</v>
      </c>
      <c r="I1047">
        <v>106000</v>
      </c>
      <c r="J1047">
        <f t="shared" si="110"/>
        <v>2.752926898584906</v>
      </c>
      <c r="K1047" s="50">
        <f t="shared" si="105"/>
        <v>323.53836279762271</v>
      </c>
      <c r="L1047" s="53">
        <f t="shared" si="109"/>
        <v>8.0160971550272784</v>
      </c>
      <c r="M1047">
        <v>11.4</v>
      </c>
      <c r="N1047">
        <v>31.400000000000002</v>
      </c>
      <c r="O1047">
        <v>431</v>
      </c>
      <c r="P1047">
        <v>28.87</v>
      </c>
      <c r="Q1047">
        <v>120.74</v>
      </c>
      <c r="R1047" s="7">
        <v>13.705</v>
      </c>
      <c r="S1047">
        <v>18048</v>
      </c>
      <c r="T1047">
        <v>1</v>
      </c>
      <c r="U1047" s="9">
        <v>33.579000000000001</v>
      </c>
      <c r="V1047" s="9">
        <v>33.579000000000001</v>
      </c>
      <c r="W1047" s="9">
        <v>33.579000000000001</v>
      </c>
      <c r="X1047" s="9">
        <v>33.579000000000001</v>
      </c>
      <c r="Y1047" s="9">
        <v>33.579000000000001</v>
      </c>
    </row>
    <row r="1048" spans="1:25" hidden="1" x14ac:dyDescent="0.3">
      <c r="A1048" t="s">
        <v>445</v>
      </c>
      <c r="B1048" t="s">
        <v>446</v>
      </c>
      <c r="C1048" t="s">
        <v>1125</v>
      </c>
      <c r="D1048" t="s">
        <v>448</v>
      </c>
      <c r="E1048" s="52">
        <f>Transportation!E1048/1000000</f>
        <v>1.1E-4</v>
      </c>
      <c r="F1048" s="55">
        <f t="shared" si="106"/>
        <v>2.6593406593406622E-5</v>
      </c>
      <c r="G1048" s="57">
        <f t="shared" si="107"/>
        <v>2.6593406593406621E-6</v>
      </c>
      <c r="H1048" s="4">
        <f t="shared" si="108"/>
        <v>4.2307692307692352E-7</v>
      </c>
      <c r="I1048">
        <v>1614000</v>
      </c>
      <c r="J1048">
        <f t="shared" si="110"/>
        <v>2.0149883828996282</v>
      </c>
      <c r="K1048" s="50">
        <f t="shared" si="105"/>
        <v>4926.3294108996515</v>
      </c>
      <c r="L1048" s="53">
        <f t="shared" si="109"/>
        <v>89.338468799696102</v>
      </c>
      <c r="M1048">
        <v>22.8</v>
      </c>
      <c r="N1048">
        <v>338</v>
      </c>
      <c r="O1048">
        <v>379</v>
      </c>
      <c r="P1048">
        <v>30.38</v>
      </c>
      <c r="Q1048">
        <v>113.45</v>
      </c>
      <c r="R1048" s="7">
        <v>1.1212</v>
      </c>
      <c r="S1048" s="8">
        <v>132010</v>
      </c>
      <c r="T1048">
        <v>2</v>
      </c>
      <c r="U1048" s="9">
        <v>74.075999999999993</v>
      </c>
      <c r="V1048" s="9">
        <v>74.069000000000003</v>
      </c>
      <c r="W1048" s="9">
        <v>72.777000000000001</v>
      </c>
      <c r="X1048" s="9">
        <v>73.427000000000007</v>
      </c>
      <c r="Y1048" s="9">
        <v>74.075999999999993</v>
      </c>
    </row>
    <row r="1049" spans="1:25" hidden="1" x14ac:dyDescent="0.3">
      <c r="A1049" t="s">
        <v>445</v>
      </c>
      <c r="B1049" t="s">
        <v>446</v>
      </c>
      <c r="C1049" t="s">
        <v>1126</v>
      </c>
      <c r="D1049" t="s">
        <v>448</v>
      </c>
      <c r="E1049" s="52">
        <f>Transportation!E1049/1000000</f>
        <v>3.5600000000000005E-5</v>
      </c>
      <c r="F1049" s="55">
        <f t="shared" si="106"/>
        <v>8.6065934065934168E-6</v>
      </c>
      <c r="G1049" s="57">
        <f t="shared" si="107"/>
        <v>8.6065934065934164E-7</v>
      </c>
      <c r="H1049" s="4">
        <f t="shared" si="108"/>
        <v>1.3692307692307708E-7</v>
      </c>
      <c r="I1049">
        <v>753300</v>
      </c>
      <c r="J1049">
        <f t="shared" si="110"/>
        <v>1.3972220230983674</v>
      </c>
      <c r="K1049" s="50">
        <f t="shared" si="105"/>
        <v>2299.2589499570677</v>
      </c>
      <c r="L1049" s="53">
        <f t="shared" si="109"/>
        <v>28.913177175174372</v>
      </c>
      <c r="M1049">
        <v>51.6</v>
      </c>
      <c r="N1049">
        <v>105</v>
      </c>
      <c r="O1049">
        <v>325</v>
      </c>
      <c r="P1049">
        <v>34.35</v>
      </c>
      <c r="Q1049">
        <v>108.72</v>
      </c>
      <c r="R1049" s="7">
        <v>3.1013000000000002</v>
      </c>
      <c r="S1049" s="8">
        <v>724040</v>
      </c>
      <c r="T1049">
        <v>5</v>
      </c>
      <c r="U1049" s="9">
        <v>81.22</v>
      </c>
      <c r="V1049" s="9">
        <v>81.28</v>
      </c>
      <c r="W1049" s="9">
        <v>69.998000000000005</v>
      </c>
      <c r="X1049" s="9">
        <v>80.072000000000003</v>
      </c>
      <c r="Y1049" s="9">
        <v>82.347999999999999</v>
      </c>
    </row>
    <row r="1050" spans="1:25" hidden="1" x14ac:dyDescent="0.3">
      <c r="A1050" t="s">
        <v>445</v>
      </c>
      <c r="B1050" t="s">
        <v>446</v>
      </c>
      <c r="C1050" t="s">
        <v>1127</v>
      </c>
      <c r="D1050" t="s">
        <v>448</v>
      </c>
      <c r="E1050" s="52">
        <f>Transportation!E1050/1000000</f>
        <v>6.0400000000000004E-5</v>
      </c>
      <c r="F1050" s="55">
        <f t="shared" si="106"/>
        <v>1.4602197802197819E-5</v>
      </c>
      <c r="G1050" s="57">
        <f t="shared" si="107"/>
        <v>1.4602197802197819E-6</v>
      </c>
      <c r="H1050" s="4">
        <f t="shared" si="108"/>
        <v>2.3230769230769254E-7</v>
      </c>
      <c r="I1050">
        <v>858900</v>
      </c>
      <c r="J1050">
        <f t="shared" si="110"/>
        <v>2.0791112469437651</v>
      </c>
      <c r="K1050" s="50">
        <f t="shared" si="105"/>
        <v>2621.5764132724353</v>
      </c>
      <c r="L1050" s="53">
        <f t="shared" si="109"/>
        <v>49.054941050014939</v>
      </c>
      <c r="M1050">
        <v>22.1</v>
      </c>
      <c r="N1050">
        <v>183</v>
      </c>
      <c r="O1050">
        <v>370</v>
      </c>
      <c r="P1050">
        <v>30.94</v>
      </c>
      <c r="Q1050">
        <v>113.92</v>
      </c>
      <c r="R1050" s="7">
        <v>2.0236000000000001</v>
      </c>
      <c r="S1050" s="8">
        <v>202910</v>
      </c>
      <c r="T1050">
        <v>2</v>
      </c>
      <c r="U1050" s="9">
        <v>72.088999999999999</v>
      </c>
      <c r="V1050" s="9">
        <v>72.153999999999996</v>
      </c>
      <c r="W1050" s="9">
        <v>72.082999999999998</v>
      </c>
      <c r="X1050" s="9">
        <v>72.56</v>
      </c>
      <c r="Y1050" s="9">
        <v>73.037000000000006</v>
      </c>
    </row>
    <row r="1051" spans="1:25" hidden="1" x14ac:dyDescent="0.3">
      <c r="A1051" t="s">
        <v>445</v>
      </c>
      <c r="B1051" t="s">
        <v>446</v>
      </c>
      <c r="C1051" t="s">
        <v>1128</v>
      </c>
      <c r="D1051" t="s">
        <v>448</v>
      </c>
      <c r="E1051" s="52">
        <f>Transportation!E1051/1000000</f>
        <v>1.2800000000000001E-5</v>
      </c>
      <c r="F1051" s="55">
        <f t="shared" si="106"/>
        <v>3.0945054945054978E-6</v>
      </c>
      <c r="G1051" s="57">
        <f t="shared" si="107"/>
        <v>3.0945054945054978E-7</v>
      </c>
      <c r="H1051" s="4">
        <f t="shared" si="108"/>
        <v>4.9230769230769284E-8</v>
      </c>
      <c r="I1051">
        <v>144000</v>
      </c>
      <c r="J1051">
        <f t="shared" si="110"/>
        <v>2.6280333333333337</v>
      </c>
      <c r="K1051" s="50">
        <f t="shared" si="105"/>
        <v>439.5238136118648</v>
      </c>
      <c r="L1051" s="53">
        <f t="shared" si="109"/>
        <v>10.395749096691912</v>
      </c>
      <c r="M1051">
        <v>14.3</v>
      </c>
      <c r="N1051">
        <v>38</v>
      </c>
      <c r="O1051">
        <v>383</v>
      </c>
      <c r="P1051">
        <v>34.19</v>
      </c>
      <c r="Q1051">
        <v>116.95</v>
      </c>
      <c r="R1051" s="7">
        <v>10.065</v>
      </c>
      <c r="S1051" s="8">
        <v>118760</v>
      </c>
      <c r="T1051">
        <v>2</v>
      </c>
      <c r="U1051" s="9">
        <v>75.760000000000005</v>
      </c>
      <c r="V1051" s="9">
        <v>75.983999999999995</v>
      </c>
      <c r="W1051" s="9">
        <v>75.718999999999994</v>
      </c>
      <c r="X1051" s="9">
        <v>76.777000000000001</v>
      </c>
      <c r="Y1051" s="9">
        <v>77.834000000000003</v>
      </c>
    </row>
    <row r="1052" spans="1:25" hidden="1" x14ac:dyDescent="0.3">
      <c r="A1052" t="s">
        <v>445</v>
      </c>
      <c r="B1052" t="s">
        <v>446</v>
      </c>
      <c r="C1052" t="s">
        <v>1129</v>
      </c>
      <c r="D1052" t="s">
        <v>448</v>
      </c>
      <c r="E1052" s="52">
        <f>Transportation!E1052/1000000</f>
        <v>6.4400000000000002E-6</v>
      </c>
      <c r="F1052" s="55">
        <f t="shared" si="106"/>
        <v>1.5569230769230786E-6</v>
      </c>
      <c r="G1052" s="57">
        <f t="shared" si="107"/>
        <v>1.5569230769230786E-7</v>
      </c>
      <c r="H1052" s="4">
        <f t="shared" si="108"/>
        <v>2.4769230769230793E-8</v>
      </c>
      <c r="I1052">
        <v>141600</v>
      </c>
      <c r="J1052">
        <f t="shared" si="110"/>
        <v>1.344639936440678</v>
      </c>
      <c r="K1052" s="50">
        <f t="shared" si="105"/>
        <v>432.1984167183337</v>
      </c>
      <c r="L1052" s="53">
        <f t="shared" si="109"/>
        <v>5.2303612642731165</v>
      </c>
      <c r="M1052">
        <v>35</v>
      </c>
      <c r="N1052">
        <v>24</v>
      </c>
      <c r="O1052">
        <v>440</v>
      </c>
      <c r="P1052">
        <v>37.14</v>
      </c>
      <c r="Q1052">
        <v>111.78</v>
      </c>
      <c r="R1052" s="7">
        <v>18.36</v>
      </c>
      <c r="S1052" s="8">
        <v>217450</v>
      </c>
      <c r="T1052">
        <v>5</v>
      </c>
      <c r="U1052" s="9">
        <v>63.034999999999997</v>
      </c>
      <c r="V1052" s="9">
        <v>63.835000000000001</v>
      </c>
      <c r="W1052" s="9">
        <v>54.09</v>
      </c>
      <c r="X1052" s="9">
        <v>63.536000000000001</v>
      </c>
      <c r="Y1052" s="9">
        <v>67.034999999999997</v>
      </c>
    </row>
    <row r="1053" spans="1:25" hidden="1" x14ac:dyDescent="0.3">
      <c r="A1053" t="s">
        <v>445</v>
      </c>
      <c r="B1053" t="s">
        <v>446</v>
      </c>
      <c r="C1053" t="s">
        <v>1130</v>
      </c>
      <c r="D1053" t="s">
        <v>448</v>
      </c>
      <c r="E1053" s="52">
        <f>Transportation!E1053/1000000</f>
        <v>3.2300000000000006E-5</v>
      </c>
      <c r="F1053" s="55">
        <f t="shared" si="106"/>
        <v>7.8087912087912185E-6</v>
      </c>
      <c r="G1053" s="57">
        <f t="shared" si="107"/>
        <v>7.8087912087912181E-7</v>
      </c>
      <c r="H1053" s="4">
        <f t="shared" si="108"/>
        <v>1.2423076923076937E-7</v>
      </c>
      <c r="I1053">
        <v>152900</v>
      </c>
      <c r="J1053">
        <f t="shared" si="110"/>
        <v>6.2456612982341415</v>
      </c>
      <c r="K1053" s="50">
        <f t="shared" si="105"/>
        <v>466.68882709204257</v>
      </c>
      <c r="L1053" s="53">
        <f t="shared" si="109"/>
        <v>26.233023111183499</v>
      </c>
      <c r="M1053">
        <v>4.4400000000000004</v>
      </c>
      <c r="N1053">
        <v>72.600000000000009</v>
      </c>
      <c r="O1053">
        <v>305</v>
      </c>
      <c r="P1053">
        <v>26.89</v>
      </c>
      <c r="Q1053">
        <v>120</v>
      </c>
      <c r="R1053" s="7">
        <v>4.1997</v>
      </c>
      <c r="S1053">
        <v>46190</v>
      </c>
      <c r="T1053">
        <v>3</v>
      </c>
      <c r="U1053" s="9">
        <v>29.43</v>
      </c>
      <c r="V1053" s="9">
        <v>17.556999999999999</v>
      </c>
      <c r="W1053" s="9">
        <v>27.09</v>
      </c>
      <c r="X1053" s="9">
        <v>28.263999999999999</v>
      </c>
      <c r="Y1053" s="9">
        <v>29.437999999999999</v>
      </c>
    </row>
    <row r="1054" spans="1:25" hidden="1" x14ac:dyDescent="0.3">
      <c r="A1054" t="s">
        <v>445</v>
      </c>
      <c r="B1054" t="s">
        <v>446</v>
      </c>
      <c r="C1054" t="s">
        <v>1131</v>
      </c>
      <c r="D1054" t="s">
        <v>448</v>
      </c>
      <c r="E1054" s="52">
        <f>Transportation!E1054/1000000</f>
        <v>1.19E-5</v>
      </c>
      <c r="F1054" s="55">
        <f t="shared" si="106"/>
        <v>2.8769230769230798E-6</v>
      </c>
      <c r="G1054" s="57">
        <f t="shared" si="107"/>
        <v>2.8769230769230799E-7</v>
      </c>
      <c r="H1054" s="4">
        <f t="shared" si="108"/>
        <v>4.5769230769230812E-8</v>
      </c>
      <c r="I1054">
        <v>105200</v>
      </c>
      <c r="J1054">
        <f t="shared" si="110"/>
        <v>3.3443722671102663</v>
      </c>
      <c r="K1054" s="50">
        <f t="shared" si="105"/>
        <v>321.09656383311233</v>
      </c>
      <c r="L1054" s="53">
        <f t="shared" si="109"/>
        <v>9.6647979883307578</v>
      </c>
      <c r="M1054">
        <v>9.83</v>
      </c>
      <c r="N1054">
        <v>33.6</v>
      </c>
      <c r="O1054">
        <v>333</v>
      </c>
      <c r="P1054">
        <v>33.14</v>
      </c>
      <c r="Q1054">
        <v>111.49</v>
      </c>
      <c r="R1054" s="7">
        <v>9.9292999999999996</v>
      </c>
      <c r="S1054">
        <v>48547</v>
      </c>
      <c r="T1054">
        <v>2</v>
      </c>
      <c r="U1054" s="9">
        <v>50.838000000000001</v>
      </c>
      <c r="V1054" s="9">
        <v>50.875</v>
      </c>
      <c r="W1054" s="9">
        <v>50.837000000000003</v>
      </c>
      <c r="X1054" s="9">
        <v>51.863</v>
      </c>
      <c r="Y1054" s="9">
        <v>52.889000000000003</v>
      </c>
    </row>
    <row r="1055" spans="1:25" hidden="1" x14ac:dyDescent="0.3">
      <c r="A1055" t="s">
        <v>445</v>
      </c>
      <c r="B1055" t="s">
        <v>446</v>
      </c>
      <c r="C1055" t="s">
        <v>1132</v>
      </c>
      <c r="D1055" t="s">
        <v>448</v>
      </c>
      <c r="E1055" s="52">
        <f>Transportation!E1055/1000000</f>
        <v>7.7999999999999999E-6</v>
      </c>
      <c r="F1055" s="55">
        <f t="shared" si="106"/>
        <v>1.8857142857142877E-6</v>
      </c>
      <c r="G1055" s="57">
        <f t="shared" si="107"/>
        <v>1.8857142857142877E-7</v>
      </c>
      <c r="H1055" s="4">
        <f t="shared" si="108"/>
        <v>3.000000000000003E-8</v>
      </c>
      <c r="I1055">
        <v>159600</v>
      </c>
      <c r="J1055">
        <f t="shared" si="110"/>
        <v>1.4449243421052631</v>
      </c>
      <c r="K1055" s="50">
        <f t="shared" si="105"/>
        <v>487.13889341981684</v>
      </c>
      <c r="L1055" s="53">
        <f t="shared" si="109"/>
        <v>6.334909605796633</v>
      </c>
      <c r="M1055">
        <v>22.8</v>
      </c>
      <c r="N1055">
        <v>33.4</v>
      </c>
      <c r="O1055">
        <v>538</v>
      </c>
      <c r="P1055">
        <v>43.96</v>
      </c>
      <c r="Q1055">
        <v>116.09</v>
      </c>
      <c r="R1055" s="7">
        <v>16.100999999999999</v>
      </c>
      <c r="S1055">
        <v>2367</v>
      </c>
      <c r="T1055">
        <v>2</v>
      </c>
      <c r="U1055" s="9">
        <v>25.523</v>
      </c>
      <c r="V1055" s="9">
        <v>25.376999999999999</v>
      </c>
      <c r="W1055" s="9">
        <v>24.63</v>
      </c>
      <c r="X1055" s="9">
        <v>25.199000000000002</v>
      </c>
      <c r="Y1055" s="9">
        <v>25.768000000000001</v>
      </c>
    </row>
    <row r="1056" spans="1:25" hidden="1" x14ac:dyDescent="0.3">
      <c r="A1056" t="s">
        <v>445</v>
      </c>
      <c r="B1056" t="s">
        <v>446</v>
      </c>
      <c r="C1056" t="s">
        <v>1133</v>
      </c>
      <c r="D1056" t="s">
        <v>448</v>
      </c>
      <c r="E1056" s="52">
        <f>Transportation!E1056/1000000</f>
        <v>6.0100000000000001E-6</v>
      </c>
      <c r="F1056" s="55">
        <f t="shared" si="106"/>
        <v>1.4529670329670346E-6</v>
      </c>
      <c r="G1056" s="57">
        <f t="shared" si="107"/>
        <v>1.4529670329670345E-7</v>
      </c>
      <c r="H1056" s="4">
        <f t="shared" si="108"/>
        <v>2.3115384615384639E-8</v>
      </c>
      <c r="I1056">
        <v>114200</v>
      </c>
      <c r="J1056">
        <f t="shared" si="110"/>
        <v>1.5559361098949214</v>
      </c>
      <c r="K1056" s="50">
        <f t="shared" si="105"/>
        <v>348.56680218385389</v>
      </c>
      <c r="L1056" s="53">
        <f t="shared" si="109"/>
        <v>4.8811290680561239</v>
      </c>
      <c r="M1056">
        <v>28.6</v>
      </c>
      <c r="N1056">
        <v>21.3</v>
      </c>
      <c r="O1056">
        <v>423</v>
      </c>
      <c r="P1056">
        <v>23.18</v>
      </c>
      <c r="Q1056">
        <v>112.88</v>
      </c>
      <c r="R1056" s="7">
        <v>19.832999999999998</v>
      </c>
      <c r="S1056" s="8">
        <v>705000</v>
      </c>
      <c r="T1056">
        <v>3</v>
      </c>
      <c r="U1056" s="9">
        <v>71.635999999999996</v>
      </c>
      <c r="V1056" s="9">
        <v>72.588999999999999</v>
      </c>
      <c r="W1056" s="9">
        <v>71.084999999999994</v>
      </c>
      <c r="X1056" s="9">
        <v>76.885000000000005</v>
      </c>
      <c r="Y1056" s="9">
        <v>77.790999999999997</v>
      </c>
    </row>
    <row r="1057" spans="1:25" hidden="1" x14ac:dyDescent="0.3">
      <c r="A1057" t="s">
        <v>445</v>
      </c>
      <c r="B1057" t="s">
        <v>446</v>
      </c>
      <c r="C1057" t="s">
        <v>1134</v>
      </c>
      <c r="D1057" t="s">
        <v>448</v>
      </c>
      <c r="E1057" s="52">
        <f>Transportation!E1057/1000000</f>
        <v>1.2200000000000002E-5</v>
      </c>
      <c r="F1057" s="55">
        <f t="shared" si="106"/>
        <v>2.9494505494505529E-6</v>
      </c>
      <c r="G1057" s="57">
        <f t="shared" si="107"/>
        <v>2.9494505494505529E-7</v>
      </c>
      <c r="H1057" s="4">
        <f t="shared" si="108"/>
        <v>4.6923076923076972E-8</v>
      </c>
      <c r="I1057">
        <v>176100</v>
      </c>
      <c r="J1057">
        <f t="shared" si="110"/>
        <v>2.048254258943782</v>
      </c>
      <c r="K1057" s="50">
        <f t="shared" si="105"/>
        <v>537.500997062843</v>
      </c>
      <c r="L1057" s="53">
        <f t="shared" si="109"/>
        <v>9.9084483577844757</v>
      </c>
      <c r="M1057">
        <v>18.900000000000002</v>
      </c>
      <c r="N1057">
        <v>40.5</v>
      </c>
      <c r="O1057">
        <v>446</v>
      </c>
      <c r="P1057">
        <v>29.51</v>
      </c>
      <c r="Q1057">
        <v>120.9</v>
      </c>
      <c r="R1057" s="7">
        <v>11.006</v>
      </c>
      <c r="S1057" s="8">
        <v>145970</v>
      </c>
      <c r="T1057">
        <v>4</v>
      </c>
      <c r="U1057" s="9">
        <v>45.465000000000003</v>
      </c>
      <c r="V1057" s="9">
        <v>44.66</v>
      </c>
      <c r="W1057" s="9">
        <v>38.363999999999997</v>
      </c>
      <c r="X1057" s="9">
        <v>42.048000000000002</v>
      </c>
      <c r="Y1057" s="9">
        <v>47.161000000000001</v>
      </c>
    </row>
    <row r="1058" spans="1:25" hidden="1" x14ac:dyDescent="0.3">
      <c r="A1058" t="s">
        <v>445</v>
      </c>
      <c r="B1058" t="s">
        <v>446</v>
      </c>
      <c r="C1058" t="s">
        <v>1135</v>
      </c>
      <c r="D1058" t="s">
        <v>448</v>
      </c>
      <c r="E1058" s="52">
        <f>Transportation!E1058/1000000</f>
        <v>1.1400000000000001E-5</v>
      </c>
      <c r="F1058" s="55">
        <f t="shared" si="106"/>
        <v>2.7560439560439591E-6</v>
      </c>
      <c r="G1058" s="57">
        <f t="shared" si="107"/>
        <v>2.7560439560439593E-7</v>
      </c>
      <c r="H1058" s="4">
        <f t="shared" si="108"/>
        <v>4.3846153846153893E-8</v>
      </c>
      <c r="I1058">
        <v>245400</v>
      </c>
      <c r="J1058">
        <f t="shared" si="110"/>
        <v>1.3734526283618584</v>
      </c>
      <c r="K1058" s="50">
        <f t="shared" si="105"/>
        <v>749.0218323635529</v>
      </c>
      <c r="L1058" s="53">
        <f t="shared" si="109"/>
        <v>9.2587140392412337</v>
      </c>
      <c r="M1058">
        <v>37.5</v>
      </c>
      <c r="N1058">
        <v>40.1</v>
      </c>
      <c r="O1058">
        <v>403</v>
      </c>
      <c r="P1058">
        <v>38.49</v>
      </c>
      <c r="Q1058">
        <v>106.14</v>
      </c>
      <c r="R1058" s="7">
        <v>10.042999999999999</v>
      </c>
      <c r="S1058" s="8">
        <v>311070</v>
      </c>
      <c r="T1058">
        <v>6</v>
      </c>
      <c r="U1058" s="9">
        <v>38.476999999999997</v>
      </c>
      <c r="V1058" s="9">
        <v>38.368000000000002</v>
      </c>
      <c r="W1058" s="9">
        <v>37.585999999999999</v>
      </c>
      <c r="X1058" s="9">
        <v>38.341000000000001</v>
      </c>
      <c r="Y1058" s="9">
        <v>39.003999999999998</v>
      </c>
    </row>
    <row r="1059" spans="1:25" hidden="1" x14ac:dyDescent="0.3">
      <c r="A1059" t="s">
        <v>445</v>
      </c>
      <c r="B1059" t="s">
        <v>446</v>
      </c>
      <c r="C1059" t="s">
        <v>1136</v>
      </c>
      <c r="D1059" t="s">
        <v>448</v>
      </c>
      <c r="E1059" s="52">
        <f>Transportation!E1059/1000000</f>
        <v>4.42E-6</v>
      </c>
      <c r="F1059" s="55">
        <f t="shared" si="106"/>
        <v>1.0685714285714297E-6</v>
      </c>
      <c r="G1059" s="57">
        <f t="shared" si="107"/>
        <v>1.0685714285714297E-7</v>
      </c>
      <c r="H1059" s="4">
        <f t="shared" si="108"/>
        <v>1.7000000000000017E-8</v>
      </c>
      <c r="I1059">
        <v>103900</v>
      </c>
      <c r="J1059">
        <f t="shared" si="110"/>
        <v>1.2577378007699711</v>
      </c>
      <c r="K1059" s="50">
        <f t="shared" si="105"/>
        <v>317.12864051578299</v>
      </c>
      <c r="L1059" s="53">
        <f t="shared" si="109"/>
        <v>3.5897821099514249</v>
      </c>
      <c r="M1059">
        <v>20.900000000000002</v>
      </c>
      <c r="N1059">
        <v>22.700000000000003</v>
      </c>
      <c r="O1059">
        <v>665</v>
      </c>
      <c r="P1059">
        <v>40.630000000000003</v>
      </c>
      <c r="Q1059">
        <v>120.72</v>
      </c>
      <c r="R1059" s="7">
        <v>29.274999999999999</v>
      </c>
      <c r="S1059">
        <v>39875</v>
      </c>
      <c r="T1059">
        <v>2</v>
      </c>
      <c r="U1059" s="9">
        <v>41.223999999999997</v>
      </c>
      <c r="V1059" s="9">
        <v>41.289000000000001</v>
      </c>
      <c r="W1059" s="9">
        <v>41.192999999999998</v>
      </c>
      <c r="X1059" s="9">
        <v>41.42</v>
      </c>
      <c r="Y1059" s="9">
        <v>41.646999999999998</v>
      </c>
    </row>
    <row r="1060" spans="1:25" hidden="1" x14ac:dyDescent="0.3">
      <c r="A1060" t="s">
        <v>445</v>
      </c>
      <c r="B1060" t="s">
        <v>446</v>
      </c>
      <c r="C1060" t="s">
        <v>1137</v>
      </c>
      <c r="D1060" t="s">
        <v>448</v>
      </c>
      <c r="E1060" s="52">
        <f>Transportation!E1060/1000000</f>
        <v>3.6200000000000006E-5</v>
      </c>
      <c r="F1060" s="55">
        <f t="shared" si="106"/>
        <v>8.7516483516483613E-6</v>
      </c>
      <c r="G1060" s="57">
        <f t="shared" si="107"/>
        <v>8.7516483516483624E-7</v>
      </c>
      <c r="H1060" s="4">
        <f t="shared" si="108"/>
        <v>1.3923076923076938E-7</v>
      </c>
      <c r="I1060">
        <v>381700</v>
      </c>
      <c r="J1060">
        <f t="shared" si="110"/>
        <v>2.8039470133612792</v>
      </c>
      <c r="K1060" s="50">
        <f t="shared" si="105"/>
        <v>1165.0433309420055</v>
      </c>
      <c r="L1060" s="53">
        <f t="shared" si="109"/>
        <v>29.400477914081815</v>
      </c>
      <c r="M1060">
        <v>15.200000000000001</v>
      </c>
      <c r="N1060">
        <v>97.800000000000011</v>
      </c>
      <c r="O1060">
        <v>341</v>
      </c>
      <c r="P1060">
        <v>24.16</v>
      </c>
      <c r="Q1060">
        <v>115.72</v>
      </c>
      <c r="R1060" s="7">
        <v>3.4881000000000002</v>
      </c>
      <c r="S1060">
        <v>75689</v>
      </c>
      <c r="T1060">
        <v>2</v>
      </c>
      <c r="U1060" s="9">
        <v>42.646000000000001</v>
      </c>
      <c r="V1060" s="9">
        <v>42.63</v>
      </c>
      <c r="W1060" s="9">
        <v>40.600999999999999</v>
      </c>
      <c r="X1060" s="9">
        <v>41.622999999999998</v>
      </c>
      <c r="Y1060" s="9">
        <v>42.646000000000001</v>
      </c>
    </row>
    <row r="1061" spans="1:25" hidden="1" x14ac:dyDescent="0.3">
      <c r="A1061" t="s">
        <v>445</v>
      </c>
      <c r="B1061" t="s">
        <v>446</v>
      </c>
      <c r="C1061" t="s">
        <v>1138</v>
      </c>
      <c r="D1061" t="s">
        <v>448</v>
      </c>
      <c r="E1061" s="52">
        <f>Transportation!E1061/1000000</f>
        <v>2.6800000000000001E-5</v>
      </c>
      <c r="F1061" s="55">
        <f t="shared" si="106"/>
        <v>6.4791208791208864E-6</v>
      </c>
      <c r="G1061" s="57">
        <f t="shared" si="107"/>
        <v>6.4791208791208855E-7</v>
      </c>
      <c r="H1061" s="4">
        <f t="shared" si="108"/>
        <v>1.0307692307692318E-7</v>
      </c>
      <c r="I1061">
        <v>376000</v>
      </c>
      <c r="J1061">
        <f t="shared" si="110"/>
        <v>2.1073192819148936</v>
      </c>
      <c r="K1061" s="50">
        <f t="shared" si="105"/>
        <v>1147.6455133198692</v>
      </c>
      <c r="L1061" s="53">
        <f t="shared" si="109"/>
        <v>21.766099671198685</v>
      </c>
      <c r="M1061">
        <v>24.6</v>
      </c>
      <c r="N1061">
        <v>75.8</v>
      </c>
      <c r="O1061">
        <v>325</v>
      </c>
      <c r="P1061">
        <v>34.31</v>
      </c>
      <c r="Q1061">
        <v>108.46</v>
      </c>
      <c r="R1061" s="7">
        <v>4.2911000000000001</v>
      </c>
      <c r="S1061" s="8">
        <v>414400</v>
      </c>
      <c r="T1061">
        <v>5</v>
      </c>
      <c r="U1061" s="9">
        <v>74.787999999999997</v>
      </c>
      <c r="V1061" s="9">
        <v>73.460999999999999</v>
      </c>
      <c r="W1061" s="9">
        <v>68.081999999999994</v>
      </c>
      <c r="X1061" s="9">
        <v>73.686999999999998</v>
      </c>
      <c r="Y1061" s="9">
        <v>77.531999999999996</v>
      </c>
    </row>
    <row r="1062" spans="1:25" hidden="1" x14ac:dyDescent="0.3">
      <c r="A1062" t="s">
        <v>445</v>
      </c>
      <c r="B1062" t="s">
        <v>446</v>
      </c>
      <c r="C1062" t="s">
        <v>1139</v>
      </c>
      <c r="D1062" t="s">
        <v>448</v>
      </c>
      <c r="E1062" s="52">
        <f>Transportation!E1062/1000000</f>
        <v>1.27E-5</v>
      </c>
      <c r="F1062" s="55">
        <f t="shared" si="106"/>
        <v>3.0703296703296736E-6</v>
      </c>
      <c r="G1062" s="57">
        <f t="shared" si="107"/>
        <v>3.0703296703296735E-7</v>
      </c>
      <c r="H1062" s="4">
        <f t="shared" si="108"/>
        <v>4.8846153846153891E-8</v>
      </c>
      <c r="I1062">
        <v>489000</v>
      </c>
      <c r="J1062">
        <f t="shared" si="110"/>
        <v>0.76785329754601228</v>
      </c>
      <c r="K1062" s="50">
        <f t="shared" si="105"/>
        <v>1492.5496170569575</v>
      </c>
      <c r="L1062" s="53">
        <f t="shared" si="109"/>
        <v>10.314532306874003</v>
      </c>
      <c r="M1062">
        <v>104</v>
      </c>
      <c r="N1062">
        <v>48.1</v>
      </c>
      <c r="O1062">
        <v>428</v>
      </c>
      <c r="P1062">
        <v>37.07</v>
      </c>
      <c r="Q1062">
        <v>114.51</v>
      </c>
      <c r="R1062" s="7">
        <v>8.91</v>
      </c>
      <c r="S1062" s="8">
        <v>797020</v>
      </c>
      <c r="T1062">
        <v>5</v>
      </c>
      <c r="U1062" s="9">
        <v>88.265000000000001</v>
      </c>
      <c r="V1062" s="9">
        <v>88.703999999999994</v>
      </c>
      <c r="W1062" s="9">
        <v>82.090999999999994</v>
      </c>
      <c r="X1062" s="9">
        <v>86.757000000000005</v>
      </c>
      <c r="Y1062" s="9">
        <v>94.076999999999998</v>
      </c>
    </row>
    <row r="1063" spans="1:25" hidden="1" x14ac:dyDescent="0.3">
      <c r="A1063" t="s">
        <v>445</v>
      </c>
      <c r="B1063" t="s">
        <v>446</v>
      </c>
      <c r="C1063" t="s">
        <v>1140</v>
      </c>
      <c r="D1063" t="s">
        <v>448</v>
      </c>
      <c r="E1063" s="52">
        <f>Transportation!E1063/1000000</f>
        <v>1.2300000000000001E-5</v>
      </c>
      <c r="F1063" s="55">
        <f t="shared" si="106"/>
        <v>2.9736263736263771E-6</v>
      </c>
      <c r="G1063" s="57">
        <f t="shared" si="107"/>
        <v>2.9736263736263767E-7</v>
      </c>
      <c r="H1063" s="4">
        <f t="shared" si="108"/>
        <v>4.7307692307692358E-8</v>
      </c>
      <c r="I1063">
        <v>180200</v>
      </c>
      <c r="J1063">
        <f t="shared" si="110"/>
        <v>2.0180583379578247</v>
      </c>
      <c r="K1063" s="50">
        <f t="shared" si="105"/>
        <v>550.01521675595859</v>
      </c>
      <c r="L1063" s="53">
        <f t="shared" si="109"/>
        <v>9.9896651476023823</v>
      </c>
      <c r="M1063">
        <v>18.600000000000001</v>
      </c>
      <c r="N1063">
        <v>41.800000000000004</v>
      </c>
      <c r="O1063">
        <v>390</v>
      </c>
      <c r="P1063">
        <v>34.79</v>
      </c>
      <c r="Q1063">
        <v>113.38</v>
      </c>
      <c r="R1063" s="7">
        <v>9.3150999999999993</v>
      </c>
      <c r="S1063" s="8">
        <v>388510</v>
      </c>
      <c r="T1063">
        <v>4</v>
      </c>
      <c r="U1063" s="9">
        <v>84.26</v>
      </c>
      <c r="V1063" s="9">
        <v>85.103999999999999</v>
      </c>
      <c r="W1063" s="9">
        <v>83.206000000000003</v>
      </c>
      <c r="X1063" s="9">
        <v>87.162000000000006</v>
      </c>
      <c r="Y1063" s="9">
        <v>88.421000000000006</v>
      </c>
    </row>
    <row r="1064" spans="1:25" hidden="1" x14ac:dyDescent="0.3">
      <c r="A1064" t="s">
        <v>445</v>
      </c>
      <c r="B1064" t="s">
        <v>446</v>
      </c>
      <c r="C1064" t="s">
        <v>1141</v>
      </c>
      <c r="D1064" t="s">
        <v>448</v>
      </c>
      <c r="E1064" s="52">
        <f>Transportation!E1064/1000000</f>
        <v>3.9300000000000007E-5</v>
      </c>
      <c r="F1064" s="55">
        <f t="shared" si="106"/>
        <v>9.501098901098912E-6</v>
      </c>
      <c r="G1064" s="57">
        <f t="shared" si="107"/>
        <v>9.501098901098913E-7</v>
      </c>
      <c r="H1064" s="4">
        <f t="shared" si="108"/>
        <v>1.5115384615384633E-7</v>
      </c>
      <c r="I1064">
        <v>686900</v>
      </c>
      <c r="J1064">
        <f t="shared" si="110"/>
        <v>1.6915405990682781</v>
      </c>
      <c r="K1064" s="50">
        <f t="shared" si="105"/>
        <v>2096.5896359027079</v>
      </c>
      <c r="L1064" s="53">
        <f t="shared" si="109"/>
        <v>31.918198398436882</v>
      </c>
      <c r="M1064">
        <v>18.8</v>
      </c>
      <c r="N1064">
        <v>158</v>
      </c>
      <c r="O1064">
        <v>429</v>
      </c>
      <c r="P1064">
        <v>25.1</v>
      </c>
      <c r="Q1064">
        <v>104.9</v>
      </c>
      <c r="R1064" s="7">
        <v>2.7113999999999998</v>
      </c>
      <c r="S1064" s="8">
        <v>121120</v>
      </c>
      <c r="T1064">
        <v>4</v>
      </c>
      <c r="U1064" s="9">
        <v>26.971</v>
      </c>
      <c r="V1064" s="9">
        <v>27.023</v>
      </c>
      <c r="W1064" s="9">
        <v>26.004000000000001</v>
      </c>
      <c r="X1064" s="9">
        <v>27.018999999999998</v>
      </c>
      <c r="Y1064" s="9">
        <v>28.265999999999998</v>
      </c>
    </row>
    <row r="1065" spans="1:25" hidden="1" x14ac:dyDescent="0.3">
      <c r="A1065" t="s">
        <v>445</v>
      </c>
      <c r="B1065" t="s">
        <v>446</v>
      </c>
      <c r="C1065" t="s">
        <v>1142</v>
      </c>
      <c r="D1065" t="s">
        <v>448</v>
      </c>
      <c r="E1065" s="52">
        <f>Transportation!E1065/1000000</f>
        <v>1.5299999999999999E-5</v>
      </c>
      <c r="F1065" s="55">
        <f t="shared" si="106"/>
        <v>3.6989010989011027E-6</v>
      </c>
      <c r="G1065" s="57">
        <f t="shared" si="107"/>
        <v>3.6989010989011025E-7</v>
      </c>
      <c r="H1065" s="4">
        <f t="shared" si="108"/>
        <v>5.8846153846153901E-8</v>
      </c>
      <c r="I1065">
        <v>156000</v>
      </c>
      <c r="J1065">
        <f t="shared" si="110"/>
        <v>2.8996810096153847</v>
      </c>
      <c r="K1065" s="50">
        <f t="shared" si="105"/>
        <v>476.1507980795202</v>
      </c>
      <c r="L1065" s="53">
        <f t="shared" si="109"/>
        <v>12.42616884213955</v>
      </c>
      <c r="M1065">
        <v>10.8</v>
      </c>
      <c r="N1065">
        <v>47.6</v>
      </c>
      <c r="O1065">
        <v>375</v>
      </c>
      <c r="P1065">
        <v>27.75</v>
      </c>
      <c r="Q1065">
        <v>111.3</v>
      </c>
      <c r="R1065" s="7">
        <v>7.8837000000000002</v>
      </c>
      <c r="S1065">
        <v>93439</v>
      </c>
      <c r="T1065">
        <v>2</v>
      </c>
      <c r="U1065" s="9">
        <v>56.484999999999999</v>
      </c>
      <c r="V1065" s="9">
        <v>55.988</v>
      </c>
      <c r="W1065" s="9">
        <v>54.222999999999999</v>
      </c>
      <c r="X1065" s="9">
        <v>55.686999999999998</v>
      </c>
      <c r="Y1065" s="9">
        <v>57.15</v>
      </c>
    </row>
    <row r="1066" spans="1:25" hidden="1" x14ac:dyDescent="0.3">
      <c r="A1066" t="s">
        <v>445</v>
      </c>
      <c r="B1066" t="s">
        <v>446</v>
      </c>
      <c r="C1066" t="s">
        <v>1143</v>
      </c>
      <c r="D1066" t="s">
        <v>448</v>
      </c>
      <c r="E1066" s="52">
        <f>Transportation!E1066/1000000</f>
        <v>1.5100000000000001E-5</v>
      </c>
      <c r="F1066" s="55">
        <f t="shared" si="106"/>
        <v>3.6505494505494547E-6</v>
      </c>
      <c r="G1066" s="57">
        <f t="shared" si="107"/>
        <v>3.6505494505494549E-7</v>
      </c>
      <c r="H1066" s="4">
        <f t="shared" si="108"/>
        <v>5.8076923076923135E-8</v>
      </c>
      <c r="I1066">
        <v>822700</v>
      </c>
      <c r="J1066">
        <f t="shared" si="110"/>
        <v>0.54264879360641793</v>
      </c>
      <c r="K1066" s="50">
        <f t="shared" si="105"/>
        <v>2511.0850101283413</v>
      </c>
      <c r="L1066" s="53">
        <f t="shared" si="109"/>
        <v>12.263735262503738</v>
      </c>
      <c r="M1066">
        <v>163</v>
      </c>
      <c r="N1066">
        <v>64.400000000000006</v>
      </c>
      <c r="O1066">
        <v>370</v>
      </c>
      <c r="P1066">
        <v>36.64</v>
      </c>
      <c r="Q1066">
        <v>101.74</v>
      </c>
      <c r="R1066" s="7">
        <v>5.7382999999999997</v>
      </c>
      <c r="S1066" s="8">
        <v>549900</v>
      </c>
      <c r="T1066">
        <v>8</v>
      </c>
      <c r="U1066" s="9">
        <v>33.601999999999997</v>
      </c>
      <c r="V1066" s="9">
        <v>33.002000000000002</v>
      </c>
      <c r="W1066" s="9">
        <v>30.091999999999999</v>
      </c>
      <c r="X1066" s="9">
        <v>32.256999999999998</v>
      </c>
      <c r="Y1066" s="9">
        <v>34.225999999999999</v>
      </c>
    </row>
    <row r="1067" spans="1:25" hidden="1" x14ac:dyDescent="0.3">
      <c r="A1067" t="s">
        <v>445</v>
      </c>
      <c r="B1067" t="s">
        <v>446</v>
      </c>
      <c r="C1067" t="s">
        <v>1144</v>
      </c>
      <c r="D1067" t="s">
        <v>448</v>
      </c>
      <c r="E1067" s="52">
        <f>Transportation!E1067/1000000</f>
        <v>3.54E-5</v>
      </c>
      <c r="F1067" s="55">
        <f t="shared" si="106"/>
        <v>8.5582417582417675E-6</v>
      </c>
      <c r="G1067" s="57">
        <f t="shared" si="107"/>
        <v>8.5582417582417666E-7</v>
      </c>
      <c r="H1067" s="4">
        <f t="shared" si="108"/>
        <v>1.3615384615384629E-7</v>
      </c>
      <c r="I1067">
        <v>633100</v>
      </c>
      <c r="J1067">
        <f t="shared" si="110"/>
        <v>1.6531579134417944</v>
      </c>
      <c r="K1067" s="50">
        <f t="shared" si="105"/>
        <v>1932.378655539386</v>
      </c>
      <c r="L1067" s="53">
        <f t="shared" si="109"/>
        <v>28.750743595538562</v>
      </c>
      <c r="M1067">
        <v>26.6</v>
      </c>
      <c r="N1067">
        <v>123</v>
      </c>
      <c r="O1067">
        <v>417</v>
      </c>
      <c r="P1067">
        <v>37.93</v>
      </c>
      <c r="Q1067">
        <v>115.22</v>
      </c>
      <c r="R1067" s="7">
        <v>3.3971</v>
      </c>
      <c r="S1067" s="8">
        <v>229770</v>
      </c>
      <c r="T1067">
        <v>3</v>
      </c>
      <c r="U1067" s="9">
        <v>91.433999999999997</v>
      </c>
      <c r="V1067" s="9">
        <v>91.293000000000006</v>
      </c>
      <c r="W1067" s="9">
        <v>88.463999999999999</v>
      </c>
      <c r="X1067" s="9">
        <v>91.444000000000003</v>
      </c>
      <c r="Y1067" s="9">
        <v>91.869</v>
      </c>
    </row>
    <row r="1068" spans="1:25" hidden="1" x14ac:dyDescent="0.3">
      <c r="A1068" t="s">
        <v>445</v>
      </c>
      <c r="B1068" t="s">
        <v>446</v>
      </c>
      <c r="C1068" t="s">
        <v>1145</v>
      </c>
      <c r="D1068" t="s">
        <v>448</v>
      </c>
      <c r="E1068" s="52">
        <f>Transportation!E1068/1000000</f>
        <v>1.19E-5</v>
      </c>
      <c r="F1068" s="55">
        <f t="shared" si="106"/>
        <v>2.8769230769230798E-6</v>
      </c>
      <c r="G1068" s="57">
        <f t="shared" si="107"/>
        <v>2.8769230769230799E-7</v>
      </c>
      <c r="H1068" s="4">
        <f t="shared" si="108"/>
        <v>4.5769230769230812E-8</v>
      </c>
      <c r="I1068">
        <v>152400</v>
      </c>
      <c r="J1068">
        <f t="shared" si="110"/>
        <v>2.3085824311023622</v>
      </c>
      <c r="K1068" s="50">
        <f t="shared" si="105"/>
        <v>465.16270273922356</v>
      </c>
      <c r="L1068" s="53">
        <f t="shared" si="109"/>
        <v>9.6647979883307595</v>
      </c>
      <c r="M1068">
        <v>16</v>
      </c>
      <c r="N1068">
        <v>38.1</v>
      </c>
      <c r="O1068">
        <v>372</v>
      </c>
      <c r="P1068">
        <v>38.36</v>
      </c>
      <c r="Q1068">
        <v>114.7</v>
      </c>
      <c r="R1068" s="7">
        <v>9.7609999999999992</v>
      </c>
      <c r="S1068" s="8">
        <v>191740</v>
      </c>
      <c r="T1068">
        <v>2</v>
      </c>
      <c r="U1068" s="9">
        <v>93.703000000000003</v>
      </c>
      <c r="V1068" s="9">
        <v>93.697000000000003</v>
      </c>
      <c r="W1068" s="9">
        <v>93.653000000000006</v>
      </c>
      <c r="X1068" s="9">
        <v>93.694999999999993</v>
      </c>
      <c r="Y1068" s="9">
        <v>93.738</v>
      </c>
    </row>
    <row r="1069" spans="1:25" hidden="1" x14ac:dyDescent="0.3">
      <c r="A1069" t="s">
        <v>445</v>
      </c>
      <c r="B1069" t="s">
        <v>446</v>
      </c>
      <c r="C1069" t="s">
        <v>1146</v>
      </c>
      <c r="D1069" t="s">
        <v>448</v>
      </c>
      <c r="E1069" s="52">
        <f>Transportation!E1069/1000000</f>
        <v>1.2600000000000001E-5</v>
      </c>
      <c r="F1069" s="55">
        <f t="shared" si="106"/>
        <v>3.0461538461538498E-6</v>
      </c>
      <c r="G1069" s="57">
        <f t="shared" si="107"/>
        <v>3.0461538461538497E-7</v>
      </c>
      <c r="H1069" s="4">
        <f t="shared" si="108"/>
        <v>4.8461538461538511E-8</v>
      </c>
      <c r="I1069">
        <v>219400</v>
      </c>
      <c r="J1069">
        <f t="shared" si="110"/>
        <v>1.6979203509571561</v>
      </c>
      <c r="K1069" s="50">
        <f t="shared" si="105"/>
        <v>669.66336601696628</v>
      </c>
      <c r="L1069" s="53">
        <f t="shared" si="109"/>
        <v>10.2333155170561</v>
      </c>
      <c r="M1069">
        <v>28</v>
      </c>
      <c r="N1069">
        <v>41.400000000000006</v>
      </c>
      <c r="O1069">
        <v>389</v>
      </c>
      <c r="P1069">
        <v>34.53</v>
      </c>
      <c r="Q1069">
        <v>113.37</v>
      </c>
      <c r="R1069" s="7">
        <v>9.3815000000000008</v>
      </c>
      <c r="S1069" s="8">
        <v>264090</v>
      </c>
      <c r="T1069">
        <v>3</v>
      </c>
      <c r="U1069" s="9">
        <v>82.43</v>
      </c>
      <c r="V1069" s="9">
        <v>82.83</v>
      </c>
      <c r="W1069" s="9">
        <v>82.347999999999999</v>
      </c>
      <c r="X1069" s="9">
        <v>82.563000000000002</v>
      </c>
      <c r="Y1069" s="9">
        <v>86.072999999999993</v>
      </c>
    </row>
    <row r="1070" spans="1:25" hidden="1" x14ac:dyDescent="0.3">
      <c r="A1070" t="s">
        <v>445</v>
      </c>
      <c r="B1070" t="s">
        <v>446</v>
      </c>
      <c r="C1070" t="s">
        <v>1147</v>
      </c>
      <c r="D1070" t="s">
        <v>448</v>
      </c>
      <c r="E1070" s="52">
        <f>Transportation!E1070/1000000</f>
        <v>1.1100000000000002E-5</v>
      </c>
      <c r="F1070" s="55">
        <f t="shared" si="106"/>
        <v>2.6835164835164868E-6</v>
      </c>
      <c r="G1070" s="57">
        <f t="shared" si="107"/>
        <v>2.6835164835164868E-7</v>
      </c>
      <c r="H1070" s="4">
        <f t="shared" si="108"/>
        <v>4.269230769230774E-8</v>
      </c>
      <c r="I1070">
        <v>146500</v>
      </c>
      <c r="J1070">
        <f t="shared" si="110"/>
        <v>2.2401069112627989</v>
      </c>
      <c r="K1070" s="50">
        <f t="shared" si="105"/>
        <v>447.15443537595968</v>
      </c>
      <c r="L1070" s="53">
        <f t="shared" si="109"/>
        <v>9.0150636697875157</v>
      </c>
      <c r="M1070">
        <v>15.4</v>
      </c>
      <c r="N1070">
        <v>37.300000000000004</v>
      </c>
      <c r="O1070">
        <v>454</v>
      </c>
      <c r="P1070">
        <v>42</v>
      </c>
      <c r="Q1070">
        <v>122.83</v>
      </c>
      <c r="R1070" s="7">
        <v>12.173</v>
      </c>
      <c r="S1070">
        <v>34495</v>
      </c>
      <c r="T1070">
        <v>2</v>
      </c>
      <c r="U1070" s="9">
        <v>36.945999999999998</v>
      </c>
      <c r="V1070" s="9">
        <v>37.124000000000002</v>
      </c>
      <c r="W1070" s="9">
        <v>35.655999999999999</v>
      </c>
      <c r="X1070" s="9">
        <v>37.307000000000002</v>
      </c>
      <c r="Y1070" s="9">
        <v>38.959000000000003</v>
      </c>
    </row>
    <row r="1071" spans="1:25" hidden="1" x14ac:dyDescent="0.3">
      <c r="A1071" t="s">
        <v>445</v>
      </c>
      <c r="B1071" t="s">
        <v>446</v>
      </c>
      <c r="C1071" t="s">
        <v>1148</v>
      </c>
      <c r="D1071" t="s">
        <v>448</v>
      </c>
      <c r="E1071" s="52">
        <f>Transportation!E1071/1000000</f>
        <v>1.0300000000000001E-5</v>
      </c>
      <c r="F1071" s="55">
        <f t="shared" si="106"/>
        <v>2.490109890109893E-6</v>
      </c>
      <c r="G1071" s="57">
        <f t="shared" si="107"/>
        <v>2.4901098901098932E-7</v>
      </c>
      <c r="H1071" s="4">
        <f t="shared" si="108"/>
        <v>3.9615384615384661E-8</v>
      </c>
      <c r="I1071">
        <v>101100</v>
      </c>
      <c r="J1071">
        <f t="shared" si="110"/>
        <v>3.0121005192878343</v>
      </c>
      <c r="K1071" s="50">
        <f t="shared" si="105"/>
        <v>308.58234413999674</v>
      </c>
      <c r="L1071" s="53">
        <f t="shared" si="109"/>
        <v>8.3653293512442719</v>
      </c>
      <c r="M1071">
        <v>10.8</v>
      </c>
      <c r="N1071">
        <v>30.8</v>
      </c>
      <c r="O1071">
        <v>372</v>
      </c>
      <c r="P1071">
        <v>31.03</v>
      </c>
      <c r="Q1071">
        <v>113.11</v>
      </c>
      <c r="R1071" s="7">
        <v>12.083</v>
      </c>
      <c r="S1071">
        <v>43129</v>
      </c>
      <c r="T1071">
        <v>2</v>
      </c>
      <c r="U1071" s="9">
        <v>57.863</v>
      </c>
      <c r="V1071" s="9">
        <v>57.884</v>
      </c>
      <c r="W1071" s="9">
        <v>57.856999999999999</v>
      </c>
      <c r="X1071" s="9">
        <v>57.945999999999998</v>
      </c>
      <c r="Y1071" s="9">
        <v>58.033999999999999</v>
      </c>
    </row>
    <row r="1072" spans="1:25" hidden="1" x14ac:dyDescent="0.3">
      <c r="A1072" t="s">
        <v>445</v>
      </c>
      <c r="B1072" t="s">
        <v>446</v>
      </c>
      <c r="C1072" t="s">
        <v>1149</v>
      </c>
      <c r="D1072" t="s">
        <v>448</v>
      </c>
      <c r="E1072" s="52">
        <f>Transportation!E1072/1000000</f>
        <v>1.3100000000000001E-4</v>
      </c>
      <c r="F1072" s="55">
        <f t="shared" si="106"/>
        <v>3.1670329670329704E-5</v>
      </c>
      <c r="G1072" s="57">
        <f t="shared" si="107"/>
        <v>3.1670329670329705E-6</v>
      </c>
      <c r="H1072" s="4">
        <f t="shared" si="108"/>
        <v>5.0384615384615433E-7</v>
      </c>
      <c r="I1072">
        <v>1325000</v>
      </c>
      <c r="J1072">
        <f t="shared" si="110"/>
        <v>2.9230672641509439</v>
      </c>
      <c r="K1072" s="50">
        <f t="shared" si="105"/>
        <v>4044.2295349702836</v>
      </c>
      <c r="L1072" s="53">
        <f t="shared" si="109"/>
        <v>106.39399466145626</v>
      </c>
      <c r="M1072">
        <v>10</v>
      </c>
      <c r="N1072">
        <v>419</v>
      </c>
      <c r="O1072">
        <v>416</v>
      </c>
      <c r="P1072">
        <v>35.909999999999997</v>
      </c>
      <c r="Q1072">
        <v>117.76</v>
      </c>
      <c r="R1072" s="7">
        <v>0.99294000000000004</v>
      </c>
      <c r="S1072" s="8">
        <v>128410</v>
      </c>
      <c r="T1072">
        <v>2</v>
      </c>
      <c r="U1072" s="9">
        <v>74.459000000000003</v>
      </c>
      <c r="V1072" s="9">
        <v>74.429000000000002</v>
      </c>
      <c r="W1072" s="9">
        <v>74.206000000000003</v>
      </c>
      <c r="X1072" s="9">
        <v>74.335999999999999</v>
      </c>
      <c r="Y1072" s="9">
        <v>74.465999999999994</v>
      </c>
    </row>
    <row r="1073" spans="1:25" hidden="1" x14ac:dyDescent="0.3">
      <c r="A1073" t="s">
        <v>445</v>
      </c>
      <c r="B1073" t="s">
        <v>446</v>
      </c>
      <c r="C1073" t="s">
        <v>1150</v>
      </c>
      <c r="D1073" t="s">
        <v>448</v>
      </c>
      <c r="E1073" s="52">
        <f>Transportation!E1073/1000000</f>
        <v>2.8400000000000003E-5</v>
      </c>
      <c r="F1073" s="55">
        <f t="shared" si="106"/>
        <v>6.865934065934074E-6</v>
      </c>
      <c r="G1073" s="57">
        <f t="shared" si="107"/>
        <v>6.8659340659340738E-7</v>
      </c>
      <c r="H1073" s="4">
        <f t="shared" si="108"/>
        <v>1.0923076923076935E-7</v>
      </c>
      <c r="I1073">
        <v>721300</v>
      </c>
      <c r="J1073">
        <f t="shared" si="110"/>
        <v>1.164087966172189</v>
      </c>
      <c r="K1073" s="50">
        <f t="shared" si="105"/>
        <v>2201.5869913766533</v>
      </c>
      <c r="L1073" s="53">
        <f t="shared" si="109"/>
        <v>23.065568308285172</v>
      </c>
      <c r="M1073">
        <v>55.5</v>
      </c>
      <c r="N1073">
        <v>96.9</v>
      </c>
      <c r="O1073">
        <v>403</v>
      </c>
      <c r="P1073">
        <v>35.31</v>
      </c>
      <c r="Q1073">
        <v>113.88</v>
      </c>
      <c r="R1073" s="7">
        <v>4.1615000000000002</v>
      </c>
      <c r="S1073" s="8">
        <v>457170</v>
      </c>
      <c r="T1073">
        <v>4</v>
      </c>
      <c r="U1073" s="9">
        <v>93.998000000000005</v>
      </c>
      <c r="V1073" s="9">
        <v>91.486999999999995</v>
      </c>
      <c r="W1073" s="9">
        <v>84.191000000000003</v>
      </c>
      <c r="X1073" s="9">
        <v>88.527000000000001</v>
      </c>
      <c r="Y1073" s="9">
        <v>94.501000000000005</v>
      </c>
    </row>
    <row r="1074" spans="1:25" hidden="1" x14ac:dyDescent="0.3">
      <c r="A1074" t="s">
        <v>445</v>
      </c>
      <c r="B1074" t="s">
        <v>446</v>
      </c>
      <c r="C1074" t="s">
        <v>1151</v>
      </c>
      <c r="D1074" t="s">
        <v>448</v>
      </c>
      <c r="E1074" s="52">
        <f>Transportation!E1074/1000000</f>
        <v>1.4700000000000002E-5</v>
      </c>
      <c r="F1074" s="55">
        <f t="shared" si="106"/>
        <v>3.5538461538461577E-6</v>
      </c>
      <c r="G1074" s="57">
        <f t="shared" si="107"/>
        <v>3.5538461538461581E-7</v>
      </c>
      <c r="H1074" s="4">
        <f t="shared" si="108"/>
        <v>5.6538461538461602E-8</v>
      </c>
      <c r="I1074">
        <v>141200</v>
      </c>
      <c r="J1074">
        <f t="shared" si="110"/>
        <v>3.0779816749291786</v>
      </c>
      <c r="K1074" s="50">
        <f t="shared" si="105"/>
        <v>430.97751723607854</v>
      </c>
      <c r="L1074" s="53">
        <f t="shared" si="109"/>
        <v>11.938868103232117</v>
      </c>
      <c r="M1074">
        <v>7.84</v>
      </c>
      <c r="N1074">
        <v>50.400000000000006</v>
      </c>
      <c r="O1074">
        <v>423</v>
      </c>
      <c r="P1074">
        <v>22.71</v>
      </c>
      <c r="Q1074">
        <v>112.23</v>
      </c>
      <c r="R1074" s="7">
        <v>8.3803999999999998</v>
      </c>
      <c r="S1074">
        <v>58589</v>
      </c>
      <c r="T1074">
        <v>2</v>
      </c>
      <c r="U1074" s="9">
        <v>41.104999999999997</v>
      </c>
      <c r="V1074" s="9">
        <v>40.97</v>
      </c>
      <c r="W1074" s="9">
        <v>40.281999999999996</v>
      </c>
      <c r="X1074" s="9">
        <v>40.783000000000001</v>
      </c>
      <c r="Y1074" s="9">
        <v>41.283999999999999</v>
      </c>
    </row>
    <row r="1075" spans="1:25" hidden="1" x14ac:dyDescent="0.3">
      <c r="A1075" t="s">
        <v>445</v>
      </c>
      <c r="B1075" t="s">
        <v>446</v>
      </c>
      <c r="C1075" t="s">
        <v>1152</v>
      </c>
      <c r="D1075" t="s">
        <v>448</v>
      </c>
      <c r="E1075" s="52">
        <f>Transportation!E1075/1000000</f>
        <v>1.4700000000000002E-5</v>
      </c>
      <c r="F1075" s="55">
        <f t="shared" si="106"/>
        <v>3.5538461538461577E-6</v>
      </c>
      <c r="G1075" s="57">
        <f t="shared" si="107"/>
        <v>3.5538461538461581E-7</v>
      </c>
      <c r="H1075" s="4">
        <f t="shared" si="108"/>
        <v>5.6538461538461602E-8</v>
      </c>
      <c r="I1075">
        <v>318800</v>
      </c>
      <c r="J1075">
        <f t="shared" si="110"/>
        <v>1.3632716828732747</v>
      </c>
      <c r="K1075" s="50">
        <f t="shared" si="105"/>
        <v>973.05688735737851</v>
      </c>
      <c r="L1075" s="53">
        <f t="shared" si="109"/>
        <v>11.938868103232114</v>
      </c>
      <c r="M1075">
        <v>46</v>
      </c>
      <c r="N1075">
        <v>47</v>
      </c>
      <c r="O1075">
        <v>381</v>
      </c>
      <c r="P1075">
        <v>32.130000000000003</v>
      </c>
      <c r="Q1075">
        <v>114.08</v>
      </c>
      <c r="R1075" s="7">
        <v>8.1046999999999993</v>
      </c>
      <c r="S1075" s="8">
        <v>156420</v>
      </c>
      <c r="T1075">
        <v>5</v>
      </c>
      <c r="U1075" s="9">
        <v>60.029000000000003</v>
      </c>
      <c r="V1075" s="9">
        <v>60.582999999999998</v>
      </c>
      <c r="W1075" s="9">
        <v>57.326999999999998</v>
      </c>
      <c r="X1075" s="9">
        <v>59.402000000000001</v>
      </c>
      <c r="Y1075" s="9">
        <v>63.843000000000004</v>
      </c>
    </row>
    <row r="1076" spans="1:25" hidden="1" x14ac:dyDescent="0.3">
      <c r="A1076" t="s">
        <v>445</v>
      </c>
      <c r="B1076" t="s">
        <v>446</v>
      </c>
      <c r="C1076" t="s">
        <v>1153</v>
      </c>
      <c r="D1076" t="s">
        <v>448</v>
      </c>
      <c r="E1076" s="52">
        <f>Transportation!E1076/1000000</f>
        <v>7.4900000000000005E-5</v>
      </c>
      <c r="F1076" s="55">
        <f t="shared" si="106"/>
        <v>1.8107692307692329E-5</v>
      </c>
      <c r="G1076" s="57">
        <f t="shared" si="107"/>
        <v>1.8107692307692328E-6</v>
      </c>
      <c r="H1076" s="4">
        <f t="shared" si="108"/>
        <v>2.8807692307692338E-7</v>
      </c>
      <c r="I1076">
        <v>973400</v>
      </c>
      <c r="J1076">
        <f t="shared" si="110"/>
        <v>2.2749605378056299</v>
      </c>
      <c r="K1076" s="50">
        <f t="shared" ref="K1076:K1139" si="111">I1076*CVD_CHN</f>
        <v>2971.0588900679804</v>
      </c>
      <c r="L1076" s="53">
        <f t="shared" si="109"/>
        <v>60.831375573611247</v>
      </c>
      <c r="M1076">
        <v>17.3</v>
      </c>
      <c r="N1076">
        <v>234</v>
      </c>
      <c r="O1076">
        <v>407</v>
      </c>
      <c r="P1076">
        <v>34.380000000000003</v>
      </c>
      <c r="Q1076">
        <v>118.34</v>
      </c>
      <c r="R1076" s="7">
        <v>1.7401</v>
      </c>
      <c r="S1076" s="8">
        <v>189630</v>
      </c>
      <c r="T1076">
        <v>3</v>
      </c>
      <c r="U1076" s="9">
        <v>85.730999999999995</v>
      </c>
      <c r="V1076" s="9">
        <v>85.724000000000004</v>
      </c>
      <c r="W1076" s="9">
        <v>84.748000000000005</v>
      </c>
      <c r="X1076" s="9">
        <v>85.730999999999995</v>
      </c>
      <c r="Y1076" s="9">
        <v>87.653000000000006</v>
      </c>
    </row>
    <row r="1077" spans="1:25" hidden="1" x14ac:dyDescent="0.3">
      <c r="A1077" t="s">
        <v>445</v>
      </c>
      <c r="B1077" t="s">
        <v>446</v>
      </c>
      <c r="C1077" t="s">
        <v>1154</v>
      </c>
      <c r="D1077" t="s">
        <v>448</v>
      </c>
      <c r="E1077" s="52">
        <f>Transportation!E1077/1000000</f>
        <v>2.5300000000000002E-5</v>
      </c>
      <c r="F1077" s="55">
        <f t="shared" si="106"/>
        <v>6.1164835164835234E-6</v>
      </c>
      <c r="G1077" s="57">
        <f t="shared" si="107"/>
        <v>6.1164835164835232E-7</v>
      </c>
      <c r="H1077" s="4">
        <f t="shared" si="108"/>
        <v>9.7307692307692402E-8</v>
      </c>
      <c r="I1077">
        <v>276400</v>
      </c>
      <c r="J1077">
        <f t="shared" si="110"/>
        <v>2.7062372919681623</v>
      </c>
      <c r="K1077" s="50">
        <f t="shared" si="111"/>
        <v>843.64154223832941</v>
      </c>
      <c r="L1077" s="53">
        <f t="shared" si="109"/>
        <v>20.547847823930105</v>
      </c>
      <c r="M1077">
        <v>9.7900000000000009</v>
      </c>
      <c r="N1077">
        <v>88.300000000000011</v>
      </c>
      <c r="O1077">
        <v>440</v>
      </c>
      <c r="P1077">
        <v>22.36</v>
      </c>
      <c r="Q1077">
        <v>110.94</v>
      </c>
      <c r="R1077" s="7">
        <v>4.9835000000000003</v>
      </c>
      <c r="S1077">
        <v>33398</v>
      </c>
      <c r="T1077">
        <v>1</v>
      </c>
      <c r="U1077" s="9">
        <v>34.965000000000003</v>
      </c>
      <c r="V1077" s="9">
        <v>34.965000000000003</v>
      </c>
      <c r="W1077" s="9">
        <v>34.965000000000003</v>
      </c>
      <c r="X1077" s="9">
        <v>34.965000000000003</v>
      </c>
      <c r="Y1077" s="9">
        <v>34.965000000000003</v>
      </c>
    </row>
    <row r="1078" spans="1:25" hidden="1" x14ac:dyDescent="0.3">
      <c r="A1078" t="s">
        <v>445</v>
      </c>
      <c r="B1078" t="s">
        <v>446</v>
      </c>
      <c r="C1078" t="s">
        <v>1155</v>
      </c>
      <c r="D1078" t="s">
        <v>448</v>
      </c>
      <c r="E1078" s="52">
        <f>Transportation!E1078/1000000</f>
        <v>4.5200000000000001E-5</v>
      </c>
      <c r="F1078" s="55">
        <f t="shared" si="106"/>
        <v>1.0927472527472539E-5</v>
      </c>
      <c r="G1078" s="57">
        <f t="shared" si="107"/>
        <v>1.092747252747254E-6</v>
      </c>
      <c r="H1078" s="4">
        <f t="shared" si="108"/>
        <v>1.7384615384615402E-7</v>
      </c>
      <c r="I1078">
        <v>775800</v>
      </c>
      <c r="J1078">
        <f t="shared" si="110"/>
        <v>1.7225508507347254</v>
      </c>
      <c r="K1078" s="50">
        <f t="shared" si="111"/>
        <v>2367.9345458339217</v>
      </c>
      <c r="L1078" s="53">
        <f t="shared" si="109"/>
        <v>36.709988997693308</v>
      </c>
      <c r="M1078">
        <v>33.6</v>
      </c>
      <c r="N1078">
        <v>134</v>
      </c>
      <c r="O1078">
        <v>365</v>
      </c>
      <c r="P1078">
        <v>27.82</v>
      </c>
      <c r="Q1078">
        <v>114.93</v>
      </c>
      <c r="R1078" s="7">
        <v>2.7315</v>
      </c>
      <c r="S1078" s="8">
        <v>140230</v>
      </c>
      <c r="T1078">
        <v>3</v>
      </c>
      <c r="U1078" s="9">
        <v>54.707000000000001</v>
      </c>
      <c r="V1078" s="9">
        <v>54.395000000000003</v>
      </c>
      <c r="W1078" s="9">
        <v>52.844000000000001</v>
      </c>
      <c r="X1078" s="9">
        <v>52.889000000000003</v>
      </c>
      <c r="Y1078" s="9">
        <v>54.756</v>
      </c>
    </row>
    <row r="1079" spans="1:25" hidden="1" x14ac:dyDescent="0.3">
      <c r="A1079" t="s">
        <v>445</v>
      </c>
      <c r="B1079" t="s">
        <v>446</v>
      </c>
      <c r="C1079" t="s">
        <v>1156</v>
      </c>
      <c r="D1079" t="s">
        <v>448</v>
      </c>
      <c r="E1079" s="52">
        <f>Transportation!E1079/1000000</f>
        <v>1.9300000000000002E-5</v>
      </c>
      <c r="F1079" s="55">
        <f t="shared" si="106"/>
        <v>4.6659340659340714E-6</v>
      </c>
      <c r="G1079" s="57">
        <f t="shared" si="107"/>
        <v>4.6659340659340711E-7</v>
      </c>
      <c r="H1079" s="4">
        <f t="shared" si="108"/>
        <v>7.4230769230769303E-8</v>
      </c>
      <c r="I1079">
        <v>251600</v>
      </c>
      <c r="J1079">
        <f t="shared" si="110"/>
        <v>2.2679321840222575</v>
      </c>
      <c r="K1079" s="50">
        <f t="shared" si="111"/>
        <v>767.94577433850827</v>
      </c>
      <c r="L1079" s="53">
        <f t="shared" si="109"/>
        <v>15.674840434855769</v>
      </c>
      <c r="M1079">
        <v>15.4</v>
      </c>
      <c r="N1079">
        <v>64.2</v>
      </c>
      <c r="O1079">
        <v>403</v>
      </c>
      <c r="P1079">
        <v>34.409999999999997</v>
      </c>
      <c r="Q1079">
        <v>113.74</v>
      </c>
      <c r="R1079" s="7">
        <v>6.2827000000000002</v>
      </c>
      <c r="S1079" s="8">
        <v>364650</v>
      </c>
      <c r="T1079">
        <v>4</v>
      </c>
      <c r="U1079" s="9">
        <v>86.844999999999999</v>
      </c>
      <c r="V1079" s="9">
        <v>87.031999999999996</v>
      </c>
      <c r="W1079" s="9">
        <v>86.629000000000005</v>
      </c>
      <c r="X1079" s="9">
        <v>87.460999999999999</v>
      </c>
      <c r="Y1079" s="9">
        <v>88.037000000000006</v>
      </c>
    </row>
    <row r="1080" spans="1:25" hidden="1" x14ac:dyDescent="0.3">
      <c r="A1080" t="s">
        <v>445</v>
      </c>
      <c r="B1080" t="s">
        <v>446</v>
      </c>
      <c r="C1080" t="s">
        <v>1157</v>
      </c>
      <c r="D1080" t="s">
        <v>448</v>
      </c>
      <c r="E1080" s="52">
        <f>Transportation!E1080/1000000</f>
        <v>1.0100000000000002E-5</v>
      </c>
      <c r="F1080" s="55">
        <f t="shared" si="106"/>
        <v>2.4417582417582445E-6</v>
      </c>
      <c r="G1080" s="57">
        <f t="shared" si="107"/>
        <v>2.4417582417582445E-7</v>
      </c>
      <c r="H1080" s="4">
        <f t="shared" si="108"/>
        <v>3.8846153846153888E-8</v>
      </c>
      <c r="I1080">
        <v>150900</v>
      </c>
      <c r="J1080">
        <f t="shared" si="110"/>
        <v>1.9788620775347916</v>
      </c>
      <c r="K1080" s="50">
        <f t="shared" si="111"/>
        <v>460.58432968076664</v>
      </c>
      <c r="L1080" s="53">
        <f t="shared" si="109"/>
        <v>8.2028957716084605</v>
      </c>
      <c r="M1080">
        <v>15.600000000000001</v>
      </c>
      <c r="N1080">
        <v>38.300000000000004</v>
      </c>
      <c r="O1080">
        <v>468</v>
      </c>
      <c r="P1080">
        <v>38.42</v>
      </c>
      <c r="Q1080">
        <v>112.73</v>
      </c>
      <c r="R1080" s="7">
        <v>12.234999999999999</v>
      </c>
      <c r="S1080">
        <v>66393</v>
      </c>
      <c r="T1080">
        <v>3</v>
      </c>
      <c r="U1080" s="9">
        <v>54.889000000000003</v>
      </c>
      <c r="V1080" s="9">
        <v>54.850999999999999</v>
      </c>
      <c r="W1080" s="9">
        <v>52.442999999999998</v>
      </c>
      <c r="X1080" s="9">
        <v>54.89</v>
      </c>
      <c r="Y1080" s="9">
        <v>56.619</v>
      </c>
    </row>
    <row r="1081" spans="1:25" hidden="1" x14ac:dyDescent="0.3">
      <c r="A1081" t="s">
        <v>445</v>
      </c>
      <c r="B1081" t="s">
        <v>446</v>
      </c>
      <c r="C1081" t="s">
        <v>1158</v>
      </c>
      <c r="D1081" t="s">
        <v>448</v>
      </c>
      <c r="E1081" s="52">
        <f>Transportation!E1081/1000000</f>
        <v>2.51E-5</v>
      </c>
      <c r="F1081" s="55">
        <f t="shared" si="106"/>
        <v>6.0681318681318741E-6</v>
      </c>
      <c r="G1081" s="57">
        <f t="shared" si="107"/>
        <v>6.0681318681318745E-7</v>
      </c>
      <c r="H1081" s="4">
        <f t="shared" si="108"/>
        <v>9.6538461538461629E-8</v>
      </c>
      <c r="I1081">
        <v>172200</v>
      </c>
      <c r="J1081">
        <f t="shared" si="110"/>
        <v>4.3094710365853661</v>
      </c>
      <c r="K1081" s="50">
        <f t="shared" si="111"/>
        <v>525.59722711085499</v>
      </c>
      <c r="L1081" s="53">
        <f t="shared" si="109"/>
        <v>20.385414244294292</v>
      </c>
      <c r="M1081">
        <v>6.05</v>
      </c>
      <c r="N1081">
        <v>70</v>
      </c>
      <c r="O1081">
        <v>368</v>
      </c>
      <c r="P1081">
        <v>30.46</v>
      </c>
      <c r="Q1081">
        <v>115.26</v>
      </c>
      <c r="R1081" s="7">
        <v>5.2564000000000002</v>
      </c>
      <c r="S1081">
        <v>56115</v>
      </c>
      <c r="T1081">
        <v>1</v>
      </c>
      <c r="U1081" s="9">
        <v>57.414999999999999</v>
      </c>
      <c r="V1081" s="9">
        <v>57.414999999999999</v>
      </c>
      <c r="W1081" s="9">
        <v>57.414999999999999</v>
      </c>
      <c r="X1081" s="9">
        <v>57.414999999999999</v>
      </c>
      <c r="Y1081" s="9">
        <v>57.414999999999999</v>
      </c>
    </row>
    <row r="1082" spans="1:25" hidden="1" x14ac:dyDescent="0.3">
      <c r="A1082" t="s">
        <v>445</v>
      </c>
      <c r="B1082" t="s">
        <v>446</v>
      </c>
      <c r="C1082" t="s">
        <v>1159</v>
      </c>
      <c r="D1082" t="s">
        <v>448</v>
      </c>
      <c r="E1082" s="52">
        <f>Transportation!E1082/1000000</f>
        <v>2.0900000000000003E-5</v>
      </c>
      <c r="F1082" s="55">
        <f t="shared" si="106"/>
        <v>5.052747252747259E-6</v>
      </c>
      <c r="G1082" s="57">
        <f t="shared" si="107"/>
        <v>5.0527472527472588E-7</v>
      </c>
      <c r="H1082" s="4">
        <f t="shared" si="108"/>
        <v>8.0384615384615474E-8</v>
      </c>
      <c r="I1082">
        <v>138100</v>
      </c>
      <c r="J1082">
        <f t="shared" si="110"/>
        <v>4.474412291817524</v>
      </c>
      <c r="K1082" s="50">
        <f t="shared" si="111"/>
        <v>421.51554624860091</v>
      </c>
      <c r="L1082" s="53">
        <f t="shared" si="109"/>
        <v>16.974309071942262</v>
      </c>
      <c r="M1082">
        <v>6.01</v>
      </c>
      <c r="N1082">
        <v>56.300000000000004</v>
      </c>
      <c r="O1082">
        <v>350</v>
      </c>
      <c r="P1082">
        <v>29.04</v>
      </c>
      <c r="Q1082">
        <v>114.57</v>
      </c>
      <c r="R1082" s="7">
        <v>6.2114000000000003</v>
      </c>
      <c r="S1082">
        <v>17185</v>
      </c>
      <c r="T1082">
        <v>1</v>
      </c>
      <c r="U1082" s="9">
        <v>46.487000000000002</v>
      </c>
      <c r="V1082" s="9">
        <v>46.487000000000002</v>
      </c>
      <c r="W1082" s="9">
        <v>46.487000000000002</v>
      </c>
      <c r="X1082" s="9">
        <v>46.487000000000002</v>
      </c>
      <c r="Y1082" s="9">
        <v>46.487000000000002</v>
      </c>
    </row>
    <row r="1083" spans="1:25" hidden="1" x14ac:dyDescent="0.3">
      <c r="A1083" t="s">
        <v>445</v>
      </c>
      <c r="B1083" t="s">
        <v>446</v>
      </c>
      <c r="C1083" t="s">
        <v>1160</v>
      </c>
      <c r="D1083" t="s">
        <v>448</v>
      </c>
      <c r="E1083" s="52">
        <f>Transportation!E1083/1000000</f>
        <v>6.9400000000000005E-6</v>
      </c>
      <c r="F1083" s="55">
        <f t="shared" si="106"/>
        <v>1.6778021978021996E-6</v>
      </c>
      <c r="G1083" s="57">
        <f t="shared" si="107"/>
        <v>1.6778021978021998E-7</v>
      </c>
      <c r="H1083" s="4">
        <f t="shared" si="108"/>
        <v>2.6692307692307719E-8</v>
      </c>
      <c r="I1083">
        <v>188100</v>
      </c>
      <c r="J1083">
        <f t="shared" si="110"/>
        <v>1.0908224481658693</v>
      </c>
      <c r="K1083" s="50">
        <f t="shared" si="111"/>
        <v>574.12798153049835</v>
      </c>
      <c r="L1083" s="53">
        <f t="shared" si="109"/>
        <v>5.6364452133626441</v>
      </c>
      <c r="M1083">
        <v>46.6</v>
      </c>
      <c r="N1083">
        <v>27.6</v>
      </c>
      <c r="O1083">
        <v>476</v>
      </c>
      <c r="P1083">
        <v>40.6</v>
      </c>
      <c r="Q1083">
        <v>115.07</v>
      </c>
      <c r="R1083" s="7">
        <v>17.263000000000002</v>
      </c>
      <c r="S1083" s="8">
        <v>198260</v>
      </c>
      <c r="T1083">
        <v>5</v>
      </c>
      <c r="U1083" s="9">
        <v>43.162999999999997</v>
      </c>
      <c r="V1083" s="9">
        <v>43.21</v>
      </c>
      <c r="W1083" s="9">
        <v>36.988999999999997</v>
      </c>
      <c r="X1083" s="9">
        <v>43.145000000000003</v>
      </c>
      <c r="Y1083" s="9">
        <v>43.552</v>
      </c>
    </row>
    <row r="1084" spans="1:25" hidden="1" x14ac:dyDescent="0.3">
      <c r="A1084" t="s">
        <v>445</v>
      </c>
      <c r="B1084" t="s">
        <v>446</v>
      </c>
      <c r="C1084" t="s">
        <v>1161</v>
      </c>
      <c r="D1084" t="s">
        <v>448</v>
      </c>
      <c r="E1084" s="52">
        <f>Transportation!E1084/1000000</f>
        <v>8.2400000000000007E-6</v>
      </c>
      <c r="F1084" s="55">
        <f t="shared" si="106"/>
        <v>1.9920879120879145E-6</v>
      </c>
      <c r="G1084" s="57">
        <f t="shared" si="107"/>
        <v>1.9920879120879143E-7</v>
      </c>
      <c r="H1084" s="4">
        <f t="shared" si="108"/>
        <v>3.1692307692307727E-8</v>
      </c>
      <c r="I1084">
        <v>218000</v>
      </c>
      <c r="J1084">
        <f t="shared" si="110"/>
        <v>1.1175169266055047</v>
      </c>
      <c r="K1084" s="50">
        <f t="shared" si="111"/>
        <v>665.39021782907309</v>
      </c>
      <c r="L1084" s="53">
        <f t="shared" si="109"/>
        <v>6.6922634809954173</v>
      </c>
      <c r="M1084">
        <v>24.8</v>
      </c>
      <c r="N1084">
        <v>43.800000000000004</v>
      </c>
      <c r="O1084">
        <v>571</v>
      </c>
      <c r="P1084">
        <v>26.24</v>
      </c>
      <c r="Q1084">
        <v>104.1</v>
      </c>
      <c r="R1084" s="7">
        <v>13.038</v>
      </c>
      <c r="S1084">
        <v>75043</v>
      </c>
      <c r="T1084">
        <v>3</v>
      </c>
      <c r="U1084" s="9">
        <v>21.603999999999999</v>
      </c>
      <c r="V1084" s="9">
        <v>21.555</v>
      </c>
      <c r="W1084" s="9">
        <v>21.091999999999999</v>
      </c>
      <c r="X1084" s="9">
        <v>21.861000000000001</v>
      </c>
      <c r="Y1084" s="9">
        <v>26.524000000000001</v>
      </c>
    </row>
    <row r="1085" spans="1:25" hidden="1" x14ac:dyDescent="0.3">
      <c r="A1085" t="s">
        <v>445</v>
      </c>
      <c r="B1085" t="s">
        <v>446</v>
      </c>
      <c r="C1085" t="s">
        <v>1162</v>
      </c>
      <c r="D1085" t="s">
        <v>448</v>
      </c>
      <c r="E1085" s="52">
        <f>Transportation!E1085/1000000</f>
        <v>7.7300000000000009E-5</v>
      </c>
      <c r="F1085" s="55">
        <f t="shared" si="106"/>
        <v>1.868791208791211E-5</v>
      </c>
      <c r="G1085" s="57">
        <f t="shared" si="107"/>
        <v>1.868791208791211E-6</v>
      </c>
      <c r="H1085" s="4">
        <f t="shared" si="108"/>
        <v>2.973076923076926E-7</v>
      </c>
      <c r="I1085">
        <v>823000</v>
      </c>
      <c r="J1085">
        <f t="shared" si="110"/>
        <v>2.7769179678007294</v>
      </c>
      <c r="K1085" s="50">
        <f t="shared" si="111"/>
        <v>2512.0006847400327</v>
      </c>
      <c r="L1085" s="53">
        <f t="shared" si="109"/>
        <v>62.780578529240984</v>
      </c>
      <c r="M1085">
        <v>12.600000000000001</v>
      </c>
      <c r="N1085">
        <v>232</v>
      </c>
      <c r="O1085">
        <v>408</v>
      </c>
      <c r="P1085">
        <v>30.96</v>
      </c>
      <c r="Q1085">
        <v>118.75</v>
      </c>
      <c r="R1085" s="7">
        <v>1.7585</v>
      </c>
      <c r="S1085">
        <v>37116</v>
      </c>
      <c r="T1085">
        <v>1</v>
      </c>
      <c r="U1085" s="9">
        <v>61.12</v>
      </c>
      <c r="V1085" s="9">
        <v>61.12</v>
      </c>
      <c r="W1085" s="9">
        <v>61.12</v>
      </c>
      <c r="X1085" s="9">
        <v>61.12</v>
      </c>
      <c r="Y1085" s="9">
        <v>61.12</v>
      </c>
    </row>
    <row r="1086" spans="1:25" hidden="1" x14ac:dyDescent="0.3">
      <c r="A1086" t="s">
        <v>445</v>
      </c>
      <c r="B1086" t="s">
        <v>446</v>
      </c>
      <c r="C1086" t="s">
        <v>1163</v>
      </c>
      <c r="D1086" t="s">
        <v>448</v>
      </c>
      <c r="E1086" s="52">
        <f>Transportation!E1086/1000000</f>
        <v>1.34E-5</v>
      </c>
      <c r="F1086" s="55">
        <f t="shared" si="106"/>
        <v>3.2395604395604432E-6</v>
      </c>
      <c r="G1086" s="57">
        <f t="shared" si="107"/>
        <v>3.2395604395604428E-7</v>
      </c>
      <c r="H1086" s="4">
        <f t="shared" si="108"/>
        <v>5.153846153846159E-8</v>
      </c>
      <c r="I1086">
        <v>350200</v>
      </c>
      <c r="J1086">
        <f t="shared" si="110"/>
        <v>1.1312850513992005</v>
      </c>
      <c r="K1086" s="50">
        <f t="shared" si="111"/>
        <v>1068.8974967144102</v>
      </c>
      <c r="L1086" s="53">
        <f t="shared" si="109"/>
        <v>10.883049835599344</v>
      </c>
      <c r="M1086">
        <v>58.400000000000006</v>
      </c>
      <c r="N1086">
        <v>45.800000000000004</v>
      </c>
      <c r="O1086">
        <v>393</v>
      </c>
      <c r="P1086">
        <v>34.04</v>
      </c>
      <c r="Q1086">
        <v>113.83</v>
      </c>
      <c r="R1086" s="7">
        <v>8.5683000000000007</v>
      </c>
      <c r="S1086" s="8">
        <v>698320</v>
      </c>
      <c r="T1086">
        <v>6</v>
      </c>
      <c r="U1086" s="9">
        <v>85.625</v>
      </c>
      <c r="V1086" s="9">
        <v>85.92</v>
      </c>
      <c r="W1086" s="9">
        <v>83.034999999999997</v>
      </c>
      <c r="X1086" s="9">
        <v>86.009</v>
      </c>
      <c r="Y1086" s="9">
        <v>88.251000000000005</v>
      </c>
    </row>
    <row r="1087" spans="1:25" hidden="1" x14ac:dyDescent="0.3">
      <c r="A1087" t="s">
        <v>445</v>
      </c>
      <c r="B1087" t="s">
        <v>446</v>
      </c>
      <c r="C1087" t="s">
        <v>1164</v>
      </c>
      <c r="D1087" t="s">
        <v>448</v>
      </c>
      <c r="E1087" s="52">
        <f>Transportation!E1087/1000000</f>
        <v>1.1800000000000001E-5</v>
      </c>
      <c r="F1087" s="55">
        <f t="shared" si="106"/>
        <v>2.852747252747256E-6</v>
      </c>
      <c r="G1087" s="57">
        <f t="shared" si="107"/>
        <v>2.8527472527472561E-7</v>
      </c>
      <c r="H1087" s="4">
        <f t="shared" si="108"/>
        <v>4.5384615384615432E-8</v>
      </c>
      <c r="I1087">
        <v>119300</v>
      </c>
      <c r="J1087">
        <f t="shared" si="110"/>
        <v>2.924320410729254</v>
      </c>
      <c r="K1087" s="50">
        <f t="shared" si="111"/>
        <v>364.13327058260745</v>
      </c>
      <c r="L1087" s="53">
        <f t="shared" si="109"/>
        <v>9.5835811985128547</v>
      </c>
      <c r="M1087">
        <v>10.5</v>
      </c>
      <c r="N1087">
        <v>36.800000000000004</v>
      </c>
      <c r="O1087">
        <v>389</v>
      </c>
      <c r="P1087">
        <v>27.92</v>
      </c>
      <c r="Q1087">
        <v>110.59</v>
      </c>
      <c r="R1087" s="7">
        <v>10.571999999999999</v>
      </c>
      <c r="S1087">
        <v>74839</v>
      </c>
      <c r="T1087">
        <v>3</v>
      </c>
      <c r="U1087" s="9">
        <v>50.305999999999997</v>
      </c>
      <c r="V1087" s="9">
        <v>50.304000000000002</v>
      </c>
      <c r="W1087" s="9">
        <v>47.655999999999999</v>
      </c>
      <c r="X1087" s="9">
        <v>50.3</v>
      </c>
      <c r="Y1087" s="9">
        <v>50.344999999999999</v>
      </c>
    </row>
    <row r="1088" spans="1:25" hidden="1" x14ac:dyDescent="0.3">
      <c r="A1088" t="s">
        <v>445</v>
      </c>
      <c r="B1088" t="s">
        <v>446</v>
      </c>
      <c r="C1088" t="s">
        <v>1165</v>
      </c>
      <c r="D1088" t="s">
        <v>448</v>
      </c>
      <c r="E1088" s="52">
        <f>Transportation!E1088/1000000</f>
        <v>8.9700000000000005E-6</v>
      </c>
      <c r="F1088" s="55">
        <f t="shared" si="106"/>
        <v>2.1685714285714309E-6</v>
      </c>
      <c r="G1088" s="57">
        <f t="shared" si="107"/>
        <v>2.1685714285714309E-7</v>
      </c>
      <c r="H1088" s="4">
        <f t="shared" si="108"/>
        <v>3.4500000000000038E-8</v>
      </c>
      <c r="I1088">
        <v>145800</v>
      </c>
      <c r="J1088">
        <f t="shared" si="110"/>
        <v>1.818939737654321</v>
      </c>
      <c r="K1088" s="50">
        <f t="shared" si="111"/>
        <v>445.01786128201309</v>
      </c>
      <c r="L1088" s="53">
        <f t="shared" si="109"/>
        <v>7.2851460466661271</v>
      </c>
      <c r="M1088">
        <v>9.620000000000001</v>
      </c>
      <c r="N1088">
        <v>47</v>
      </c>
      <c r="O1088">
        <v>664</v>
      </c>
      <c r="P1088">
        <v>20.34</v>
      </c>
      <c r="Q1088">
        <v>110.17</v>
      </c>
      <c r="R1088" s="7">
        <v>14.114000000000001</v>
      </c>
      <c r="S1088">
        <v>75664</v>
      </c>
      <c r="T1088">
        <v>2</v>
      </c>
      <c r="U1088" s="9">
        <v>28.407</v>
      </c>
      <c r="V1088" s="9">
        <v>28.414000000000001</v>
      </c>
      <c r="W1088" s="9">
        <v>28.407</v>
      </c>
      <c r="X1088" s="9">
        <v>28.922000000000001</v>
      </c>
      <c r="Y1088" s="9">
        <v>29.437999999999999</v>
      </c>
    </row>
    <row r="1089" spans="1:25" hidden="1" x14ac:dyDescent="0.3">
      <c r="A1089" t="s">
        <v>445</v>
      </c>
      <c r="B1089" t="s">
        <v>446</v>
      </c>
      <c r="C1089" t="s">
        <v>1166</v>
      </c>
      <c r="D1089" t="s">
        <v>448</v>
      </c>
      <c r="E1089" s="52">
        <f>Transportation!E1089/1000000</f>
        <v>1.6699999999999999E-5</v>
      </c>
      <c r="F1089" s="55">
        <f t="shared" si="106"/>
        <v>4.0373626373626415E-6</v>
      </c>
      <c r="G1089" s="57">
        <f t="shared" si="107"/>
        <v>4.0373626373626416E-7</v>
      </c>
      <c r="H1089" s="4">
        <f t="shared" si="108"/>
        <v>6.4230769230769293E-8</v>
      </c>
      <c r="I1089">
        <v>215200</v>
      </c>
      <c r="J1089">
        <f t="shared" si="110"/>
        <v>2.2943390450743495</v>
      </c>
      <c r="K1089" s="50">
        <f t="shared" si="111"/>
        <v>656.84392145328684</v>
      </c>
      <c r="L1089" s="53">
        <f t="shared" si="109"/>
        <v>13.563203899590226</v>
      </c>
      <c r="M1089">
        <v>11.100000000000001</v>
      </c>
      <c r="N1089">
        <v>64.5</v>
      </c>
      <c r="O1089">
        <v>530</v>
      </c>
      <c r="P1089">
        <v>33</v>
      </c>
      <c r="Q1089">
        <v>118.51</v>
      </c>
      <c r="R1089" s="7">
        <v>8.2208000000000006</v>
      </c>
      <c r="S1089" s="8">
        <v>106300</v>
      </c>
      <c r="T1089">
        <v>4</v>
      </c>
      <c r="U1089" s="9">
        <v>71.793999999999997</v>
      </c>
      <c r="V1089" s="9">
        <v>71.718999999999994</v>
      </c>
      <c r="W1089" s="9">
        <v>68.430999999999997</v>
      </c>
      <c r="X1089" s="9">
        <v>71.302000000000007</v>
      </c>
      <c r="Y1089" s="9">
        <v>74.724999999999994</v>
      </c>
    </row>
    <row r="1090" spans="1:25" hidden="1" x14ac:dyDescent="0.3">
      <c r="A1090" t="s">
        <v>445</v>
      </c>
      <c r="B1090" t="s">
        <v>446</v>
      </c>
      <c r="C1090" t="s">
        <v>1167</v>
      </c>
      <c r="D1090" t="s">
        <v>448</v>
      </c>
      <c r="E1090" s="52">
        <f>Transportation!E1090/1000000</f>
        <v>4.8100000000000004E-5</v>
      </c>
      <c r="F1090" s="55">
        <f t="shared" ref="F1090:F1153" si="112">0.241758241758242*E1090</f>
        <v>1.1628571428571442E-5</v>
      </c>
      <c r="G1090" s="57">
        <f t="shared" ref="G1090:G1153" si="113">0.0241758241758242*E1090</f>
        <v>1.1628571428571441E-6</v>
      </c>
      <c r="H1090" s="4">
        <f t="shared" ref="H1090:H1153" si="114">0.00384615384615385*E1090</f>
        <v>1.8500000000000019E-7</v>
      </c>
      <c r="I1090">
        <v>1827000</v>
      </c>
      <c r="J1090">
        <f t="shared" si="110"/>
        <v>0.77837686781609206</v>
      </c>
      <c r="K1090" s="50">
        <f t="shared" si="111"/>
        <v>5576.4583852005344</v>
      </c>
      <c r="L1090" s="53">
        <f t="shared" ref="L1090:L1153" si="115">(J1090/10)*K1090*0.09</f>
        <v>39.065275902412573</v>
      </c>
      <c r="M1090">
        <v>116</v>
      </c>
      <c r="N1090">
        <v>170</v>
      </c>
      <c r="O1090">
        <v>418</v>
      </c>
      <c r="P1090">
        <v>34.270000000000003</v>
      </c>
      <c r="Q1090">
        <v>117.18</v>
      </c>
      <c r="R1090" s="7">
        <v>2.4613</v>
      </c>
      <c r="S1090" s="8">
        <v>2052300</v>
      </c>
      <c r="T1090">
        <v>8</v>
      </c>
      <c r="U1090" s="9">
        <v>80.644000000000005</v>
      </c>
      <c r="V1090" s="9">
        <v>80.13</v>
      </c>
      <c r="W1090" s="9">
        <v>76.497</v>
      </c>
      <c r="X1090" s="9">
        <v>78.953999999999994</v>
      </c>
      <c r="Y1090" s="9">
        <v>81.533000000000001</v>
      </c>
    </row>
    <row r="1091" spans="1:25" hidden="1" x14ac:dyDescent="0.3">
      <c r="A1091" t="s">
        <v>445</v>
      </c>
      <c r="B1091" t="s">
        <v>446</v>
      </c>
      <c r="C1091" t="s">
        <v>1168</v>
      </c>
      <c r="D1091" t="s">
        <v>448</v>
      </c>
      <c r="E1091" s="52">
        <f>Transportation!E1091/1000000</f>
        <v>2.7100000000000001E-5</v>
      </c>
      <c r="F1091" s="55">
        <f t="shared" si="112"/>
        <v>6.5516483516483587E-6</v>
      </c>
      <c r="G1091" s="57">
        <f t="shared" si="113"/>
        <v>6.5516483516483591E-7</v>
      </c>
      <c r="H1091" s="4">
        <f t="shared" si="114"/>
        <v>1.0423076923076933E-7</v>
      </c>
      <c r="I1091">
        <v>426700</v>
      </c>
      <c r="J1091">
        <f t="shared" ref="J1091:J1154" si="116">((591307500000)*E1091)/(20*I1091)</f>
        <v>1.8777165748769626</v>
      </c>
      <c r="K1091" s="50">
        <f t="shared" si="111"/>
        <v>1302.3945226957132</v>
      </c>
      <c r="L1091" s="53">
        <f t="shared" si="115"/>
        <v>22.009750040652399</v>
      </c>
      <c r="M1091">
        <v>22.3</v>
      </c>
      <c r="N1091">
        <v>90.300000000000011</v>
      </c>
      <c r="O1091">
        <v>454</v>
      </c>
      <c r="P1091">
        <v>49.29</v>
      </c>
      <c r="Q1091">
        <v>120.72</v>
      </c>
      <c r="R1091" s="7">
        <v>5.0270000000000001</v>
      </c>
      <c r="S1091">
        <v>4858</v>
      </c>
      <c r="T1091">
        <v>4</v>
      </c>
      <c r="U1091" s="9">
        <v>8.2788000000000004</v>
      </c>
      <c r="V1091" s="9">
        <v>8.2695000000000007</v>
      </c>
      <c r="W1091" s="9">
        <v>8.1997999999999998</v>
      </c>
      <c r="X1091" s="9">
        <v>8.2780000000000005</v>
      </c>
      <c r="Y1091" s="9">
        <v>8.4602000000000004</v>
      </c>
    </row>
    <row r="1092" spans="1:25" hidden="1" x14ac:dyDescent="0.3">
      <c r="A1092" t="s">
        <v>445</v>
      </c>
      <c r="B1092" t="s">
        <v>446</v>
      </c>
      <c r="C1092" t="s">
        <v>1169</v>
      </c>
      <c r="D1092" t="s">
        <v>448</v>
      </c>
      <c r="E1092" s="52">
        <f>Transportation!E1092/1000000</f>
        <v>5.6200000000000004E-5</v>
      </c>
      <c r="F1092" s="55">
        <f t="shared" si="112"/>
        <v>1.3586813186813202E-5</v>
      </c>
      <c r="G1092" s="57">
        <f t="shared" si="113"/>
        <v>1.3586813186813203E-6</v>
      </c>
      <c r="H1092" s="4">
        <f t="shared" si="114"/>
        <v>2.1615384615384637E-7</v>
      </c>
      <c r="I1092">
        <v>1562000</v>
      </c>
      <c r="J1092">
        <f t="shared" si="116"/>
        <v>1.0637478072983355</v>
      </c>
      <c r="K1092" s="50">
        <f t="shared" si="111"/>
        <v>4767.612478206478</v>
      </c>
      <c r="L1092" s="53">
        <f t="shared" si="115"/>
        <v>45.643835877662923</v>
      </c>
      <c r="M1092">
        <v>59.300000000000004</v>
      </c>
      <c r="N1092">
        <v>203</v>
      </c>
      <c r="O1092">
        <v>447</v>
      </c>
      <c r="P1092">
        <v>33.39</v>
      </c>
      <c r="Q1092">
        <v>120.14</v>
      </c>
      <c r="R1092" s="7">
        <v>2.2019000000000002</v>
      </c>
      <c r="S1092" s="8">
        <v>410450</v>
      </c>
      <c r="T1092">
        <v>4</v>
      </c>
      <c r="U1092" s="9">
        <v>76.828999999999994</v>
      </c>
      <c r="V1092" s="9">
        <v>77.638000000000005</v>
      </c>
      <c r="W1092" s="9">
        <v>74.594999999999999</v>
      </c>
      <c r="X1092" s="9">
        <v>81.209000000000003</v>
      </c>
      <c r="Y1092" s="9">
        <v>88.123000000000005</v>
      </c>
    </row>
    <row r="1093" spans="1:25" hidden="1" x14ac:dyDescent="0.3">
      <c r="A1093" t="s">
        <v>445</v>
      </c>
      <c r="B1093" t="s">
        <v>446</v>
      </c>
      <c r="C1093" t="s">
        <v>1170</v>
      </c>
      <c r="D1093" t="s">
        <v>448</v>
      </c>
      <c r="E1093" s="52">
        <f>Transportation!E1093/1000000</f>
        <v>1.2E-5</v>
      </c>
      <c r="F1093" s="55">
        <f t="shared" si="112"/>
        <v>2.901098901098904E-6</v>
      </c>
      <c r="G1093" s="57">
        <f t="shared" si="113"/>
        <v>2.9010989010989042E-7</v>
      </c>
      <c r="H1093" s="4">
        <f t="shared" si="114"/>
        <v>4.6153846153846199E-8</v>
      </c>
      <c r="I1093">
        <v>114100</v>
      </c>
      <c r="J1093">
        <f t="shared" si="116"/>
        <v>3.1094171779141102</v>
      </c>
      <c r="K1093" s="50">
        <f t="shared" si="111"/>
        <v>348.2615773132901</v>
      </c>
      <c r="L1093" s="53">
        <f t="shared" si="115"/>
        <v>9.7460147781486643</v>
      </c>
      <c r="M1093">
        <v>7.9300000000000006</v>
      </c>
      <c r="N1093">
        <v>40.5</v>
      </c>
      <c r="O1093">
        <v>396</v>
      </c>
      <c r="P1093">
        <v>35.49</v>
      </c>
      <c r="Q1093">
        <v>112.42</v>
      </c>
      <c r="R1093" s="7">
        <v>9.7875999999999994</v>
      </c>
      <c r="S1093">
        <v>70282</v>
      </c>
      <c r="T1093">
        <v>3</v>
      </c>
      <c r="U1093" s="9">
        <v>60.761000000000003</v>
      </c>
      <c r="V1093" s="9">
        <v>60.661999999999999</v>
      </c>
      <c r="W1093" s="9">
        <v>55.067</v>
      </c>
      <c r="X1093" s="9">
        <v>59.094000000000001</v>
      </c>
      <c r="Y1093" s="9">
        <v>60.768000000000001</v>
      </c>
    </row>
    <row r="1094" spans="1:25" hidden="1" x14ac:dyDescent="0.3">
      <c r="A1094" t="s">
        <v>445</v>
      </c>
      <c r="B1094" t="s">
        <v>446</v>
      </c>
      <c r="C1094" t="s">
        <v>1171</v>
      </c>
      <c r="D1094" t="s">
        <v>448</v>
      </c>
      <c r="E1094" s="52">
        <f>Transportation!E1094/1000000</f>
        <v>1.1700000000000001E-5</v>
      </c>
      <c r="F1094" s="55">
        <f t="shared" si="112"/>
        <v>2.8285714285714317E-6</v>
      </c>
      <c r="G1094" s="57">
        <f t="shared" si="113"/>
        <v>2.8285714285714317E-7</v>
      </c>
      <c r="H1094" s="4">
        <f t="shared" si="114"/>
        <v>4.5000000000000046E-8</v>
      </c>
      <c r="I1094">
        <v>136500</v>
      </c>
      <c r="J1094">
        <f t="shared" si="116"/>
        <v>2.5341750000000003</v>
      </c>
      <c r="K1094" s="50">
        <f t="shared" si="111"/>
        <v>416.6319483195802</v>
      </c>
      <c r="L1094" s="53">
        <f t="shared" si="115"/>
        <v>9.5023644086949499</v>
      </c>
      <c r="M1094">
        <v>12.9</v>
      </c>
      <c r="N1094">
        <v>38</v>
      </c>
      <c r="O1094">
        <v>426</v>
      </c>
      <c r="P1094">
        <v>36.119999999999997</v>
      </c>
      <c r="Q1094">
        <v>115.79</v>
      </c>
      <c r="R1094" s="7">
        <v>11.207000000000001</v>
      </c>
      <c r="S1094" s="8">
        <v>250270</v>
      </c>
      <c r="T1094">
        <v>4</v>
      </c>
      <c r="U1094" s="9">
        <v>90.052999999999997</v>
      </c>
      <c r="V1094" s="9">
        <v>89.81</v>
      </c>
      <c r="W1094" s="9">
        <v>88.251000000000005</v>
      </c>
      <c r="X1094" s="9">
        <v>88.634</v>
      </c>
      <c r="Y1094" s="9">
        <v>90.082999999999998</v>
      </c>
    </row>
    <row r="1095" spans="1:25" hidden="1" x14ac:dyDescent="0.3">
      <c r="A1095" t="s">
        <v>445</v>
      </c>
      <c r="B1095" t="s">
        <v>446</v>
      </c>
      <c r="C1095" t="s">
        <v>1172</v>
      </c>
      <c r="D1095" t="s">
        <v>448</v>
      </c>
      <c r="E1095" s="52">
        <f>Transportation!E1095/1000000</f>
        <v>2.2100000000000002E-5</v>
      </c>
      <c r="F1095" s="55">
        <f t="shared" si="112"/>
        <v>5.3428571428571489E-6</v>
      </c>
      <c r="G1095" s="57">
        <f t="shared" si="113"/>
        <v>5.3428571428571487E-7</v>
      </c>
      <c r="H1095" s="4">
        <f t="shared" si="114"/>
        <v>8.5000000000000086E-8</v>
      </c>
      <c r="I1095">
        <v>521400</v>
      </c>
      <c r="J1095">
        <f t="shared" si="116"/>
        <v>1.2531545598388956</v>
      </c>
      <c r="K1095" s="50">
        <f t="shared" si="111"/>
        <v>1591.442475119627</v>
      </c>
      <c r="L1095" s="53">
        <f t="shared" si="115"/>
        <v>17.948910549757127</v>
      </c>
      <c r="M1095">
        <v>37.800000000000004</v>
      </c>
      <c r="N1095">
        <v>84.800000000000011</v>
      </c>
      <c r="O1095">
        <v>458</v>
      </c>
      <c r="P1095">
        <v>21.87</v>
      </c>
      <c r="Q1095">
        <v>111.98</v>
      </c>
      <c r="R1095" s="7">
        <v>5.4005000000000001</v>
      </c>
      <c r="S1095">
        <v>40776</v>
      </c>
      <c r="T1095">
        <v>3</v>
      </c>
      <c r="U1095" s="9">
        <v>37.122</v>
      </c>
      <c r="V1095" s="9">
        <v>8.3533000000000008</v>
      </c>
      <c r="W1095" s="9">
        <v>35.701999999999998</v>
      </c>
      <c r="X1095" s="9">
        <v>36.414999999999999</v>
      </c>
      <c r="Y1095" s="9">
        <v>37.127000000000002</v>
      </c>
    </row>
    <row r="1096" spans="1:25" hidden="1" x14ac:dyDescent="0.3">
      <c r="A1096" t="s">
        <v>445</v>
      </c>
      <c r="B1096" t="s">
        <v>446</v>
      </c>
      <c r="C1096" t="s">
        <v>1173</v>
      </c>
      <c r="D1096" t="s">
        <v>448</v>
      </c>
      <c r="E1096" s="52">
        <f>Transportation!E1096/1000000</f>
        <v>2.2200000000000004E-5</v>
      </c>
      <c r="F1096" s="55">
        <f t="shared" si="112"/>
        <v>5.3670329670329736E-6</v>
      </c>
      <c r="G1096" s="57">
        <f t="shared" si="113"/>
        <v>5.3670329670329736E-7</v>
      </c>
      <c r="H1096" s="4">
        <f t="shared" si="114"/>
        <v>8.5384615384615479E-8</v>
      </c>
      <c r="I1096">
        <v>620000</v>
      </c>
      <c r="J1096">
        <f t="shared" si="116"/>
        <v>1.0586311693548389</v>
      </c>
      <c r="K1096" s="50">
        <f t="shared" si="111"/>
        <v>1892.3941974955289</v>
      </c>
      <c r="L1096" s="53">
        <f t="shared" si="115"/>
        <v>18.030127339575035</v>
      </c>
      <c r="M1096">
        <v>48.400000000000006</v>
      </c>
      <c r="N1096">
        <v>89.100000000000009</v>
      </c>
      <c r="O1096">
        <v>478</v>
      </c>
      <c r="P1096">
        <v>37.880000000000003</v>
      </c>
      <c r="Q1096">
        <v>113.56</v>
      </c>
      <c r="R1096" s="7">
        <v>5.3639000000000001</v>
      </c>
      <c r="S1096" s="8">
        <v>258760</v>
      </c>
      <c r="T1096">
        <v>5</v>
      </c>
      <c r="U1096" s="9">
        <v>62.857999999999997</v>
      </c>
      <c r="V1096" s="9">
        <v>63.113</v>
      </c>
      <c r="W1096" s="9">
        <v>53.067</v>
      </c>
      <c r="X1096" s="9">
        <v>61.427999999999997</v>
      </c>
      <c r="Y1096" s="9">
        <v>69.781000000000006</v>
      </c>
    </row>
    <row r="1097" spans="1:25" hidden="1" x14ac:dyDescent="0.3">
      <c r="A1097" t="s">
        <v>445</v>
      </c>
      <c r="B1097" t="s">
        <v>446</v>
      </c>
      <c r="C1097" t="s">
        <v>1174</v>
      </c>
      <c r="D1097" t="s">
        <v>448</v>
      </c>
      <c r="E1097" s="52">
        <f>Transportation!E1097/1000000</f>
        <v>1.2300000000000001E-5</v>
      </c>
      <c r="F1097" s="55">
        <f t="shared" si="112"/>
        <v>2.9736263736263771E-6</v>
      </c>
      <c r="G1097" s="57">
        <f t="shared" si="113"/>
        <v>2.9736263736263767E-7</v>
      </c>
      <c r="H1097" s="4">
        <f t="shared" si="114"/>
        <v>4.7307692307692358E-8</v>
      </c>
      <c r="I1097">
        <v>105000</v>
      </c>
      <c r="J1097">
        <f t="shared" si="116"/>
        <v>3.4633725000000006</v>
      </c>
      <c r="K1097" s="50">
        <f t="shared" si="111"/>
        <v>320.48611409198475</v>
      </c>
      <c r="L1097" s="53">
        <f t="shared" si="115"/>
        <v>9.9896651476023823</v>
      </c>
      <c r="M1097">
        <v>5.8100000000000005</v>
      </c>
      <c r="N1097">
        <v>43.6</v>
      </c>
      <c r="O1097">
        <v>442</v>
      </c>
      <c r="P1097">
        <v>21.76</v>
      </c>
      <c r="Q1097">
        <v>111.61</v>
      </c>
      <c r="R1097" s="7">
        <v>10.132999999999999</v>
      </c>
      <c r="S1097">
        <v>26778</v>
      </c>
      <c r="T1097">
        <v>1</v>
      </c>
      <c r="U1097" s="9">
        <v>34.457000000000001</v>
      </c>
      <c r="V1097" s="9">
        <v>34.457000000000001</v>
      </c>
      <c r="W1097" s="9">
        <v>34.457000000000001</v>
      </c>
      <c r="X1097" s="9">
        <v>34.457000000000001</v>
      </c>
      <c r="Y1097" s="9">
        <v>34.457000000000001</v>
      </c>
    </row>
    <row r="1098" spans="1:25" hidden="1" x14ac:dyDescent="0.3">
      <c r="A1098" t="s">
        <v>445</v>
      </c>
      <c r="B1098" t="s">
        <v>446</v>
      </c>
      <c r="C1098" t="s">
        <v>1175</v>
      </c>
      <c r="D1098" t="s">
        <v>448</v>
      </c>
      <c r="E1098" s="52">
        <f>Transportation!E1098/1000000</f>
        <v>2.6700000000000002E-5</v>
      </c>
      <c r="F1098" s="55">
        <f t="shared" si="112"/>
        <v>6.4549450549450617E-6</v>
      </c>
      <c r="G1098" s="57">
        <f t="shared" si="113"/>
        <v>6.4549450549450617E-7</v>
      </c>
      <c r="H1098" s="4">
        <f t="shared" si="114"/>
        <v>1.026923076923078E-7</v>
      </c>
      <c r="I1098">
        <v>222500</v>
      </c>
      <c r="J1098">
        <f t="shared" si="116"/>
        <v>3.5478450000000006</v>
      </c>
      <c r="K1098" s="50">
        <f t="shared" si="111"/>
        <v>679.12533700444385</v>
      </c>
      <c r="L1098" s="53">
        <f t="shared" si="115"/>
        <v>21.684882881380783</v>
      </c>
      <c r="M1098">
        <v>6.73</v>
      </c>
      <c r="N1098">
        <v>85.7</v>
      </c>
      <c r="O1098">
        <v>426</v>
      </c>
      <c r="P1098">
        <v>29.86</v>
      </c>
      <c r="Q1098">
        <v>115.21</v>
      </c>
      <c r="R1098" s="7">
        <v>4.9692999999999996</v>
      </c>
      <c r="S1098">
        <v>84600</v>
      </c>
      <c r="T1098">
        <v>2</v>
      </c>
      <c r="U1098" s="9">
        <v>62.780999999999999</v>
      </c>
      <c r="V1098" s="9">
        <v>62.396000000000001</v>
      </c>
      <c r="W1098" s="9">
        <v>59.667000000000002</v>
      </c>
      <c r="X1098" s="9">
        <v>61.271999999999998</v>
      </c>
      <c r="Y1098" s="9">
        <v>62.878</v>
      </c>
    </row>
    <row r="1099" spans="1:25" hidden="1" x14ac:dyDescent="0.3">
      <c r="A1099" t="s">
        <v>445</v>
      </c>
      <c r="B1099" t="s">
        <v>446</v>
      </c>
      <c r="C1099" t="s">
        <v>1176</v>
      </c>
      <c r="D1099" t="s">
        <v>448</v>
      </c>
      <c r="E1099" s="52">
        <f>Transportation!E1099/1000000</f>
        <v>9.4600000000000009E-6</v>
      </c>
      <c r="F1099" s="55">
        <f t="shared" si="112"/>
        <v>2.2870329670329696E-6</v>
      </c>
      <c r="G1099" s="57">
        <f t="shared" si="113"/>
        <v>2.2870329670329696E-7</v>
      </c>
      <c r="H1099" s="4">
        <f t="shared" si="114"/>
        <v>3.6384615384615424E-8</v>
      </c>
      <c r="I1099">
        <v>131400</v>
      </c>
      <c r="J1099">
        <f t="shared" si="116"/>
        <v>2.1285269977168952</v>
      </c>
      <c r="K1099" s="50">
        <f t="shared" si="111"/>
        <v>401.06547992082665</v>
      </c>
      <c r="L1099" s="53">
        <f t="shared" si="115"/>
        <v>7.6831083167738665</v>
      </c>
      <c r="M1099">
        <v>16</v>
      </c>
      <c r="N1099">
        <v>32.9</v>
      </c>
      <c r="O1099">
        <v>462</v>
      </c>
      <c r="P1099">
        <v>32.25</v>
      </c>
      <c r="Q1099">
        <v>119.8</v>
      </c>
      <c r="R1099" s="7">
        <v>14.058</v>
      </c>
      <c r="S1099">
        <v>58580</v>
      </c>
      <c r="T1099">
        <v>2</v>
      </c>
      <c r="U1099" s="9">
        <v>96.534000000000006</v>
      </c>
      <c r="V1099" s="9">
        <v>38.194000000000003</v>
      </c>
      <c r="W1099" s="9">
        <v>96.534000000000006</v>
      </c>
      <c r="X1099" s="9">
        <v>96.534000000000006</v>
      </c>
      <c r="Y1099" s="9">
        <v>96.534000000000006</v>
      </c>
    </row>
    <row r="1100" spans="1:25" hidden="1" x14ac:dyDescent="0.3">
      <c r="A1100" t="s">
        <v>445</v>
      </c>
      <c r="B1100" t="s">
        <v>446</v>
      </c>
      <c r="C1100" t="s">
        <v>1177</v>
      </c>
      <c r="D1100" t="s">
        <v>448</v>
      </c>
      <c r="E1100" s="52">
        <f>Transportation!E1100/1000000</f>
        <v>1.6500000000000001E-5</v>
      </c>
      <c r="F1100" s="55">
        <f t="shared" si="112"/>
        <v>3.9890109890109938E-6</v>
      </c>
      <c r="G1100" s="57">
        <f t="shared" si="113"/>
        <v>3.9890109890109934E-7</v>
      </c>
      <c r="H1100" s="4">
        <f t="shared" si="114"/>
        <v>6.3461538461538533E-8</v>
      </c>
      <c r="I1100">
        <v>513500</v>
      </c>
      <c r="J1100">
        <f t="shared" si="116"/>
        <v>0.95000718111002924</v>
      </c>
      <c r="K1100" s="50">
        <f t="shared" si="111"/>
        <v>1567.3297103450873</v>
      </c>
      <c r="L1100" s="53">
        <f t="shared" si="115"/>
        <v>13.400770319954415</v>
      </c>
      <c r="M1100">
        <v>76.7</v>
      </c>
      <c r="N1100">
        <v>58.6</v>
      </c>
      <c r="O1100">
        <v>444</v>
      </c>
      <c r="P1100">
        <v>32.4</v>
      </c>
      <c r="Q1100">
        <v>119.44</v>
      </c>
      <c r="R1100" s="7">
        <v>7.5688000000000004</v>
      </c>
      <c r="S1100" s="8">
        <v>727450</v>
      </c>
      <c r="T1100">
        <v>5</v>
      </c>
      <c r="U1100" s="9">
        <v>94.662999999999997</v>
      </c>
      <c r="V1100" s="9">
        <v>97.034999999999997</v>
      </c>
      <c r="W1100" s="9">
        <v>93.058999999999997</v>
      </c>
      <c r="X1100" s="9">
        <v>98.48</v>
      </c>
      <c r="Y1100" s="9">
        <v>100.76</v>
      </c>
    </row>
    <row r="1101" spans="1:25" hidden="1" x14ac:dyDescent="0.3">
      <c r="A1101" t="s">
        <v>445</v>
      </c>
      <c r="B1101" t="s">
        <v>446</v>
      </c>
      <c r="C1101" t="s">
        <v>1178</v>
      </c>
      <c r="D1101" t="s">
        <v>448</v>
      </c>
      <c r="E1101" s="52">
        <f>Transportation!E1101/1000000</f>
        <v>1.13E-5</v>
      </c>
      <c r="F1101" s="55">
        <f t="shared" si="112"/>
        <v>2.7318681318681348E-6</v>
      </c>
      <c r="G1101" s="57">
        <f t="shared" si="113"/>
        <v>2.7318681318681349E-7</v>
      </c>
      <c r="H1101" s="4">
        <f t="shared" si="114"/>
        <v>4.3461538461538506E-8</v>
      </c>
      <c r="I1101">
        <v>174000</v>
      </c>
      <c r="J1101">
        <f t="shared" si="116"/>
        <v>1.9200502155172414</v>
      </c>
      <c r="K1101" s="50">
        <f t="shared" si="111"/>
        <v>531.09127478100334</v>
      </c>
      <c r="L1101" s="53">
        <f t="shared" si="115"/>
        <v>9.1774972494233271</v>
      </c>
      <c r="M1101">
        <v>21</v>
      </c>
      <c r="N1101">
        <v>38</v>
      </c>
      <c r="O1101">
        <v>390</v>
      </c>
      <c r="P1101">
        <v>34.74</v>
      </c>
      <c r="Q1101">
        <v>112.77</v>
      </c>
      <c r="R1101" s="7">
        <v>10.255000000000001</v>
      </c>
      <c r="S1101" s="8">
        <v>275990</v>
      </c>
      <c r="T1101">
        <v>3</v>
      </c>
      <c r="U1101" s="9">
        <v>95.314999999999998</v>
      </c>
      <c r="V1101" s="9">
        <v>95.018000000000001</v>
      </c>
      <c r="W1101" s="9">
        <v>91.826999999999998</v>
      </c>
      <c r="X1101" s="9">
        <v>94.459000000000003</v>
      </c>
      <c r="Y1101" s="9">
        <v>95.349000000000004</v>
      </c>
    </row>
    <row r="1102" spans="1:25" hidden="1" x14ac:dyDescent="0.3">
      <c r="A1102" t="s">
        <v>445</v>
      </c>
      <c r="B1102" t="s">
        <v>446</v>
      </c>
      <c r="C1102" t="s">
        <v>1179</v>
      </c>
      <c r="D1102" t="s">
        <v>448</v>
      </c>
      <c r="E1102" s="52">
        <f>Transportation!E1102/1000000</f>
        <v>3.01E-5</v>
      </c>
      <c r="F1102" s="55">
        <f t="shared" si="112"/>
        <v>7.2769230769230847E-6</v>
      </c>
      <c r="G1102" s="57">
        <f t="shared" si="113"/>
        <v>7.2769230769230849E-7</v>
      </c>
      <c r="H1102" s="4">
        <f t="shared" si="114"/>
        <v>1.1576923076923088E-7</v>
      </c>
      <c r="I1102">
        <v>2080000</v>
      </c>
      <c r="J1102">
        <f t="shared" si="116"/>
        <v>0.42784509014423078</v>
      </c>
      <c r="K1102" s="50">
        <f t="shared" si="111"/>
        <v>6348.6773077269363</v>
      </c>
      <c r="L1102" s="53">
        <f t="shared" si="115"/>
        <v>24.446253735189568</v>
      </c>
      <c r="M1102">
        <v>124</v>
      </c>
      <c r="N1102">
        <v>187</v>
      </c>
      <c r="O1102">
        <v>760</v>
      </c>
      <c r="P1102">
        <v>37.54</v>
      </c>
      <c r="Q1102">
        <v>121.34</v>
      </c>
      <c r="R1102" s="7">
        <v>4.0696000000000003</v>
      </c>
      <c r="S1102" s="8">
        <v>486230</v>
      </c>
      <c r="T1102">
        <v>9</v>
      </c>
      <c r="U1102" s="9">
        <v>54.029000000000003</v>
      </c>
      <c r="V1102" s="9">
        <v>48.201000000000001</v>
      </c>
      <c r="W1102" s="9">
        <v>53.110999999999997</v>
      </c>
      <c r="X1102" s="9">
        <v>54.911999999999999</v>
      </c>
      <c r="Y1102" s="9">
        <v>56.22</v>
      </c>
    </row>
    <row r="1103" spans="1:25" hidden="1" x14ac:dyDescent="0.3">
      <c r="A1103" t="s">
        <v>445</v>
      </c>
      <c r="B1103" t="s">
        <v>446</v>
      </c>
      <c r="C1103" t="s">
        <v>1180</v>
      </c>
      <c r="D1103" t="s">
        <v>448</v>
      </c>
      <c r="E1103" s="52">
        <f>Transportation!E1103/1000000</f>
        <v>2.3900000000000002E-5</v>
      </c>
      <c r="F1103" s="55">
        <f t="shared" si="112"/>
        <v>5.7780219780219842E-6</v>
      </c>
      <c r="G1103" s="57">
        <f t="shared" si="113"/>
        <v>5.7780219780219846E-7</v>
      </c>
      <c r="H1103" s="4">
        <f t="shared" si="114"/>
        <v>9.1923076923077017E-8</v>
      </c>
      <c r="I1103">
        <v>315200</v>
      </c>
      <c r="J1103">
        <f t="shared" si="116"/>
        <v>2.2417908074238579</v>
      </c>
      <c r="K1103" s="50">
        <f t="shared" si="111"/>
        <v>962.06879201708182</v>
      </c>
      <c r="L1103" s="53">
        <f t="shared" si="115"/>
        <v>19.410812766479424</v>
      </c>
      <c r="M1103">
        <v>18</v>
      </c>
      <c r="N1103">
        <v>74.3</v>
      </c>
      <c r="O1103">
        <v>407</v>
      </c>
      <c r="P1103">
        <v>35.56</v>
      </c>
      <c r="Q1103">
        <v>116.83</v>
      </c>
      <c r="R1103" s="7">
        <v>5.4783999999999997</v>
      </c>
      <c r="S1103" s="8">
        <v>196090</v>
      </c>
      <c r="T1103">
        <v>2</v>
      </c>
      <c r="U1103" s="9">
        <v>85.432000000000002</v>
      </c>
      <c r="V1103" s="9">
        <v>85.426000000000002</v>
      </c>
      <c r="W1103" s="9">
        <v>84.534000000000006</v>
      </c>
      <c r="X1103" s="9">
        <v>84.983000000000004</v>
      </c>
      <c r="Y1103" s="9">
        <v>85.432000000000002</v>
      </c>
    </row>
    <row r="1104" spans="1:25" hidden="1" x14ac:dyDescent="0.3">
      <c r="A1104" t="s">
        <v>445</v>
      </c>
      <c r="B1104" t="s">
        <v>446</v>
      </c>
      <c r="C1104" t="s">
        <v>1181</v>
      </c>
      <c r="D1104" t="s">
        <v>448</v>
      </c>
      <c r="E1104" s="52">
        <f>Transportation!E1104/1000000</f>
        <v>3.4E-5</v>
      </c>
      <c r="F1104" s="55">
        <f t="shared" si="112"/>
        <v>8.2197802197802274E-6</v>
      </c>
      <c r="G1104" s="57">
        <f t="shared" si="113"/>
        <v>8.2197802197802281E-7</v>
      </c>
      <c r="H1104" s="4">
        <f t="shared" si="114"/>
        <v>1.3076923076923089E-7</v>
      </c>
      <c r="I1104">
        <v>595800</v>
      </c>
      <c r="J1104">
        <f t="shared" si="116"/>
        <v>1.6871815206445115</v>
      </c>
      <c r="K1104" s="50">
        <f t="shared" si="111"/>
        <v>1818.5297788190906</v>
      </c>
      <c r="L1104" s="53">
        <f t="shared" si="115"/>
        <v>27.613708538087881</v>
      </c>
      <c r="M1104">
        <v>35.1</v>
      </c>
      <c r="N1104">
        <v>101</v>
      </c>
      <c r="O1104">
        <v>348</v>
      </c>
      <c r="P1104">
        <v>30.7</v>
      </c>
      <c r="Q1104">
        <v>111.31</v>
      </c>
      <c r="R1104" s="7">
        <v>3.4561000000000002</v>
      </c>
      <c r="S1104" s="8">
        <v>648540</v>
      </c>
      <c r="T1104">
        <v>4</v>
      </c>
      <c r="U1104" s="9">
        <v>47.177</v>
      </c>
      <c r="V1104" s="9">
        <v>48.470999999999997</v>
      </c>
      <c r="W1104" s="9">
        <v>45.945999999999998</v>
      </c>
      <c r="X1104" s="9">
        <v>47.654000000000003</v>
      </c>
      <c r="Y1104" s="9">
        <v>50.39</v>
      </c>
    </row>
    <row r="1105" spans="1:25" hidden="1" x14ac:dyDescent="0.3">
      <c r="A1105" t="s">
        <v>445</v>
      </c>
      <c r="B1105" t="s">
        <v>446</v>
      </c>
      <c r="C1105" t="s">
        <v>1182</v>
      </c>
      <c r="D1105" t="s">
        <v>448</v>
      </c>
      <c r="E1105" s="52">
        <f>Transportation!E1105/1000000</f>
        <v>2.9200000000000002E-5</v>
      </c>
      <c r="F1105" s="55">
        <f t="shared" si="112"/>
        <v>7.059340659340667E-6</v>
      </c>
      <c r="G1105" s="57">
        <f t="shared" si="113"/>
        <v>7.0593406593406674E-7</v>
      </c>
      <c r="H1105" s="4">
        <f t="shared" si="114"/>
        <v>1.1230769230769242E-7</v>
      </c>
      <c r="I1105">
        <v>210100</v>
      </c>
      <c r="J1105">
        <f t="shared" si="116"/>
        <v>4.1090383150880534</v>
      </c>
      <c r="K1105" s="50">
        <f t="shared" si="111"/>
        <v>641.27745305453334</v>
      </c>
      <c r="L1105" s="53">
        <f t="shared" si="115"/>
        <v>23.715302626828418</v>
      </c>
      <c r="M1105">
        <v>8.57</v>
      </c>
      <c r="N1105">
        <v>71.8</v>
      </c>
      <c r="O1105">
        <v>301</v>
      </c>
      <c r="P1105">
        <v>31.72</v>
      </c>
      <c r="Q1105">
        <v>112.26</v>
      </c>
      <c r="R1105" s="7">
        <v>4.1916000000000002</v>
      </c>
      <c r="S1105">
        <v>52299</v>
      </c>
      <c r="T1105">
        <v>2</v>
      </c>
      <c r="U1105" s="9">
        <v>61.734999999999999</v>
      </c>
      <c r="V1105" s="9">
        <v>61.726999999999997</v>
      </c>
      <c r="W1105" s="9">
        <v>61.515999999999998</v>
      </c>
      <c r="X1105" s="9">
        <v>61.625999999999998</v>
      </c>
      <c r="Y1105" s="9">
        <v>61.735999999999997</v>
      </c>
    </row>
    <row r="1106" spans="1:25" hidden="1" x14ac:dyDescent="0.3">
      <c r="A1106" t="s">
        <v>445</v>
      </c>
      <c r="B1106" t="s">
        <v>446</v>
      </c>
      <c r="C1106" t="s">
        <v>1183</v>
      </c>
      <c r="D1106" t="s">
        <v>448</v>
      </c>
      <c r="E1106" s="52">
        <f>Transportation!E1106/1000000</f>
        <v>5.5500000000000001E-5</v>
      </c>
      <c r="F1106" s="55">
        <f t="shared" si="112"/>
        <v>1.3417582417582431E-5</v>
      </c>
      <c r="G1106" s="57">
        <f t="shared" si="113"/>
        <v>1.3417582417582432E-6</v>
      </c>
      <c r="H1106" s="4">
        <f t="shared" si="114"/>
        <v>2.1346153846153867E-7</v>
      </c>
      <c r="I1106">
        <v>871000</v>
      </c>
      <c r="J1106">
        <f t="shared" si="116"/>
        <v>1.8839016216991964</v>
      </c>
      <c r="K1106" s="50">
        <f t="shared" si="111"/>
        <v>2658.5086226106546</v>
      </c>
      <c r="L1106" s="53">
        <f t="shared" si="115"/>
        <v>45.075318348937579</v>
      </c>
      <c r="M1106">
        <v>28.5</v>
      </c>
      <c r="N1106">
        <v>163</v>
      </c>
      <c r="O1106">
        <v>365</v>
      </c>
      <c r="P1106">
        <v>27.8</v>
      </c>
      <c r="Q1106">
        <v>114.39</v>
      </c>
      <c r="R1106" s="7">
        <v>2.2406999999999999</v>
      </c>
      <c r="S1106" s="8">
        <v>152500</v>
      </c>
      <c r="T1106">
        <v>4</v>
      </c>
      <c r="U1106" s="9">
        <v>50.323999999999998</v>
      </c>
      <c r="V1106" s="9">
        <v>50.125</v>
      </c>
      <c r="W1106" s="9">
        <v>48.15</v>
      </c>
      <c r="X1106" s="9">
        <v>49.941000000000003</v>
      </c>
      <c r="Y1106" s="9">
        <v>52.353999999999999</v>
      </c>
    </row>
    <row r="1107" spans="1:25" hidden="1" x14ac:dyDescent="0.3">
      <c r="A1107" t="s">
        <v>445</v>
      </c>
      <c r="B1107" t="s">
        <v>446</v>
      </c>
      <c r="C1107" t="s">
        <v>1184</v>
      </c>
      <c r="D1107" t="s">
        <v>448</v>
      </c>
      <c r="E1107" s="52">
        <f>Transportation!E1107/1000000</f>
        <v>6.3399999999999994E-6</v>
      </c>
      <c r="F1107" s="55">
        <f t="shared" si="112"/>
        <v>1.5327472527472542E-6</v>
      </c>
      <c r="G1107" s="57">
        <f t="shared" si="113"/>
        <v>1.5327472527472543E-7</v>
      </c>
      <c r="H1107" s="4">
        <f t="shared" si="114"/>
        <v>2.4384615384615406E-8</v>
      </c>
      <c r="I1107">
        <v>120100</v>
      </c>
      <c r="J1107">
        <f t="shared" si="116"/>
        <v>1.5607366985845128</v>
      </c>
      <c r="K1107" s="50">
        <f t="shared" si="111"/>
        <v>366.57506954711778</v>
      </c>
      <c r="L1107" s="53">
        <f t="shared" si="115"/>
        <v>5.1491444744552108</v>
      </c>
      <c r="M1107">
        <v>30.6</v>
      </c>
      <c r="N1107">
        <v>21.700000000000003</v>
      </c>
      <c r="O1107">
        <v>429</v>
      </c>
      <c r="P1107">
        <v>36.71</v>
      </c>
      <c r="Q1107">
        <v>118.49</v>
      </c>
      <c r="R1107" s="7">
        <v>19.771999999999998</v>
      </c>
      <c r="S1107" s="8">
        <v>218450</v>
      </c>
      <c r="T1107">
        <v>4</v>
      </c>
      <c r="U1107" s="9">
        <v>68.88</v>
      </c>
      <c r="V1107" s="9">
        <v>68.725999999999999</v>
      </c>
      <c r="W1107" s="9">
        <v>65.113</v>
      </c>
      <c r="X1107" s="9">
        <v>69.540999999999997</v>
      </c>
      <c r="Y1107" s="9">
        <v>71.388999999999996</v>
      </c>
    </row>
    <row r="1108" spans="1:25" hidden="1" x14ac:dyDescent="0.3">
      <c r="A1108" t="s">
        <v>445</v>
      </c>
      <c r="B1108" t="s">
        <v>446</v>
      </c>
      <c r="C1108" t="s">
        <v>1185</v>
      </c>
      <c r="D1108" t="s">
        <v>448</v>
      </c>
      <c r="E1108" s="52">
        <f>Transportation!E1108/1000000</f>
        <v>2.3100000000000002E-5</v>
      </c>
      <c r="F1108" s="55">
        <f t="shared" si="112"/>
        <v>5.5846153846153912E-6</v>
      </c>
      <c r="G1108" s="57">
        <f t="shared" si="113"/>
        <v>5.584615384615391E-7</v>
      </c>
      <c r="H1108" s="4">
        <f t="shared" si="114"/>
        <v>8.8846153846153938E-8</v>
      </c>
      <c r="I1108">
        <v>142500</v>
      </c>
      <c r="J1108">
        <f t="shared" si="116"/>
        <v>4.7927028947368431</v>
      </c>
      <c r="K1108" s="50">
        <f t="shared" si="111"/>
        <v>434.94544055340788</v>
      </c>
      <c r="L1108" s="53">
        <f t="shared" si="115"/>
        <v>18.761078447936185</v>
      </c>
      <c r="M1108">
        <v>4.8500000000000005</v>
      </c>
      <c r="N1108">
        <v>64.7</v>
      </c>
      <c r="O1108">
        <v>348</v>
      </c>
      <c r="P1108">
        <v>30.39</v>
      </c>
      <c r="Q1108">
        <v>111.45</v>
      </c>
      <c r="R1108" s="7">
        <v>5.3700999999999999</v>
      </c>
      <c r="S1108">
        <v>58252</v>
      </c>
      <c r="T1108">
        <v>2</v>
      </c>
      <c r="U1108" s="9">
        <v>54.58</v>
      </c>
      <c r="V1108" s="9">
        <v>54.603999999999999</v>
      </c>
      <c r="W1108" s="9">
        <v>54.579000000000001</v>
      </c>
      <c r="X1108" s="9">
        <v>54.801000000000002</v>
      </c>
      <c r="Y1108" s="9">
        <v>55.023000000000003</v>
      </c>
    </row>
    <row r="1109" spans="1:25" hidden="1" x14ac:dyDescent="0.3">
      <c r="A1109" t="s">
        <v>445</v>
      </c>
      <c r="B1109" t="s">
        <v>446</v>
      </c>
      <c r="C1109" t="s">
        <v>1186</v>
      </c>
      <c r="D1109" t="s">
        <v>448</v>
      </c>
      <c r="E1109" s="52">
        <f>Transportation!E1109/1000000</f>
        <v>1.45E-5</v>
      </c>
      <c r="F1109" s="55">
        <f t="shared" si="112"/>
        <v>3.5054945054945093E-6</v>
      </c>
      <c r="G1109" s="57">
        <f t="shared" si="113"/>
        <v>3.5054945054945094E-7</v>
      </c>
      <c r="H1109" s="4">
        <f t="shared" si="114"/>
        <v>5.5769230769230822E-8</v>
      </c>
      <c r="I1109">
        <v>136500</v>
      </c>
      <c r="J1109">
        <f t="shared" si="116"/>
        <v>3.1406442307692308</v>
      </c>
      <c r="K1109" s="50">
        <f t="shared" si="111"/>
        <v>416.6319483195802</v>
      </c>
      <c r="L1109" s="53">
        <f t="shared" si="115"/>
        <v>11.776434523596302</v>
      </c>
      <c r="M1109">
        <v>7.84</v>
      </c>
      <c r="N1109">
        <v>48.800000000000004</v>
      </c>
      <c r="O1109">
        <v>406</v>
      </c>
      <c r="P1109">
        <v>34.729999999999997</v>
      </c>
      <c r="Q1109">
        <v>111.9</v>
      </c>
      <c r="R1109" s="7">
        <v>8.3167000000000009</v>
      </c>
      <c r="S1109">
        <v>63723</v>
      </c>
      <c r="T1109">
        <v>2</v>
      </c>
      <c r="U1109" s="9">
        <v>61.984999999999999</v>
      </c>
      <c r="V1109" s="9">
        <v>61.341999999999999</v>
      </c>
      <c r="W1109" s="9">
        <v>57.548000000000002</v>
      </c>
      <c r="X1109" s="9">
        <v>61.002000000000002</v>
      </c>
      <c r="Y1109" s="9">
        <v>64.456000000000003</v>
      </c>
    </row>
    <row r="1110" spans="1:25" hidden="1" x14ac:dyDescent="0.3">
      <c r="A1110" t="s">
        <v>445</v>
      </c>
      <c r="B1110" t="s">
        <v>446</v>
      </c>
      <c r="C1110" t="s">
        <v>1187</v>
      </c>
      <c r="D1110" t="s">
        <v>448</v>
      </c>
      <c r="E1110" s="52">
        <f>Transportation!E1110/1000000</f>
        <v>1.6699999999999999E-5</v>
      </c>
      <c r="F1110" s="55">
        <f t="shared" si="112"/>
        <v>4.0373626373626415E-6</v>
      </c>
      <c r="G1110" s="57">
        <f t="shared" si="113"/>
        <v>4.0373626373626416E-7</v>
      </c>
      <c r="H1110" s="4">
        <f t="shared" si="114"/>
        <v>6.4230769230769293E-8</v>
      </c>
      <c r="I1110">
        <v>168400</v>
      </c>
      <c r="J1110">
        <f t="shared" si="116"/>
        <v>2.9319582096199523</v>
      </c>
      <c r="K1110" s="50">
        <f t="shared" si="111"/>
        <v>513.99868202943082</v>
      </c>
      <c r="L1110" s="53">
        <f t="shared" si="115"/>
        <v>13.563203899590228</v>
      </c>
      <c r="M1110">
        <v>10.8</v>
      </c>
      <c r="N1110">
        <v>51.2</v>
      </c>
      <c r="O1110">
        <v>399</v>
      </c>
      <c r="P1110">
        <v>35.56</v>
      </c>
      <c r="Q1110">
        <v>118.46</v>
      </c>
      <c r="R1110" s="7">
        <v>7.7847999999999997</v>
      </c>
      <c r="S1110">
        <v>50029</v>
      </c>
      <c r="T1110">
        <v>1</v>
      </c>
      <c r="U1110" s="9">
        <v>69.302000000000007</v>
      </c>
      <c r="V1110" s="9">
        <v>69.302000000000007</v>
      </c>
      <c r="W1110" s="9">
        <v>69.302000000000007</v>
      </c>
      <c r="X1110" s="9">
        <v>69.302000000000007</v>
      </c>
      <c r="Y1110" s="9">
        <v>69.302000000000007</v>
      </c>
    </row>
    <row r="1111" spans="1:25" hidden="1" x14ac:dyDescent="0.3">
      <c r="A1111" t="s">
        <v>445</v>
      </c>
      <c r="B1111" t="s">
        <v>446</v>
      </c>
      <c r="C1111" t="s">
        <v>1188</v>
      </c>
      <c r="D1111" t="s">
        <v>448</v>
      </c>
      <c r="E1111" s="52">
        <f>Transportation!E1111/1000000</f>
        <v>3.6300000000000001E-5</v>
      </c>
      <c r="F1111" s="55">
        <f t="shared" si="112"/>
        <v>8.775824175824186E-6</v>
      </c>
      <c r="G1111" s="57">
        <f t="shared" si="113"/>
        <v>8.7758241758241851E-7</v>
      </c>
      <c r="H1111" s="4">
        <f t="shared" si="114"/>
        <v>1.3961538461538475E-7</v>
      </c>
      <c r="I1111">
        <v>586000</v>
      </c>
      <c r="J1111">
        <f t="shared" si="116"/>
        <v>1.8314387585324232</v>
      </c>
      <c r="K1111" s="50">
        <f t="shared" si="111"/>
        <v>1788.6177415038387</v>
      </c>
      <c r="L1111" s="53">
        <f t="shared" si="115"/>
        <v>29.481694703899713</v>
      </c>
      <c r="M1111">
        <v>22.1</v>
      </c>
      <c r="N1111">
        <v>125</v>
      </c>
      <c r="O1111">
        <v>403</v>
      </c>
      <c r="P1111">
        <v>38.47</v>
      </c>
      <c r="Q1111">
        <v>106.28</v>
      </c>
      <c r="R1111" s="7">
        <v>3.2334999999999998</v>
      </c>
      <c r="S1111">
        <v>45407</v>
      </c>
      <c r="T1111">
        <v>2</v>
      </c>
      <c r="U1111" s="9">
        <v>38.088999999999999</v>
      </c>
      <c r="V1111" s="9">
        <v>38.067999999999998</v>
      </c>
      <c r="W1111" s="9">
        <v>36.942999999999998</v>
      </c>
      <c r="X1111" s="9">
        <v>37.515999999999998</v>
      </c>
      <c r="Y1111" s="9">
        <v>38.090000000000003</v>
      </c>
    </row>
    <row r="1112" spans="1:25" hidden="1" x14ac:dyDescent="0.3">
      <c r="A1112" t="s">
        <v>445</v>
      </c>
      <c r="B1112" t="s">
        <v>446</v>
      </c>
      <c r="C1112" t="s">
        <v>1189</v>
      </c>
      <c r="D1112" t="s">
        <v>448</v>
      </c>
      <c r="E1112" s="52">
        <f>Transportation!E1112/1000000</f>
        <v>8.7700000000000004E-5</v>
      </c>
      <c r="F1112" s="55">
        <f t="shared" si="112"/>
        <v>2.1202197802197827E-5</v>
      </c>
      <c r="G1112" s="57">
        <f t="shared" si="113"/>
        <v>2.1202197802197824E-6</v>
      </c>
      <c r="H1112" s="4">
        <f t="shared" si="114"/>
        <v>3.3730769230769265E-7</v>
      </c>
      <c r="I1112">
        <v>682300</v>
      </c>
      <c r="J1112">
        <f t="shared" si="116"/>
        <v>3.8002101531584347</v>
      </c>
      <c r="K1112" s="50">
        <f t="shared" si="111"/>
        <v>2082.5492918567734</v>
      </c>
      <c r="L1112" s="53">
        <f t="shared" si="115"/>
        <v>71.227124670303169</v>
      </c>
      <c r="M1112">
        <v>6.88</v>
      </c>
      <c r="N1112">
        <v>260</v>
      </c>
      <c r="O1112">
        <v>372</v>
      </c>
      <c r="P1112">
        <v>30.95</v>
      </c>
      <c r="Q1112">
        <v>113.57</v>
      </c>
      <c r="R1112" s="7">
        <v>1.4316</v>
      </c>
      <c r="S1112">
        <v>67852</v>
      </c>
      <c r="T1112">
        <v>1</v>
      </c>
      <c r="U1112" s="9">
        <v>73.167000000000002</v>
      </c>
      <c r="V1112" s="9">
        <v>73.167000000000002</v>
      </c>
      <c r="W1112" s="9">
        <v>73.167000000000002</v>
      </c>
      <c r="X1112" s="9">
        <v>73.167000000000002</v>
      </c>
      <c r="Y1112" s="9">
        <v>73.167000000000002</v>
      </c>
    </row>
    <row r="1113" spans="1:25" hidden="1" x14ac:dyDescent="0.3">
      <c r="A1113" t="s">
        <v>445</v>
      </c>
      <c r="B1113" t="s">
        <v>446</v>
      </c>
      <c r="C1113" t="s">
        <v>1190</v>
      </c>
      <c r="D1113" t="s">
        <v>448</v>
      </c>
      <c r="E1113" s="52">
        <f>Transportation!E1113/1000000</f>
        <v>2.3799999999999999E-5</v>
      </c>
      <c r="F1113" s="55">
        <f t="shared" si="112"/>
        <v>5.7538461538461595E-6</v>
      </c>
      <c r="G1113" s="57">
        <f t="shared" si="113"/>
        <v>5.7538461538461598E-7</v>
      </c>
      <c r="H1113" s="4">
        <f t="shared" si="114"/>
        <v>9.1538461538461624E-8</v>
      </c>
      <c r="I1113">
        <v>277300</v>
      </c>
      <c r="J1113">
        <f t="shared" si="116"/>
        <v>2.5375258745041473</v>
      </c>
      <c r="K1113" s="50">
        <f t="shared" si="111"/>
        <v>846.38856607340358</v>
      </c>
      <c r="L1113" s="53">
        <f t="shared" si="115"/>
        <v>19.329595976661523</v>
      </c>
      <c r="M1113">
        <v>13.600000000000001</v>
      </c>
      <c r="N1113">
        <v>75.100000000000009</v>
      </c>
      <c r="O1113">
        <v>389</v>
      </c>
      <c r="P1113">
        <v>24.2</v>
      </c>
      <c r="Q1113">
        <v>113.4</v>
      </c>
      <c r="R1113" s="7">
        <v>5.1894</v>
      </c>
      <c r="S1113">
        <v>61302</v>
      </c>
      <c r="T1113">
        <v>4</v>
      </c>
      <c r="U1113" s="9">
        <v>45.988</v>
      </c>
      <c r="V1113" s="9">
        <v>46.262999999999998</v>
      </c>
      <c r="W1113" s="9">
        <v>44.728000000000002</v>
      </c>
      <c r="X1113" s="9">
        <v>46.734000000000002</v>
      </c>
      <c r="Y1113" s="9">
        <v>48.06</v>
      </c>
    </row>
    <row r="1114" spans="1:25" hidden="1" x14ac:dyDescent="0.3">
      <c r="A1114" t="s">
        <v>445</v>
      </c>
      <c r="B1114" t="s">
        <v>446</v>
      </c>
      <c r="C1114" t="s">
        <v>1191</v>
      </c>
      <c r="D1114" t="s">
        <v>448</v>
      </c>
      <c r="E1114" s="52">
        <f>Transportation!E1114/1000000</f>
        <v>1.2999999999999999E-5</v>
      </c>
      <c r="F1114" s="55">
        <f t="shared" si="112"/>
        <v>3.1428571428571459E-6</v>
      </c>
      <c r="G1114" s="57">
        <f t="shared" si="113"/>
        <v>3.142857142857146E-7</v>
      </c>
      <c r="H1114" s="4">
        <f t="shared" si="114"/>
        <v>5.0000000000000044E-8</v>
      </c>
      <c r="I1114">
        <v>646900</v>
      </c>
      <c r="J1114">
        <f t="shared" si="116"/>
        <v>0.59414109599628995</v>
      </c>
      <c r="K1114" s="50">
        <f t="shared" si="111"/>
        <v>1974.49968767719</v>
      </c>
      <c r="L1114" s="53">
        <f t="shared" si="115"/>
        <v>10.55818267632772</v>
      </c>
      <c r="M1114">
        <v>66.900000000000006</v>
      </c>
      <c r="N1114">
        <v>79.100000000000009</v>
      </c>
      <c r="O1114">
        <v>810</v>
      </c>
      <c r="P1114">
        <v>40.69</v>
      </c>
      <c r="Q1114">
        <v>122.25</v>
      </c>
      <c r="R1114" s="7">
        <v>10.25</v>
      </c>
      <c r="S1114" s="8">
        <v>487970</v>
      </c>
      <c r="T1114">
        <v>6</v>
      </c>
      <c r="U1114" s="9">
        <v>47.398000000000003</v>
      </c>
      <c r="V1114" s="9">
        <v>40.969000000000001</v>
      </c>
      <c r="W1114" s="9">
        <v>43.009</v>
      </c>
      <c r="X1114" s="9">
        <v>45.179000000000002</v>
      </c>
      <c r="Y1114" s="9">
        <v>49.54</v>
      </c>
    </row>
    <row r="1115" spans="1:25" hidden="1" x14ac:dyDescent="0.3">
      <c r="A1115" t="s">
        <v>445</v>
      </c>
      <c r="B1115" t="s">
        <v>446</v>
      </c>
      <c r="C1115" t="s">
        <v>1192</v>
      </c>
      <c r="D1115" t="s">
        <v>448</v>
      </c>
      <c r="E1115" s="52">
        <f>Transportation!E1115/1000000</f>
        <v>2.0100000000000001E-5</v>
      </c>
      <c r="F1115" s="55">
        <f t="shared" si="112"/>
        <v>4.8593406593406644E-6</v>
      </c>
      <c r="G1115" s="57">
        <f t="shared" si="113"/>
        <v>4.8593406593406642E-7</v>
      </c>
      <c r="H1115" s="4">
        <f t="shared" si="114"/>
        <v>7.7307692307692382E-8</v>
      </c>
      <c r="I1115">
        <v>195000</v>
      </c>
      <c r="J1115">
        <f t="shared" si="116"/>
        <v>3.0475078846153845</v>
      </c>
      <c r="K1115" s="50">
        <f t="shared" si="111"/>
        <v>595.18849759940031</v>
      </c>
      <c r="L1115" s="53">
        <f t="shared" si="115"/>
        <v>16.324574753399016</v>
      </c>
      <c r="M1115">
        <v>10.9</v>
      </c>
      <c r="N1115">
        <v>58.900000000000006</v>
      </c>
      <c r="O1115">
        <v>378</v>
      </c>
      <c r="P1115">
        <v>32.65</v>
      </c>
      <c r="Q1115">
        <v>116.26</v>
      </c>
      <c r="R1115" s="7">
        <v>6.4188000000000001</v>
      </c>
      <c r="S1115">
        <v>66130</v>
      </c>
      <c r="T1115">
        <v>1</v>
      </c>
      <c r="U1115" s="9">
        <v>75.676000000000002</v>
      </c>
      <c r="V1115" s="9">
        <v>75.676000000000002</v>
      </c>
      <c r="W1115" s="9">
        <v>75.676000000000002</v>
      </c>
      <c r="X1115" s="9">
        <v>75.676000000000002</v>
      </c>
      <c r="Y1115" s="9">
        <v>75.676000000000002</v>
      </c>
    </row>
    <row r="1116" spans="1:25" hidden="1" x14ac:dyDescent="0.3">
      <c r="A1116" t="s">
        <v>445</v>
      </c>
      <c r="B1116" t="s">
        <v>446</v>
      </c>
      <c r="C1116" t="s">
        <v>1193</v>
      </c>
      <c r="D1116" t="s">
        <v>448</v>
      </c>
      <c r="E1116" s="52">
        <f>Transportation!E1116/1000000</f>
        <v>2.6900000000000003E-5</v>
      </c>
      <c r="F1116" s="55">
        <f t="shared" si="112"/>
        <v>6.503296703296711E-6</v>
      </c>
      <c r="G1116" s="57">
        <f t="shared" si="113"/>
        <v>6.5032967032967104E-7</v>
      </c>
      <c r="H1116" s="4">
        <f t="shared" si="114"/>
        <v>1.0346153846153857E-7</v>
      </c>
      <c r="I1116">
        <v>166200</v>
      </c>
      <c r="J1116">
        <f t="shared" si="116"/>
        <v>4.7852502256317697</v>
      </c>
      <c r="K1116" s="50">
        <f t="shared" si="111"/>
        <v>507.28373487702731</v>
      </c>
      <c r="L1116" s="53">
        <f t="shared" si="115"/>
        <v>21.847316461016593</v>
      </c>
      <c r="M1116">
        <v>6.8</v>
      </c>
      <c r="N1116">
        <v>63.7</v>
      </c>
      <c r="O1116">
        <v>325</v>
      </c>
      <c r="P1116">
        <v>28.25</v>
      </c>
      <c r="Q1116">
        <v>117.03</v>
      </c>
      <c r="R1116" s="7">
        <v>5.0941000000000001</v>
      </c>
      <c r="S1116">
        <v>79526</v>
      </c>
      <c r="T1116">
        <v>1</v>
      </c>
      <c r="U1116" s="9">
        <v>53.600999999999999</v>
      </c>
      <c r="V1116" s="9">
        <v>53.600999999999999</v>
      </c>
      <c r="W1116" s="9">
        <v>53.600999999999999</v>
      </c>
      <c r="X1116" s="9">
        <v>53.600999999999999</v>
      </c>
      <c r="Y1116" s="9">
        <v>53.600999999999999</v>
      </c>
    </row>
    <row r="1117" spans="1:25" hidden="1" x14ac:dyDescent="0.3">
      <c r="A1117" t="s">
        <v>445</v>
      </c>
      <c r="B1117" t="s">
        <v>446</v>
      </c>
      <c r="C1117" t="s">
        <v>1194</v>
      </c>
      <c r="D1117" t="s">
        <v>448</v>
      </c>
      <c r="E1117" s="52">
        <f>Transportation!E1117/1000000</f>
        <v>1.0600000000000002E-5</v>
      </c>
      <c r="F1117" s="55">
        <f t="shared" si="112"/>
        <v>2.5626373626373657E-6</v>
      </c>
      <c r="G1117" s="57">
        <f t="shared" si="113"/>
        <v>2.5626373626373657E-7</v>
      </c>
      <c r="H1117" s="4">
        <f t="shared" si="114"/>
        <v>4.0769230769230814E-8</v>
      </c>
      <c r="I1117">
        <v>111800</v>
      </c>
      <c r="J1117">
        <f t="shared" si="116"/>
        <v>2.803157200357782</v>
      </c>
      <c r="K1117" s="50">
        <f t="shared" si="111"/>
        <v>341.2414052903228</v>
      </c>
      <c r="L1117" s="53">
        <f t="shared" si="115"/>
        <v>8.6089797206979881</v>
      </c>
      <c r="M1117">
        <v>13</v>
      </c>
      <c r="N1117">
        <v>31</v>
      </c>
      <c r="O1117">
        <v>350</v>
      </c>
      <c r="P1117">
        <v>31.18</v>
      </c>
      <c r="Q1117">
        <v>112.59</v>
      </c>
      <c r="R1117" s="7">
        <v>11.298999999999999</v>
      </c>
      <c r="S1117">
        <v>73908</v>
      </c>
      <c r="T1117">
        <v>3</v>
      </c>
      <c r="U1117" s="9">
        <v>60.302</v>
      </c>
      <c r="V1117" s="9">
        <v>60.387</v>
      </c>
      <c r="W1117" s="9">
        <v>59.887</v>
      </c>
      <c r="X1117" s="9">
        <v>60.24</v>
      </c>
      <c r="Y1117" s="9">
        <v>61.252000000000002</v>
      </c>
    </row>
    <row r="1118" spans="1:25" hidden="1" x14ac:dyDescent="0.3">
      <c r="A1118" t="s">
        <v>445</v>
      </c>
      <c r="B1118" t="s">
        <v>446</v>
      </c>
      <c r="C1118" t="s">
        <v>1195</v>
      </c>
      <c r="D1118" t="s">
        <v>448</v>
      </c>
      <c r="E1118" s="52">
        <f>Transportation!E1118/1000000</f>
        <v>1.9600000000000002E-5</v>
      </c>
      <c r="F1118" s="55">
        <f t="shared" si="112"/>
        <v>4.7384615384615437E-6</v>
      </c>
      <c r="G1118" s="57">
        <f t="shared" si="113"/>
        <v>4.7384615384615441E-7</v>
      </c>
      <c r="H1118" s="4">
        <f t="shared" si="114"/>
        <v>7.5384615384615469E-8</v>
      </c>
      <c r="I1118">
        <v>341600</v>
      </c>
      <c r="J1118">
        <f t="shared" si="116"/>
        <v>1.6963739754098364</v>
      </c>
      <c r="K1118" s="50">
        <f t="shared" si="111"/>
        <v>1042.6481578459238</v>
      </c>
      <c r="L1118" s="53">
        <f t="shared" si="115"/>
        <v>15.918490804309492</v>
      </c>
      <c r="M1118">
        <v>33.200000000000003</v>
      </c>
      <c r="N1118">
        <v>59.300000000000004</v>
      </c>
      <c r="O1118">
        <v>317</v>
      </c>
      <c r="P1118">
        <v>43.92</v>
      </c>
      <c r="Q1118">
        <v>81.31</v>
      </c>
      <c r="R1118" s="7">
        <v>5.3411</v>
      </c>
      <c r="S1118">
        <v>48255</v>
      </c>
      <c r="T1118">
        <v>4</v>
      </c>
      <c r="U1118" s="9">
        <v>28.46</v>
      </c>
      <c r="V1118" s="9">
        <v>28.106000000000002</v>
      </c>
      <c r="W1118" s="9">
        <v>26.995999999999999</v>
      </c>
      <c r="X1118" s="9">
        <v>28.899000000000001</v>
      </c>
      <c r="Y1118" s="9">
        <v>29.530999999999999</v>
      </c>
    </row>
    <row r="1119" spans="1:25" hidden="1" x14ac:dyDescent="0.3">
      <c r="A1119" t="s">
        <v>445</v>
      </c>
      <c r="B1119" t="s">
        <v>446</v>
      </c>
      <c r="C1119" t="s">
        <v>1196</v>
      </c>
      <c r="D1119" t="s">
        <v>448</v>
      </c>
      <c r="E1119" s="52">
        <f>Transportation!E1119/1000000</f>
        <v>1.3900000000000001E-5</v>
      </c>
      <c r="F1119" s="55">
        <f t="shared" si="112"/>
        <v>3.3604395604395639E-6</v>
      </c>
      <c r="G1119" s="57">
        <f t="shared" si="113"/>
        <v>3.3604395604395639E-7</v>
      </c>
      <c r="H1119" s="4">
        <f t="shared" si="114"/>
        <v>5.3461538461538516E-8</v>
      </c>
      <c r="I1119">
        <v>175600</v>
      </c>
      <c r="J1119">
        <f t="shared" si="116"/>
        <v>2.3403115746013667</v>
      </c>
      <c r="K1119" s="50">
        <f t="shared" si="111"/>
        <v>535.97487271002399</v>
      </c>
      <c r="L1119" s="53">
        <f t="shared" si="115"/>
        <v>11.28913378468887</v>
      </c>
      <c r="M1119">
        <v>15</v>
      </c>
      <c r="N1119">
        <v>45.400000000000006</v>
      </c>
      <c r="O1119">
        <v>419</v>
      </c>
      <c r="P1119">
        <v>35.79</v>
      </c>
      <c r="Q1119">
        <v>118.63</v>
      </c>
      <c r="R1119" s="7">
        <v>9.2318999999999996</v>
      </c>
      <c r="S1119">
        <v>88851</v>
      </c>
      <c r="T1119">
        <v>2</v>
      </c>
      <c r="U1119" s="9">
        <v>71.677000000000007</v>
      </c>
      <c r="V1119" s="9">
        <v>70.888000000000005</v>
      </c>
      <c r="W1119" s="9">
        <v>67.254000000000005</v>
      </c>
      <c r="X1119" s="9">
        <v>69.841999999999999</v>
      </c>
      <c r="Y1119" s="9">
        <v>72.430000000000007</v>
      </c>
    </row>
    <row r="1120" spans="1:25" hidden="1" x14ac:dyDescent="0.3">
      <c r="A1120" t="s">
        <v>445</v>
      </c>
      <c r="B1120" t="s">
        <v>446</v>
      </c>
      <c r="C1120" t="s">
        <v>1197</v>
      </c>
      <c r="D1120" t="s">
        <v>448</v>
      </c>
      <c r="E1120" s="52">
        <f>Transportation!E1120/1000000</f>
        <v>2.58E-5</v>
      </c>
      <c r="F1120" s="55">
        <f t="shared" si="112"/>
        <v>6.2373626373626441E-6</v>
      </c>
      <c r="G1120" s="57">
        <f t="shared" si="113"/>
        <v>6.2373626373626443E-7</v>
      </c>
      <c r="H1120" s="4">
        <f t="shared" si="114"/>
        <v>9.9230769230769328E-8</v>
      </c>
      <c r="I1120">
        <v>560300</v>
      </c>
      <c r="J1120">
        <f t="shared" si="116"/>
        <v>1.3613897465643405</v>
      </c>
      <c r="K1120" s="50">
        <f t="shared" si="111"/>
        <v>1710.1749497689434</v>
      </c>
      <c r="L1120" s="53">
        <f t="shared" si="115"/>
        <v>20.95393177301963</v>
      </c>
      <c r="M1120">
        <v>47.2</v>
      </c>
      <c r="N1120">
        <v>81.5</v>
      </c>
      <c r="O1120">
        <v>408</v>
      </c>
      <c r="P1120">
        <v>29.33</v>
      </c>
      <c r="Q1120">
        <v>120.07</v>
      </c>
      <c r="R1120" s="7">
        <v>5.0053999999999998</v>
      </c>
      <c r="S1120" s="8">
        <v>360180</v>
      </c>
      <c r="T1120">
        <v>4</v>
      </c>
      <c r="U1120" s="9">
        <v>52.011000000000003</v>
      </c>
      <c r="V1120" s="9">
        <v>51.664000000000001</v>
      </c>
      <c r="W1120" s="9">
        <v>49.180999999999997</v>
      </c>
      <c r="X1120" s="9">
        <v>50.165999999999997</v>
      </c>
      <c r="Y1120" s="9">
        <v>52.042000000000002</v>
      </c>
    </row>
    <row r="1121" spans="1:25" hidden="1" x14ac:dyDescent="0.3">
      <c r="A1121" t="s">
        <v>445</v>
      </c>
      <c r="B1121" t="s">
        <v>446</v>
      </c>
      <c r="C1121" t="s">
        <v>1198</v>
      </c>
      <c r="D1121" t="s">
        <v>448</v>
      </c>
      <c r="E1121" s="52">
        <f>Transportation!E1121/1000000</f>
        <v>3.4999999999999997E-5</v>
      </c>
      <c r="F1121" s="55">
        <f t="shared" si="112"/>
        <v>8.4615384615384689E-6</v>
      </c>
      <c r="G1121" s="57">
        <f t="shared" si="113"/>
        <v>8.4615384615384693E-7</v>
      </c>
      <c r="H1121" s="4">
        <f t="shared" si="114"/>
        <v>1.3461538461538474E-7</v>
      </c>
      <c r="I1121">
        <v>534600</v>
      </c>
      <c r="J1121">
        <f t="shared" si="116"/>
        <v>1.9356306116722783</v>
      </c>
      <c r="K1121" s="50">
        <f t="shared" si="111"/>
        <v>1631.7321580340481</v>
      </c>
      <c r="L1121" s="53">
        <f t="shared" si="115"/>
        <v>28.42587643626694</v>
      </c>
      <c r="M1121">
        <v>11</v>
      </c>
      <c r="N1121">
        <v>161</v>
      </c>
      <c r="O1121">
        <v>634</v>
      </c>
      <c r="P1121">
        <v>31.38</v>
      </c>
      <c r="Q1121">
        <v>119.82</v>
      </c>
      <c r="R1121" s="7">
        <v>3.9358</v>
      </c>
      <c r="S1121" s="8">
        <v>163170</v>
      </c>
      <c r="T1121">
        <v>2</v>
      </c>
      <c r="U1121" s="9">
        <v>77.748000000000005</v>
      </c>
      <c r="V1121" s="9">
        <v>77.757999999999996</v>
      </c>
      <c r="W1121" s="9">
        <v>77.748000000000005</v>
      </c>
      <c r="X1121" s="9">
        <v>82.337999999999994</v>
      </c>
      <c r="Y1121" s="9">
        <v>86.927999999999997</v>
      </c>
    </row>
    <row r="1122" spans="1:25" hidden="1" x14ac:dyDescent="0.3">
      <c r="A1122" t="s">
        <v>445</v>
      </c>
      <c r="B1122" t="s">
        <v>446</v>
      </c>
      <c r="C1122" t="s">
        <v>1199</v>
      </c>
      <c r="D1122" t="s">
        <v>448</v>
      </c>
      <c r="E1122" s="52">
        <f>Transportation!E1122/1000000</f>
        <v>6.6400000000000001E-5</v>
      </c>
      <c r="F1122" s="55">
        <f t="shared" si="112"/>
        <v>1.6052747252747271E-5</v>
      </c>
      <c r="G1122" s="57">
        <f t="shared" si="113"/>
        <v>1.6052747252747269E-6</v>
      </c>
      <c r="H1122" s="4">
        <f t="shared" si="114"/>
        <v>2.5538461538461565E-7</v>
      </c>
      <c r="I1122">
        <v>1343000</v>
      </c>
      <c r="J1122">
        <f t="shared" si="116"/>
        <v>1.4617579300074459</v>
      </c>
      <c r="K1122" s="50">
        <f t="shared" si="111"/>
        <v>4099.1700116717666</v>
      </c>
      <c r="L1122" s="53">
        <f t="shared" si="115"/>
        <v>53.927948439089278</v>
      </c>
      <c r="M1122">
        <v>41</v>
      </c>
      <c r="N1122">
        <v>210</v>
      </c>
      <c r="O1122">
        <v>372</v>
      </c>
      <c r="P1122">
        <v>28.59</v>
      </c>
      <c r="Q1122">
        <v>112.36</v>
      </c>
      <c r="R1122" s="7">
        <v>1.7707999999999999</v>
      </c>
      <c r="S1122" s="8">
        <v>228070</v>
      </c>
      <c r="T1122">
        <v>3</v>
      </c>
      <c r="U1122" s="9">
        <v>71.602999999999994</v>
      </c>
      <c r="V1122" s="9">
        <v>71.867999999999995</v>
      </c>
      <c r="W1122" s="9">
        <v>71.344999999999999</v>
      </c>
      <c r="X1122" s="9">
        <v>71.561999999999998</v>
      </c>
      <c r="Y1122" s="9">
        <v>73.296999999999997</v>
      </c>
    </row>
    <row r="1123" spans="1:25" hidden="1" x14ac:dyDescent="0.3">
      <c r="A1123" t="s">
        <v>445</v>
      </c>
      <c r="B1123" t="s">
        <v>446</v>
      </c>
      <c r="C1123" t="s">
        <v>1200</v>
      </c>
      <c r="D1123" t="s">
        <v>448</v>
      </c>
      <c r="E1123" s="52">
        <f>Transportation!E1123/1000000</f>
        <v>9.6899999999999987E-6</v>
      </c>
      <c r="F1123" s="55">
        <f t="shared" si="112"/>
        <v>2.3426373626373648E-6</v>
      </c>
      <c r="G1123" s="57">
        <f t="shared" si="113"/>
        <v>2.3426373626373647E-7</v>
      </c>
      <c r="H1123" s="4">
        <f t="shared" si="114"/>
        <v>3.7269230769230802E-8</v>
      </c>
      <c r="I1123">
        <v>104300</v>
      </c>
      <c r="J1123">
        <f t="shared" si="116"/>
        <v>2.7467735738255028</v>
      </c>
      <c r="K1123" s="50">
        <f t="shared" si="111"/>
        <v>318.34953999803821</v>
      </c>
      <c r="L1123" s="53">
        <f t="shared" si="115"/>
        <v>7.8699069333550469</v>
      </c>
      <c r="M1123">
        <v>11.3</v>
      </c>
      <c r="N1123">
        <v>31.1</v>
      </c>
      <c r="O1123">
        <v>416</v>
      </c>
      <c r="P1123">
        <v>36.19</v>
      </c>
      <c r="Q1123">
        <v>118.16</v>
      </c>
      <c r="R1123" s="7">
        <v>13.382</v>
      </c>
      <c r="S1123">
        <v>98349</v>
      </c>
      <c r="T1123">
        <v>3</v>
      </c>
      <c r="U1123" s="9">
        <v>63.832999999999998</v>
      </c>
      <c r="V1123" s="9">
        <v>63.784999999999997</v>
      </c>
      <c r="W1123" s="9">
        <v>63.36</v>
      </c>
      <c r="X1123" s="9">
        <v>63.843000000000004</v>
      </c>
      <c r="Y1123" s="9">
        <v>63.843000000000004</v>
      </c>
    </row>
    <row r="1124" spans="1:25" hidden="1" x14ac:dyDescent="0.3">
      <c r="A1124" t="s">
        <v>445</v>
      </c>
      <c r="B1124" t="s">
        <v>446</v>
      </c>
      <c r="C1124" t="s">
        <v>1201</v>
      </c>
      <c r="D1124" t="s">
        <v>448</v>
      </c>
      <c r="E1124" s="52">
        <f>Transportation!E1124/1000000</f>
        <v>4.07E-5</v>
      </c>
      <c r="F1124" s="55">
        <f t="shared" si="112"/>
        <v>9.8395604395604503E-6</v>
      </c>
      <c r="G1124" s="57">
        <f t="shared" si="113"/>
        <v>9.8395604395604495E-7</v>
      </c>
      <c r="H1124" s="4">
        <f t="shared" si="114"/>
        <v>1.5653846153846168E-7</v>
      </c>
      <c r="I1124">
        <v>607200</v>
      </c>
      <c r="J1124">
        <f t="shared" si="116"/>
        <v>1.9817370923913042</v>
      </c>
      <c r="K1124" s="50">
        <f t="shared" si="111"/>
        <v>1853.3254140633633</v>
      </c>
      <c r="L1124" s="53">
        <f t="shared" si="115"/>
        <v>33.055233455887553</v>
      </c>
      <c r="M1124">
        <v>19.400000000000002</v>
      </c>
      <c r="N1124">
        <v>138</v>
      </c>
      <c r="O1124">
        <v>444</v>
      </c>
      <c r="P1124">
        <v>32.29</v>
      </c>
      <c r="Q1124">
        <v>119.15</v>
      </c>
      <c r="R1124" s="7">
        <v>3.2227999999999999</v>
      </c>
      <c r="S1124" s="8">
        <v>290700</v>
      </c>
      <c r="T1124">
        <v>3</v>
      </c>
      <c r="U1124" s="9">
        <v>89.671000000000006</v>
      </c>
      <c r="V1124" s="9">
        <v>90.396000000000001</v>
      </c>
      <c r="W1124" s="9">
        <v>89.400999999999996</v>
      </c>
      <c r="X1124" s="9">
        <v>91.444000000000003</v>
      </c>
      <c r="Y1124" s="9">
        <v>96.576999999999998</v>
      </c>
    </row>
    <row r="1125" spans="1:25" hidden="1" x14ac:dyDescent="0.3">
      <c r="A1125" t="s">
        <v>445</v>
      </c>
      <c r="B1125" t="s">
        <v>446</v>
      </c>
      <c r="C1125" t="s">
        <v>1202</v>
      </c>
      <c r="D1125" t="s">
        <v>448</v>
      </c>
      <c r="E1125" s="52">
        <f>Transportation!E1125/1000000</f>
        <v>1.6200000000000001E-5</v>
      </c>
      <c r="F1125" s="55">
        <f t="shared" si="112"/>
        <v>3.9164835164835207E-6</v>
      </c>
      <c r="G1125" s="57">
        <f t="shared" si="113"/>
        <v>3.916483516483521E-7</v>
      </c>
      <c r="H1125" s="4">
        <f t="shared" si="114"/>
        <v>6.2307692307692367E-8</v>
      </c>
      <c r="I1125">
        <v>169900</v>
      </c>
      <c r="J1125">
        <f t="shared" si="116"/>
        <v>2.8190645968216597</v>
      </c>
      <c r="K1125" s="50">
        <f t="shared" si="111"/>
        <v>518.57705508788774</v>
      </c>
      <c r="L1125" s="53">
        <f t="shared" si="115"/>
        <v>13.157119950500698</v>
      </c>
      <c r="M1125">
        <v>7.25</v>
      </c>
      <c r="N1125">
        <v>63.1</v>
      </c>
      <c r="O1125">
        <v>474</v>
      </c>
      <c r="P1125">
        <v>24.51</v>
      </c>
      <c r="Q1125">
        <v>108.65</v>
      </c>
      <c r="R1125" s="7">
        <v>7.5060000000000002</v>
      </c>
      <c r="S1125">
        <v>34036</v>
      </c>
      <c r="T1125">
        <v>2</v>
      </c>
      <c r="U1125" s="9">
        <v>39.875</v>
      </c>
      <c r="V1125" s="9">
        <v>39.969000000000001</v>
      </c>
      <c r="W1125" s="9">
        <v>39.826000000000001</v>
      </c>
      <c r="X1125" s="9">
        <v>40.145000000000003</v>
      </c>
      <c r="Y1125" s="9">
        <v>40.463999999999999</v>
      </c>
    </row>
    <row r="1126" spans="1:25" hidden="1" x14ac:dyDescent="0.3">
      <c r="A1126" t="s">
        <v>445</v>
      </c>
      <c r="B1126" t="s">
        <v>446</v>
      </c>
      <c r="C1126" t="s">
        <v>1203</v>
      </c>
      <c r="D1126" t="s">
        <v>448</v>
      </c>
      <c r="E1126" s="52">
        <f>Transportation!E1126/1000000</f>
        <v>6.7500000000000001E-5</v>
      </c>
      <c r="F1126" s="55">
        <f t="shared" si="112"/>
        <v>1.6318681318681335E-5</v>
      </c>
      <c r="G1126" s="57">
        <f t="shared" si="113"/>
        <v>1.6318681318681335E-6</v>
      </c>
      <c r="H1126" s="4">
        <f t="shared" si="114"/>
        <v>2.5961538461538487E-7</v>
      </c>
      <c r="I1126">
        <v>304100</v>
      </c>
      <c r="J1126">
        <f t="shared" si="116"/>
        <v>6.5625215800723442</v>
      </c>
      <c r="K1126" s="50">
        <f t="shared" si="111"/>
        <v>928.18883138450065</v>
      </c>
      <c r="L1126" s="53">
        <f t="shared" si="115"/>
        <v>54.821333127086248</v>
      </c>
      <c r="M1126">
        <v>8.69</v>
      </c>
      <c r="N1126">
        <v>103</v>
      </c>
      <c r="O1126">
        <v>205</v>
      </c>
      <c r="P1126">
        <v>25.98</v>
      </c>
      <c r="Q1126">
        <v>117.37</v>
      </c>
      <c r="R1126" s="7">
        <v>1.9842</v>
      </c>
      <c r="S1126">
        <v>25808</v>
      </c>
      <c r="T1126">
        <v>2</v>
      </c>
      <c r="U1126" s="9">
        <v>35.978000000000002</v>
      </c>
      <c r="V1126" s="9">
        <v>35.988999999999997</v>
      </c>
      <c r="W1126" s="9">
        <v>35.978000000000002</v>
      </c>
      <c r="X1126" s="9">
        <v>37.103000000000002</v>
      </c>
      <c r="Y1126" s="9">
        <v>38.226999999999997</v>
      </c>
    </row>
    <row r="1127" spans="1:25" hidden="1" x14ac:dyDescent="0.3">
      <c r="A1127" t="s">
        <v>445</v>
      </c>
      <c r="B1127" t="s">
        <v>446</v>
      </c>
      <c r="C1127" t="s">
        <v>1204</v>
      </c>
      <c r="D1127" t="s">
        <v>448</v>
      </c>
      <c r="E1127" s="52">
        <f>Transportation!E1127/1000000</f>
        <v>2.2800000000000002E-5</v>
      </c>
      <c r="F1127" s="55">
        <f t="shared" si="112"/>
        <v>5.5120879120879181E-6</v>
      </c>
      <c r="G1127" s="57">
        <f t="shared" si="113"/>
        <v>5.5120879120879185E-7</v>
      </c>
      <c r="H1127" s="4">
        <f t="shared" si="114"/>
        <v>8.7692307692307785E-8</v>
      </c>
      <c r="I1127">
        <v>163600</v>
      </c>
      <c r="J1127">
        <f t="shared" si="116"/>
        <v>4.1203578850855749</v>
      </c>
      <c r="K1127" s="50">
        <f t="shared" si="111"/>
        <v>499.34788824236864</v>
      </c>
      <c r="L1127" s="53">
        <f t="shared" si="115"/>
        <v>18.517428078482467</v>
      </c>
      <c r="M1127">
        <v>6.0200000000000005</v>
      </c>
      <c r="N1127">
        <v>66.7</v>
      </c>
      <c r="O1127">
        <v>383</v>
      </c>
      <c r="P1127">
        <v>33.93</v>
      </c>
      <c r="Q1127">
        <v>116.45</v>
      </c>
      <c r="R1127" s="7">
        <v>5.7458</v>
      </c>
      <c r="S1127">
        <v>63704</v>
      </c>
      <c r="T1127">
        <v>1</v>
      </c>
      <c r="U1127" s="9">
        <v>73.686999999999998</v>
      </c>
      <c r="V1127" s="9">
        <v>73.686999999999998</v>
      </c>
      <c r="W1127" s="9">
        <v>73.686999999999998</v>
      </c>
      <c r="X1127" s="9">
        <v>73.686999999999998</v>
      </c>
      <c r="Y1127" s="9">
        <v>73.686999999999998</v>
      </c>
    </row>
    <row r="1128" spans="1:25" hidden="1" x14ac:dyDescent="0.3">
      <c r="A1128" t="s">
        <v>445</v>
      </c>
      <c r="B1128" t="s">
        <v>446</v>
      </c>
      <c r="C1128" t="s">
        <v>1205</v>
      </c>
      <c r="D1128" t="s">
        <v>448</v>
      </c>
      <c r="E1128" s="52">
        <f>Transportation!E1128/1000000</f>
        <v>3.6899999999999996E-5</v>
      </c>
      <c r="F1128" s="55">
        <f t="shared" si="112"/>
        <v>8.9208791208791288E-6</v>
      </c>
      <c r="G1128" s="57">
        <f t="shared" si="113"/>
        <v>8.920879120879129E-7</v>
      </c>
      <c r="H1128" s="4">
        <f t="shared" si="114"/>
        <v>1.4192307692307705E-7</v>
      </c>
      <c r="I1128">
        <v>362400</v>
      </c>
      <c r="J1128">
        <f t="shared" si="116"/>
        <v>3.0103817259933772</v>
      </c>
      <c r="K1128" s="50">
        <f t="shared" si="111"/>
        <v>1106.134930923193</v>
      </c>
      <c r="L1128" s="53">
        <f t="shared" si="115"/>
        <v>29.968995442807145</v>
      </c>
      <c r="M1128">
        <v>11.100000000000001</v>
      </c>
      <c r="N1128">
        <v>109</v>
      </c>
      <c r="O1128">
        <v>326</v>
      </c>
      <c r="P1128">
        <v>29.36</v>
      </c>
      <c r="Q1128">
        <v>105.9</v>
      </c>
      <c r="R1128" s="7">
        <v>3.0017</v>
      </c>
      <c r="S1128" s="8">
        <v>137690</v>
      </c>
      <c r="T1128">
        <v>2</v>
      </c>
      <c r="U1128" s="9">
        <v>83.840999999999994</v>
      </c>
      <c r="V1128" s="9">
        <v>83.918000000000006</v>
      </c>
      <c r="W1128" s="9">
        <v>83.376999999999995</v>
      </c>
      <c r="X1128" s="9">
        <v>83.998000000000005</v>
      </c>
      <c r="Y1128" s="9">
        <v>84.619</v>
      </c>
    </row>
    <row r="1129" spans="1:25" hidden="1" x14ac:dyDescent="0.3">
      <c r="A1129" t="s">
        <v>445</v>
      </c>
      <c r="B1129" t="s">
        <v>446</v>
      </c>
      <c r="C1129" t="s">
        <v>1206</v>
      </c>
      <c r="D1129" t="s">
        <v>448</v>
      </c>
      <c r="E1129" s="52">
        <f>Transportation!E1129/1000000</f>
        <v>3.2100000000000001E-5</v>
      </c>
      <c r="F1129" s="55">
        <f t="shared" si="112"/>
        <v>7.7604395604395692E-6</v>
      </c>
      <c r="G1129" s="57">
        <f t="shared" si="113"/>
        <v>7.7604395604395684E-7</v>
      </c>
      <c r="H1129" s="4">
        <f t="shared" si="114"/>
        <v>1.2346153846153858E-7</v>
      </c>
      <c r="I1129">
        <v>186600</v>
      </c>
      <c r="J1129">
        <f t="shared" si="116"/>
        <v>5.0860050241157557</v>
      </c>
      <c r="K1129" s="50">
        <f t="shared" si="111"/>
        <v>569.54960847204143</v>
      </c>
      <c r="L1129" s="53">
        <f t="shared" si="115"/>
        <v>26.070589531547682</v>
      </c>
      <c r="M1129">
        <v>11.200000000000001</v>
      </c>
      <c r="N1129">
        <v>55.800000000000004</v>
      </c>
      <c r="O1129">
        <v>222</v>
      </c>
      <c r="P1129">
        <v>25.33</v>
      </c>
      <c r="Q1129">
        <v>118.29</v>
      </c>
      <c r="R1129" s="7">
        <v>3.9710999999999999</v>
      </c>
      <c r="S1129" s="8">
        <v>134600</v>
      </c>
      <c r="T1129">
        <v>2</v>
      </c>
      <c r="U1129" s="9">
        <v>32.834000000000003</v>
      </c>
      <c r="V1129" s="9">
        <v>33.015000000000001</v>
      </c>
      <c r="W1129" s="9">
        <v>32.698999999999998</v>
      </c>
      <c r="X1129" s="9">
        <v>33.323999999999998</v>
      </c>
      <c r="Y1129" s="9">
        <v>33.948999999999998</v>
      </c>
    </row>
    <row r="1130" spans="1:25" hidden="1" x14ac:dyDescent="0.3">
      <c r="A1130" t="s">
        <v>445</v>
      </c>
      <c r="B1130" t="s">
        <v>446</v>
      </c>
      <c r="C1130" t="s">
        <v>1207</v>
      </c>
      <c r="D1130" t="s">
        <v>448</v>
      </c>
      <c r="E1130" s="52">
        <f>Transportation!E1130/1000000</f>
        <v>2.0300000000000002E-5</v>
      </c>
      <c r="F1130" s="55">
        <f t="shared" si="112"/>
        <v>4.9076923076923137E-6</v>
      </c>
      <c r="G1130" s="57">
        <f t="shared" si="113"/>
        <v>4.9076923076923128E-7</v>
      </c>
      <c r="H1130" s="4">
        <f t="shared" si="114"/>
        <v>7.8076923076923155E-8</v>
      </c>
      <c r="I1130">
        <v>117300</v>
      </c>
      <c r="J1130">
        <f t="shared" si="116"/>
        <v>5.1165994245524304</v>
      </c>
      <c r="K1130" s="50">
        <f t="shared" si="111"/>
        <v>358.02877317133152</v>
      </c>
      <c r="L1130" s="53">
        <f t="shared" si="115"/>
        <v>16.487008333034826</v>
      </c>
      <c r="M1130">
        <v>6.38</v>
      </c>
      <c r="N1130">
        <v>46.5</v>
      </c>
      <c r="O1130">
        <v>315</v>
      </c>
      <c r="P1130">
        <v>43.67</v>
      </c>
      <c r="Q1130">
        <v>126.5</v>
      </c>
      <c r="R1130" s="7">
        <v>6.7888000000000002</v>
      </c>
      <c r="S1130">
        <v>11109</v>
      </c>
      <c r="T1130">
        <v>2</v>
      </c>
      <c r="U1130" s="9">
        <v>22.594000000000001</v>
      </c>
      <c r="V1130" s="9">
        <v>22.61</v>
      </c>
      <c r="W1130" s="9">
        <v>22.530999999999999</v>
      </c>
      <c r="X1130" s="9">
        <v>22.626999999999999</v>
      </c>
      <c r="Y1130" s="9">
        <v>22.722999999999999</v>
      </c>
    </row>
    <row r="1131" spans="1:25" hidden="1" x14ac:dyDescent="0.3">
      <c r="A1131" t="s">
        <v>445</v>
      </c>
      <c r="B1131" t="s">
        <v>446</v>
      </c>
      <c r="C1131" t="s">
        <v>1208</v>
      </c>
      <c r="D1131" t="s">
        <v>448</v>
      </c>
      <c r="E1131" s="52">
        <f>Transportation!E1131/1000000</f>
        <v>9.7699999999999996E-6</v>
      </c>
      <c r="F1131" s="55">
        <f t="shared" si="112"/>
        <v>2.3619780219780243E-6</v>
      </c>
      <c r="G1131" s="57">
        <f t="shared" si="113"/>
        <v>2.3619780219780245E-7</v>
      </c>
      <c r="H1131" s="4">
        <f t="shared" si="114"/>
        <v>3.757692307692311E-8</v>
      </c>
      <c r="I1131">
        <v>115600</v>
      </c>
      <c r="J1131">
        <f t="shared" si="116"/>
        <v>2.4987345480103804</v>
      </c>
      <c r="K1131" s="50">
        <f t="shared" si="111"/>
        <v>352.83995037174702</v>
      </c>
      <c r="L1131" s="53">
        <f t="shared" si="115"/>
        <v>7.9348803652093709</v>
      </c>
      <c r="M1131">
        <v>17</v>
      </c>
      <c r="N1131">
        <v>28</v>
      </c>
      <c r="O1131">
        <v>343</v>
      </c>
      <c r="P1131">
        <v>34.880000000000003</v>
      </c>
      <c r="Q1131">
        <v>110.45</v>
      </c>
      <c r="R1131" s="7">
        <v>12.23</v>
      </c>
      <c r="S1131">
        <v>71542</v>
      </c>
      <c r="T1131">
        <v>2</v>
      </c>
      <c r="U1131" s="9">
        <v>70.451999999999998</v>
      </c>
      <c r="V1131" s="9">
        <v>70.61</v>
      </c>
      <c r="W1131" s="9">
        <v>70.433000000000007</v>
      </c>
      <c r="X1131" s="9">
        <v>71.388000000000005</v>
      </c>
      <c r="Y1131" s="9">
        <v>72.343000000000004</v>
      </c>
    </row>
    <row r="1132" spans="1:25" hidden="1" x14ac:dyDescent="0.3">
      <c r="A1132" t="s">
        <v>445</v>
      </c>
      <c r="B1132" t="s">
        <v>446</v>
      </c>
      <c r="C1132" t="s">
        <v>1209</v>
      </c>
      <c r="D1132" t="s">
        <v>448</v>
      </c>
      <c r="E1132" s="52">
        <f>Transportation!E1132/1000000</f>
        <v>3.8000000000000002E-5</v>
      </c>
      <c r="F1132" s="55">
        <f t="shared" si="112"/>
        <v>9.1868131868131966E-6</v>
      </c>
      <c r="G1132" s="57">
        <f t="shared" si="113"/>
        <v>9.1868131868131972E-7</v>
      </c>
      <c r="H1132" s="4">
        <f t="shared" si="114"/>
        <v>1.461538461538463E-7</v>
      </c>
      <c r="I1132">
        <v>277700</v>
      </c>
      <c r="J1132">
        <f t="shared" si="116"/>
        <v>4.0456760893050054</v>
      </c>
      <c r="K1132" s="50">
        <f t="shared" si="111"/>
        <v>847.60946555565874</v>
      </c>
      <c r="L1132" s="53">
        <f t="shared" si="115"/>
        <v>30.862380130804109</v>
      </c>
      <c r="M1132">
        <v>4.55</v>
      </c>
      <c r="N1132">
        <v>130</v>
      </c>
      <c r="O1132">
        <v>462</v>
      </c>
      <c r="P1132">
        <v>28.15</v>
      </c>
      <c r="Q1132">
        <v>120.68</v>
      </c>
      <c r="R1132" s="7">
        <v>3.5487000000000002</v>
      </c>
      <c r="S1132" s="8">
        <v>145110</v>
      </c>
      <c r="T1132">
        <v>2</v>
      </c>
      <c r="U1132" s="9">
        <v>29.204000000000001</v>
      </c>
      <c r="V1132" s="9">
        <v>29.207999999999998</v>
      </c>
      <c r="W1132" s="9">
        <v>29.204000000000001</v>
      </c>
      <c r="X1132" s="9">
        <v>29.344000000000001</v>
      </c>
      <c r="Y1132" s="9">
        <v>29.484999999999999</v>
      </c>
    </row>
    <row r="1133" spans="1:25" hidden="1" x14ac:dyDescent="0.3">
      <c r="A1133" t="s">
        <v>445</v>
      </c>
      <c r="B1133" t="s">
        <v>446</v>
      </c>
      <c r="C1133" t="s">
        <v>1210</v>
      </c>
      <c r="D1133" t="s">
        <v>448</v>
      </c>
      <c r="E1133" s="52">
        <f>Transportation!E1133/1000000</f>
        <v>2.1700000000000002E-5</v>
      </c>
      <c r="F1133" s="55">
        <f t="shared" si="112"/>
        <v>5.246153846153852E-6</v>
      </c>
      <c r="G1133" s="57">
        <f t="shared" si="113"/>
        <v>5.2461538461538524E-7</v>
      </c>
      <c r="H1133" s="4">
        <f t="shared" si="114"/>
        <v>8.3461538461538553E-8</v>
      </c>
      <c r="I1133">
        <v>265400</v>
      </c>
      <c r="J1133">
        <f t="shared" si="116"/>
        <v>2.4173648737754339</v>
      </c>
      <c r="K1133" s="50">
        <f t="shared" si="111"/>
        <v>810.06680647631197</v>
      </c>
      <c r="L1133" s="53">
        <f t="shared" si="115"/>
        <v>17.624043390485507</v>
      </c>
      <c r="M1133">
        <v>15.600000000000001</v>
      </c>
      <c r="N1133">
        <v>67.3</v>
      </c>
      <c r="O1133">
        <v>416</v>
      </c>
      <c r="P1133">
        <v>28.92</v>
      </c>
      <c r="Q1133">
        <v>120.04</v>
      </c>
      <c r="R1133" s="7">
        <v>6.1824000000000003</v>
      </c>
      <c r="S1133" s="8">
        <v>110490</v>
      </c>
      <c r="T1133">
        <v>2</v>
      </c>
      <c r="U1133" s="9">
        <v>46.847000000000001</v>
      </c>
      <c r="V1133" s="9">
        <v>46.841999999999999</v>
      </c>
      <c r="W1133" s="9">
        <v>46.667000000000002</v>
      </c>
      <c r="X1133" s="9">
        <v>46.756999999999998</v>
      </c>
      <c r="Y1133" s="9">
        <v>46.847000000000001</v>
      </c>
    </row>
    <row r="1134" spans="1:25" hidden="1" x14ac:dyDescent="0.3">
      <c r="A1134" t="s">
        <v>445</v>
      </c>
      <c r="B1134" t="s">
        <v>446</v>
      </c>
      <c r="C1134" t="s">
        <v>1211</v>
      </c>
      <c r="D1134" t="s">
        <v>448</v>
      </c>
      <c r="E1134" s="52">
        <f>Transportation!E1134/1000000</f>
        <v>8.460000000000001E-5</v>
      </c>
      <c r="F1134" s="55">
        <f t="shared" si="112"/>
        <v>2.0452747252747276E-5</v>
      </c>
      <c r="G1134" s="57">
        <f t="shared" si="113"/>
        <v>2.0452747252747278E-6</v>
      </c>
      <c r="H1134" s="4">
        <f t="shared" si="114"/>
        <v>3.2538461538461572E-7</v>
      </c>
      <c r="I1134">
        <v>1097000</v>
      </c>
      <c r="J1134">
        <f t="shared" si="116"/>
        <v>2.280064471285324</v>
      </c>
      <c r="K1134" s="50">
        <f t="shared" si="111"/>
        <v>3348.3168300848311</v>
      </c>
      <c r="L1134" s="53">
        <f t="shared" si="115"/>
        <v>68.709404185948102</v>
      </c>
      <c r="M1134">
        <v>13.4</v>
      </c>
      <c r="N1134">
        <v>300</v>
      </c>
      <c r="O1134">
        <v>434</v>
      </c>
      <c r="P1134">
        <v>26.24</v>
      </c>
      <c r="Q1134">
        <v>111.62</v>
      </c>
      <c r="R1134" s="7">
        <v>1.4440999999999999</v>
      </c>
      <c r="S1134">
        <v>66501</v>
      </c>
      <c r="T1134">
        <v>2</v>
      </c>
      <c r="U1134" s="9">
        <v>54.712000000000003</v>
      </c>
      <c r="V1134" s="9">
        <v>54.713000000000001</v>
      </c>
      <c r="W1134" s="9">
        <v>54.712000000000003</v>
      </c>
      <c r="X1134" s="9">
        <v>54.734000000000002</v>
      </c>
      <c r="Y1134" s="9">
        <v>54.756</v>
      </c>
    </row>
    <row r="1135" spans="1:25" hidden="1" x14ac:dyDescent="0.3">
      <c r="A1135" t="s">
        <v>445</v>
      </c>
      <c r="B1135" t="s">
        <v>446</v>
      </c>
      <c r="C1135" t="s">
        <v>1212</v>
      </c>
      <c r="D1135" t="s">
        <v>448</v>
      </c>
      <c r="E1135" s="52">
        <f>Transportation!E1135/1000000</f>
        <v>1.1700000000000001E-5</v>
      </c>
      <c r="F1135" s="55">
        <f t="shared" si="112"/>
        <v>2.8285714285714317E-6</v>
      </c>
      <c r="G1135" s="57">
        <f t="shared" si="113"/>
        <v>2.8285714285714317E-7</v>
      </c>
      <c r="H1135" s="4">
        <f t="shared" si="114"/>
        <v>4.5000000000000046E-8</v>
      </c>
      <c r="I1135">
        <v>126500</v>
      </c>
      <c r="J1135">
        <f t="shared" si="116"/>
        <v>2.734505039525692</v>
      </c>
      <c r="K1135" s="50">
        <f t="shared" si="111"/>
        <v>386.10946126320067</v>
      </c>
      <c r="L1135" s="53">
        <f t="shared" si="115"/>
        <v>9.5023644086949499</v>
      </c>
      <c r="M1135">
        <v>11.200000000000001</v>
      </c>
      <c r="N1135">
        <v>37.700000000000003</v>
      </c>
      <c r="O1135">
        <v>419</v>
      </c>
      <c r="P1135">
        <v>27.02</v>
      </c>
      <c r="Q1135">
        <v>113.34</v>
      </c>
      <c r="R1135" s="7">
        <v>11.103</v>
      </c>
      <c r="S1135">
        <v>46952</v>
      </c>
      <c r="T1135">
        <v>2</v>
      </c>
      <c r="U1135" s="9">
        <v>58.164999999999999</v>
      </c>
      <c r="V1135" s="9">
        <v>58.125999999999998</v>
      </c>
      <c r="W1135" s="9">
        <v>57.194000000000003</v>
      </c>
      <c r="X1135" s="9">
        <v>57.68</v>
      </c>
      <c r="Y1135" s="9">
        <v>58.167000000000002</v>
      </c>
    </row>
    <row r="1136" spans="1:25" hidden="1" x14ac:dyDescent="0.3">
      <c r="A1136" t="s">
        <v>445</v>
      </c>
      <c r="B1136" t="s">
        <v>446</v>
      </c>
      <c r="C1136" t="s">
        <v>1213</v>
      </c>
      <c r="D1136" t="s">
        <v>448</v>
      </c>
      <c r="E1136" s="52">
        <f>Transportation!E1136/1000000</f>
        <v>5.1900000000000008E-5</v>
      </c>
      <c r="F1136" s="55">
        <f t="shared" si="112"/>
        <v>1.2547252747252762E-5</v>
      </c>
      <c r="G1136" s="57">
        <f t="shared" si="113"/>
        <v>1.2547252747252762E-6</v>
      </c>
      <c r="H1136" s="4">
        <f t="shared" si="114"/>
        <v>1.9961538461538484E-7</v>
      </c>
      <c r="I1136">
        <v>644300</v>
      </c>
      <c r="J1136">
        <f t="shared" si="116"/>
        <v>2.3815659824615865</v>
      </c>
      <c r="K1136" s="50">
        <f t="shared" si="111"/>
        <v>1966.5638410425313</v>
      </c>
      <c r="L1136" s="53">
        <f t="shared" si="115"/>
        <v>42.151513915492984</v>
      </c>
      <c r="M1136">
        <v>10.3</v>
      </c>
      <c r="N1136">
        <v>200</v>
      </c>
      <c r="O1136">
        <v>489</v>
      </c>
      <c r="P1136">
        <v>28.85</v>
      </c>
      <c r="Q1136">
        <v>112.38</v>
      </c>
      <c r="R1136" s="7">
        <v>2.4403999999999999</v>
      </c>
      <c r="S1136">
        <v>54810</v>
      </c>
      <c r="T1136">
        <v>1</v>
      </c>
      <c r="U1136" s="9">
        <v>70.736999999999995</v>
      </c>
      <c r="V1136" s="9">
        <v>70.736999999999995</v>
      </c>
      <c r="W1136" s="9">
        <v>70.736999999999995</v>
      </c>
      <c r="X1136" s="9">
        <v>70.736999999999995</v>
      </c>
      <c r="Y1136" s="9">
        <v>70.736999999999995</v>
      </c>
    </row>
    <row r="1137" spans="1:25" hidden="1" x14ac:dyDescent="0.3">
      <c r="A1137" t="s">
        <v>445</v>
      </c>
      <c r="B1137" t="s">
        <v>528</v>
      </c>
      <c r="C1137" t="s">
        <v>1214</v>
      </c>
      <c r="D1137" t="s">
        <v>448</v>
      </c>
      <c r="E1137" s="52">
        <f>Transportation!E1137/1000000</f>
        <v>4.2100000000000003E-6</v>
      </c>
      <c r="F1137" s="55">
        <f t="shared" si="112"/>
        <v>1.0178021978021989E-6</v>
      </c>
      <c r="G1137" s="57">
        <f t="shared" si="113"/>
        <v>1.0178021978021989E-7</v>
      </c>
      <c r="H1137" s="4">
        <f t="shared" si="114"/>
        <v>1.6192307692307711E-8</v>
      </c>
      <c r="I1137">
        <v>126400</v>
      </c>
      <c r="J1137">
        <f t="shared" si="116"/>
        <v>0.98473282238924054</v>
      </c>
      <c r="K1137" s="50">
        <f t="shared" si="111"/>
        <v>385.80423639263688</v>
      </c>
      <c r="L1137" s="53">
        <f t="shared" si="115"/>
        <v>3.4192268513338235</v>
      </c>
      <c r="M1137">
        <v>46</v>
      </c>
      <c r="N1137">
        <v>18.600000000000001</v>
      </c>
      <c r="O1137">
        <v>551</v>
      </c>
      <c r="P1137">
        <v>23.97</v>
      </c>
      <c r="Q1137">
        <v>120.58</v>
      </c>
      <c r="R1137" s="7">
        <v>29.591000000000001</v>
      </c>
      <c r="S1137" s="8">
        <v>396520</v>
      </c>
      <c r="T1137">
        <v>3</v>
      </c>
      <c r="U1137" s="9">
        <v>30.370999999999999</v>
      </c>
      <c r="V1137" s="9">
        <v>29.853000000000002</v>
      </c>
      <c r="W1137" s="9">
        <v>24.486999999999998</v>
      </c>
      <c r="X1137" s="9">
        <v>30.372</v>
      </c>
      <c r="Y1137" s="9">
        <v>31.164999999999999</v>
      </c>
    </row>
    <row r="1138" spans="1:25" hidden="1" x14ac:dyDescent="0.3">
      <c r="A1138" t="s">
        <v>445</v>
      </c>
      <c r="B1138" t="s">
        <v>446</v>
      </c>
      <c r="C1138" t="s">
        <v>1215</v>
      </c>
      <c r="D1138" t="s">
        <v>448</v>
      </c>
      <c r="E1138" s="52">
        <f>Transportation!E1138/1000000</f>
        <v>3.0400000000000004E-5</v>
      </c>
      <c r="F1138" s="55">
        <f t="shared" si="112"/>
        <v>7.3494505494505578E-6</v>
      </c>
      <c r="G1138" s="57">
        <f t="shared" si="113"/>
        <v>7.3494505494505584E-7</v>
      </c>
      <c r="H1138" s="4">
        <f t="shared" si="114"/>
        <v>1.1692307692307706E-7</v>
      </c>
      <c r="I1138">
        <v>135500</v>
      </c>
      <c r="J1138">
        <f t="shared" si="116"/>
        <v>6.6331173431734332</v>
      </c>
      <c r="K1138" s="50">
        <f t="shared" si="111"/>
        <v>413.57969961394224</v>
      </c>
      <c r="L1138" s="53">
        <f t="shared" si="115"/>
        <v>24.689904104643293</v>
      </c>
      <c r="M1138">
        <v>2.0699999999999998</v>
      </c>
      <c r="N1138">
        <v>94.300000000000011</v>
      </c>
      <c r="O1138">
        <v>413</v>
      </c>
      <c r="P1138">
        <v>24.19</v>
      </c>
      <c r="Q1138">
        <v>116.64</v>
      </c>
      <c r="R1138" s="7">
        <v>4.3823999999999996</v>
      </c>
      <c r="S1138">
        <v>34735</v>
      </c>
      <c r="T1138">
        <v>2</v>
      </c>
      <c r="U1138" s="9">
        <v>35.002000000000002</v>
      </c>
      <c r="V1138" s="9">
        <v>34.896999999999998</v>
      </c>
      <c r="W1138" s="9">
        <v>33.718000000000004</v>
      </c>
      <c r="X1138" s="9">
        <v>34.363999999999997</v>
      </c>
      <c r="Y1138" s="9">
        <v>35.011000000000003</v>
      </c>
    </row>
    <row r="1139" spans="1:25" hidden="1" x14ac:dyDescent="0.3">
      <c r="A1139" t="s">
        <v>445</v>
      </c>
      <c r="B1139" t="s">
        <v>446</v>
      </c>
      <c r="C1139" t="s">
        <v>1216</v>
      </c>
      <c r="D1139" t="s">
        <v>448</v>
      </c>
      <c r="E1139" s="52">
        <f>Transportation!E1139/1000000</f>
        <v>1.7100000000000002E-5</v>
      </c>
      <c r="F1139" s="55">
        <f t="shared" si="112"/>
        <v>4.1340659340659392E-6</v>
      </c>
      <c r="G1139" s="57">
        <f t="shared" si="113"/>
        <v>4.1340659340659389E-7</v>
      </c>
      <c r="H1139" s="4">
        <f t="shared" si="114"/>
        <v>6.5769230769230839E-8</v>
      </c>
      <c r="I1139">
        <v>195900</v>
      </c>
      <c r="J1139">
        <f t="shared" si="116"/>
        <v>2.5807448315467081</v>
      </c>
      <c r="K1139" s="50">
        <f t="shared" si="111"/>
        <v>597.93552143447437</v>
      </c>
      <c r="L1139" s="53">
        <f t="shared" si="115"/>
        <v>13.888071058861849</v>
      </c>
      <c r="M1139">
        <v>12.600000000000001</v>
      </c>
      <c r="N1139">
        <v>55.2</v>
      </c>
      <c r="O1139">
        <v>431</v>
      </c>
      <c r="P1139">
        <v>36.94</v>
      </c>
      <c r="Q1139">
        <v>116.65</v>
      </c>
      <c r="R1139" s="7">
        <v>7.7984999999999998</v>
      </c>
      <c r="S1139">
        <v>44740</v>
      </c>
      <c r="T1139">
        <v>1</v>
      </c>
      <c r="U1139" s="9">
        <v>85.09</v>
      </c>
      <c r="V1139" s="9">
        <v>85.09</v>
      </c>
      <c r="W1139" s="9">
        <v>85.09</v>
      </c>
      <c r="X1139" s="9">
        <v>85.09</v>
      </c>
      <c r="Y1139" s="9">
        <v>85.09</v>
      </c>
    </row>
    <row r="1140" spans="1:25" hidden="1" x14ac:dyDescent="0.3">
      <c r="A1140" t="s">
        <v>445</v>
      </c>
      <c r="B1140" t="s">
        <v>446</v>
      </c>
      <c r="C1140" t="s">
        <v>1217</v>
      </c>
      <c r="D1140" t="s">
        <v>448</v>
      </c>
      <c r="E1140" s="52">
        <f>Transportation!E1140/1000000</f>
        <v>2.4200000000000002E-5</v>
      </c>
      <c r="F1140" s="55">
        <f t="shared" si="112"/>
        <v>5.8505494505494573E-6</v>
      </c>
      <c r="G1140" s="57">
        <f t="shared" si="113"/>
        <v>5.8505494505494571E-7</v>
      </c>
      <c r="H1140" s="4">
        <f t="shared" si="114"/>
        <v>9.307692307692317E-8</v>
      </c>
      <c r="I1140">
        <v>502600</v>
      </c>
      <c r="J1140">
        <f t="shared" si="116"/>
        <v>1.4235616295264626</v>
      </c>
      <c r="K1140" s="50">
        <f t="shared" ref="K1140:K1201" si="117">I1140*CVD_CHN</f>
        <v>1534.0601994536337</v>
      </c>
      <c r="L1140" s="53">
        <f t="shared" si="115"/>
        <v>19.654463135933142</v>
      </c>
      <c r="M1140">
        <v>33.5</v>
      </c>
      <c r="N1140">
        <v>86.800000000000011</v>
      </c>
      <c r="O1140">
        <v>422</v>
      </c>
      <c r="P1140">
        <v>37.700000000000003</v>
      </c>
      <c r="Q1140">
        <v>112.74</v>
      </c>
      <c r="R1140" s="7">
        <v>4.8635999999999999</v>
      </c>
      <c r="S1140" s="8">
        <v>200230</v>
      </c>
      <c r="T1140">
        <v>4</v>
      </c>
      <c r="U1140" s="9">
        <v>60.478000000000002</v>
      </c>
      <c r="V1140" s="9">
        <v>60.618000000000002</v>
      </c>
      <c r="W1140" s="9">
        <v>60.152000000000001</v>
      </c>
      <c r="X1140" s="9">
        <v>61.603000000000002</v>
      </c>
      <c r="Y1140" s="9">
        <v>64.105999999999995</v>
      </c>
    </row>
    <row r="1141" spans="1:25" hidden="1" x14ac:dyDescent="0.3">
      <c r="A1141" t="s">
        <v>445</v>
      </c>
      <c r="B1141" t="s">
        <v>446</v>
      </c>
      <c r="C1141" t="s">
        <v>1218</v>
      </c>
      <c r="D1141" t="s">
        <v>448</v>
      </c>
      <c r="E1141" s="52">
        <f>Transportation!E1141/1000000</f>
        <v>2.6900000000000003E-5</v>
      </c>
      <c r="F1141" s="55">
        <f t="shared" si="112"/>
        <v>6.503296703296711E-6</v>
      </c>
      <c r="G1141" s="57">
        <f t="shared" si="113"/>
        <v>6.5032967032967104E-7</v>
      </c>
      <c r="H1141" s="4">
        <f t="shared" si="114"/>
        <v>1.0346153846153857E-7</v>
      </c>
      <c r="I1141">
        <v>128400</v>
      </c>
      <c r="J1141">
        <f t="shared" si="116"/>
        <v>6.1939921144859822</v>
      </c>
      <c r="K1141" s="50">
        <f t="shared" si="117"/>
        <v>391.90873380391275</v>
      </c>
      <c r="L1141" s="53">
        <f t="shared" si="115"/>
        <v>21.847316461016593</v>
      </c>
      <c r="M1141">
        <v>3.5</v>
      </c>
      <c r="N1141">
        <v>68.600000000000009</v>
      </c>
      <c r="O1141">
        <v>312</v>
      </c>
      <c r="P1141">
        <v>30.53</v>
      </c>
      <c r="Q1141">
        <v>106.44</v>
      </c>
      <c r="R1141" s="7">
        <v>4.5462999999999996</v>
      </c>
      <c r="S1141">
        <v>76631</v>
      </c>
      <c r="T1141">
        <v>1</v>
      </c>
      <c r="U1141" s="9">
        <v>78.867999999999995</v>
      </c>
      <c r="V1141" s="9">
        <v>78.867999999999995</v>
      </c>
      <c r="W1141" s="9">
        <v>78.867999999999995</v>
      </c>
      <c r="X1141" s="9">
        <v>78.867999999999995</v>
      </c>
      <c r="Y1141" s="9">
        <v>78.867999999999995</v>
      </c>
    </row>
    <row r="1142" spans="1:25" hidden="1" x14ac:dyDescent="0.3">
      <c r="A1142" t="s">
        <v>445</v>
      </c>
      <c r="B1142" t="s">
        <v>446</v>
      </c>
      <c r="C1142" t="s">
        <v>1219</v>
      </c>
      <c r="D1142" t="s">
        <v>448</v>
      </c>
      <c r="E1142" s="52">
        <f>Transportation!E1142/1000000</f>
        <v>4.6300000000000007E-5</v>
      </c>
      <c r="F1142" s="55">
        <f t="shared" si="112"/>
        <v>1.1193406593406607E-5</v>
      </c>
      <c r="G1142" s="57">
        <f t="shared" si="113"/>
        <v>1.1193406593406606E-6</v>
      </c>
      <c r="H1142" s="4">
        <f t="shared" si="114"/>
        <v>1.7807692307692327E-7</v>
      </c>
      <c r="I1142">
        <v>489000</v>
      </c>
      <c r="J1142">
        <f t="shared" si="116"/>
        <v>2.7993391871165647</v>
      </c>
      <c r="K1142" s="50">
        <f t="shared" si="117"/>
        <v>1492.5496170569575</v>
      </c>
      <c r="L1142" s="53">
        <f t="shared" si="115"/>
        <v>37.603373685690265</v>
      </c>
      <c r="M1142">
        <v>9.25</v>
      </c>
      <c r="N1142">
        <v>161</v>
      </c>
      <c r="O1142">
        <v>462</v>
      </c>
      <c r="P1142">
        <v>28.12</v>
      </c>
      <c r="Q1142">
        <v>120.96</v>
      </c>
      <c r="R1142" s="7">
        <v>2.8727</v>
      </c>
      <c r="S1142" s="8">
        <v>163800</v>
      </c>
      <c r="T1142">
        <v>2</v>
      </c>
      <c r="U1142" s="9">
        <v>32.790999999999997</v>
      </c>
      <c r="V1142" s="9">
        <v>32.795999999999999</v>
      </c>
      <c r="W1142" s="9">
        <v>32.790999999999997</v>
      </c>
      <c r="X1142" s="9">
        <v>33.485999999999997</v>
      </c>
      <c r="Y1142" s="9">
        <v>34.18</v>
      </c>
    </row>
    <row r="1143" spans="1:25" hidden="1" x14ac:dyDescent="0.3">
      <c r="A1143" t="s">
        <v>445</v>
      </c>
      <c r="B1143" t="s">
        <v>446</v>
      </c>
      <c r="C1143" t="s">
        <v>1220</v>
      </c>
      <c r="D1143" t="s">
        <v>448</v>
      </c>
      <c r="E1143" s="52">
        <f>Transportation!E1143/1000000</f>
        <v>6.0000000000000002E-5</v>
      </c>
      <c r="F1143" s="55">
        <f t="shared" si="112"/>
        <v>1.4505494505494522E-5</v>
      </c>
      <c r="G1143" s="57">
        <f t="shared" si="113"/>
        <v>1.450549450549452E-6</v>
      </c>
      <c r="H1143" s="4">
        <f t="shared" si="114"/>
        <v>2.3076923076923099E-7</v>
      </c>
      <c r="I1143">
        <v>1213000</v>
      </c>
      <c r="J1143">
        <f t="shared" si="116"/>
        <v>1.4624258037922506</v>
      </c>
      <c r="K1143" s="50">
        <f t="shared" si="117"/>
        <v>3702.3776799388334</v>
      </c>
      <c r="L1143" s="53">
        <f t="shared" si="115"/>
        <v>48.73007389074332</v>
      </c>
      <c r="M1143">
        <v>42.7</v>
      </c>
      <c r="N1143">
        <v>186</v>
      </c>
      <c r="O1143">
        <v>370</v>
      </c>
      <c r="P1143">
        <v>29.39</v>
      </c>
      <c r="Q1143">
        <v>113.14</v>
      </c>
      <c r="R1143" s="7">
        <v>1.9926999999999999</v>
      </c>
      <c r="S1143" s="8">
        <v>219770</v>
      </c>
      <c r="T1143">
        <v>3</v>
      </c>
      <c r="U1143" s="9">
        <v>64.849000000000004</v>
      </c>
      <c r="V1143" s="9">
        <v>64.694000000000003</v>
      </c>
      <c r="W1143" s="9">
        <v>63.622999999999998</v>
      </c>
      <c r="X1143" s="9">
        <v>65.986999999999995</v>
      </c>
      <c r="Y1143" s="9">
        <v>68.430999999999997</v>
      </c>
    </row>
    <row r="1144" spans="1:25" hidden="1" x14ac:dyDescent="0.3">
      <c r="A1144" t="s">
        <v>445</v>
      </c>
      <c r="B1144" t="s">
        <v>446</v>
      </c>
      <c r="C1144" t="s">
        <v>1221</v>
      </c>
      <c r="D1144" t="s">
        <v>448</v>
      </c>
      <c r="E1144" s="52">
        <f>Transportation!E1144/1000000</f>
        <v>6.8500000000000005E-6</v>
      </c>
      <c r="F1144" s="55">
        <f t="shared" si="112"/>
        <v>1.6560439560439579E-6</v>
      </c>
      <c r="G1144" s="57">
        <f t="shared" si="113"/>
        <v>1.6560439560439579E-7</v>
      </c>
      <c r="H1144" s="4">
        <f t="shared" si="114"/>
        <v>2.6346153846153875E-8</v>
      </c>
      <c r="I1144">
        <v>276500</v>
      </c>
      <c r="J1144">
        <f t="shared" si="116"/>
        <v>0.73245142405063302</v>
      </c>
      <c r="K1144" s="50">
        <f t="shared" si="117"/>
        <v>843.94676710889314</v>
      </c>
      <c r="L1144" s="53">
        <f t="shared" si="115"/>
        <v>5.5633501025265302</v>
      </c>
      <c r="M1144">
        <v>16.8</v>
      </c>
      <c r="N1144">
        <v>67.5</v>
      </c>
      <c r="O1144">
        <v>1520</v>
      </c>
      <c r="P1144">
        <v>28.13</v>
      </c>
      <c r="Q1144">
        <v>121.25</v>
      </c>
      <c r="R1144" s="7">
        <v>22.478999999999999</v>
      </c>
      <c r="S1144">
        <v>78376</v>
      </c>
      <c r="T1144">
        <v>2</v>
      </c>
      <c r="U1144" s="9">
        <v>35.241999999999997</v>
      </c>
      <c r="V1144" s="9">
        <v>33.656999999999996</v>
      </c>
      <c r="W1144" s="9">
        <v>35.241999999999997</v>
      </c>
      <c r="X1144" s="9">
        <v>35.241999999999997</v>
      </c>
      <c r="Y1144" s="9">
        <v>35.241999999999997</v>
      </c>
    </row>
    <row r="1145" spans="1:25" hidden="1" x14ac:dyDescent="0.3">
      <c r="A1145" t="s">
        <v>445</v>
      </c>
      <c r="B1145" t="s">
        <v>446</v>
      </c>
      <c r="C1145" t="s">
        <v>1222</v>
      </c>
      <c r="D1145" t="s">
        <v>448</v>
      </c>
      <c r="E1145" s="52">
        <f>Transportation!E1145/1000000</f>
        <v>2.2200000000000004E-5</v>
      </c>
      <c r="F1145" s="55">
        <f t="shared" si="112"/>
        <v>5.3670329670329736E-6</v>
      </c>
      <c r="G1145" s="57">
        <f t="shared" si="113"/>
        <v>5.3670329670329736E-7</v>
      </c>
      <c r="H1145" s="4">
        <f t="shared" si="114"/>
        <v>8.5384615384615479E-8</v>
      </c>
      <c r="I1145">
        <v>1558000</v>
      </c>
      <c r="J1145">
        <f t="shared" si="116"/>
        <v>0.42127812901155332</v>
      </c>
      <c r="K1145" s="50">
        <f t="shared" si="117"/>
        <v>4755.403483383926</v>
      </c>
      <c r="L1145" s="53">
        <f t="shared" si="115"/>
        <v>18.030127339575031</v>
      </c>
      <c r="M1145">
        <v>282</v>
      </c>
      <c r="N1145">
        <v>92.7</v>
      </c>
      <c r="O1145">
        <v>450</v>
      </c>
      <c r="P1145">
        <v>22.61</v>
      </c>
      <c r="Q1145">
        <v>110.14</v>
      </c>
      <c r="R1145" s="7">
        <v>4.8532999999999999</v>
      </c>
      <c r="S1145" s="8">
        <v>935430</v>
      </c>
      <c r="T1145">
        <v>12</v>
      </c>
      <c r="U1145" s="9">
        <v>53.564999999999998</v>
      </c>
      <c r="V1145" s="9">
        <v>51.747999999999998</v>
      </c>
      <c r="W1145" s="9">
        <v>38.959000000000003</v>
      </c>
      <c r="X1145" s="9">
        <v>50.031999999999996</v>
      </c>
      <c r="Y1145" s="9">
        <v>56.619</v>
      </c>
    </row>
    <row r="1146" spans="1:25" hidden="1" x14ac:dyDescent="0.3">
      <c r="A1146" t="s">
        <v>445</v>
      </c>
      <c r="B1146" t="s">
        <v>446</v>
      </c>
      <c r="C1146" t="s">
        <v>1223</v>
      </c>
      <c r="D1146" t="s">
        <v>448</v>
      </c>
      <c r="E1146" s="52">
        <f>Transportation!E1146/1000000</f>
        <v>2.1200000000000004E-5</v>
      </c>
      <c r="F1146" s="55">
        <f t="shared" si="112"/>
        <v>5.1252747252747313E-6</v>
      </c>
      <c r="G1146" s="57">
        <f t="shared" si="113"/>
        <v>5.1252747252747313E-7</v>
      </c>
      <c r="H1146" s="4">
        <f t="shared" si="114"/>
        <v>8.1538461538461627E-8</v>
      </c>
      <c r="I1146">
        <v>409500</v>
      </c>
      <c r="J1146">
        <f t="shared" si="116"/>
        <v>1.5306128205128207</v>
      </c>
      <c r="K1146" s="50">
        <f t="shared" si="117"/>
        <v>1249.8958449587406</v>
      </c>
      <c r="L1146" s="53">
        <f t="shared" si="115"/>
        <v>17.217959441395976</v>
      </c>
      <c r="M1146">
        <v>31.900000000000002</v>
      </c>
      <c r="N1146">
        <v>72.5</v>
      </c>
      <c r="O1146">
        <v>414</v>
      </c>
      <c r="P1146">
        <v>38.29</v>
      </c>
      <c r="Q1146">
        <v>109.75</v>
      </c>
      <c r="R1146" s="7">
        <v>5.7144000000000004</v>
      </c>
      <c r="S1146">
        <v>13916</v>
      </c>
      <c r="T1146">
        <v>2</v>
      </c>
      <c r="U1146" s="9">
        <v>37.909999999999997</v>
      </c>
      <c r="V1146" s="9">
        <v>37.863999999999997</v>
      </c>
      <c r="W1146" s="9">
        <v>37.631</v>
      </c>
      <c r="X1146" s="9">
        <v>37.792000000000002</v>
      </c>
      <c r="Y1146" s="9">
        <v>37.951999999999998</v>
      </c>
    </row>
    <row r="1147" spans="1:25" hidden="1" x14ac:dyDescent="0.3">
      <c r="A1147" t="s">
        <v>445</v>
      </c>
      <c r="B1147" t="s">
        <v>446</v>
      </c>
      <c r="C1147" t="s">
        <v>1224</v>
      </c>
      <c r="D1147" t="s">
        <v>448</v>
      </c>
      <c r="E1147" s="52">
        <f>Transportation!E1147/1000000</f>
        <v>2.3200000000000001E-5</v>
      </c>
      <c r="F1147" s="55">
        <f t="shared" si="112"/>
        <v>5.608791208791215E-6</v>
      </c>
      <c r="G1147" s="57">
        <f t="shared" si="113"/>
        <v>5.6087912087912148E-7</v>
      </c>
      <c r="H1147" s="4">
        <f t="shared" si="114"/>
        <v>8.9230769230769318E-8</v>
      </c>
      <c r="I1147">
        <v>570200</v>
      </c>
      <c r="J1147">
        <f t="shared" si="116"/>
        <v>1.2029405471764294</v>
      </c>
      <c r="K1147" s="50">
        <f t="shared" si="117"/>
        <v>1740.3922119547592</v>
      </c>
      <c r="L1147" s="53">
        <f t="shared" si="115"/>
        <v>18.84229523775409</v>
      </c>
      <c r="M1147">
        <v>63.6</v>
      </c>
      <c r="N1147">
        <v>71.5</v>
      </c>
      <c r="O1147">
        <v>343</v>
      </c>
      <c r="P1147">
        <v>35.049999999999997</v>
      </c>
      <c r="Q1147">
        <v>110.99</v>
      </c>
      <c r="R1147" s="7">
        <v>4.7919999999999998</v>
      </c>
      <c r="S1147" s="8">
        <v>308970</v>
      </c>
      <c r="T1147">
        <v>6</v>
      </c>
      <c r="U1147" s="9">
        <v>69.552999999999997</v>
      </c>
      <c r="V1147" s="9">
        <v>69.025999999999996</v>
      </c>
      <c r="W1147" s="9">
        <v>65.811999999999998</v>
      </c>
      <c r="X1147" s="9">
        <v>69.628</v>
      </c>
      <c r="Y1147" s="9">
        <v>70.867000000000004</v>
      </c>
    </row>
    <row r="1148" spans="1:25" hidden="1" x14ac:dyDescent="0.3">
      <c r="A1148" t="s">
        <v>445</v>
      </c>
      <c r="B1148" t="s">
        <v>446</v>
      </c>
      <c r="C1148" t="s">
        <v>1225</v>
      </c>
      <c r="D1148" t="s">
        <v>448</v>
      </c>
      <c r="E1148" s="52">
        <f>Transportation!E1148/1000000</f>
        <v>1.1600000000000001E-5</v>
      </c>
      <c r="F1148" s="55">
        <f t="shared" si="112"/>
        <v>2.8043956043956075E-6</v>
      </c>
      <c r="G1148" s="57">
        <f t="shared" si="113"/>
        <v>2.8043956043956074E-7</v>
      </c>
      <c r="H1148" s="4">
        <f t="shared" si="114"/>
        <v>4.4615384615384659E-8</v>
      </c>
      <c r="I1148">
        <v>141000</v>
      </c>
      <c r="J1148">
        <f t="shared" si="116"/>
        <v>2.4323287234042552</v>
      </c>
      <c r="K1148" s="50">
        <f t="shared" si="117"/>
        <v>430.36706749495096</v>
      </c>
      <c r="L1148" s="53">
        <f t="shared" si="115"/>
        <v>9.4211476188770416</v>
      </c>
      <c r="M1148">
        <v>15.3</v>
      </c>
      <c r="N1148">
        <v>36</v>
      </c>
      <c r="O1148">
        <v>402</v>
      </c>
      <c r="P1148">
        <v>35.6</v>
      </c>
      <c r="Q1148">
        <v>115.95</v>
      </c>
      <c r="R1148" s="7">
        <v>11.177</v>
      </c>
      <c r="S1148" s="8">
        <v>127750</v>
      </c>
      <c r="T1148">
        <v>2</v>
      </c>
      <c r="U1148" s="9">
        <v>88.337999999999994</v>
      </c>
      <c r="V1148" s="9">
        <v>87.947000000000003</v>
      </c>
      <c r="W1148" s="9">
        <v>85.388999999999996</v>
      </c>
      <c r="X1148" s="9">
        <v>87.522999999999996</v>
      </c>
      <c r="Y1148" s="9">
        <v>89.656999999999996</v>
      </c>
    </row>
    <row r="1149" spans="1:25" hidden="1" x14ac:dyDescent="0.3">
      <c r="A1149" t="s">
        <v>445</v>
      </c>
      <c r="B1149" t="s">
        <v>446</v>
      </c>
      <c r="C1149" t="s">
        <v>1226</v>
      </c>
      <c r="D1149" t="s">
        <v>448</v>
      </c>
      <c r="E1149" s="52">
        <f>Transportation!E1149/1000000</f>
        <v>1.3900000000000001E-5</v>
      </c>
      <c r="F1149" s="55">
        <f t="shared" si="112"/>
        <v>3.3604395604395639E-6</v>
      </c>
      <c r="G1149" s="57">
        <f t="shared" si="113"/>
        <v>3.3604395604395639E-7</v>
      </c>
      <c r="H1149" s="4">
        <f t="shared" si="114"/>
        <v>5.3461538461538516E-8</v>
      </c>
      <c r="I1149">
        <v>275000</v>
      </c>
      <c r="J1149">
        <f t="shared" si="116"/>
        <v>1.4943953181818181</v>
      </c>
      <c r="K1149" s="50">
        <f t="shared" si="117"/>
        <v>839.36839405043622</v>
      </c>
      <c r="L1149" s="53">
        <f t="shared" si="115"/>
        <v>11.28913378468887</v>
      </c>
      <c r="M1149">
        <v>31.3</v>
      </c>
      <c r="N1149">
        <v>49.2</v>
      </c>
      <c r="O1149">
        <v>419</v>
      </c>
      <c r="P1149">
        <v>22.95</v>
      </c>
      <c r="Q1149">
        <v>112.04</v>
      </c>
      <c r="R1149" s="7">
        <v>8.5165000000000006</v>
      </c>
      <c r="S1149" s="8">
        <v>107510</v>
      </c>
      <c r="T1149">
        <v>4</v>
      </c>
      <c r="U1149" s="9">
        <v>41.835999999999999</v>
      </c>
      <c r="V1149" s="9">
        <v>41.884</v>
      </c>
      <c r="W1149" s="9">
        <v>39.872</v>
      </c>
      <c r="X1149" s="9">
        <v>41.329000000000001</v>
      </c>
      <c r="Y1149" s="9">
        <v>43.054000000000002</v>
      </c>
    </row>
    <row r="1150" spans="1:25" hidden="1" x14ac:dyDescent="0.3">
      <c r="A1150" t="s">
        <v>445</v>
      </c>
      <c r="B1150" t="s">
        <v>446</v>
      </c>
      <c r="C1150" t="s">
        <v>1227</v>
      </c>
      <c r="D1150" t="s">
        <v>448</v>
      </c>
      <c r="E1150" s="52">
        <f>Transportation!E1150/1000000</f>
        <v>1.59E-5</v>
      </c>
      <c r="F1150" s="55">
        <f t="shared" si="112"/>
        <v>3.8439560439560476E-6</v>
      </c>
      <c r="G1150" s="57">
        <f t="shared" si="113"/>
        <v>3.843956043956048E-7</v>
      </c>
      <c r="H1150" s="4">
        <f t="shared" si="114"/>
        <v>6.1153846153846214E-8</v>
      </c>
      <c r="I1150">
        <v>148400</v>
      </c>
      <c r="J1150">
        <f t="shared" si="116"/>
        <v>3.1677187500000001</v>
      </c>
      <c r="K1150" s="50">
        <f t="shared" si="117"/>
        <v>452.95370791667176</v>
      </c>
      <c r="L1150" s="53">
        <f t="shared" si="115"/>
        <v>12.913469581046982</v>
      </c>
      <c r="M1150">
        <v>10.100000000000001</v>
      </c>
      <c r="N1150">
        <v>46.800000000000004</v>
      </c>
      <c r="O1150">
        <v>370</v>
      </c>
      <c r="P1150">
        <v>31.03</v>
      </c>
      <c r="Q1150">
        <v>113.75</v>
      </c>
      <c r="R1150" s="7">
        <v>7.9020000000000001</v>
      </c>
      <c r="S1150">
        <v>88460</v>
      </c>
      <c r="T1150">
        <v>1</v>
      </c>
      <c r="U1150" s="9">
        <v>72.777000000000001</v>
      </c>
      <c r="V1150" s="9">
        <v>72.777000000000001</v>
      </c>
      <c r="W1150" s="9">
        <v>72.777000000000001</v>
      </c>
      <c r="X1150" s="9">
        <v>72.777000000000001</v>
      </c>
      <c r="Y1150" s="9">
        <v>72.777000000000001</v>
      </c>
    </row>
    <row r="1151" spans="1:25" hidden="1" x14ac:dyDescent="0.3">
      <c r="A1151" t="s">
        <v>445</v>
      </c>
      <c r="B1151" t="s">
        <v>446</v>
      </c>
      <c r="C1151" t="s">
        <v>1228</v>
      </c>
      <c r="D1151" t="s">
        <v>448</v>
      </c>
      <c r="E1151" s="52">
        <f>Transportation!E1151/1000000</f>
        <v>2.3900000000000002E-5</v>
      </c>
      <c r="F1151" s="55">
        <f t="shared" si="112"/>
        <v>5.7780219780219842E-6</v>
      </c>
      <c r="G1151" s="57">
        <f t="shared" si="113"/>
        <v>5.7780219780219846E-7</v>
      </c>
      <c r="H1151" s="4">
        <f t="shared" si="114"/>
        <v>9.1923076923077017E-8</v>
      </c>
      <c r="I1151">
        <v>103800</v>
      </c>
      <c r="J1151">
        <f t="shared" si="116"/>
        <v>6.807441835260116</v>
      </c>
      <c r="K1151" s="50">
        <f t="shared" si="117"/>
        <v>316.8234156452192</v>
      </c>
      <c r="L1151" s="53">
        <f t="shared" si="115"/>
        <v>19.410812766479424</v>
      </c>
      <c r="M1151">
        <v>4.6900000000000004</v>
      </c>
      <c r="N1151">
        <v>47.900000000000006</v>
      </c>
      <c r="O1151">
        <v>239</v>
      </c>
      <c r="P1151">
        <v>32.840000000000003</v>
      </c>
      <c r="Q1151">
        <v>110.81</v>
      </c>
      <c r="R1151" s="7">
        <v>4.9806999999999997</v>
      </c>
      <c r="S1151">
        <v>46645</v>
      </c>
      <c r="T1151">
        <v>2</v>
      </c>
      <c r="U1151" s="9">
        <v>46.923000000000002</v>
      </c>
      <c r="V1151" s="9">
        <v>46.834000000000003</v>
      </c>
      <c r="W1151" s="9">
        <v>45.676000000000002</v>
      </c>
      <c r="X1151" s="9">
        <v>46.305999999999997</v>
      </c>
      <c r="Y1151" s="9">
        <v>46.936999999999998</v>
      </c>
    </row>
    <row r="1152" spans="1:25" hidden="1" x14ac:dyDescent="0.3">
      <c r="A1152" t="s">
        <v>445</v>
      </c>
      <c r="B1152" t="s">
        <v>446</v>
      </c>
      <c r="C1152" t="s">
        <v>1229</v>
      </c>
      <c r="D1152" t="s">
        <v>448</v>
      </c>
      <c r="E1152" s="52">
        <f>Transportation!E1152/1000000</f>
        <v>9.2399999999999996E-6</v>
      </c>
      <c r="F1152" s="55">
        <f t="shared" si="112"/>
        <v>2.233846153846156E-6</v>
      </c>
      <c r="G1152" s="57">
        <f t="shared" si="113"/>
        <v>2.233846153846156E-7</v>
      </c>
      <c r="H1152" s="4">
        <f t="shared" si="114"/>
        <v>3.5538461538461573E-8</v>
      </c>
      <c r="I1152">
        <v>126100</v>
      </c>
      <c r="J1152">
        <f t="shared" si="116"/>
        <v>2.1664081284694685</v>
      </c>
      <c r="K1152" s="50">
        <f t="shared" si="117"/>
        <v>384.88856178094551</v>
      </c>
      <c r="L1152" s="53">
        <f t="shared" si="115"/>
        <v>7.5044313791744717</v>
      </c>
      <c r="M1152">
        <v>13.600000000000001</v>
      </c>
      <c r="N1152">
        <v>34.200000000000003</v>
      </c>
      <c r="O1152">
        <v>482</v>
      </c>
      <c r="P1152">
        <v>23.96</v>
      </c>
      <c r="Q1152">
        <v>117.34</v>
      </c>
      <c r="R1152" s="7">
        <v>14.117000000000001</v>
      </c>
      <c r="S1152">
        <v>43750</v>
      </c>
      <c r="T1152">
        <v>1</v>
      </c>
      <c r="U1152" s="9">
        <v>29.344000000000001</v>
      </c>
      <c r="V1152" s="9">
        <v>29.344000000000001</v>
      </c>
      <c r="W1152" s="9">
        <v>29.344000000000001</v>
      </c>
      <c r="X1152" s="9">
        <v>29.344000000000001</v>
      </c>
      <c r="Y1152" s="9">
        <v>29.344000000000001</v>
      </c>
    </row>
    <row r="1153" spans="1:25" hidden="1" x14ac:dyDescent="0.3">
      <c r="A1153" t="s">
        <v>445</v>
      </c>
      <c r="B1153" t="s">
        <v>446</v>
      </c>
      <c r="C1153" t="s">
        <v>1230</v>
      </c>
      <c r="D1153" t="s">
        <v>448</v>
      </c>
      <c r="E1153" s="52">
        <f>Transportation!E1153/1000000</f>
        <v>7.6900000000000009E-6</v>
      </c>
      <c r="F1153" s="55">
        <f t="shared" si="112"/>
        <v>1.8591208791208813E-6</v>
      </c>
      <c r="G1153" s="57">
        <f t="shared" si="113"/>
        <v>1.8591208791208812E-7</v>
      </c>
      <c r="H1153" s="4">
        <f t="shared" si="114"/>
        <v>2.9576923076923108E-8</v>
      </c>
      <c r="I1153">
        <v>102400</v>
      </c>
      <c r="J1153">
        <f t="shared" si="116"/>
        <v>2.2202903686523441</v>
      </c>
      <c r="K1153" s="50">
        <f t="shared" si="117"/>
        <v>312.55026745732607</v>
      </c>
      <c r="L1153" s="53">
        <f t="shared" si="115"/>
        <v>6.2455711369969364</v>
      </c>
      <c r="M1153">
        <v>16.8</v>
      </c>
      <c r="N1153">
        <v>25</v>
      </c>
      <c r="O1153">
        <v>432</v>
      </c>
      <c r="P1153">
        <v>32.01</v>
      </c>
      <c r="Q1153">
        <v>119.58</v>
      </c>
      <c r="R1153" s="7">
        <v>17.298999999999999</v>
      </c>
      <c r="S1153" s="8">
        <v>352160</v>
      </c>
      <c r="T1153">
        <v>4</v>
      </c>
      <c r="U1153" s="9">
        <v>97.543000000000006</v>
      </c>
      <c r="V1153" s="9">
        <v>96.546999999999997</v>
      </c>
      <c r="W1153" s="9">
        <v>91.698999999999998</v>
      </c>
      <c r="X1153" s="9">
        <v>95.599000000000004</v>
      </c>
      <c r="Y1153" s="9">
        <v>99.915000000000006</v>
      </c>
    </row>
    <row r="1154" spans="1:25" hidden="1" x14ac:dyDescent="0.3">
      <c r="A1154" t="s">
        <v>445</v>
      </c>
      <c r="B1154" t="s">
        <v>446</v>
      </c>
      <c r="C1154" t="s">
        <v>1231</v>
      </c>
      <c r="D1154" t="s">
        <v>448</v>
      </c>
      <c r="E1154" s="52">
        <f>Transportation!E1154/1000000</f>
        <v>7.6699999999999994E-6</v>
      </c>
      <c r="F1154" s="55">
        <f t="shared" ref="F1154:F1217" si="118">0.241758241758242*E1154</f>
        <v>1.8542857142857161E-6</v>
      </c>
      <c r="G1154" s="57">
        <f t="shared" ref="G1154:G1217" si="119">0.0241758241758242*E1154</f>
        <v>1.8542857142857161E-7</v>
      </c>
      <c r="H1154" s="4">
        <f t="shared" ref="H1154:H1217" si="120">0.00384615384615385*E1154</f>
        <v>2.9500000000000026E-8</v>
      </c>
      <c r="I1154">
        <v>143300</v>
      </c>
      <c r="J1154">
        <f t="shared" si="116"/>
        <v>1.5824593597348218</v>
      </c>
      <c r="K1154" s="50">
        <f t="shared" si="117"/>
        <v>437.38723951791826</v>
      </c>
      <c r="L1154" s="53">
        <f t="shared" ref="L1154:L1217" si="121">(J1154/10)*K1154*0.09</f>
        <v>6.2293277790333548</v>
      </c>
      <c r="M1154">
        <v>24.8</v>
      </c>
      <c r="N1154">
        <v>28.8</v>
      </c>
      <c r="O1154">
        <v>492</v>
      </c>
      <c r="P1154">
        <v>31.66</v>
      </c>
      <c r="Q1154">
        <v>120.75</v>
      </c>
      <c r="R1154" s="7">
        <v>17.097999999999999</v>
      </c>
      <c r="S1154" s="8">
        <v>142000</v>
      </c>
      <c r="T1154">
        <v>1</v>
      </c>
      <c r="U1154" s="9">
        <v>85.004000000000005</v>
      </c>
      <c r="V1154" s="9">
        <v>85.004000000000005</v>
      </c>
      <c r="W1154" s="9">
        <v>85.004000000000005</v>
      </c>
      <c r="X1154" s="9">
        <v>85.004000000000005</v>
      </c>
      <c r="Y1154" s="9">
        <v>85.004000000000005</v>
      </c>
    </row>
    <row r="1155" spans="1:25" hidden="1" x14ac:dyDescent="0.3">
      <c r="A1155" t="s">
        <v>445</v>
      </c>
      <c r="B1155" t="s">
        <v>446</v>
      </c>
      <c r="C1155" t="s">
        <v>1232</v>
      </c>
      <c r="D1155" t="s">
        <v>448</v>
      </c>
      <c r="E1155" s="52">
        <f>Transportation!E1155/1000000</f>
        <v>9.5100000000000004E-6</v>
      </c>
      <c r="F1155" s="55">
        <f t="shared" si="118"/>
        <v>2.2991208791208815E-6</v>
      </c>
      <c r="G1155" s="57">
        <f t="shared" si="119"/>
        <v>2.2991208791208817E-7</v>
      </c>
      <c r="H1155" s="4">
        <f t="shared" si="120"/>
        <v>3.6576923076923114E-8</v>
      </c>
      <c r="I1155">
        <v>127200</v>
      </c>
      <c r="J1155">
        <f t="shared" ref="J1155:J1218" si="122">((591307500000)*E1155)/(20*I1155)</f>
        <v>2.2104301591981135</v>
      </c>
      <c r="K1155" s="50">
        <f t="shared" si="117"/>
        <v>388.24603535714726</v>
      </c>
      <c r="L1155" s="53">
        <f t="shared" si="121"/>
        <v>7.7237167116828189</v>
      </c>
      <c r="M1155">
        <v>17.3</v>
      </c>
      <c r="N1155">
        <v>30.6</v>
      </c>
      <c r="O1155">
        <v>444</v>
      </c>
      <c r="P1155">
        <v>44.83</v>
      </c>
      <c r="Q1155">
        <v>126.56</v>
      </c>
      <c r="R1155" s="7">
        <v>14.525</v>
      </c>
      <c r="S1155">
        <v>46924</v>
      </c>
      <c r="T1155">
        <v>2</v>
      </c>
      <c r="U1155" s="9">
        <v>25.294</v>
      </c>
      <c r="V1155" s="9">
        <v>25.294</v>
      </c>
      <c r="W1155" s="9">
        <v>25.199000000000002</v>
      </c>
      <c r="X1155" s="9">
        <v>25.247</v>
      </c>
      <c r="Y1155" s="9">
        <v>25.294</v>
      </c>
    </row>
    <row r="1156" spans="1:25" hidden="1" x14ac:dyDescent="0.3">
      <c r="A1156" t="s">
        <v>445</v>
      </c>
      <c r="B1156" t="s">
        <v>446</v>
      </c>
      <c r="C1156" t="s">
        <v>1233</v>
      </c>
      <c r="D1156" t="s">
        <v>448</v>
      </c>
      <c r="E1156" s="52">
        <f>Transportation!E1156/1000000</f>
        <v>6.3900000000000007E-6</v>
      </c>
      <c r="F1156" s="55">
        <f t="shared" si="118"/>
        <v>1.5448351648351665E-6</v>
      </c>
      <c r="G1156" s="57">
        <f t="shared" si="119"/>
        <v>1.5448351648351665E-7</v>
      </c>
      <c r="H1156" s="4">
        <f t="shared" si="120"/>
        <v>2.4576923076923103E-8</v>
      </c>
      <c r="I1156">
        <v>365100</v>
      </c>
      <c r="J1156">
        <f t="shared" si="122"/>
        <v>0.51745479663105998</v>
      </c>
      <c r="K1156" s="50">
        <f t="shared" si="117"/>
        <v>1114.3760024284156</v>
      </c>
      <c r="L1156" s="53">
        <f t="shared" si="121"/>
        <v>5.1897528693641641</v>
      </c>
      <c r="M1156">
        <v>85.800000000000011</v>
      </c>
      <c r="N1156">
        <v>39.400000000000006</v>
      </c>
      <c r="O1156">
        <v>674</v>
      </c>
      <c r="P1156">
        <v>24.37</v>
      </c>
      <c r="Q1156">
        <v>102.53</v>
      </c>
      <c r="R1156" s="7">
        <v>17.094000000000001</v>
      </c>
      <c r="S1156" s="8">
        <v>197760</v>
      </c>
      <c r="T1156">
        <v>5</v>
      </c>
      <c r="U1156" s="9">
        <v>21.24</v>
      </c>
      <c r="V1156" s="9">
        <v>20.957000000000001</v>
      </c>
      <c r="W1156" s="9">
        <v>17.844000000000001</v>
      </c>
      <c r="X1156" s="9">
        <v>20.126999999999999</v>
      </c>
      <c r="Y1156" s="9">
        <v>21.332000000000001</v>
      </c>
    </row>
    <row r="1157" spans="1:25" hidden="1" x14ac:dyDescent="0.3">
      <c r="A1157" t="s">
        <v>445</v>
      </c>
      <c r="B1157" t="s">
        <v>446</v>
      </c>
      <c r="C1157" t="s">
        <v>1234</v>
      </c>
      <c r="D1157" t="s">
        <v>448</v>
      </c>
      <c r="E1157" s="52">
        <f>Transportation!E1157/1000000</f>
        <v>3.3800000000000002E-5</v>
      </c>
      <c r="F1157" s="55">
        <f t="shared" si="118"/>
        <v>8.1714285714285798E-6</v>
      </c>
      <c r="G1157" s="57">
        <f t="shared" si="119"/>
        <v>8.1714285714285805E-7</v>
      </c>
      <c r="H1157" s="4">
        <f t="shared" si="120"/>
        <v>1.3000000000000013E-7</v>
      </c>
      <c r="I1157">
        <v>848000</v>
      </c>
      <c r="J1157">
        <f t="shared" si="122"/>
        <v>1.1784312205188678</v>
      </c>
      <c r="K1157" s="50">
        <f t="shared" si="117"/>
        <v>2588.3069023809817</v>
      </c>
      <c r="L1157" s="53">
        <f t="shared" si="121"/>
        <v>27.451274958452068</v>
      </c>
      <c r="M1157">
        <v>41.1</v>
      </c>
      <c r="N1157">
        <v>132</v>
      </c>
      <c r="O1157">
        <v>509</v>
      </c>
      <c r="P1157">
        <v>30.06</v>
      </c>
      <c r="Q1157">
        <v>121.15</v>
      </c>
      <c r="R1157" s="7">
        <v>3.8481000000000001</v>
      </c>
      <c r="S1157" s="8">
        <v>220830</v>
      </c>
      <c r="T1157">
        <v>3</v>
      </c>
      <c r="U1157" s="9">
        <v>56.759</v>
      </c>
      <c r="V1157" s="9">
        <v>57.435000000000002</v>
      </c>
      <c r="W1157" s="9">
        <v>56.707000000000001</v>
      </c>
      <c r="X1157" s="9">
        <v>60.591999999999999</v>
      </c>
      <c r="Y1157" s="9">
        <v>66.468000000000004</v>
      </c>
    </row>
    <row r="1158" spans="1:25" hidden="1" x14ac:dyDescent="0.3">
      <c r="A1158" t="s">
        <v>445</v>
      </c>
      <c r="B1158" t="s">
        <v>446</v>
      </c>
      <c r="C1158" t="s">
        <v>1235</v>
      </c>
      <c r="D1158" t="s">
        <v>448</v>
      </c>
      <c r="E1158" s="52">
        <f>Transportation!E1158/1000000</f>
        <v>1.4800000000000001E-5</v>
      </c>
      <c r="F1158" s="55">
        <f t="shared" si="118"/>
        <v>3.578021978021982E-6</v>
      </c>
      <c r="G1158" s="57">
        <f t="shared" si="119"/>
        <v>3.5780219780219819E-7</v>
      </c>
      <c r="H1158" s="4">
        <f t="shared" si="120"/>
        <v>5.6923076923076982E-8</v>
      </c>
      <c r="I1158">
        <v>206800</v>
      </c>
      <c r="J1158">
        <f t="shared" si="122"/>
        <v>2.1158972437137331</v>
      </c>
      <c r="K1158" s="50">
        <f t="shared" si="117"/>
        <v>631.20503232592807</v>
      </c>
      <c r="L1158" s="53">
        <f t="shared" si="121"/>
        <v>12.02008489305002</v>
      </c>
      <c r="M1158">
        <v>18.5</v>
      </c>
      <c r="N1158">
        <v>48</v>
      </c>
      <c r="O1158">
        <v>389</v>
      </c>
      <c r="P1158">
        <v>34.17</v>
      </c>
      <c r="Q1158">
        <v>113.48</v>
      </c>
      <c r="R1158" s="7">
        <v>8.0972000000000008</v>
      </c>
      <c r="S1158" s="8">
        <v>307110</v>
      </c>
      <c r="T1158">
        <v>4</v>
      </c>
      <c r="U1158" s="9">
        <v>89.83</v>
      </c>
      <c r="V1158" s="9">
        <v>89.875</v>
      </c>
      <c r="W1158" s="9">
        <v>88.549000000000007</v>
      </c>
      <c r="X1158" s="9">
        <v>89.742000000000004</v>
      </c>
      <c r="Y1158" s="9">
        <v>90.679000000000002</v>
      </c>
    </row>
    <row r="1159" spans="1:25" hidden="1" x14ac:dyDescent="0.3">
      <c r="A1159" t="s">
        <v>445</v>
      </c>
      <c r="B1159" t="s">
        <v>446</v>
      </c>
      <c r="C1159" t="s">
        <v>1236</v>
      </c>
      <c r="D1159" t="s">
        <v>448</v>
      </c>
      <c r="E1159" s="52">
        <f>Transportation!E1159/1000000</f>
        <v>3.6800000000000007E-5</v>
      </c>
      <c r="F1159" s="55">
        <f t="shared" si="118"/>
        <v>8.8967032967033075E-6</v>
      </c>
      <c r="G1159" s="57">
        <f t="shared" si="119"/>
        <v>8.8967032967033073E-7</v>
      </c>
      <c r="H1159" s="4">
        <f t="shared" si="120"/>
        <v>1.4153846153846169E-7</v>
      </c>
      <c r="I1159">
        <v>428700</v>
      </c>
      <c r="J1159">
        <f t="shared" si="122"/>
        <v>2.5379188243526944</v>
      </c>
      <c r="K1159" s="50">
        <f t="shared" si="117"/>
        <v>1308.4990201069891</v>
      </c>
      <c r="L1159" s="53">
        <f t="shared" si="121"/>
        <v>29.887778652989244</v>
      </c>
      <c r="M1159">
        <v>20.6</v>
      </c>
      <c r="N1159">
        <v>94.4</v>
      </c>
      <c r="O1159">
        <v>320</v>
      </c>
      <c r="P1159">
        <v>48</v>
      </c>
      <c r="Q1159">
        <v>122.75</v>
      </c>
      <c r="R1159" s="7">
        <v>3.3839000000000001</v>
      </c>
      <c r="S1159">
        <v>4043.7</v>
      </c>
      <c r="T1159">
        <v>2</v>
      </c>
      <c r="U1159" s="9">
        <v>9.1683000000000003</v>
      </c>
      <c r="V1159" s="9">
        <v>9.1640999999999995</v>
      </c>
      <c r="W1159" s="9">
        <v>9.0305999999999997</v>
      </c>
      <c r="X1159" s="9">
        <v>9.1598000000000006</v>
      </c>
      <c r="Y1159" s="9">
        <v>9.2888999999999999</v>
      </c>
    </row>
    <row r="1160" spans="1:25" hidden="1" x14ac:dyDescent="0.3">
      <c r="A1160" t="s">
        <v>445</v>
      </c>
      <c r="B1160" t="s">
        <v>446</v>
      </c>
      <c r="C1160" t="s">
        <v>1237</v>
      </c>
      <c r="D1160" t="s">
        <v>448</v>
      </c>
      <c r="E1160" s="52">
        <f>Transportation!E1160/1000000</f>
        <v>4.8999999999999998E-5</v>
      </c>
      <c r="F1160" s="55">
        <f t="shared" si="118"/>
        <v>1.1846153846153857E-5</v>
      </c>
      <c r="G1160" s="57">
        <f t="shared" si="119"/>
        <v>1.1846153846153859E-6</v>
      </c>
      <c r="H1160" s="4">
        <f t="shared" si="120"/>
        <v>1.8846153846153865E-7</v>
      </c>
      <c r="I1160">
        <v>1121000</v>
      </c>
      <c r="J1160">
        <f t="shared" si="122"/>
        <v>1.2923312890276539</v>
      </c>
      <c r="K1160" s="50">
        <f t="shared" si="117"/>
        <v>3421.5707990201417</v>
      </c>
      <c r="L1160" s="53">
        <f t="shared" si="121"/>
        <v>39.796227010773713</v>
      </c>
      <c r="M1160">
        <v>49.7</v>
      </c>
      <c r="N1160">
        <v>159</v>
      </c>
      <c r="O1160">
        <v>372</v>
      </c>
      <c r="P1160">
        <v>32.119999999999997</v>
      </c>
      <c r="Q1160">
        <v>112.74</v>
      </c>
      <c r="R1160" s="7">
        <v>2.3359000000000001</v>
      </c>
      <c r="S1160" s="8">
        <v>141800</v>
      </c>
      <c r="T1160">
        <v>4</v>
      </c>
      <c r="U1160" s="9">
        <v>60.823</v>
      </c>
      <c r="V1160" s="9">
        <v>60.585000000000001</v>
      </c>
      <c r="W1160" s="9">
        <v>59.887</v>
      </c>
      <c r="X1160" s="9">
        <v>60.152000000000001</v>
      </c>
      <c r="Y1160" s="9">
        <v>60.988</v>
      </c>
    </row>
    <row r="1161" spans="1:25" hidden="1" x14ac:dyDescent="0.3">
      <c r="A1161" t="s">
        <v>445</v>
      </c>
      <c r="B1161" t="s">
        <v>446</v>
      </c>
      <c r="C1161" t="s">
        <v>1238</v>
      </c>
      <c r="D1161" t="s">
        <v>448</v>
      </c>
      <c r="E1161" s="52">
        <f>Transportation!E1161/1000000</f>
        <v>7.4499999999999995E-5</v>
      </c>
      <c r="F1161" s="55">
        <f t="shared" si="118"/>
        <v>1.801098901098903E-5</v>
      </c>
      <c r="G1161" s="57">
        <f t="shared" si="119"/>
        <v>1.8010989010989029E-6</v>
      </c>
      <c r="H1161" s="4">
        <f t="shared" si="120"/>
        <v>2.8653846153846181E-7</v>
      </c>
      <c r="I1161">
        <v>2048000</v>
      </c>
      <c r="J1161">
        <f t="shared" si="122"/>
        <v>1.075498260498047</v>
      </c>
      <c r="K1161" s="50">
        <f t="shared" si="117"/>
        <v>6251.0053491465214</v>
      </c>
      <c r="L1161" s="53">
        <f t="shared" si="121"/>
        <v>60.506508414339635</v>
      </c>
      <c r="M1161">
        <v>71.5</v>
      </c>
      <c r="N1161">
        <v>242</v>
      </c>
      <c r="O1161">
        <v>397</v>
      </c>
      <c r="P1161">
        <v>34.86</v>
      </c>
      <c r="Q1161">
        <v>117.56</v>
      </c>
      <c r="R1161" s="7">
        <v>1.6400999999999999</v>
      </c>
      <c r="S1161" s="8">
        <v>627900</v>
      </c>
      <c r="T1161">
        <v>7</v>
      </c>
      <c r="U1161" s="9">
        <v>80.183000000000007</v>
      </c>
      <c r="V1161" s="9">
        <v>79.995000000000005</v>
      </c>
      <c r="W1161" s="9">
        <v>76.668999999999997</v>
      </c>
      <c r="X1161" s="9">
        <v>78.781999999999996</v>
      </c>
      <c r="Y1161" s="9">
        <v>83.162999999999997</v>
      </c>
    </row>
    <row r="1162" spans="1:25" hidden="1" x14ac:dyDescent="0.3">
      <c r="A1162" t="s">
        <v>445</v>
      </c>
      <c r="B1162" t="s">
        <v>446</v>
      </c>
      <c r="C1162" t="s">
        <v>1239</v>
      </c>
      <c r="D1162" t="s">
        <v>448</v>
      </c>
      <c r="E1162" s="52">
        <f>Transportation!E1162/1000000</f>
        <v>6.4999999999999996E-6</v>
      </c>
      <c r="F1162" s="55">
        <f t="shared" si="118"/>
        <v>1.5714285714285729E-6</v>
      </c>
      <c r="G1162" s="57">
        <f t="shared" si="119"/>
        <v>1.571428571428573E-7</v>
      </c>
      <c r="H1162" s="4">
        <f t="shared" si="120"/>
        <v>2.5000000000000022E-8</v>
      </c>
      <c r="I1162">
        <v>107100</v>
      </c>
      <c r="J1162">
        <f t="shared" si="122"/>
        <v>1.7943504901960783</v>
      </c>
      <c r="K1162" s="50">
        <f t="shared" si="117"/>
        <v>326.89583637382447</v>
      </c>
      <c r="L1162" s="53">
        <f t="shared" si="121"/>
        <v>5.2790913381638598</v>
      </c>
      <c r="M1162">
        <v>23.8</v>
      </c>
      <c r="N1162">
        <v>22</v>
      </c>
      <c r="O1162">
        <v>459</v>
      </c>
      <c r="P1162">
        <v>49.47</v>
      </c>
      <c r="Q1162">
        <v>117.71</v>
      </c>
      <c r="R1162" s="7">
        <v>20.890999999999998</v>
      </c>
      <c r="S1162">
        <v>33174</v>
      </c>
      <c r="T1162">
        <v>2</v>
      </c>
      <c r="U1162" s="9">
        <v>9.5414999999999992</v>
      </c>
      <c r="V1162" s="9">
        <v>9.4703999999999997</v>
      </c>
      <c r="W1162" s="9">
        <v>9.3919999999999995</v>
      </c>
      <c r="X1162" s="9">
        <v>9.4949999999999992</v>
      </c>
      <c r="Y1162" s="9">
        <v>9.5980000000000008</v>
      </c>
    </row>
    <row r="1163" spans="1:25" hidden="1" x14ac:dyDescent="0.3">
      <c r="A1163" t="s">
        <v>445</v>
      </c>
      <c r="B1163" t="s">
        <v>446</v>
      </c>
      <c r="C1163" t="s">
        <v>1240</v>
      </c>
      <c r="D1163" t="s">
        <v>448</v>
      </c>
      <c r="E1163" s="52">
        <f>Transportation!E1163/1000000</f>
        <v>3.3899999999999997E-5</v>
      </c>
      <c r="F1163" s="55">
        <f t="shared" si="118"/>
        <v>8.1956043956044028E-6</v>
      </c>
      <c r="G1163" s="57">
        <f t="shared" si="119"/>
        <v>8.1956043956044032E-7</v>
      </c>
      <c r="H1163" s="4">
        <f t="shared" si="120"/>
        <v>1.303846153846155E-7</v>
      </c>
      <c r="I1163">
        <v>432400</v>
      </c>
      <c r="J1163">
        <f t="shared" si="122"/>
        <v>2.3179144599907495</v>
      </c>
      <c r="K1163" s="50">
        <f t="shared" si="117"/>
        <v>1319.7923403178495</v>
      </c>
      <c r="L1163" s="53">
        <f t="shared" si="121"/>
        <v>27.53249174826998</v>
      </c>
      <c r="M1163">
        <v>10.4</v>
      </c>
      <c r="N1163">
        <v>134</v>
      </c>
      <c r="O1163">
        <v>523</v>
      </c>
      <c r="P1163">
        <v>31.88</v>
      </c>
      <c r="Q1163">
        <v>120.55</v>
      </c>
      <c r="R1163" s="7">
        <v>3.9087000000000001</v>
      </c>
      <c r="S1163" s="8">
        <v>170000</v>
      </c>
      <c r="T1163">
        <v>1</v>
      </c>
      <c r="U1163" s="9">
        <v>89.274000000000001</v>
      </c>
      <c r="V1163" s="9">
        <v>89.274000000000001</v>
      </c>
      <c r="W1163" s="9">
        <v>89.274000000000001</v>
      </c>
      <c r="X1163" s="9">
        <v>89.274000000000001</v>
      </c>
      <c r="Y1163" s="9">
        <v>89.274000000000001</v>
      </c>
    </row>
    <row r="1164" spans="1:25" hidden="1" x14ac:dyDescent="0.3">
      <c r="A1164" t="s">
        <v>445</v>
      </c>
      <c r="B1164" t="s">
        <v>446</v>
      </c>
      <c r="C1164" t="s">
        <v>1241</v>
      </c>
      <c r="D1164" t="s">
        <v>448</v>
      </c>
      <c r="E1164" s="52">
        <f>Transportation!E1164/1000000</f>
        <v>7.0199999999999999E-5</v>
      </c>
      <c r="F1164" s="55">
        <f t="shared" si="118"/>
        <v>1.697142857142859E-5</v>
      </c>
      <c r="G1164" s="57">
        <f t="shared" si="119"/>
        <v>1.6971428571428588E-6</v>
      </c>
      <c r="H1164" s="4">
        <f t="shared" si="120"/>
        <v>2.7000000000000027E-7</v>
      </c>
      <c r="I1164">
        <v>449400</v>
      </c>
      <c r="J1164">
        <f t="shared" si="122"/>
        <v>4.6183563084112151</v>
      </c>
      <c r="K1164" s="50">
        <f t="shared" si="117"/>
        <v>1371.6805683136947</v>
      </c>
      <c r="L1164" s="53">
        <f t="shared" si="121"/>
        <v>57.014186452169689</v>
      </c>
      <c r="M1164">
        <v>11.100000000000001</v>
      </c>
      <c r="N1164">
        <v>135</v>
      </c>
      <c r="O1164">
        <v>230</v>
      </c>
      <c r="P1164">
        <v>29.14</v>
      </c>
      <c r="Q1164">
        <v>110.48</v>
      </c>
      <c r="R1164" s="7">
        <v>1.7081</v>
      </c>
      <c r="S1164">
        <v>42939</v>
      </c>
      <c r="T1164">
        <v>2</v>
      </c>
      <c r="U1164" s="9">
        <v>46.981000000000002</v>
      </c>
      <c r="V1164" s="9">
        <v>46.953000000000003</v>
      </c>
      <c r="W1164" s="9">
        <v>46.081000000000003</v>
      </c>
      <c r="X1164" s="9">
        <v>46.530999999999999</v>
      </c>
      <c r="Y1164" s="9">
        <v>46.981999999999999</v>
      </c>
    </row>
    <row r="1165" spans="1:25" hidden="1" x14ac:dyDescent="0.3">
      <c r="A1165" t="s">
        <v>445</v>
      </c>
      <c r="B1165" t="s">
        <v>446</v>
      </c>
      <c r="C1165" t="s">
        <v>1242</v>
      </c>
      <c r="D1165" t="s">
        <v>448</v>
      </c>
      <c r="E1165" s="52">
        <f>Transportation!E1165/1000000</f>
        <v>2.5700000000000001E-5</v>
      </c>
      <c r="F1165" s="55">
        <f t="shared" si="118"/>
        <v>6.2131868131868203E-6</v>
      </c>
      <c r="G1165" s="57">
        <f t="shared" si="119"/>
        <v>6.2131868131868195E-7</v>
      </c>
      <c r="H1165" s="4">
        <f t="shared" si="120"/>
        <v>9.8846153846153948E-8</v>
      </c>
      <c r="I1165">
        <v>880000</v>
      </c>
      <c r="J1165">
        <f t="shared" si="122"/>
        <v>0.86344333806818185</v>
      </c>
      <c r="K1165" s="50">
        <f t="shared" si="117"/>
        <v>2685.9788609613961</v>
      </c>
      <c r="L1165" s="53">
        <f t="shared" si="121"/>
        <v>20.872714983201728</v>
      </c>
      <c r="M1165">
        <v>55.300000000000004</v>
      </c>
      <c r="N1165">
        <v>118</v>
      </c>
      <c r="O1165">
        <v>552</v>
      </c>
      <c r="P1165">
        <v>40.799999999999997</v>
      </c>
      <c r="Q1165">
        <v>114.89</v>
      </c>
      <c r="R1165" s="7">
        <v>4.6675000000000004</v>
      </c>
      <c r="S1165" s="8">
        <v>377890</v>
      </c>
      <c r="T1165">
        <v>4</v>
      </c>
      <c r="U1165" s="9">
        <v>42.521999999999998</v>
      </c>
      <c r="V1165" s="9">
        <v>43.018000000000001</v>
      </c>
      <c r="W1165" s="9">
        <v>40.646000000000001</v>
      </c>
      <c r="X1165" s="9">
        <v>42.85</v>
      </c>
      <c r="Y1165" s="9">
        <v>45.676000000000002</v>
      </c>
    </row>
    <row r="1166" spans="1:25" hidden="1" x14ac:dyDescent="0.3">
      <c r="A1166" t="s">
        <v>445</v>
      </c>
      <c r="B1166" t="s">
        <v>446</v>
      </c>
      <c r="C1166" t="s">
        <v>1243</v>
      </c>
      <c r="D1166" t="s">
        <v>448</v>
      </c>
      <c r="E1166" s="52">
        <f>Transportation!E1166/1000000</f>
        <v>1.3900000000000001E-5</v>
      </c>
      <c r="F1166" s="55">
        <f t="shared" si="118"/>
        <v>3.3604395604395639E-6</v>
      </c>
      <c r="G1166" s="57">
        <f t="shared" si="119"/>
        <v>3.3604395604395639E-7</v>
      </c>
      <c r="H1166" s="4">
        <f t="shared" si="120"/>
        <v>5.3461538461538516E-8</v>
      </c>
      <c r="I1166">
        <v>213800</v>
      </c>
      <c r="J1166">
        <f t="shared" si="122"/>
        <v>1.9221642305893358</v>
      </c>
      <c r="K1166" s="50">
        <f t="shared" si="117"/>
        <v>652.57077326539377</v>
      </c>
      <c r="L1166" s="53">
        <f t="shared" si="121"/>
        <v>11.28913378468887</v>
      </c>
      <c r="M1166">
        <v>17</v>
      </c>
      <c r="N1166">
        <v>51.800000000000004</v>
      </c>
      <c r="O1166">
        <v>482</v>
      </c>
      <c r="P1166">
        <v>24.13</v>
      </c>
      <c r="Q1166">
        <v>117.61</v>
      </c>
      <c r="R1166" s="7">
        <v>9.3148999999999997</v>
      </c>
      <c r="S1166">
        <v>66838</v>
      </c>
      <c r="T1166">
        <v>2</v>
      </c>
      <c r="U1166" s="9">
        <v>32.015000000000001</v>
      </c>
      <c r="V1166" s="9">
        <v>31.878</v>
      </c>
      <c r="W1166" s="9">
        <v>31.212</v>
      </c>
      <c r="X1166" s="9">
        <v>31.7</v>
      </c>
      <c r="Y1166" s="9">
        <v>32.188000000000002</v>
      </c>
    </row>
    <row r="1167" spans="1:25" hidden="1" x14ac:dyDescent="0.3">
      <c r="A1167" t="s">
        <v>445</v>
      </c>
      <c r="B1167" t="s">
        <v>446</v>
      </c>
      <c r="C1167" t="s">
        <v>1244</v>
      </c>
      <c r="D1167" t="s">
        <v>448</v>
      </c>
      <c r="E1167" s="52">
        <f>Transportation!E1167/1000000</f>
        <v>7.1600000000000006E-5</v>
      </c>
      <c r="F1167" s="55">
        <f t="shared" si="118"/>
        <v>1.7309890109890129E-5</v>
      </c>
      <c r="G1167" s="57">
        <f t="shared" si="119"/>
        <v>1.730989010989013E-6</v>
      </c>
      <c r="H1167" s="4">
        <f t="shared" si="120"/>
        <v>2.7538461538461567E-7</v>
      </c>
      <c r="I1167">
        <v>539600</v>
      </c>
      <c r="J1167">
        <f t="shared" si="122"/>
        <v>3.9230556893995554</v>
      </c>
      <c r="K1167" s="50">
        <f t="shared" si="117"/>
        <v>1646.9934015622378</v>
      </c>
      <c r="L1167" s="53">
        <f t="shared" si="121"/>
        <v>58.15122150962037</v>
      </c>
      <c r="M1167">
        <v>6.88</v>
      </c>
      <c r="N1167">
        <v>206</v>
      </c>
      <c r="O1167">
        <v>374</v>
      </c>
      <c r="P1167">
        <v>28.08</v>
      </c>
      <c r="Q1167">
        <v>115.55</v>
      </c>
      <c r="R1167" s="7">
        <v>1.8149</v>
      </c>
      <c r="S1167">
        <v>44952</v>
      </c>
      <c r="T1167">
        <v>1</v>
      </c>
      <c r="U1167" s="9">
        <v>55.820999999999998</v>
      </c>
      <c r="V1167" s="9">
        <v>55.820999999999998</v>
      </c>
      <c r="W1167" s="9">
        <v>55.820999999999998</v>
      </c>
      <c r="X1167" s="9">
        <v>55.820999999999998</v>
      </c>
      <c r="Y1167" s="9">
        <v>55.820999999999998</v>
      </c>
    </row>
    <row r="1168" spans="1:25" hidden="1" x14ac:dyDescent="0.3">
      <c r="A1168" t="s">
        <v>445</v>
      </c>
      <c r="B1168" t="s">
        <v>446</v>
      </c>
      <c r="C1168" t="s">
        <v>1245</v>
      </c>
      <c r="D1168" t="s">
        <v>448</v>
      </c>
      <c r="E1168" s="52">
        <f>Transportation!E1168/1000000</f>
        <v>5.2099999999999999E-5</v>
      </c>
      <c r="F1168" s="55">
        <f t="shared" si="118"/>
        <v>1.2595604395604408E-5</v>
      </c>
      <c r="G1168" s="57">
        <f t="shared" si="119"/>
        <v>1.2595604395604408E-6</v>
      </c>
      <c r="H1168" s="4">
        <f t="shared" si="120"/>
        <v>2.0038461538461557E-7</v>
      </c>
      <c r="I1168">
        <v>467800</v>
      </c>
      <c r="J1168">
        <f t="shared" si="122"/>
        <v>3.2927662195382643</v>
      </c>
      <c r="K1168" s="50">
        <f t="shared" si="117"/>
        <v>1427.8419444974329</v>
      </c>
      <c r="L1168" s="53">
        <f t="shared" si="121"/>
        <v>42.313947495128787</v>
      </c>
      <c r="M1168">
        <v>9.25</v>
      </c>
      <c r="N1168">
        <v>154</v>
      </c>
      <c r="O1168">
        <v>340</v>
      </c>
      <c r="P1168">
        <v>38.94</v>
      </c>
      <c r="Q1168">
        <v>100.46</v>
      </c>
      <c r="R1168" s="7">
        <v>2.2113</v>
      </c>
      <c r="S1168">
        <v>13351</v>
      </c>
      <c r="T1168">
        <v>1</v>
      </c>
      <c r="U1168" s="9">
        <v>28.172000000000001</v>
      </c>
      <c r="V1168" s="9">
        <v>28.172000000000001</v>
      </c>
      <c r="W1168" s="9">
        <v>28.172000000000001</v>
      </c>
      <c r="X1168" s="9">
        <v>28.172000000000001</v>
      </c>
      <c r="Y1168" s="9">
        <v>28.172000000000001</v>
      </c>
    </row>
    <row r="1169" spans="1:25" hidden="1" x14ac:dyDescent="0.3">
      <c r="A1169" t="s">
        <v>445</v>
      </c>
      <c r="B1169" t="s">
        <v>446</v>
      </c>
      <c r="C1169" t="s">
        <v>1246</v>
      </c>
      <c r="D1169" t="s">
        <v>448</v>
      </c>
      <c r="E1169" s="52">
        <f>Transportation!E1169/1000000</f>
        <v>8.2699999999999987E-6</v>
      </c>
      <c r="F1169" s="55">
        <f t="shared" si="118"/>
        <v>1.9993406593406613E-6</v>
      </c>
      <c r="G1169" s="57">
        <f t="shared" si="119"/>
        <v>1.9993406593406611E-7</v>
      </c>
      <c r="H1169" s="4">
        <f t="shared" si="120"/>
        <v>3.1807692307692332E-8</v>
      </c>
      <c r="I1169">
        <v>490500</v>
      </c>
      <c r="J1169">
        <f t="shared" si="122"/>
        <v>0.49848246941896018</v>
      </c>
      <c r="K1169" s="50">
        <f t="shared" si="117"/>
        <v>1497.1279901154144</v>
      </c>
      <c r="L1169" s="53">
        <f t="shared" si="121"/>
        <v>6.7166285179407872</v>
      </c>
      <c r="M1169">
        <v>189</v>
      </c>
      <c r="N1169">
        <v>35.700000000000003</v>
      </c>
      <c r="O1169">
        <v>511</v>
      </c>
      <c r="P1169">
        <v>24.51</v>
      </c>
      <c r="Q1169">
        <v>117.73</v>
      </c>
      <c r="R1169" s="7">
        <v>14.333</v>
      </c>
      <c r="S1169" s="8">
        <v>442270</v>
      </c>
      <c r="T1169">
        <v>7</v>
      </c>
      <c r="U1169" s="9">
        <v>46.381999999999998</v>
      </c>
      <c r="V1169" s="9">
        <v>39.079000000000001</v>
      </c>
      <c r="W1169" s="9">
        <v>39.963000000000001</v>
      </c>
      <c r="X1169" s="9">
        <v>45.359000000000002</v>
      </c>
      <c r="Y1169" s="9">
        <v>47.566000000000003</v>
      </c>
    </row>
    <row r="1170" spans="1:25" hidden="1" x14ac:dyDescent="0.3">
      <c r="A1170" t="s">
        <v>445</v>
      </c>
      <c r="B1170" t="s">
        <v>446</v>
      </c>
      <c r="C1170" t="s">
        <v>1247</v>
      </c>
      <c r="D1170" t="s">
        <v>448</v>
      </c>
      <c r="E1170" s="52">
        <f>Transportation!E1170/1000000</f>
        <v>1.5700000000000002E-5</v>
      </c>
      <c r="F1170" s="55">
        <f t="shared" si="118"/>
        <v>3.7956043956044E-6</v>
      </c>
      <c r="G1170" s="57">
        <f t="shared" si="119"/>
        <v>3.7956043956043998E-7</v>
      </c>
      <c r="H1170" s="4">
        <f t="shared" si="120"/>
        <v>6.0384615384615454E-8</v>
      </c>
      <c r="I1170">
        <v>1368000</v>
      </c>
      <c r="J1170">
        <f t="shared" si="122"/>
        <v>0.33931022478070183</v>
      </c>
      <c r="K1170" s="50">
        <f t="shared" si="117"/>
        <v>4175.476229312716</v>
      </c>
      <c r="L1170" s="53">
        <f t="shared" si="121"/>
        <v>12.751036001411174</v>
      </c>
      <c r="M1170">
        <v>83.9</v>
      </c>
      <c r="N1170">
        <v>149</v>
      </c>
      <c r="O1170">
        <v>1300</v>
      </c>
      <c r="P1170">
        <v>21.25</v>
      </c>
      <c r="Q1170">
        <v>110.37</v>
      </c>
      <c r="R1170" s="7">
        <v>8.7317999999999998</v>
      </c>
      <c r="S1170" s="8">
        <v>700680</v>
      </c>
      <c r="T1170">
        <v>6</v>
      </c>
      <c r="U1170" s="9">
        <v>40.406999999999996</v>
      </c>
      <c r="V1170" s="9">
        <v>40.255000000000003</v>
      </c>
      <c r="W1170" s="9">
        <v>38.090000000000003</v>
      </c>
      <c r="X1170" s="9">
        <v>39.689</v>
      </c>
      <c r="Y1170" s="9">
        <v>40.646000000000001</v>
      </c>
    </row>
    <row r="1171" spans="1:25" hidden="1" x14ac:dyDescent="0.3">
      <c r="A1171" t="s">
        <v>445</v>
      </c>
      <c r="B1171" t="s">
        <v>446</v>
      </c>
      <c r="C1171" t="s">
        <v>1248</v>
      </c>
      <c r="D1171" t="s">
        <v>448</v>
      </c>
      <c r="E1171" s="52">
        <f>Transportation!E1171/1000000</f>
        <v>9.5799999999999998E-6</v>
      </c>
      <c r="F1171" s="55">
        <f t="shared" si="118"/>
        <v>2.3160439560439582E-6</v>
      </c>
      <c r="G1171" s="57">
        <f t="shared" si="119"/>
        <v>2.3160439560439585E-7</v>
      </c>
      <c r="H1171" s="4">
        <f t="shared" si="120"/>
        <v>3.6846153846153883E-8</v>
      </c>
      <c r="I1171">
        <v>103400</v>
      </c>
      <c r="J1171">
        <f t="shared" si="122"/>
        <v>2.7392291344294004</v>
      </c>
      <c r="K1171" s="50">
        <f t="shared" si="117"/>
        <v>315.60251616296404</v>
      </c>
      <c r="L1171" s="53">
        <f t="shared" si="121"/>
        <v>7.7805684645553521</v>
      </c>
      <c r="M1171">
        <v>12.3</v>
      </c>
      <c r="N1171">
        <v>29.5</v>
      </c>
      <c r="O1171">
        <v>406</v>
      </c>
      <c r="P1171">
        <v>37.369999999999997</v>
      </c>
      <c r="Q1171">
        <v>120.4</v>
      </c>
      <c r="R1171" s="7">
        <v>13.766999999999999</v>
      </c>
      <c r="S1171">
        <v>89260</v>
      </c>
      <c r="T1171">
        <v>2</v>
      </c>
      <c r="U1171" s="9">
        <v>52.606000000000002</v>
      </c>
      <c r="V1171" s="9">
        <v>52.896999999999998</v>
      </c>
      <c r="W1171" s="9">
        <v>51.819000000000003</v>
      </c>
      <c r="X1171" s="9">
        <v>53.220999999999997</v>
      </c>
      <c r="Y1171" s="9">
        <v>54.622999999999998</v>
      </c>
    </row>
    <row r="1172" spans="1:25" hidden="1" x14ac:dyDescent="0.3">
      <c r="A1172" t="s">
        <v>445</v>
      </c>
      <c r="B1172" t="s">
        <v>446</v>
      </c>
      <c r="C1172" t="s">
        <v>1249</v>
      </c>
      <c r="D1172" t="s">
        <v>448</v>
      </c>
      <c r="E1172" s="52">
        <f>Transportation!E1172/1000000</f>
        <v>5.41E-5</v>
      </c>
      <c r="F1172" s="55">
        <f t="shared" si="118"/>
        <v>1.3079120879120893E-5</v>
      </c>
      <c r="G1172" s="57">
        <f t="shared" si="119"/>
        <v>1.3079120879120892E-6</v>
      </c>
      <c r="H1172" s="4">
        <f t="shared" si="120"/>
        <v>2.0807692307692327E-7</v>
      </c>
      <c r="I1172">
        <v>851000</v>
      </c>
      <c r="J1172">
        <f t="shared" si="122"/>
        <v>1.8795379406580492</v>
      </c>
      <c r="K1172" s="50">
        <f t="shared" si="117"/>
        <v>2597.4636484978955</v>
      </c>
      <c r="L1172" s="53">
        <f t="shared" si="121"/>
        <v>43.938283291486897</v>
      </c>
      <c r="M1172">
        <v>22.400000000000002</v>
      </c>
      <c r="N1172">
        <v>180</v>
      </c>
      <c r="O1172">
        <v>458</v>
      </c>
      <c r="P1172">
        <v>46.08</v>
      </c>
      <c r="Q1172">
        <v>126</v>
      </c>
      <c r="R1172" s="7">
        <v>2.552</v>
      </c>
      <c r="S1172">
        <v>66606</v>
      </c>
      <c r="T1172">
        <v>4</v>
      </c>
      <c r="U1172" s="9">
        <v>21.356999999999999</v>
      </c>
      <c r="V1172" s="9">
        <v>21.385999999999999</v>
      </c>
      <c r="W1172" s="9">
        <v>21.283999999999999</v>
      </c>
      <c r="X1172" s="9">
        <v>21.452000000000002</v>
      </c>
      <c r="Y1172" s="9">
        <v>21.571999999999999</v>
      </c>
    </row>
    <row r="1173" spans="1:25" hidden="1" x14ac:dyDescent="0.3">
      <c r="A1173" t="s">
        <v>445</v>
      </c>
      <c r="B1173" t="s">
        <v>446</v>
      </c>
      <c r="C1173" t="s">
        <v>1250</v>
      </c>
      <c r="D1173" t="s">
        <v>448</v>
      </c>
      <c r="E1173" s="52">
        <f>Transportation!E1173/1000000</f>
        <v>1.9300000000000002E-5</v>
      </c>
      <c r="F1173" s="55">
        <f t="shared" si="118"/>
        <v>4.6659340659340714E-6</v>
      </c>
      <c r="G1173" s="57">
        <f t="shared" si="119"/>
        <v>4.6659340659340711E-7</v>
      </c>
      <c r="H1173" s="4">
        <f t="shared" si="120"/>
        <v>7.4230769230769303E-8</v>
      </c>
      <c r="I1173">
        <v>459100</v>
      </c>
      <c r="J1173">
        <f t="shared" si="122"/>
        <v>1.2428920442169462</v>
      </c>
      <c r="K1173" s="50">
        <f t="shared" si="117"/>
        <v>1401.2873807583828</v>
      </c>
      <c r="L1173" s="53">
        <f t="shared" si="121"/>
        <v>15.674840434855769</v>
      </c>
      <c r="M1173">
        <v>43.5</v>
      </c>
      <c r="N1173">
        <v>69.600000000000009</v>
      </c>
      <c r="O1173">
        <v>423</v>
      </c>
      <c r="P1173">
        <v>23.07</v>
      </c>
      <c r="Q1173">
        <v>112.46</v>
      </c>
      <c r="R1173" s="7">
        <v>6.0824999999999996</v>
      </c>
      <c r="S1173" s="8">
        <v>254650</v>
      </c>
      <c r="T1173">
        <v>5</v>
      </c>
      <c r="U1173" s="9">
        <v>49.585999999999999</v>
      </c>
      <c r="V1173" s="9">
        <v>49.595999999999997</v>
      </c>
      <c r="W1173" s="9">
        <v>45.314999999999998</v>
      </c>
      <c r="X1173" s="9">
        <v>49.585000000000001</v>
      </c>
      <c r="Y1173" s="9">
        <v>49.987000000000002</v>
      </c>
    </row>
    <row r="1174" spans="1:25" hidden="1" x14ac:dyDescent="0.3">
      <c r="A1174" t="s">
        <v>445</v>
      </c>
      <c r="B1174" t="s">
        <v>446</v>
      </c>
      <c r="C1174" t="s">
        <v>1251</v>
      </c>
      <c r="D1174" t="s">
        <v>448</v>
      </c>
      <c r="E1174" s="52">
        <f>Transportation!E1174/1000000</f>
        <v>3.8300000000000003E-5</v>
      </c>
      <c r="F1174" s="55">
        <f t="shared" si="118"/>
        <v>9.2593406593406688E-6</v>
      </c>
      <c r="G1174" s="57">
        <f t="shared" si="119"/>
        <v>9.2593406593406697E-7</v>
      </c>
      <c r="H1174" s="4">
        <f t="shared" si="120"/>
        <v>1.4730769230769245E-7</v>
      </c>
      <c r="I1174">
        <v>707100</v>
      </c>
      <c r="J1174">
        <f t="shared" si="122"/>
        <v>1.6014055473058972</v>
      </c>
      <c r="K1174" s="50">
        <f t="shared" si="117"/>
        <v>2158.2450597565944</v>
      </c>
      <c r="L1174" s="53">
        <f t="shared" si="121"/>
        <v>31.10603050025782</v>
      </c>
      <c r="M1174">
        <v>20.3</v>
      </c>
      <c r="N1174">
        <v>157</v>
      </c>
      <c r="O1174">
        <v>443</v>
      </c>
      <c r="P1174">
        <v>27.36</v>
      </c>
      <c r="Q1174">
        <v>103.72</v>
      </c>
      <c r="R1174" s="7">
        <v>2.8271999999999999</v>
      </c>
      <c r="S1174" s="8">
        <v>156600</v>
      </c>
      <c r="T1174">
        <v>4</v>
      </c>
      <c r="U1174" s="9">
        <v>22.254999999999999</v>
      </c>
      <c r="V1174" s="9">
        <v>22.521000000000001</v>
      </c>
      <c r="W1174" s="9">
        <v>22.148</v>
      </c>
      <c r="X1174" s="9">
        <v>23.032</v>
      </c>
      <c r="Y1174" s="9">
        <v>24.725000000000001</v>
      </c>
    </row>
    <row r="1175" spans="1:25" hidden="1" x14ac:dyDescent="0.3">
      <c r="A1175" t="s">
        <v>445</v>
      </c>
      <c r="B1175" t="s">
        <v>446</v>
      </c>
      <c r="C1175" t="s">
        <v>1252</v>
      </c>
      <c r="D1175" t="s">
        <v>448</v>
      </c>
      <c r="E1175" s="52">
        <f>Transportation!E1175/1000000</f>
        <v>6.9500000000000004E-6</v>
      </c>
      <c r="F1175" s="55">
        <f t="shared" si="118"/>
        <v>1.680219780219782E-6</v>
      </c>
      <c r="G1175" s="57">
        <f t="shared" si="119"/>
        <v>1.680219780219782E-7</v>
      </c>
      <c r="H1175" s="4">
        <f t="shared" si="120"/>
        <v>2.6730769230769258E-8</v>
      </c>
      <c r="I1175">
        <v>108400</v>
      </c>
      <c r="J1175">
        <f t="shared" si="122"/>
        <v>1.8955660170664206</v>
      </c>
      <c r="K1175" s="50">
        <f t="shared" si="117"/>
        <v>330.8637596911538</v>
      </c>
      <c r="L1175" s="53">
        <f t="shared" si="121"/>
        <v>5.644566892344435</v>
      </c>
      <c r="M1175">
        <v>19.600000000000001</v>
      </c>
      <c r="N1175">
        <v>24.5</v>
      </c>
      <c r="O1175">
        <v>455</v>
      </c>
      <c r="P1175">
        <v>32.950000000000003</v>
      </c>
      <c r="Q1175">
        <v>119.84</v>
      </c>
      <c r="R1175" s="7">
        <v>18.59</v>
      </c>
      <c r="S1175">
        <v>61717</v>
      </c>
      <c r="T1175">
        <v>1</v>
      </c>
      <c r="U1175" s="9">
        <v>83.12</v>
      </c>
      <c r="V1175" s="9">
        <v>83.12</v>
      </c>
      <c r="W1175" s="9">
        <v>83.12</v>
      </c>
      <c r="X1175" s="9">
        <v>83.12</v>
      </c>
      <c r="Y1175" s="9">
        <v>83.12</v>
      </c>
    </row>
    <row r="1176" spans="1:25" hidden="1" x14ac:dyDescent="0.3">
      <c r="A1176" t="s">
        <v>445</v>
      </c>
      <c r="B1176" t="s">
        <v>446</v>
      </c>
      <c r="C1176" t="s">
        <v>1253</v>
      </c>
      <c r="D1176" t="s">
        <v>448</v>
      </c>
      <c r="E1176" s="52">
        <f>Transportation!E1176/1000000</f>
        <v>3.2400000000000001E-5</v>
      </c>
      <c r="F1176" s="55">
        <f t="shared" si="118"/>
        <v>7.8329670329670415E-6</v>
      </c>
      <c r="G1176" s="57">
        <f t="shared" si="119"/>
        <v>7.8329670329670419E-7</v>
      </c>
      <c r="H1176" s="4">
        <f t="shared" si="120"/>
        <v>1.2461538461538473E-7</v>
      </c>
      <c r="I1176">
        <v>2070000</v>
      </c>
      <c r="J1176">
        <f t="shared" si="122"/>
        <v>0.46276239130434782</v>
      </c>
      <c r="K1176" s="50">
        <f t="shared" si="117"/>
        <v>6318.1548206705565</v>
      </c>
      <c r="L1176" s="53">
        <f t="shared" si="121"/>
        <v>26.314239901001397</v>
      </c>
      <c r="M1176">
        <v>274</v>
      </c>
      <c r="N1176">
        <v>125</v>
      </c>
      <c r="O1176">
        <v>390</v>
      </c>
      <c r="P1176">
        <v>34.76</v>
      </c>
      <c r="Q1176">
        <v>113.64</v>
      </c>
      <c r="R1176" s="7">
        <v>3.1143999999999998</v>
      </c>
      <c r="S1176" s="8">
        <v>1944600</v>
      </c>
      <c r="T1176">
        <v>11</v>
      </c>
      <c r="U1176" s="9">
        <v>91.647000000000006</v>
      </c>
      <c r="V1176" s="9">
        <v>90.873999999999995</v>
      </c>
      <c r="W1176" s="9">
        <v>83.034999999999997</v>
      </c>
      <c r="X1176" s="9">
        <v>88.251000000000005</v>
      </c>
      <c r="Y1176" s="9">
        <v>93.864999999999995</v>
      </c>
    </row>
    <row r="1177" spans="1:25" hidden="1" x14ac:dyDescent="0.3">
      <c r="A1177" t="s">
        <v>445</v>
      </c>
      <c r="B1177" t="s">
        <v>446</v>
      </c>
      <c r="C1177" t="s">
        <v>1254</v>
      </c>
      <c r="D1177" t="s">
        <v>448</v>
      </c>
      <c r="E1177" s="52">
        <f>Transportation!E1177/1000000</f>
        <v>3.1700000000000005E-5</v>
      </c>
      <c r="F1177" s="55">
        <f t="shared" si="118"/>
        <v>7.6637362637362723E-6</v>
      </c>
      <c r="G1177" s="57">
        <f t="shared" si="119"/>
        <v>7.6637362637362732E-7</v>
      </c>
      <c r="H1177" s="4">
        <f t="shared" si="120"/>
        <v>1.2192307692307706E-7</v>
      </c>
      <c r="I1177">
        <v>592700</v>
      </c>
      <c r="J1177">
        <f t="shared" si="122"/>
        <v>1.5812761725999667</v>
      </c>
      <c r="K1177" s="50">
        <f t="shared" si="117"/>
        <v>1809.067807831613</v>
      </c>
      <c r="L1177" s="53">
        <f t="shared" si="121"/>
        <v>25.745722372276063</v>
      </c>
      <c r="M1177">
        <v>31.8</v>
      </c>
      <c r="N1177">
        <v>105</v>
      </c>
      <c r="O1177">
        <v>432</v>
      </c>
      <c r="P1177">
        <v>32.21</v>
      </c>
      <c r="Q1177">
        <v>119.46</v>
      </c>
      <c r="R1177" s="7">
        <v>4.1106999999999996</v>
      </c>
      <c r="S1177" s="8">
        <v>470950</v>
      </c>
      <c r="T1177">
        <v>4</v>
      </c>
      <c r="U1177" s="9">
        <v>91.396000000000001</v>
      </c>
      <c r="V1177" s="9">
        <v>91.361999999999995</v>
      </c>
      <c r="W1177" s="9">
        <v>90.849000000000004</v>
      </c>
      <c r="X1177" s="9">
        <v>93.629000000000005</v>
      </c>
      <c r="Y1177" s="9">
        <v>97.084000000000003</v>
      </c>
    </row>
    <row r="1178" spans="1:25" hidden="1" x14ac:dyDescent="0.3">
      <c r="A1178" t="s">
        <v>445</v>
      </c>
      <c r="B1178" t="s">
        <v>446</v>
      </c>
      <c r="C1178" t="s">
        <v>1255</v>
      </c>
      <c r="D1178" t="s">
        <v>448</v>
      </c>
      <c r="E1178" s="52">
        <f>Transportation!E1178/1000000</f>
        <v>1.3100000000000002E-5</v>
      </c>
      <c r="F1178" s="55">
        <f t="shared" si="118"/>
        <v>3.1670329670329705E-6</v>
      </c>
      <c r="G1178" s="57">
        <f t="shared" si="119"/>
        <v>3.1670329670329708E-7</v>
      </c>
      <c r="H1178" s="4">
        <f t="shared" si="120"/>
        <v>5.0384615384615437E-8</v>
      </c>
      <c r="I1178">
        <v>117300</v>
      </c>
      <c r="J1178">
        <f t="shared" si="122"/>
        <v>3.3018449488491051</v>
      </c>
      <c r="K1178" s="50">
        <f t="shared" si="117"/>
        <v>358.02877317133152</v>
      </c>
      <c r="L1178" s="53">
        <f t="shared" si="121"/>
        <v>10.639399466145626</v>
      </c>
      <c r="M1178">
        <v>9.66</v>
      </c>
      <c r="N1178">
        <v>37.700000000000003</v>
      </c>
      <c r="O1178">
        <v>344</v>
      </c>
      <c r="P1178">
        <v>33.049999999999997</v>
      </c>
      <c r="Q1178">
        <v>112.23</v>
      </c>
      <c r="R1178" s="7">
        <v>9.1193000000000008</v>
      </c>
      <c r="S1178">
        <v>56674</v>
      </c>
      <c r="T1178">
        <v>1</v>
      </c>
      <c r="U1178" s="9">
        <v>64.762</v>
      </c>
      <c r="V1178" s="9">
        <v>64.762</v>
      </c>
      <c r="W1178" s="9">
        <v>64.762</v>
      </c>
      <c r="X1178" s="9">
        <v>64.762</v>
      </c>
      <c r="Y1178" s="9">
        <v>64.762</v>
      </c>
    </row>
    <row r="1179" spans="1:25" hidden="1" x14ac:dyDescent="0.3">
      <c r="A1179" t="s">
        <v>445</v>
      </c>
      <c r="B1179" t="s">
        <v>446</v>
      </c>
      <c r="C1179" t="s">
        <v>1256</v>
      </c>
      <c r="D1179" t="s">
        <v>448</v>
      </c>
      <c r="E1179" s="52">
        <f>Transportation!E1179/1000000</f>
        <v>2.58E-5</v>
      </c>
      <c r="F1179" s="55">
        <f t="shared" si="118"/>
        <v>6.2373626373626441E-6</v>
      </c>
      <c r="G1179" s="57">
        <f t="shared" si="119"/>
        <v>6.2373626373626443E-7</v>
      </c>
      <c r="H1179" s="4">
        <f t="shared" si="120"/>
        <v>9.9230769230769328E-8</v>
      </c>
      <c r="I1179">
        <v>138500</v>
      </c>
      <c r="J1179">
        <f t="shared" si="122"/>
        <v>5.5074850180505415</v>
      </c>
      <c r="K1179" s="50">
        <f t="shared" si="117"/>
        <v>422.73644573085608</v>
      </c>
      <c r="L1179" s="53">
        <f t="shared" si="121"/>
        <v>20.95393177301963</v>
      </c>
      <c r="M1179">
        <v>1.99</v>
      </c>
      <c r="N1179">
        <v>98.100000000000009</v>
      </c>
      <c r="O1179">
        <v>468</v>
      </c>
      <c r="P1179">
        <v>27.44</v>
      </c>
      <c r="Q1179">
        <v>104.87</v>
      </c>
      <c r="R1179" s="7">
        <v>4.774</v>
      </c>
      <c r="S1179">
        <v>33772</v>
      </c>
      <c r="T1179">
        <v>1</v>
      </c>
      <c r="U1179" s="9">
        <v>30.045999999999999</v>
      </c>
      <c r="V1179" s="9">
        <v>30.045999999999999</v>
      </c>
      <c r="W1179" s="9">
        <v>30.045999999999999</v>
      </c>
      <c r="X1179" s="9">
        <v>30.045999999999999</v>
      </c>
      <c r="Y1179" s="9">
        <v>30.045999999999999</v>
      </c>
    </row>
    <row r="1180" spans="1:25" hidden="1" x14ac:dyDescent="0.3">
      <c r="A1180" t="s">
        <v>445</v>
      </c>
      <c r="B1180" t="s">
        <v>446</v>
      </c>
      <c r="C1180" t="s">
        <v>1257</v>
      </c>
      <c r="D1180" t="s">
        <v>448</v>
      </c>
      <c r="E1180" s="52">
        <f>Transportation!E1180/1000000</f>
        <v>1.66E-5</v>
      </c>
      <c r="F1180" s="55">
        <f t="shared" si="118"/>
        <v>4.0131868131868177E-6</v>
      </c>
      <c r="G1180" s="57">
        <f t="shared" si="119"/>
        <v>4.0131868131868172E-7</v>
      </c>
      <c r="H1180" s="4">
        <f t="shared" si="120"/>
        <v>6.3846153846153913E-8</v>
      </c>
      <c r="I1180">
        <v>165200</v>
      </c>
      <c r="J1180">
        <f t="shared" si="122"/>
        <v>2.9708548728813557</v>
      </c>
      <c r="K1180" s="50">
        <f t="shared" si="117"/>
        <v>504.23148617138935</v>
      </c>
      <c r="L1180" s="53">
        <f t="shared" si="121"/>
        <v>13.481987109772318</v>
      </c>
      <c r="M1180">
        <v>11.8</v>
      </c>
      <c r="N1180">
        <v>48.1</v>
      </c>
      <c r="O1180">
        <v>344</v>
      </c>
      <c r="P1180">
        <v>30.43</v>
      </c>
      <c r="Q1180">
        <v>111.74</v>
      </c>
      <c r="R1180" s="7">
        <v>7.1406000000000001</v>
      </c>
      <c r="S1180">
        <v>79217</v>
      </c>
      <c r="T1180">
        <v>2</v>
      </c>
      <c r="U1180" s="9">
        <v>62.79</v>
      </c>
      <c r="V1180" s="9">
        <v>62.79</v>
      </c>
      <c r="W1180" s="9">
        <v>62.79</v>
      </c>
      <c r="X1180" s="9">
        <v>62.878</v>
      </c>
      <c r="Y1180" s="9">
        <v>62.965000000000003</v>
      </c>
    </row>
    <row r="1181" spans="1:25" hidden="1" x14ac:dyDescent="0.3">
      <c r="A1181" t="s">
        <v>445</v>
      </c>
      <c r="B1181" t="s">
        <v>446</v>
      </c>
      <c r="C1181" t="s">
        <v>1258</v>
      </c>
      <c r="D1181" t="s">
        <v>448</v>
      </c>
      <c r="E1181" s="52">
        <f>Transportation!E1181/1000000</f>
        <v>9.4700000000000008E-6</v>
      </c>
      <c r="F1181" s="55">
        <f t="shared" si="118"/>
        <v>2.289450549450552E-6</v>
      </c>
      <c r="G1181" s="57">
        <f t="shared" si="119"/>
        <v>2.289450549450552E-7</v>
      </c>
      <c r="H1181" s="4">
        <f t="shared" si="120"/>
        <v>3.6423076923076964E-8</v>
      </c>
      <c r="I1181">
        <v>102100</v>
      </c>
      <c r="J1181">
        <f t="shared" si="122"/>
        <v>2.7422536851126349</v>
      </c>
      <c r="K1181" s="50">
        <f t="shared" si="117"/>
        <v>311.6345928456347</v>
      </c>
      <c r="L1181" s="53">
        <f t="shared" si="121"/>
        <v>7.6912299957556556</v>
      </c>
      <c r="M1181">
        <v>6.13</v>
      </c>
      <c r="N1181">
        <v>41.2</v>
      </c>
      <c r="O1181">
        <v>506</v>
      </c>
      <c r="P1181">
        <v>26.68</v>
      </c>
      <c r="Q1181">
        <v>105.77</v>
      </c>
      <c r="R1181" s="7">
        <v>12.257999999999999</v>
      </c>
      <c r="S1181">
        <v>33523</v>
      </c>
      <c r="T1181">
        <v>1</v>
      </c>
      <c r="U1181" s="9">
        <v>28.640999999999998</v>
      </c>
      <c r="V1181" s="9">
        <v>28.640999999999998</v>
      </c>
      <c r="W1181" s="9">
        <v>28.640999999999998</v>
      </c>
      <c r="X1181" s="9">
        <v>28.640999999999998</v>
      </c>
      <c r="Y1181" s="9">
        <v>28.640999999999998</v>
      </c>
    </row>
    <row r="1182" spans="1:25" hidden="1" x14ac:dyDescent="0.3">
      <c r="A1182" t="s">
        <v>445</v>
      </c>
      <c r="B1182" t="s">
        <v>446</v>
      </c>
      <c r="C1182" t="s">
        <v>1259</v>
      </c>
      <c r="D1182" t="s">
        <v>448</v>
      </c>
      <c r="E1182" s="52">
        <f>Transportation!E1182/1000000</f>
        <v>1.3300000000000001E-5</v>
      </c>
      <c r="F1182" s="55">
        <f t="shared" si="118"/>
        <v>3.215384615384619E-6</v>
      </c>
      <c r="G1182" s="57">
        <f t="shared" si="119"/>
        <v>3.215384615384619E-7</v>
      </c>
      <c r="H1182" s="4">
        <f t="shared" si="120"/>
        <v>5.115384615384621E-8</v>
      </c>
      <c r="I1182">
        <v>119900</v>
      </c>
      <c r="J1182">
        <f t="shared" si="122"/>
        <v>3.2795620308590494</v>
      </c>
      <c r="K1182" s="50">
        <f t="shared" si="117"/>
        <v>365.9646198059902</v>
      </c>
      <c r="L1182" s="53">
        <f t="shared" si="121"/>
        <v>10.801833045781439</v>
      </c>
      <c r="M1182">
        <v>6.7700000000000005</v>
      </c>
      <c r="N1182">
        <v>46.1</v>
      </c>
      <c r="O1182">
        <v>449</v>
      </c>
      <c r="P1182">
        <v>24.54</v>
      </c>
      <c r="Q1182">
        <v>111.3</v>
      </c>
      <c r="R1182" s="7">
        <v>9.7317999999999998</v>
      </c>
      <c r="S1182">
        <v>61182</v>
      </c>
      <c r="T1182">
        <v>2</v>
      </c>
      <c r="U1182" s="9">
        <v>48.002000000000002</v>
      </c>
      <c r="V1182" s="9">
        <v>47.866</v>
      </c>
      <c r="W1182" s="9">
        <v>46.847000000000001</v>
      </c>
      <c r="X1182" s="9">
        <v>47.722999999999999</v>
      </c>
      <c r="Y1182" s="9">
        <v>48.598999999999997</v>
      </c>
    </row>
    <row r="1183" spans="1:25" hidden="1" x14ac:dyDescent="0.3">
      <c r="A1183" t="s">
        <v>445</v>
      </c>
      <c r="B1183" t="s">
        <v>446</v>
      </c>
      <c r="C1183" t="s">
        <v>1260</v>
      </c>
      <c r="D1183" t="s">
        <v>448</v>
      </c>
      <c r="E1183" s="52">
        <f>Transportation!E1183/1000000</f>
        <v>2.2500000000000001E-5</v>
      </c>
      <c r="F1183" s="55">
        <f t="shared" si="118"/>
        <v>5.4395604395604459E-6</v>
      </c>
      <c r="G1183" s="57">
        <f t="shared" si="119"/>
        <v>5.4395604395604461E-7</v>
      </c>
      <c r="H1183" s="4">
        <f t="shared" si="120"/>
        <v>8.6538461538461632E-8</v>
      </c>
      <c r="I1183">
        <v>145000</v>
      </c>
      <c r="J1183">
        <f t="shared" si="122"/>
        <v>4.5877306034482759</v>
      </c>
      <c r="K1183" s="50">
        <f t="shared" si="117"/>
        <v>442.57606231750276</v>
      </c>
      <c r="L1183" s="53">
        <f t="shared" si="121"/>
        <v>18.273777709028746</v>
      </c>
      <c r="M1183">
        <v>7.59</v>
      </c>
      <c r="N1183">
        <v>52.6</v>
      </c>
      <c r="O1183">
        <v>297</v>
      </c>
      <c r="P1183">
        <v>30.31</v>
      </c>
      <c r="Q1183">
        <v>108.04</v>
      </c>
      <c r="R1183" s="7">
        <v>5.6486999999999998</v>
      </c>
      <c r="S1183">
        <v>88888</v>
      </c>
      <c r="T1183">
        <v>2</v>
      </c>
      <c r="U1183" s="9">
        <v>54.76</v>
      </c>
      <c r="V1183" s="9">
        <v>54.582000000000001</v>
      </c>
      <c r="W1183" s="9">
        <v>53.334000000000003</v>
      </c>
      <c r="X1183" s="9">
        <v>54.067</v>
      </c>
      <c r="Y1183" s="9">
        <v>54.801000000000002</v>
      </c>
    </row>
    <row r="1184" spans="1:25" hidden="1" x14ac:dyDescent="0.3">
      <c r="A1184" t="s">
        <v>445</v>
      </c>
      <c r="B1184" t="s">
        <v>446</v>
      </c>
      <c r="C1184" t="s">
        <v>1261</v>
      </c>
      <c r="D1184" t="s">
        <v>448</v>
      </c>
      <c r="E1184" s="52">
        <f>Transportation!E1184/1000000</f>
        <v>8.570000000000001E-6</v>
      </c>
      <c r="F1184" s="55">
        <f t="shared" si="118"/>
        <v>2.0718681318681344E-6</v>
      </c>
      <c r="G1184" s="57">
        <f t="shared" si="119"/>
        <v>2.0718681318681343E-7</v>
      </c>
      <c r="H1184" s="4">
        <f t="shared" si="120"/>
        <v>3.2961538461538498E-8</v>
      </c>
      <c r="I1184">
        <v>128500</v>
      </c>
      <c r="J1184">
        <f t="shared" si="122"/>
        <v>1.9717919357976654</v>
      </c>
      <c r="K1184" s="50">
        <f t="shared" si="117"/>
        <v>392.2139586744766</v>
      </c>
      <c r="L1184" s="53">
        <f t="shared" si="121"/>
        <v>6.9602788873945061</v>
      </c>
      <c r="M1184">
        <v>19.3</v>
      </c>
      <c r="N1184">
        <v>29.200000000000003</v>
      </c>
      <c r="O1184">
        <v>435</v>
      </c>
      <c r="P1184">
        <v>36.799999999999997</v>
      </c>
      <c r="Q1184">
        <v>117.85</v>
      </c>
      <c r="R1184" s="7">
        <v>14.89</v>
      </c>
      <c r="S1184" s="8">
        <v>198160</v>
      </c>
      <c r="T1184">
        <v>2</v>
      </c>
      <c r="U1184" s="9">
        <v>81.174999999999997</v>
      </c>
      <c r="V1184" s="9">
        <v>81.292000000000002</v>
      </c>
      <c r="W1184" s="9">
        <v>80.888999999999996</v>
      </c>
      <c r="X1184" s="9">
        <v>81.426000000000002</v>
      </c>
      <c r="Y1184" s="9">
        <v>81.962000000000003</v>
      </c>
    </row>
    <row r="1185" spans="1:25" hidden="1" x14ac:dyDescent="0.3">
      <c r="A1185" t="s">
        <v>445</v>
      </c>
      <c r="B1185" t="s">
        <v>446</v>
      </c>
      <c r="C1185" t="s">
        <v>1262</v>
      </c>
      <c r="D1185" t="s">
        <v>448</v>
      </c>
      <c r="E1185" s="52">
        <f>Transportation!E1185/1000000</f>
        <v>1.7100000000000002E-5</v>
      </c>
      <c r="F1185" s="55">
        <f t="shared" si="118"/>
        <v>4.1340659340659392E-6</v>
      </c>
      <c r="G1185" s="57">
        <f t="shared" si="119"/>
        <v>4.1340659340659389E-7</v>
      </c>
      <c r="H1185" s="4">
        <f t="shared" si="120"/>
        <v>6.5769230769230839E-8</v>
      </c>
      <c r="I1185">
        <v>352100</v>
      </c>
      <c r="J1185">
        <f t="shared" si="122"/>
        <v>1.4358645626242548</v>
      </c>
      <c r="K1185" s="50">
        <f t="shared" si="117"/>
        <v>1074.6967692551223</v>
      </c>
      <c r="L1185" s="53">
        <f t="shared" si="121"/>
        <v>13.888071058861851</v>
      </c>
      <c r="M1185">
        <v>39.900000000000006</v>
      </c>
      <c r="N1185">
        <v>55.7</v>
      </c>
      <c r="O1185">
        <v>387</v>
      </c>
      <c r="P1185">
        <v>33.630000000000003</v>
      </c>
      <c r="Q1185">
        <v>114.66</v>
      </c>
      <c r="R1185" s="7">
        <v>6.9433999999999996</v>
      </c>
      <c r="S1185" s="8">
        <v>343610</v>
      </c>
      <c r="T1185">
        <v>3</v>
      </c>
      <c r="U1185" s="9">
        <v>81.049000000000007</v>
      </c>
      <c r="V1185" s="9">
        <v>80.834999999999994</v>
      </c>
      <c r="W1185" s="9">
        <v>77.058000000000007</v>
      </c>
      <c r="X1185" s="9">
        <v>81.061000000000007</v>
      </c>
      <c r="Y1185" s="9">
        <v>82.305999999999997</v>
      </c>
    </row>
    <row r="1186" spans="1:25" hidden="1" x14ac:dyDescent="0.3">
      <c r="A1186" t="s">
        <v>445</v>
      </c>
      <c r="B1186" t="s">
        <v>446</v>
      </c>
      <c r="C1186" t="s">
        <v>1263</v>
      </c>
      <c r="D1186" t="s">
        <v>448</v>
      </c>
      <c r="E1186" s="52">
        <f>Transportation!E1186/1000000</f>
        <v>1.13E-5</v>
      </c>
      <c r="F1186" s="55">
        <f t="shared" si="118"/>
        <v>2.7318681318681348E-6</v>
      </c>
      <c r="G1186" s="57">
        <f t="shared" si="119"/>
        <v>2.7318681318681349E-7</v>
      </c>
      <c r="H1186" s="4">
        <f t="shared" si="120"/>
        <v>4.3461538461538506E-8</v>
      </c>
      <c r="I1186">
        <v>195100</v>
      </c>
      <c r="J1186">
        <f t="shared" si="122"/>
        <v>1.7123974243977447</v>
      </c>
      <c r="K1186" s="50">
        <f t="shared" si="117"/>
        <v>595.49372246996404</v>
      </c>
      <c r="L1186" s="53">
        <f t="shared" si="121"/>
        <v>9.1774972494233271</v>
      </c>
      <c r="M1186">
        <v>11.600000000000001</v>
      </c>
      <c r="N1186">
        <v>57.300000000000004</v>
      </c>
      <c r="O1186">
        <v>690</v>
      </c>
      <c r="P1186">
        <v>39.71</v>
      </c>
      <c r="Q1186">
        <v>122.97</v>
      </c>
      <c r="R1186" s="7">
        <v>12.052</v>
      </c>
      <c r="S1186">
        <v>27179</v>
      </c>
      <c r="T1186">
        <v>2</v>
      </c>
      <c r="U1186" s="9">
        <v>37.729999999999997</v>
      </c>
      <c r="V1186" s="9">
        <v>38.034999999999997</v>
      </c>
      <c r="W1186" s="9">
        <v>37.631</v>
      </c>
      <c r="X1186" s="9">
        <v>38.523000000000003</v>
      </c>
      <c r="Y1186" s="9">
        <v>39.414999999999999</v>
      </c>
    </row>
    <row r="1187" spans="1:25" hidden="1" x14ac:dyDescent="0.3">
      <c r="A1187" t="s">
        <v>445</v>
      </c>
      <c r="B1187" t="s">
        <v>446</v>
      </c>
      <c r="C1187" t="s">
        <v>1264</v>
      </c>
      <c r="D1187" t="s">
        <v>448</v>
      </c>
      <c r="E1187" s="52">
        <f>Transportation!E1187/1000000</f>
        <v>5.9200000000000001E-6</v>
      </c>
      <c r="F1187" s="55">
        <f t="shared" si="118"/>
        <v>1.4312087912087927E-6</v>
      </c>
      <c r="G1187" s="57">
        <f t="shared" si="119"/>
        <v>1.4312087912087926E-7</v>
      </c>
      <c r="H1187" s="4">
        <f t="shared" si="120"/>
        <v>2.2769230769230791E-8</v>
      </c>
      <c r="I1187">
        <v>112800</v>
      </c>
      <c r="J1187">
        <f t="shared" si="122"/>
        <v>1.5516579787234042</v>
      </c>
      <c r="K1187" s="50">
        <f t="shared" si="117"/>
        <v>344.29365399596077</v>
      </c>
      <c r="L1187" s="53">
        <f t="shared" si="121"/>
        <v>4.8080339572200081</v>
      </c>
      <c r="M1187">
        <v>34.800000000000004</v>
      </c>
      <c r="N1187">
        <v>19.100000000000001</v>
      </c>
      <c r="O1187">
        <v>403</v>
      </c>
      <c r="P1187">
        <v>36.01</v>
      </c>
      <c r="Q1187">
        <v>119.4</v>
      </c>
      <c r="R1187" s="7">
        <v>21.091000000000001</v>
      </c>
      <c r="S1187" s="8">
        <v>187910</v>
      </c>
      <c r="T1187">
        <v>4</v>
      </c>
      <c r="U1187" s="9">
        <v>67.650000000000006</v>
      </c>
      <c r="V1187" s="9">
        <v>67.655000000000001</v>
      </c>
      <c r="W1187" s="9">
        <v>66.468000000000004</v>
      </c>
      <c r="X1187" s="9">
        <v>67.494</v>
      </c>
      <c r="Y1187" s="9">
        <v>69.171000000000006</v>
      </c>
    </row>
    <row r="1188" spans="1:25" hidden="1" x14ac:dyDescent="0.3">
      <c r="A1188" t="s">
        <v>445</v>
      </c>
      <c r="B1188" t="s">
        <v>446</v>
      </c>
      <c r="C1188" t="s">
        <v>1265</v>
      </c>
      <c r="D1188" t="s">
        <v>448</v>
      </c>
      <c r="E1188" s="52">
        <f>Transportation!E1188/1000000</f>
        <v>9.8499999999999989E-6</v>
      </c>
      <c r="F1188" s="55">
        <f t="shared" si="118"/>
        <v>2.3813186813186837E-6</v>
      </c>
      <c r="G1188" s="57">
        <f t="shared" si="119"/>
        <v>2.3813186813186834E-7</v>
      </c>
      <c r="H1188" s="4">
        <f t="shared" si="120"/>
        <v>3.7884615384615418E-8</v>
      </c>
      <c r="I1188">
        <v>407000</v>
      </c>
      <c r="J1188">
        <f t="shared" si="122"/>
        <v>0.71552566031941023</v>
      </c>
      <c r="K1188" s="50">
        <f t="shared" si="117"/>
        <v>1242.2652231946456</v>
      </c>
      <c r="L1188" s="53">
        <f t="shared" si="121"/>
        <v>7.9998537970636932</v>
      </c>
      <c r="M1188">
        <v>75.7</v>
      </c>
      <c r="N1188">
        <v>46.800000000000004</v>
      </c>
      <c r="O1188">
        <v>576</v>
      </c>
      <c r="P1188">
        <v>22.26</v>
      </c>
      <c r="Q1188">
        <v>113.54</v>
      </c>
      <c r="R1188" s="7">
        <v>12.305</v>
      </c>
      <c r="S1188" s="8">
        <v>861470</v>
      </c>
      <c r="T1188">
        <v>5</v>
      </c>
      <c r="U1188" s="9">
        <v>46.463000000000001</v>
      </c>
      <c r="V1188" s="9">
        <v>42.911999999999999</v>
      </c>
      <c r="W1188" s="9">
        <v>25.341000000000001</v>
      </c>
      <c r="X1188" s="9">
        <v>46.689</v>
      </c>
      <c r="Y1188" s="9">
        <v>50.524000000000001</v>
      </c>
    </row>
    <row r="1189" spans="1:25" hidden="1" x14ac:dyDescent="0.3">
      <c r="A1189" t="s">
        <v>445</v>
      </c>
      <c r="B1189" t="s">
        <v>446</v>
      </c>
      <c r="C1189" t="s">
        <v>1266</v>
      </c>
      <c r="D1189" t="s">
        <v>448</v>
      </c>
      <c r="E1189" s="52">
        <f>Transportation!E1189/1000000</f>
        <v>7.6599999999999995E-6</v>
      </c>
      <c r="F1189" s="55">
        <f t="shared" si="118"/>
        <v>1.8518681318681337E-6</v>
      </c>
      <c r="G1189" s="57">
        <f t="shared" si="119"/>
        <v>1.8518681318681337E-7</v>
      </c>
      <c r="H1189" s="4">
        <f t="shared" si="120"/>
        <v>2.9461538461538487E-8</v>
      </c>
      <c r="I1189">
        <v>103000</v>
      </c>
      <c r="J1189">
        <f t="shared" si="122"/>
        <v>2.1987453640776695</v>
      </c>
      <c r="K1189" s="50">
        <f t="shared" si="117"/>
        <v>314.38161668070887</v>
      </c>
      <c r="L1189" s="53">
        <f t="shared" si="121"/>
        <v>6.221206100051563</v>
      </c>
      <c r="M1189">
        <v>19.3</v>
      </c>
      <c r="N1189">
        <v>23.5</v>
      </c>
      <c r="O1189">
        <v>408</v>
      </c>
      <c r="P1189">
        <v>29.73</v>
      </c>
      <c r="Q1189">
        <v>120.24</v>
      </c>
      <c r="R1189" s="7">
        <v>17.388000000000002</v>
      </c>
      <c r="S1189" s="8">
        <v>148210</v>
      </c>
      <c r="T1189">
        <v>3</v>
      </c>
      <c r="U1189" s="9">
        <v>50.435000000000002</v>
      </c>
      <c r="V1189" s="9">
        <v>50.427</v>
      </c>
      <c r="W1189" s="9">
        <v>48.015000000000001</v>
      </c>
      <c r="X1189" s="9">
        <v>50.122</v>
      </c>
      <c r="Y1189" s="9">
        <v>50.435000000000002</v>
      </c>
    </row>
    <row r="1190" spans="1:25" hidden="1" x14ac:dyDescent="0.3">
      <c r="A1190" t="s">
        <v>445</v>
      </c>
      <c r="B1190" t="s">
        <v>446</v>
      </c>
      <c r="C1190" t="s">
        <v>1267</v>
      </c>
      <c r="D1190" t="s">
        <v>448</v>
      </c>
      <c r="E1190" s="52">
        <f>Transportation!E1190/1000000</f>
        <v>2.1700000000000002E-5</v>
      </c>
      <c r="F1190" s="55">
        <f t="shared" si="118"/>
        <v>5.246153846153852E-6</v>
      </c>
      <c r="G1190" s="57">
        <f t="shared" si="119"/>
        <v>5.2461538461538524E-7</v>
      </c>
      <c r="H1190" s="4">
        <f t="shared" si="120"/>
        <v>8.3461538461538553E-8</v>
      </c>
      <c r="I1190">
        <v>326400</v>
      </c>
      <c r="J1190">
        <f t="shared" si="122"/>
        <v>1.965590188419118</v>
      </c>
      <c r="K1190" s="50">
        <f t="shared" si="117"/>
        <v>996.25397752022684</v>
      </c>
      <c r="L1190" s="53">
        <f t="shared" si="121"/>
        <v>17.624043390485504</v>
      </c>
      <c r="M1190">
        <v>21.900000000000002</v>
      </c>
      <c r="N1190">
        <v>69.8</v>
      </c>
      <c r="O1190">
        <v>392</v>
      </c>
      <c r="P1190">
        <v>32.99</v>
      </c>
      <c r="Q1190">
        <v>114.03</v>
      </c>
      <c r="R1190" s="7">
        <v>5.6182999999999996</v>
      </c>
      <c r="S1190" s="8">
        <v>180990</v>
      </c>
      <c r="T1190">
        <v>3</v>
      </c>
      <c r="U1190" s="9">
        <v>68.224000000000004</v>
      </c>
      <c r="V1190" s="9">
        <v>68.286000000000001</v>
      </c>
      <c r="W1190" s="9">
        <v>68.126000000000005</v>
      </c>
      <c r="X1190" s="9">
        <v>69.346000000000004</v>
      </c>
      <c r="Y1190" s="9">
        <v>69.650000000000006</v>
      </c>
    </row>
    <row r="1191" spans="1:25" hidden="1" x14ac:dyDescent="0.3">
      <c r="A1191" t="s">
        <v>445</v>
      </c>
      <c r="B1191" t="s">
        <v>446</v>
      </c>
      <c r="C1191" t="s">
        <v>1268</v>
      </c>
      <c r="D1191" t="s">
        <v>448</v>
      </c>
      <c r="E1191" s="52">
        <f>Transportation!E1191/1000000</f>
        <v>2.51E-5</v>
      </c>
      <c r="F1191" s="55">
        <f t="shared" si="118"/>
        <v>6.0681318681318741E-6</v>
      </c>
      <c r="G1191" s="57">
        <f t="shared" si="119"/>
        <v>6.0681318681318745E-7</v>
      </c>
      <c r="H1191" s="4">
        <f t="shared" si="120"/>
        <v>9.6538461538461629E-8</v>
      </c>
      <c r="I1191">
        <v>723400</v>
      </c>
      <c r="J1191">
        <f t="shared" si="122"/>
        <v>1.0258375898534697</v>
      </c>
      <c r="K1191" s="50">
        <f t="shared" si="117"/>
        <v>2207.9967136584933</v>
      </c>
      <c r="L1191" s="53">
        <f t="shared" si="121"/>
        <v>20.385414244294292</v>
      </c>
      <c r="M1191">
        <v>75.8</v>
      </c>
      <c r="N1191">
        <v>83.100000000000009</v>
      </c>
      <c r="O1191">
        <v>396</v>
      </c>
      <c r="P1191">
        <v>27.87</v>
      </c>
      <c r="Q1191">
        <v>113.14</v>
      </c>
      <c r="R1191" s="7">
        <v>4.7670000000000003</v>
      </c>
      <c r="S1191" s="8">
        <v>840070</v>
      </c>
      <c r="T1191">
        <v>5</v>
      </c>
      <c r="U1191" s="9">
        <v>72.978999999999999</v>
      </c>
      <c r="V1191" s="9">
        <v>74.233999999999995</v>
      </c>
      <c r="W1191" s="9">
        <v>63.667000000000002</v>
      </c>
      <c r="X1191" s="9">
        <v>77.834000000000003</v>
      </c>
      <c r="Y1191" s="9">
        <v>83.635000000000005</v>
      </c>
    </row>
    <row r="1192" spans="1:25" hidden="1" x14ac:dyDescent="0.3">
      <c r="A1192" t="s">
        <v>445</v>
      </c>
      <c r="B1192" t="s">
        <v>446</v>
      </c>
      <c r="C1192" t="s">
        <v>1269</v>
      </c>
      <c r="D1192" t="s">
        <v>448</v>
      </c>
      <c r="E1192" s="52">
        <f>Transportation!E1192/1000000</f>
        <v>6.6400000000000001E-5</v>
      </c>
      <c r="F1192" s="55">
        <f t="shared" si="118"/>
        <v>1.6052747252747271E-5</v>
      </c>
      <c r="G1192" s="57">
        <f t="shared" si="119"/>
        <v>1.6052747252747269E-6</v>
      </c>
      <c r="H1192" s="4">
        <f t="shared" si="120"/>
        <v>2.5538461538461565E-7</v>
      </c>
      <c r="I1192">
        <v>2654000</v>
      </c>
      <c r="J1192">
        <f t="shared" si="122"/>
        <v>0.73969137151469477</v>
      </c>
      <c r="K1192" s="50">
        <f t="shared" si="117"/>
        <v>8100.6680647631192</v>
      </c>
      <c r="L1192" s="53">
        <f t="shared" si="121"/>
        <v>53.927948439089278</v>
      </c>
      <c r="M1192">
        <v>118</v>
      </c>
      <c r="N1192">
        <v>244</v>
      </c>
      <c r="O1192">
        <v>435</v>
      </c>
      <c r="P1192">
        <v>36.79</v>
      </c>
      <c r="Q1192">
        <v>118.07</v>
      </c>
      <c r="R1192" s="7">
        <v>1.7801</v>
      </c>
      <c r="S1192" s="8">
        <v>748600</v>
      </c>
      <c r="T1192">
        <v>8</v>
      </c>
      <c r="U1192" s="9">
        <v>86.286000000000001</v>
      </c>
      <c r="V1192" s="9">
        <v>85.396000000000001</v>
      </c>
      <c r="W1192" s="9">
        <v>74.335999999999999</v>
      </c>
      <c r="X1192" s="9">
        <v>84.040999999999997</v>
      </c>
      <c r="Y1192" s="9">
        <v>88.762</v>
      </c>
    </row>
    <row r="1193" spans="1:25" hidden="1" x14ac:dyDescent="0.3">
      <c r="A1193" t="s">
        <v>445</v>
      </c>
      <c r="B1193" t="s">
        <v>446</v>
      </c>
      <c r="C1193" t="s">
        <v>1270</v>
      </c>
      <c r="D1193" t="s">
        <v>448</v>
      </c>
      <c r="E1193" s="52">
        <f>Transportation!E1193/1000000</f>
        <v>4.7599999999999998E-5</v>
      </c>
      <c r="F1193" s="55">
        <f t="shared" si="118"/>
        <v>1.1507692307692319E-5</v>
      </c>
      <c r="G1193" s="57">
        <f t="shared" si="119"/>
        <v>1.150769230769232E-6</v>
      </c>
      <c r="H1193" s="4">
        <f t="shared" si="120"/>
        <v>1.8307692307692325E-7</v>
      </c>
      <c r="I1193">
        <v>1072000</v>
      </c>
      <c r="J1193">
        <f t="shared" si="122"/>
        <v>1.3127909048507462</v>
      </c>
      <c r="K1193" s="50">
        <f t="shared" si="117"/>
        <v>3272.0106124438826</v>
      </c>
      <c r="L1193" s="53">
        <f t="shared" si="121"/>
        <v>38.659191953323045</v>
      </c>
      <c r="M1193">
        <v>43.900000000000006</v>
      </c>
      <c r="N1193">
        <v>162</v>
      </c>
      <c r="O1193">
        <v>337</v>
      </c>
      <c r="P1193">
        <v>29.37</v>
      </c>
      <c r="Q1193">
        <v>104.76</v>
      </c>
      <c r="R1193" s="7">
        <v>2.0834999999999999</v>
      </c>
      <c r="S1193" s="8">
        <v>603950</v>
      </c>
      <c r="T1193">
        <v>5</v>
      </c>
      <c r="U1193" s="9">
        <v>90.087000000000003</v>
      </c>
      <c r="V1193" s="9">
        <v>89.578000000000003</v>
      </c>
      <c r="W1193" s="9">
        <v>81.19</v>
      </c>
      <c r="X1193" s="9">
        <v>88.762</v>
      </c>
      <c r="Y1193" s="9">
        <v>95.475999999999999</v>
      </c>
    </row>
    <row r="1194" spans="1:25" hidden="1" x14ac:dyDescent="0.3">
      <c r="A1194" t="s">
        <v>445</v>
      </c>
      <c r="B1194" t="s">
        <v>446</v>
      </c>
      <c r="C1194" t="s">
        <v>1271</v>
      </c>
      <c r="D1194" t="s">
        <v>448</v>
      </c>
      <c r="E1194" s="52">
        <f>Transportation!E1194/1000000</f>
        <v>1.2100000000000001E-5</v>
      </c>
      <c r="F1194" s="55">
        <f t="shared" si="118"/>
        <v>2.9252747252747287E-6</v>
      </c>
      <c r="G1194" s="57">
        <f t="shared" si="119"/>
        <v>2.9252747252747285E-7</v>
      </c>
      <c r="H1194" s="4">
        <f t="shared" si="120"/>
        <v>4.6538461538461585E-8</v>
      </c>
      <c r="I1194">
        <v>110700</v>
      </c>
      <c r="J1194">
        <f t="shared" si="122"/>
        <v>3.2316263550135504</v>
      </c>
      <c r="K1194" s="50">
        <f t="shared" si="117"/>
        <v>337.88393171412105</v>
      </c>
      <c r="L1194" s="53">
        <f t="shared" si="121"/>
        <v>9.8272315679665709</v>
      </c>
      <c r="M1194">
        <v>9.4700000000000006</v>
      </c>
      <c r="N1194">
        <v>36</v>
      </c>
      <c r="O1194">
        <v>382</v>
      </c>
      <c r="P1194">
        <v>23.63</v>
      </c>
      <c r="Q1194">
        <v>115.18</v>
      </c>
      <c r="R1194" s="7">
        <v>10.621</v>
      </c>
      <c r="S1194">
        <v>14350</v>
      </c>
      <c r="T1194">
        <v>1</v>
      </c>
      <c r="U1194" s="9">
        <v>35.149000000000001</v>
      </c>
      <c r="V1194" s="9">
        <v>35.149000000000001</v>
      </c>
      <c r="W1194" s="9">
        <v>35.149000000000001</v>
      </c>
      <c r="X1194" s="9">
        <v>35.149000000000001</v>
      </c>
      <c r="Y1194" s="9">
        <v>35.149000000000001</v>
      </c>
    </row>
    <row r="1195" spans="1:25" hidden="1" x14ac:dyDescent="0.3">
      <c r="A1195" t="s">
        <v>445</v>
      </c>
      <c r="B1195" t="s">
        <v>446</v>
      </c>
      <c r="C1195" t="s">
        <v>1272</v>
      </c>
      <c r="D1195" t="s">
        <v>448</v>
      </c>
      <c r="E1195" s="52">
        <f>Transportation!E1195/1000000</f>
        <v>2.3E-5</v>
      </c>
      <c r="F1195" s="55">
        <f t="shared" si="118"/>
        <v>5.5604395604395666E-6</v>
      </c>
      <c r="G1195" s="57">
        <f t="shared" si="119"/>
        <v>5.5604395604395661E-7</v>
      </c>
      <c r="H1195" s="4">
        <f t="shared" si="120"/>
        <v>8.8461538461538545E-8</v>
      </c>
      <c r="I1195">
        <v>280200</v>
      </c>
      <c r="J1195">
        <f t="shared" si="122"/>
        <v>2.4268509100642399</v>
      </c>
      <c r="K1195" s="50">
        <f t="shared" si="117"/>
        <v>855.24008731975357</v>
      </c>
      <c r="L1195" s="53">
        <f t="shared" si="121"/>
        <v>18.679861658118277</v>
      </c>
      <c r="M1195">
        <v>13.5</v>
      </c>
      <c r="N1195">
        <v>76.100000000000009</v>
      </c>
      <c r="O1195">
        <v>350</v>
      </c>
      <c r="P1195">
        <v>30.13</v>
      </c>
      <c r="Q1195">
        <v>104.64</v>
      </c>
      <c r="R1195" s="7">
        <v>4.6041999999999996</v>
      </c>
      <c r="S1195">
        <v>68109</v>
      </c>
      <c r="T1195">
        <v>1</v>
      </c>
      <c r="U1195" s="9">
        <v>79.082999999999998</v>
      </c>
      <c r="V1195" s="9">
        <v>79.082999999999998</v>
      </c>
      <c r="W1195" s="9">
        <v>79.082999999999998</v>
      </c>
      <c r="X1195" s="9">
        <v>79.082999999999998</v>
      </c>
      <c r="Y1195" s="9">
        <v>79.082999999999998</v>
      </c>
    </row>
    <row r="1196" spans="1:25" hidden="1" x14ac:dyDescent="0.3">
      <c r="A1196" t="s">
        <v>445</v>
      </c>
      <c r="B1196" t="s">
        <v>446</v>
      </c>
      <c r="C1196" t="s">
        <v>1273</v>
      </c>
      <c r="D1196" t="s">
        <v>448</v>
      </c>
      <c r="E1196" s="52">
        <f>Transportation!E1196/1000000</f>
        <v>1.7400000000000003E-5</v>
      </c>
      <c r="F1196" s="55">
        <f t="shared" si="118"/>
        <v>4.2065934065934115E-6</v>
      </c>
      <c r="G1196" s="57">
        <f t="shared" si="119"/>
        <v>4.2065934065934119E-7</v>
      </c>
      <c r="H1196" s="4">
        <f t="shared" si="120"/>
        <v>6.6923076923076992E-8</v>
      </c>
      <c r="I1196">
        <v>148000</v>
      </c>
      <c r="J1196">
        <f t="shared" si="122"/>
        <v>3.4759292229729737</v>
      </c>
      <c r="K1196" s="50">
        <f t="shared" si="117"/>
        <v>451.7328084344166</v>
      </c>
      <c r="L1196" s="53">
        <f t="shared" si="121"/>
        <v>14.131721428315569</v>
      </c>
      <c r="M1196">
        <v>6.86</v>
      </c>
      <c r="N1196">
        <v>56.5</v>
      </c>
      <c r="O1196">
        <v>350</v>
      </c>
      <c r="P1196">
        <v>29.79</v>
      </c>
      <c r="Q1196">
        <v>104.85</v>
      </c>
      <c r="R1196" s="7">
        <v>6.2004999999999999</v>
      </c>
      <c r="S1196" s="8">
        <v>160140</v>
      </c>
      <c r="T1196">
        <v>2</v>
      </c>
      <c r="U1196" s="9">
        <v>85.218000000000004</v>
      </c>
      <c r="V1196" s="9">
        <v>85.204999999999998</v>
      </c>
      <c r="W1196" s="9">
        <v>83.42</v>
      </c>
      <c r="X1196" s="9">
        <v>84.319000000000003</v>
      </c>
      <c r="Y1196" s="9">
        <v>85.218000000000004</v>
      </c>
    </row>
    <row r="1197" spans="1:25" hidden="1" x14ac:dyDescent="0.3">
      <c r="A1197" t="s">
        <v>445</v>
      </c>
      <c r="B1197" t="s">
        <v>446</v>
      </c>
      <c r="C1197" t="s">
        <v>1274</v>
      </c>
      <c r="D1197" t="s">
        <v>448</v>
      </c>
      <c r="E1197" s="52">
        <f>Transportation!E1197/1000000</f>
        <v>1.1200000000000001E-5</v>
      </c>
      <c r="F1197" s="55">
        <f t="shared" si="118"/>
        <v>2.7076923076923106E-6</v>
      </c>
      <c r="G1197" s="57">
        <f t="shared" si="119"/>
        <v>2.7076923076923106E-7</v>
      </c>
      <c r="H1197" s="4">
        <f t="shared" si="120"/>
        <v>4.307692307692312E-8</v>
      </c>
      <c r="I1197">
        <v>145300</v>
      </c>
      <c r="J1197">
        <f t="shared" si="122"/>
        <v>2.2789552649690301</v>
      </c>
      <c r="K1197" s="50">
        <f t="shared" si="117"/>
        <v>443.49173692919413</v>
      </c>
      <c r="L1197" s="53">
        <f t="shared" si="121"/>
        <v>9.0962804596054223</v>
      </c>
      <c r="M1197">
        <v>14.8</v>
      </c>
      <c r="N1197">
        <v>37.800000000000004</v>
      </c>
      <c r="O1197">
        <v>435</v>
      </c>
      <c r="P1197">
        <v>36.89</v>
      </c>
      <c r="Q1197">
        <v>117.74</v>
      </c>
      <c r="R1197" s="7">
        <v>11.506</v>
      </c>
      <c r="S1197" s="8">
        <v>125670</v>
      </c>
      <c r="T1197">
        <v>2</v>
      </c>
      <c r="U1197" s="9">
        <v>79.968000000000004</v>
      </c>
      <c r="V1197" s="9">
        <v>81.025999999999996</v>
      </c>
      <c r="W1197" s="9">
        <v>79.47</v>
      </c>
      <c r="X1197" s="9">
        <v>82.686000000000007</v>
      </c>
      <c r="Y1197" s="9">
        <v>85.902000000000001</v>
      </c>
    </row>
    <row r="1198" spans="1:25" hidden="1" x14ac:dyDescent="0.3">
      <c r="A1198" t="s">
        <v>445</v>
      </c>
      <c r="B1198" t="s">
        <v>446</v>
      </c>
      <c r="C1198" t="s">
        <v>1275</v>
      </c>
      <c r="D1198" t="s">
        <v>448</v>
      </c>
      <c r="E1198" s="52">
        <f>Transportation!E1198/1000000</f>
        <v>1.2600000000000001E-5</v>
      </c>
      <c r="F1198" s="55">
        <f t="shared" si="118"/>
        <v>3.0461538461538498E-6</v>
      </c>
      <c r="G1198" s="57">
        <f t="shared" si="119"/>
        <v>3.0461538461538497E-7</v>
      </c>
      <c r="H1198" s="4">
        <f t="shared" si="120"/>
        <v>4.8461538461538511E-8</v>
      </c>
      <c r="I1198">
        <v>195500</v>
      </c>
      <c r="J1198">
        <f t="shared" si="122"/>
        <v>1.9054921994884912</v>
      </c>
      <c r="K1198" s="50">
        <f t="shared" si="117"/>
        <v>596.7146219522192</v>
      </c>
      <c r="L1198" s="53">
        <f t="shared" si="121"/>
        <v>10.233315517056099</v>
      </c>
      <c r="M1198">
        <v>24.5</v>
      </c>
      <c r="N1198">
        <v>39.5</v>
      </c>
      <c r="O1198">
        <v>407</v>
      </c>
      <c r="P1198">
        <v>35.409999999999997</v>
      </c>
      <c r="Q1198">
        <v>116.96</v>
      </c>
      <c r="R1198" s="7">
        <v>10.304</v>
      </c>
      <c r="S1198" s="8">
        <v>204440</v>
      </c>
      <c r="T1198">
        <v>3</v>
      </c>
      <c r="U1198" s="9">
        <v>84.123000000000005</v>
      </c>
      <c r="V1198" s="9">
        <v>83.733999999999995</v>
      </c>
      <c r="W1198" s="9">
        <v>81.834000000000003</v>
      </c>
      <c r="X1198" s="9">
        <v>81.834000000000003</v>
      </c>
      <c r="Y1198" s="9">
        <v>84.619</v>
      </c>
    </row>
    <row r="1199" spans="1:25" hidden="1" x14ac:dyDescent="0.3">
      <c r="A1199" t="s">
        <v>445</v>
      </c>
      <c r="B1199" t="s">
        <v>446</v>
      </c>
      <c r="C1199" t="s">
        <v>1276</v>
      </c>
      <c r="D1199" t="s">
        <v>448</v>
      </c>
      <c r="E1199" s="52">
        <f>Transportation!E1199/1000000</f>
        <v>1.15E-5</v>
      </c>
      <c r="F1199" s="55">
        <f t="shared" si="118"/>
        <v>2.7802197802197833E-6</v>
      </c>
      <c r="G1199" s="57">
        <f t="shared" si="119"/>
        <v>2.7802197802197831E-7</v>
      </c>
      <c r="H1199" s="4">
        <f t="shared" si="120"/>
        <v>4.4230769230769273E-8</v>
      </c>
      <c r="I1199">
        <v>141800</v>
      </c>
      <c r="J1199">
        <f t="shared" si="122"/>
        <v>2.3977560825105781</v>
      </c>
      <c r="K1199" s="50">
        <f t="shared" si="117"/>
        <v>432.80886645946129</v>
      </c>
      <c r="L1199" s="53">
        <f t="shared" si="121"/>
        <v>9.3399308290591367</v>
      </c>
      <c r="M1199">
        <v>15.5</v>
      </c>
      <c r="N1199">
        <v>36</v>
      </c>
      <c r="O1199">
        <v>392</v>
      </c>
      <c r="P1199">
        <v>40.19</v>
      </c>
      <c r="Q1199">
        <v>117.96</v>
      </c>
      <c r="R1199" s="7">
        <v>10.888</v>
      </c>
      <c r="S1199" s="8">
        <v>135120</v>
      </c>
      <c r="T1199">
        <v>3</v>
      </c>
      <c r="U1199" s="9">
        <v>54.597000000000001</v>
      </c>
      <c r="V1199" s="9">
        <v>53.945</v>
      </c>
      <c r="W1199" s="9">
        <v>50.031999999999996</v>
      </c>
      <c r="X1199" s="9">
        <v>54.844999999999999</v>
      </c>
      <c r="Y1199" s="9">
        <v>55.999000000000002</v>
      </c>
    </row>
    <row r="1200" spans="1:25" hidden="1" x14ac:dyDescent="0.3">
      <c r="A1200" t="s">
        <v>445</v>
      </c>
      <c r="B1200" t="s">
        <v>446</v>
      </c>
      <c r="C1200" t="s">
        <v>1277</v>
      </c>
      <c r="D1200" t="s">
        <v>448</v>
      </c>
      <c r="E1200" s="52">
        <f>Transportation!E1200/1000000</f>
        <v>2.6200000000000003E-5</v>
      </c>
      <c r="F1200" s="55">
        <f t="shared" si="118"/>
        <v>6.334065934065941E-6</v>
      </c>
      <c r="G1200" s="57">
        <f t="shared" si="119"/>
        <v>6.3340659340659417E-7</v>
      </c>
      <c r="H1200" s="4">
        <f t="shared" si="120"/>
        <v>1.0076923076923087E-7</v>
      </c>
      <c r="I1200">
        <v>583700</v>
      </c>
      <c r="J1200">
        <f t="shared" si="122"/>
        <v>1.3270735394894639</v>
      </c>
      <c r="K1200" s="50">
        <f t="shared" si="117"/>
        <v>1781.5975694808715</v>
      </c>
      <c r="L1200" s="53">
        <f t="shared" si="121"/>
        <v>21.278798932291256</v>
      </c>
      <c r="M1200">
        <v>30.3</v>
      </c>
      <c r="N1200">
        <v>106</v>
      </c>
      <c r="O1200">
        <v>454</v>
      </c>
      <c r="P1200">
        <v>27.7</v>
      </c>
      <c r="Q1200">
        <v>106.93</v>
      </c>
      <c r="R1200" s="7">
        <v>4.2803000000000004</v>
      </c>
      <c r="S1200" s="8">
        <v>616150</v>
      </c>
      <c r="T1200">
        <v>4</v>
      </c>
      <c r="U1200" s="9">
        <v>49.765999999999998</v>
      </c>
      <c r="V1200" s="9">
        <v>49.146000000000001</v>
      </c>
      <c r="W1200" s="9">
        <v>46.396999999999998</v>
      </c>
      <c r="X1200" s="9">
        <v>48.104999999999997</v>
      </c>
      <c r="Y1200" s="9">
        <v>50.39</v>
      </c>
    </row>
    <row r="1201" spans="1:25" hidden="1" x14ac:dyDescent="0.3">
      <c r="A1201" t="s">
        <v>445</v>
      </c>
      <c r="B1201" t="s">
        <v>446</v>
      </c>
      <c r="C1201" t="s">
        <v>1278</v>
      </c>
      <c r="D1201" t="s">
        <v>448</v>
      </c>
      <c r="E1201" s="52">
        <f>Transportation!E1201/1000000</f>
        <v>2.2400000000000002E-5</v>
      </c>
      <c r="F1201" s="55">
        <f t="shared" si="118"/>
        <v>5.4153846153846212E-6</v>
      </c>
      <c r="G1201" s="57">
        <f t="shared" si="119"/>
        <v>5.4153846153846212E-7</v>
      </c>
      <c r="H1201" s="4">
        <f t="shared" si="120"/>
        <v>8.6153846153846239E-8</v>
      </c>
      <c r="I1201">
        <v>486600</v>
      </c>
      <c r="J1201">
        <f t="shared" si="122"/>
        <v>1.3610036991368684</v>
      </c>
      <c r="K1201" s="50">
        <f t="shared" si="117"/>
        <v>1485.2242201634265</v>
      </c>
      <c r="L1201" s="53">
        <f t="shared" si="121"/>
        <v>18.192560919210845</v>
      </c>
      <c r="M1201">
        <v>38.900000000000006</v>
      </c>
      <c r="N1201">
        <v>78</v>
      </c>
      <c r="O1201">
        <v>416</v>
      </c>
      <c r="P1201">
        <v>39.49</v>
      </c>
      <c r="Q1201">
        <v>115.99</v>
      </c>
      <c r="R1201" s="7">
        <v>5.3273999999999999</v>
      </c>
      <c r="S1201" s="8">
        <v>287600</v>
      </c>
      <c r="T1201">
        <v>4</v>
      </c>
      <c r="U1201" s="9">
        <v>84.481999999999999</v>
      </c>
      <c r="V1201" s="9">
        <v>84.233999999999995</v>
      </c>
      <c r="W1201" s="9">
        <v>83.292000000000002</v>
      </c>
      <c r="X1201" s="9">
        <v>83.891000000000005</v>
      </c>
      <c r="Y1201" s="9">
        <v>84.704999999999998</v>
      </c>
    </row>
    <row r="1202" spans="1:25" hidden="1" x14ac:dyDescent="0.3">
      <c r="A1202" t="s">
        <v>1279</v>
      </c>
      <c r="B1202" t="s">
        <v>1280</v>
      </c>
      <c r="C1202" t="s">
        <v>105</v>
      </c>
      <c r="D1202" t="s">
        <v>77</v>
      </c>
      <c r="E1202" s="52">
        <f>Transportation!E1202/1000000</f>
        <v>4.2300000000000005E-5</v>
      </c>
      <c r="F1202" s="55">
        <f t="shared" si="118"/>
        <v>1.0226373626373638E-5</v>
      </c>
      <c r="G1202" s="57">
        <f t="shared" si="119"/>
        <v>1.0226373626373639E-6</v>
      </c>
      <c r="H1202" s="4">
        <f t="shared" si="120"/>
        <v>1.6269230769230786E-7</v>
      </c>
      <c r="I1202">
        <v>247900</v>
      </c>
      <c r="J1202">
        <f t="shared" si="122"/>
        <v>5.0448380899556282</v>
      </c>
      <c r="K1202" s="50">
        <f t="shared" ref="K1202:K1227" si="123">I1202*CVD_COL</f>
        <v>359.23864322231668</v>
      </c>
      <c r="L1202" s="53">
        <f t="shared" si="121"/>
        <v>16.310707116407311</v>
      </c>
      <c r="M1202">
        <v>15.100000000000001</v>
      </c>
      <c r="N1202">
        <v>63.900000000000006</v>
      </c>
      <c r="O1202">
        <v>180</v>
      </c>
      <c r="P1202">
        <v>4.54</v>
      </c>
      <c r="Q1202">
        <v>-75.69</v>
      </c>
      <c r="R1202" s="7">
        <v>2.8117000000000001</v>
      </c>
      <c r="S1202" s="8">
        <v>227990</v>
      </c>
      <c r="T1202">
        <v>2</v>
      </c>
      <c r="U1202" s="9">
        <v>5.8174000000000001</v>
      </c>
      <c r="V1202" s="9">
        <v>5.8507999999999996</v>
      </c>
      <c r="W1202" s="9">
        <v>5.6600999999999999</v>
      </c>
      <c r="X1202" s="9">
        <v>5.9547999999999996</v>
      </c>
      <c r="Y1202" s="9">
        <v>6.2493999999999996</v>
      </c>
    </row>
    <row r="1203" spans="1:25" hidden="1" x14ac:dyDescent="0.3">
      <c r="A1203" t="s">
        <v>1279</v>
      </c>
      <c r="B1203" t="s">
        <v>1280</v>
      </c>
      <c r="C1203" t="s">
        <v>1281</v>
      </c>
      <c r="D1203" t="s">
        <v>77</v>
      </c>
      <c r="E1203" s="52">
        <f>Transportation!E1203/1000000</f>
        <v>3.2499999999999997E-5</v>
      </c>
      <c r="F1203" s="55">
        <f t="shared" si="118"/>
        <v>7.8571428571428644E-6</v>
      </c>
      <c r="G1203" s="57">
        <f t="shared" si="119"/>
        <v>7.8571428571428647E-7</v>
      </c>
      <c r="H1203" s="4">
        <f t="shared" si="120"/>
        <v>1.250000000000001E-7</v>
      </c>
      <c r="I1203">
        <v>159400</v>
      </c>
      <c r="J1203">
        <f t="shared" si="122"/>
        <v>6.0280720671267254</v>
      </c>
      <c r="K1203" s="50">
        <f t="shared" si="123"/>
        <v>230.99088233012213</v>
      </c>
      <c r="L1203" s="53">
        <f t="shared" si="121"/>
        <v>12.531867169816488</v>
      </c>
      <c r="M1203">
        <v>31.400000000000002</v>
      </c>
      <c r="N1203">
        <v>28.400000000000002</v>
      </c>
      <c r="O1203">
        <v>83.600000000000009</v>
      </c>
      <c r="P1203">
        <v>7.07</v>
      </c>
      <c r="Q1203">
        <v>-73.849999999999994</v>
      </c>
      <c r="R1203" s="7">
        <v>2.9384000000000001</v>
      </c>
      <c r="S1203">
        <v>37379</v>
      </c>
      <c r="T1203">
        <v>2</v>
      </c>
      <c r="U1203" s="9">
        <v>12.346</v>
      </c>
      <c r="V1203" s="9">
        <v>12.343999999999999</v>
      </c>
      <c r="W1203" s="9">
        <v>12.194000000000001</v>
      </c>
      <c r="X1203" s="9">
        <v>12.27</v>
      </c>
      <c r="Y1203" s="9">
        <v>12.346</v>
      </c>
    </row>
    <row r="1204" spans="1:25" hidden="1" x14ac:dyDescent="0.3">
      <c r="A1204" t="s">
        <v>1279</v>
      </c>
      <c r="B1204" t="s">
        <v>1280</v>
      </c>
      <c r="C1204" t="s">
        <v>1282</v>
      </c>
      <c r="D1204" t="s">
        <v>77</v>
      </c>
      <c r="E1204" s="52">
        <f>Transportation!E1204/1000000</f>
        <v>2.0900000000000003E-5</v>
      </c>
      <c r="F1204" s="55">
        <f t="shared" si="118"/>
        <v>5.052747252747259E-6</v>
      </c>
      <c r="G1204" s="57">
        <f t="shared" si="119"/>
        <v>5.0527472527472588E-7</v>
      </c>
      <c r="H1204" s="4">
        <f t="shared" si="120"/>
        <v>8.0384615384615474E-8</v>
      </c>
      <c r="I1204">
        <v>1683000</v>
      </c>
      <c r="J1204">
        <f t="shared" si="122"/>
        <v>0.36715171568627458</v>
      </c>
      <c r="K1204" s="50">
        <f t="shared" si="123"/>
        <v>2438.8811478142757</v>
      </c>
      <c r="L1204" s="53">
        <f t="shared" si="121"/>
        <v>8.0589545799742961</v>
      </c>
      <c r="M1204">
        <v>145</v>
      </c>
      <c r="N1204">
        <v>140</v>
      </c>
      <c r="O1204">
        <v>876</v>
      </c>
      <c r="P1204">
        <v>10.95</v>
      </c>
      <c r="Q1204">
        <v>-74.8</v>
      </c>
      <c r="R1204" s="7">
        <v>6.2598000000000003</v>
      </c>
      <c r="S1204" s="8">
        <v>1743500</v>
      </c>
      <c r="T1204">
        <v>6</v>
      </c>
      <c r="U1204" s="9">
        <v>10.695</v>
      </c>
      <c r="V1204" s="9">
        <v>10.911</v>
      </c>
      <c r="W1204" s="9">
        <v>9.3919999999999995</v>
      </c>
      <c r="X1204" s="9">
        <v>10.545999999999999</v>
      </c>
      <c r="Y1204" s="9">
        <v>12.144</v>
      </c>
    </row>
    <row r="1205" spans="1:25" hidden="1" x14ac:dyDescent="0.3">
      <c r="A1205" t="s">
        <v>1279</v>
      </c>
      <c r="B1205" t="s">
        <v>1280</v>
      </c>
      <c r="C1205" t="s">
        <v>1283</v>
      </c>
      <c r="D1205" t="s">
        <v>77</v>
      </c>
      <c r="E1205" s="52">
        <f>Transportation!E1205/1000000</f>
        <v>7.5199999999999998E-5</v>
      </c>
      <c r="F1205" s="55">
        <f t="shared" si="118"/>
        <v>1.8180219780219799E-5</v>
      </c>
      <c r="G1205" s="57">
        <f t="shared" si="119"/>
        <v>1.81802197802198E-6</v>
      </c>
      <c r="H1205" s="4">
        <f t="shared" si="120"/>
        <v>2.8923076923076951E-7</v>
      </c>
      <c r="I1205">
        <v>6771000</v>
      </c>
      <c r="J1205">
        <f t="shared" si="122"/>
        <v>0.32835861763402746</v>
      </c>
      <c r="K1205" s="50">
        <f t="shared" si="123"/>
        <v>9812.0405536841718</v>
      </c>
      <c r="L1205" s="53">
        <f t="shared" si="121"/>
        <v>28.996812651390766</v>
      </c>
      <c r="M1205">
        <v>473</v>
      </c>
      <c r="N1205">
        <v>311</v>
      </c>
      <c r="O1205">
        <v>376</v>
      </c>
      <c r="P1205">
        <v>4.6399999999999997</v>
      </c>
      <c r="Q1205">
        <v>-74.13</v>
      </c>
      <c r="R1205" s="7">
        <v>1.2069000000000001</v>
      </c>
      <c r="S1205" s="8">
        <v>3328600</v>
      </c>
      <c r="T1205">
        <v>12</v>
      </c>
      <c r="U1205" s="9">
        <v>8.6044999999999998</v>
      </c>
      <c r="V1205" s="9">
        <v>8.36</v>
      </c>
      <c r="W1205" s="9">
        <v>6.9927999999999999</v>
      </c>
      <c r="X1205" s="9">
        <v>8.0433000000000003</v>
      </c>
      <c r="Y1205" s="9">
        <v>9.3405000000000005</v>
      </c>
    </row>
    <row r="1206" spans="1:25" hidden="1" x14ac:dyDescent="0.3">
      <c r="A1206" t="s">
        <v>1279</v>
      </c>
      <c r="B1206" t="s">
        <v>1280</v>
      </c>
      <c r="C1206" t="s">
        <v>1284</v>
      </c>
      <c r="D1206" t="s">
        <v>77</v>
      </c>
      <c r="E1206" s="52">
        <f>Transportation!E1206/1000000</f>
        <v>8.0800000000000012E-5</v>
      </c>
      <c r="F1206" s="55">
        <f t="shared" si="118"/>
        <v>1.9534065934065956E-5</v>
      </c>
      <c r="G1206" s="57">
        <f t="shared" si="119"/>
        <v>1.9534065934065956E-6</v>
      </c>
      <c r="H1206" s="4">
        <f t="shared" si="120"/>
        <v>3.107692307692311E-7</v>
      </c>
      <c r="I1206">
        <v>937000</v>
      </c>
      <c r="J1206">
        <f t="shared" si="122"/>
        <v>2.5495008537886878</v>
      </c>
      <c r="K1206" s="50">
        <f t="shared" si="123"/>
        <v>1357.8322254913705</v>
      </c>
      <c r="L1206" s="53">
        <f t="shared" si="121"/>
        <v>31.15614976372839</v>
      </c>
      <c r="M1206">
        <v>69.5</v>
      </c>
      <c r="N1206">
        <v>112</v>
      </c>
      <c r="O1206">
        <v>172</v>
      </c>
      <c r="P1206">
        <v>7.1</v>
      </c>
      <c r="Q1206">
        <v>-73.13</v>
      </c>
      <c r="R1206" s="7">
        <v>1.5298</v>
      </c>
      <c r="S1206" s="8">
        <v>754840</v>
      </c>
      <c r="T1206">
        <v>4</v>
      </c>
      <c r="U1206" s="9">
        <v>9.4596</v>
      </c>
      <c r="V1206" s="9">
        <v>9.3107000000000006</v>
      </c>
      <c r="W1206" s="9">
        <v>8.4082000000000008</v>
      </c>
      <c r="X1206" s="9">
        <v>9.1339000000000006</v>
      </c>
      <c r="Y1206" s="9">
        <v>9.5980000000000008</v>
      </c>
    </row>
    <row r="1207" spans="1:25" hidden="1" x14ac:dyDescent="0.3">
      <c r="A1207" t="s">
        <v>1279</v>
      </c>
      <c r="B1207" t="s">
        <v>1280</v>
      </c>
      <c r="C1207" t="s">
        <v>1285</v>
      </c>
      <c r="D1207" t="s">
        <v>77</v>
      </c>
      <c r="E1207" s="52">
        <f>Transportation!E1207/1000000</f>
        <v>2.9300000000000001E-5</v>
      </c>
      <c r="F1207" s="55">
        <f t="shared" si="118"/>
        <v>7.0835164835164908E-6</v>
      </c>
      <c r="G1207" s="57">
        <f t="shared" si="119"/>
        <v>7.0835164835164913E-7</v>
      </c>
      <c r="H1207" s="4">
        <f t="shared" si="120"/>
        <v>1.126923076923078E-7</v>
      </c>
      <c r="I1207">
        <v>2233000</v>
      </c>
      <c r="J1207">
        <f t="shared" si="122"/>
        <v>0.38793797021943571</v>
      </c>
      <c r="K1207" s="50">
        <f t="shared" si="123"/>
        <v>3235.9011307601177</v>
      </c>
      <c r="L1207" s="53">
        <f t="shared" si="121"/>
        <v>11.297960248480711</v>
      </c>
      <c r="M1207">
        <v>148</v>
      </c>
      <c r="N1207">
        <v>184</v>
      </c>
      <c r="O1207">
        <v>513</v>
      </c>
      <c r="P1207">
        <v>3.44</v>
      </c>
      <c r="Q1207">
        <v>-76.52</v>
      </c>
      <c r="R1207" s="7">
        <v>2.7938999999999998</v>
      </c>
      <c r="S1207" s="8">
        <v>1204200</v>
      </c>
      <c r="T1207">
        <v>5</v>
      </c>
      <c r="U1207" s="9">
        <v>8.5375999999999994</v>
      </c>
      <c r="V1207" s="9">
        <v>8.5420999999999996</v>
      </c>
      <c r="W1207" s="9">
        <v>7.9387999999999996</v>
      </c>
      <c r="X1207" s="9">
        <v>8.6160999999999994</v>
      </c>
      <c r="Y1207" s="9">
        <v>9.0305999999999997</v>
      </c>
    </row>
    <row r="1208" spans="1:25" hidden="1" x14ac:dyDescent="0.3">
      <c r="A1208" t="s">
        <v>1279</v>
      </c>
      <c r="B1208" t="s">
        <v>1280</v>
      </c>
      <c r="C1208" t="s">
        <v>1286</v>
      </c>
      <c r="D1208" t="s">
        <v>77</v>
      </c>
      <c r="E1208" s="52">
        <f>Transportation!E1208/1000000</f>
        <v>3.5800000000000003E-5</v>
      </c>
      <c r="F1208" s="55">
        <f t="shared" si="118"/>
        <v>8.6549450549450644E-6</v>
      </c>
      <c r="G1208" s="57">
        <f t="shared" si="119"/>
        <v>8.654945054945065E-7</v>
      </c>
      <c r="H1208" s="4">
        <f t="shared" si="120"/>
        <v>1.3769230769230784E-7</v>
      </c>
      <c r="I1208">
        <v>845000</v>
      </c>
      <c r="J1208">
        <f t="shared" si="122"/>
        <v>1.2525922189349112</v>
      </c>
      <c r="K1208" s="50">
        <f t="shared" si="123"/>
        <v>1224.5125192531568</v>
      </c>
      <c r="L1208" s="53">
        <f t="shared" si="121"/>
        <v>13.804333682444009</v>
      </c>
      <c r="M1208">
        <v>71.900000000000006</v>
      </c>
      <c r="N1208">
        <v>99.7</v>
      </c>
      <c r="O1208">
        <v>339</v>
      </c>
      <c r="P1208">
        <v>10.38</v>
      </c>
      <c r="Q1208">
        <v>-75.5</v>
      </c>
      <c r="R1208" s="7">
        <v>3.3980000000000001</v>
      </c>
      <c r="S1208" s="8">
        <v>237600</v>
      </c>
      <c r="T1208">
        <v>6</v>
      </c>
      <c r="U1208" s="9">
        <v>9.7936999999999994</v>
      </c>
      <c r="V1208" s="9">
        <v>4.7656999999999998</v>
      </c>
      <c r="W1208" s="9">
        <v>9.5980000000000008</v>
      </c>
      <c r="X1208" s="9">
        <v>9.6494999999999997</v>
      </c>
      <c r="Y1208" s="9">
        <v>9.8550000000000004</v>
      </c>
    </row>
    <row r="1209" spans="1:25" hidden="1" x14ac:dyDescent="0.3">
      <c r="A1209" t="s">
        <v>1279</v>
      </c>
      <c r="B1209" t="s">
        <v>1280</v>
      </c>
      <c r="C1209" t="s">
        <v>1287</v>
      </c>
      <c r="D1209" t="s">
        <v>77</v>
      </c>
      <c r="E1209" s="52">
        <f>Transportation!E1209/1000000</f>
        <v>2.0800000000000001E-5</v>
      </c>
      <c r="F1209" s="55">
        <f t="shared" si="118"/>
        <v>5.0285714285714344E-6</v>
      </c>
      <c r="G1209" s="57">
        <f t="shared" si="119"/>
        <v>5.028571428571434E-7</v>
      </c>
      <c r="H1209" s="4">
        <f t="shared" si="120"/>
        <v>8.0000000000000081E-8</v>
      </c>
      <c r="I1209">
        <v>112700</v>
      </c>
      <c r="J1209">
        <f t="shared" si="122"/>
        <v>5.4566086956521742</v>
      </c>
      <c r="K1209" s="50">
        <f t="shared" si="123"/>
        <v>163.31664014181158</v>
      </c>
      <c r="L1209" s="53">
        <f t="shared" si="121"/>
        <v>8.0203949886825541</v>
      </c>
      <c r="M1209">
        <v>13.100000000000001</v>
      </c>
      <c r="N1209">
        <v>31.1</v>
      </c>
      <c r="O1209">
        <v>180</v>
      </c>
      <c r="P1209">
        <v>4.75</v>
      </c>
      <c r="Q1209">
        <v>-75.92</v>
      </c>
      <c r="R1209" s="7">
        <v>5.7713999999999999</v>
      </c>
      <c r="S1209" s="8">
        <v>134950</v>
      </c>
      <c r="T1209">
        <v>2</v>
      </c>
      <c r="U1209" s="9">
        <v>6.8341000000000003</v>
      </c>
      <c r="V1209" s="9">
        <v>6.8341000000000003</v>
      </c>
      <c r="W1209" s="9">
        <v>6.8341000000000003</v>
      </c>
      <c r="X1209" s="9">
        <v>6.9926000000000004</v>
      </c>
      <c r="Y1209" s="9">
        <v>7.1510999999999996</v>
      </c>
    </row>
    <row r="1210" spans="1:25" hidden="1" x14ac:dyDescent="0.3">
      <c r="A1210" t="s">
        <v>1279</v>
      </c>
      <c r="B1210" t="s">
        <v>1280</v>
      </c>
      <c r="C1210" t="s">
        <v>1288</v>
      </c>
      <c r="D1210" t="s">
        <v>77</v>
      </c>
      <c r="E1210" s="52">
        <f>Transportation!E1210/1000000</f>
        <v>3.6800000000000007E-5</v>
      </c>
      <c r="F1210" s="55">
        <f t="shared" si="118"/>
        <v>8.8967032967033075E-6</v>
      </c>
      <c r="G1210" s="57">
        <f t="shared" si="119"/>
        <v>8.8967032967033073E-7</v>
      </c>
      <c r="H1210" s="4">
        <f t="shared" si="120"/>
        <v>1.4153846153846169E-7</v>
      </c>
      <c r="I1210">
        <v>772000</v>
      </c>
      <c r="J1210">
        <f t="shared" si="122"/>
        <v>1.4093339378238345</v>
      </c>
      <c r="K1210" s="50">
        <f t="shared" si="123"/>
        <v>1118.7262306076179</v>
      </c>
      <c r="L1210" s="53">
        <f t="shared" si="121"/>
        <v>14.189929595361443</v>
      </c>
      <c r="M1210">
        <v>91.4</v>
      </c>
      <c r="N1210">
        <v>80.7</v>
      </c>
      <c r="O1210">
        <v>241</v>
      </c>
      <c r="P1210">
        <v>7.89</v>
      </c>
      <c r="Q1210">
        <v>-72.510000000000005</v>
      </c>
      <c r="R1210" s="7">
        <v>2.9830000000000001</v>
      </c>
      <c r="S1210" s="8">
        <v>190800</v>
      </c>
      <c r="T1210">
        <v>4</v>
      </c>
      <c r="U1210" s="9">
        <v>11.069000000000001</v>
      </c>
      <c r="V1210" s="9">
        <v>10.952999999999999</v>
      </c>
      <c r="W1210" s="9">
        <v>10.571999999999999</v>
      </c>
      <c r="X1210" s="9">
        <v>10.75</v>
      </c>
      <c r="Y1210" s="9">
        <v>11.537000000000001</v>
      </c>
    </row>
    <row r="1211" spans="1:25" hidden="1" x14ac:dyDescent="0.3">
      <c r="A1211" t="s">
        <v>1279</v>
      </c>
      <c r="B1211" t="s">
        <v>1280</v>
      </c>
      <c r="C1211" t="s">
        <v>1289</v>
      </c>
      <c r="D1211" t="s">
        <v>77</v>
      </c>
      <c r="E1211" s="52">
        <f>Transportation!E1211/1000000</f>
        <v>5.41E-5</v>
      </c>
      <c r="F1211" s="55">
        <f t="shared" si="118"/>
        <v>1.3079120879120893E-5</v>
      </c>
      <c r="G1211" s="57">
        <f t="shared" si="119"/>
        <v>1.3079120879120892E-6</v>
      </c>
      <c r="H1211" s="4">
        <f t="shared" si="120"/>
        <v>2.0807692307692327E-7</v>
      </c>
      <c r="I1211">
        <v>103700</v>
      </c>
      <c r="J1211">
        <f t="shared" si="122"/>
        <v>15.424173457087754</v>
      </c>
      <c r="K1211" s="50">
        <f t="shared" si="123"/>
        <v>150.27449496633417</v>
      </c>
      <c r="L1211" s="53">
        <f t="shared" si="121"/>
        <v>20.860738888832987</v>
      </c>
      <c r="M1211">
        <v>11.8</v>
      </c>
      <c r="N1211">
        <v>30.1</v>
      </c>
      <c r="O1211">
        <v>58.7</v>
      </c>
      <c r="P1211">
        <v>1.62</v>
      </c>
      <c r="Q1211">
        <v>-75.61</v>
      </c>
      <c r="R1211" s="7">
        <v>1.9474</v>
      </c>
      <c r="S1211">
        <v>26395</v>
      </c>
      <c r="T1211">
        <v>3</v>
      </c>
      <c r="U1211" s="9">
        <v>6.7229000000000001</v>
      </c>
      <c r="V1211" s="9">
        <v>6.7125000000000004</v>
      </c>
      <c r="W1211" s="9">
        <v>6.6749999999999998</v>
      </c>
      <c r="X1211" s="9">
        <v>6.6749999999999998</v>
      </c>
      <c r="Y1211" s="9">
        <v>6.7281000000000004</v>
      </c>
    </row>
    <row r="1212" spans="1:25" hidden="1" x14ac:dyDescent="0.3">
      <c r="A1212" t="s">
        <v>1279</v>
      </c>
      <c r="B1212" t="s">
        <v>1280</v>
      </c>
      <c r="C1212" t="s">
        <v>1290</v>
      </c>
      <c r="D1212" t="s">
        <v>77</v>
      </c>
      <c r="E1212" s="52">
        <f>Transportation!E1212/1000000</f>
        <v>2.8700000000000003E-5</v>
      </c>
      <c r="F1212" s="55">
        <f t="shared" si="118"/>
        <v>6.9384615384615463E-6</v>
      </c>
      <c r="G1212" s="57">
        <f t="shared" si="119"/>
        <v>6.9384615384615463E-7</v>
      </c>
      <c r="H1212" s="4">
        <f t="shared" si="120"/>
        <v>1.103846153846155E-7</v>
      </c>
      <c r="I1212">
        <v>410100</v>
      </c>
      <c r="J1212">
        <f t="shared" si="122"/>
        <v>2.0690715983906363</v>
      </c>
      <c r="K1212" s="50">
        <f t="shared" si="123"/>
        <v>594.28708182925402</v>
      </c>
      <c r="L1212" s="53">
        <f t="shared" si="121"/>
        <v>11.066602700730252</v>
      </c>
      <c r="M1212">
        <v>43.2</v>
      </c>
      <c r="N1212">
        <v>62.400000000000006</v>
      </c>
      <c r="O1212">
        <v>256</v>
      </c>
      <c r="P1212">
        <v>4.4400000000000004</v>
      </c>
      <c r="Q1212">
        <v>-75.209999999999994</v>
      </c>
      <c r="R1212" s="7">
        <v>4.1075999999999997</v>
      </c>
      <c r="S1212">
        <v>99360</v>
      </c>
      <c r="T1212">
        <v>2</v>
      </c>
      <c r="U1212" s="9">
        <v>7.2953000000000001</v>
      </c>
      <c r="V1212" s="9">
        <v>7.3883999999999999</v>
      </c>
      <c r="W1212" s="9">
        <v>7.0456000000000003</v>
      </c>
      <c r="X1212" s="9">
        <v>7.4922000000000004</v>
      </c>
      <c r="Y1212" s="9">
        <v>7.9387999999999996</v>
      </c>
    </row>
    <row r="1213" spans="1:25" hidden="1" x14ac:dyDescent="0.3">
      <c r="A1213" t="s">
        <v>1279</v>
      </c>
      <c r="B1213" t="s">
        <v>1280</v>
      </c>
      <c r="C1213" t="s">
        <v>1291</v>
      </c>
      <c r="D1213" t="s">
        <v>77</v>
      </c>
      <c r="E1213" s="52">
        <f>Transportation!E1213/1000000</f>
        <v>9.3499999999999996E-5</v>
      </c>
      <c r="F1213" s="55">
        <f t="shared" si="118"/>
        <v>2.2604395604395626E-5</v>
      </c>
      <c r="G1213" s="57">
        <f t="shared" si="119"/>
        <v>2.2604395604395626E-6</v>
      </c>
      <c r="H1213" s="4">
        <f t="shared" si="120"/>
        <v>3.5961538461538492E-7</v>
      </c>
      <c r="I1213">
        <v>331500</v>
      </c>
      <c r="J1213">
        <f t="shared" si="122"/>
        <v>8.3389519230769231</v>
      </c>
      <c r="K1213" s="50">
        <f t="shared" si="123"/>
        <v>480.38568063008461</v>
      </c>
      <c r="L1213" s="53">
        <f t="shared" si="121"/>
        <v>36.053217857779742</v>
      </c>
      <c r="M1213">
        <v>29.900000000000002</v>
      </c>
      <c r="N1213">
        <v>60.6</v>
      </c>
      <c r="O1213">
        <v>59</v>
      </c>
      <c r="P1213">
        <v>5.0599999999999996</v>
      </c>
      <c r="Q1213">
        <v>-75.510000000000005</v>
      </c>
      <c r="R1213" s="7">
        <v>0.97314000000000001</v>
      </c>
      <c r="S1213" s="8">
        <v>189400</v>
      </c>
      <c r="T1213">
        <v>2</v>
      </c>
      <c r="U1213" s="9">
        <v>7.5350999999999999</v>
      </c>
      <c r="V1213" s="9">
        <v>7.4802999999999997</v>
      </c>
      <c r="W1213" s="9">
        <v>7.2039</v>
      </c>
      <c r="X1213" s="9">
        <v>7.4142000000000001</v>
      </c>
      <c r="Y1213" s="9">
        <v>7.6246</v>
      </c>
    </row>
    <row r="1214" spans="1:25" hidden="1" x14ac:dyDescent="0.3">
      <c r="A1214" t="s">
        <v>1279</v>
      </c>
      <c r="B1214" t="s">
        <v>1280</v>
      </c>
      <c r="C1214" t="s">
        <v>1292</v>
      </c>
      <c r="D1214" t="s">
        <v>77</v>
      </c>
      <c r="E1214" s="52">
        <f>Transportation!E1214/1000000</f>
        <v>2.2100000000000001E-4</v>
      </c>
      <c r="F1214" s="55">
        <f t="shared" si="118"/>
        <v>5.3428571428571484E-5</v>
      </c>
      <c r="G1214" s="57">
        <f t="shared" si="119"/>
        <v>5.3428571428571489E-6</v>
      </c>
      <c r="H1214" s="4">
        <f t="shared" si="120"/>
        <v>8.5000000000000086E-7</v>
      </c>
      <c r="I1214">
        <v>2866000</v>
      </c>
      <c r="J1214">
        <f t="shared" si="122"/>
        <v>2.279814331821354</v>
      </c>
      <c r="K1214" s="50">
        <f t="shared" si="123"/>
        <v>4153.1986747686951</v>
      </c>
      <c r="L1214" s="53">
        <f t="shared" si="121"/>
        <v>85.216696754752135</v>
      </c>
      <c r="M1214">
        <v>196</v>
      </c>
      <c r="N1214">
        <v>205</v>
      </c>
      <c r="O1214">
        <v>52.6</v>
      </c>
      <c r="P1214">
        <v>6.25</v>
      </c>
      <c r="Q1214">
        <v>-75.59</v>
      </c>
      <c r="R1214" s="7">
        <v>0.25656000000000001</v>
      </c>
      <c r="S1214" s="8">
        <v>2149100</v>
      </c>
      <c r="T1214">
        <v>6</v>
      </c>
      <c r="U1214" s="9">
        <v>8.0098000000000003</v>
      </c>
      <c r="V1214" s="9">
        <v>7.9736000000000002</v>
      </c>
      <c r="W1214" s="9">
        <v>7.1510999999999996</v>
      </c>
      <c r="X1214" s="9">
        <v>7.9387999999999996</v>
      </c>
      <c r="Y1214" s="9">
        <v>8.3560999999999996</v>
      </c>
    </row>
    <row r="1215" spans="1:25" hidden="1" x14ac:dyDescent="0.3">
      <c r="A1215" t="s">
        <v>1279</v>
      </c>
      <c r="B1215" t="s">
        <v>1280</v>
      </c>
      <c r="C1215" t="s">
        <v>1293</v>
      </c>
      <c r="D1215" t="s">
        <v>77</v>
      </c>
      <c r="E1215" s="52">
        <f>Transportation!E1215/1000000</f>
        <v>4.6400000000000003E-5</v>
      </c>
      <c r="F1215" s="55">
        <f t="shared" si="118"/>
        <v>1.121758241758243E-5</v>
      </c>
      <c r="G1215" s="57">
        <f t="shared" si="119"/>
        <v>1.121758241758243E-6</v>
      </c>
      <c r="H1215" s="4">
        <f t="shared" si="120"/>
        <v>1.7846153846153864E-7</v>
      </c>
      <c r="I1215">
        <v>251900</v>
      </c>
      <c r="J1215">
        <f t="shared" si="122"/>
        <v>5.4459444223898377</v>
      </c>
      <c r="K1215" s="50">
        <f t="shared" si="123"/>
        <v>365.03515218919551</v>
      </c>
      <c r="L1215" s="53">
        <f t="shared" si="121"/>
        <v>17.891650359368771</v>
      </c>
      <c r="M1215">
        <v>23.900000000000002</v>
      </c>
      <c r="N1215">
        <v>51.5</v>
      </c>
      <c r="O1215">
        <v>117</v>
      </c>
      <c r="P1215">
        <v>8.75</v>
      </c>
      <c r="Q1215">
        <v>-75.89</v>
      </c>
      <c r="R1215" s="7">
        <v>2.266</v>
      </c>
      <c r="S1215">
        <v>31025</v>
      </c>
      <c r="T1215">
        <v>2</v>
      </c>
      <c r="U1215" s="9">
        <v>8.0450999999999997</v>
      </c>
      <c r="V1215" s="9">
        <v>8.0517000000000003</v>
      </c>
      <c r="W1215" s="9">
        <v>8.0433000000000003</v>
      </c>
      <c r="X1215" s="9">
        <v>8.0693999999999999</v>
      </c>
      <c r="Y1215" s="9">
        <v>8.0954999999999995</v>
      </c>
    </row>
    <row r="1216" spans="1:25" hidden="1" x14ac:dyDescent="0.3">
      <c r="A1216" t="s">
        <v>1279</v>
      </c>
      <c r="B1216" t="s">
        <v>1280</v>
      </c>
      <c r="C1216" t="s">
        <v>1294</v>
      </c>
      <c r="D1216" t="s">
        <v>77</v>
      </c>
      <c r="E1216" s="52">
        <f>Transportation!E1216/1000000</f>
        <v>1.7E-5</v>
      </c>
      <c r="F1216" s="55">
        <f t="shared" si="118"/>
        <v>4.1098901098901137E-6</v>
      </c>
      <c r="G1216" s="57">
        <f t="shared" si="119"/>
        <v>4.109890109890114E-7</v>
      </c>
      <c r="H1216" s="4">
        <f t="shared" si="120"/>
        <v>6.5384615384615446E-8</v>
      </c>
      <c r="I1216">
        <v>269900</v>
      </c>
      <c r="J1216">
        <f t="shared" si="122"/>
        <v>1.8622133197480548</v>
      </c>
      <c r="K1216" s="50">
        <f t="shared" si="123"/>
        <v>391.11944254015037</v>
      </c>
      <c r="L1216" s="53">
        <f t="shared" si="121"/>
        <v>6.5551305195963181</v>
      </c>
      <c r="M1216">
        <v>39.6</v>
      </c>
      <c r="N1216">
        <v>42.900000000000006</v>
      </c>
      <c r="O1216">
        <v>311</v>
      </c>
      <c r="P1216">
        <v>2.94</v>
      </c>
      <c r="Q1216">
        <v>-75.290000000000006</v>
      </c>
      <c r="R1216" s="7">
        <v>7.2439999999999998</v>
      </c>
      <c r="S1216">
        <v>59008</v>
      </c>
      <c r="T1216">
        <v>4</v>
      </c>
      <c r="U1216" s="9">
        <v>8.1875999999999998</v>
      </c>
      <c r="V1216" s="9">
        <v>8.0974000000000004</v>
      </c>
      <c r="W1216" s="9">
        <v>7.4145000000000003</v>
      </c>
      <c r="X1216" s="9">
        <v>7.6769999999999996</v>
      </c>
      <c r="Y1216" s="9">
        <v>8.1997999999999998</v>
      </c>
    </row>
    <row r="1217" spans="1:25" hidden="1" x14ac:dyDescent="0.3">
      <c r="A1217" t="s">
        <v>1279</v>
      </c>
      <c r="B1217" t="s">
        <v>1280</v>
      </c>
      <c r="C1217" t="s">
        <v>1295</v>
      </c>
      <c r="D1217" t="s">
        <v>77</v>
      </c>
      <c r="E1217" s="52">
        <f>Transportation!E1217/1000000</f>
        <v>2.2700000000000003E-5</v>
      </c>
      <c r="F1217" s="55">
        <f t="shared" si="118"/>
        <v>5.4879120879120943E-6</v>
      </c>
      <c r="G1217" s="57">
        <f t="shared" si="119"/>
        <v>5.4879120879120947E-7</v>
      </c>
      <c r="H1217" s="4">
        <f t="shared" si="120"/>
        <v>8.7307692307692405E-8</v>
      </c>
      <c r="I1217">
        <v>214200</v>
      </c>
      <c r="J1217">
        <f t="shared" si="122"/>
        <v>3.133212009803922</v>
      </c>
      <c r="K1217" s="50">
        <f t="shared" si="123"/>
        <v>310.40305517636239</v>
      </c>
      <c r="L1217" s="53">
        <f t="shared" si="121"/>
        <v>8.7530272232256721</v>
      </c>
      <c r="M1217">
        <v>14.9</v>
      </c>
      <c r="N1217">
        <v>55.6</v>
      </c>
      <c r="O1217">
        <v>308</v>
      </c>
      <c r="P1217">
        <v>3.54</v>
      </c>
      <c r="Q1217">
        <v>-76.3</v>
      </c>
      <c r="R1217" s="7">
        <v>5.5442</v>
      </c>
      <c r="S1217">
        <v>73572</v>
      </c>
      <c r="T1217">
        <v>2</v>
      </c>
      <c r="U1217" s="9">
        <v>8.2835999999999999</v>
      </c>
      <c r="V1217" s="9">
        <v>8.2942999999999998</v>
      </c>
      <c r="W1217" s="9">
        <v>8.0954999999999995</v>
      </c>
      <c r="X1217" s="9">
        <v>8.3038000000000007</v>
      </c>
      <c r="Y1217" s="9">
        <v>8.5122</v>
      </c>
    </row>
    <row r="1218" spans="1:25" hidden="1" x14ac:dyDescent="0.3">
      <c r="A1218" t="s">
        <v>1279</v>
      </c>
      <c r="B1218" t="s">
        <v>1280</v>
      </c>
      <c r="C1218" t="s">
        <v>1296</v>
      </c>
      <c r="D1218" t="s">
        <v>77</v>
      </c>
      <c r="E1218" s="52">
        <f>Transportation!E1218/1000000</f>
        <v>2.1299999999999999E-5</v>
      </c>
      <c r="F1218" s="55">
        <f t="shared" ref="F1218:F1281" si="124">0.241758241758242*E1218</f>
        <v>5.1494505494505543E-6</v>
      </c>
      <c r="G1218" s="57">
        <f t="shared" ref="G1218:G1281" si="125">0.0241758241758242*E1218</f>
        <v>5.1494505494505551E-7</v>
      </c>
      <c r="H1218" s="4">
        <f t="shared" ref="H1218:H1281" si="126">0.00384615384615385*E1218</f>
        <v>8.1923076923076994E-8</v>
      </c>
      <c r="I1218">
        <v>290000</v>
      </c>
      <c r="J1218">
        <f t="shared" si="122"/>
        <v>2.1715258189655171</v>
      </c>
      <c r="K1218" s="50">
        <f t="shared" si="123"/>
        <v>420.24690009871659</v>
      </c>
      <c r="L1218" s="53">
        <f t="shared" ref="L1218:L1281" si="127">(J1218/10)*K1218*0.09</f>
        <v>8.2131929451412677</v>
      </c>
      <c r="M1218">
        <v>26.200000000000003</v>
      </c>
      <c r="N1218">
        <v>56.6</v>
      </c>
      <c r="O1218">
        <v>285</v>
      </c>
      <c r="P1218">
        <v>1.21</v>
      </c>
      <c r="Q1218">
        <v>-77.28</v>
      </c>
      <c r="R1218" s="7">
        <v>5.0279999999999996</v>
      </c>
      <c r="S1218">
        <v>98736</v>
      </c>
      <c r="T1218">
        <v>3</v>
      </c>
      <c r="U1218" s="9">
        <v>5.5938999999999997</v>
      </c>
      <c r="V1218" s="9">
        <v>5.5242000000000004</v>
      </c>
      <c r="W1218" s="9">
        <v>5.0655999999999999</v>
      </c>
      <c r="X1218" s="9">
        <v>5.6600999999999999</v>
      </c>
      <c r="Y1218" s="9">
        <v>5.7676999999999996</v>
      </c>
    </row>
    <row r="1219" spans="1:25" hidden="1" x14ac:dyDescent="0.3">
      <c r="A1219" t="s">
        <v>1279</v>
      </c>
      <c r="B1219" t="s">
        <v>1280</v>
      </c>
      <c r="C1219" t="s">
        <v>1297</v>
      </c>
      <c r="D1219" t="s">
        <v>77</v>
      </c>
      <c r="E1219" s="52">
        <f>Transportation!E1219/1000000</f>
        <v>6.4600000000000012E-5</v>
      </c>
      <c r="F1219" s="55">
        <f t="shared" si="124"/>
        <v>1.5617582417582437E-5</v>
      </c>
      <c r="G1219" s="57">
        <f t="shared" si="125"/>
        <v>1.5617582417582436E-6</v>
      </c>
      <c r="H1219" s="4">
        <f t="shared" si="126"/>
        <v>2.4846153846153873E-7</v>
      </c>
      <c r="I1219">
        <v>361400</v>
      </c>
      <c r="J1219">
        <f t="shared" ref="J1219:J1282" si="128">((591307500000)*E1219)/(20*I1219)</f>
        <v>5.2847903292750429</v>
      </c>
      <c r="K1219" s="50">
        <f t="shared" si="123"/>
        <v>523.71458515750408</v>
      </c>
      <c r="L1219" s="53">
        <f t="shared" si="127"/>
        <v>24.909495974466015</v>
      </c>
      <c r="M1219">
        <v>38.1</v>
      </c>
      <c r="N1219">
        <v>58.6</v>
      </c>
      <c r="O1219">
        <v>79.2</v>
      </c>
      <c r="P1219">
        <v>4.82</v>
      </c>
      <c r="Q1219">
        <v>-75.709999999999994</v>
      </c>
      <c r="R1219" s="7">
        <v>1.3519000000000001</v>
      </c>
      <c r="S1219" s="8">
        <v>399260</v>
      </c>
      <c r="T1219">
        <v>4</v>
      </c>
      <c r="U1219" s="9">
        <v>7.1692</v>
      </c>
      <c r="V1219" s="9">
        <v>7.1367000000000003</v>
      </c>
      <c r="W1219" s="9">
        <v>6.4093</v>
      </c>
      <c r="X1219" s="9">
        <v>7.0719000000000003</v>
      </c>
      <c r="Y1219" s="9">
        <v>7.3619000000000003</v>
      </c>
    </row>
    <row r="1220" spans="1:25" hidden="1" x14ac:dyDescent="0.3">
      <c r="A1220" t="s">
        <v>1279</v>
      </c>
      <c r="B1220" t="s">
        <v>1280</v>
      </c>
      <c r="C1220" t="s">
        <v>1298</v>
      </c>
      <c r="D1220" t="s">
        <v>77</v>
      </c>
      <c r="E1220" s="52">
        <f>Transportation!E1220/1000000</f>
        <v>1.4E-5</v>
      </c>
      <c r="F1220" s="55">
        <f t="shared" si="124"/>
        <v>3.3846153846153881E-6</v>
      </c>
      <c r="G1220" s="57">
        <f t="shared" si="125"/>
        <v>3.3846153846153882E-7</v>
      </c>
      <c r="H1220" s="4">
        <f t="shared" si="126"/>
        <v>5.3846153846153896E-8</v>
      </c>
      <c r="I1220">
        <v>200900</v>
      </c>
      <c r="J1220">
        <f t="shared" si="128"/>
        <v>2.0603048780487807</v>
      </c>
      <c r="K1220" s="50">
        <f t="shared" si="123"/>
        <v>291.1296628614902</v>
      </c>
      <c r="L1220" s="53">
        <f t="shared" si="127"/>
        <v>5.3983427808440272</v>
      </c>
      <c r="M1220">
        <v>26</v>
      </c>
      <c r="N1220">
        <v>39.400000000000006</v>
      </c>
      <c r="O1220">
        <v>333</v>
      </c>
      <c r="P1220">
        <v>2.46</v>
      </c>
      <c r="Q1220">
        <v>-76.599999999999994</v>
      </c>
      <c r="R1220" s="7">
        <v>8.4656000000000002</v>
      </c>
      <c r="S1220" s="8">
        <v>132920</v>
      </c>
      <c r="T1220">
        <v>3</v>
      </c>
      <c r="U1220" s="9">
        <v>5.2190000000000003</v>
      </c>
      <c r="V1220" s="9">
        <v>5.1986999999999997</v>
      </c>
      <c r="W1220" s="9">
        <v>5.0113000000000003</v>
      </c>
      <c r="X1220" s="9">
        <v>5.1199000000000003</v>
      </c>
      <c r="Y1220" s="9">
        <v>5.3365</v>
      </c>
    </row>
    <row r="1221" spans="1:25" hidden="1" x14ac:dyDescent="0.3">
      <c r="A1221" t="s">
        <v>1279</v>
      </c>
      <c r="B1221" t="s">
        <v>1280</v>
      </c>
      <c r="C1221" t="s">
        <v>1299</v>
      </c>
      <c r="D1221" t="s">
        <v>77</v>
      </c>
      <c r="E1221" s="52">
        <f>Transportation!E1221/1000000</f>
        <v>6.5400000000000001E-6</v>
      </c>
      <c r="F1221" s="55">
        <f t="shared" si="124"/>
        <v>1.5810989010989027E-6</v>
      </c>
      <c r="G1221" s="57">
        <f t="shared" si="125"/>
        <v>1.5810989010989027E-7</v>
      </c>
      <c r="H1221" s="4">
        <f t="shared" si="126"/>
        <v>2.5153846153846179E-8</v>
      </c>
      <c r="I1221">
        <v>107400</v>
      </c>
      <c r="J1221">
        <f t="shared" si="128"/>
        <v>1.8003496508379888</v>
      </c>
      <c r="K1221" s="50">
        <f t="shared" si="123"/>
        <v>155.63626576069711</v>
      </c>
      <c r="L1221" s="53">
        <f t="shared" si="127"/>
        <v>2.5217972704799951</v>
      </c>
      <c r="M1221">
        <v>21.1</v>
      </c>
      <c r="N1221">
        <v>23.400000000000002</v>
      </c>
      <c r="O1221">
        <v>468</v>
      </c>
      <c r="P1221">
        <v>11.54</v>
      </c>
      <c r="Q1221">
        <v>-72.91</v>
      </c>
      <c r="R1221" s="7">
        <v>20.015000000000001</v>
      </c>
      <c r="S1221">
        <v>3723.1</v>
      </c>
      <c r="T1221">
        <v>2</v>
      </c>
      <c r="U1221" s="9">
        <v>8.6539999999999999</v>
      </c>
      <c r="V1221" s="9">
        <v>8.6442999999999994</v>
      </c>
      <c r="W1221" s="9">
        <v>8.5640999999999998</v>
      </c>
      <c r="X1221" s="9">
        <v>8.6160999999999994</v>
      </c>
      <c r="Y1221" s="9">
        <v>8.6679999999999993</v>
      </c>
    </row>
    <row r="1222" spans="1:25" hidden="1" x14ac:dyDescent="0.3">
      <c r="A1222" t="s">
        <v>1279</v>
      </c>
      <c r="B1222" t="s">
        <v>1280</v>
      </c>
      <c r="C1222" t="s">
        <v>1300</v>
      </c>
      <c r="D1222" t="s">
        <v>77</v>
      </c>
      <c r="E1222" s="52">
        <f>Transportation!E1222/1000000</f>
        <v>9.3999999999999998E-6</v>
      </c>
      <c r="F1222" s="55">
        <f t="shared" si="124"/>
        <v>2.2725274725274749E-6</v>
      </c>
      <c r="G1222" s="57">
        <f t="shared" si="125"/>
        <v>2.272527472527475E-7</v>
      </c>
      <c r="H1222" s="4">
        <f t="shared" si="126"/>
        <v>3.6153846153846188E-8</v>
      </c>
      <c r="I1222">
        <v>332300</v>
      </c>
      <c r="J1222">
        <f t="shared" si="128"/>
        <v>0.83633621727354801</v>
      </c>
      <c r="K1222" s="50">
        <f t="shared" si="123"/>
        <v>481.5449824234604</v>
      </c>
      <c r="L1222" s="53">
        <f t="shared" si="127"/>
        <v>3.6246015814238461</v>
      </c>
      <c r="M1222">
        <v>32.300000000000004</v>
      </c>
      <c r="N1222">
        <v>58.5</v>
      </c>
      <c r="O1222">
        <v>808</v>
      </c>
      <c r="P1222">
        <v>11.23</v>
      </c>
      <c r="Q1222">
        <v>-74.2</v>
      </c>
      <c r="R1222" s="7">
        <v>13.817</v>
      </c>
      <c r="S1222">
        <v>17614</v>
      </c>
      <c r="T1222">
        <v>3</v>
      </c>
      <c r="U1222" s="9">
        <v>8.7716999999999992</v>
      </c>
      <c r="V1222" s="9">
        <v>3.9763999999999999</v>
      </c>
      <c r="W1222" s="9">
        <v>8.7716999999999992</v>
      </c>
      <c r="X1222" s="9">
        <v>8.7716999999999992</v>
      </c>
      <c r="Y1222" s="9">
        <v>8.7716999999999992</v>
      </c>
    </row>
    <row r="1223" spans="1:25" hidden="1" x14ac:dyDescent="0.3">
      <c r="A1223" t="s">
        <v>1279</v>
      </c>
      <c r="B1223" t="s">
        <v>1280</v>
      </c>
      <c r="C1223" t="s">
        <v>1301</v>
      </c>
      <c r="D1223" t="s">
        <v>77</v>
      </c>
      <c r="E1223" s="52">
        <f>Transportation!E1223/1000000</f>
        <v>3.96E-5</v>
      </c>
      <c r="F1223" s="55">
        <f t="shared" si="124"/>
        <v>9.5736263736263842E-6</v>
      </c>
      <c r="G1223" s="57">
        <f t="shared" si="125"/>
        <v>9.5736263736263834E-7</v>
      </c>
      <c r="H1223" s="4">
        <f t="shared" si="126"/>
        <v>1.5230769230769246E-7</v>
      </c>
      <c r="I1223">
        <v>196600</v>
      </c>
      <c r="J1223">
        <f t="shared" si="128"/>
        <v>5.9551823499491352</v>
      </c>
      <c r="K1223" s="50">
        <f t="shared" si="123"/>
        <v>284.89841572209542</v>
      </c>
      <c r="L1223" s="53">
        <f t="shared" si="127"/>
        <v>15.269598151530245</v>
      </c>
      <c r="M1223">
        <v>16.8</v>
      </c>
      <c r="N1223">
        <v>48</v>
      </c>
      <c r="O1223">
        <v>132</v>
      </c>
      <c r="P1223">
        <v>9.3000000000000007</v>
      </c>
      <c r="Q1223">
        <v>-75.400000000000006</v>
      </c>
      <c r="R1223" s="7">
        <v>2.7448000000000001</v>
      </c>
      <c r="S1223" s="8">
        <v>244140</v>
      </c>
      <c r="T1223">
        <v>4</v>
      </c>
      <c r="U1223" s="9">
        <v>8.0280000000000005</v>
      </c>
      <c r="V1223" s="9">
        <v>8.0326000000000004</v>
      </c>
      <c r="W1223" s="9">
        <v>7.9387999999999996</v>
      </c>
      <c r="X1223" s="9">
        <v>8.0433000000000003</v>
      </c>
      <c r="Y1223" s="9">
        <v>8.1477000000000004</v>
      </c>
    </row>
    <row r="1224" spans="1:25" hidden="1" x14ac:dyDescent="0.3">
      <c r="A1224" t="s">
        <v>1279</v>
      </c>
      <c r="B1224" t="s">
        <v>1280</v>
      </c>
      <c r="C1224" t="s">
        <v>1302</v>
      </c>
      <c r="D1224" t="s">
        <v>77</v>
      </c>
      <c r="E1224" s="52">
        <f>Transportation!E1224/1000000</f>
        <v>1.5999999999999999E-5</v>
      </c>
      <c r="F1224" s="55">
        <f t="shared" si="124"/>
        <v>3.8681318681318723E-6</v>
      </c>
      <c r="G1224" s="57">
        <f t="shared" si="125"/>
        <v>3.8681318681318718E-7</v>
      </c>
      <c r="H1224" s="4">
        <f t="shared" si="126"/>
        <v>6.1538461538461594E-8</v>
      </c>
      <c r="I1224">
        <v>144900</v>
      </c>
      <c r="J1224">
        <f t="shared" si="128"/>
        <v>3.2646376811594204</v>
      </c>
      <c r="K1224" s="50">
        <f t="shared" si="123"/>
        <v>209.97853732518632</v>
      </c>
      <c r="L1224" s="53">
        <f t="shared" si="127"/>
        <v>6.1695346066788863</v>
      </c>
      <c r="M1224">
        <v>12.700000000000001</v>
      </c>
      <c r="N1224">
        <v>40.700000000000003</v>
      </c>
      <c r="O1224">
        <v>331</v>
      </c>
      <c r="P1224">
        <v>4.09</v>
      </c>
      <c r="Q1224">
        <v>-76.209999999999994</v>
      </c>
      <c r="R1224" s="7">
        <v>8.1492000000000004</v>
      </c>
      <c r="S1224">
        <v>91875</v>
      </c>
      <c r="T1224">
        <v>4</v>
      </c>
      <c r="U1224" s="9">
        <v>7.3478000000000003</v>
      </c>
      <c r="V1224" s="9">
        <v>7.3305999999999996</v>
      </c>
      <c r="W1224" s="9">
        <v>7.0983999999999998</v>
      </c>
      <c r="X1224" s="9">
        <v>7.2039</v>
      </c>
      <c r="Y1224" s="9">
        <v>7.5195999999999996</v>
      </c>
    </row>
    <row r="1225" spans="1:25" hidden="1" x14ac:dyDescent="0.3">
      <c r="A1225" t="s">
        <v>1279</v>
      </c>
      <c r="B1225" t="s">
        <v>1280</v>
      </c>
      <c r="C1225" t="s">
        <v>1303</v>
      </c>
      <c r="D1225" t="s">
        <v>77</v>
      </c>
      <c r="E1225" s="52">
        <f>Transportation!E1225/1000000</f>
        <v>1.2999999999999999E-5</v>
      </c>
      <c r="F1225" s="55">
        <f t="shared" si="124"/>
        <v>3.1428571428571459E-6</v>
      </c>
      <c r="G1225" s="57">
        <f t="shared" si="125"/>
        <v>3.142857142857146E-7</v>
      </c>
      <c r="H1225" s="4">
        <f t="shared" si="126"/>
        <v>5.0000000000000044E-8</v>
      </c>
      <c r="I1225">
        <v>125900</v>
      </c>
      <c r="J1225">
        <f t="shared" si="128"/>
        <v>3.0528187053216835</v>
      </c>
      <c r="K1225" s="50">
        <f t="shared" si="123"/>
        <v>182.44511973251178</v>
      </c>
      <c r="L1225" s="53">
        <f t="shared" si="127"/>
        <v>5.0127468679265954</v>
      </c>
      <c r="M1225">
        <v>21.3</v>
      </c>
      <c r="N1225">
        <v>27.3</v>
      </c>
      <c r="O1225">
        <v>271</v>
      </c>
      <c r="P1225">
        <v>5.54</v>
      </c>
      <c r="Q1225">
        <v>-73.36</v>
      </c>
      <c r="R1225" s="7">
        <v>9.9364000000000008</v>
      </c>
      <c r="S1225">
        <v>35164</v>
      </c>
      <c r="T1225">
        <v>1</v>
      </c>
      <c r="U1225" s="9">
        <v>6.9927999999999999</v>
      </c>
      <c r="V1225" s="9">
        <v>6.9927999999999999</v>
      </c>
      <c r="W1225" s="9">
        <v>6.9927999999999999</v>
      </c>
      <c r="X1225" s="9">
        <v>6.9927999999999999</v>
      </c>
      <c r="Y1225" s="9">
        <v>6.9927999999999999</v>
      </c>
    </row>
    <row r="1226" spans="1:25" hidden="1" x14ac:dyDescent="0.3">
      <c r="A1226" t="s">
        <v>1279</v>
      </c>
      <c r="B1226" t="s">
        <v>1280</v>
      </c>
      <c r="C1226" t="s">
        <v>1304</v>
      </c>
      <c r="D1226" t="s">
        <v>77</v>
      </c>
      <c r="E1226" s="52">
        <f>Transportation!E1226/1000000</f>
        <v>2.3300000000000001E-5</v>
      </c>
      <c r="F1226" s="55">
        <f t="shared" si="124"/>
        <v>5.6329670329670388E-6</v>
      </c>
      <c r="G1226" s="57">
        <f t="shared" si="125"/>
        <v>5.6329670329670386E-7</v>
      </c>
      <c r="H1226" s="4">
        <f t="shared" si="126"/>
        <v>8.9615384615384698E-8</v>
      </c>
      <c r="I1226">
        <v>254200</v>
      </c>
      <c r="J1226">
        <f t="shared" si="128"/>
        <v>2.7099655291109364</v>
      </c>
      <c r="K1226" s="50">
        <f t="shared" si="123"/>
        <v>368.36814484515088</v>
      </c>
      <c r="L1226" s="53">
        <f t="shared" si="127"/>
        <v>8.9843847709761295</v>
      </c>
      <c r="M1226">
        <v>29.700000000000003</v>
      </c>
      <c r="N1226">
        <v>46.6</v>
      </c>
      <c r="O1226">
        <v>250</v>
      </c>
      <c r="P1226">
        <v>10.46</v>
      </c>
      <c r="Q1226">
        <v>-73.260000000000005</v>
      </c>
      <c r="R1226" s="7">
        <v>5.3663999999999996</v>
      </c>
      <c r="S1226">
        <v>8087</v>
      </c>
      <c r="T1226">
        <v>1</v>
      </c>
      <c r="U1226" s="9">
        <v>9.8550000000000004</v>
      </c>
      <c r="V1226" s="9">
        <v>9.8550000000000004</v>
      </c>
      <c r="W1226" s="9">
        <v>9.8550000000000004</v>
      </c>
      <c r="X1226" s="9">
        <v>9.8550000000000004</v>
      </c>
      <c r="Y1226" s="9">
        <v>9.8550000000000004</v>
      </c>
    </row>
    <row r="1227" spans="1:25" hidden="1" x14ac:dyDescent="0.3">
      <c r="A1227" t="s">
        <v>1279</v>
      </c>
      <c r="B1227" t="s">
        <v>1280</v>
      </c>
      <c r="C1227" t="s">
        <v>1305</v>
      </c>
      <c r="D1227" t="s">
        <v>77</v>
      </c>
      <c r="E1227" s="52">
        <f>Transportation!E1227/1000000</f>
        <v>5.8800000000000006E-5</v>
      </c>
      <c r="F1227" s="55">
        <f t="shared" si="124"/>
        <v>1.4215384615384631E-5</v>
      </c>
      <c r="G1227" s="57">
        <f t="shared" si="125"/>
        <v>1.4215384615384632E-6</v>
      </c>
      <c r="H1227" s="4">
        <f t="shared" si="126"/>
        <v>2.2615384615384641E-7</v>
      </c>
      <c r="I1227">
        <v>291500</v>
      </c>
      <c r="J1227">
        <f t="shared" si="128"/>
        <v>5.9637874785591762</v>
      </c>
      <c r="K1227" s="50">
        <f t="shared" si="123"/>
        <v>422.42059096129611</v>
      </c>
      <c r="L1227" s="53">
        <f t="shared" si="127"/>
        <v>22.673039679544907</v>
      </c>
      <c r="M1227">
        <v>38.1</v>
      </c>
      <c r="N1227">
        <v>47.2</v>
      </c>
      <c r="O1227">
        <v>86.4</v>
      </c>
      <c r="P1227">
        <v>4.1399999999999997</v>
      </c>
      <c r="Q1227">
        <v>-73.63</v>
      </c>
      <c r="R1227" s="7">
        <v>1.8285</v>
      </c>
      <c r="S1227">
        <v>79844</v>
      </c>
      <c r="T1227">
        <v>3</v>
      </c>
      <c r="U1227" s="9">
        <v>8.4624000000000006</v>
      </c>
      <c r="V1227" s="9">
        <v>8.4852000000000007</v>
      </c>
      <c r="W1227" s="9">
        <v>8.4602000000000004</v>
      </c>
      <c r="X1227" s="9">
        <v>8.5122</v>
      </c>
      <c r="Y1227" s="9">
        <v>8.6679999999999993</v>
      </c>
    </row>
    <row r="1228" spans="1:25" hidden="1" x14ac:dyDescent="0.3">
      <c r="A1228" t="s">
        <v>1306</v>
      </c>
      <c r="B1228" t="s">
        <v>1307</v>
      </c>
      <c r="C1228" t="s">
        <v>1308</v>
      </c>
      <c r="D1228" t="s">
        <v>69</v>
      </c>
      <c r="E1228" s="52">
        <f>Transportation!E1228/1000000</f>
        <v>9.6500000000000008E-6</v>
      </c>
      <c r="F1228" s="55">
        <f t="shared" si="124"/>
        <v>2.3329670329670357E-6</v>
      </c>
      <c r="G1228" s="57">
        <f t="shared" si="125"/>
        <v>2.3329670329670355E-7</v>
      </c>
      <c r="H1228" s="4">
        <f t="shared" si="126"/>
        <v>3.7115384615384651E-8</v>
      </c>
      <c r="I1228">
        <v>103700</v>
      </c>
      <c r="J1228">
        <f t="shared" si="128"/>
        <v>2.7512619937319189</v>
      </c>
      <c r="K1228" s="50">
        <f t="shared" ref="K1228:K1252" si="129">I1228*CVD_COG</f>
        <v>129.0392512640037</v>
      </c>
      <c r="L1228" s="53">
        <f t="shared" si="127"/>
        <v>3.1951870893204912</v>
      </c>
      <c r="M1228">
        <v>13.3</v>
      </c>
      <c r="N1228">
        <v>28.400000000000002</v>
      </c>
      <c r="O1228">
        <v>373</v>
      </c>
      <c r="P1228">
        <v>-3.32</v>
      </c>
      <c r="Q1228">
        <v>17.37</v>
      </c>
      <c r="R1228" s="7">
        <v>13.132</v>
      </c>
      <c r="S1228">
        <v>32485</v>
      </c>
      <c r="T1228">
        <v>2</v>
      </c>
      <c r="U1228" s="9">
        <v>15.586</v>
      </c>
      <c r="V1228" s="9">
        <v>15.587999999999999</v>
      </c>
      <c r="W1228" s="9">
        <v>15.586</v>
      </c>
      <c r="X1228" s="9">
        <v>15.782999999999999</v>
      </c>
      <c r="Y1228" s="9">
        <v>15.981</v>
      </c>
    </row>
    <row r="1229" spans="1:25" hidden="1" x14ac:dyDescent="0.3">
      <c r="A1229" t="s">
        <v>1306</v>
      </c>
      <c r="B1229" t="s">
        <v>1307</v>
      </c>
      <c r="C1229" t="s">
        <v>1309</v>
      </c>
      <c r="D1229" t="s">
        <v>69</v>
      </c>
      <c r="E1229" s="52">
        <f>Transportation!E1229/1000000</f>
        <v>2.4499999999999999E-5</v>
      </c>
      <c r="F1229" s="55">
        <f t="shared" si="124"/>
        <v>5.9230769230769287E-6</v>
      </c>
      <c r="G1229" s="57">
        <f t="shared" si="125"/>
        <v>5.9230769230769296E-7</v>
      </c>
      <c r="H1229" s="4">
        <f t="shared" si="126"/>
        <v>9.4230769230769323E-8</v>
      </c>
      <c r="I1229">
        <v>176500</v>
      </c>
      <c r="J1229">
        <f t="shared" si="128"/>
        <v>4.1039755665722382</v>
      </c>
      <c r="K1229" s="50">
        <f t="shared" si="129"/>
        <v>219.62804096525218</v>
      </c>
      <c r="L1229" s="53">
        <f t="shared" si="127"/>
        <v>8.112133024699693</v>
      </c>
      <c r="M1229">
        <v>12.4</v>
      </c>
      <c r="N1229">
        <v>50.1</v>
      </c>
      <c r="O1229">
        <v>262</v>
      </c>
      <c r="P1229">
        <v>-5.84</v>
      </c>
      <c r="Q1229">
        <v>13.06</v>
      </c>
      <c r="R1229" s="7">
        <v>5.2306999999999997</v>
      </c>
      <c r="S1229">
        <v>28129</v>
      </c>
      <c r="T1229">
        <v>2</v>
      </c>
      <c r="U1229" s="9">
        <v>12.898999999999999</v>
      </c>
      <c r="V1229" s="9">
        <v>12.898999999999999</v>
      </c>
      <c r="W1229" s="9">
        <v>12.898999999999999</v>
      </c>
      <c r="X1229" s="9">
        <v>13.074</v>
      </c>
      <c r="Y1229" s="9">
        <v>13.249000000000001</v>
      </c>
    </row>
    <row r="1230" spans="1:25" hidden="1" x14ac:dyDescent="0.3">
      <c r="A1230" t="s">
        <v>1306</v>
      </c>
      <c r="B1230" t="s">
        <v>1307</v>
      </c>
      <c r="C1230" t="s">
        <v>1310</v>
      </c>
      <c r="D1230" t="s">
        <v>69</v>
      </c>
      <c r="E1230" s="52">
        <f>Transportation!E1230/1000000</f>
        <v>4.8999999999999998E-5</v>
      </c>
      <c r="F1230" s="55">
        <f t="shared" si="124"/>
        <v>1.1846153846153857E-5</v>
      </c>
      <c r="G1230" s="57">
        <f t="shared" si="125"/>
        <v>1.1846153846153859E-6</v>
      </c>
      <c r="H1230" s="4">
        <f t="shared" si="126"/>
        <v>1.8846153846153865E-7</v>
      </c>
      <c r="I1230">
        <v>383700</v>
      </c>
      <c r="J1230">
        <f t="shared" si="128"/>
        <v>3.7756147380766225</v>
      </c>
      <c r="K1230" s="50">
        <f t="shared" si="129"/>
        <v>477.45767319188252</v>
      </c>
      <c r="L1230" s="53">
        <f t="shared" si="127"/>
        <v>16.224266049399386</v>
      </c>
      <c r="M1230">
        <v>13.8</v>
      </c>
      <c r="N1230">
        <v>103</v>
      </c>
      <c r="O1230">
        <v>265</v>
      </c>
      <c r="P1230">
        <v>-2.5</v>
      </c>
      <c r="Q1230">
        <v>28.84</v>
      </c>
      <c r="R1230" s="7">
        <v>2.5638999999999998</v>
      </c>
      <c r="S1230" s="8">
        <v>158170</v>
      </c>
      <c r="T1230">
        <v>2</v>
      </c>
      <c r="U1230" s="9">
        <v>13.074</v>
      </c>
      <c r="V1230" s="9">
        <v>13.256</v>
      </c>
      <c r="W1230" s="9">
        <v>12.848000000000001</v>
      </c>
      <c r="X1230" s="9">
        <v>13.273999999999999</v>
      </c>
      <c r="Y1230" s="9">
        <v>13.699</v>
      </c>
    </row>
    <row r="1231" spans="1:25" hidden="1" x14ac:dyDescent="0.3">
      <c r="A1231" t="s">
        <v>1306</v>
      </c>
      <c r="B1231" t="s">
        <v>1307</v>
      </c>
      <c r="C1231" t="s">
        <v>1311</v>
      </c>
      <c r="D1231" t="s">
        <v>69</v>
      </c>
      <c r="E1231" s="52">
        <f>Transportation!E1231/1000000</f>
        <v>2.0700000000000002E-5</v>
      </c>
      <c r="F1231" s="55">
        <f t="shared" si="124"/>
        <v>5.0043956043956097E-6</v>
      </c>
      <c r="G1231" s="57">
        <f t="shared" si="125"/>
        <v>5.0043956043956102E-7</v>
      </c>
      <c r="H1231" s="4">
        <f t="shared" si="126"/>
        <v>7.9615384615384701E-8</v>
      </c>
      <c r="I1231">
        <v>175900</v>
      </c>
      <c r="J1231">
        <f t="shared" si="128"/>
        <v>3.4792681210915299</v>
      </c>
      <c r="K1231" s="50">
        <f t="shared" si="129"/>
        <v>218.88143006112099</v>
      </c>
      <c r="L1231" s="53">
        <f t="shared" si="127"/>
        <v>6.8539246371952514</v>
      </c>
      <c r="M1231">
        <v>13.9</v>
      </c>
      <c r="N1231">
        <v>47.300000000000004</v>
      </c>
      <c r="O1231">
        <v>255</v>
      </c>
      <c r="P1231">
        <v>1.56</v>
      </c>
      <c r="Q1231">
        <v>30.25</v>
      </c>
      <c r="R1231" s="7">
        <v>5.4051</v>
      </c>
      <c r="S1231">
        <v>9975.4</v>
      </c>
      <c r="T1231">
        <v>1</v>
      </c>
      <c r="U1231" s="9">
        <v>11.942</v>
      </c>
      <c r="V1231" s="9">
        <v>11.942</v>
      </c>
      <c r="W1231" s="9">
        <v>11.942</v>
      </c>
      <c r="X1231" s="9">
        <v>11.942</v>
      </c>
      <c r="Y1231" s="9">
        <v>11.942</v>
      </c>
    </row>
    <row r="1232" spans="1:25" hidden="1" x14ac:dyDescent="0.3">
      <c r="A1232" t="s">
        <v>1306</v>
      </c>
      <c r="B1232" t="s">
        <v>1307</v>
      </c>
      <c r="C1232" t="s">
        <v>1312</v>
      </c>
      <c r="D1232" t="s">
        <v>69</v>
      </c>
      <c r="E1232" s="52">
        <f>Transportation!E1232/1000000</f>
        <v>9.9000000000000001E-6</v>
      </c>
      <c r="F1232" s="55">
        <f t="shared" si="124"/>
        <v>2.3934065934065961E-6</v>
      </c>
      <c r="G1232" s="57">
        <f t="shared" si="125"/>
        <v>2.3934065934065958E-7</v>
      </c>
      <c r="H1232" s="4">
        <f t="shared" si="126"/>
        <v>3.8076923076923114E-8</v>
      </c>
      <c r="I1232">
        <v>140500</v>
      </c>
      <c r="J1232">
        <f t="shared" si="128"/>
        <v>2.0832541814946621</v>
      </c>
      <c r="K1232" s="50">
        <f t="shared" si="129"/>
        <v>174.83138671738203</v>
      </c>
      <c r="L1232" s="53">
        <f t="shared" si="127"/>
        <v>3.2779639569194678</v>
      </c>
      <c r="M1232">
        <v>15.100000000000001</v>
      </c>
      <c r="N1232">
        <v>36.200000000000003</v>
      </c>
      <c r="O1232">
        <v>445</v>
      </c>
      <c r="P1232">
        <v>0.12</v>
      </c>
      <c r="Q1232">
        <v>29.29</v>
      </c>
      <c r="R1232" s="7">
        <v>12.276999999999999</v>
      </c>
      <c r="S1232">
        <v>51217</v>
      </c>
      <c r="T1232">
        <v>4</v>
      </c>
      <c r="U1232" s="9">
        <v>11.236000000000001</v>
      </c>
      <c r="V1232" s="9">
        <v>11.257999999999999</v>
      </c>
      <c r="W1232" s="9">
        <v>11.132</v>
      </c>
      <c r="X1232" s="9">
        <v>11.36</v>
      </c>
      <c r="Y1232" s="9">
        <v>11.74</v>
      </c>
    </row>
    <row r="1233" spans="1:25" hidden="1" x14ac:dyDescent="0.3">
      <c r="A1233" t="s">
        <v>1306</v>
      </c>
      <c r="B1233" t="s">
        <v>1307</v>
      </c>
      <c r="C1233" t="s">
        <v>1313</v>
      </c>
      <c r="D1233" t="s">
        <v>69</v>
      </c>
      <c r="E1233" s="52">
        <f>Transportation!E1233/1000000</f>
        <v>7.5200000000000008E-6</v>
      </c>
      <c r="F1233" s="55">
        <f t="shared" si="124"/>
        <v>1.8180219780219802E-6</v>
      </c>
      <c r="G1233" s="57">
        <f t="shared" si="125"/>
        <v>1.8180219780219801E-7</v>
      </c>
      <c r="H1233" s="4">
        <f t="shared" si="126"/>
        <v>2.8923076923076953E-8</v>
      </c>
      <c r="I1233">
        <v>106200</v>
      </c>
      <c r="J1233">
        <f t="shared" si="128"/>
        <v>2.0935180790960453</v>
      </c>
      <c r="K1233" s="50">
        <f t="shared" si="129"/>
        <v>132.15013003121689</v>
      </c>
      <c r="L1233" s="53">
        <f t="shared" si="127"/>
        <v>2.4899281773772119</v>
      </c>
      <c r="M1233">
        <v>16.100000000000001</v>
      </c>
      <c r="N1233">
        <v>26.5</v>
      </c>
      <c r="O1233">
        <v>403</v>
      </c>
      <c r="P1233">
        <v>-6.73</v>
      </c>
      <c r="Q1233">
        <v>23.95</v>
      </c>
      <c r="R1233" s="7">
        <v>15.218999999999999</v>
      </c>
      <c r="S1233">
        <v>13550</v>
      </c>
      <c r="T1233">
        <v>1</v>
      </c>
      <c r="U1233" s="9">
        <v>16.227</v>
      </c>
      <c r="V1233" s="9">
        <v>16.227</v>
      </c>
      <c r="W1233" s="9">
        <v>16.227</v>
      </c>
      <c r="X1233" s="9">
        <v>16.227</v>
      </c>
      <c r="Y1233" s="9">
        <v>16.227</v>
      </c>
    </row>
    <row r="1234" spans="1:25" hidden="1" x14ac:dyDescent="0.3">
      <c r="A1234" t="s">
        <v>1306</v>
      </c>
      <c r="B1234" t="s">
        <v>1307</v>
      </c>
      <c r="C1234" t="s">
        <v>1314</v>
      </c>
      <c r="D1234" t="s">
        <v>69</v>
      </c>
      <c r="E1234" s="52">
        <f>Transportation!E1234/1000000</f>
        <v>1.2500000000000001E-5</v>
      </c>
      <c r="F1234" s="55">
        <f t="shared" si="124"/>
        <v>3.0219780219780251E-6</v>
      </c>
      <c r="G1234" s="57">
        <f t="shared" si="125"/>
        <v>3.0219780219780254E-7</v>
      </c>
      <c r="H1234" s="4">
        <f t="shared" si="126"/>
        <v>4.8076923076923125E-8</v>
      </c>
      <c r="I1234">
        <v>197900</v>
      </c>
      <c r="J1234">
        <f t="shared" si="128"/>
        <v>1.8674441005558362</v>
      </c>
      <c r="K1234" s="50">
        <f t="shared" si="129"/>
        <v>246.25716321259719</v>
      </c>
      <c r="L1234" s="53">
        <f t="shared" si="127"/>
        <v>4.1388433799488222</v>
      </c>
      <c r="M1234">
        <v>21.5</v>
      </c>
      <c r="N1234">
        <v>42.7</v>
      </c>
      <c r="O1234">
        <v>425</v>
      </c>
      <c r="P1234">
        <v>-1.66</v>
      </c>
      <c r="Q1234">
        <v>29.21</v>
      </c>
      <c r="R1234" s="7">
        <v>9.9600000000000009</v>
      </c>
      <c r="S1234" s="8">
        <v>101310</v>
      </c>
      <c r="T1234">
        <v>2</v>
      </c>
      <c r="U1234" s="9">
        <v>13.509</v>
      </c>
      <c r="V1234" s="9">
        <v>13.551</v>
      </c>
      <c r="W1234" s="9">
        <v>13.5</v>
      </c>
      <c r="X1234" s="9">
        <v>13.574999999999999</v>
      </c>
      <c r="Y1234" s="9">
        <v>13.648999999999999</v>
      </c>
    </row>
    <row r="1235" spans="1:25" hidden="1" x14ac:dyDescent="0.3">
      <c r="A1235" t="s">
        <v>1306</v>
      </c>
      <c r="B1235" t="s">
        <v>1307</v>
      </c>
      <c r="C1235" t="s">
        <v>1315</v>
      </c>
      <c r="D1235" t="s">
        <v>69</v>
      </c>
      <c r="E1235" s="52">
        <f>Transportation!E1235/1000000</f>
        <v>3.5099999999999999E-5</v>
      </c>
      <c r="F1235" s="55">
        <f t="shared" si="124"/>
        <v>8.4857142857142952E-6</v>
      </c>
      <c r="G1235" s="57">
        <f t="shared" si="125"/>
        <v>8.4857142857142942E-7</v>
      </c>
      <c r="H1235" s="4">
        <f t="shared" si="126"/>
        <v>1.3500000000000014E-7</v>
      </c>
      <c r="I1235">
        <v>130000</v>
      </c>
      <c r="J1235">
        <f t="shared" si="128"/>
        <v>7.98265125</v>
      </c>
      <c r="K1235" s="50">
        <f t="shared" si="129"/>
        <v>161.76569589508659</v>
      </c>
      <c r="L1235" s="53">
        <f t="shared" si="127"/>
        <v>11.621872210896298</v>
      </c>
      <c r="M1235">
        <v>14.8</v>
      </c>
      <c r="N1235">
        <v>33.700000000000003</v>
      </c>
      <c r="O1235">
        <v>99.5</v>
      </c>
      <c r="P1235">
        <v>2.78</v>
      </c>
      <c r="Q1235">
        <v>27.61</v>
      </c>
      <c r="R1235" s="7">
        <v>2.9510999999999998</v>
      </c>
      <c r="S1235">
        <v>9468.4</v>
      </c>
      <c r="T1235">
        <v>2</v>
      </c>
      <c r="U1235" s="9">
        <v>12.465</v>
      </c>
      <c r="V1235" s="9">
        <v>12.502000000000001</v>
      </c>
      <c r="W1235" s="9">
        <v>12.446</v>
      </c>
      <c r="X1235" s="9">
        <v>12.571999999999999</v>
      </c>
      <c r="Y1235" s="9">
        <v>12.698</v>
      </c>
    </row>
    <row r="1236" spans="1:25" hidden="1" x14ac:dyDescent="0.3">
      <c r="A1236" t="s">
        <v>1306</v>
      </c>
      <c r="B1236" t="s">
        <v>1307</v>
      </c>
      <c r="C1236" t="s">
        <v>1316</v>
      </c>
      <c r="D1236" t="s">
        <v>69</v>
      </c>
      <c r="E1236" s="52">
        <f>Transportation!E1236/1000000</f>
        <v>9.1900000000000001E-6</v>
      </c>
      <c r="F1236" s="55">
        <f t="shared" si="124"/>
        <v>2.2217582417582441E-6</v>
      </c>
      <c r="G1236" s="57">
        <f t="shared" si="125"/>
        <v>2.2217582417582441E-7</v>
      </c>
      <c r="H1236" s="4">
        <f t="shared" si="126"/>
        <v>3.5346153846153883E-8</v>
      </c>
      <c r="I1236">
        <v>102300</v>
      </c>
      <c r="J1236">
        <f t="shared" si="128"/>
        <v>2.6559706378299119</v>
      </c>
      <c r="K1236" s="50">
        <f t="shared" si="129"/>
        <v>127.29715915436429</v>
      </c>
      <c r="L1236" s="53">
        <f t="shared" si="127"/>
        <v>3.0428776529383748</v>
      </c>
      <c r="M1236">
        <v>12.3</v>
      </c>
      <c r="N1236">
        <v>29.200000000000003</v>
      </c>
      <c r="O1236">
        <v>367</v>
      </c>
      <c r="P1236">
        <v>-8.74</v>
      </c>
      <c r="Q1236">
        <v>24.99</v>
      </c>
      <c r="R1236" s="7">
        <v>12.551</v>
      </c>
      <c r="S1236">
        <v>1780.8</v>
      </c>
      <c r="T1236">
        <v>2</v>
      </c>
      <c r="U1236" s="9">
        <v>13.355</v>
      </c>
      <c r="V1236" s="9">
        <v>13.362</v>
      </c>
      <c r="W1236" s="9">
        <v>13.35</v>
      </c>
      <c r="X1236" s="9">
        <v>13.375</v>
      </c>
      <c r="Y1236" s="9">
        <v>13.4</v>
      </c>
    </row>
    <row r="1237" spans="1:25" hidden="1" x14ac:dyDescent="0.3">
      <c r="A1237" t="s">
        <v>1306</v>
      </c>
      <c r="B1237" t="s">
        <v>1307</v>
      </c>
      <c r="C1237" t="s">
        <v>1317</v>
      </c>
      <c r="D1237" t="s">
        <v>69</v>
      </c>
      <c r="E1237" s="52">
        <f>Transportation!E1237/1000000</f>
        <v>3.3899999999999997E-5</v>
      </c>
      <c r="F1237" s="55">
        <f t="shared" si="124"/>
        <v>8.1956043956044028E-6</v>
      </c>
      <c r="G1237" s="57">
        <f t="shared" si="125"/>
        <v>8.1956043956044032E-7</v>
      </c>
      <c r="H1237" s="4">
        <f t="shared" si="126"/>
        <v>1.303846153846155E-7</v>
      </c>
      <c r="I1237">
        <v>604100</v>
      </c>
      <c r="J1237">
        <f t="shared" si="128"/>
        <v>1.6591064600231751</v>
      </c>
      <c r="K1237" s="50">
        <f t="shared" si="129"/>
        <v>751.71274530939854</v>
      </c>
      <c r="L1237" s="53">
        <f t="shared" si="127"/>
        <v>11.224543246421209</v>
      </c>
      <c r="M1237">
        <v>67.100000000000009</v>
      </c>
      <c r="N1237">
        <v>73.8</v>
      </c>
      <c r="O1237">
        <v>204</v>
      </c>
      <c r="P1237">
        <v>-5.9</v>
      </c>
      <c r="Q1237">
        <v>22.41</v>
      </c>
      <c r="R1237" s="7">
        <v>2.7688000000000001</v>
      </c>
      <c r="S1237" s="8">
        <v>251650</v>
      </c>
      <c r="T1237">
        <v>4</v>
      </c>
      <c r="U1237" s="9">
        <v>14.861000000000001</v>
      </c>
      <c r="V1237" s="9">
        <v>14.895</v>
      </c>
      <c r="W1237" s="9">
        <v>14.744999999999999</v>
      </c>
      <c r="X1237" s="9">
        <v>14.943</v>
      </c>
      <c r="Y1237" s="9">
        <v>15.042</v>
      </c>
    </row>
    <row r="1238" spans="1:25" hidden="1" x14ac:dyDescent="0.3">
      <c r="A1238" t="s">
        <v>1306</v>
      </c>
      <c r="B1238" t="s">
        <v>1307</v>
      </c>
      <c r="C1238" t="s">
        <v>1318</v>
      </c>
      <c r="D1238" t="s">
        <v>69</v>
      </c>
      <c r="E1238" s="52">
        <f>Transportation!E1238/1000000</f>
        <v>5.0500000000000001E-5</v>
      </c>
      <c r="F1238" s="55">
        <f t="shared" si="124"/>
        <v>1.2208791208791222E-5</v>
      </c>
      <c r="G1238" s="57">
        <f t="shared" si="125"/>
        <v>1.2208791208791223E-6</v>
      </c>
      <c r="H1238" s="4">
        <f t="shared" si="126"/>
        <v>1.9423076923076941E-7</v>
      </c>
      <c r="I1238">
        <v>256900</v>
      </c>
      <c r="J1238">
        <f t="shared" si="128"/>
        <v>5.8118000681198909</v>
      </c>
      <c r="K1238" s="50">
        <f t="shared" si="129"/>
        <v>319.67390211882878</v>
      </c>
      <c r="L1238" s="53">
        <f t="shared" si="127"/>
        <v>16.720927254993242</v>
      </c>
      <c r="M1238">
        <v>16.400000000000002</v>
      </c>
      <c r="N1238">
        <v>63.5</v>
      </c>
      <c r="O1238">
        <v>146</v>
      </c>
      <c r="P1238">
        <v>-5.03</v>
      </c>
      <c r="Q1238">
        <v>18.8</v>
      </c>
      <c r="R1238" s="7">
        <v>2.2997000000000001</v>
      </c>
      <c r="S1238">
        <v>23165</v>
      </c>
      <c r="T1238">
        <v>2</v>
      </c>
      <c r="U1238" s="9">
        <v>16.021999999999998</v>
      </c>
      <c r="V1238" s="9">
        <v>15.978</v>
      </c>
      <c r="W1238" s="9">
        <v>15.685</v>
      </c>
      <c r="X1238" s="9">
        <v>15.930999999999999</v>
      </c>
      <c r="Y1238" s="9">
        <v>16.178000000000001</v>
      </c>
    </row>
    <row r="1239" spans="1:25" hidden="1" x14ac:dyDescent="0.3">
      <c r="A1239" t="s">
        <v>1306</v>
      </c>
      <c r="B1239" t="s">
        <v>1307</v>
      </c>
      <c r="C1239" t="s">
        <v>1319</v>
      </c>
      <c r="D1239" t="s">
        <v>69</v>
      </c>
      <c r="E1239" s="52">
        <f>Transportation!E1239/1000000</f>
        <v>2.8100000000000002E-5</v>
      </c>
      <c r="F1239" s="55">
        <f t="shared" si="124"/>
        <v>6.7934065934066009E-6</v>
      </c>
      <c r="G1239" s="57">
        <f t="shared" si="125"/>
        <v>6.7934065934066014E-7</v>
      </c>
      <c r="H1239" s="4">
        <f t="shared" si="126"/>
        <v>1.0807692307692319E-7</v>
      </c>
      <c r="I1239">
        <v>117700</v>
      </c>
      <c r="J1239">
        <f t="shared" si="128"/>
        <v>7.0585134876805444</v>
      </c>
      <c r="K1239" s="50">
        <f t="shared" si="129"/>
        <v>146.46017236039762</v>
      </c>
      <c r="L1239" s="53">
        <f t="shared" si="127"/>
        <v>9.3041199181249539</v>
      </c>
      <c r="M1239">
        <v>16.8</v>
      </c>
      <c r="N1239">
        <v>28.700000000000003</v>
      </c>
      <c r="O1239">
        <v>109</v>
      </c>
      <c r="P1239">
        <v>-2.95</v>
      </c>
      <c r="Q1239">
        <v>25.92</v>
      </c>
      <c r="R1239" s="7">
        <v>3.7948</v>
      </c>
      <c r="S1239">
        <v>2684.4</v>
      </c>
      <c r="T1239">
        <v>2</v>
      </c>
      <c r="U1239" s="9">
        <v>14.992000000000001</v>
      </c>
      <c r="V1239" s="9">
        <v>14.992000000000001</v>
      </c>
      <c r="W1239" s="9">
        <v>14.992000000000001</v>
      </c>
      <c r="X1239" s="9">
        <v>14.992000000000001</v>
      </c>
      <c r="Y1239" s="9">
        <v>14.992000000000001</v>
      </c>
    </row>
    <row r="1240" spans="1:25" hidden="1" x14ac:dyDescent="0.3">
      <c r="A1240" t="s">
        <v>1306</v>
      </c>
      <c r="B1240" t="s">
        <v>1307</v>
      </c>
      <c r="C1240" t="s">
        <v>1320</v>
      </c>
      <c r="D1240" t="s">
        <v>69</v>
      </c>
      <c r="E1240" s="52">
        <f>Transportation!E1240/1000000</f>
        <v>1.05E-4</v>
      </c>
      <c r="F1240" s="55">
        <f t="shared" si="124"/>
        <v>2.5384615384615413E-5</v>
      </c>
      <c r="G1240" s="57">
        <f t="shared" si="125"/>
        <v>2.538461538461541E-6</v>
      </c>
      <c r="H1240" s="4">
        <f t="shared" si="126"/>
        <v>4.0384615384615423E-7</v>
      </c>
      <c r="I1240">
        <v>4745000</v>
      </c>
      <c r="J1240">
        <f t="shared" si="128"/>
        <v>0.65423906743940996</v>
      </c>
      <c r="K1240" s="50">
        <f t="shared" si="129"/>
        <v>5904.4479001706604</v>
      </c>
      <c r="L1240" s="53">
        <f t="shared" si="127"/>
        <v>34.766284391570117</v>
      </c>
      <c r="M1240">
        <v>188</v>
      </c>
      <c r="N1240">
        <v>346</v>
      </c>
      <c r="O1240">
        <v>395</v>
      </c>
      <c r="P1240">
        <v>-4.37</v>
      </c>
      <c r="Q1240">
        <v>15.32</v>
      </c>
      <c r="R1240" s="7">
        <v>1.1420999999999999</v>
      </c>
      <c r="S1240" s="8">
        <v>4944900</v>
      </c>
      <c r="T1240">
        <v>8</v>
      </c>
      <c r="U1240" s="9">
        <v>16.266999999999999</v>
      </c>
      <c r="V1240" s="9">
        <v>15.913</v>
      </c>
      <c r="W1240" s="9">
        <v>15.042</v>
      </c>
      <c r="X1240" s="9">
        <v>15.66</v>
      </c>
      <c r="Y1240" s="9">
        <v>16.571000000000002</v>
      </c>
    </row>
    <row r="1241" spans="1:25" hidden="1" x14ac:dyDescent="0.3">
      <c r="A1241" t="s">
        <v>1306</v>
      </c>
      <c r="B1241" t="s">
        <v>1307</v>
      </c>
      <c r="C1241" t="s">
        <v>1321</v>
      </c>
      <c r="D1241" t="s">
        <v>69</v>
      </c>
      <c r="E1241" s="52">
        <f>Transportation!E1241/1000000</f>
        <v>6.0900000000000003E-5</v>
      </c>
      <c r="F1241" s="55">
        <f t="shared" si="124"/>
        <v>1.4723076923076938E-5</v>
      </c>
      <c r="G1241" s="57">
        <f t="shared" si="125"/>
        <v>1.4723076923076938E-6</v>
      </c>
      <c r="H1241" s="4">
        <f t="shared" si="126"/>
        <v>2.3423076923076948E-7</v>
      </c>
      <c r="I1241">
        <v>585700</v>
      </c>
      <c r="J1241">
        <f t="shared" si="128"/>
        <v>3.0741528726310396</v>
      </c>
      <c r="K1241" s="50">
        <f t="shared" si="129"/>
        <v>728.8166775827093</v>
      </c>
      <c r="L1241" s="53">
        <f t="shared" si="127"/>
        <v>20.164444947110663</v>
      </c>
      <c r="M1241">
        <v>48.400000000000006</v>
      </c>
      <c r="N1241">
        <v>84.2</v>
      </c>
      <c r="O1241">
        <v>130</v>
      </c>
      <c r="P1241">
        <v>0.53</v>
      </c>
      <c r="Q1241">
        <v>25.19</v>
      </c>
      <c r="R1241" s="7">
        <v>1.5401</v>
      </c>
      <c r="S1241" s="8">
        <v>112630</v>
      </c>
      <c r="T1241">
        <v>3</v>
      </c>
      <c r="U1241" s="9">
        <v>10.891</v>
      </c>
      <c r="V1241" s="9">
        <v>10.872999999999999</v>
      </c>
      <c r="W1241" s="9">
        <v>10.775</v>
      </c>
      <c r="X1241" s="9">
        <v>10.826000000000001</v>
      </c>
      <c r="Y1241" s="9">
        <v>10.928000000000001</v>
      </c>
    </row>
    <row r="1242" spans="1:25" hidden="1" x14ac:dyDescent="0.3">
      <c r="A1242" t="s">
        <v>1306</v>
      </c>
      <c r="B1242" t="s">
        <v>1307</v>
      </c>
      <c r="C1242" t="s">
        <v>1322</v>
      </c>
      <c r="D1242" t="s">
        <v>69</v>
      </c>
      <c r="E1242" s="52">
        <f>Transportation!E1242/1000000</f>
        <v>2.8600000000000001E-5</v>
      </c>
      <c r="F1242" s="55">
        <f t="shared" si="124"/>
        <v>6.9142857142857217E-6</v>
      </c>
      <c r="G1242" s="57">
        <f t="shared" si="125"/>
        <v>6.9142857142857214E-7</v>
      </c>
      <c r="H1242" s="4">
        <f t="shared" si="126"/>
        <v>1.1000000000000011E-7</v>
      </c>
      <c r="I1242">
        <v>448100</v>
      </c>
      <c r="J1242">
        <f t="shared" si="128"/>
        <v>1.8870112140147288</v>
      </c>
      <c r="K1242" s="50">
        <f t="shared" si="129"/>
        <v>557.59391023529463</v>
      </c>
      <c r="L1242" s="53">
        <f t="shared" si="127"/>
        <v>9.4696736533229071</v>
      </c>
      <c r="M1242">
        <v>20.900000000000002</v>
      </c>
      <c r="N1242">
        <v>98.100000000000009</v>
      </c>
      <c r="O1242">
        <v>424</v>
      </c>
      <c r="P1242">
        <v>-10.72</v>
      </c>
      <c r="Q1242">
        <v>25.48</v>
      </c>
      <c r="R1242" s="7">
        <v>4.3182</v>
      </c>
      <c r="S1242">
        <v>6615</v>
      </c>
      <c r="T1242">
        <v>2</v>
      </c>
      <c r="U1242" s="9">
        <v>10.472</v>
      </c>
      <c r="V1242" s="9">
        <v>10.496</v>
      </c>
      <c r="W1242" s="9">
        <v>10.468999999999999</v>
      </c>
      <c r="X1242" s="9">
        <v>10.648</v>
      </c>
      <c r="Y1242" s="9">
        <v>10.826000000000001</v>
      </c>
    </row>
    <row r="1243" spans="1:25" hidden="1" x14ac:dyDescent="0.3">
      <c r="A1243" t="s">
        <v>1306</v>
      </c>
      <c r="B1243" t="s">
        <v>1307</v>
      </c>
      <c r="C1243" t="s">
        <v>1323</v>
      </c>
      <c r="D1243" t="s">
        <v>69</v>
      </c>
      <c r="E1243" s="52">
        <f>Transportation!E1243/1000000</f>
        <v>2.2800000000000002E-5</v>
      </c>
      <c r="F1243" s="55">
        <f t="shared" si="124"/>
        <v>5.5120879120879181E-6</v>
      </c>
      <c r="G1243" s="57">
        <f t="shared" si="125"/>
        <v>5.5120879120879185E-7</v>
      </c>
      <c r="H1243" s="4">
        <f t="shared" si="126"/>
        <v>8.7692307692307785E-8</v>
      </c>
      <c r="I1243">
        <v>329600</v>
      </c>
      <c r="J1243">
        <f t="shared" si="128"/>
        <v>2.0451776395631072</v>
      </c>
      <c r="K1243" s="50">
        <f t="shared" si="129"/>
        <v>410.1382566693888</v>
      </c>
      <c r="L1243" s="53">
        <f t="shared" si="127"/>
        <v>7.5492503250266552</v>
      </c>
      <c r="M1243">
        <v>16.600000000000001</v>
      </c>
      <c r="N1243">
        <v>81</v>
      </c>
      <c r="O1243">
        <v>441</v>
      </c>
      <c r="P1243">
        <v>-10.99</v>
      </c>
      <c r="Q1243">
        <v>26.74</v>
      </c>
      <c r="R1243" s="7">
        <v>5.4516</v>
      </c>
      <c r="S1243">
        <v>7536.7</v>
      </c>
      <c r="T1243">
        <v>2</v>
      </c>
      <c r="U1243" s="9">
        <v>10.77</v>
      </c>
      <c r="V1243" s="9">
        <v>10.819000000000001</v>
      </c>
      <c r="W1243" s="9">
        <v>10.673999999999999</v>
      </c>
      <c r="X1243" s="9">
        <v>10.877000000000001</v>
      </c>
      <c r="Y1243" s="9">
        <v>11.081</v>
      </c>
    </row>
    <row r="1244" spans="1:25" hidden="1" x14ac:dyDescent="0.3">
      <c r="A1244" t="s">
        <v>1306</v>
      </c>
      <c r="B1244" t="s">
        <v>1307</v>
      </c>
      <c r="C1244" t="s">
        <v>1324</v>
      </c>
      <c r="D1244" t="s">
        <v>69</v>
      </c>
      <c r="E1244" s="52">
        <f>Transportation!E1244/1000000</f>
        <v>4.0400000000000006E-5</v>
      </c>
      <c r="F1244" s="55">
        <f t="shared" si="124"/>
        <v>9.767032967032978E-6</v>
      </c>
      <c r="G1244" s="57">
        <f t="shared" si="125"/>
        <v>9.767032967032978E-7</v>
      </c>
      <c r="H1244" s="4">
        <f t="shared" si="126"/>
        <v>1.5538461538461555E-7</v>
      </c>
      <c r="I1244">
        <v>906000</v>
      </c>
      <c r="J1244">
        <f t="shared" si="128"/>
        <v>1.3183677152317883</v>
      </c>
      <c r="K1244" s="50">
        <f t="shared" si="129"/>
        <v>1127.3824652380649</v>
      </c>
      <c r="L1244" s="53">
        <f t="shared" si="127"/>
        <v>13.376741803994598</v>
      </c>
      <c r="M1244">
        <v>42.6</v>
      </c>
      <c r="N1244">
        <v>139</v>
      </c>
      <c r="O1244">
        <v>413</v>
      </c>
      <c r="P1244">
        <v>-11.68</v>
      </c>
      <c r="Q1244">
        <v>27.48</v>
      </c>
      <c r="R1244" s="7">
        <v>2.9784000000000002</v>
      </c>
      <c r="S1244" s="8">
        <v>430030</v>
      </c>
      <c r="T1244">
        <v>3</v>
      </c>
      <c r="U1244" s="9">
        <v>10.420999999999999</v>
      </c>
      <c r="V1244" s="9">
        <v>10.425000000000001</v>
      </c>
      <c r="W1244" s="9">
        <v>10.367000000000001</v>
      </c>
      <c r="X1244" s="9">
        <v>10.417999999999999</v>
      </c>
      <c r="Y1244" s="9">
        <v>10.52</v>
      </c>
    </row>
    <row r="1245" spans="1:25" hidden="1" x14ac:dyDescent="0.3">
      <c r="A1245" t="s">
        <v>1306</v>
      </c>
      <c r="B1245" t="s">
        <v>1307</v>
      </c>
      <c r="C1245" t="s">
        <v>1325</v>
      </c>
      <c r="D1245" t="s">
        <v>69</v>
      </c>
      <c r="E1245" s="52">
        <f>Transportation!E1245/1000000</f>
        <v>2.1800000000000001E-5</v>
      </c>
      <c r="F1245" s="55">
        <f t="shared" si="124"/>
        <v>5.2703296703296758E-6</v>
      </c>
      <c r="G1245" s="57">
        <f t="shared" si="125"/>
        <v>5.2703296703296763E-7</v>
      </c>
      <c r="H1245" s="4">
        <f t="shared" si="126"/>
        <v>8.3846153846153933E-8</v>
      </c>
      <c r="I1245">
        <v>219300</v>
      </c>
      <c r="J1245">
        <f t="shared" si="128"/>
        <v>2.9390112859097126</v>
      </c>
      <c r="K1245" s="50">
        <f t="shared" si="129"/>
        <v>272.8862854599422</v>
      </c>
      <c r="L1245" s="53">
        <f t="shared" si="127"/>
        <v>7.2181428546307478</v>
      </c>
      <c r="M1245">
        <v>23.200000000000003</v>
      </c>
      <c r="N1245">
        <v>45.5</v>
      </c>
      <c r="O1245">
        <v>262</v>
      </c>
      <c r="P1245">
        <v>-5.84</v>
      </c>
      <c r="Q1245">
        <v>13.47</v>
      </c>
      <c r="R1245" s="7">
        <v>5.7660999999999998</v>
      </c>
      <c r="S1245">
        <v>72700</v>
      </c>
      <c r="T1245">
        <v>1</v>
      </c>
      <c r="U1245" s="9">
        <v>13.048999999999999</v>
      </c>
      <c r="V1245" s="9">
        <v>13.048999999999999</v>
      </c>
      <c r="W1245" s="9">
        <v>13.048999999999999</v>
      </c>
      <c r="X1245" s="9">
        <v>13.048999999999999</v>
      </c>
      <c r="Y1245" s="9">
        <v>13.048999999999999</v>
      </c>
    </row>
    <row r="1246" spans="1:25" hidden="1" x14ac:dyDescent="0.3">
      <c r="A1246" t="s">
        <v>1306</v>
      </c>
      <c r="B1246" t="s">
        <v>1307</v>
      </c>
      <c r="C1246" t="s">
        <v>1326</v>
      </c>
      <c r="D1246" t="s">
        <v>69</v>
      </c>
      <c r="E1246" s="52">
        <f>Transportation!E1246/1000000</f>
        <v>3.6100000000000003E-5</v>
      </c>
      <c r="F1246" s="55">
        <f t="shared" si="124"/>
        <v>8.7274725274725367E-6</v>
      </c>
      <c r="G1246" s="57">
        <f t="shared" si="125"/>
        <v>8.7274725274725375E-7</v>
      </c>
      <c r="H1246" s="4">
        <f t="shared" si="126"/>
        <v>1.3884615384615399E-7</v>
      </c>
      <c r="I1246">
        <v>230800</v>
      </c>
      <c r="J1246">
        <f t="shared" si="128"/>
        <v>4.6243935766897755</v>
      </c>
      <c r="K1246" s="50">
        <f t="shared" si="129"/>
        <v>287.19632778912296</v>
      </c>
      <c r="L1246" s="53">
        <f t="shared" si="127"/>
        <v>11.952979681292202</v>
      </c>
      <c r="M1246">
        <v>16.100000000000001</v>
      </c>
      <c r="N1246">
        <v>57.5</v>
      </c>
      <c r="O1246">
        <v>183</v>
      </c>
      <c r="P1246">
        <v>0.05</v>
      </c>
      <c r="Q1246">
        <v>18.260000000000002</v>
      </c>
      <c r="R1246" s="7">
        <v>3.1857000000000002</v>
      </c>
      <c r="S1246">
        <v>21162</v>
      </c>
      <c r="T1246">
        <v>1</v>
      </c>
      <c r="U1246" s="9">
        <v>12.698</v>
      </c>
      <c r="V1246" s="9">
        <v>12.698</v>
      </c>
      <c r="W1246" s="9">
        <v>12.698</v>
      </c>
      <c r="X1246" s="9">
        <v>12.698</v>
      </c>
      <c r="Y1246" s="9">
        <v>12.698</v>
      </c>
    </row>
    <row r="1247" spans="1:25" hidden="1" x14ac:dyDescent="0.3">
      <c r="A1247" t="s">
        <v>1306</v>
      </c>
      <c r="B1247" t="s">
        <v>1307</v>
      </c>
      <c r="C1247" t="s">
        <v>1327</v>
      </c>
      <c r="D1247" t="s">
        <v>69</v>
      </c>
      <c r="E1247" s="52">
        <f>Transportation!E1247/1000000</f>
        <v>2.8E-5</v>
      </c>
      <c r="F1247" s="55">
        <f t="shared" si="124"/>
        <v>6.7692307692307763E-6</v>
      </c>
      <c r="G1247" s="57">
        <f t="shared" si="125"/>
        <v>6.7692307692307765E-7</v>
      </c>
      <c r="H1247" s="4">
        <f t="shared" si="126"/>
        <v>1.0769230769230779E-7</v>
      </c>
      <c r="I1247">
        <v>1011000</v>
      </c>
      <c r="J1247">
        <f t="shared" si="128"/>
        <v>0.81882344213649849</v>
      </c>
      <c r="K1247" s="50">
        <f t="shared" si="129"/>
        <v>1258.0393734610195</v>
      </c>
      <c r="L1247" s="53">
        <f t="shared" si="127"/>
        <v>9.2710091710853622</v>
      </c>
      <c r="M1247">
        <v>107</v>
      </c>
      <c r="N1247">
        <v>97.600000000000009</v>
      </c>
      <c r="O1247">
        <v>353</v>
      </c>
      <c r="P1247">
        <v>-6.13</v>
      </c>
      <c r="Q1247">
        <v>23.6</v>
      </c>
      <c r="R1247" s="7">
        <v>3.6162000000000001</v>
      </c>
      <c r="S1247" s="8">
        <v>1090000</v>
      </c>
      <c r="T1247">
        <v>4</v>
      </c>
      <c r="U1247" s="9">
        <v>15.544</v>
      </c>
      <c r="V1247" s="9">
        <v>15.612</v>
      </c>
      <c r="W1247" s="9">
        <v>15.388</v>
      </c>
      <c r="X1247" s="9">
        <v>15.882</v>
      </c>
      <c r="Y1247" s="9">
        <v>16.276</v>
      </c>
    </row>
    <row r="1248" spans="1:25" hidden="1" x14ac:dyDescent="0.3">
      <c r="A1248" t="s">
        <v>1306</v>
      </c>
      <c r="B1248" t="s">
        <v>1307</v>
      </c>
      <c r="C1248" t="s">
        <v>1328</v>
      </c>
      <c r="D1248" t="s">
        <v>69</v>
      </c>
      <c r="E1248" s="52">
        <f>Transportation!E1248/1000000</f>
        <v>1.2100000000000001E-5</v>
      </c>
      <c r="F1248" s="55">
        <f t="shared" si="124"/>
        <v>2.9252747252747287E-6</v>
      </c>
      <c r="G1248" s="57">
        <f t="shared" si="125"/>
        <v>2.9252747252747285E-7</v>
      </c>
      <c r="H1248" s="4">
        <f t="shared" si="126"/>
        <v>4.6538461538461585E-8</v>
      </c>
      <c r="I1248">
        <v>151700</v>
      </c>
      <c r="J1248">
        <f t="shared" si="128"/>
        <v>2.35821382663151</v>
      </c>
      <c r="K1248" s="50">
        <f t="shared" si="129"/>
        <v>188.76812359449718</v>
      </c>
      <c r="L1248" s="53">
        <f t="shared" si="127"/>
        <v>4.0064003917904616</v>
      </c>
      <c r="M1248">
        <v>14.600000000000001</v>
      </c>
      <c r="N1248">
        <v>39.700000000000003</v>
      </c>
      <c r="O1248">
        <v>368</v>
      </c>
      <c r="P1248">
        <v>-7.01</v>
      </c>
      <c r="Q1248">
        <v>23.45</v>
      </c>
      <c r="R1248" s="7">
        <v>9.2736000000000001</v>
      </c>
      <c r="S1248">
        <v>12624</v>
      </c>
      <c r="T1248">
        <v>2</v>
      </c>
      <c r="U1248" s="9">
        <v>14.884</v>
      </c>
      <c r="V1248" s="9">
        <v>14.961</v>
      </c>
      <c r="W1248" s="9">
        <v>14.794</v>
      </c>
      <c r="X1248" s="9">
        <v>15.066000000000001</v>
      </c>
      <c r="Y1248" s="9">
        <v>15.339</v>
      </c>
    </row>
    <row r="1249" spans="1:25" hidden="1" x14ac:dyDescent="0.3">
      <c r="A1249" t="s">
        <v>1306</v>
      </c>
      <c r="B1249" t="s">
        <v>1307</v>
      </c>
      <c r="C1249" t="s">
        <v>1329</v>
      </c>
      <c r="D1249" t="s">
        <v>69</v>
      </c>
      <c r="E1249" s="52">
        <f>Transportation!E1249/1000000</f>
        <v>4.8300000000000002E-5</v>
      </c>
      <c r="F1249" s="55">
        <f t="shared" si="124"/>
        <v>1.167692307692309E-5</v>
      </c>
      <c r="G1249" s="57">
        <f t="shared" si="125"/>
        <v>1.167692307692309E-6</v>
      </c>
      <c r="H1249" s="4">
        <f t="shared" si="126"/>
        <v>1.8576923076923095E-7</v>
      </c>
      <c r="I1249">
        <v>291200</v>
      </c>
      <c r="J1249">
        <f t="shared" si="128"/>
        <v>4.9038722956730769</v>
      </c>
      <c r="K1249" s="50">
        <f t="shared" si="129"/>
        <v>362.35515880499395</v>
      </c>
      <c r="L1249" s="53">
        <f t="shared" si="127"/>
        <v>15.992490820122251</v>
      </c>
      <c r="M1249">
        <v>23.700000000000003</v>
      </c>
      <c r="N1249">
        <v>59.900000000000006</v>
      </c>
      <c r="O1249">
        <v>122</v>
      </c>
      <c r="P1249">
        <v>-6.42</v>
      </c>
      <c r="Q1249">
        <v>20.78</v>
      </c>
      <c r="R1249" s="7">
        <v>2.0350999999999999</v>
      </c>
      <c r="S1249">
        <v>21398</v>
      </c>
      <c r="T1249">
        <v>4</v>
      </c>
      <c r="U1249" s="9">
        <v>15.052</v>
      </c>
      <c r="V1249" s="9">
        <v>15.102</v>
      </c>
      <c r="W1249" s="9">
        <v>15.042</v>
      </c>
      <c r="X1249" s="9">
        <v>15.166</v>
      </c>
      <c r="Y1249" s="9">
        <v>15.438000000000001</v>
      </c>
    </row>
    <row r="1250" spans="1:25" hidden="1" x14ac:dyDescent="0.3">
      <c r="A1250" t="s">
        <v>1306</v>
      </c>
      <c r="B1250" t="s">
        <v>1307</v>
      </c>
      <c r="C1250" t="s">
        <v>1330</v>
      </c>
      <c r="D1250" t="s">
        <v>69</v>
      </c>
      <c r="E1250" s="52">
        <f>Transportation!E1250/1000000</f>
        <v>1.0600000000000002E-5</v>
      </c>
      <c r="F1250" s="55">
        <f t="shared" si="124"/>
        <v>2.5626373626373657E-6</v>
      </c>
      <c r="G1250" s="57">
        <f t="shared" si="125"/>
        <v>2.5626373626373657E-7</v>
      </c>
      <c r="H1250" s="4">
        <f t="shared" si="126"/>
        <v>4.0769230769230814E-8</v>
      </c>
      <c r="I1250">
        <v>186800</v>
      </c>
      <c r="J1250">
        <f t="shared" si="128"/>
        <v>1.6776925856531051</v>
      </c>
      <c r="K1250" s="50">
        <f t="shared" si="129"/>
        <v>232.44486148617057</v>
      </c>
      <c r="L1250" s="53">
        <f t="shared" si="127"/>
        <v>3.5097391861966019</v>
      </c>
      <c r="M1250">
        <v>16.900000000000002</v>
      </c>
      <c r="N1250">
        <v>45.400000000000006</v>
      </c>
      <c r="O1250">
        <v>573</v>
      </c>
      <c r="P1250">
        <v>-3.38</v>
      </c>
      <c r="Q1250">
        <v>29.15</v>
      </c>
      <c r="R1250" s="7">
        <v>12.619</v>
      </c>
      <c r="S1250">
        <v>35697</v>
      </c>
      <c r="T1250">
        <v>2</v>
      </c>
      <c r="U1250" s="9">
        <v>14.606</v>
      </c>
      <c r="V1250" s="9">
        <v>14.471</v>
      </c>
      <c r="W1250" s="9">
        <v>13.949</v>
      </c>
      <c r="X1250" s="9">
        <v>14.297000000000001</v>
      </c>
      <c r="Y1250" s="9">
        <v>14.645</v>
      </c>
    </row>
    <row r="1251" spans="1:25" hidden="1" x14ac:dyDescent="0.3">
      <c r="A1251" t="s">
        <v>1331</v>
      </c>
      <c r="B1251" t="s">
        <v>1332</v>
      </c>
      <c r="C1251" t="s">
        <v>1333</v>
      </c>
      <c r="D1251" t="s">
        <v>69</v>
      </c>
      <c r="E1251" s="52">
        <f>Transportation!E1251/1000000</f>
        <v>3.5099999999999999E-5</v>
      </c>
      <c r="F1251" s="55">
        <f t="shared" si="124"/>
        <v>8.4857142857142952E-6</v>
      </c>
      <c r="G1251" s="57">
        <f t="shared" si="125"/>
        <v>8.4857142857142942E-7</v>
      </c>
      <c r="H1251" s="4">
        <f t="shared" si="126"/>
        <v>1.3500000000000014E-7</v>
      </c>
      <c r="I1251">
        <v>980000</v>
      </c>
      <c r="J1251">
        <f t="shared" si="128"/>
        <v>1.058923125</v>
      </c>
      <c r="K1251" s="50">
        <f t="shared" si="129"/>
        <v>1219.4644767475759</v>
      </c>
      <c r="L1251" s="53">
        <f t="shared" si="127"/>
        <v>11.621872210896298</v>
      </c>
      <c r="M1251">
        <v>79.400000000000006</v>
      </c>
      <c r="N1251">
        <v>110</v>
      </c>
      <c r="O1251">
        <v>395</v>
      </c>
      <c r="P1251">
        <v>-4.26</v>
      </c>
      <c r="Q1251">
        <v>15.25</v>
      </c>
      <c r="R1251" s="7">
        <v>3.593</v>
      </c>
      <c r="S1251" s="8">
        <v>820300</v>
      </c>
      <c r="T1251">
        <v>5</v>
      </c>
      <c r="U1251" s="9">
        <v>15.722</v>
      </c>
      <c r="V1251" s="9">
        <v>15.666</v>
      </c>
      <c r="W1251" s="9">
        <v>15.042</v>
      </c>
      <c r="X1251" s="9">
        <v>15.24</v>
      </c>
      <c r="Y1251" s="9">
        <v>15.734</v>
      </c>
    </row>
    <row r="1252" spans="1:25" hidden="1" x14ac:dyDescent="0.3">
      <c r="A1252" t="s">
        <v>1331</v>
      </c>
      <c r="B1252" t="s">
        <v>1332</v>
      </c>
      <c r="C1252" t="s">
        <v>1334</v>
      </c>
      <c r="D1252" t="s">
        <v>69</v>
      </c>
      <c r="E1252" s="52">
        <f>Transportation!E1252/1000000</f>
        <v>7.3799999999999996E-6</v>
      </c>
      <c r="F1252" s="55">
        <f t="shared" si="124"/>
        <v>1.784175824175826E-6</v>
      </c>
      <c r="G1252" s="57">
        <f t="shared" si="125"/>
        <v>1.7841758241758261E-7</v>
      </c>
      <c r="H1252" s="4">
        <f t="shared" si="126"/>
        <v>2.8384615384615409E-8</v>
      </c>
      <c r="I1252">
        <v>511600</v>
      </c>
      <c r="J1252">
        <f t="shared" si="128"/>
        <v>0.42649035867865515</v>
      </c>
      <c r="K1252" s="50">
        <f t="shared" si="129"/>
        <v>636.61023092251003</v>
      </c>
      <c r="L1252" s="53">
        <f t="shared" si="127"/>
        <v>2.4435731315217848</v>
      </c>
      <c r="M1252">
        <v>75.100000000000009</v>
      </c>
      <c r="N1252">
        <v>59</v>
      </c>
      <c r="O1252">
        <v>1260</v>
      </c>
      <c r="P1252">
        <v>-4.79</v>
      </c>
      <c r="Q1252">
        <v>11.88</v>
      </c>
      <c r="R1252" s="7">
        <v>21.378</v>
      </c>
      <c r="S1252">
        <v>79207</v>
      </c>
      <c r="T1252">
        <v>4</v>
      </c>
      <c r="U1252" s="9">
        <v>11.73</v>
      </c>
      <c r="V1252" s="9">
        <v>8.7928999999999995</v>
      </c>
      <c r="W1252" s="9">
        <v>10.673999999999999</v>
      </c>
      <c r="X1252" s="9">
        <v>11.335000000000001</v>
      </c>
      <c r="Y1252" s="9">
        <v>11.791</v>
      </c>
    </row>
    <row r="1253" spans="1:25" hidden="1" x14ac:dyDescent="0.3">
      <c r="A1253" t="s">
        <v>1335</v>
      </c>
      <c r="B1253" t="s">
        <v>1336</v>
      </c>
      <c r="C1253" t="s">
        <v>1287</v>
      </c>
      <c r="D1253" t="s">
        <v>77</v>
      </c>
      <c r="E1253" s="52">
        <f>Transportation!E1253/1000000</f>
        <v>1.3499999999999999E-5</v>
      </c>
      <c r="F1253" s="55">
        <f t="shared" si="124"/>
        <v>3.263736263736267E-6</v>
      </c>
      <c r="G1253" s="57">
        <f t="shared" si="125"/>
        <v>3.2637362637362671E-7</v>
      </c>
      <c r="H1253" s="4">
        <f t="shared" si="126"/>
        <v>5.192307692307697E-8</v>
      </c>
      <c r="I1253">
        <v>117000</v>
      </c>
      <c r="J1253">
        <f t="shared" si="128"/>
        <v>3.4113894230769231</v>
      </c>
      <c r="K1253" s="50">
        <f>I1253*CVD_CRI</f>
        <v>162.61596018834859</v>
      </c>
      <c r="L1253" s="53">
        <f t="shared" si="127"/>
        <v>4.9927172994902733</v>
      </c>
      <c r="M1253">
        <v>34.9</v>
      </c>
      <c r="N1253">
        <v>19.8</v>
      </c>
      <c r="O1253">
        <v>136</v>
      </c>
      <c r="P1253">
        <v>9.86</v>
      </c>
      <c r="Q1253">
        <v>-83.93</v>
      </c>
      <c r="R1253" s="7">
        <v>6.8636999999999997</v>
      </c>
      <c r="S1253" s="8">
        <v>291680</v>
      </c>
      <c r="T1253">
        <v>3</v>
      </c>
      <c r="U1253" s="9">
        <v>7.6246999999999998</v>
      </c>
      <c r="V1253" s="9">
        <v>7.6378000000000004</v>
      </c>
      <c r="W1253" s="9">
        <v>7.6246</v>
      </c>
      <c r="X1253" s="9">
        <v>8.1477000000000004</v>
      </c>
      <c r="Y1253" s="9">
        <v>8.6160999999999994</v>
      </c>
    </row>
    <row r="1254" spans="1:25" hidden="1" x14ac:dyDescent="0.3">
      <c r="A1254" t="s">
        <v>1335</v>
      </c>
      <c r="B1254" t="s">
        <v>1336</v>
      </c>
      <c r="C1254" t="s">
        <v>1337</v>
      </c>
      <c r="D1254" t="s">
        <v>77</v>
      </c>
      <c r="E1254" s="52">
        <f>Transportation!E1254/1000000</f>
        <v>2.8500000000000002E-5</v>
      </c>
      <c r="F1254" s="55">
        <f t="shared" si="124"/>
        <v>6.8901098901098979E-6</v>
      </c>
      <c r="G1254" s="57">
        <f t="shared" si="125"/>
        <v>6.8901098901098976E-7</v>
      </c>
      <c r="H1254" s="4">
        <f t="shared" si="126"/>
        <v>1.0961538461538473E-7</v>
      </c>
      <c r="I1254">
        <v>998000</v>
      </c>
      <c r="J1254">
        <f t="shared" si="128"/>
        <v>0.8443017910821643</v>
      </c>
      <c r="K1254" s="50">
        <f>I1254*CVD_CRI</f>
        <v>1387.1002416065976</v>
      </c>
      <c r="L1254" s="53">
        <f t="shared" si="127"/>
        <v>10.540180965590578</v>
      </c>
      <c r="M1254">
        <v>237</v>
      </c>
      <c r="N1254">
        <v>64.8</v>
      </c>
      <c r="O1254">
        <v>136</v>
      </c>
      <c r="P1254">
        <v>9.9499999999999993</v>
      </c>
      <c r="Q1254">
        <v>-84.11</v>
      </c>
      <c r="R1254" s="7">
        <v>2.0996999999999999</v>
      </c>
      <c r="S1254" s="8">
        <v>1646200</v>
      </c>
      <c r="T1254">
        <v>10</v>
      </c>
      <c r="U1254" s="9">
        <v>9.0364000000000004</v>
      </c>
      <c r="V1254" s="9">
        <v>8.9868000000000006</v>
      </c>
      <c r="W1254" s="9">
        <v>7.6246</v>
      </c>
      <c r="X1254" s="9">
        <v>8.8495000000000008</v>
      </c>
      <c r="Y1254" s="9">
        <v>9.3919999999999995</v>
      </c>
    </row>
    <row r="1255" spans="1:25" hidden="1" x14ac:dyDescent="0.3">
      <c r="A1255" t="s">
        <v>1338</v>
      </c>
      <c r="B1255" t="s">
        <v>1339</v>
      </c>
      <c r="C1255" t="s">
        <v>1340</v>
      </c>
      <c r="D1255" t="s">
        <v>69</v>
      </c>
      <c r="E1255" s="52">
        <f>Transportation!E1255/1000000</f>
        <v>5.5100000000000004E-5</v>
      </c>
      <c r="F1255" s="55">
        <f t="shared" si="124"/>
        <v>1.3320879120879136E-5</v>
      </c>
      <c r="G1255" s="57">
        <f t="shared" si="125"/>
        <v>1.3320879120879137E-6</v>
      </c>
      <c r="H1255" s="4">
        <f t="shared" si="126"/>
        <v>2.1192307692307715E-7</v>
      </c>
      <c r="I1255">
        <v>3435000</v>
      </c>
      <c r="J1255">
        <f t="shared" si="128"/>
        <v>0.47425099344978172</v>
      </c>
      <c r="K1255" s="50">
        <f t="shared" ref="K1255:K1263" si="130">I1255*CVD_CIV</f>
        <v>6283.9607569070786</v>
      </c>
      <c r="L1255" s="53">
        <f t="shared" si="127"/>
        <v>26.821571685863617</v>
      </c>
      <c r="M1255">
        <v>205</v>
      </c>
      <c r="N1255">
        <v>240</v>
      </c>
      <c r="O1255">
        <v>537</v>
      </c>
      <c r="P1255">
        <v>5.38</v>
      </c>
      <c r="Q1255">
        <v>-4.04</v>
      </c>
      <c r="R1255" s="7">
        <v>2.2391000000000001</v>
      </c>
      <c r="S1255" s="8">
        <v>1970500</v>
      </c>
      <c r="T1255">
        <v>6</v>
      </c>
      <c r="U1255" s="9">
        <v>12.500999999999999</v>
      </c>
      <c r="V1255" s="9">
        <v>12.678000000000001</v>
      </c>
      <c r="W1255" s="9">
        <v>12.244999999999999</v>
      </c>
      <c r="X1255" s="9">
        <v>12.571999999999999</v>
      </c>
      <c r="Y1255" s="9">
        <v>13.648999999999999</v>
      </c>
    </row>
    <row r="1256" spans="1:25" hidden="1" x14ac:dyDescent="0.3">
      <c r="A1256" t="s">
        <v>1338</v>
      </c>
      <c r="B1256" t="s">
        <v>1339</v>
      </c>
      <c r="C1256" t="s">
        <v>1341</v>
      </c>
      <c r="D1256" t="s">
        <v>69</v>
      </c>
      <c r="E1256" s="52">
        <f>Transportation!E1256/1000000</f>
        <v>2.26E-5</v>
      </c>
      <c r="F1256" s="55">
        <f t="shared" si="124"/>
        <v>5.4637362637362697E-6</v>
      </c>
      <c r="G1256" s="57">
        <f t="shared" si="125"/>
        <v>5.4637362637362699E-7</v>
      </c>
      <c r="H1256" s="4">
        <f t="shared" si="126"/>
        <v>8.6923076923077012E-8</v>
      </c>
      <c r="I1256">
        <v>578400</v>
      </c>
      <c r="J1256">
        <f t="shared" si="128"/>
        <v>1.1552169346473029</v>
      </c>
      <c r="K1256" s="50">
        <f t="shared" si="130"/>
        <v>1058.1202043071482</v>
      </c>
      <c r="L1256" s="53">
        <f t="shared" si="127"/>
        <v>11.001225410172735</v>
      </c>
      <c r="M1256">
        <v>86.300000000000011</v>
      </c>
      <c r="N1256">
        <v>62.300000000000004</v>
      </c>
      <c r="O1256">
        <v>336</v>
      </c>
      <c r="P1256">
        <v>7.7</v>
      </c>
      <c r="Q1256">
        <v>-5.05</v>
      </c>
      <c r="R1256" s="7">
        <v>5.4019000000000004</v>
      </c>
      <c r="S1256" s="8">
        <v>154390</v>
      </c>
      <c r="T1256">
        <v>4</v>
      </c>
      <c r="U1256" s="9">
        <v>15.375999999999999</v>
      </c>
      <c r="V1256" s="9">
        <v>15.36</v>
      </c>
      <c r="W1256" s="9">
        <v>15.042</v>
      </c>
      <c r="X1256" s="9">
        <v>15.930999999999999</v>
      </c>
      <c r="Y1256" s="9">
        <v>16.521999999999998</v>
      </c>
    </row>
    <row r="1257" spans="1:25" hidden="1" x14ac:dyDescent="0.3">
      <c r="A1257" t="s">
        <v>1338</v>
      </c>
      <c r="B1257" t="s">
        <v>1339</v>
      </c>
      <c r="C1257" t="s">
        <v>1342</v>
      </c>
      <c r="D1257" t="s">
        <v>69</v>
      </c>
      <c r="E1257" s="52">
        <f>Transportation!E1257/1000000</f>
        <v>3.4300000000000007E-5</v>
      </c>
      <c r="F1257" s="55">
        <f t="shared" si="124"/>
        <v>8.2923076923077031E-6</v>
      </c>
      <c r="G1257" s="57">
        <f t="shared" si="125"/>
        <v>8.2923076923077027E-7</v>
      </c>
      <c r="H1257" s="4">
        <f t="shared" si="126"/>
        <v>1.3192307692307707E-7</v>
      </c>
      <c r="I1257">
        <v>184300</v>
      </c>
      <c r="J1257">
        <f t="shared" si="128"/>
        <v>5.5024002306022801</v>
      </c>
      <c r="K1257" s="50">
        <f t="shared" si="130"/>
        <v>337.15690465734343</v>
      </c>
      <c r="L1257" s="53">
        <f t="shared" si="127"/>
        <v>16.696550069421455</v>
      </c>
      <c r="M1257">
        <v>31.6</v>
      </c>
      <c r="N1257">
        <v>32.800000000000004</v>
      </c>
      <c r="O1257">
        <v>113</v>
      </c>
      <c r="P1257">
        <v>6.88</v>
      </c>
      <c r="Q1257">
        <v>-6.45</v>
      </c>
      <c r="R1257" s="7">
        <v>3.4430999999999998</v>
      </c>
      <c r="S1257">
        <v>48186</v>
      </c>
      <c r="T1257">
        <v>2</v>
      </c>
      <c r="U1257" s="9">
        <v>14.555</v>
      </c>
      <c r="V1257" s="9">
        <v>14.581</v>
      </c>
      <c r="W1257" s="9">
        <v>14.545999999999999</v>
      </c>
      <c r="X1257" s="9">
        <v>14.645</v>
      </c>
      <c r="Y1257" s="9">
        <v>14.744999999999999</v>
      </c>
    </row>
    <row r="1258" spans="1:25" hidden="1" x14ac:dyDescent="0.3">
      <c r="A1258" t="s">
        <v>1338</v>
      </c>
      <c r="B1258" t="s">
        <v>1339</v>
      </c>
      <c r="C1258" t="s">
        <v>1343</v>
      </c>
      <c r="D1258" t="s">
        <v>69</v>
      </c>
      <c r="E1258" s="52">
        <f>Transportation!E1258/1000000</f>
        <v>1.13E-5</v>
      </c>
      <c r="F1258" s="55">
        <f t="shared" si="124"/>
        <v>2.7318681318681348E-6</v>
      </c>
      <c r="G1258" s="57">
        <f t="shared" si="125"/>
        <v>2.7318681318681349E-7</v>
      </c>
      <c r="H1258" s="4">
        <f t="shared" si="126"/>
        <v>4.3461538461538506E-8</v>
      </c>
      <c r="I1258">
        <v>140300</v>
      </c>
      <c r="J1258">
        <f t="shared" si="128"/>
        <v>2.38124545616536</v>
      </c>
      <c r="K1258" s="50">
        <f t="shared" si="130"/>
        <v>256.66366643204168</v>
      </c>
      <c r="L1258" s="53">
        <f t="shared" si="127"/>
        <v>5.5006127050863682</v>
      </c>
      <c r="M1258">
        <v>17</v>
      </c>
      <c r="N1258">
        <v>34</v>
      </c>
      <c r="O1258">
        <v>394</v>
      </c>
      <c r="P1258">
        <v>5.84</v>
      </c>
      <c r="Q1258">
        <v>-5.37</v>
      </c>
      <c r="R1258" s="7">
        <v>11.59</v>
      </c>
      <c r="S1258">
        <v>15082</v>
      </c>
      <c r="T1258">
        <v>1</v>
      </c>
      <c r="U1258" s="9">
        <v>13.749000000000001</v>
      </c>
      <c r="V1258" s="9">
        <v>13.749000000000001</v>
      </c>
      <c r="W1258" s="9">
        <v>13.749000000000001</v>
      </c>
      <c r="X1258" s="9">
        <v>13.749000000000001</v>
      </c>
      <c r="Y1258" s="9">
        <v>13.749000000000001</v>
      </c>
    </row>
    <row r="1259" spans="1:25" hidden="1" x14ac:dyDescent="0.3">
      <c r="A1259" t="s">
        <v>1338</v>
      </c>
      <c r="B1259" t="s">
        <v>1339</v>
      </c>
      <c r="C1259" t="s">
        <v>1344</v>
      </c>
      <c r="D1259" t="s">
        <v>69</v>
      </c>
      <c r="E1259" s="52">
        <f>Transportation!E1259/1000000</f>
        <v>1.6500000000000001E-5</v>
      </c>
      <c r="F1259" s="55">
        <f t="shared" si="124"/>
        <v>3.9890109890109938E-6</v>
      </c>
      <c r="G1259" s="57">
        <f t="shared" si="125"/>
        <v>3.9890109890109934E-7</v>
      </c>
      <c r="H1259" s="4">
        <f t="shared" si="126"/>
        <v>6.3461538461538533E-8</v>
      </c>
      <c r="I1259">
        <v>156800</v>
      </c>
      <c r="J1259">
        <f t="shared" si="128"/>
        <v>3.1111523437500002</v>
      </c>
      <c r="K1259" s="50">
        <f t="shared" si="130"/>
        <v>286.84863076652982</v>
      </c>
      <c r="L1259" s="53">
        <f t="shared" si="127"/>
        <v>8.0318681091969069</v>
      </c>
      <c r="M1259">
        <v>18.100000000000001</v>
      </c>
      <c r="N1259">
        <v>36.9</v>
      </c>
      <c r="O1259">
        <v>279</v>
      </c>
      <c r="P1259">
        <v>6.13</v>
      </c>
      <c r="Q1259">
        <v>-5.96</v>
      </c>
      <c r="R1259" s="7">
        <v>7.5568999999999997</v>
      </c>
      <c r="S1259">
        <v>13695</v>
      </c>
      <c r="T1259">
        <v>1</v>
      </c>
      <c r="U1259" s="9">
        <v>12.999000000000001</v>
      </c>
      <c r="V1259" s="9">
        <v>12.999000000000001</v>
      </c>
      <c r="W1259" s="9">
        <v>12.999000000000001</v>
      </c>
      <c r="X1259" s="9">
        <v>12.999000000000001</v>
      </c>
      <c r="Y1259" s="9">
        <v>12.999000000000001</v>
      </c>
    </row>
    <row r="1260" spans="1:25" hidden="1" x14ac:dyDescent="0.3">
      <c r="A1260" t="s">
        <v>1338</v>
      </c>
      <c r="B1260" t="s">
        <v>1339</v>
      </c>
      <c r="C1260" t="s">
        <v>1345</v>
      </c>
      <c r="D1260" t="s">
        <v>69</v>
      </c>
      <c r="E1260" s="52">
        <f>Transportation!E1260/1000000</f>
        <v>1.5200000000000002E-5</v>
      </c>
      <c r="F1260" s="55">
        <f t="shared" si="124"/>
        <v>3.6747252747252789E-6</v>
      </c>
      <c r="G1260" s="57">
        <f t="shared" si="125"/>
        <v>3.6747252747252792E-7</v>
      </c>
      <c r="H1260" s="4">
        <f t="shared" si="126"/>
        <v>5.8461538461538528E-8</v>
      </c>
      <c r="I1260">
        <v>164400</v>
      </c>
      <c r="J1260">
        <f t="shared" si="128"/>
        <v>2.7335383211678836</v>
      </c>
      <c r="K1260" s="50">
        <f t="shared" si="130"/>
        <v>300.75200827817287</v>
      </c>
      <c r="L1260" s="53">
        <f t="shared" si="127"/>
        <v>7.3990542581692749</v>
      </c>
      <c r="M1260">
        <v>18.5</v>
      </c>
      <c r="N1260">
        <v>38.200000000000003</v>
      </c>
      <c r="O1260">
        <v>337</v>
      </c>
      <c r="P1260">
        <v>9.4600000000000009</v>
      </c>
      <c r="Q1260">
        <v>-5.63</v>
      </c>
      <c r="R1260" s="7">
        <v>8.8082999999999991</v>
      </c>
      <c r="S1260">
        <v>16612</v>
      </c>
      <c r="T1260">
        <v>1</v>
      </c>
      <c r="U1260" s="9">
        <v>23.439</v>
      </c>
      <c r="V1260" s="9">
        <v>23.439</v>
      </c>
      <c r="W1260" s="9">
        <v>23.439</v>
      </c>
      <c r="X1260" s="9">
        <v>23.439</v>
      </c>
      <c r="Y1260" s="9">
        <v>23.439</v>
      </c>
    </row>
    <row r="1261" spans="1:25" hidden="1" x14ac:dyDescent="0.3">
      <c r="A1261" t="s">
        <v>1338</v>
      </c>
      <c r="B1261" t="s">
        <v>1339</v>
      </c>
      <c r="C1261" t="s">
        <v>1346</v>
      </c>
      <c r="D1261" t="s">
        <v>69</v>
      </c>
      <c r="E1261" s="52">
        <f>Transportation!E1261/1000000</f>
        <v>1.7900000000000001E-5</v>
      </c>
      <c r="F1261" s="55">
        <f t="shared" si="124"/>
        <v>4.3274725274725322E-6</v>
      </c>
      <c r="G1261" s="57">
        <f t="shared" si="125"/>
        <v>4.3274725274725325E-7</v>
      </c>
      <c r="H1261" s="4">
        <f t="shared" si="126"/>
        <v>6.8846153846153918E-8</v>
      </c>
      <c r="I1261">
        <v>155200</v>
      </c>
      <c r="J1261">
        <f t="shared" si="128"/>
        <v>3.409924049613402</v>
      </c>
      <c r="K1261" s="50">
        <f t="shared" si="130"/>
        <v>283.92160392197343</v>
      </c>
      <c r="L1261" s="53">
        <f t="shared" si="127"/>
        <v>8.713359948765131</v>
      </c>
      <c r="M1261">
        <v>17.900000000000002</v>
      </c>
      <c r="N1261">
        <v>36.700000000000003</v>
      </c>
      <c r="O1261">
        <v>251</v>
      </c>
      <c r="P1261">
        <v>7.41</v>
      </c>
      <c r="Q1261">
        <v>-7.56</v>
      </c>
      <c r="R1261" s="7">
        <v>6.8208000000000002</v>
      </c>
      <c r="S1261">
        <v>42525</v>
      </c>
      <c r="T1261">
        <v>2</v>
      </c>
      <c r="U1261" s="9">
        <v>14.33</v>
      </c>
      <c r="V1261" s="9">
        <v>14.367000000000001</v>
      </c>
      <c r="W1261" s="9">
        <v>14.297000000000001</v>
      </c>
      <c r="X1261" s="9">
        <v>14.422000000000001</v>
      </c>
      <c r="Y1261" s="9">
        <v>14.545999999999999</v>
      </c>
    </row>
    <row r="1262" spans="1:25" hidden="1" x14ac:dyDescent="0.3">
      <c r="A1262" t="s">
        <v>1338</v>
      </c>
      <c r="B1262" t="s">
        <v>1339</v>
      </c>
      <c r="C1262" t="s">
        <v>1347</v>
      </c>
      <c r="D1262" t="s">
        <v>69</v>
      </c>
      <c r="E1262" s="52">
        <f>Transportation!E1262/1000000</f>
        <v>2.2400000000000002E-5</v>
      </c>
      <c r="F1262" s="55">
        <f t="shared" si="124"/>
        <v>5.4153846153846212E-6</v>
      </c>
      <c r="G1262" s="57">
        <f t="shared" si="125"/>
        <v>5.4153846153846212E-7</v>
      </c>
      <c r="H1262" s="4">
        <f t="shared" si="126"/>
        <v>8.6153846153846239E-8</v>
      </c>
      <c r="I1262">
        <v>259600</v>
      </c>
      <c r="J1262">
        <f t="shared" si="128"/>
        <v>2.5510955315870572</v>
      </c>
      <c r="K1262" s="50">
        <f t="shared" si="130"/>
        <v>474.91010552928026</v>
      </c>
      <c r="L1262" s="53">
        <f t="shared" si="127"/>
        <v>10.903869433091561</v>
      </c>
      <c r="M1262">
        <v>12.9</v>
      </c>
      <c r="N1262">
        <v>72.3</v>
      </c>
      <c r="O1262">
        <v>381</v>
      </c>
      <c r="P1262">
        <v>4.76</v>
      </c>
      <c r="Q1262">
        <v>-6.66</v>
      </c>
      <c r="R1262" s="7">
        <v>5.2739000000000003</v>
      </c>
      <c r="S1262">
        <v>12488</v>
      </c>
      <c r="T1262">
        <v>1</v>
      </c>
      <c r="U1262" s="9">
        <v>11.638999999999999</v>
      </c>
      <c r="V1262" s="9">
        <v>11.638999999999999</v>
      </c>
      <c r="W1262" s="9">
        <v>11.638999999999999</v>
      </c>
      <c r="X1262" s="9">
        <v>11.638999999999999</v>
      </c>
      <c r="Y1262" s="9">
        <v>11.638999999999999</v>
      </c>
    </row>
    <row r="1263" spans="1:25" hidden="1" x14ac:dyDescent="0.3">
      <c r="A1263" t="s">
        <v>1338</v>
      </c>
      <c r="B1263" t="s">
        <v>1339</v>
      </c>
      <c r="C1263" t="s">
        <v>1348</v>
      </c>
      <c r="D1263" t="s">
        <v>69</v>
      </c>
      <c r="E1263" s="52">
        <f>Transportation!E1263/1000000</f>
        <v>7.8900000000000007E-6</v>
      </c>
      <c r="F1263" s="55">
        <f t="shared" si="124"/>
        <v>1.9074725274725295E-6</v>
      </c>
      <c r="G1263" s="57">
        <f t="shared" si="125"/>
        <v>1.9074725274725296E-7</v>
      </c>
      <c r="H1263" s="4">
        <f t="shared" si="126"/>
        <v>3.0346153846153878E-8</v>
      </c>
      <c r="I1263">
        <v>165000</v>
      </c>
      <c r="J1263">
        <f t="shared" si="128"/>
        <v>1.4137624772727275</v>
      </c>
      <c r="K1263" s="50">
        <f t="shared" si="130"/>
        <v>301.84964334488154</v>
      </c>
      <c r="L1263" s="53">
        <f t="shared" si="127"/>
        <v>3.8406932958523408</v>
      </c>
      <c r="M1263">
        <v>53.400000000000006</v>
      </c>
      <c r="N1263">
        <v>22.6</v>
      </c>
      <c r="O1263">
        <v>365</v>
      </c>
      <c r="P1263">
        <v>6.83</v>
      </c>
      <c r="Q1263">
        <v>-5.27</v>
      </c>
      <c r="R1263" s="7">
        <v>16.178999999999998</v>
      </c>
      <c r="S1263">
        <v>50296</v>
      </c>
      <c r="T1263">
        <v>3</v>
      </c>
      <c r="U1263" s="9">
        <v>15.887</v>
      </c>
      <c r="V1263" s="9">
        <v>15.922000000000001</v>
      </c>
      <c r="W1263" s="9">
        <v>15.882</v>
      </c>
      <c r="X1263" s="9">
        <v>15.981</v>
      </c>
      <c r="Y1263" s="9">
        <v>16.227</v>
      </c>
    </row>
    <row r="1264" spans="1:25" hidden="1" x14ac:dyDescent="0.3">
      <c r="A1264" t="s">
        <v>1349</v>
      </c>
      <c r="B1264" t="s">
        <v>1350</v>
      </c>
      <c r="C1264" t="s">
        <v>1351</v>
      </c>
      <c r="D1264" t="s">
        <v>29</v>
      </c>
      <c r="E1264" s="52">
        <f>Transportation!E1264/1000000</f>
        <v>1.3900000000000001E-5</v>
      </c>
      <c r="F1264" s="55">
        <f t="shared" si="124"/>
        <v>3.3604395604395639E-6</v>
      </c>
      <c r="G1264" s="57">
        <f t="shared" si="125"/>
        <v>3.3604395604395639E-7</v>
      </c>
      <c r="H1264" s="4">
        <f t="shared" si="126"/>
        <v>5.3461538461538516E-8</v>
      </c>
      <c r="I1264">
        <v>143800</v>
      </c>
      <c r="J1264">
        <f t="shared" si="128"/>
        <v>2.8578491828929069</v>
      </c>
      <c r="K1264" s="50">
        <f>I1264*CVD_HRV</f>
        <v>868.31449678963679</v>
      </c>
      <c r="L1264" s="53">
        <f t="shared" si="127"/>
        <v>22.333606876298962</v>
      </c>
      <c r="M1264">
        <v>33.1</v>
      </c>
      <c r="N1264">
        <v>25</v>
      </c>
      <c r="O1264">
        <v>232</v>
      </c>
      <c r="P1264">
        <v>45.35</v>
      </c>
      <c r="Q1264">
        <v>14.41</v>
      </c>
      <c r="R1264" s="7">
        <v>9.2731999999999992</v>
      </c>
      <c r="S1264">
        <v>12006</v>
      </c>
      <c r="T1264">
        <v>2</v>
      </c>
      <c r="U1264" s="9">
        <v>12.833</v>
      </c>
      <c r="V1264" s="9">
        <v>12.849</v>
      </c>
      <c r="W1264" s="9">
        <v>12.597</v>
      </c>
      <c r="X1264" s="9">
        <v>12.823</v>
      </c>
      <c r="Y1264" s="9">
        <v>13.048999999999999</v>
      </c>
    </row>
    <row r="1265" spans="1:25" hidden="1" x14ac:dyDescent="0.3">
      <c r="A1265" t="s">
        <v>1349</v>
      </c>
      <c r="B1265" t="s">
        <v>1350</v>
      </c>
      <c r="C1265" t="s">
        <v>1352</v>
      </c>
      <c r="D1265" t="s">
        <v>29</v>
      </c>
      <c r="E1265" s="52">
        <f>Transportation!E1265/1000000</f>
        <v>7.4499999999999998E-6</v>
      </c>
      <c r="F1265" s="55">
        <f t="shared" si="124"/>
        <v>1.8010989010989029E-6</v>
      </c>
      <c r="G1265" s="57">
        <f t="shared" si="125"/>
        <v>1.8010989010989028E-7</v>
      </c>
      <c r="H1265" s="4">
        <f t="shared" si="126"/>
        <v>2.8653846153846181E-8</v>
      </c>
      <c r="I1265">
        <v>188700</v>
      </c>
      <c r="J1265">
        <f t="shared" si="128"/>
        <v>1.1672604332273451</v>
      </c>
      <c r="K1265" s="50">
        <f>I1265*CVD_HRV</f>
        <v>1139.4363389722146</v>
      </c>
      <c r="L1265" s="53">
        <f t="shared" si="127"/>
        <v>11.970170591973185</v>
      </c>
      <c r="M1265">
        <v>33.4</v>
      </c>
      <c r="N1265">
        <v>32.700000000000003</v>
      </c>
      <c r="O1265">
        <v>571</v>
      </c>
      <c r="P1265">
        <v>43.52</v>
      </c>
      <c r="Q1265">
        <v>16.47</v>
      </c>
      <c r="R1265" s="7">
        <v>17.495000000000001</v>
      </c>
      <c r="S1265">
        <v>9180.7999999999993</v>
      </c>
      <c r="T1265">
        <v>4</v>
      </c>
      <c r="U1265" s="9">
        <v>12.94</v>
      </c>
      <c r="V1265" s="9">
        <v>12.874000000000001</v>
      </c>
      <c r="W1265" s="9">
        <v>12.698</v>
      </c>
      <c r="X1265" s="9">
        <v>12.823</v>
      </c>
      <c r="Y1265" s="9">
        <v>12.949</v>
      </c>
    </row>
    <row r="1266" spans="1:25" hidden="1" x14ac:dyDescent="0.3">
      <c r="A1266" t="s">
        <v>1349</v>
      </c>
      <c r="B1266" t="s">
        <v>1350</v>
      </c>
      <c r="C1266" t="s">
        <v>1353</v>
      </c>
      <c r="D1266" t="s">
        <v>29</v>
      </c>
      <c r="E1266" s="52">
        <f>Transportation!E1266/1000000</f>
        <v>2.2900000000000001E-5</v>
      </c>
      <c r="F1266" s="55">
        <f t="shared" si="124"/>
        <v>5.5362637362637419E-6</v>
      </c>
      <c r="G1266" s="57">
        <f t="shared" si="125"/>
        <v>5.5362637362637423E-7</v>
      </c>
      <c r="H1266" s="4">
        <f t="shared" si="126"/>
        <v>8.8076923076923165E-8</v>
      </c>
      <c r="I1266">
        <v>691700</v>
      </c>
      <c r="J1266">
        <f t="shared" si="128"/>
        <v>0.97881608717652158</v>
      </c>
      <c r="K1266" s="50">
        <f>I1266*CVD_HRV</f>
        <v>4176.7255732224739</v>
      </c>
      <c r="L1266" s="53">
        <f t="shared" si="127"/>
        <v>36.794215645125625</v>
      </c>
      <c r="M1266">
        <v>127</v>
      </c>
      <c r="N1266">
        <v>61.300000000000004</v>
      </c>
      <c r="O1266">
        <v>316</v>
      </c>
      <c r="P1266">
        <v>45.81</v>
      </c>
      <c r="Q1266">
        <v>15.98</v>
      </c>
      <c r="R1266" s="7">
        <v>5.1474000000000002</v>
      </c>
      <c r="S1266">
        <v>32611</v>
      </c>
      <c r="T1266">
        <v>8</v>
      </c>
      <c r="U1266" s="9">
        <v>15.965999999999999</v>
      </c>
      <c r="V1266" s="9">
        <v>15.988</v>
      </c>
      <c r="W1266" s="9">
        <v>15.537000000000001</v>
      </c>
      <c r="X1266" s="9">
        <v>15.882</v>
      </c>
      <c r="Y1266" s="9">
        <v>16.62</v>
      </c>
    </row>
    <row r="1267" spans="1:25" hidden="1" x14ac:dyDescent="0.3">
      <c r="A1267" t="s">
        <v>1354</v>
      </c>
      <c r="B1267" t="s">
        <v>1355</v>
      </c>
      <c r="C1267" t="s">
        <v>1356</v>
      </c>
      <c r="D1267" t="s">
        <v>77</v>
      </c>
      <c r="E1267" s="52">
        <f>Transportation!E1267/1000000</f>
        <v>1.2500000000000001E-5</v>
      </c>
      <c r="F1267" s="55">
        <f t="shared" si="124"/>
        <v>3.0219780219780251E-6</v>
      </c>
      <c r="G1267" s="57">
        <f t="shared" si="125"/>
        <v>3.0219780219780254E-7</v>
      </c>
      <c r="H1267" s="4">
        <f t="shared" si="126"/>
        <v>4.8076923076923125E-8</v>
      </c>
      <c r="I1267">
        <v>144700</v>
      </c>
      <c r="J1267">
        <f t="shared" si="128"/>
        <v>2.5540234105044921</v>
      </c>
      <c r="K1267" s="50">
        <f t="shared" ref="K1267:K1278" si="131">I1267*CVD_CUB</f>
        <v>431.55170210557424</v>
      </c>
      <c r="L1267" s="53">
        <f t="shared" si="127"/>
        <v>9.9197383501862753</v>
      </c>
      <c r="M1267">
        <v>9.1300000000000008</v>
      </c>
      <c r="N1267">
        <v>47.900000000000006</v>
      </c>
      <c r="O1267">
        <v>504</v>
      </c>
      <c r="P1267">
        <v>20.38</v>
      </c>
      <c r="Q1267">
        <v>-76.64</v>
      </c>
      <c r="R1267" s="7">
        <v>10.532</v>
      </c>
      <c r="S1267">
        <v>57962</v>
      </c>
      <c r="T1267">
        <v>2</v>
      </c>
      <c r="U1267" s="9">
        <v>9.9062999999999999</v>
      </c>
      <c r="V1267" s="9">
        <v>9.9062999999999999</v>
      </c>
      <c r="W1267" s="9">
        <v>9.9062999999999999</v>
      </c>
      <c r="X1267" s="9">
        <v>9.9062999999999999</v>
      </c>
      <c r="Y1267" s="9">
        <v>9.9062999999999999</v>
      </c>
    </row>
    <row r="1268" spans="1:25" hidden="1" x14ac:dyDescent="0.3">
      <c r="A1268" t="s">
        <v>1354</v>
      </c>
      <c r="B1268" t="s">
        <v>1355</v>
      </c>
      <c r="C1268" t="s">
        <v>1357</v>
      </c>
      <c r="D1268" t="s">
        <v>77</v>
      </c>
      <c r="E1268" s="52">
        <f>Transportation!E1268/1000000</f>
        <v>1.91E-5</v>
      </c>
      <c r="F1268" s="55">
        <f t="shared" si="124"/>
        <v>4.6175824175824221E-6</v>
      </c>
      <c r="G1268" s="57">
        <f t="shared" si="125"/>
        <v>4.6175824175824224E-7</v>
      </c>
      <c r="H1268" s="4">
        <f t="shared" si="126"/>
        <v>7.346153846153853E-8</v>
      </c>
      <c r="I1268">
        <v>301600</v>
      </c>
      <c r="J1268">
        <f t="shared" si="128"/>
        <v>1.8723430454244032</v>
      </c>
      <c r="K1268" s="50">
        <f t="shared" si="131"/>
        <v>899.48855117512915</v>
      </c>
      <c r="L1268" s="53">
        <f t="shared" si="127"/>
        <v>15.15736019908463</v>
      </c>
      <c r="M1268">
        <v>14.4</v>
      </c>
      <c r="N1268">
        <v>79.400000000000006</v>
      </c>
      <c r="O1268">
        <v>527</v>
      </c>
      <c r="P1268">
        <v>21.39</v>
      </c>
      <c r="Q1268">
        <v>-77.92</v>
      </c>
      <c r="R1268" s="7">
        <v>6.6397000000000004</v>
      </c>
      <c r="S1268">
        <v>65442</v>
      </c>
      <c r="T1268">
        <v>3</v>
      </c>
      <c r="U1268" s="9">
        <v>10.009</v>
      </c>
      <c r="V1268" s="9">
        <v>10.009</v>
      </c>
      <c r="W1268" s="9">
        <v>10.009</v>
      </c>
      <c r="X1268" s="9">
        <v>10.009</v>
      </c>
      <c r="Y1268" s="9">
        <v>10.009</v>
      </c>
    </row>
    <row r="1269" spans="1:25" hidden="1" x14ac:dyDescent="0.3">
      <c r="A1269" t="s">
        <v>1354</v>
      </c>
      <c r="B1269" t="s">
        <v>1355</v>
      </c>
      <c r="C1269" t="s">
        <v>1358</v>
      </c>
      <c r="D1269" t="s">
        <v>77</v>
      </c>
      <c r="E1269" s="52">
        <f>Transportation!E1269/1000000</f>
        <v>6.4000000000000006E-6</v>
      </c>
      <c r="F1269" s="55">
        <f t="shared" si="124"/>
        <v>1.5472527472527489E-6</v>
      </c>
      <c r="G1269" s="57">
        <f t="shared" si="125"/>
        <v>1.5472527472527489E-7</v>
      </c>
      <c r="H1269" s="4">
        <f t="shared" si="126"/>
        <v>2.4615384615384642E-8</v>
      </c>
      <c r="I1269">
        <v>106300</v>
      </c>
      <c r="J1269">
        <f t="shared" si="128"/>
        <v>1.7800413922859832</v>
      </c>
      <c r="K1269" s="50">
        <f t="shared" si="131"/>
        <v>317.02796084189731</v>
      </c>
      <c r="L1269" s="53">
        <f t="shared" si="127"/>
        <v>5.0789060352953728</v>
      </c>
      <c r="M1269">
        <v>15.4</v>
      </c>
      <c r="N1269">
        <v>27.1</v>
      </c>
      <c r="O1269">
        <v>533</v>
      </c>
      <c r="P1269">
        <v>21.84</v>
      </c>
      <c r="Q1269">
        <v>-78.760000000000005</v>
      </c>
      <c r="R1269" s="7">
        <v>19.661999999999999</v>
      </c>
      <c r="S1269">
        <v>40115</v>
      </c>
      <c r="T1269">
        <v>1</v>
      </c>
      <c r="U1269" s="9">
        <v>9.1857000000000006</v>
      </c>
      <c r="V1269" s="9">
        <v>9.1857000000000006</v>
      </c>
      <c r="W1269" s="9">
        <v>9.1857000000000006</v>
      </c>
      <c r="X1269" s="9">
        <v>9.1857000000000006</v>
      </c>
      <c r="Y1269" s="9">
        <v>9.1857000000000006</v>
      </c>
    </row>
    <row r="1270" spans="1:25" hidden="1" x14ac:dyDescent="0.3">
      <c r="A1270" t="s">
        <v>1354</v>
      </c>
      <c r="B1270" t="s">
        <v>1355</v>
      </c>
      <c r="C1270" t="s">
        <v>1359</v>
      </c>
      <c r="D1270" t="s">
        <v>77</v>
      </c>
      <c r="E1270" s="52">
        <f>Transportation!E1270/1000000</f>
        <v>2.65E-6</v>
      </c>
      <c r="F1270" s="55">
        <f t="shared" si="124"/>
        <v>6.4065934065934131E-7</v>
      </c>
      <c r="G1270" s="57">
        <f t="shared" si="125"/>
        <v>6.4065934065934128E-8</v>
      </c>
      <c r="H1270" s="4">
        <f t="shared" si="126"/>
        <v>1.0192307692307702E-8</v>
      </c>
      <c r="I1270">
        <v>140700</v>
      </c>
      <c r="J1270">
        <f t="shared" si="128"/>
        <v>0.55684608208955222</v>
      </c>
      <c r="K1270" s="50">
        <f t="shared" si="131"/>
        <v>419.62214572394123</v>
      </c>
      <c r="L1270" s="53">
        <f t="shared" si="127"/>
        <v>2.1029845302394907</v>
      </c>
      <c r="M1270">
        <v>18.100000000000001</v>
      </c>
      <c r="N1270">
        <v>33.1</v>
      </c>
      <c r="O1270">
        <v>1860</v>
      </c>
      <c r="P1270">
        <v>22.15</v>
      </c>
      <c r="Q1270">
        <v>-80.44</v>
      </c>
      <c r="R1270" s="7">
        <v>56.36</v>
      </c>
      <c r="S1270">
        <v>28998</v>
      </c>
      <c r="T1270">
        <v>2</v>
      </c>
      <c r="U1270" s="9">
        <v>8.9270999999999994</v>
      </c>
      <c r="V1270" s="9">
        <v>0.50722</v>
      </c>
      <c r="W1270" s="9">
        <v>8.9270999999999994</v>
      </c>
      <c r="X1270" s="9">
        <v>8.9270999999999994</v>
      </c>
      <c r="Y1270" s="9">
        <v>8.9270999999999994</v>
      </c>
    </row>
    <row r="1271" spans="1:25" hidden="1" x14ac:dyDescent="0.3">
      <c r="A1271" t="s">
        <v>1354</v>
      </c>
      <c r="B1271" t="s">
        <v>1355</v>
      </c>
      <c r="C1271" t="s">
        <v>1360</v>
      </c>
      <c r="D1271" t="s">
        <v>77</v>
      </c>
      <c r="E1271" s="52">
        <f>Transportation!E1271/1000000</f>
        <v>7.8399999999999995E-6</v>
      </c>
      <c r="F1271" s="55">
        <f t="shared" si="124"/>
        <v>1.8953846153846172E-6</v>
      </c>
      <c r="G1271" s="57">
        <f t="shared" si="125"/>
        <v>1.8953846153846172E-7</v>
      </c>
      <c r="H1271" s="4">
        <f t="shared" si="126"/>
        <v>3.0153846153846181E-8</v>
      </c>
      <c r="I1271">
        <v>208100</v>
      </c>
      <c r="J1271">
        <f t="shared" si="128"/>
        <v>1.1138517059106199</v>
      </c>
      <c r="K1271" s="50">
        <f t="shared" si="131"/>
        <v>620.63517075445748</v>
      </c>
      <c r="L1271" s="53">
        <f t="shared" si="127"/>
        <v>6.2216598932368319</v>
      </c>
      <c r="M1271">
        <v>16.8</v>
      </c>
      <c r="N1271">
        <v>50.800000000000004</v>
      </c>
      <c r="O1271">
        <v>934</v>
      </c>
      <c r="P1271">
        <v>20.149999999999999</v>
      </c>
      <c r="Q1271">
        <v>-75.2</v>
      </c>
      <c r="R1271" s="7">
        <v>18.388999999999999</v>
      </c>
      <c r="S1271">
        <v>54976</v>
      </c>
      <c r="T1271">
        <v>2</v>
      </c>
      <c r="U1271" s="9">
        <v>9.9208999999999996</v>
      </c>
      <c r="V1271" s="9">
        <v>9.9022000000000006</v>
      </c>
      <c r="W1271" s="9">
        <v>9.5980000000000008</v>
      </c>
      <c r="X1271" s="9">
        <v>9.8291000000000004</v>
      </c>
      <c r="Y1271" s="9">
        <v>10.06</v>
      </c>
    </row>
    <row r="1272" spans="1:25" hidden="1" x14ac:dyDescent="0.3">
      <c r="A1272" t="s">
        <v>1354</v>
      </c>
      <c r="B1272" t="s">
        <v>1355</v>
      </c>
      <c r="C1272" t="s">
        <v>1361</v>
      </c>
      <c r="D1272" t="s">
        <v>77</v>
      </c>
      <c r="E1272" s="52">
        <f>Transportation!E1272/1000000</f>
        <v>1.0700000000000001E-5</v>
      </c>
      <c r="F1272" s="55">
        <f t="shared" si="124"/>
        <v>2.5868131868131899E-6</v>
      </c>
      <c r="G1272" s="57">
        <f t="shared" si="125"/>
        <v>2.5868131868131895E-7</v>
      </c>
      <c r="H1272" s="4">
        <f t="shared" si="126"/>
        <v>4.1153846153846194E-8</v>
      </c>
      <c r="I1272">
        <v>269600</v>
      </c>
      <c r="J1272">
        <f t="shared" si="128"/>
        <v>1.1734032362759645</v>
      </c>
      <c r="K1272" s="50">
        <f t="shared" si="131"/>
        <v>804.0521001220651</v>
      </c>
      <c r="L1272" s="53">
        <f t="shared" si="127"/>
        <v>8.4912960277594536</v>
      </c>
      <c r="M1272">
        <v>20.700000000000003</v>
      </c>
      <c r="N1272">
        <v>59.300000000000004</v>
      </c>
      <c r="O1272">
        <v>764</v>
      </c>
      <c r="P1272">
        <v>20.88</v>
      </c>
      <c r="Q1272">
        <v>-76.260000000000005</v>
      </c>
      <c r="R1272" s="7">
        <v>12.877000000000001</v>
      </c>
      <c r="S1272" s="8">
        <v>149550</v>
      </c>
      <c r="T1272">
        <v>3</v>
      </c>
      <c r="U1272" s="9">
        <v>9.9526000000000003</v>
      </c>
      <c r="V1272" s="9">
        <v>9.9217999999999993</v>
      </c>
      <c r="W1272" s="9">
        <v>9.5980000000000008</v>
      </c>
      <c r="X1272" s="9">
        <v>9.9575999999999993</v>
      </c>
      <c r="Y1272" s="9">
        <v>10.009</v>
      </c>
    </row>
    <row r="1273" spans="1:25" hidden="1" x14ac:dyDescent="0.3">
      <c r="A1273" t="s">
        <v>1354</v>
      </c>
      <c r="B1273" t="s">
        <v>1355</v>
      </c>
      <c r="C1273" t="s">
        <v>1362</v>
      </c>
      <c r="D1273" t="s">
        <v>77</v>
      </c>
      <c r="E1273" s="52">
        <f>Transportation!E1273/1000000</f>
        <v>2.2200000000000004E-5</v>
      </c>
      <c r="F1273" s="55">
        <f t="shared" si="124"/>
        <v>5.3670329670329736E-6</v>
      </c>
      <c r="G1273" s="57">
        <f t="shared" si="125"/>
        <v>5.3670329670329736E-7</v>
      </c>
      <c r="H1273" s="4">
        <f t="shared" si="126"/>
        <v>8.5384615384615479E-8</v>
      </c>
      <c r="I1273">
        <v>2202000</v>
      </c>
      <c r="J1273">
        <f t="shared" si="128"/>
        <v>0.29807053814713902</v>
      </c>
      <c r="K1273" s="50">
        <f t="shared" si="131"/>
        <v>6567.2207880889737</v>
      </c>
      <c r="L1273" s="53">
        <f t="shared" si="127"/>
        <v>17.617455309930829</v>
      </c>
      <c r="M1273">
        <v>185</v>
      </c>
      <c r="N1273">
        <v>162</v>
      </c>
      <c r="O1273">
        <v>898</v>
      </c>
      <c r="P1273">
        <v>23.09</v>
      </c>
      <c r="Q1273">
        <v>-82.37</v>
      </c>
      <c r="R1273" s="7">
        <v>5.5446999999999997</v>
      </c>
      <c r="S1273" s="8">
        <v>1680700</v>
      </c>
      <c r="T1273">
        <v>8</v>
      </c>
      <c r="U1273" s="9">
        <v>12.363</v>
      </c>
      <c r="V1273" s="9">
        <v>11.327</v>
      </c>
      <c r="W1273" s="9">
        <v>9.7523</v>
      </c>
      <c r="X1273" s="9">
        <v>11.891999999999999</v>
      </c>
      <c r="Y1273" s="9">
        <v>12.949</v>
      </c>
    </row>
    <row r="1274" spans="1:25" hidden="1" x14ac:dyDescent="0.3">
      <c r="A1274" t="s">
        <v>1354</v>
      </c>
      <c r="B1274" t="s">
        <v>1355</v>
      </c>
      <c r="C1274" t="s">
        <v>1363</v>
      </c>
      <c r="D1274" t="s">
        <v>77</v>
      </c>
      <c r="E1274" s="52">
        <f>Transportation!E1274/1000000</f>
        <v>9.4299999999999995E-6</v>
      </c>
      <c r="F1274" s="55">
        <f t="shared" si="124"/>
        <v>2.2797802197802221E-6</v>
      </c>
      <c r="G1274" s="57">
        <f t="shared" si="125"/>
        <v>2.279780219780222E-7</v>
      </c>
      <c r="H1274" s="4">
        <f t="shared" si="126"/>
        <v>3.62692307692308E-8</v>
      </c>
      <c r="I1274">
        <v>143600</v>
      </c>
      <c r="J1274">
        <f t="shared" si="128"/>
        <v>1.9415145282033426</v>
      </c>
      <c r="K1274" s="50">
        <f t="shared" si="131"/>
        <v>428.27107410062513</v>
      </c>
      <c r="L1274" s="53">
        <f t="shared" si="127"/>
        <v>7.4834506113805253</v>
      </c>
      <c r="M1274">
        <v>12.5</v>
      </c>
      <c r="N1274">
        <v>40.6</v>
      </c>
      <c r="O1274">
        <v>569</v>
      </c>
      <c r="P1274">
        <v>20.96</v>
      </c>
      <c r="Q1274">
        <v>-76.959999999999994</v>
      </c>
      <c r="R1274" s="7">
        <v>13.986000000000001</v>
      </c>
      <c r="S1274">
        <v>18531</v>
      </c>
      <c r="T1274">
        <v>1</v>
      </c>
      <c r="U1274" s="9">
        <v>9.2372999999999994</v>
      </c>
      <c r="V1274" s="9">
        <v>9.2372999999999994</v>
      </c>
      <c r="W1274" s="9">
        <v>9.2372999999999994</v>
      </c>
      <c r="X1274" s="9">
        <v>9.2372999999999994</v>
      </c>
      <c r="Y1274" s="9">
        <v>9.2372999999999994</v>
      </c>
    </row>
    <row r="1275" spans="1:25" hidden="1" x14ac:dyDescent="0.3">
      <c r="A1275" t="s">
        <v>1354</v>
      </c>
      <c r="B1275" t="s">
        <v>1355</v>
      </c>
      <c r="C1275" t="s">
        <v>1364</v>
      </c>
      <c r="D1275" t="s">
        <v>77</v>
      </c>
      <c r="E1275" s="52">
        <f>Transportation!E1275/1000000</f>
        <v>5.5899999999999998E-6</v>
      </c>
      <c r="F1275" s="55">
        <f t="shared" si="124"/>
        <v>1.3514285714285727E-6</v>
      </c>
      <c r="G1275" s="57">
        <f t="shared" si="125"/>
        <v>1.3514285714285729E-7</v>
      </c>
      <c r="H1275" s="4">
        <f t="shared" si="126"/>
        <v>2.150000000000002E-8</v>
      </c>
      <c r="I1275">
        <v>127300</v>
      </c>
      <c r="J1275">
        <f t="shared" si="128"/>
        <v>1.2982753043990574</v>
      </c>
      <c r="K1275" s="50">
        <f t="shared" si="131"/>
        <v>379.65813184547062</v>
      </c>
      <c r="L1275" s="53">
        <f t="shared" si="127"/>
        <v>4.4361069902033021</v>
      </c>
      <c r="M1275">
        <v>15.700000000000001</v>
      </c>
      <c r="N1275">
        <v>32.1</v>
      </c>
      <c r="O1275">
        <v>767</v>
      </c>
      <c r="P1275">
        <v>23.04</v>
      </c>
      <c r="Q1275">
        <v>-81.569999999999993</v>
      </c>
      <c r="R1275" s="7">
        <v>23.867999999999999</v>
      </c>
      <c r="S1275">
        <v>78589</v>
      </c>
      <c r="T1275">
        <v>2</v>
      </c>
      <c r="U1275" s="9">
        <v>10.01</v>
      </c>
      <c r="V1275" s="9">
        <v>10.023</v>
      </c>
      <c r="W1275" s="9">
        <v>10.009</v>
      </c>
      <c r="X1275" s="9">
        <v>10.086</v>
      </c>
      <c r="Y1275" s="9">
        <v>10.163</v>
      </c>
    </row>
    <row r="1276" spans="1:25" hidden="1" x14ac:dyDescent="0.3">
      <c r="A1276" t="s">
        <v>1354</v>
      </c>
      <c r="B1276" t="s">
        <v>1355</v>
      </c>
      <c r="C1276" t="s">
        <v>1365</v>
      </c>
      <c r="D1276" t="s">
        <v>77</v>
      </c>
      <c r="E1276" s="52">
        <f>Transportation!E1276/1000000</f>
        <v>1.3600000000000002E-5</v>
      </c>
      <c r="F1276" s="55">
        <f t="shared" si="124"/>
        <v>3.2879120879120917E-6</v>
      </c>
      <c r="G1276" s="57">
        <f t="shared" si="125"/>
        <v>3.287912087912092E-7</v>
      </c>
      <c r="H1276" s="4">
        <f t="shared" si="126"/>
        <v>5.2307692307692363E-8</v>
      </c>
      <c r="I1276">
        <v>139300</v>
      </c>
      <c r="J1276">
        <f t="shared" si="128"/>
        <v>2.8864974874371865</v>
      </c>
      <c r="K1276" s="50">
        <f t="shared" si="131"/>
        <v>415.44680099036964</v>
      </c>
      <c r="L1276" s="53">
        <f t="shared" si="127"/>
        <v>10.792675325002667</v>
      </c>
      <c r="M1276">
        <v>14.8</v>
      </c>
      <c r="N1276">
        <v>36.300000000000004</v>
      </c>
      <c r="O1276">
        <v>335</v>
      </c>
      <c r="P1276">
        <v>22.42</v>
      </c>
      <c r="Q1276">
        <v>-83.7</v>
      </c>
      <c r="R1276" s="7">
        <v>9.2487999999999992</v>
      </c>
      <c r="S1276">
        <v>98393</v>
      </c>
      <c r="T1276">
        <v>4</v>
      </c>
      <c r="U1276" s="9">
        <v>9.7117000000000004</v>
      </c>
      <c r="V1276" s="9">
        <v>9.7253000000000007</v>
      </c>
      <c r="W1276" s="9">
        <v>9.4436</v>
      </c>
      <c r="X1276" s="9">
        <v>9.7265999999999995</v>
      </c>
      <c r="Y1276" s="9">
        <v>9.8035999999999994</v>
      </c>
    </row>
    <row r="1277" spans="1:25" hidden="1" x14ac:dyDescent="0.3">
      <c r="A1277" t="s">
        <v>1354</v>
      </c>
      <c r="B1277" t="s">
        <v>1355</v>
      </c>
      <c r="C1277" t="s">
        <v>1366</v>
      </c>
      <c r="D1277" t="s">
        <v>77</v>
      </c>
      <c r="E1277" s="52">
        <f>Transportation!E1277/1000000</f>
        <v>9.7399999999999999E-6</v>
      </c>
      <c r="F1277" s="55">
        <f t="shared" si="124"/>
        <v>2.3547252747252771E-6</v>
      </c>
      <c r="G1277" s="57">
        <f t="shared" si="125"/>
        <v>2.3547252747252772E-7</v>
      </c>
      <c r="H1277" s="4">
        <f t="shared" si="126"/>
        <v>3.7461538461538499E-8</v>
      </c>
      <c r="I1277">
        <v>210200</v>
      </c>
      <c r="J1277">
        <f t="shared" si="128"/>
        <v>1.3699655209324453</v>
      </c>
      <c r="K1277" s="50">
        <f t="shared" si="131"/>
        <v>626.89818785481486</v>
      </c>
      <c r="L1277" s="53">
        <f t="shared" si="127"/>
        <v>7.7294601224651451</v>
      </c>
      <c r="M1277">
        <v>23.900000000000002</v>
      </c>
      <c r="N1277">
        <v>43</v>
      </c>
      <c r="O1277">
        <v>556</v>
      </c>
      <c r="P1277">
        <v>22.41</v>
      </c>
      <c r="Q1277">
        <v>-79.98</v>
      </c>
      <c r="R1277" s="7">
        <v>12.927</v>
      </c>
      <c r="S1277" s="8">
        <v>124390</v>
      </c>
      <c r="T1277">
        <v>3</v>
      </c>
      <c r="U1277" s="9">
        <v>9.5244</v>
      </c>
      <c r="V1277" s="9">
        <v>9.6118000000000006</v>
      </c>
      <c r="W1277" s="9">
        <v>9.4436</v>
      </c>
      <c r="X1277" s="9">
        <v>9.4951000000000008</v>
      </c>
      <c r="Y1277" s="9">
        <v>10.265000000000001</v>
      </c>
    </row>
    <row r="1278" spans="1:25" hidden="1" x14ac:dyDescent="0.3">
      <c r="A1278" t="s">
        <v>1354</v>
      </c>
      <c r="B1278" t="s">
        <v>1355</v>
      </c>
      <c r="C1278" t="s">
        <v>1367</v>
      </c>
      <c r="D1278" t="s">
        <v>77</v>
      </c>
      <c r="E1278" s="52">
        <f>Transportation!E1278/1000000</f>
        <v>6.19E-6</v>
      </c>
      <c r="F1278" s="55">
        <f t="shared" si="124"/>
        <v>1.4964835164835181E-6</v>
      </c>
      <c r="G1278" s="57">
        <f t="shared" si="125"/>
        <v>1.4964835164835181E-7</v>
      </c>
      <c r="H1278" s="4">
        <f t="shared" si="126"/>
        <v>2.380769230769233E-8</v>
      </c>
      <c r="I1278">
        <v>423400</v>
      </c>
      <c r="J1278">
        <f t="shared" si="128"/>
        <v>0.43223824102503539</v>
      </c>
      <c r="K1278" s="50">
        <f t="shared" si="131"/>
        <v>1262.7435429958543</v>
      </c>
      <c r="L1278" s="53">
        <f t="shared" si="127"/>
        <v>4.9122544310122427</v>
      </c>
      <c r="M1278">
        <v>58.300000000000004</v>
      </c>
      <c r="N1278">
        <v>55.400000000000006</v>
      </c>
      <c r="O1278">
        <v>1330</v>
      </c>
      <c r="P1278">
        <v>20.02</v>
      </c>
      <c r="Q1278">
        <v>-75.84</v>
      </c>
      <c r="R1278" s="7">
        <v>23.936</v>
      </c>
      <c r="S1278">
        <v>92588</v>
      </c>
      <c r="T1278">
        <v>4</v>
      </c>
      <c r="U1278" s="9">
        <v>9.8461999999999996</v>
      </c>
      <c r="V1278" s="9">
        <v>8.4298999999999999</v>
      </c>
      <c r="W1278" s="9">
        <v>9.5465999999999998</v>
      </c>
      <c r="X1278" s="9">
        <v>9.7007999999999992</v>
      </c>
      <c r="Y1278" s="9">
        <v>9.8550000000000004</v>
      </c>
    </row>
    <row r="1279" spans="1:25" hidden="1" x14ac:dyDescent="0.3">
      <c r="A1279" t="s">
        <v>1368</v>
      </c>
      <c r="B1279" t="s">
        <v>1369</v>
      </c>
      <c r="C1279" t="s">
        <v>1370</v>
      </c>
      <c r="D1279" t="s">
        <v>108</v>
      </c>
      <c r="E1279" s="52">
        <f>Transportation!E1279/1000000</f>
        <v>2.3999999999999999E-6</v>
      </c>
      <c r="F1279" s="55">
        <f t="shared" si="124"/>
        <v>5.8021978021978084E-7</v>
      </c>
      <c r="G1279" s="57">
        <f t="shared" si="125"/>
        <v>5.8021978021978078E-8</v>
      </c>
      <c r="H1279" s="4">
        <f t="shared" si="126"/>
        <v>9.2307692307692387E-9</v>
      </c>
      <c r="I1279">
        <v>160700</v>
      </c>
      <c r="J1279">
        <f t="shared" si="128"/>
        <v>0.44154884878655881</v>
      </c>
      <c r="K1279" s="50">
        <f>I1279*CVD_CYP</f>
        <v>389.6313671731408</v>
      </c>
      <c r="L1279" s="53">
        <f t="shared" si="127"/>
        <v>1.5483715346378999</v>
      </c>
      <c r="M1279">
        <v>48.6</v>
      </c>
      <c r="N1279">
        <v>23.1</v>
      </c>
      <c r="O1279">
        <v>1390</v>
      </c>
      <c r="P1279">
        <v>34.69</v>
      </c>
      <c r="Q1279">
        <v>33.04</v>
      </c>
      <c r="R1279" s="7">
        <v>60.225000000000001</v>
      </c>
      <c r="S1279">
        <v>89414</v>
      </c>
      <c r="T1279">
        <v>5</v>
      </c>
      <c r="U1279" s="9">
        <v>17.847000000000001</v>
      </c>
      <c r="V1279" s="9">
        <v>7.4386000000000001</v>
      </c>
      <c r="W1279" s="9">
        <v>17.844000000000001</v>
      </c>
      <c r="X1279" s="9">
        <v>17.991</v>
      </c>
      <c r="Y1279" s="9">
        <v>18.478000000000002</v>
      </c>
    </row>
    <row r="1280" spans="1:25" hidden="1" x14ac:dyDescent="0.3">
      <c r="A1280" t="s">
        <v>1368</v>
      </c>
      <c r="B1280" t="s">
        <v>1369</v>
      </c>
      <c r="C1280" t="s">
        <v>1371</v>
      </c>
      <c r="D1280" t="s">
        <v>108</v>
      </c>
      <c r="E1280" s="52">
        <f>Transportation!E1280/1000000</f>
        <v>6.6699999999999997E-6</v>
      </c>
      <c r="F1280" s="55">
        <f t="shared" si="124"/>
        <v>1.612527472527474E-6</v>
      </c>
      <c r="G1280" s="57">
        <f t="shared" si="125"/>
        <v>1.6125274725274741E-7</v>
      </c>
      <c r="H1280" s="4">
        <f t="shared" si="126"/>
        <v>2.5653846153846177E-8</v>
      </c>
      <c r="I1280">
        <v>205700</v>
      </c>
      <c r="J1280">
        <f t="shared" si="128"/>
        <v>0.95868279654837141</v>
      </c>
      <c r="K1280" s="50">
        <f>I1280*CVD_CYP</f>
        <v>498.73784833550133</v>
      </c>
      <c r="L1280" s="53">
        <f t="shared" si="127"/>
        <v>4.303182556681163</v>
      </c>
      <c r="M1280">
        <v>92.9</v>
      </c>
      <c r="N1280">
        <v>21.3</v>
      </c>
      <c r="O1280">
        <v>369</v>
      </c>
      <c r="P1280">
        <v>35.159999999999997</v>
      </c>
      <c r="Q1280">
        <v>33.35</v>
      </c>
      <c r="R1280" s="7">
        <v>17.274999999999999</v>
      </c>
      <c r="S1280" s="8">
        <v>238200</v>
      </c>
      <c r="T1280">
        <v>7</v>
      </c>
      <c r="U1280" s="9">
        <v>16.766999999999999</v>
      </c>
      <c r="V1280" s="9">
        <v>16.757999999999999</v>
      </c>
      <c r="W1280" s="9">
        <v>15.833</v>
      </c>
      <c r="X1280" s="9">
        <v>16.669</v>
      </c>
      <c r="Y1280" s="9">
        <v>17.013000000000002</v>
      </c>
    </row>
    <row r="1281" spans="1:25" hidden="1" x14ac:dyDescent="0.3">
      <c r="A1281" t="s">
        <v>1372</v>
      </c>
      <c r="B1281" t="s">
        <v>1373</v>
      </c>
      <c r="C1281" t="s">
        <v>1374</v>
      </c>
      <c r="D1281" t="s">
        <v>29</v>
      </c>
      <c r="E1281" s="52">
        <f>Transportation!E1281/1000000</f>
        <v>9.4600000000000009E-6</v>
      </c>
      <c r="F1281" s="55">
        <f t="shared" si="124"/>
        <v>2.2870329670329696E-6</v>
      </c>
      <c r="G1281" s="57">
        <f t="shared" si="125"/>
        <v>2.2870329670329696E-7</v>
      </c>
      <c r="H1281" s="4">
        <f t="shared" si="126"/>
        <v>3.6384615384615424E-8</v>
      </c>
      <c r="I1281">
        <v>376200</v>
      </c>
      <c r="J1281">
        <f t="shared" si="128"/>
        <v>0.74345679824561406</v>
      </c>
      <c r="K1281" s="50">
        <f t="shared" ref="K1281:K1286" si="132">I1281*CVD_CZE</f>
        <v>1810.9044550320764</v>
      </c>
      <c r="L1281" s="53">
        <f t="shared" si="127"/>
        <v>12.116963052601793</v>
      </c>
      <c r="M1281">
        <v>119</v>
      </c>
      <c r="N1281">
        <v>34.5</v>
      </c>
      <c r="O1281">
        <v>456</v>
      </c>
      <c r="P1281">
        <v>49.2</v>
      </c>
      <c r="Q1281">
        <v>16.61</v>
      </c>
      <c r="R1281" s="7">
        <v>13.222</v>
      </c>
      <c r="S1281" s="8">
        <v>399470</v>
      </c>
      <c r="T1281">
        <v>6</v>
      </c>
      <c r="U1281" s="9">
        <v>17.367000000000001</v>
      </c>
      <c r="V1281" s="9">
        <v>17.367999999999999</v>
      </c>
      <c r="W1281" s="9">
        <v>16.766999999999999</v>
      </c>
      <c r="X1281" s="9">
        <v>17.209</v>
      </c>
      <c r="Y1281" s="9">
        <v>17.698</v>
      </c>
    </row>
    <row r="1282" spans="1:25" hidden="1" x14ac:dyDescent="0.3">
      <c r="A1282" t="s">
        <v>1372</v>
      </c>
      <c r="B1282" t="s">
        <v>1373</v>
      </c>
      <c r="C1282" t="s">
        <v>1375</v>
      </c>
      <c r="D1282" t="s">
        <v>29</v>
      </c>
      <c r="E1282" s="52">
        <f>Transportation!E1282/1000000</f>
        <v>5.3500000000000004E-6</v>
      </c>
      <c r="F1282" s="55">
        <f t="shared" ref="F1282:F1345" si="133">0.241758241758242*E1282</f>
        <v>1.2934065934065949E-6</v>
      </c>
      <c r="G1282" s="57">
        <f t="shared" ref="G1282:G1345" si="134">0.0241758241758242*E1282</f>
        <v>1.2934065934065947E-7</v>
      </c>
      <c r="H1282" s="4">
        <f t="shared" ref="H1282:H1345" si="135">0.00384615384615385*E1282</f>
        <v>2.0576923076923097E-8</v>
      </c>
      <c r="I1282">
        <v>100000</v>
      </c>
      <c r="J1282">
        <f t="shared" si="128"/>
        <v>1.5817475625000001</v>
      </c>
      <c r="K1282" s="50">
        <f t="shared" si="132"/>
        <v>481.36747874324203</v>
      </c>
      <c r="L1282" s="53">
        <f t="shared" ref="L1282:L1345" si="136">(J1282/10)*K1282*0.09</f>
        <v>6.8526165255200437</v>
      </c>
      <c r="M1282">
        <v>29.900000000000002</v>
      </c>
      <c r="N1282">
        <v>18.3</v>
      </c>
      <c r="O1282">
        <v>474</v>
      </c>
      <c r="P1282">
        <v>50.77</v>
      </c>
      <c r="Q1282">
        <v>15.06</v>
      </c>
      <c r="R1282" s="7">
        <v>25.925999999999998</v>
      </c>
      <c r="S1282" s="8">
        <v>129310</v>
      </c>
      <c r="T1282">
        <v>3</v>
      </c>
      <c r="U1282" s="9">
        <v>16.521999999999998</v>
      </c>
      <c r="V1282" s="9">
        <v>16.513999999999999</v>
      </c>
      <c r="W1282" s="9">
        <v>16.276</v>
      </c>
      <c r="X1282" s="9">
        <v>16.423999999999999</v>
      </c>
      <c r="Y1282" s="9">
        <v>16.521999999999998</v>
      </c>
    </row>
    <row r="1283" spans="1:25" hidden="1" x14ac:dyDescent="0.3">
      <c r="A1283" t="s">
        <v>1372</v>
      </c>
      <c r="B1283" t="s">
        <v>1373</v>
      </c>
      <c r="C1283" t="s">
        <v>1376</v>
      </c>
      <c r="D1283" t="s">
        <v>29</v>
      </c>
      <c r="E1283" s="52">
        <f>Transportation!E1283/1000000</f>
        <v>3.5600000000000002E-6</v>
      </c>
      <c r="F1283" s="55">
        <f t="shared" si="133"/>
        <v>8.6065934065934164E-7</v>
      </c>
      <c r="G1283" s="57">
        <f t="shared" si="134"/>
        <v>8.6065934065934166E-8</v>
      </c>
      <c r="H1283" s="4">
        <f t="shared" si="135"/>
        <v>1.3692307692307707E-8</v>
      </c>
      <c r="I1283">
        <v>102600</v>
      </c>
      <c r="J1283">
        <f t="shared" ref="J1283:J1346" si="137">((591307500000)*E1283)/(20*I1283)</f>
        <v>1.0258551169590644</v>
      </c>
      <c r="K1283" s="50">
        <f t="shared" si="132"/>
        <v>493.88303319056632</v>
      </c>
      <c r="L1283" s="53">
        <f t="shared" si="136"/>
        <v>4.5598719310002531</v>
      </c>
      <c r="M1283">
        <v>60.900000000000006</v>
      </c>
      <c r="N1283">
        <v>13.200000000000001</v>
      </c>
      <c r="O1283">
        <v>491</v>
      </c>
      <c r="P1283">
        <v>49.61</v>
      </c>
      <c r="Q1283">
        <v>17.27</v>
      </c>
      <c r="R1283" s="7">
        <v>37.316000000000003</v>
      </c>
      <c r="S1283" s="8">
        <v>133550</v>
      </c>
      <c r="T1283">
        <v>5</v>
      </c>
      <c r="U1283" s="9">
        <v>19.141999999999999</v>
      </c>
      <c r="V1283" s="9">
        <v>19.146000000000001</v>
      </c>
      <c r="W1283" s="9">
        <v>18.867000000000001</v>
      </c>
      <c r="X1283" s="9">
        <v>19.158000000000001</v>
      </c>
      <c r="Y1283" s="9">
        <v>19.739999999999998</v>
      </c>
    </row>
    <row r="1284" spans="1:25" hidden="1" x14ac:dyDescent="0.3">
      <c r="A1284" t="s">
        <v>1372</v>
      </c>
      <c r="B1284" t="s">
        <v>1373</v>
      </c>
      <c r="C1284" t="s">
        <v>1377</v>
      </c>
      <c r="D1284" t="s">
        <v>29</v>
      </c>
      <c r="E1284" s="52">
        <f>Transportation!E1284/1000000</f>
        <v>5.1399999999999999E-6</v>
      </c>
      <c r="F1284" s="55">
        <f t="shared" si="133"/>
        <v>1.2426373626373639E-6</v>
      </c>
      <c r="G1284" s="57">
        <f t="shared" si="134"/>
        <v>1.2426373626373639E-7</v>
      </c>
      <c r="H1284" s="4">
        <f t="shared" si="135"/>
        <v>1.9769230769230788E-8</v>
      </c>
      <c r="I1284">
        <v>316700</v>
      </c>
      <c r="J1284">
        <f t="shared" si="137"/>
        <v>0.4798422087148721</v>
      </c>
      <c r="K1284" s="50">
        <f t="shared" si="132"/>
        <v>1524.4908051798475</v>
      </c>
      <c r="L1284" s="53">
        <f t="shared" si="136"/>
        <v>6.583635316107106</v>
      </c>
      <c r="M1284">
        <v>233</v>
      </c>
      <c r="N1284">
        <v>20.8</v>
      </c>
      <c r="O1284">
        <v>498</v>
      </c>
      <c r="P1284">
        <v>49.82</v>
      </c>
      <c r="Q1284">
        <v>18.29</v>
      </c>
      <c r="R1284" s="7">
        <v>23.992999999999999</v>
      </c>
      <c r="S1284" s="8">
        <v>579760</v>
      </c>
      <c r="T1284">
        <v>11</v>
      </c>
      <c r="U1284" s="9">
        <v>22.209</v>
      </c>
      <c r="V1284" s="9">
        <v>21.838000000000001</v>
      </c>
      <c r="W1284" s="9">
        <v>18.478000000000002</v>
      </c>
      <c r="X1284" s="9">
        <v>22.148</v>
      </c>
      <c r="Y1284" s="9">
        <v>22.866</v>
      </c>
    </row>
    <row r="1285" spans="1:25" hidden="1" x14ac:dyDescent="0.3">
      <c r="A1285" t="s">
        <v>1372</v>
      </c>
      <c r="B1285" t="s">
        <v>1373</v>
      </c>
      <c r="C1285" t="s">
        <v>1378</v>
      </c>
      <c r="D1285" t="s">
        <v>29</v>
      </c>
      <c r="E1285" s="52">
        <f>Transportation!E1285/1000000</f>
        <v>5.7800000000000006E-6</v>
      </c>
      <c r="F1285" s="55">
        <f t="shared" si="133"/>
        <v>1.397362637362639E-6</v>
      </c>
      <c r="G1285" s="57">
        <f t="shared" si="134"/>
        <v>1.3973626373626388E-7</v>
      </c>
      <c r="H1285" s="4">
        <f t="shared" si="135"/>
        <v>2.2230769230769254E-8</v>
      </c>
      <c r="I1285">
        <v>165300</v>
      </c>
      <c r="J1285">
        <f t="shared" si="137"/>
        <v>1.0338044010889293</v>
      </c>
      <c r="K1285" s="50">
        <f t="shared" si="132"/>
        <v>795.700442362579</v>
      </c>
      <c r="L1285" s="53">
        <f t="shared" si="136"/>
        <v>7.4033875733655794</v>
      </c>
      <c r="M1285">
        <v>63.300000000000004</v>
      </c>
      <c r="N1285">
        <v>20.8</v>
      </c>
      <c r="O1285">
        <v>465</v>
      </c>
      <c r="P1285">
        <v>49.75</v>
      </c>
      <c r="Q1285">
        <v>13.38</v>
      </c>
      <c r="R1285" s="7">
        <v>22.399000000000001</v>
      </c>
      <c r="S1285" s="8">
        <v>152110</v>
      </c>
      <c r="T1285">
        <v>3</v>
      </c>
      <c r="U1285" s="9">
        <v>16.556000000000001</v>
      </c>
      <c r="V1285" s="9">
        <v>16.481000000000002</v>
      </c>
      <c r="W1285" s="9">
        <v>16.227</v>
      </c>
      <c r="X1285" s="9">
        <v>16.324999999999999</v>
      </c>
      <c r="Y1285" s="9">
        <v>16.62</v>
      </c>
    </row>
    <row r="1286" spans="1:25" hidden="1" x14ac:dyDescent="0.3">
      <c r="A1286" t="s">
        <v>1372</v>
      </c>
      <c r="B1286" t="s">
        <v>1373</v>
      </c>
      <c r="C1286" t="s">
        <v>1379</v>
      </c>
      <c r="D1286" t="s">
        <v>29</v>
      </c>
      <c r="E1286" s="52">
        <f>Transportation!E1286/1000000</f>
        <v>1.5400000000000002E-5</v>
      </c>
      <c r="F1286" s="55">
        <f t="shared" si="133"/>
        <v>3.7230769230769273E-6</v>
      </c>
      <c r="G1286" s="57">
        <f t="shared" si="134"/>
        <v>3.7230769230769273E-7</v>
      </c>
      <c r="H1286" s="4">
        <f t="shared" si="135"/>
        <v>5.9230769230769294E-8</v>
      </c>
      <c r="I1286">
        <v>1181000</v>
      </c>
      <c r="J1286">
        <f t="shared" si="137"/>
        <v>0.38552648179508897</v>
      </c>
      <c r="K1286" s="50">
        <f t="shared" si="132"/>
        <v>5684.949923957688</v>
      </c>
      <c r="L1286" s="53">
        <f t="shared" si="136"/>
        <v>19.725288690281992</v>
      </c>
      <c r="M1286">
        <v>339</v>
      </c>
      <c r="N1286">
        <v>64.100000000000009</v>
      </c>
      <c r="O1286">
        <v>490</v>
      </c>
      <c r="P1286">
        <v>50.07</v>
      </c>
      <c r="Q1286">
        <v>14.45</v>
      </c>
      <c r="R1286" s="7">
        <v>7.6425000000000001</v>
      </c>
      <c r="S1286" s="8">
        <v>1277800</v>
      </c>
      <c r="T1286">
        <v>16</v>
      </c>
      <c r="U1286" s="9">
        <v>19.681999999999999</v>
      </c>
      <c r="V1286" s="9">
        <v>19.395</v>
      </c>
      <c r="W1286" s="9">
        <v>16.324999999999999</v>
      </c>
      <c r="X1286" s="9">
        <v>18.064</v>
      </c>
      <c r="Y1286" s="9">
        <v>21.524000000000001</v>
      </c>
    </row>
    <row r="1287" spans="1:25" hidden="1" x14ac:dyDescent="0.3">
      <c r="A1287" t="s">
        <v>1380</v>
      </c>
      <c r="B1287" t="s">
        <v>1381</v>
      </c>
      <c r="C1287" t="s">
        <v>1382</v>
      </c>
      <c r="D1287" t="s">
        <v>29</v>
      </c>
      <c r="E1287" s="52">
        <f>Transportation!E1287/1000000</f>
        <v>4.5600000000000004E-6</v>
      </c>
      <c r="F1287" s="55">
        <f t="shared" si="133"/>
        <v>1.1024175824175837E-6</v>
      </c>
      <c r="G1287" s="57">
        <f t="shared" si="134"/>
        <v>1.1024175824175837E-7</v>
      </c>
      <c r="H1287" s="4">
        <f t="shared" si="135"/>
        <v>1.7538461538461557E-8</v>
      </c>
      <c r="I1287">
        <v>119600</v>
      </c>
      <c r="J1287">
        <f t="shared" si="137"/>
        <v>1.1272417224080269</v>
      </c>
      <c r="K1287" s="50">
        <f>I1287*CVD_DNK</f>
        <v>256.77647595400953</v>
      </c>
      <c r="L1287" s="53">
        <f t="shared" si="136"/>
        <v>2.605042413254349</v>
      </c>
      <c r="M1287">
        <v>35.700000000000003</v>
      </c>
      <c r="N1287">
        <v>20</v>
      </c>
      <c r="O1287">
        <v>619</v>
      </c>
      <c r="P1287">
        <v>57.04</v>
      </c>
      <c r="Q1287">
        <v>9.93</v>
      </c>
      <c r="R1287" s="7">
        <v>30.925000000000001</v>
      </c>
      <c r="S1287">
        <v>17369</v>
      </c>
      <c r="T1287">
        <v>3</v>
      </c>
      <c r="U1287" s="9">
        <v>9.4436</v>
      </c>
      <c r="V1287" s="9">
        <v>6.6760000000000002</v>
      </c>
      <c r="W1287" s="9">
        <v>9.4436</v>
      </c>
      <c r="X1287" s="9">
        <v>9.4436</v>
      </c>
      <c r="Y1287" s="9">
        <v>9.4436</v>
      </c>
    </row>
    <row r="1288" spans="1:25" hidden="1" x14ac:dyDescent="0.3">
      <c r="A1288" t="s">
        <v>1380</v>
      </c>
      <c r="B1288" t="s">
        <v>1381</v>
      </c>
      <c r="C1288" t="s">
        <v>1383</v>
      </c>
      <c r="D1288" t="s">
        <v>29</v>
      </c>
      <c r="E1288" s="52">
        <f>Transportation!E1288/1000000</f>
        <v>5.9599999999999997E-6</v>
      </c>
      <c r="F1288" s="55">
        <f t="shared" si="133"/>
        <v>1.4408791208791223E-6</v>
      </c>
      <c r="G1288" s="57">
        <f t="shared" si="134"/>
        <v>1.4408791208791224E-7</v>
      </c>
      <c r="H1288" s="4">
        <f t="shared" si="135"/>
        <v>2.2923076923076945E-8</v>
      </c>
      <c r="I1288">
        <v>224800</v>
      </c>
      <c r="J1288">
        <f t="shared" si="137"/>
        <v>0.78385068950177927</v>
      </c>
      <c r="K1288" s="50">
        <f>I1288*CVD_DNK</f>
        <v>482.63672068947614</v>
      </c>
      <c r="L1288" s="53">
        <f t="shared" si="136"/>
        <v>3.4048361366219111</v>
      </c>
      <c r="M1288">
        <v>59.6</v>
      </c>
      <c r="N1288">
        <v>29.1</v>
      </c>
      <c r="O1288">
        <v>670</v>
      </c>
      <c r="P1288">
        <v>56.16</v>
      </c>
      <c r="Q1288">
        <v>10.17</v>
      </c>
      <c r="R1288" s="7">
        <v>22.988</v>
      </c>
      <c r="S1288" s="8">
        <v>154910</v>
      </c>
      <c r="T1288">
        <v>5</v>
      </c>
      <c r="U1288" s="9">
        <v>11.629</v>
      </c>
      <c r="V1288" s="9">
        <v>9.3527000000000005</v>
      </c>
      <c r="W1288" s="9">
        <v>10.417999999999999</v>
      </c>
      <c r="X1288" s="9">
        <v>11.004</v>
      </c>
      <c r="Y1288" s="9">
        <v>11.638999999999999</v>
      </c>
    </row>
    <row r="1289" spans="1:25" hidden="1" x14ac:dyDescent="0.3">
      <c r="A1289" t="s">
        <v>1380</v>
      </c>
      <c r="B1289" t="s">
        <v>1381</v>
      </c>
      <c r="C1289" t="s">
        <v>1384</v>
      </c>
      <c r="D1289" t="s">
        <v>29</v>
      </c>
      <c r="E1289" s="52">
        <f>Transportation!E1289/1000000</f>
        <v>8.9800000000000004E-6</v>
      </c>
      <c r="F1289" s="55">
        <f t="shared" si="133"/>
        <v>2.1709890109890132E-6</v>
      </c>
      <c r="G1289" s="57">
        <f t="shared" si="134"/>
        <v>2.1709890109890133E-7</v>
      </c>
      <c r="H1289" s="4">
        <f t="shared" si="135"/>
        <v>3.453846153846157E-8</v>
      </c>
      <c r="I1289">
        <v>1079000</v>
      </c>
      <c r="J1289">
        <f t="shared" si="137"/>
        <v>0.24605844995366083</v>
      </c>
      <c r="K1289" s="50">
        <f>I1289*CVD_DNK</f>
        <v>2316.5703808894341</v>
      </c>
      <c r="L1289" s="53">
        <f t="shared" si="136"/>
        <v>5.1301054541719422</v>
      </c>
      <c r="M1289">
        <v>281</v>
      </c>
      <c r="N1289">
        <v>64.400000000000006</v>
      </c>
      <c r="O1289">
        <v>967</v>
      </c>
      <c r="P1289">
        <v>55.69</v>
      </c>
      <c r="Q1289">
        <v>12.47</v>
      </c>
      <c r="R1289" s="7">
        <v>15.006</v>
      </c>
      <c r="S1289" s="8">
        <v>798280</v>
      </c>
      <c r="T1289">
        <v>15</v>
      </c>
      <c r="U1289" s="9">
        <v>14.489000000000001</v>
      </c>
      <c r="V1289" s="9">
        <v>10.635999999999999</v>
      </c>
      <c r="W1289" s="9">
        <v>11.891999999999999</v>
      </c>
      <c r="X1289" s="9">
        <v>13.35</v>
      </c>
      <c r="Y1289" s="9">
        <v>15.289</v>
      </c>
    </row>
    <row r="1290" spans="1:25" hidden="1" x14ac:dyDescent="0.3">
      <c r="A1290" t="s">
        <v>1380</v>
      </c>
      <c r="B1290" t="s">
        <v>1381</v>
      </c>
      <c r="C1290" t="s">
        <v>1385</v>
      </c>
      <c r="D1290" t="s">
        <v>29</v>
      </c>
      <c r="E1290" s="52">
        <f>Transportation!E1290/1000000</f>
        <v>3.3799999999999998E-6</v>
      </c>
      <c r="F1290" s="55">
        <f t="shared" si="133"/>
        <v>8.1714285714285794E-7</v>
      </c>
      <c r="G1290" s="57">
        <f t="shared" si="134"/>
        <v>8.1714285714285799E-8</v>
      </c>
      <c r="H1290" s="4">
        <f t="shared" si="135"/>
        <v>1.3000000000000012E-8</v>
      </c>
      <c r="I1290">
        <v>156900</v>
      </c>
      <c r="J1290">
        <f t="shared" si="137"/>
        <v>0.63690865200764812</v>
      </c>
      <c r="K1290" s="50">
        <f>I1290*CVD_DNK</f>
        <v>336.85810265204094</v>
      </c>
      <c r="L1290" s="53">
        <f t="shared" si="136"/>
        <v>1.930930560701688</v>
      </c>
      <c r="M1290">
        <v>49.5</v>
      </c>
      <c r="N1290">
        <v>22.3</v>
      </c>
      <c r="O1290">
        <v>945</v>
      </c>
      <c r="P1290">
        <v>55.4</v>
      </c>
      <c r="Q1290">
        <v>10.38</v>
      </c>
      <c r="R1290" s="7">
        <v>42.366999999999997</v>
      </c>
      <c r="S1290" s="8">
        <v>102750</v>
      </c>
      <c r="T1290">
        <v>4</v>
      </c>
      <c r="U1290" s="9">
        <v>12.664</v>
      </c>
      <c r="V1290" s="9">
        <v>11.311</v>
      </c>
      <c r="W1290" s="9">
        <v>12.597</v>
      </c>
      <c r="X1290" s="9">
        <v>12.698</v>
      </c>
      <c r="Y1290" s="9">
        <v>12.798</v>
      </c>
    </row>
    <row r="1291" spans="1:25" hidden="1" x14ac:dyDescent="0.3">
      <c r="A1291" t="s">
        <v>1386</v>
      </c>
      <c r="B1291" t="s">
        <v>1387</v>
      </c>
      <c r="C1291" t="s">
        <v>1386</v>
      </c>
      <c r="D1291" t="s">
        <v>69</v>
      </c>
      <c r="E1291" s="52">
        <f>Transportation!E1291/1000000</f>
        <v>1.1700000000000001E-5</v>
      </c>
      <c r="F1291" s="55">
        <f t="shared" si="133"/>
        <v>2.8285714285714317E-6</v>
      </c>
      <c r="G1291" s="57">
        <f t="shared" si="134"/>
        <v>2.8285714285714317E-7</v>
      </c>
      <c r="H1291" s="4">
        <f t="shared" si="135"/>
        <v>4.5000000000000046E-8</v>
      </c>
      <c r="I1291">
        <v>464100</v>
      </c>
      <c r="J1291">
        <f t="shared" si="137"/>
        <v>0.74534558823529418</v>
      </c>
      <c r="K1291" s="50">
        <f>I1291*CVD_DJI</f>
        <v>667.69857613027364</v>
      </c>
      <c r="L1291" s="53">
        <f t="shared" si="136"/>
        <v>4.4789956919071843</v>
      </c>
      <c r="M1291">
        <v>13.600000000000001</v>
      </c>
      <c r="N1291">
        <v>126</v>
      </c>
      <c r="O1291">
        <v>1370</v>
      </c>
      <c r="P1291">
        <v>11.56</v>
      </c>
      <c r="Q1291">
        <v>43.13</v>
      </c>
      <c r="R1291" s="7">
        <v>10.840999999999999</v>
      </c>
      <c r="S1291" s="8">
        <v>117130</v>
      </c>
      <c r="T1291">
        <v>2</v>
      </c>
      <c r="U1291" s="9">
        <v>23.725999999999999</v>
      </c>
      <c r="V1291" s="9">
        <v>23.728999999999999</v>
      </c>
      <c r="W1291" s="9">
        <v>23.725999999999999</v>
      </c>
      <c r="X1291" s="9">
        <v>23.773</v>
      </c>
      <c r="Y1291" s="9">
        <v>23.821000000000002</v>
      </c>
    </row>
    <row r="1292" spans="1:25" hidden="1" x14ac:dyDescent="0.3">
      <c r="A1292" t="s">
        <v>1388</v>
      </c>
      <c r="B1292" t="s">
        <v>1389</v>
      </c>
      <c r="C1292" t="s">
        <v>1390</v>
      </c>
      <c r="D1292" t="s">
        <v>77</v>
      </c>
      <c r="E1292" s="52">
        <f>Transportation!E1292/1000000</f>
        <v>1.08E-5</v>
      </c>
      <c r="F1292" s="55">
        <f t="shared" si="133"/>
        <v>2.6109890109890137E-6</v>
      </c>
      <c r="G1292" s="57">
        <f t="shared" si="134"/>
        <v>2.6109890109890138E-7</v>
      </c>
      <c r="H1292" s="4">
        <f t="shared" si="135"/>
        <v>4.153846153846158E-8</v>
      </c>
      <c r="I1292">
        <v>103500</v>
      </c>
      <c r="J1292">
        <f t="shared" si="137"/>
        <v>3.085082608695652</v>
      </c>
      <c r="K1292" s="50">
        <f t="shared" ref="K1292:K1299" si="138">I1292*CVD_DOM</f>
        <v>200.26900591156914</v>
      </c>
      <c r="L1292" s="53">
        <f t="shared" si="136"/>
        <v>5.5606178447869379</v>
      </c>
      <c r="M1292">
        <v>11.8</v>
      </c>
      <c r="N1292">
        <v>30.1</v>
      </c>
      <c r="O1292">
        <v>357</v>
      </c>
      <c r="P1292">
        <v>18.61</v>
      </c>
      <c r="Q1292">
        <v>-68.709999999999994</v>
      </c>
      <c r="R1292" s="7">
        <v>11.855</v>
      </c>
      <c r="S1292">
        <v>33291</v>
      </c>
      <c r="T1292">
        <v>4</v>
      </c>
      <c r="U1292" s="9">
        <v>10.592000000000001</v>
      </c>
      <c r="V1292" s="9">
        <v>10.64</v>
      </c>
      <c r="W1292" s="9">
        <v>10.214</v>
      </c>
      <c r="X1292" s="9">
        <v>10.545999999999999</v>
      </c>
      <c r="Y1292" s="9">
        <v>10.928000000000001</v>
      </c>
    </row>
    <row r="1293" spans="1:25" hidden="1" x14ac:dyDescent="0.3">
      <c r="A1293" t="s">
        <v>1388</v>
      </c>
      <c r="B1293" t="s">
        <v>1389</v>
      </c>
      <c r="C1293" t="s">
        <v>1391</v>
      </c>
      <c r="D1293" t="s">
        <v>77</v>
      </c>
      <c r="E1293" s="52">
        <f>Transportation!E1293/1000000</f>
        <v>1.5100000000000001E-5</v>
      </c>
      <c r="F1293" s="55">
        <f t="shared" si="133"/>
        <v>3.6505494505494547E-6</v>
      </c>
      <c r="G1293" s="57">
        <f t="shared" si="134"/>
        <v>3.6505494505494549E-7</v>
      </c>
      <c r="H1293" s="4">
        <f t="shared" si="135"/>
        <v>5.8076923076923135E-8</v>
      </c>
      <c r="I1293">
        <v>191300</v>
      </c>
      <c r="J1293">
        <f t="shared" si="137"/>
        <v>2.3337018426555147</v>
      </c>
      <c r="K1293" s="50">
        <f t="shared" si="138"/>
        <v>370.15904184428189</v>
      </c>
      <c r="L1293" s="53">
        <f t="shared" si="136"/>
        <v>7.7745675422484037</v>
      </c>
      <c r="M1293">
        <v>20.200000000000003</v>
      </c>
      <c r="N1293">
        <v>42.5</v>
      </c>
      <c r="O1293">
        <v>357</v>
      </c>
      <c r="P1293">
        <v>18.43</v>
      </c>
      <c r="Q1293">
        <v>-68.989999999999995</v>
      </c>
      <c r="R1293" s="7">
        <v>8.3828999999999994</v>
      </c>
      <c r="S1293">
        <v>69829</v>
      </c>
      <c r="T1293">
        <v>2</v>
      </c>
      <c r="U1293" s="9">
        <v>13.932</v>
      </c>
      <c r="V1293" s="9">
        <v>13.805</v>
      </c>
      <c r="W1293" s="9">
        <v>13.099</v>
      </c>
      <c r="X1293" s="9">
        <v>13.548999999999999</v>
      </c>
      <c r="Y1293" s="9">
        <v>13.999000000000001</v>
      </c>
    </row>
    <row r="1294" spans="1:25" hidden="1" x14ac:dyDescent="0.3">
      <c r="A1294" t="s">
        <v>1388</v>
      </c>
      <c r="B1294" t="s">
        <v>1389</v>
      </c>
      <c r="C1294" t="s">
        <v>1392</v>
      </c>
      <c r="D1294" t="s">
        <v>77</v>
      </c>
      <c r="E1294" s="52">
        <f>Transportation!E1294/1000000</f>
        <v>2.2800000000000002E-6</v>
      </c>
      <c r="F1294" s="55">
        <f t="shared" si="133"/>
        <v>5.5120879120879185E-7</v>
      </c>
      <c r="G1294" s="57">
        <f t="shared" si="134"/>
        <v>5.5120879120879184E-8</v>
      </c>
      <c r="H1294" s="4">
        <f t="shared" si="135"/>
        <v>8.7692307692307785E-9</v>
      </c>
      <c r="I1294">
        <v>112000</v>
      </c>
      <c r="J1294">
        <f t="shared" si="137"/>
        <v>0.60186656250000004</v>
      </c>
      <c r="K1294" s="50">
        <f t="shared" si="138"/>
        <v>216.71621895744681</v>
      </c>
      <c r="L1294" s="53">
        <f t="shared" si="136"/>
        <v>1.1739082116772428</v>
      </c>
      <c r="M1294">
        <v>15.100000000000001</v>
      </c>
      <c r="N1294">
        <v>28.8</v>
      </c>
      <c r="O1294">
        <v>1930</v>
      </c>
      <c r="P1294">
        <v>19.79</v>
      </c>
      <c r="Q1294">
        <v>-70.69</v>
      </c>
      <c r="R1294" s="7">
        <v>67.176000000000002</v>
      </c>
      <c r="S1294">
        <v>35646</v>
      </c>
      <c r="T1294">
        <v>4</v>
      </c>
      <c r="U1294" s="9">
        <v>9.4015000000000004</v>
      </c>
      <c r="V1294" s="9">
        <v>8.5822000000000003</v>
      </c>
      <c r="W1294" s="9">
        <v>9.3919999999999995</v>
      </c>
      <c r="X1294" s="9">
        <v>9.4177999999999997</v>
      </c>
      <c r="Y1294" s="9">
        <v>9.4436</v>
      </c>
    </row>
    <row r="1295" spans="1:25" hidden="1" x14ac:dyDescent="0.3">
      <c r="A1295" t="s">
        <v>1388</v>
      </c>
      <c r="B1295" t="s">
        <v>1389</v>
      </c>
      <c r="C1295" t="s">
        <v>1393</v>
      </c>
      <c r="D1295" t="s">
        <v>77</v>
      </c>
      <c r="E1295" s="52">
        <f>Transportation!E1295/1000000</f>
        <v>1.13E-5</v>
      </c>
      <c r="F1295" s="55">
        <f t="shared" si="133"/>
        <v>2.7318681318681348E-6</v>
      </c>
      <c r="G1295" s="57">
        <f t="shared" si="134"/>
        <v>2.7318681318681349E-7</v>
      </c>
      <c r="H1295" s="4">
        <f t="shared" si="135"/>
        <v>4.3461538461538506E-8</v>
      </c>
      <c r="I1295">
        <v>137400</v>
      </c>
      <c r="J1295">
        <f t="shared" si="137"/>
        <v>2.4315046397379914</v>
      </c>
      <c r="K1295" s="50">
        <f t="shared" si="138"/>
        <v>265.86436147101062</v>
      </c>
      <c r="L1295" s="53">
        <f t="shared" si="136"/>
        <v>5.8180538561196675</v>
      </c>
      <c r="M1295">
        <v>14</v>
      </c>
      <c r="N1295">
        <v>36.700000000000003</v>
      </c>
      <c r="O1295">
        <v>423</v>
      </c>
      <c r="P1295">
        <v>18.420000000000002</v>
      </c>
      <c r="Q1295">
        <v>-70.12</v>
      </c>
      <c r="R1295" s="7">
        <v>11.523999999999999</v>
      </c>
      <c r="S1295" s="8">
        <v>230700</v>
      </c>
      <c r="T1295">
        <v>3</v>
      </c>
      <c r="U1295" s="9">
        <v>12.146000000000001</v>
      </c>
      <c r="V1295" s="9">
        <v>12.192</v>
      </c>
      <c r="W1295" s="9">
        <v>12.144</v>
      </c>
      <c r="X1295" s="9">
        <v>12.898999999999999</v>
      </c>
      <c r="Y1295" s="9">
        <v>13.249000000000001</v>
      </c>
    </row>
    <row r="1296" spans="1:25" hidden="1" x14ac:dyDescent="0.3">
      <c r="A1296" t="s">
        <v>1388</v>
      </c>
      <c r="B1296" t="s">
        <v>1389</v>
      </c>
      <c r="C1296" t="s">
        <v>1394</v>
      </c>
      <c r="D1296" t="s">
        <v>77</v>
      </c>
      <c r="E1296" s="52">
        <f>Transportation!E1296/1000000</f>
        <v>1.1E-5</v>
      </c>
      <c r="F1296" s="55">
        <f t="shared" si="133"/>
        <v>2.6593406593406621E-6</v>
      </c>
      <c r="G1296" s="57">
        <f t="shared" si="134"/>
        <v>2.6593406593406619E-7</v>
      </c>
      <c r="H1296" s="4">
        <f t="shared" si="135"/>
        <v>4.2307692307692347E-8</v>
      </c>
      <c r="I1296">
        <v>122200</v>
      </c>
      <c r="J1296">
        <f t="shared" si="137"/>
        <v>2.6613676350245501</v>
      </c>
      <c r="K1296" s="50">
        <f t="shared" si="138"/>
        <v>236.45287461249998</v>
      </c>
      <c r="L1296" s="53">
        <f t="shared" si="136"/>
        <v>5.6635922493200299</v>
      </c>
      <c r="M1296">
        <v>10.5</v>
      </c>
      <c r="N1296">
        <v>37.6</v>
      </c>
      <c r="O1296">
        <v>464</v>
      </c>
      <c r="P1296">
        <v>19.3</v>
      </c>
      <c r="Q1296">
        <v>-70.260000000000005</v>
      </c>
      <c r="R1296" s="7">
        <v>12.337999999999999</v>
      </c>
      <c r="S1296">
        <v>45140</v>
      </c>
      <c r="T1296">
        <v>2</v>
      </c>
      <c r="U1296" s="9">
        <v>10.352</v>
      </c>
      <c r="V1296" s="9">
        <v>10.275</v>
      </c>
      <c r="W1296" s="9">
        <v>9.8550000000000004</v>
      </c>
      <c r="X1296" s="9">
        <v>10.188000000000001</v>
      </c>
      <c r="Y1296" s="9">
        <v>10.52</v>
      </c>
    </row>
    <row r="1297" spans="1:25" hidden="1" x14ac:dyDescent="0.3">
      <c r="A1297" t="s">
        <v>1388</v>
      </c>
      <c r="B1297" t="s">
        <v>1389</v>
      </c>
      <c r="C1297" t="s">
        <v>1395</v>
      </c>
      <c r="D1297" t="s">
        <v>77</v>
      </c>
      <c r="E1297" s="52">
        <f>Transportation!E1297/1000000</f>
        <v>8.4800000000000001E-6</v>
      </c>
      <c r="F1297" s="55">
        <f t="shared" si="133"/>
        <v>2.0501098901098921E-6</v>
      </c>
      <c r="G1297" s="57">
        <f t="shared" si="134"/>
        <v>2.0501098901098922E-7</v>
      </c>
      <c r="H1297" s="4">
        <f t="shared" si="135"/>
        <v>3.2615384615384644E-8</v>
      </c>
      <c r="I1297">
        <v>193700</v>
      </c>
      <c r="J1297">
        <f t="shared" si="137"/>
        <v>1.2943437274135259</v>
      </c>
      <c r="K1297" s="50">
        <f t="shared" si="138"/>
        <v>374.8029608219415</v>
      </c>
      <c r="L1297" s="53">
        <f t="shared" si="136"/>
        <v>4.3661147522030763</v>
      </c>
      <c r="M1297">
        <v>19.600000000000001</v>
      </c>
      <c r="N1297">
        <v>43.800000000000004</v>
      </c>
      <c r="O1297">
        <v>678</v>
      </c>
      <c r="P1297">
        <v>18.46</v>
      </c>
      <c r="Q1297">
        <v>-69.3</v>
      </c>
      <c r="R1297" s="7">
        <v>15.486000000000001</v>
      </c>
      <c r="S1297">
        <v>38933</v>
      </c>
      <c r="T1297">
        <v>2</v>
      </c>
      <c r="U1297" s="9">
        <v>14.12</v>
      </c>
      <c r="V1297" s="9">
        <v>14.106999999999999</v>
      </c>
      <c r="W1297" s="9">
        <v>14.048</v>
      </c>
      <c r="X1297" s="9">
        <v>14.098000000000001</v>
      </c>
      <c r="Y1297" s="9">
        <v>14.148</v>
      </c>
    </row>
    <row r="1298" spans="1:25" hidden="1" x14ac:dyDescent="0.3">
      <c r="A1298" t="s">
        <v>1388</v>
      </c>
      <c r="B1298" t="s">
        <v>1389</v>
      </c>
      <c r="C1298" t="s">
        <v>1396</v>
      </c>
      <c r="D1298" t="s">
        <v>77</v>
      </c>
      <c r="E1298" s="52">
        <f>Transportation!E1298/1000000</f>
        <v>1.95E-5</v>
      </c>
      <c r="F1298" s="55">
        <f t="shared" si="133"/>
        <v>4.714285714285719E-6</v>
      </c>
      <c r="G1298" s="57">
        <f t="shared" si="134"/>
        <v>4.7142857142857192E-7</v>
      </c>
      <c r="H1298" s="4">
        <f t="shared" si="135"/>
        <v>7.5000000000000076E-8</v>
      </c>
      <c r="I1298">
        <v>507400</v>
      </c>
      <c r="J1298">
        <f t="shared" si="137"/>
        <v>1.1362333711076074</v>
      </c>
      <c r="K1298" s="50">
        <f t="shared" si="138"/>
        <v>981.80187052686165</v>
      </c>
      <c r="L1298" s="53">
        <f t="shared" si="136"/>
        <v>10.040004441976416</v>
      </c>
      <c r="M1298">
        <v>64.100000000000009</v>
      </c>
      <c r="N1298">
        <v>63.400000000000006</v>
      </c>
      <c r="O1298">
        <v>391</v>
      </c>
      <c r="P1298">
        <v>19.46</v>
      </c>
      <c r="Q1298">
        <v>-70.7</v>
      </c>
      <c r="R1298" s="7">
        <v>6.1628999999999996</v>
      </c>
      <c r="S1298" s="8">
        <v>109960</v>
      </c>
      <c r="T1298">
        <v>3</v>
      </c>
      <c r="U1298" s="9">
        <v>10.417999999999999</v>
      </c>
      <c r="V1298" s="9">
        <v>10.422000000000001</v>
      </c>
      <c r="W1298" s="9">
        <v>10.417999999999999</v>
      </c>
      <c r="X1298" s="9">
        <v>10.417999999999999</v>
      </c>
      <c r="Y1298" s="9">
        <v>10.673999999999999</v>
      </c>
    </row>
    <row r="1299" spans="1:25" hidden="1" x14ac:dyDescent="0.3">
      <c r="A1299" t="s">
        <v>1388</v>
      </c>
      <c r="B1299" t="s">
        <v>1389</v>
      </c>
      <c r="C1299" t="s">
        <v>1397</v>
      </c>
      <c r="D1299" t="s">
        <v>77</v>
      </c>
      <c r="E1299" s="52">
        <f>Transportation!E1299/1000000</f>
        <v>3.3399999999999999E-5</v>
      </c>
      <c r="F1299" s="55">
        <f t="shared" si="133"/>
        <v>8.0747252747252829E-6</v>
      </c>
      <c r="G1299" s="57">
        <f t="shared" si="134"/>
        <v>8.0747252747252831E-7</v>
      </c>
      <c r="H1299" s="4">
        <f t="shared" si="135"/>
        <v>1.2846153846153859E-7</v>
      </c>
      <c r="I1299">
        <v>1781000</v>
      </c>
      <c r="J1299">
        <f t="shared" si="137"/>
        <v>0.55445453396967992</v>
      </c>
      <c r="K1299" s="50">
        <f t="shared" si="138"/>
        <v>3446.1748746715425</v>
      </c>
      <c r="L1299" s="53">
        <f t="shared" si="136"/>
        <v>17.196725557026269</v>
      </c>
      <c r="M1299">
        <v>211</v>
      </c>
      <c r="N1299">
        <v>123</v>
      </c>
      <c r="O1299">
        <v>423</v>
      </c>
      <c r="P1299">
        <v>18.489999999999998</v>
      </c>
      <c r="Q1299">
        <v>-69.930000000000007</v>
      </c>
      <c r="R1299" s="7">
        <v>3.4525999999999999</v>
      </c>
      <c r="S1299" s="8">
        <v>1018800</v>
      </c>
      <c r="T1299">
        <v>8</v>
      </c>
      <c r="U1299" s="9">
        <v>14.292</v>
      </c>
      <c r="V1299" s="9">
        <v>11.773</v>
      </c>
      <c r="W1299" s="9">
        <v>12.244999999999999</v>
      </c>
      <c r="X1299" s="9">
        <v>13.35</v>
      </c>
      <c r="Y1299" s="9">
        <v>14.992000000000001</v>
      </c>
    </row>
    <row r="1300" spans="1:25" hidden="1" x14ac:dyDescent="0.3">
      <c r="A1300" t="s">
        <v>1398</v>
      </c>
      <c r="B1300" t="s">
        <v>1399</v>
      </c>
      <c r="C1300" t="s">
        <v>1400</v>
      </c>
      <c r="D1300" t="s">
        <v>77</v>
      </c>
      <c r="E1300" s="52">
        <f>Transportation!E1300/1000000</f>
        <v>9.5900000000000005E-7</v>
      </c>
      <c r="F1300" s="55">
        <f t="shared" si="133"/>
        <v>2.3184615384615409E-7</v>
      </c>
      <c r="G1300" s="57">
        <f t="shared" si="134"/>
        <v>2.3184615384615409E-8</v>
      </c>
      <c r="H1300" s="4">
        <f t="shared" si="135"/>
        <v>3.6884615384615422E-9</v>
      </c>
      <c r="I1300">
        <v>154100</v>
      </c>
      <c r="J1300">
        <f t="shared" si="137"/>
        <v>0.18399217796885142</v>
      </c>
      <c r="K1300" s="50">
        <f t="shared" ref="K1300:K1313" si="139">I1300*CVD_ECU</f>
        <v>182.8503963702521</v>
      </c>
      <c r="L1300" s="53">
        <f t="shared" si="136"/>
        <v>0.30278738403567407</v>
      </c>
      <c r="M1300">
        <v>180</v>
      </c>
      <c r="N1300">
        <v>11.5</v>
      </c>
      <c r="O1300">
        <v>960</v>
      </c>
      <c r="P1300">
        <v>-1.26</v>
      </c>
      <c r="Q1300">
        <v>-78.61</v>
      </c>
      <c r="R1300" s="7">
        <v>83.567999999999998</v>
      </c>
      <c r="S1300" s="8">
        <v>382170</v>
      </c>
      <c r="T1300">
        <v>8</v>
      </c>
      <c r="U1300" s="9">
        <v>6.9054000000000002</v>
      </c>
      <c r="V1300" s="9">
        <v>6.8217999999999996</v>
      </c>
      <c r="W1300" s="9">
        <v>6.0357000000000003</v>
      </c>
      <c r="X1300" s="9">
        <v>6.5420999999999996</v>
      </c>
      <c r="Y1300" s="9">
        <v>6.9927999999999999</v>
      </c>
    </row>
    <row r="1301" spans="1:25" hidden="1" x14ac:dyDescent="0.3">
      <c r="A1301" t="s">
        <v>1398</v>
      </c>
      <c r="B1301" t="s">
        <v>1399</v>
      </c>
      <c r="C1301" t="s">
        <v>1401</v>
      </c>
      <c r="D1301" t="s">
        <v>77</v>
      </c>
      <c r="E1301" s="52">
        <f>Transportation!E1301/1000000</f>
        <v>5.93E-6</v>
      </c>
      <c r="F1301" s="55">
        <f t="shared" si="133"/>
        <v>1.4336263736263751E-6</v>
      </c>
      <c r="G1301" s="57">
        <f t="shared" si="134"/>
        <v>1.4336263736263751E-7</v>
      </c>
      <c r="H1301" s="4">
        <f t="shared" si="135"/>
        <v>2.2807692307692331E-8</v>
      </c>
      <c r="I1301">
        <v>277400</v>
      </c>
      <c r="J1301">
        <f t="shared" si="137"/>
        <v>0.63202117429704396</v>
      </c>
      <c r="K1301" s="50">
        <f t="shared" si="139"/>
        <v>329.15444486118059</v>
      </c>
      <c r="L1301" s="53">
        <f t="shared" si="136"/>
        <v>1.8722932088962947</v>
      </c>
      <c r="M1301">
        <v>92.5</v>
      </c>
      <c r="N1301">
        <v>28.8</v>
      </c>
      <c r="O1301">
        <v>520</v>
      </c>
      <c r="P1301">
        <v>-2.89</v>
      </c>
      <c r="Q1301">
        <v>-79</v>
      </c>
      <c r="R1301" s="7">
        <v>18.041</v>
      </c>
      <c r="S1301" s="8">
        <v>392680</v>
      </c>
      <c r="T1301">
        <v>4</v>
      </c>
      <c r="U1301" s="9">
        <v>5.4122000000000003</v>
      </c>
      <c r="V1301" s="9">
        <v>5.3699000000000003</v>
      </c>
      <c r="W1301" s="9">
        <v>5.2282999999999999</v>
      </c>
      <c r="X1301" s="9">
        <v>5.3365</v>
      </c>
      <c r="Y1301" s="9">
        <v>5.4446000000000003</v>
      </c>
    </row>
    <row r="1302" spans="1:25" hidden="1" x14ac:dyDescent="0.3">
      <c r="A1302" t="s">
        <v>1398</v>
      </c>
      <c r="B1302" t="s">
        <v>1399</v>
      </c>
      <c r="C1302" t="s">
        <v>1402</v>
      </c>
      <c r="D1302" t="s">
        <v>77</v>
      </c>
      <c r="E1302" s="52">
        <f>Transportation!E1302/1000000</f>
        <v>6.9800000000000001E-6</v>
      </c>
      <c r="F1302" s="55">
        <f t="shared" si="133"/>
        <v>1.6874725274725293E-6</v>
      </c>
      <c r="G1302" s="57">
        <f t="shared" si="134"/>
        <v>1.6874725274725293E-7</v>
      </c>
      <c r="H1302" s="4">
        <f t="shared" si="135"/>
        <v>2.6846153846153873E-8</v>
      </c>
      <c r="I1302">
        <v>174500</v>
      </c>
      <c r="J1302">
        <f t="shared" si="137"/>
        <v>1.182615</v>
      </c>
      <c r="K1302" s="50">
        <f t="shared" si="139"/>
        <v>207.05641899162225</v>
      </c>
      <c r="L1302" s="53">
        <f t="shared" si="136"/>
        <v>2.2038122425119959</v>
      </c>
      <c r="M1302">
        <v>21.5</v>
      </c>
      <c r="N1302">
        <v>37.6</v>
      </c>
      <c r="O1302">
        <v>632</v>
      </c>
      <c r="P1302">
        <v>-2.17</v>
      </c>
      <c r="Q1302">
        <v>-79.83</v>
      </c>
      <c r="R1302" s="7">
        <v>16.803999999999998</v>
      </c>
      <c r="S1302">
        <v>36886</v>
      </c>
      <c r="T1302">
        <v>2</v>
      </c>
      <c r="U1302" s="9">
        <v>12.144</v>
      </c>
      <c r="V1302" s="9">
        <v>0.65427999999999997</v>
      </c>
      <c r="W1302" s="9">
        <v>12.144</v>
      </c>
      <c r="X1302" s="9">
        <v>12.144</v>
      </c>
      <c r="Y1302" s="9">
        <v>12.144</v>
      </c>
    </row>
    <row r="1303" spans="1:25" hidden="1" x14ac:dyDescent="0.3">
      <c r="A1303" t="s">
        <v>1398</v>
      </c>
      <c r="B1303" t="s">
        <v>1399</v>
      </c>
      <c r="C1303" t="s">
        <v>1403</v>
      </c>
      <c r="D1303" t="s">
        <v>77</v>
      </c>
      <c r="E1303" s="52">
        <f>Transportation!E1303/1000000</f>
        <v>2.7200000000000004E-5</v>
      </c>
      <c r="F1303" s="55">
        <f t="shared" si="133"/>
        <v>6.5758241758241833E-6</v>
      </c>
      <c r="G1303" s="57">
        <f t="shared" si="134"/>
        <v>6.5758241758241839E-7</v>
      </c>
      <c r="H1303" s="4">
        <f t="shared" si="135"/>
        <v>1.0461538461538473E-7</v>
      </c>
      <c r="I1303">
        <v>2077000</v>
      </c>
      <c r="J1303">
        <f t="shared" si="137"/>
        <v>0.38718257101588832</v>
      </c>
      <c r="K1303" s="50">
        <f t="shared" si="139"/>
        <v>2464.5053423816589</v>
      </c>
      <c r="L1303" s="53">
        <f t="shared" si="136"/>
        <v>8.587921632711506</v>
      </c>
      <c r="M1303">
        <v>181</v>
      </c>
      <c r="N1303">
        <v>154</v>
      </c>
      <c r="O1303">
        <v>632</v>
      </c>
      <c r="P1303">
        <v>-2.17</v>
      </c>
      <c r="Q1303">
        <v>-79.92</v>
      </c>
      <c r="R1303" s="7">
        <v>4.0972999999999997</v>
      </c>
      <c r="S1303" s="8">
        <v>343420</v>
      </c>
      <c r="T1303">
        <v>6</v>
      </c>
      <c r="U1303" s="9">
        <v>10.183</v>
      </c>
      <c r="V1303" s="9">
        <v>7.2043999999999997</v>
      </c>
      <c r="W1303" s="9">
        <v>10.111000000000001</v>
      </c>
      <c r="X1303" s="9">
        <v>10.265000000000001</v>
      </c>
      <c r="Y1303" s="9">
        <v>10.775</v>
      </c>
    </row>
    <row r="1304" spans="1:25" hidden="1" x14ac:dyDescent="0.3">
      <c r="A1304" t="s">
        <v>1398</v>
      </c>
      <c r="B1304" t="s">
        <v>1399</v>
      </c>
      <c r="C1304" t="s">
        <v>1404</v>
      </c>
      <c r="D1304" t="s">
        <v>77</v>
      </c>
      <c r="E1304" s="52">
        <f>Transportation!E1304/1000000</f>
        <v>4.8200000000000004E-6</v>
      </c>
      <c r="F1304" s="55">
        <f t="shared" si="133"/>
        <v>1.1652747252747267E-6</v>
      </c>
      <c r="G1304" s="57">
        <f t="shared" si="134"/>
        <v>1.1652747252747266E-7</v>
      </c>
      <c r="H1304" s="4">
        <f t="shared" si="135"/>
        <v>1.8538461538461559E-8</v>
      </c>
      <c r="I1304">
        <v>108500</v>
      </c>
      <c r="J1304">
        <f t="shared" si="137"/>
        <v>1.3134111290322583</v>
      </c>
      <c r="K1304" s="50">
        <f t="shared" si="139"/>
        <v>128.74281639307173</v>
      </c>
      <c r="L1304" s="53">
        <f t="shared" si="136"/>
        <v>1.5218302305025537</v>
      </c>
      <c r="M1304">
        <v>37</v>
      </c>
      <c r="N1304">
        <v>17.8</v>
      </c>
      <c r="O1304">
        <v>419</v>
      </c>
      <c r="P1304">
        <v>0.36</v>
      </c>
      <c r="Q1304">
        <v>-78.14</v>
      </c>
      <c r="R1304" s="7">
        <v>23.489000000000001</v>
      </c>
      <c r="S1304" s="8">
        <v>154080</v>
      </c>
      <c r="T1304">
        <v>4</v>
      </c>
      <c r="U1304" s="9">
        <v>6.0891999999999999</v>
      </c>
      <c r="V1304" s="9">
        <v>6.0883000000000003</v>
      </c>
      <c r="W1304" s="9">
        <v>5.9821999999999997</v>
      </c>
      <c r="X1304" s="9">
        <v>6.1158999999999999</v>
      </c>
      <c r="Y1304" s="9">
        <v>6.5689000000000002</v>
      </c>
    </row>
    <row r="1305" spans="1:25" hidden="1" x14ac:dyDescent="0.3">
      <c r="A1305" t="s">
        <v>1398</v>
      </c>
      <c r="B1305" t="s">
        <v>1399</v>
      </c>
      <c r="C1305" t="s">
        <v>1405</v>
      </c>
      <c r="D1305" t="s">
        <v>77</v>
      </c>
      <c r="E1305" s="52">
        <f>Transportation!E1305/1000000</f>
        <v>5.4999999999999999E-6</v>
      </c>
      <c r="F1305" s="55">
        <f t="shared" si="133"/>
        <v>1.3296703296703311E-6</v>
      </c>
      <c r="G1305" s="57">
        <f t="shared" si="134"/>
        <v>1.329670329670331E-7</v>
      </c>
      <c r="H1305" s="4">
        <f t="shared" si="135"/>
        <v>2.1153846153846173E-8</v>
      </c>
      <c r="I1305">
        <v>118500</v>
      </c>
      <c r="J1305">
        <f t="shared" si="137"/>
        <v>1.3722325949367089</v>
      </c>
      <c r="K1305" s="50">
        <f t="shared" si="139"/>
        <v>140.60851375648846</v>
      </c>
      <c r="L1305" s="53">
        <f t="shared" si="136"/>
        <v>1.7365282713203409</v>
      </c>
      <c r="M1305">
        <v>27.1</v>
      </c>
      <c r="N1305">
        <v>22.8</v>
      </c>
      <c r="O1305">
        <v>507</v>
      </c>
      <c r="P1305">
        <v>-3.99</v>
      </c>
      <c r="Q1305">
        <v>-79.209999999999994</v>
      </c>
      <c r="R1305" s="7">
        <v>22.29</v>
      </c>
      <c r="S1305" s="8">
        <v>132570</v>
      </c>
      <c r="T1305">
        <v>4</v>
      </c>
      <c r="U1305" s="9">
        <v>5.6581999999999999</v>
      </c>
      <c r="V1305" s="9">
        <v>5.6436000000000002</v>
      </c>
      <c r="W1305" s="9">
        <v>5.3906000000000001</v>
      </c>
      <c r="X1305" s="9">
        <v>5.6332000000000004</v>
      </c>
      <c r="Y1305" s="9">
        <v>5.6600999999999999</v>
      </c>
    </row>
    <row r="1306" spans="1:25" hidden="1" x14ac:dyDescent="0.3">
      <c r="A1306" t="s">
        <v>1398</v>
      </c>
      <c r="B1306" t="s">
        <v>1399</v>
      </c>
      <c r="C1306" t="s">
        <v>1406</v>
      </c>
      <c r="D1306" t="s">
        <v>77</v>
      </c>
      <c r="E1306" s="52">
        <f>Transportation!E1306/1000000</f>
        <v>6.2099999999999998E-6</v>
      </c>
      <c r="F1306" s="55">
        <f t="shared" si="133"/>
        <v>1.5013186813186828E-6</v>
      </c>
      <c r="G1306" s="57">
        <f t="shared" si="134"/>
        <v>1.5013186813186829E-7</v>
      </c>
      <c r="H1306" s="4">
        <f t="shared" si="135"/>
        <v>2.3884615384615408E-8</v>
      </c>
      <c r="I1306">
        <v>204600</v>
      </c>
      <c r="J1306">
        <f t="shared" si="137"/>
        <v>0.89736548753665679</v>
      </c>
      <c r="K1306" s="50">
        <f t="shared" si="139"/>
        <v>242.77216805550668</v>
      </c>
      <c r="L1306" s="53">
        <f t="shared" si="136"/>
        <v>1.9606982845271483</v>
      </c>
      <c r="M1306">
        <v>31.8</v>
      </c>
      <c r="N1306">
        <v>36.300000000000004</v>
      </c>
      <c r="O1306">
        <v>559</v>
      </c>
      <c r="P1306">
        <v>-3.26</v>
      </c>
      <c r="Q1306">
        <v>-79.959999999999994</v>
      </c>
      <c r="R1306" s="7">
        <v>15.41</v>
      </c>
      <c r="S1306" s="8">
        <v>159570</v>
      </c>
      <c r="T1306">
        <v>1</v>
      </c>
      <c r="U1306" s="9">
        <v>11.638999999999999</v>
      </c>
      <c r="V1306" s="9">
        <v>11.638999999999999</v>
      </c>
      <c r="W1306" s="9">
        <v>11.638999999999999</v>
      </c>
      <c r="X1306" s="9">
        <v>11.638999999999999</v>
      </c>
      <c r="Y1306" s="9">
        <v>11.638999999999999</v>
      </c>
    </row>
    <row r="1307" spans="1:25" hidden="1" x14ac:dyDescent="0.3">
      <c r="A1307" t="s">
        <v>1398</v>
      </c>
      <c r="B1307" t="s">
        <v>1399</v>
      </c>
      <c r="C1307" t="s">
        <v>1407</v>
      </c>
      <c r="D1307" t="s">
        <v>77</v>
      </c>
      <c r="E1307" s="52">
        <f>Transportation!E1307/1000000</f>
        <v>1.99E-6</v>
      </c>
      <c r="F1307" s="55">
        <f t="shared" si="133"/>
        <v>4.8109890109890155E-7</v>
      </c>
      <c r="G1307" s="57">
        <f t="shared" si="134"/>
        <v>4.810989010989016E-8</v>
      </c>
      <c r="H1307" s="4">
        <f t="shared" si="135"/>
        <v>7.6538461538461616E-9</v>
      </c>
      <c r="I1307">
        <v>183100</v>
      </c>
      <c r="J1307">
        <f t="shared" si="137"/>
        <v>0.32132766930638995</v>
      </c>
      <c r="K1307" s="50">
        <f t="shared" si="139"/>
        <v>217.26091872416066</v>
      </c>
      <c r="L1307" s="53">
        <f t="shared" si="136"/>
        <v>0.62830750180499606</v>
      </c>
      <c r="M1307">
        <v>48.2</v>
      </c>
      <c r="N1307">
        <v>26.400000000000002</v>
      </c>
      <c r="O1307">
        <v>1780</v>
      </c>
      <c r="P1307">
        <v>-0.97</v>
      </c>
      <c r="Q1307">
        <v>-80.709999999999994</v>
      </c>
      <c r="R1307" s="7">
        <v>67.616</v>
      </c>
      <c r="S1307" s="8">
        <v>103840</v>
      </c>
      <c r="T1307">
        <v>3</v>
      </c>
      <c r="U1307" s="9">
        <v>9.5530000000000008</v>
      </c>
      <c r="V1307" s="9">
        <v>9.5114999999999998</v>
      </c>
      <c r="W1307" s="9">
        <v>9.0823</v>
      </c>
      <c r="X1307" s="9">
        <v>9.5465999999999998</v>
      </c>
      <c r="Y1307" s="9">
        <v>9.5980000000000008</v>
      </c>
    </row>
    <row r="1308" spans="1:25" hidden="1" x14ac:dyDescent="0.3">
      <c r="A1308" t="s">
        <v>1398</v>
      </c>
      <c r="B1308" t="s">
        <v>1399</v>
      </c>
      <c r="C1308" t="s">
        <v>1408</v>
      </c>
      <c r="D1308" t="s">
        <v>77</v>
      </c>
      <c r="E1308" s="52">
        <f>Transportation!E1308/1000000</f>
        <v>1.1600000000000001E-5</v>
      </c>
      <c r="F1308" s="55">
        <f t="shared" si="133"/>
        <v>2.8043956043956075E-6</v>
      </c>
      <c r="G1308" s="57">
        <f t="shared" si="134"/>
        <v>2.8043956043956074E-7</v>
      </c>
      <c r="H1308" s="4">
        <f t="shared" si="135"/>
        <v>4.4615384615384659E-8</v>
      </c>
      <c r="I1308">
        <v>113400</v>
      </c>
      <c r="J1308">
        <f t="shared" si="137"/>
        <v>3.024324074074074</v>
      </c>
      <c r="K1308" s="50">
        <f t="shared" si="139"/>
        <v>134.55700810114593</v>
      </c>
      <c r="L1308" s="53">
        <f t="shared" si="136"/>
        <v>3.6624959904210823</v>
      </c>
      <c r="M1308">
        <v>16.2</v>
      </c>
      <c r="N1308">
        <v>28.200000000000003</v>
      </c>
      <c r="O1308">
        <v>237</v>
      </c>
      <c r="P1308">
        <v>-2.14</v>
      </c>
      <c r="Q1308">
        <v>-79.59</v>
      </c>
      <c r="R1308" s="7">
        <v>8.4085999999999999</v>
      </c>
      <c r="S1308">
        <v>72096</v>
      </c>
      <c r="T1308">
        <v>2</v>
      </c>
      <c r="U1308" s="9">
        <v>9.9688999999999997</v>
      </c>
      <c r="V1308" s="9">
        <v>10.428000000000001</v>
      </c>
      <c r="W1308" s="9">
        <v>9.8035999999999994</v>
      </c>
      <c r="X1308" s="9">
        <v>10.872999999999999</v>
      </c>
      <c r="Y1308" s="9">
        <v>11.942</v>
      </c>
    </row>
    <row r="1309" spans="1:25" hidden="1" x14ac:dyDescent="0.3">
      <c r="A1309" t="s">
        <v>1398</v>
      </c>
      <c r="B1309" t="s">
        <v>1399</v>
      </c>
      <c r="C1309" t="s">
        <v>1409</v>
      </c>
      <c r="D1309" t="s">
        <v>77</v>
      </c>
      <c r="E1309" s="52">
        <f>Transportation!E1309/1000000</f>
        <v>2.2800000000000002E-6</v>
      </c>
      <c r="F1309" s="55">
        <f t="shared" si="133"/>
        <v>5.5120879120879185E-7</v>
      </c>
      <c r="G1309" s="57">
        <f t="shared" si="134"/>
        <v>5.5120879120879184E-8</v>
      </c>
      <c r="H1309" s="4">
        <f t="shared" si="135"/>
        <v>8.7692307692307785E-9</v>
      </c>
      <c r="I1309">
        <v>171900</v>
      </c>
      <c r="J1309">
        <f t="shared" si="137"/>
        <v>0.39214109947643983</v>
      </c>
      <c r="K1309" s="50">
        <f t="shared" si="139"/>
        <v>203.9713376771339</v>
      </c>
      <c r="L1309" s="53">
        <f t="shared" si="136"/>
        <v>0.71986990156552311</v>
      </c>
      <c r="M1309">
        <v>33.1</v>
      </c>
      <c r="N1309">
        <v>29.900000000000002</v>
      </c>
      <c r="O1309">
        <v>1780</v>
      </c>
      <c r="P1309">
        <v>-1.06</v>
      </c>
      <c r="Q1309">
        <v>-80.459999999999994</v>
      </c>
      <c r="R1309" s="7">
        <v>59.737000000000002</v>
      </c>
      <c r="S1309">
        <v>84633</v>
      </c>
      <c r="T1309">
        <v>2</v>
      </c>
      <c r="U1309" s="9">
        <v>8.9788999999999994</v>
      </c>
      <c r="V1309" s="9">
        <v>8.9831000000000003</v>
      </c>
      <c r="W1309" s="9">
        <v>8.9788999999999994</v>
      </c>
      <c r="X1309" s="9">
        <v>9.1081000000000003</v>
      </c>
      <c r="Y1309" s="9">
        <v>9.2372999999999994</v>
      </c>
    </row>
    <row r="1310" spans="1:25" hidden="1" x14ac:dyDescent="0.3">
      <c r="A1310" t="s">
        <v>1398</v>
      </c>
      <c r="B1310" t="s">
        <v>1399</v>
      </c>
      <c r="C1310" t="s">
        <v>1410</v>
      </c>
      <c r="D1310" t="s">
        <v>77</v>
      </c>
      <c r="E1310" s="52">
        <f>Transportation!E1310/1000000</f>
        <v>5.5899999999999998E-6</v>
      </c>
      <c r="F1310" s="55">
        <f t="shared" si="133"/>
        <v>1.3514285714285727E-6</v>
      </c>
      <c r="G1310" s="57">
        <f t="shared" si="134"/>
        <v>1.3514285714285729E-7</v>
      </c>
      <c r="H1310" s="4">
        <f t="shared" si="135"/>
        <v>2.150000000000002E-8</v>
      </c>
      <c r="I1310">
        <v>120400</v>
      </c>
      <c r="J1310">
        <f t="shared" si="137"/>
        <v>1.372678125</v>
      </c>
      <c r="K1310" s="50">
        <f t="shared" si="139"/>
        <v>142.86299625553767</v>
      </c>
      <c r="L1310" s="53">
        <f t="shared" si="136"/>
        <v>1.7649441884874013</v>
      </c>
      <c r="M1310">
        <v>22.6</v>
      </c>
      <c r="N1310">
        <v>25.3</v>
      </c>
      <c r="O1310">
        <v>511</v>
      </c>
      <c r="P1310">
        <v>-1.02</v>
      </c>
      <c r="Q1310">
        <v>-79.459999999999994</v>
      </c>
      <c r="R1310" s="7">
        <v>20.16</v>
      </c>
      <c r="S1310">
        <v>99124</v>
      </c>
      <c r="T1310">
        <v>2</v>
      </c>
      <c r="U1310" s="9">
        <v>12.583</v>
      </c>
      <c r="V1310" s="9">
        <v>12.459</v>
      </c>
      <c r="W1310" s="9">
        <v>11.132</v>
      </c>
      <c r="X1310" s="9">
        <v>11.864000000000001</v>
      </c>
      <c r="Y1310" s="9">
        <v>12.597</v>
      </c>
    </row>
    <row r="1311" spans="1:25" hidden="1" x14ac:dyDescent="0.3">
      <c r="A1311" t="s">
        <v>1398</v>
      </c>
      <c r="B1311" t="s">
        <v>1399</v>
      </c>
      <c r="C1311" t="s">
        <v>1411</v>
      </c>
      <c r="D1311" t="s">
        <v>77</v>
      </c>
      <c r="E1311" s="52">
        <f>Transportation!E1311/1000000</f>
        <v>9.0699999999999996E-6</v>
      </c>
      <c r="F1311" s="55">
        <f t="shared" si="133"/>
        <v>2.1927472527472551E-6</v>
      </c>
      <c r="G1311" s="57">
        <f t="shared" si="134"/>
        <v>2.1927472527472549E-7</v>
      </c>
      <c r="H1311" s="4">
        <f t="shared" si="135"/>
        <v>3.4884615384615418E-8</v>
      </c>
      <c r="I1311">
        <v>1357000</v>
      </c>
      <c r="J1311">
        <f t="shared" si="137"/>
        <v>0.19761087048636697</v>
      </c>
      <c r="K1311" s="50">
        <f t="shared" si="139"/>
        <v>1610.1751322156529</v>
      </c>
      <c r="L1311" s="53">
        <f t="shared" si="136"/>
        <v>2.8636929856137257</v>
      </c>
      <c r="M1311">
        <v>425</v>
      </c>
      <c r="N1311">
        <v>65.8</v>
      </c>
      <c r="O1311">
        <v>540</v>
      </c>
      <c r="P1311">
        <v>-0.14000000000000001</v>
      </c>
      <c r="Q1311">
        <v>-78.44</v>
      </c>
      <c r="R1311" s="7">
        <v>8.2042000000000002</v>
      </c>
      <c r="S1311" s="8">
        <v>2029500</v>
      </c>
      <c r="T1311">
        <v>15</v>
      </c>
      <c r="U1311" s="9">
        <v>6.7198000000000002</v>
      </c>
      <c r="V1311" s="9">
        <v>6.5598999999999998</v>
      </c>
      <c r="W1311" s="9">
        <v>5.4984999999999999</v>
      </c>
      <c r="X1311" s="9">
        <v>6.4093</v>
      </c>
      <c r="Y1311" s="9">
        <v>7.0456000000000003</v>
      </c>
    </row>
    <row r="1312" spans="1:25" hidden="1" x14ac:dyDescent="0.3">
      <c r="A1312" t="s">
        <v>1398</v>
      </c>
      <c r="B1312" t="s">
        <v>1399</v>
      </c>
      <c r="C1312" t="s">
        <v>1412</v>
      </c>
      <c r="D1312" t="s">
        <v>77</v>
      </c>
      <c r="E1312" s="52">
        <f>Transportation!E1312/1000000</f>
        <v>6.2500000000000005E-7</v>
      </c>
      <c r="F1312" s="55">
        <f t="shared" si="133"/>
        <v>1.5109890109890127E-7</v>
      </c>
      <c r="G1312" s="57">
        <f t="shared" si="134"/>
        <v>1.5109890109890126E-8</v>
      </c>
      <c r="H1312" s="4">
        <f t="shared" si="135"/>
        <v>2.4038461538461563E-9</v>
      </c>
      <c r="I1312">
        <v>124800</v>
      </c>
      <c r="J1312">
        <f t="shared" si="137"/>
        <v>0.14806377704326926</v>
      </c>
      <c r="K1312" s="50">
        <f t="shared" si="139"/>
        <v>148.08390309544103</v>
      </c>
      <c r="L1312" s="53">
        <f t="shared" si="136"/>
        <v>0.19733275810458423</v>
      </c>
      <c r="M1312">
        <v>256</v>
      </c>
      <c r="N1312">
        <v>7.8100000000000005</v>
      </c>
      <c r="O1312">
        <v>960</v>
      </c>
      <c r="P1312">
        <v>-1.66</v>
      </c>
      <c r="Q1312">
        <v>-78.680000000000007</v>
      </c>
      <c r="R1312" s="7">
        <v>122.92</v>
      </c>
      <c r="S1312" s="8">
        <v>244110</v>
      </c>
      <c r="T1312">
        <v>9</v>
      </c>
      <c r="U1312" s="9">
        <v>5.6868999999999996</v>
      </c>
      <c r="V1312" s="9">
        <v>5.9631999999999996</v>
      </c>
      <c r="W1312" s="9">
        <v>3.5789</v>
      </c>
      <c r="X1312" s="9">
        <v>6.0891999999999999</v>
      </c>
      <c r="Y1312" s="9">
        <v>6.7811000000000003</v>
      </c>
    </row>
    <row r="1313" spans="1:25" hidden="1" x14ac:dyDescent="0.3">
      <c r="A1313" t="s">
        <v>1398</v>
      </c>
      <c r="B1313" t="s">
        <v>1399</v>
      </c>
      <c r="C1313" t="s">
        <v>1397</v>
      </c>
      <c r="D1313" t="s">
        <v>77</v>
      </c>
      <c r="E1313" s="52">
        <f>Transportation!E1313/1000000</f>
        <v>1.43E-5</v>
      </c>
      <c r="F1313" s="55">
        <f t="shared" si="133"/>
        <v>3.4571428571428608E-6</v>
      </c>
      <c r="G1313" s="57">
        <f t="shared" si="134"/>
        <v>3.4571428571428607E-7</v>
      </c>
      <c r="H1313" s="4">
        <f t="shared" si="135"/>
        <v>5.5000000000000056E-8</v>
      </c>
      <c r="I1313">
        <v>199800</v>
      </c>
      <c r="J1313">
        <f t="shared" si="137"/>
        <v>2.1160403528528526</v>
      </c>
      <c r="K1313" s="50">
        <f t="shared" si="139"/>
        <v>237.07663332106665</v>
      </c>
      <c r="L1313" s="53">
        <f t="shared" si="136"/>
        <v>4.5149735054328861</v>
      </c>
      <c r="M1313">
        <v>18.900000000000002</v>
      </c>
      <c r="N1313">
        <v>45.900000000000006</v>
      </c>
      <c r="O1313">
        <v>302</v>
      </c>
      <c r="P1313">
        <v>-0.25</v>
      </c>
      <c r="Q1313">
        <v>-79.17</v>
      </c>
      <c r="R1313" s="7">
        <v>6.5762</v>
      </c>
      <c r="S1313">
        <v>47687</v>
      </c>
      <c r="T1313">
        <v>2</v>
      </c>
      <c r="U1313" s="9">
        <v>8.3041</v>
      </c>
      <c r="V1313" s="9">
        <v>8.3049999999999997</v>
      </c>
      <c r="W1313" s="9">
        <v>8.3041</v>
      </c>
      <c r="X1313" s="9">
        <v>8.4080999999999992</v>
      </c>
      <c r="Y1313" s="9">
        <v>8.5122</v>
      </c>
    </row>
    <row r="1314" spans="1:25" hidden="1" x14ac:dyDescent="0.3">
      <c r="A1314" t="s">
        <v>1413</v>
      </c>
      <c r="B1314" t="s">
        <v>1414</v>
      </c>
      <c r="C1314" t="s">
        <v>1415</v>
      </c>
      <c r="D1314" t="s">
        <v>33</v>
      </c>
      <c r="E1314" s="52">
        <f>Transportation!E1314/1000000</f>
        <v>1.0300000000000001E-5</v>
      </c>
      <c r="F1314" s="55">
        <f t="shared" si="133"/>
        <v>2.490109890109893E-6</v>
      </c>
      <c r="G1314" s="57">
        <f t="shared" si="134"/>
        <v>2.4901098901098932E-7</v>
      </c>
      <c r="H1314" s="4">
        <f t="shared" si="135"/>
        <v>3.9615384615384661E-8</v>
      </c>
      <c r="I1314">
        <v>114100</v>
      </c>
      <c r="J1314">
        <f t="shared" si="137"/>
        <v>2.6689164110429453</v>
      </c>
      <c r="K1314" s="50">
        <f t="shared" ref="K1314:K1340" si="140">I1314*CVD_EGY</f>
        <v>282.87201330392753</v>
      </c>
      <c r="L1314" s="53">
        <f t="shared" si="136"/>
        <v>6.7946558267844939</v>
      </c>
      <c r="M1314">
        <v>8.18</v>
      </c>
      <c r="N1314">
        <v>39.900000000000006</v>
      </c>
      <c r="O1314">
        <v>476</v>
      </c>
      <c r="P1314">
        <v>31.13</v>
      </c>
      <c r="Q1314">
        <v>33.799999999999997</v>
      </c>
      <c r="R1314" s="7">
        <v>11.936</v>
      </c>
      <c r="S1314">
        <v>10557</v>
      </c>
      <c r="T1314">
        <v>2</v>
      </c>
      <c r="U1314" s="9">
        <v>20.946999999999999</v>
      </c>
      <c r="V1314" s="9">
        <v>9.2035999999999998</v>
      </c>
      <c r="W1314" s="9">
        <v>20.946999999999999</v>
      </c>
      <c r="X1314" s="9">
        <v>20.946999999999999</v>
      </c>
      <c r="Y1314" s="9">
        <v>20.946999999999999</v>
      </c>
    </row>
    <row r="1315" spans="1:25" hidden="1" x14ac:dyDescent="0.3">
      <c r="A1315" t="s">
        <v>1413</v>
      </c>
      <c r="B1315" t="s">
        <v>1414</v>
      </c>
      <c r="C1315" t="s">
        <v>1416</v>
      </c>
      <c r="D1315" t="s">
        <v>33</v>
      </c>
      <c r="E1315" s="52">
        <f>Transportation!E1315/1000000</f>
        <v>4.7300000000000005E-5</v>
      </c>
      <c r="F1315" s="55">
        <f t="shared" si="133"/>
        <v>1.1435164835164849E-5</v>
      </c>
      <c r="G1315" s="57">
        <f t="shared" si="134"/>
        <v>1.1435164835164848E-6</v>
      </c>
      <c r="H1315" s="4">
        <f t="shared" si="135"/>
        <v>1.8192307692307712E-7</v>
      </c>
      <c r="I1315">
        <v>3506000</v>
      </c>
      <c r="J1315">
        <f t="shared" si="137"/>
        <v>0.39887114589275535</v>
      </c>
      <c r="K1315" s="50">
        <f t="shared" si="140"/>
        <v>8691.9305753161261</v>
      </c>
      <c r="L1315" s="53">
        <f t="shared" si="136"/>
        <v>31.202642777369569</v>
      </c>
      <c r="M1315">
        <v>157</v>
      </c>
      <c r="N1315">
        <v>280</v>
      </c>
      <c r="O1315">
        <v>665</v>
      </c>
      <c r="P1315">
        <v>31.15</v>
      </c>
      <c r="Q1315">
        <v>29.88</v>
      </c>
      <c r="R1315" s="7">
        <v>2.3725999999999998</v>
      </c>
      <c r="S1315" s="8">
        <v>2833100</v>
      </c>
      <c r="T1315">
        <v>11</v>
      </c>
      <c r="U1315" s="9">
        <v>20.91</v>
      </c>
      <c r="V1315" s="9">
        <v>14.398</v>
      </c>
      <c r="W1315" s="9">
        <v>19.254999999999999</v>
      </c>
      <c r="X1315" s="9">
        <v>21.332000000000001</v>
      </c>
      <c r="Y1315" s="9">
        <v>23.056999999999999</v>
      </c>
    </row>
    <row r="1316" spans="1:25" hidden="1" x14ac:dyDescent="0.3">
      <c r="A1316" t="s">
        <v>1413</v>
      </c>
      <c r="B1316" t="s">
        <v>1414</v>
      </c>
      <c r="C1316" t="s">
        <v>1417</v>
      </c>
      <c r="D1316" t="s">
        <v>33</v>
      </c>
      <c r="E1316" s="52">
        <f>Transportation!E1316/1000000</f>
        <v>1.6900000000000001E-5</v>
      </c>
      <c r="F1316" s="55">
        <f t="shared" si="133"/>
        <v>4.0857142857142899E-6</v>
      </c>
      <c r="G1316" s="57">
        <f t="shared" si="134"/>
        <v>4.0857142857142902E-7</v>
      </c>
      <c r="H1316" s="4">
        <f t="shared" si="135"/>
        <v>6.5000000000000066E-8</v>
      </c>
      <c r="I1316">
        <v>361200</v>
      </c>
      <c r="J1316">
        <f t="shared" si="137"/>
        <v>1.3833190406976745</v>
      </c>
      <c r="K1316" s="50">
        <f t="shared" si="140"/>
        <v>895.47214027500991</v>
      </c>
      <c r="L1316" s="53">
        <f t="shared" si="136"/>
        <v>11.14851295851048</v>
      </c>
      <c r="M1316">
        <v>22.400000000000002</v>
      </c>
      <c r="N1316">
        <v>76.400000000000006</v>
      </c>
      <c r="O1316">
        <v>560</v>
      </c>
      <c r="P1316">
        <v>27.19</v>
      </c>
      <c r="Q1316">
        <v>31.17</v>
      </c>
      <c r="R1316" s="7">
        <v>7.3315000000000001</v>
      </c>
      <c r="S1316" s="8">
        <v>706870</v>
      </c>
      <c r="T1316">
        <v>3</v>
      </c>
      <c r="U1316" s="9">
        <v>34.029000000000003</v>
      </c>
      <c r="V1316" s="9">
        <v>33.686999999999998</v>
      </c>
      <c r="W1316" s="9">
        <v>31.584</v>
      </c>
      <c r="X1316" s="9">
        <v>33.670999999999999</v>
      </c>
      <c r="Y1316" s="9">
        <v>34.503</v>
      </c>
    </row>
    <row r="1317" spans="1:25" hidden="1" x14ac:dyDescent="0.3">
      <c r="A1317" t="s">
        <v>1413</v>
      </c>
      <c r="B1317" t="s">
        <v>1414</v>
      </c>
      <c r="C1317" t="s">
        <v>1418</v>
      </c>
      <c r="D1317" t="s">
        <v>33</v>
      </c>
      <c r="E1317" s="52">
        <f>Transportation!E1317/1000000</f>
        <v>9.2900000000000008E-6</v>
      </c>
      <c r="F1317" s="55">
        <f t="shared" si="133"/>
        <v>2.2459340659340683E-6</v>
      </c>
      <c r="G1317" s="57">
        <f t="shared" si="134"/>
        <v>2.2459340659340685E-7</v>
      </c>
      <c r="H1317" s="4">
        <f t="shared" si="135"/>
        <v>3.5730769230769269E-8</v>
      </c>
      <c r="I1317">
        <v>237100</v>
      </c>
      <c r="J1317">
        <f t="shared" si="137"/>
        <v>1.1584240141290596</v>
      </c>
      <c r="K1317" s="50">
        <f t="shared" si="140"/>
        <v>587.80853947731134</v>
      </c>
      <c r="L1317" s="53">
        <f t="shared" si="136"/>
        <v>6.1283837505658214</v>
      </c>
      <c r="M1317">
        <v>20.700000000000003</v>
      </c>
      <c r="N1317">
        <v>52.2</v>
      </c>
      <c r="O1317">
        <v>719</v>
      </c>
      <c r="P1317">
        <v>24.1</v>
      </c>
      <c r="Q1317">
        <v>32.89</v>
      </c>
      <c r="R1317" s="7">
        <v>13.782999999999999</v>
      </c>
      <c r="S1317" s="8">
        <v>209200</v>
      </c>
      <c r="T1317">
        <v>4</v>
      </c>
      <c r="U1317" s="9">
        <v>33.529000000000003</v>
      </c>
      <c r="V1317" s="9">
        <v>33.582000000000001</v>
      </c>
      <c r="W1317" s="9">
        <v>32.930999999999997</v>
      </c>
      <c r="X1317" s="9">
        <v>33.81</v>
      </c>
      <c r="Y1317" s="9">
        <v>33.994999999999997</v>
      </c>
    </row>
    <row r="1318" spans="1:25" hidden="1" x14ac:dyDescent="0.3">
      <c r="A1318" t="s">
        <v>1413</v>
      </c>
      <c r="B1318" t="s">
        <v>1414</v>
      </c>
      <c r="C1318" t="s">
        <v>1419</v>
      </c>
      <c r="D1318" t="s">
        <v>33</v>
      </c>
      <c r="E1318" s="52">
        <f>Transportation!E1318/1000000</f>
        <v>4.0200000000000005E-6</v>
      </c>
      <c r="F1318" s="55">
        <f t="shared" si="133"/>
        <v>9.7186813186813304E-7</v>
      </c>
      <c r="G1318" s="57">
        <f t="shared" si="134"/>
        <v>9.7186813186813294E-8</v>
      </c>
      <c r="H1318" s="4">
        <f t="shared" si="135"/>
        <v>1.5461538461538477E-8</v>
      </c>
      <c r="I1318">
        <v>144200</v>
      </c>
      <c r="J1318">
        <f t="shared" si="137"/>
        <v>0.82422196601941755</v>
      </c>
      <c r="K1318" s="50">
        <f t="shared" si="140"/>
        <v>357.49469166017838</v>
      </c>
      <c r="L1318" s="53">
        <f t="shared" si="136"/>
        <v>2.651894798414919</v>
      </c>
      <c r="M1318">
        <v>52.900000000000006</v>
      </c>
      <c r="N1318">
        <v>19.8</v>
      </c>
      <c r="O1318">
        <v>523</v>
      </c>
      <c r="P1318">
        <v>30.5</v>
      </c>
      <c r="Q1318">
        <v>31.18</v>
      </c>
      <c r="R1318" s="7">
        <v>26.375</v>
      </c>
      <c r="S1318" s="8">
        <v>1035800</v>
      </c>
      <c r="T1318">
        <v>4</v>
      </c>
      <c r="U1318" s="9">
        <v>24.654</v>
      </c>
      <c r="V1318" s="9">
        <v>24.861000000000001</v>
      </c>
      <c r="W1318" s="9">
        <v>24.391999999999999</v>
      </c>
      <c r="X1318" s="9">
        <v>24.890999999999998</v>
      </c>
      <c r="Y1318" s="9">
        <v>26.24</v>
      </c>
    </row>
    <row r="1319" spans="1:25" hidden="1" x14ac:dyDescent="0.3">
      <c r="A1319" t="s">
        <v>1413</v>
      </c>
      <c r="B1319" t="s">
        <v>1414</v>
      </c>
      <c r="C1319" t="s">
        <v>1420</v>
      </c>
      <c r="D1319" t="s">
        <v>33</v>
      </c>
      <c r="E1319" s="52">
        <f>Transportation!E1319/1000000</f>
        <v>9.4399999999999994E-6</v>
      </c>
      <c r="F1319" s="55">
        <f t="shared" si="133"/>
        <v>2.2821978021978044E-6</v>
      </c>
      <c r="G1319" s="57">
        <f t="shared" si="134"/>
        <v>2.2821978021978044E-7</v>
      </c>
      <c r="H1319" s="4">
        <f t="shared" si="135"/>
        <v>3.6307692307692339E-8</v>
      </c>
      <c r="I1319">
        <v>180000</v>
      </c>
      <c r="J1319">
        <f t="shared" si="137"/>
        <v>1.5505396666666666</v>
      </c>
      <c r="K1319" s="50">
        <f t="shared" si="140"/>
        <v>446.24857488787865</v>
      </c>
      <c r="L1319" s="53">
        <f t="shared" si="136"/>
        <v>6.2273350490141377</v>
      </c>
      <c r="M1319">
        <v>15.5</v>
      </c>
      <c r="N1319">
        <v>45.7</v>
      </c>
      <c r="O1319">
        <v>606</v>
      </c>
      <c r="P1319">
        <v>29.08</v>
      </c>
      <c r="Q1319">
        <v>31.1</v>
      </c>
      <c r="R1319" s="7">
        <v>13.260999999999999</v>
      </c>
      <c r="S1319" s="8">
        <v>529120</v>
      </c>
      <c r="T1319">
        <v>3</v>
      </c>
      <c r="U1319" s="9">
        <v>32.262</v>
      </c>
      <c r="V1319" s="9">
        <v>32.747</v>
      </c>
      <c r="W1319" s="9">
        <v>32.048999999999999</v>
      </c>
      <c r="X1319" s="9">
        <v>33.718000000000004</v>
      </c>
      <c r="Y1319" s="9">
        <v>33.994999999999997</v>
      </c>
    </row>
    <row r="1320" spans="1:25" hidden="1" x14ac:dyDescent="0.3">
      <c r="A1320" t="s">
        <v>1413</v>
      </c>
      <c r="B1320" t="s">
        <v>1414</v>
      </c>
      <c r="C1320" t="s">
        <v>1421</v>
      </c>
      <c r="D1320" t="s">
        <v>33</v>
      </c>
      <c r="E1320" s="52">
        <f>Transportation!E1320/1000000</f>
        <v>8.390000000000001E-6</v>
      </c>
      <c r="F1320" s="55">
        <f t="shared" si="133"/>
        <v>2.0283516483516507E-6</v>
      </c>
      <c r="G1320" s="57">
        <f t="shared" si="134"/>
        <v>2.0283516483516508E-7</v>
      </c>
      <c r="H1320" s="4">
        <f t="shared" si="135"/>
        <v>3.2269230769230804E-8</v>
      </c>
      <c r="I1320">
        <v>123000</v>
      </c>
      <c r="J1320">
        <f t="shared" si="137"/>
        <v>2.016695091463415</v>
      </c>
      <c r="K1320" s="50">
        <f t="shared" si="140"/>
        <v>304.93652617338375</v>
      </c>
      <c r="L1320" s="53">
        <f t="shared" si="136"/>
        <v>5.5346759598759139</v>
      </c>
      <c r="M1320">
        <v>9.4700000000000006</v>
      </c>
      <c r="N1320">
        <v>40</v>
      </c>
      <c r="O1320">
        <v>523</v>
      </c>
      <c r="P1320">
        <v>30.42</v>
      </c>
      <c r="Q1320">
        <v>31.58</v>
      </c>
      <c r="R1320" s="7">
        <v>13.082000000000001</v>
      </c>
      <c r="S1320" s="8">
        <v>339930</v>
      </c>
      <c r="T1320">
        <v>2</v>
      </c>
      <c r="U1320" s="9">
        <v>31.922000000000001</v>
      </c>
      <c r="V1320" s="9">
        <v>32.085999999999999</v>
      </c>
      <c r="W1320" s="9">
        <v>31.908999999999999</v>
      </c>
      <c r="X1320" s="9">
        <v>32.951999999999998</v>
      </c>
      <c r="Y1320" s="9">
        <v>33.994999999999997</v>
      </c>
    </row>
    <row r="1321" spans="1:25" hidden="1" x14ac:dyDescent="0.3">
      <c r="A1321" t="s">
        <v>1413</v>
      </c>
      <c r="B1321" t="s">
        <v>1414</v>
      </c>
      <c r="C1321" t="s">
        <v>1422</v>
      </c>
      <c r="D1321" t="s">
        <v>33</v>
      </c>
      <c r="E1321" s="52">
        <f>Transportation!E1321/1000000</f>
        <v>7.1000000000000005E-5</v>
      </c>
      <c r="F1321" s="55">
        <f t="shared" si="133"/>
        <v>1.7164835164835184E-5</v>
      </c>
      <c r="G1321" s="57">
        <f t="shared" si="134"/>
        <v>1.7164835164835183E-6</v>
      </c>
      <c r="H1321" s="4">
        <f t="shared" si="135"/>
        <v>2.7307692307692337E-7</v>
      </c>
      <c r="I1321">
        <v>10400000</v>
      </c>
      <c r="J1321">
        <f t="shared" si="137"/>
        <v>0.20184054086538461</v>
      </c>
      <c r="K1321" s="50">
        <f t="shared" si="140"/>
        <v>25783.25099352188</v>
      </c>
      <c r="L1321" s="53">
        <f t="shared" si="136"/>
        <v>46.836947932203792</v>
      </c>
      <c r="M1321">
        <v>675</v>
      </c>
      <c r="N1321">
        <v>400</v>
      </c>
      <c r="O1321">
        <v>556</v>
      </c>
      <c r="P1321">
        <v>30.03</v>
      </c>
      <c r="Q1321">
        <v>31.28</v>
      </c>
      <c r="R1321" s="7">
        <v>1.3893</v>
      </c>
      <c r="S1321" s="8">
        <v>13486000</v>
      </c>
      <c r="T1321">
        <v>24</v>
      </c>
      <c r="U1321" s="9">
        <v>32.960999999999999</v>
      </c>
      <c r="V1321" s="9">
        <v>33.677999999999997</v>
      </c>
      <c r="W1321" s="9">
        <v>29.905000000000001</v>
      </c>
      <c r="X1321" s="9">
        <v>33.51</v>
      </c>
      <c r="Y1321" s="9">
        <v>38.500999999999998</v>
      </c>
    </row>
    <row r="1322" spans="1:25" hidden="1" x14ac:dyDescent="0.3">
      <c r="A1322" t="s">
        <v>1413</v>
      </c>
      <c r="B1322" t="s">
        <v>1414</v>
      </c>
      <c r="C1322" t="s">
        <v>1423</v>
      </c>
      <c r="D1322" t="s">
        <v>33</v>
      </c>
      <c r="E1322" s="52">
        <f>Transportation!E1322/1000000</f>
        <v>1.3499999999999999E-5</v>
      </c>
      <c r="F1322" s="55">
        <f t="shared" si="133"/>
        <v>3.263736263736267E-6</v>
      </c>
      <c r="G1322" s="57">
        <f t="shared" si="134"/>
        <v>3.2637362637362671E-7</v>
      </c>
      <c r="H1322" s="4">
        <f t="shared" si="135"/>
        <v>5.192307692307697E-8</v>
      </c>
      <c r="I1322">
        <v>222600</v>
      </c>
      <c r="J1322">
        <f t="shared" si="137"/>
        <v>1.7930483490566038</v>
      </c>
      <c r="K1322" s="50">
        <f t="shared" si="140"/>
        <v>551.86073761134332</v>
      </c>
      <c r="L1322" s="53">
        <f t="shared" si="136"/>
        <v>8.9056168603486086</v>
      </c>
      <c r="M1322">
        <v>10.5</v>
      </c>
      <c r="N1322">
        <v>68.600000000000009</v>
      </c>
      <c r="O1322">
        <v>586</v>
      </c>
      <c r="P1322">
        <v>31.03</v>
      </c>
      <c r="Q1322">
        <v>30.47</v>
      </c>
      <c r="R1322" s="7">
        <v>8.5477000000000007</v>
      </c>
      <c r="S1322" s="8">
        <v>190940</v>
      </c>
      <c r="T1322">
        <v>1</v>
      </c>
      <c r="U1322" s="9">
        <v>21.283999999999999</v>
      </c>
      <c r="V1322" s="9">
        <v>21.283999999999999</v>
      </c>
      <c r="W1322" s="9">
        <v>21.283999999999999</v>
      </c>
      <c r="X1322" s="9">
        <v>21.283999999999999</v>
      </c>
      <c r="Y1322" s="9">
        <v>21.283999999999999</v>
      </c>
    </row>
    <row r="1323" spans="1:25" hidden="1" x14ac:dyDescent="0.3">
      <c r="A1323" t="s">
        <v>1413</v>
      </c>
      <c r="B1323" t="s">
        <v>1414</v>
      </c>
      <c r="C1323" t="s">
        <v>1424</v>
      </c>
      <c r="D1323" t="s">
        <v>33</v>
      </c>
      <c r="E1323" s="52">
        <f>Transportation!E1323/1000000</f>
        <v>2.04E-6</v>
      </c>
      <c r="F1323" s="55">
        <f t="shared" si="133"/>
        <v>4.9318681318681366E-7</v>
      </c>
      <c r="G1323" s="57">
        <f t="shared" si="134"/>
        <v>4.931868131868137E-8</v>
      </c>
      <c r="H1323" s="4">
        <f t="shared" si="135"/>
        <v>7.8461538461538532E-9</v>
      </c>
      <c r="I1323">
        <v>115400</v>
      </c>
      <c r="J1323">
        <f t="shared" si="137"/>
        <v>0.52264614384748698</v>
      </c>
      <c r="K1323" s="50">
        <f t="shared" si="140"/>
        <v>286.09491967811778</v>
      </c>
      <c r="L1323" s="53">
        <f t="shared" si="136"/>
        <v>1.345737658897123</v>
      </c>
      <c r="M1323">
        <v>19.600000000000001</v>
      </c>
      <c r="N1323">
        <v>26.1</v>
      </c>
      <c r="O1323">
        <v>1740</v>
      </c>
      <c r="P1323">
        <v>31.42</v>
      </c>
      <c r="Q1323">
        <v>31.81</v>
      </c>
      <c r="R1323" s="7">
        <v>66.644999999999996</v>
      </c>
      <c r="S1323" s="8">
        <v>278040</v>
      </c>
      <c r="T1323">
        <v>4</v>
      </c>
      <c r="U1323" s="9">
        <v>20.515999999999998</v>
      </c>
      <c r="V1323" s="9">
        <v>7.4043000000000001</v>
      </c>
      <c r="W1323" s="9">
        <v>20.513000000000002</v>
      </c>
      <c r="X1323" s="9">
        <v>22.215</v>
      </c>
      <c r="Y1323" s="9">
        <v>23.916</v>
      </c>
    </row>
    <row r="1324" spans="1:25" hidden="1" x14ac:dyDescent="0.3">
      <c r="A1324" t="s">
        <v>1413</v>
      </c>
      <c r="B1324" t="s">
        <v>1414</v>
      </c>
      <c r="C1324" t="s">
        <v>1425</v>
      </c>
      <c r="D1324" t="s">
        <v>33</v>
      </c>
      <c r="E1324" s="52">
        <f>Transportation!E1324/1000000</f>
        <v>1.4600000000000001E-5</v>
      </c>
      <c r="F1324" s="55">
        <f t="shared" si="133"/>
        <v>3.5296703296703335E-6</v>
      </c>
      <c r="G1324" s="57">
        <f t="shared" si="134"/>
        <v>3.5296703296703337E-7</v>
      </c>
      <c r="H1324" s="4">
        <f t="shared" si="135"/>
        <v>5.6153846153846209E-8</v>
      </c>
      <c r="I1324">
        <v>281600</v>
      </c>
      <c r="J1324">
        <f t="shared" si="137"/>
        <v>1.5328639026988637</v>
      </c>
      <c r="K1324" s="50">
        <f t="shared" si="140"/>
        <v>698.1311038245924</v>
      </c>
      <c r="L1324" s="53">
        <f t="shared" si="136"/>
        <v>9.6312597156362738</v>
      </c>
      <c r="M1324">
        <v>14.200000000000001</v>
      </c>
      <c r="N1324">
        <v>74.7</v>
      </c>
      <c r="O1324">
        <v>614</v>
      </c>
      <c r="P1324">
        <v>29.31</v>
      </c>
      <c r="Q1324">
        <v>30.84</v>
      </c>
      <c r="R1324" s="7">
        <v>8.2161000000000008</v>
      </c>
      <c r="S1324" s="8">
        <v>353020</v>
      </c>
      <c r="T1324">
        <v>2</v>
      </c>
      <c r="U1324" s="9">
        <v>30.866</v>
      </c>
      <c r="V1324" s="9">
        <v>30.736000000000001</v>
      </c>
      <c r="W1324" s="9">
        <v>29.812000000000001</v>
      </c>
      <c r="X1324" s="9">
        <v>30.349</v>
      </c>
      <c r="Y1324" s="9">
        <v>30.885000000000002</v>
      </c>
    </row>
    <row r="1325" spans="1:25" hidden="1" x14ac:dyDescent="0.3">
      <c r="A1325" t="s">
        <v>1413</v>
      </c>
      <c r="B1325" t="s">
        <v>1414</v>
      </c>
      <c r="C1325" t="s">
        <v>1426</v>
      </c>
      <c r="D1325" t="s">
        <v>33</v>
      </c>
      <c r="E1325" s="52">
        <f>Transportation!E1325/1000000</f>
        <v>9.3500000000000003E-6</v>
      </c>
      <c r="F1325" s="55">
        <f t="shared" si="133"/>
        <v>2.260439560439563E-6</v>
      </c>
      <c r="G1325" s="57">
        <f t="shared" si="134"/>
        <v>2.2604395604395628E-7</v>
      </c>
      <c r="H1325" s="4">
        <f t="shared" si="135"/>
        <v>3.5961538461538498E-8</v>
      </c>
      <c r="I1325">
        <v>269700</v>
      </c>
      <c r="J1325">
        <f t="shared" si="137"/>
        <v>1.0249768492769744</v>
      </c>
      <c r="K1325" s="50">
        <f t="shared" si="140"/>
        <v>668.62911470700487</v>
      </c>
      <c r="L1325" s="53">
        <f t="shared" si="136"/>
        <v>6.1679642699451467</v>
      </c>
      <c r="M1325">
        <v>37.200000000000003</v>
      </c>
      <c r="N1325">
        <v>44.2</v>
      </c>
      <c r="O1325">
        <v>508</v>
      </c>
      <c r="P1325">
        <v>30.6</v>
      </c>
      <c r="Q1325">
        <v>32.26</v>
      </c>
      <c r="R1325" s="7">
        <v>11.493</v>
      </c>
      <c r="S1325" s="8">
        <v>186810</v>
      </c>
      <c r="T1325">
        <v>4</v>
      </c>
      <c r="U1325" s="9">
        <v>27.917999999999999</v>
      </c>
      <c r="V1325" s="9">
        <v>27.888999999999999</v>
      </c>
      <c r="W1325" s="9">
        <v>27.372</v>
      </c>
      <c r="X1325" s="9">
        <v>28.242000000000001</v>
      </c>
      <c r="Y1325" s="9">
        <v>28.922999999999998</v>
      </c>
    </row>
    <row r="1326" spans="1:25" hidden="1" x14ac:dyDescent="0.3">
      <c r="A1326" t="s">
        <v>1413</v>
      </c>
      <c r="B1326" t="s">
        <v>1414</v>
      </c>
      <c r="C1326" t="s">
        <v>1427</v>
      </c>
      <c r="D1326" t="s">
        <v>33</v>
      </c>
      <c r="E1326" s="52">
        <f>Transportation!E1326/1000000</f>
        <v>6.1600000000000003E-6</v>
      </c>
      <c r="F1326" s="55">
        <f t="shared" si="133"/>
        <v>1.4892307692307709E-6</v>
      </c>
      <c r="G1326" s="57">
        <f t="shared" si="134"/>
        <v>1.4892307692307708E-7</v>
      </c>
      <c r="H1326" s="4">
        <f t="shared" si="135"/>
        <v>2.3692307692307715E-8</v>
      </c>
      <c r="I1326">
        <v>106100</v>
      </c>
      <c r="J1326">
        <f t="shared" si="137"/>
        <v>1.7165194156456174</v>
      </c>
      <c r="K1326" s="50">
        <f t="shared" si="140"/>
        <v>263.03874330891068</v>
      </c>
      <c r="L1326" s="53">
        <f t="shared" si="136"/>
        <v>4.0635999896109194</v>
      </c>
      <c r="M1326">
        <v>9.9</v>
      </c>
      <c r="N1326">
        <v>33.700000000000003</v>
      </c>
      <c r="O1326">
        <v>665</v>
      </c>
      <c r="P1326">
        <v>31.14</v>
      </c>
      <c r="Q1326">
        <v>30.13</v>
      </c>
      <c r="R1326" s="7">
        <v>19.715</v>
      </c>
      <c r="S1326" s="8">
        <v>506280</v>
      </c>
      <c r="T1326">
        <v>2</v>
      </c>
      <c r="U1326" s="9">
        <v>19.885999999999999</v>
      </c>
      <c r="V1326" s="9">
        <v>19.899000000000001</v>
      </c>
      <c r="W1326" s="9">
        <v>19.885000000000002</v>
      </c>
      <c r="X1326" s="9">
        <v>20.463999999999999</v>
      </c>
      <c r="Y1326" s="9">
        <v>21.042999999999999</v>
      </c>
    </row>
    <row r="1327" spans="1:25" hidden="1" x14ac:dyDescent="0.3">
      <c r="A1327" t="s">
        <v>1413</v>
      </c>
      <c r="B1327" t="s">
        <v>1414</v>
      </c>
      <c r="C1327" t="s">
        <v>1428</v>
      </c>
      <c r="D1327" t="s">
        <v>33</v>
      </c>
      <c r="E1327" s="52">
        <f>Transportation!E1327/1000000</f>
        <v>8.4399999999999988E-6</v>
      </c>
      <c r="F1327" s="55">
        <f t="shared" si="133"/>
        <v>2.0404395604395622E-6</v>
      </c>
      <c r="G1327" s="57">
        <f t="shared" si="134"/>
        <v>2.0404395604395622E-7</v>
      </c>
      <c r="H1327" s="4">
        <f t="shared" si="135"/>
        <v>3.2461538461538487E-8</v>
      </c>
      <c r="I1327">
        <v>133400</v>
      </c>
      <c r="J1327">
        <f t="shared" si="137"/>
        <v>1.8705529610194898</v>
      </c>
      <c r="K1327" s="50">
        <f t="shared" si="140"/>
        <v>330.71977716690566</v>
      </c>
      <c r="L1327" s="53">
        <f t="shared" si="136"/>
        <v>5.5676597260253509</v>
      </c>
      <c r="M1327">
        <v>9.68</v>
      </c>
      <c r="N1327">
        <v>42.900000000000006</v>
      </c>
      <c r="O1327">
        <v>586</v>
      </c>
      <c r="P1327">
        <v>31.11</v>
      </c>
      <c r="Q1327">
        <v>30.95</v>
      </c>
      <c r="R1327" s="7">
        <v>13.667</v>
      </c>
      <c r="S1327" s="8">
        <v>257440</v>
      </c>
      <c r="T1327">
        <v>2</v>
      </c>
      <c r="U1327" s="9">
        <v>22.795000000000002</v>
      </c>
      <c r="V1327" s="9">
        <v>22.948</v>
      </c>
      <c r="W1327" s="9">
        <v>22.675000000000001</v>
      </c>
      <c r="X1327" s="9">
        <v>23.224</v>
      </c>
      <c r="Y1327" s="9">
        <v>23.773</v>
      </c>
    </row>
    <row r="1328" spans="1:25" hidden="1" x14ac:dyDescent="0.3">
      <c r="A1328" t="s">
        <v>1413</v>
      </c>
      <c r="B1328" t="s">
        <v>1414</v>
      </c>
      <c r="C1328" t="s">
        <v>1429</v>
      </c>
      <c r="D1328" t="s">
        <v>33</v>
      </c>
      <c r="E1328" s="52">
        <f>Transportation!E1328/1000000</f>
        <v>8.8700000000000015E-6</v>
      </c>
      <c r="F1328" s="55">
        <f t="shared" si="133"/>
        <v>2.1443956043956071E-6</v>
      </c>
      <c r="G1328" s="57">
        <f t="shared" si="134"/>
        <v>2.1443956043956071E-7</v>
      </c>
      <c r="H1328" s="4">
        <f t="shared" si="135"/>
        <v>3.4115384615384651E-8</v>
      </c>
      <c r="I1328">
        <v>172300</v>
      </c>
      <c r="J1328">
        <f t="shared" si="137"/>
        <v>1.5220248186302965</v>
      </c>
      <c r="K1328" s="50">
        <f t="shared" si="140"/>
        <v>427.15905251767498</v>
      </c>
      <c r="L1328" s="53">
        <f t="shared" si="136"/>
        <v>5.8513201149105312</v>
      </c>
      <c r="M1328">
        <v>17</v>
      </c>
      <c r="N1328">
        <v>41.800000000000004</v>
      </c>
      <c r="O1328">
        <v>604</v>
      </c>
      <c r="P1328">
        <v>26.16</v>
      </c>
      <c r="Q1328">
        <v>32.71</v>
      </c>
      <c r="R1328" s="7">
        <v>14.446</v>
      </c>
      <c r="S1328" s="8">
        <v>269770</v>
      </c>
      <c r="T1328">
        <v>2</v>
      </c>
      <c r="U1328" s="9">
        <v>28.132999999999999</v>
      </c>
      <c r="V1328" s="9">
        <v>28.215</v>
      </c>
      <c r="W1328" s="9">
        <v>28.077999999999999</v>
      </c>
      <c r="X1328" s="9">
        <v>28.36</v>
      </c>
      <c r="Y1328" s="9">
        <v>28.640999999999998</v>
      </c>
    </row>
    <row r="1329" spans="1:25" hidden="1" x14ac:dyDescent="0.3">
      <c r="A1329" t="s">
        <v>1413</v>
      </c>
      <c r="B1329" t="s">
        <v>1414</v>
      </c>
      <c r="C1329" t="s">
        <v>1430</v>
      </c>
      <c r="D1329" t="s">
        <v>33</v>
      </c>
      <c r="E1329" s="52">
        <f>Transportation!E1329/1000000</f>
        <v>5.5400000000000003E-6</v>
      </c>
      <c r="F1329" s="55">
        <f t="shared" si="133"/>
        <v>1.3393406593406608E-6</v>
      </c>
      <c r="G1329" s="57">
        <f t="shared" si="134"/>
        <v>1.3393406593406607E-7</v>
      </c>
      <c r="H1329" s="4">
        <f t="shared" si="135"/>
        <v>2.1307692307692331E-8</v>
      </c>
      <c r="I1329">
        <v>171600</v>
      </c>
      <c r="J1329">
        <f t="shared" si="137"/>
        <v>0.95449986888111893</v>
      </c>
      <c r="K1329" s="50">
        <f t="shared" si="140"/>
        <v>425.42364139311098</v>
      </c>
      <c r="L1329" s="53">
        <f t="shared" si="136"/>
        <v>3.6546012893578732</v>
      </c>
      <c r="M1329">
        <v>40.200000000000003</v>
      </c>
      <c r="N1329">
        <v>27.1</v>
      </c>
      <c r="O1329">
        <v>610</v>
      </c>
      <c r="P1329">
        <v>25.7</v>
      </c>
      <c r="Q1329">
        <v>32.65</v>
      </c>
      <c r="R1329" s="7">
        <v>22.568000000000001</v>
      </c>
      <c r="S1329" s="8">
        <v>399130</v>
      </c>
      <c r="T1329">
        <v>4</v>
      </c>
      <c r="U1329" s="9">
        <v>26.68</v>
      </c>
      <c r="V1329" s="9">
        <v>26.759</v>
      </c>
      <c r="W1329" s="9">
        <v>25.672999999999998</v>
      </c>
      <c r="X1329" s="9">
        <v>26.876999999999999</v>
      </c>
      <c r="Y1329" s="9">
        <v>27.984000000000002</v>
      </c>
    </row>
    <row r="1330" spans="1:25" hidden="1" x14ac:dyDescent="0.3">
      <c r="A1330" t="s">
        <v>1413</v>
      </c>
      <c r="B1330" t="s">
        <v>1414</v>
      </c>
      <c r="C1330" t="s">
        <v>1431</v>
      </c>
      <c r="D1330" t="s">
        <v>33</v>
      </c>
      <c r="E1330" s="52">
        <f>Transportation!E1330/1000000</f>
        <v>1.6400000000000002E-5</v>
      </c>
      <c r="F1330" s="55">
        <f t="shared" si="133"/>
        <v>3.9648351648351692E-6</v>
      </c>
      <c r="G1330" s="57">
        <f t="shared" si="134"/>
        <v>3.9648351648351696E-7</v>
      </c>
      <c r="H1330" s="4">
        <f t="shared" si="135"/>
        <v>6.307692307692314E-8</v>
      </c>
      <c r="I1330">
        <v>413500</v>
      </c>
      <c r="J1330">
        <f t="shared" si="137"/>
        <v>1.1726049576783557</v>
      </c>
      <c r="K1330" s="50">
        <f t="shared" si="140"/>
        <v>1025.1321428674323</v>
      </c>
      <c r="L1330" s="53">
        <f t="shared" si="136"/>
        <v>10.818675297016087</v>
      </c>
      <c r="M1330">
        <v>28</v>
      </c>
      <c r="N1330">
        <v>78.2</v>
      </c>
      <c r="O1330">
        <v>533</v>
      </c>
      <c r="P1330">
        <v>30.97</v>
      </c>
      <c r="Q1330">
        <v>31.19</v>
      </c>
      <c r="R1330" s="7">
        <v>6.8228999999999997</v>
      </c>
      <c r="S1330" s="8">
        <v>477340</v>
      </c>
      <c r="T1330">
        <v>2</v>
      </c>
      <c r="U1330" s="9">
        <v>26.475000000000001</v>
      </c>
      <c r="V1330" s="9">
        <v>26.538</v>
      </c>
      <c r="W1330" s="9">
        <v>26.428999999999998</v>
      </c>
      <c r="X1330" s="9">
        <v>26.617999999999999</v>
      </c>
      <c r="Y1330" s="9">
        <v>26.806999999999999</v>
      </c>
    </row>
    <row r="1331" spans="1:25" hidden="1" x14ac:dyDescent="0.3">
      <c r="A1331" t="s">
        <v>1413</v>
      </c>
      <c r="B1331" t="s">
        <v>1414</v>
      </c>
      <c r="C1331" t="s">
        <v>1432</v>
      </c>
      <c r="D1331" t="s">
        <v>33</v>
      </c>
      <c r="E1331" s="52">
        <f>Transportation!E1331/1000000</f>
        <v>1.1100000000000002E-5</v>
      </c>
      <c r="F1331" s="55">
        <f t="shared" si="133"/>
        <v>2.6835164835164868E-6</v>
      </c>
      <c r="G1331" s="57">
        <f t="shared" si="134"/>
        <v>2.6835164835164868E-7</v>
      </c>
      <c r="H1331" s="4">
        <f t="shared" si="135"/>
        <v>4.269230769230774E-8</v>
      </c>
      <c r="I1331">
        <v>127200</v>
      </c>
      <c r="J1331">
        <f t="shared" si="137"/>
        <v>2.5799973466981134</v>
      </c>
      <c r="K1331" s="50">
        <f t="shared" si="140"/>
        <v>315.34899292076761</v>
      </c>
      <c r="L1331" s="53">
        <f t="shared" si="136"/>
        <v>7.3223960851755239</v>
      </c>
      <c r="M1331">
        <v>7.1000000000000005</v>
      </c>
      <c r="N1331">
        <v>47.7</v>
      </c>
      <c r="O1331">
        <v>551</v>
      </c>
      <c r="P1331">
        <v>27.74</v>
      </c>
      <c r="Q1331">
        <v>30.84</v>
      </c>
      <c r="R1331" s="7">
        <v>11.555</v>
      </c>
      <c r="S1331" s="8">
        <v>199060</v>
      </c>
      <c r="T1331">
        <v>1</v>
      </c>
      <c r="U1331" s="9">
        <v>35.057000000000002</v>
      </c>
      <c r="V1331" s="9">
        <v>35.057000000000002</v>
      </c>
      <c r="W1331" s="9">
        <v>35.057000000000002</v>
      </c>
      <c r="X1331" s="9">
        <v>35.057000000000002</v>
      </c>
      <c r="Y1331" s="9">
        <v>35.057000000000002</v>
      </c>
    </row>
    <row r="1332" spans="1:25" hidden="1" x14ac:dyDescent="0.3">
      <c r="A1332" t="s">
        <v>1413</v>
      </c>
      <c r="B1332" t="s">
        <v>1414</v>
      </c>
      <c r="C1332" t="s">
        <v>1433</v>
      </c>
      <c r="D1332" t="s">
        <v>33</v>
      </c>
      <c r="E1332" s="52">
        <f>Transportation!E1332/1000000</f>
        <v>1.4200000000000001E-5</v>
      </c>
      <c r="F1332" s="55">
        <f t="shared" si="133"/>
        <v>3.432967032967037E-6</v>
      </c>
      <c r="G1332" s="57">
        <f t="shared" si="134"/>
        <v>3.4329670329670369E-7</v>
      </c>
      <c r="H1332" s="4">
        <f t="shared" si="135"/>
        <v>5.4615384615384676E-8</v>
      </c>
      <c r="I1332">
        <v>395900</v>
      </c>
      <c r="J1332">
        <f t="shared" si="137"/>
        <v>1.0604403258398585</v>
      </c>
      <c r="K1332" s="50">
        <f t="shared" si="140"/>
        <v>981.49894887839537</v>
      </c>
      <c r="L1332" s="53">
        <f t="shared" si="136"/>
        <v>9.3673895864407566</v>
      </c>
      <c r="M1332">
        <v>34.200000000000003</v>
      </c>
      <c r="N1332">
        <v>67.7</v>
      </c>
      <c r="O1332">
        <v>533</v>
      </c>
      <c r="P1332">
        <v>31.05</v>
      </c>
      <c r="Q1332">
        <v>31.39</v>
      </c>
      <c r="R1332" s="7">
        <v>7.8799000000000001</v>
      </c>
      <c r="S1332" s="8">
        <v>526860</v>
      </c>
      <c r="T1332">
        <v>2</v>
      </c>
      <c r="U1332" s="9">
        <v>25.585000000000001</v>
      </c>
      <c r="V1332" s="9">
        <v>25.687999999999999</v>
      </c>
      <c r="W1332" s="9">
        <v>25.483000000000001</v>
      </c>
      <c r="X1332" s="9">
        <v>25.885999999999999</v>
      </c>
      <c r="Y1332" s="9">
        <v>26.288</v>
      </c>
    </row>
    <row r="1333" spans="1:25" hidden="1" x14ac:dyDescent="0.3">
      <c r="A1333" t="s">
        <v>1413</v>
      </c>
      <c r="B1333" t="s">
        <v>1414</v>
      </c>
      <c r="C1333" t="s">
        <v>1434</v>
      </c>
      <c r="D1333" t="s">
        <v>33</v>
      </c>
      <c r="E1333" s="52">
        <f>Transportation!E1333/1000000</f>
        <v>8.5500000000000011E-6</v>
      </c>
      <c r="F1333" s="55">
        <f t="shared" si="133"/>
        <v>2.0670329670329696E-6</v>
      </c>
      <c r="G1333" s="57">
        <f t="shared" si="134"/>
        <v>2.0670329670329695E-7</v>
      </c>
      <c r="H1333" s="4">
        <f t="shared" si="135"/>
        <v>3.2884615384615419E-8</v>
      </c>
      <c r="I1333">
        <v>214600</v>
      </c>
      <c r="J1333">
        <f t="shared" si="137"/>
        <v>1.1779308306150982</v>
      </c>
      <c r="K1333" s="50">
        <f t="shared" si="140"/>
        <v>532.02746761632648</v>
      </c>
      <c r="L1333" s="53">
        <f t="shared" si="136"/>
        <v>5.6402240115541202</v>
      </c>
      <c r="M1333">
        <v>30.6</v>
      </c>
      <c r="N1333">
        <v>38.800000000000004</v>
      </c>
      <c r="O1333">
        <v>572</v>
      </c>
      <c r="P1333">
        <v>28.13</v>
      </c>
      <c r="Q1333">
        <v>30.74</v>
      </c>
      <c r="R1333" s="7">
        <v>14.731999999999999</v>
      </c>
      <c r="S1333" s="8">
        <v>796440</v>
      </c>
      <c r="T1333">
        <v>5</v>
      </c>
      <c r="U1333" s="9">
        <v>35.826999999999998</v>
      </c>
      <c r="V1333" s="9">
        <v>35.698</v>
      </c>
      <c r="W1333" s="9">
        <v>33.579000000000001</v>
      </c>
      <c r="X1333" s="9">
        <v>34.965000000000003</v>
      </c>
      <c r="Y1333" s="9">
        <v>36.161999999999999</v>
      </c>
    </row>
    <row r="1334" spans="1:25" hidden="1" x14ac:dyDescent="0.3">
      <c r="A1334" t="s">
        <v>1413</v>
      </c>
      <c r="B1334" t="s">
        <v>1414</v>
      </c>
      <c r="C1334" t="s">
        <v>1435</v>
      </c>
      <c r="D1334" t="s">
        <v>33</v>
      </c>
      <c r="E1334" s="52">
        <f>Transportation!E1334/1000000</f>
        <v>4.6800000000000001E-6</v>
      </c>
      <c r="F1334" s="55">
        <f t="shared" si="133"/>
        <v>1.1314285714285727E-6</v>
      </c>
      <c r="G1334" s="57">
        <f t="shared" si="134"/>
        <v>1.1314285714285726E-7</v>
      </c>
      <c r="H1334" s="4">
        <f t="shared" si="135"/>
        <v>1.8000000000000019E-8</v>
      </c>
      <c r="I1334">
        <v>107500</v>
      </c>
      <c r="J1334">
        <f t="shared" si="137"/>
        <v>1.2871251627906977</v>
      </c>
      <c r="K1334" s="50">
        <f t="shared" si="140"/>
        <v>266.50956555803867</v>
      </c>
      <c r="L1334" s="53">
        <f t="shared" si="136"/>
        <v>3.0872805115875175</v>
      </c>
      <c r="M1334">
        <v>22.6</v>
      </c>
      <c r="N1334">
        <v>22.6</v>
      </c>
      <c r="O1334">
        <v>523</v>
      </c>
      <c r="P1334">
        <v>30.72</v>
      </c>
      <c r="Q1334">
        <v>31.25</v>
      </c>
      <c r="R1334" s="7">
        <v>23.111000000000001</v>
      </c>
      <c r="S1334" s="8">
        <v>500190</v>
      </c>
      <c r="T1334">
        <v>2</v>
      </c>
      <c r="U1334" s="9">
        <v>27.042000000000002</v>
      </c>
      <c r="V1334" s="9">
        <v>27.016999999999999</v>
      </c>
      <c r="W1334" s="9">
        <v>26.335000000000001</v>
      </c>
      <c r="X1334" s="9">
        <v>26.689</v>
      </c>
      <c r="Y1334" s="9">
        <v>27.042999999999999</v>
      </c>
    </row>
    <row r="1335" spans="1:25" hidden="1" x14ac:dyDescent="0.3">
      <c r="A1335" t="s">
        <v>1413</v>
      </c>
      <c r="B1335" t="s">
        <v>1414</v>
      </c>
      <c r="C1335" t="s">
        <v>1436</v>
      </c>
      <c r="D1335" t="s">
        <v>33</v>
      </c>
      <c r="E1335" s="52">
        <f>Transportation!E1335/1000000</f>
        <v>8.8200000000000003E-6</v>
      </c>
      <c r="F1335" s="55">
        <f t="shared" si="133"/>
        <v>2.1323076923076947E-6</v>
      </c>
      <c r="G1335" s="57">
        <f t="shared" si="134"/>
        <v>2.1323076923076946E-7</v>
      </c>
      <c r="H1335" s="4">
        <f t="shared" si="135"/>
        <v>3.3923076923076955E-8</v>
      </c>
      <c r="I1335">
        <v>509400</v>
      </c>
      <c r="J1335">
        <f t="shared" si="137"/>
        <v>0.51190931978798593</v>
      </c>
      <c r="K1335" s="50">
        <f t="shared" si="140"/>
        <v>1262.8834669326966</v>
      </c>
      <c r="L1335" s="53">
        <f t="shared" si="136"/>
        <v>5.8183363487610915</v>
      </c>
      <c r="M1335">
        <v>20.400000000000002</v>
      </c>
      <c r="N1335">
        <v>113</v>
      </c>
      <c r="O1335">
        <v>1740</v>
      </c>
      <c r="P1335">
        <v>31.26</v>
      </c>
      <c r="Q1335">
        <v>32.299999999999997</v>
      </c>
      <c r="R1335" s="7">
        <v>15.426</v>
      </c>
      <c r="S1335">
        <v>51747</v>
      </c>
      <c r="T1335">
        <v>2</v>
      </c>
      <c r="U1335" s="9">
        <v>19.352</v>
      </c>
      <c r="V1335" s="9">
        <v>9.0275999999999996</v>
      </c>
      <c r="W1335" s="9">
        <v>19.352</v>
      </c>
      <c r="X1335" s="9">
        <v>19.352</v>
      </c>
      <c r="Y1335" s="9">
        <v>19.352</v>
      </c>
    </row>
    <row r="1336" spans="1:25" hidden="1" x14ac:dyDescent="0.3">
      <c r="A1336" t="s">
        <v>1413</v>
      </c>
      <c r="B1336" t="s">
        <v>1414</v>
      </c>
      <c r="C1336" t="s">
        <v>1437</v>
      </c>
      <c r="D1336" t="s">
        <v>33</v>
      </c>
      <c r="E1336" s="52">
        <f>Transportation!E1336/1000000</f>
        <v>8.4700000000000002E-6</v>
      </c>
      <c r="F1336" s="55">
        <f t="shared" si="133"/>
        <v>2.0476923076923097E-6</v>
      </c>
      <c r="G1336" s="57">
        <f t="shared" si="134"/>
        <v>2.04769230769231E-7</v>
      </c>
      <c r="H1336" s="4">
        <f t="shared" si="135"/>
        <v>3.2576923076923112E-8</v>
      </c>
      <c r="I1336">
        <v>164600</v>
      </c>
      <c r="J1336">
        <f t="shared" si="137"/>
        <v>1.5213774377278251</v>
      </c>
      <c r="K1336" s="50">
        <f t="shared" si="140"/>
        <v>408.06953014747126</v>
      </c>
      <c r="L1336" s="53">
        <f t="shared" si="136"/>
        <v>5.5874499857150148</v>
      </c>
      <c r="M1336">
        <v>16.400000000000002</v>
      </c>
      <c r="N1336">
        <v>40.700000000000003</v>
      </c>
      <c r="O1336">
        <v>523</v>
      </c>
      <c r="P1336">
        <v>30.55</v>
      </c>
      <c r="Q1336">
        <v>31.02</v>
      </c>
      <c r="R1336" s="7">
        <v>12.843999999999999</v>
      </c>
      <c r="S1336" s="8">
        <v>572840</v>
      </c>
      <c r="T1336">
        <v>2</v>
      </c>
      <c r="U1336" s="9">
        <v>25.047000000000001</v>
      </c>
      <c r="V1336" s="9">
        <v>24.96</v>
      </c>
      <c r="W1336" s="9">
        <v>23.916</v>
      </c>
      <c r="X1336" s="9">
        <v>24.486000000000001</v>
      </c>
      <c r="Y1336" s="9">
        <v>25.056999999999999</v>
      </c>
    </row>
    <row r="1337" spans="1:25" hidden="1" x14ac:dyDescent="0.3">
      <c r="A1337" t="s">
        <v>1413</v>
      </c>
      <c r="B1337" t="s">
        <v>1414</v>
      </c>
      <c r="C1337" t="s">
        <v>1438</v>
      </c>
      <c r="D1337" t="s">
        <v>33</v>
      </c>
      <c r="E1337" s="52">
        <f>Transportation!E1337/1000000</f>
        <v>8.7000000000000014E-6</v>
      </c>
      <c r="F1337" s="55">
        <f t="shared" si="133"/>
        <v>2.1032967032967057E-6</v>
      </c>
      <c r="G1337" s="57">
        <f t="shared" si="134"/>
        <v>2.103296703296706E-7</v>
      </c>
      <c r="H1337" s="4">
        <f t="shared" si="135"/>
        <v>3.3461538461538496E-8</v>
      </c>
      <c r="I1337">
        <v>178000</v>
      </c>
      <c r="J1337">
        <f t="shared" si="137"/>
        <v>1.4450492275280902</v>
      </c>
      <c r="K1337" s="50">
        <f t="shared" si="140"/>
        <v>441.29025738912446</v>
      </c>
      <c r="L1337" s="53">
        <f t="shared" si="136"/>
        <v>5.7391753100024374</v>
      </c>
      <c r="M1337">
        <v>18.7</v>
      </c>
      <c r="N1337">
        <v>41.2</v>
      </c>
      <c r="O1337">
        <v>590</v>
      </c>
      <c r="P1337">
        <v>26.56</v>
      </c>
      <c r="Q1337">
        <v>31.69</v>
      </c>
      <c r="R1337" s="7">
        <v>14.342000000000001</v>
      </c>
      <c r="S1337" s="8">
        <v>732670</v>
      </c>
      <c r="T1337">
        <v>3</v>
      </c>
      <c r="U1337" s="9">
        <v>31.800999999999998</v>
      </c>
      <c r="V1337" s="9">
        <v>31.529</v>
      </c>
      <c r="W1337" s="9">
        <v>29.437999999999999</v>
      </c>
      <c r="X1337" s="9">
        <v>29.577999999999999</v>
      </c>
      <c r="Y1337" s="9">
        <v>32.512999999999998</v>
      </c>
    </row>
    <row r="1338" spans="1:25" hidden="1" x14ac:dyDescent="0.3">
      <c r="A1338" t="s">
        <v>1413</v>
      </c>
      <c r="B1338" t="s">
        <v>1414</v>
      </c>
      <c r="C1338" t="s">
        <v>1439</v>
      </c>
      <c r="D1338" t="s">
        <v>33</v>
      </c>
      <c r="E1338" s="52">
        <f>Transportation!E1338/1000000</f>
        <v>1.5E-5</v>
      </c>
      <c r="F1338" s="55">
        <f t="shared" si="133"/>
        <v>3.6263736263736304E-6</v>
      </c>
      <c r="G1338" s="57">
        <f t="shared" si="134"/>
        <v>3.62637362637363E-7</v>
      </c>
      <c r="H1338" s="4">
        <f t="shared" si="135"/>
        <v>5.7692307692307748E-8</v>
      </c>
      <c r="I1338">
        <v>443100</v>
      </c>
      <c r="J1338">
        <f t="shared" si="137"/>
        <v>1.0008590047393364</v>
      </c>
      <c r="K1338" s="50">
        <f t="shared" si="140"/>
        <v>1098.5152418489947</v>
      </c>
      <c r="L1338" s="53">
        <f t="shared" si="136"/>
        <v>9.8951298448317875</v>
      </c>
      <c r="M1338">
        <v>36.800000000000004</v>
      </c>
      <c r="N1338">
        <v>73.100000000000009</v>
      </c>
      <c r="O1338">
        <v>567</v>
      </c>
      <c r="P1338">
        <v>29.97</v>
      </c>
      <c r="Q1338">
        <v>32.520000000000003</v>
      </c>
      <c r="R1338" s="7">
        <v>7.7606000000000002</v>
      </c>
      <c r="S1338">
        <v>20519</v>
      </c>
      <c r="T1338">
        <v>3</v>
      </c>
      <c r="U1338" s="9">
        <v>29.016999999999999</v>
      </c>
      <c r="V1338" s="9">
        <v>8.0892999999999997</v>
      </c>
      <c r="W1338" s="9">
        <v>29.015999999999998</v>
      </c>
      <c r="X1338" s="9">
        <v>29.04</v>
      </c>
      <c r="Y1338" s="9">
        <v>29.062999999999999</v>
      </c>
    </row>
    <row r="1339" spans="1:25" hidden="1" x14ac:dyDescent="0.3">
      <c r="A1339" t="s">
        <v>1413</v>
      </c>
      <c r="B1339" t="s">
        <v>1414</v>
      </c>
      <c r="C1339" t="s">
        <v>1440</v>
      </c>
      <c r="D1339" t="s">
        <v>33</v>
      </c>
      <c r="E1339" s="52">
        <f>Transportation!E1339/1000000</f>
        <v>1.2999999999999999E-5</v>
      </c>
      <c r="F1339" s="55">
        <f t="shared" si="133"/>
        <v>3.1428571428571459E-6</v>
      </c>
      <c r="G1339" s="57">
        <f t="shared" si="134"/>
        <v>3.142857142857146E-7</v>
      </c>
      <c r="H1339" s="4">
        <f t="shared" si="135"/>
        <v>5.0000000000000044E-8</v>
      </c>
      <c r="I1339">
        <v>392100</v>
      </c>
      <c r="J1339">
        <f t="shared" si="137"/>
        <v>0.98023431522570759</v>
      </c>
      <c r="K1339" s="50">
        <f t="shared" si="140"/>
        <v>972.07814563076238</v>
      </c>
      <c r="L1339" s="53">
        <f t="shared" si="136"/>
        <v>8.5757791988542138</v>
      </c>
      <c r="M1339">
        <v>33.6</v>
      </c>
      <c r="N1339">
        <v>67.7</v>
      </c>
      <c r="O1339">
        <v>586</v>
      </c>
      <c r="P1339">
        <v>30.79</v>
      </c>
      <c r="Q1339">
        <v>31</v>
      </c>
      <c r="R1339" s="7">
        <v>8.6593999999999998</v>
      </c>
      <c r="S1339" s="8">
        <v>1125900</v>
      </c>
      <c r="T1339">
        <v>4</v>
      </c>
      <c r="U1339" s="9">
        <v>26.091000000000001</v>
      </c>
      <c r="V1339" s="9">
        <v>26.259</v>
      </c>
      <c r="W1339" s="9">
        <v>24.771999999999998</v>
      </c>
      <c r="X1339" s="9">
        <v>26.359000000000002</v>
      </c>
      <c r="Y1339" s="9">
        <v>28.312999999999999</v>
      </c>
    </row>
    <row r="1340" spans="1:25" hidden="1" x14ac:dyDescent="0.3">
      <c r="A1340" t="s">
        <v>1413</v>
      </c>
      <c r="B1340" t="s">
        <v>1414</v>
      </c>
      <c r="C1340" t="s">
        <v>1441</v>
      </c>
      <c r="D1340" t="s">
        <v>33</v>
      </c>
      <c r="E1340" s="52">
        <f>Transportation!E1340/1000000</f>
        <v>1.27E-5</v>
      </c>
      <c r="F1340" s="55">
        <f t="shared" si="133"/>
        <v>3.0703296703296736E-6</v>
      </c>
      <c r="G1340" s="57">
        <f t="shared" si="134"/>
        <v>3.0703296703296735E-7</v>
      </c>
      <c r="H1340" s="4">
        <f t="shared" si="135"/>
        <v>4.8846153846153891E-8</v>
      </c>
      <c r="I1340">
        <v>281100</v>
      </c>
      <c r="J1340">
        <f t="shared" si="137"/>
        <v>1.3357533351120598</v>
      </c>
      <c r="K1340" s="50">
        <f t="shared" si="140"/>
        <v>696.89152444990384</v>
      </c>
      <c r="L1340" s="53">
        <f t="shared" si="136"/>
        <v>8.3778766019575794</v>
      </c>
      <c r="M1340">
        <v>21.1</v>
      </c>
      <c r="N1340">
        <v>61.2</v>
      </c>
      <c r="O1340">
        <v>523</v>
      </c>
      <c r="P1340">
        <v>30.59</v>
      </c>
      <c r="Q1340">
        <v>31.5</v>
      </c>
      <c r="R1340" s="7">
        <v>8.5418000000000003</v>
      </c>
      <c r="S1340" s="8">
        <v>1100400</v>
      </c>
      <c r="T1340">
        <v>4</v>
      </c>
      <c r="U1340" s="9">
        <v>30.335000000000001</v>
      </c>
      <c r="V1340" s="9">
        <v>30.129000000000001</v>
      </c>
      <c r="W1340" s="9">
        <v>29.062999999999999</v>
      </c>
      <c r="X1340" s="9">
        <v>29.811</v>
      </c>
      <c r="Y1340" s="9">
        <v>30.466000000000001</v>
      </c>
    </row>
    <row r="1341" spans="1:25" hidden="1" x14ac:dyDescent="0.3">
      <c r="A1341" t="s">
        <v>1442</v>
      </c>
      <c r="B1341" t="s">
        <v>1443</v>
      </c>
      <c r="C1341" t="s">
        <v>1444</v>
      </c>
      <c r="D1341" t="s">
        <v>77</v>
      </c>
      <c r="E1341" s="52">
        <f>Transportation!E1341/1000000</f>
        <v>1.0700000000000001E-5</v>
      </c>
      <c r="F1341" s="55">
        <f t="shared" si="133"/>
        <v>2.5868131868131899E-6</v>
      </c>
      <c r="G1341" s="57">
        <f t="shared" si="134"/>
        <v>2.5868131868131895E-7</v>
      </c>
      <c r="H1341" s="4">
        <f t="shared" si="135"/>
        <v>4.1153846153846194E-8</v>
      </c>
      <c r="I1341">
        <v>109400</v>
      </c>
      <c r="J1341">
        <f t="shared" si="137"/>
        <v>2.8916774451553935</v>
      </c>
      <c r="K1341" s="50">
        <f>I1341*CVD_SLV</f>
        <v>168.62457786322409</v>
      </c>
      <c r="L1341" s="53">
        <f t="shared" si="136"/>
        <v>4.3884709965534112</v>
      </c>
      <c r="M1341">
        <v>16.2</v>
      </c>
      <c r="N1341">
        <v>27.1</v>
      </c>
      <c r="O1341">
        <v>345</v>
      </c>
      <c r="P1341">
        <v>13.79</v>
      </c>
      <c r="Q1341">
        <v>-89.18</v>
      </c>
      <c r="R1341" s="7">
        <v>12.71</v>
      </c>
      <c r="S1341" s="8">
        <v>1230500</v>
      </c>
      <c r="T1341">
        <v>4</v>
      </c>
      <c r="U1341" s="9">
        <v>10.090999999999999</v>
      </c>
      <c r="V1341" s="9">
        <v>10.006</v>
      </c>
      <c r="W1341" s="9">
        <v>9.8035999999999994</v>
      </c>
      <c r="X1341" s="9">
        <v>10.111000000000001</v>
      </c>
      <c r="Y1341" s="9">
        <v>10.622999999999999</v>
      </c>
    </row>
    <row r="1342" spans="1:25" hidden="1" x14ac:dyDescent="0.3">
      <c r="A1342" t="s">
        <v>1442</v>
      </c>
      <c r="B1342" t="s">
        <v>1443</v>
      </c>
      <c r="C1342" t="s">
        <v>1445</v>
      </c>
      <c r="D1342" t="s">
        <v>77</v>
      </c>
      <c r="E1342" s="52">
        <f>Transportation!E1342/1000000</f>
        <v>1.4700000000000002E-5</v>
      </c>
      <c r="F1342" s="55">
        <f t="shared" si="133"/>
        <v>3.5538461538461577E-6</v>
      </c>
      <c r="G1342" s="57">
        <f t="shared" si="134"/>
        <v>3.5538461538461581E-7</v>
      </c>
      <c r="H1342" s="4">
        <f t="shared" si="135"/>
        <v>5.6538461538461602E-8</v>
      </c>
      <c r="I1342">
        <v>143100</v>
      </c>
      <c r="J1342">
        <f t="shared" si="137"/>
        <v>3.0371139937106917</v>
      </c>
      <c r="K1342" s="50">
        <f>I1342*CVD_SLV</f>
        <v>220.56834636405273</v>
      </c>
      <c r="L1342" s="53">
        <f t="shared" si="136"/>
        <v>6.029020901807022</v>
      </c>
      <c r="M1342">
        <v>13.3</v>
      </c>
      <c r="N1342">
        <v>39.200000000000003</v>
      </c>
      <c r="O1342">
        <v>365</v>
      </c>
      <c r="P1342">
        <v>13.48</v>
      </c>
      <c r="Q1342">
        <v>-88.18</v>
      </c>
      <c r="R1342" s="7">
        <v>9.3116000000000003</v>
      </c>
      <c r="S1342" s="8">
        <v>136850</v>
      </c>
      <c r="T1342">
        <v>3</v>
      </c>
      <c r="U1342" s="9">
        <v>8.8233999999999995</v>
      </c>
      <c r="V1342" s="9">
        <v>8.8255999999999997</v>
      </c>
      <c r="W1342" s="9">
        <v>8.7716999999999992</v>
      </c>
      <c r="X1342" s="9">
        <v>8.8236000000000008</v>
      </c>
      <c r="Y1342" s="9">
        <v>9.1857000000000006</v>
      </c>
    </row>
    <row r="1343" spans="1:25" hidden="1" x14ac:dyDescent="0.3">
      <c r="A1343" t="s">
        <v>1442</v>
      </c>
      <c r="B1343" t="s">
        <v>1443</v>
      </c>
      <c r="C1343" t="s">
        <v>1446</v>
      </c>
      <c r="D1343" t="s">
        <v>77</v>
      </c>
      <c r="E1343" s="52">
        <f>Transportation!E1343/1000000</f>
        <v>1.4800000000000001E-5</v>
      </c>
      <c r="F1343" s="55">
        <f t="shared" si="133"/>
        <v>3.578021978021982E-6</v>
      </c>
      <c r="G1343" s="57">
        <f t="shared" si="134"/>
        <v>3.5780219780219819E-7</v>
      </c>
      <c r="H1343" s="4">
        <f t="shared" si="135"/>
        <v>5.6923076923076982E-8</v>
      </c>
      <c r="I1343">
        <v>1339000</v>
      </c>
      <c r="J1343">
        <f t="shared" si="137"/>
        <v>0.32678681852128455</v>
      </c>
      <c r="K1343" s="50">
        <f>I1343*CVD_SLV</f>
        <v>2063.8785169913808</v>
      </c>
      <c r="L1343" s="53">
        <f t="shared" si="136"/>
        <v>6.0700346494383624</v>
      </c>
      <c r="M1343">
        <v>97</v>
      </c>
      <c r="N1343">
        <v>136</v>
      </c>
      <c r="O1343">
        <v>1240</v>
      </c>
      <c r="P1343">
        <v>13.7</v>
      </c>
      <c r="Q1343">
        <v>-89.2</v>
      </c>
      <c r="R1343" s="7">
        <v>9.1452000000000009</v>
      </c>
      <c r="S1343" s="8">
        <v>2120500</v>
      </c>
      <c r="T1343">
        <v>6</v>
      </c>
      <c r="U1343" s="9">
        <v>10.025</v>
      </c>
      <c r="V1343" s="9">
        <v>10.005000000000001</v>
      </c>
      <c r="W1343" s="9">
        <v>9.4951000000000008</v>
      </c>
      <c r="X1343" s="9">
        <v>9.8804999999999996</v>
      </c>
      <c r="Y1343" s="9">
        <v>10.622999999999999</v>
      </c>
    </row>
    <row r="1344" spans="1:25" hidden="1" x14ac:dyDescent="0.3">
      <c r="A1344" t="s">
        <v>1442</v>
      </c>
      <c r="B1344" t="s">
        <v>1443</v>
      </c>
      <c r="C1344" t="s">
        <v>1447</v>
      </c>
      <c r="D1344" t="s">
        <v>77</v>
      </c>
      <c r="E1344" s="52">
        <f>Transportation!E1344/1000000</f>
        <v>1.2999999999999999E-5</v>
      </c>
      <c r="F1344" s="55">
        <f t="shared" si="133"/>
        <v>3.1428571428571459E-6</v>
      </c>
      <c r="G1344" s="57">
        <f t="shared" si="134"/>
        <v>3.142857142857146E-7</v>
      </c>
      <c r="H1344" s="4">
        <f t="shared" si="135"/>
        <v>5.0000000000000044E-8</v>
      </c>
      <c r="I1344">
        <v>170900</v>
      </c>
      <c r="J1344">
        <f t="shared" si="137"/>
        <v>2.2489752779403158</v>
      </c>
      <c r="K1344" s="50">
        <f>I1344*CVD_SLV</f>
        <v>263.41810198194696</v>
      </c>
      <c r="L1344" s="53">
        <f t="shared" si="136"/>
        <v>5.3317871920742359</v>
      </c>
      <c r="M1344">
        <v>25.6</v>
      </c>
      <c r="N1344">
        <v>33.800000000000004</v>
      </c>
      <c r="O1344">
        <v>345</v>
      </c>
      <c r="P1344">
        <v>13.99</v>
      </c>
      <c r="Q1344">
        <v>-89.56</v>
      </c>
      <c r="R1344" s="7">
        <v>10.220000000000001</v>
      </c>
      <c r="S1344" s="8">
        <v>251130</v>
      </c>
      <c r="T1344">
        <v>4</v>
      </c>
      <c r="U1344" s="9">
        <v>9.8102999999999998</v>
      </c>
      <c r="V1344" s="9">
        <v>9.8229000000000006</v>
      </c>
      <c r="W1344" s="9">
        <v>9.2888999999999999</v>
      </c>
      <c r="X1344" s="9">
        <v>9.6494</v>
      </c>
      <c r="Y1344" s="9">
        <v>10.163</v>
      </c>
    </row>
    <row r="1345" spans="1:25" hidden="1" x14ac:dyDescent="0.3">
      <c r="A1345" t="s">
        <v>1448</v>
      </c>
      <c r="B1345" t="s">
        <v>1449</v>
      </c>
      <c r="C1345" t="s">
        <v>1450</v>
      </c>
      <c r="D1345" t="s">
        <v>69</v>
      </c>
      <c r="E1345" s="52">
        <f>Transportation!E1345/1000000</f>
        <v>1.5700000000000002E-5</v>
      </c>
      <c r="F1345" s="55">
        <f t="shared" si="133"/>
        <v>3.7956043956044E-6</v>
      </c>
      <c r="G1345" s="57">
        <f t="shared" si="134"/>
        <v>3.7956043956043998E-7</v>
      </c>
      <c r="H1345" s="4">
        <f t="shared" si="135"/>
        <v>6.0384615384615454E-8</v>
      </c>
      <c r="I1345">
        <v>480700</v>
      </c>
      <c r="J1345">
        <f t="shared" si="137"/>
        <v>0.96562593613480363</v>
      </c>
      <c r="K1345" s="50">
        <f>I1345*CVD_ERI</f>
        <v>525.08634238120851</v>
      </c>
      <c r="L1345" s="53">
        <f t="shared" si="136"/>
        <v>4.5633329182210902</v>
      </c>
      <c r="M1345">
        <v>34.200000000000003</v>
      </c>
      <c r="N1345">
        <v>82.2</v>
      </c>
      <c r="O1345">
        <v>603</v>
      </c>
      <c r="P1345">
        <v>15.33</v>
      </c>
      <c r="Q1345">
        <v>38.93</v>
      </c>
      <c r="R1345" s="7">
        <v>7.3315999999999999</v>
      </c>
      <c r="S1345" s="8">
        <v>175710</v>
      </c>
      <c r="T1345">
        <v>4</v>
      </c>
      <c r="U1345" s="9">
        <v>19.788</v>
      </c>
      <c r="V1345" s="9">
        <v>19.763000000000002</v>
      </c>
      <c r="W1345" s="9">
        <v>18.672999999999998</v>
      </c>
      <c r="X1345" s="9">
        <v>19.303000000000001</v>
      </c>
      <c r="Y1345" s="9">
        <v>19.934000000000001</v>
      </c>
    </row>
    <row r="1346" spans="1:25" hidden="1" x14ac:dyDescent="0.3">
      <c r="A1346" t="s">
        <v>1451</v>
      </c>
      <c r="B1346" t="s">
        <v>1452</v>
      </c>
      <c r="C1346" t="s">
        <v>1453</v>
      </c>
      <c r="D1346" t="s">
        <v>29</v>
      </c>
      <c r="E1346" s="52">
        <f>Transportation!E1346/1000000</f>
        <v>7.2700000000000007E-6</v>
      </c>
      <c r="F1346" s="55">
        <f t="shared" ref="F1346:F1409" si="141">0.241758241758242*E1346</f>
        <v>1.7575824175824196E-6</v>
      </c>
      <c r="G1346" s="57">
        <f t="shared" ref="G1346:G1409" si="142">0.0241758241758242*E1346</f>
        <v>1.7575824175824196E-7</v>
      </c>
      <c r="H1346" s="4">
        <f t="shared" ref="H1346:H1409" si="143">0.00384615384615385*E1346</f>
        <v>2.796153846153849E-8</v>
      </c>
      <c r="I1346">
        <v>400400</v>
      </c>
      <c r="J1346">
        <f t="shared" si="137"/>
        <v>0.53681387674825176</v>
      </c>
      <c r="K1346" s="50">
        <f>I1346*CVD_EST</f>
        <v>2397.1830305667722</v>
      </c>
      <c r="L1346" s="53">
        <f t="shared" ref="L1346:L1409" si="144">(J1346/10)*K1346*0.09</f>
        <v>11.581570043223046</v>
      </c>
      <c r="M1346">
        <v>77</v>
      </c>
      <c r="N1346">
        <v>45.6</v>
      </c>
      <c r="O1346">
        <v>845</v>
      </c>
      <c r="P1346">
        <v>59.42</v>
      </c>
      <c r="Q1346">
        <v>24.75</v>
      </c>
      <c r="R1346" s="7">
        <v>18.532</v>
      </c>
      <c r="S1346" s="8">
        <v>388510</v>
      </c>
      <c r="T1346">
        <v>7</v>
      </c>
      <c r="U1346" s="9">
        <v>7.8570000000000002</v>
      </c>
      <c r="V1346" s="9">
        <v>7.8352000000000004</v>
      </c>
      <c r="W1346" s="9">
        <v>7.1510999999999996</v>
      </c>
      <c r="X1346" s="9">
        <v>7.7817999999999996</v>
      </c>
      <c r="Y1346" s="9">
        <v>7.9387999999999996</v>
      </c>
    </row>
    <row r="1347" spans="1:25" hidden="1" x14ac:dyDescent="0.3">
      <c r="A1347" t="s">
        <v>1451</v>
      </c>
      <c r="B1347" t="s">
        <v>1452</v>
      </c>
      <c r="C1347" t="s">
        <v>1454</v>
      </c>
      <c r="D1347" t="s">
        <v>29</v>
      </c>
      <c r="E1347" s="52">
        <f>Transportation!E1347/1000000</f>
        <v>7.1799999999999999E-6</v>
      </c>
      <c r="F1347" s="55">
        <f t="shared" si="141"/>
        <v>1.7358241758241776E-6</v>
      </c>
      <c r="G1347" s="57">
        <f t="shared" si="142"/>
        <v>1.7358241758241777E-7</v>
      </c>
      <c r="H1347" s="4">
        <f t="shared" si="143"/>
        <v>2.7615384615384643E-8</v>
      </c>
      <c r="I1347">
        <v>101300</v>
      </c>
      <c r="J1347">
        <f t="shared" ref="J1347:J1410" si="145">((591307500000)*E1347)/(20*I1347)</f>
        <v>2.0955517522211253</v>
      </c>
      <c r="K1347" s="50">
        <f>I1347*CVD_EST</f>
        <v>606.48012236866646</v>
      </c>
      <c r="L1347" s="53">
        <f t="shared" si="144"/>
        <v>11.438194348052473</v>
      </c>
      <c r="M1347">
        <v>18.100000000000001</v>
      </c>
      <c r="N1347">
        <v>23.8</v>
      </c>
      <c r="O1347">
        <v>487</v>
      </c>
      <c r="P1347">
        <v>58.37</v>
      </c>
      <c r="Q1347">
        <v>26.72</v>
      </c>
      <c r="R1347" s="7">
        <v>20.434999999999999</v>
      </c>
      <c r="S1347">
        <v>87238</v>
      </c>
      <c r="T1347">
        <v>2</v>
      </c>
      <c r="U1347" s="9">
        <v>7.9371</v>
      </c>
      <c r="V1347" s="9">
        <v>7.9199000000000002</v>
      </c>
      <c r="W1347" s="9">
        <v>7.8342000000000001</v>
      </c>
      <c r="X1347" s="9">
        <v>7.8864999999999998</v>
      </c>
      <c r="Y1347" s="9">
        <v>7.9387999999999996</v>
      </c>
    </row>
    <row r="1348" spans="1:25" hidden="1" x14ac:dyDescent="0.3">
      <c r="A1348" t="s">
        <v>1455</v>
      </c>
      <c r="B1348" t="s">
        <v>1456</v>
      </c>
      <c r="C1348" t="s">
        <v>1457</v>
      </c>
      <c r="D1348" t="s">
        <v>69</v>
      </c>
      <c r="E1348" s="52">
        <f>Transportation!E1348/1000000</f>
        <v>4.3700000000000005E-5</v>
      </c>
      <c r="F1348" s="55">
        <f t="shared" si="141"/>
        <v>1.0564835164835176E-5</v>
      </c>
      <c r="G1348" s="57">
        <f t="shared" si="142"/>
        <v>1.0564835164835176E-6</v>
      </c>
      <c r="H1348" s="4">
        <f t="shared" si="143"/>
        <v>1.6807692307692326E-7</v>
      </c>
      <c r="I1348">
        <v>2491000</v>
      </c>
      <c r="J1348">
        <f t="shared" si="145"/>
        <v>0.51866996688077083</v>
      </c>
      <c r="K1348" s="50">
        <f t="shared" ref="K1348:K1353" si="146">I1348*CVD_ETH</f>
        <v>2942.0274840781458</v>
      </c>
      <c r="L1348" s="53">
        <f t="shared" si="144"/>
        <v>13.733471679562165</v>
      </c>
      <c r="M1348">
        <v>177</v>
      </c>
      <c r="N1348">
        <v>187</v>
      </c>
      <c r="O1348">
        <v>439</v>
      </c>
      <c r="P1348">
        <v>9</v>
      </c>
      <c r="Q1348">
        <v>38.76</v>
      </c>
      <c r="R1348" s="7">
        <v>2.3403999999999998</v>
      </c>
      <c r="S1348" s="8">
        <v>2828500</v>
      </c>
      <c r="T1348">
        <v>8</v>
      </c>
      <c r="U1348" s="9">
        <v>14.933999999999999</v>
      </c>
      <c r="V1348" s="9">
        <v>15.32</v>
      </c>
      <c r="W1348" s="9">
        <v>14.744999999999999</v>
      </c>
      <c r="X1348" s="9">
        <v>15.734</v>
      </c>
      <c r="Y1348" s="9">
        <v>16.03</v>
      </c>
    </row>
    <row r="1349" spans="1:25" hidden="1" x14ac:dyDescent="0.3">
      <c r="A1349" t="s">
        <v>1455</v>
      </c>
      <c r="B1349" t="s">
        <v>1456</v>
      </c>
      <c r="C1349" t="s">
        <v>1458</v>
      </c>
      <c r="D1349" t="s">
        <v>69</v>
      </c>
      <c r="E1349" s="52">
        <f>Transportation!E1349/1000000</f>
        <v>9.0299999999999999E-6</v>
      </c>
      <c r="F1349" s="55">
        <f t="shared" si="141"/>
        <v>2.1830769230769251E-6</v>
      </c>
      <c r="G1349" s="57">
        <f t="shared" si="142"/>
        <v>2.1830769230769255E-7</v>
      </c>
      <c r="H1349" s="4">
        <f t="shared" si="143"/>
        <v>3.4730769230769267E-8</v>
      </c>
      <c r="I1349">
        <v>126800</v>
      </c>
      <c r="J1349">
        <f t="shared" si="145"/>
        <v>2.1054837243690852</v>
      </c>
      <c r="K1349" s="50">
        <f t="shared" si="146"/>
        <v>149.75876554841787</v>
      </c>
      <c r="L1349" s="53">
        <f t="shared" si="144"/>
        <v>2.8378317909941955</v>
      </c>
      <c r="M1349">
        <v>14.200000000000001</v>
      </c>
      <c r="N1349">
        <v>33.6</v>
      </c>
      <c r="O1349">
        <v>442</v>
      </c>
      <c r="P1349">
        <v>11.59</v>
      </c>
      <c r="Q1349">
        <v>37.380000000000003</v>
      </c>
      <c r="R1349" s="7">
        <v>13.148</v>
      </c>
      <c r="S1349" s="8">
        <v>191910</v>
      </c>
      <c r="T1349">
        <v>4</v>
      </c>
      <c r="U1349" s="9">
        <v>14.795</v>
      </c>
      <c r="V1349" s="9">
        <v>14.805999999999999</v>
      </c>
      <c r="W1349" s="9">
        <v>14.744999999999999</v>
      </c>
      <c r="X1349" s="9">
        <v>14.819000000000001</v>
      </c>
      <c r="Y1349" s="9">
        <v>15.042</v>
      </c>
    </row>
    <row r="1350" spans="1:25" hidden="1" x14ac:dyDescent="0.3">
      <c r="A1350" t="s">
        <v>1455</v>
      </c>
      <c r="B1350" t="s">
        <v>1456</v>
      </c>
      <c r="C1350" t="s">
        <v>1459</v>
      </c>
      <c r="D1350" t="s">
        <v>69</v>
      </c>
      <c r="E1350" s="52">
        <f>Transportation!E1350/1000000</f>
        <v>1.0200000000000001E-5</v>
      </c>
      <c r="F1350" s="55">
        <f t="shared" si="141"/>
        <v>2.4659340659340687E-6</v>
      </c>
      <c r="G1350" s="57">
        <f t="shared" si="142"/>
        <v>2.4659340659340688E-7</v>
      </c>
      <c r="H1350" s="4">
        <f t="shared" si="143"/>
        <v>3.9230769230769267E-8</v>
      </c>
      <c r="I1350">
        <v>215500</v>
      </c>
      <c r="J1350">
        <f t="shared" si="145"/>
        <v>1.3993820185614849</v>
      </c>
      <c r="K1350" s="50">
        <f t="shared" si="146"/>
        <v>254.51903766312341</v>
      </c>
      <c r="L1350" s="53">
        <f t="shared" si="144"/>
        <v>3.2055242821861345</v>
      </c>
      <c r="M1350">
        <v>19.100000000000001</v>
      </c>
      <c r="N1350">
        <v>49.300000000000004</v>
      </c>
      <c r="O1350">
        <v>617</v>
      </c>
      <c r="P1350">
        <v>9.6</v>
      </c>
      <c r="Q1350">
        <v>41.86</v>
      </c>
      <c r="R1350" s="7">
        <v>12.522</v>
      </c>
      <c r="S1350">
        <v>64867</v>
      </c>
      <c r="T1350">
        <v>2</v>
      </c>
      <c r="U1350" s="9">
        <v>15.638</v>
      </c>
      <c r="V1350" s="9">
        <v>15.641999999999999</v>
      </c>
      <c r="W1350" s="9">
        <v>14.645</v>
      </c>
      <c r="X1350" s="9">
        <v>15.484999999999999</v>
      </c>
      <c r="Y1350" s="9">
        <v>16.324999999999999</v>
      </c>
    </row>
    <row r="1351" spans="1:25" hidden="1" x14ac:dyDescent="0.3">
      <c r="A1351" t="s">
        <v>1455</v>
      </c>
      <c r="B1351" t="s">
        <v>1456</v>
      </c>
      <c r="C1351" t="s">
        <v>1460</v>
      </c>
      <c r="D1351" t="s">
        <v>69</v>
      </c>
      <c r="E1351" s="52">
        <f>Transportation!E1351/1000000</f>
        <v>1.3600000000000002E-5</v>
      </c>
      <c r="F1351" s="55">
        <f t="shared" si="141"/>
        <v>3.2879120879120917E-6</v>
      </c>
      <c r="G1351" s="57">
        <f t="shared" si="142"/>
        <v>3.287912087912092E-7</v>
      </c>
      <c r="H1351" s="4">
        <f t="shared" si="143"/>
        <v>5.2307692307692363E-8</v>
      </c>
      <c r="I1351">
        <v>147900</v>
      </c>
      <c r="J1351">
        <f t="shared" si="145"/>
        <v>2.7186551724137935</v>
      </c>
      <c r="K1351" s="50">
        <f t="shared" si="146"/>
        <v>174.67919104582811</v>
      </c>
      <c r="L1351" s="53">
        <f t="shared" si="144"/>
        <v>4.2740323762481802</v>
      </c>
      <c r="M1351">
        <v>8.0400000000000009</v>
      </c>
      <c r="N1351">
        <v>52.2</v>
      </c>
      <c r="O1351">
        <v>466</v>
      </c>
      <c r="P1351">
        <v>12.61</v>
      </c>
      <c r="Q1351">
        <v>37.46</v>
      </c>
      <c r="R1351" s="7">
        <v>8.9413999999999998</v>
      </c>
      <c r="S1351" s="8">
        <v>184400</v>
      </c>
      <c r="T1351">
        <v>2</v>
      </c>
      <c r="U1351" s="9">
        <v>14.593</v>
      </c>
      <c r="V1351" s="9">
        <v>14.587</v>
      </c>
      <c r="W1351" s="9">
        <v>14.545999999999999</v>
      </c>
      <c r="X1351" s="9">
        <v>14.571</v>
      </c>
      <c r="Y1351" s="9">
        <v>14.596</v>
      </c>
    </row>
    <row r="1352" spans="1:25" hidden="1" x14ac:dyDescent="0.3">
      <c r="A1352" t="s">
        <v>1455</v>
      </c>
      <c r="B1352" t="s">
        <v>1456</v>
      </c>
      <c r="C1352" t="s">
        <v>1461</v>
      </c>
      <c r="D1352" t="s">
        <v>69</v>
      </c>
      <c r="E1352" s="52">
        <f>Transportation!E1352/1000000</f>
        <v>5.2800000000000003E-6</v>
      </c>
      <c r="F1352" s="55">
        <f t="shared" si="141"/>
        <v>1.2764835164835179E-6</v>
      </c>
      <c r="G1352" s="57">
        <f t="shared" si="142"/>
        <v>1.276483516483518E-7</v>
      </c>
      <c r="H1352" s="4">
        <f t="shared" si="143"/>
        <v>2.0307692307692328E-8</v>
      </c>
      <c r="I1352">
        <v>128100</v>
      </c>
      <c r="J1352">
        <f t="shared" si="145"/>
        <v>1.2186196721311475</v>
      </c>
      <c r="K1352" s="50">
        <f t="shared" si="146"/>
        <v>151.29414721413508</v>
      </c>
      <c r="L1352" s="53">
        <f t="shared" si="144"/>
        <v>1.6593302166610577</v>
      </c>
      <c r="M1352">
        <v>22.700000000000003</v>
      </c>
      <c r="N1352">
        <v>26.900000000000002</v>
      </c>
      <c r="O1352">
        <v>584</v>
      </c>
      <c r="P1352">
        <v>13.5</v>
      </c>
      <c r="Q1352">
        <v>39.47</v>
      </c>
      <c r="R1352" s="7">
        <v>21.724</v>
      </c>
      <c r="S1352" s="8">
        <v>162700</v>
      </c>
      <c r="T1352">
        <v>3</v>
      </c>
      <c r="U1352" s="9">
        <v>20.811</v>
      </c>
      <c r="V1352" s="9">
        <v>20.792999999999999</v>
      </c>
      <c r="W1352" s="9">
        <v>20.561</v>
      </c>
      <c r="X1352" s="9">
        <v>21.042999999999999</v>
      </c>
      <c r="Y1352" s="9">
        <v>21.716000000000001</v>
      </c>
    </row>
    <row r="1353" spans="1:25" hidden="1" x14ac:dyDescent="0.3">
      <c r="A1353" t="s">
        <v>1455</v>
      </c>
      <c r="B1353" t="s">
        <v>1456</v>
      </c>
      <c r="C1353" t="s">
        <v>1462</v>
      </c>
      <c r="D1353" t="s">
        <v>69</v>
      </c>
      <c r="E1353" s="52">
        <f>Transportation!E1353/1000000</f>
        <v>8.1300000000000001E-6</v>
      </c>
      <c r="F1353" s="55">
        <f t="shared" si="141"/>
        <v>1.9654945054945075E-6</v>
      </c>
      <c r="G1353" s="57">
        <f t="shared" si="142"/>
        <v>1.9654945054945075E-7</v>
      </c>
      <c r="H1353" s="4">
        <f t="shared" si="143"/>
        <v>3.1269230769230801E-8</v>
      </c>
      <c r="I1353">
        <v>171000</v>
      </c>
      <c r="J1353">
        <f t="shared" si="145"/>
        <v>1.405652039473684</v>
      </c>
      <c r="K1353" s="50">
        <f t="shared" si="146"/>
        <v>201.96174218280328</v>
      </c>
      <c r="L1353" s="53">
        <f t="shared" si="144"/>
        <v>2.5549914131542422</v>
      </c>
      <c r="M1353">
        <v>19.100000000000001</v>
      </c>
      <c r="N1353">
        <v>39.1</v>
      </c>
      <c r="O1353">
        <v>526</v>
      </c>
      <c r="P1353">
        <v>8.5399999999999991</v>
      </c>
      <c r="Q1353">
        <v>39.26</v>
      </c>
      <c r="R1353" s="7">
        <v>13.461</v>
      </c>
      <c r="S1353">
        <v>36087</v>
      </c>
      <c r="T1353">
        <v>1</v>
      </c>
      <c r="U1353" s="9">
        <v>15.339</v>
      </c>
      <c r="V1353" s="9">
        <v>15.339</v>
      </c>
      <c r="W1353" s="9">
        <v>15.339</v>
      </c>
      <c r="X1353" s="9">
        <v>15.339</v>
      </c>
      <c r="Y1353" s="9">
        <v>15.339</v>
      </c>
    </row>
    <row r="1354" spans="1:25" hidden="1" x14ac:dyDescent="0.3">
      <c r="A1354" t="s">
        <v>1463</v>
      </c>
      <c r="B1354" t="s">
        <v>1464</v>
      </c>
      <c r="C1354" t="s">
        <v>1465</v>
      </c>
      <c r="D1354" t="s">
        <v>29</v>
      </c>
      <c r="E1354" s="52">
        <f>Transportation!E1354/1000000</f>
        <v>1.38E-5</v>
      </c>
      <c r="F1354" s="55">
        <f t="shared" si="141"/>
        <v>3.3362637362637397E-6</v>
      </c>
      <c r="G1354" s="57">
        <f t="shared" si="142"/>
        <v>3.3362637362637396E-7</v>
      </c>
      <c r="H1354" s="4">
        <f t="shared" si="143"/>
        <v>5.307692307692313E-8</v>
      </c>
      <c r="I1354">
        <v>1019000</v>
      </c>
      <c r="J1354">
        <f t="shared" si="145"/>
        <v>0.40039467615309127</v>
      </c>
      <c r="K1354" s="50">
        <f>I1354*CVDFIN</f>
        <v>3541.854331435708</v>
      </c>
      <c r="L1354" s="53">
        <f t="shared" si="144"/>
        <v>12.763256562149612</v>
      </c>
      <c r="M1354">
        <v>204</v>
      </c>
      <c r="N1354">
        <v>71.3</v>
      </c>
      <c r="O1354">
        <v>645</v>
      </c>
      <c r="P1354">
        <v>60.24</v>
      </c>
      <c r="Q1354">
        <v>24.94</v>
      </c>
      <c r="R1354" s="7">
        <v>9.0479000000000003</v>
      </c>
      <c r="S1354" s="8">
        <v>766030</v>
      </c>
      <c r="T1354">
        <v>13</v>
      </c>
      <c r="U1354" s="9">
        <v>9.8815000000000008</v>
      </c>
      <c r="V1354" s="9">
        <v>9.6409000000000002</v>
      </c>
      <c r="W1354" s="9">
        <v>8.6160999999999994</v>
      </c>
      <c r="X1354" s="9">
        <v>9.3661999999999992</v>
      </c>
      <c r="Y1354" s="9">
        <v>10.725</v>
      </c>
    </row>
    <row r="1355" spans="1:25" hidden="1" x14ac:dyDescent="0.3">
      <c r="A1355" t="s">
        <v>1463</v>
      </c>
      <c r="B1355" t="s">
        <v>1464</v>
      </c>
      <c r="C1355" t="s">
        <v>1466</v>
      </c>
      <c r="D1355" t="s">
        <v>29</v>
      </c>
      <c r="E1355" s="52">
        <f>Transportation!E1355/1000000</f>
        <v>1.1800000000000001E-5</v>
      </c>
      <c r="F1355" s="55">
        <f t="shared" si="141"/>
        <v>2.852747252747256E-6</v>
      </c>
      <c r="G1355" s="57">
        <f t="shared" si="142"/>
        <v>2.8527472527472561E-7</v>
      </c>
      <c r="H1355" s="4">
        <f t="shared" si="143"/>
        <v>4.5384615384615432E-8</v>
      </c>
      <c r="I1355">
        <v>110200</v>
      </c>
      <c r="J1355">
        <f t="shared" si="145"/>
        <v>3.1658024047186935</v>
      </c>
      <c r="K1355" s="50">
        <f>I1355*CVDFIN</f>
        <v>383.03468824751229</v>
      </c>
      <c r="L1355" s="53">
        <f t="shared" si="144"/>
        <v>10.913509234301845</v>
      </c>
      <c r="M1355">
        <v>16.600000000000001</v>
      </c>
      <c r="N1355">
        <v>27.1</v>
      </c>
      <c r="O1355">
        <v>327</v>
      </c>
      <c r="P1355">
        <v>60.98</v>
      </c>
      <c r="Q1355">
        <v>25.65</v>
      </c>
      <c r="R1355" s="7">
        <v>12.068</v>
      </c>
      <c r="S1355">
        <v>72396</v>
      </c>
      <c r="T1355">
        <v>3</v>
      </c>
      <c r="U1355" s="9">
        <v>7.8380999999999998</v>
      </c>
      <c r="V1355" s="9">
        <v>7.8586999999999998</v>
      </c>
      <c r="W1355" s="9">
        <v>7.8342000000000001</v>
      </c>
      <c r="X1355" s="9">
        <v>7.8864999999999998</v>
      </c>
      <c r="Y1355" s="9">
        <v>7.9387999999999996</v>
      </c>
    </row>
    <row r="1356" spans="1:25" hidden="1" x14ac:dyDescent="0.3">
      <c r="A1356" t="s">
        <v>1463</v>
      </c>
      <c r="B1356" t="s">
        <v>1464</v>
      </c>
      <c r="C1356" t="s">
        <v>1467</v>
      </c>
      <c r="D1356" t="s">
        <v>29</v>
      </c>
      <c r="E1356" s="52">
        <f>Transportation!E1356/1000000</f>
        <v>1.2600000000000001E-5</v>
      </c>
      <c r="F1356" s="55">
        <f t="shared" si="141"/>
        <v>3.0461538461538498E-6</v>
      </c>
      <c r="G1356" s="57">
        <f t="shared" si="142"/>
        <v>3.0461538461538497E-7</v>
      </c>
      <c r="H1356" s="4">
        <f t="shared" si="143"/>
        <v>4.8461538461538511E-8</v>
      </c>
      <c r="I1356">
        <v>157600</v>
      </c>
      <c r="J1356">
        <f t="shared" si="145"/>
        <v>2.3637292195431474</v>
      </c>
      <c r="K1356" s="50">
        <f>I1356*CVDFIN</f>
        <v>547.78826558809385</v>
      </c>
      <c r="L1356" s="53">
        <f t="shared" si="144"/>
        <v>11.653408165440954</v>
      </c>
      <c r="M1356">
        <v>20.400000000000002</v>
      </c>
      <c r="N1356">
        <v>34.9</v>
      </c>
      <c r="O1356">
        <v>384</v>
      </c>
      <c r="P1356">
        <v>65.02</v>
      </c>
      <c r="Q1356">
        <v>25.5</v>
      </c>
      <c r="R1356" s="7">
        <v>11.022</v>
      </c>
      <c r="S1356">
        <v>51691</v>
      </c>
      <c r="T1356">
        <v>4</v>
      </c>
      <c r="U1356" s="9">
        <v>4.6635999999999997</v>
      </c>
      <c r="V1356" s="9">
        <v>4.6554000000000002</v>
      </c>
      <c r="W1356" s="9">
        <v>4.6295000000000002</v>
      </c>
      <c r="X1356" s="9">
        <v>4.6295000000000002</v>
      </c>
      <c r="Y1356" s="9">
        <v>4.6841999999999997</v>
      </c>
    </row>
    <row r="1357" spans="1:25" hidden="1" x14ac:dyDescent="0.3">
      <c r="A1357" t="s">
        <v>1463</v>
      </c>
      <c r="B1357" t="s">
        <v>1464</v>
      </c>
      <c r="C1357" t="s">
        <v>1468</v>
      </c>
      <c r="D1357" t="s">
        <v>29</v>
      </c>
      <c r="E1357" s="52">
        <f>Transportation!E1357/1000000</f>
        <v>2.3400000000000003E-5</v>
      </c>
      <c r="F1357" s="55">
        <f t="shared" si="141"/>
        <v>5.6571428571428635E-6</v>
      </c>
      <c r="G1357" s="57">
        <f t="shared" si="142"/>
        <v>5.6571428571428635E-7</v>
      </c>
      <c r="H1357" s="4">
        <f t="shared" si="143"/>
        <v>9.0000000000000091E-8</v>
      </c>
      <c r="I1357">
        <v>270800</v>
      </c>
      <c r="J1357">
        <f t="shared" si="145"/>
        <v>2.5547628323485969</v>
      </c>
      <c r="K1357" s="50">
        <f>I1357*CVDFIN</f>
        <v>941.25039543944035</v>
      </c>
      <c r="L1357" s="53">
        <f t="shared" si="144"/>
        <v>21.642043735818913</v>
      </c>
      <c r="M1357">
        <v>20.900000000000002</v>
      </c>
      <c r="N1357">
        <v>59.300000000000004</v>
      </c>
      <c r="O1357">
        <v>373</v>
      </c>
      <c r="P1357">
        <v>61.49</v>
      </c>
      <c r="Q1357">
        <v>23.81</v>
      </c>
      <c r="R1357" s="7">
        <v>6.2869000000000002</v>
      </c>
      <c r="S1357">
        <v>54145</v>
      </c>
      <c r="T1357">
        <v>5</v>
      </c>
      <c r="U1357" s="9">
        <v>6.8205</v>
      </c>
      <c r="V1357" s="9">
        <v>6.7645999999999997</v>
      </c>
      <c r="W1357" s="9">
        <v>6.6219999999999999</v>
      </c>
      <c r="X1357" s="9">
        <v>6.6219999999999999</v>
      </c>
      <c r="Y1357" s="9">
        <v>6.8869999999999996</v>
      </c>
    </row>
    <row r="1358" spans="1:25" hidden="1" x14ac:dyDescent="0.3">
      <c r="A1358" t="s">
        <v>1463</v>
      </c>
      <c r="B1358" t="s">
        <v>1464</v>
      </c>
      <c r="C1358" t="s">
        <v>1469</v>
      </c>
      <c r="D1358" t="s">
        <v>29</v>
      </c>
      <c r="E1358" s="52">
        <f>Transportation!E1358/1000000</f>
        <v>1.2600000000000001E-5</v>
      </c>
      <c r="F1358" s="55">
        <f t="shared" si="141"/>
        <v>3.0461538461538498E-6</v>
      </c>
      <c r="G1358" s="57">
        <f t="shared" si="142"/>
        <v>3.0461538461538497E-7</v>
      </c>
      <c r="H1358" s="4">
        <f t="shared" si="143"/>
        <v>4.8461538461538511E-8</v>
      </c>
      <c r="I1358">
        <v>239000</v>
      </c>
      <c r="J1358">
        <f t="shared" si="145"/>
        <v>1.5586766736401676</v>
      </c>
      <c r="K1358" s="50">
        <f>I1358*CVDFIN</f>
        <v>830.71951443879709</v>
      </c>
      <c r="L1358" s="53">
        <f t="shared" si="144"/>
        <v>11.653408165440954</v>
      </c>
      <c r="M1358">
        <v>36.1</v>
      </c>
      <c r="N1358">
        <v>39.800000000000004</v>
      </c>
      <c r="O1358">
        <v>415</v>
      </c>
      <c r="P1358">
        <v>60.46</v>
      </c>
      <c r="Q1358">
        <v>22.28</v>
      </c>
      <c r="R1358" s="7">
        <v>10.44</v>
      </c>
      <c r="S1358" s="8">
        <v>139880</v>
      </c>
      <c r="T1358">
        <v>5</v>
      </c>
      <c r="U1358" s="9">
        <v>10.045</v>
      </c>
      <c r="V1358" s="9">
        <v>10.012</v>
      </c>
      <c r="W1358" s="9">
        <v>9.2372999999999994</v>
      </c>
      <c r="X1358" s="9">
        <v>9.9575999999999993</v>
      </c>
      <c r="Y1358" s="9">
        <v>10.06</v>
      </c>
    </row>
    <row r="1359" spans="1:25" hidden="1" x14ac:dyDescent="0.3">
      <c r="A1359" t="s">
        <v>1470</v>
      </c>
      <c r="B1359" t="s">
        <v>1471</v>
      </c>
      <c r="C1359" t="s">
        <v>1472</v>
      </c>
      <c r="D1359" t="s">
        <v>29</v>
      </c>
      <c r="E1359" s="52">
        <f>Transportation!E1359/1000000</f>
        <v>5.4099999999999999E-6</v>
      </c>
      <c r="F1359" s="55">
        <f t="shared" si="141"/>
        <v>1.3079120879120892E-6</v>
      </c>
      <c r="G1359" s="57">
        <f t="shared" si="142"/>
        <v>1.3079120879120893E-7</v>
      </c>
      <c r="H1359" s="4">
        <f t="shared" si="143"/>
        <v>2.0807692307692326E-8</v>
      </c>
      <c r="I1359">
        <v>134200</v>
      </c>
      <c r="J1359">
        <f t="shared" si="145"/>
        <v>1.1918679489567807</v>
      </c>
      <c r="K1359" s="50">
        <f t="shared" ref="K1359:K1390" si="147">I1359*CVDFRA</f>
        <v>300.66811329520925</v>
      </c>
      <c r="L1359" s="53">
        <f t="shared" si="144"/>
        <v>3.225210187588794</v>
      </c>
      <c r="M1359">
        <v>32.5</v>
      </c>
      <c r="N1359">
        <v>23.5</v>
      </c>
      <c r="O1359">
        <v>527</v>
      </c>
      <c r="P1359">
        <v>43.52</v>
      </c>
      <c r="Q1359">
        <v>5.42</v>
      </c>
      <c r="R1359" s="7">
        <v>22.37</v>
      </c>
      <c r="S1359" s="8">
        <v>151130</v>
      </c>
      <c r="T1359">
        <v>3</v>
      </c>
      <c r="U1359" s="9">
        <v>13.512</v>
      </c>
      <c r="V1359" s="9">
        <v>13.669</v>
      </c>
      <c r="W1359" s="9">
        <v>13.45</v>
      </c>
      <c r="X1359" s="9">
        <v>13.648999999999999</v>
      </c>
      <c r="Y1359" s="9">
        <v>14.496</v>
      </c>
    </row>
    <row r="1360" spans="1:25" hidden="1" x14ac:dyDescent="0.3">
      <c r="A1360" t="s">
        <v>1470</v>
      </c>
      <c r="B1360" t="s">
        <v>1471</v>
      </c>
      <c r="C1360" t="s">
        <v>1473</v>
      </c>
      <c r="D1360" t="s">
        <v>29</v>
      </c>
      <c r="E1360" s="52">
        <f>Transportation!E1360/1000000</f>
        <v>7.9899999999999997E-6</v>
      </c>
      <c r="F1360" s="55">
        <f t="shared" si="141"/>
        <v>1.9316483516483538E-6</v>
      </c>
      <c r="G1360" s="57">
        <f t="shared" si="142"/>
        <v>1.9316483516483537E-7</v>
      </c>
      <c r="H1360" s="4">
        <f t="shared" si="143"/>
        <v>3.0730769230769258E-8</v>
      </c>
      <c r="I1360">
        <v>160800</v>
      </c>
      <c r="J1360">
        <f t="shared" si="145"/>
        <v>1.469075536380597</v>
      </c>
      <c r="K1360" s="50">
        <f t="shared" si="147"/>
        <v>360.26402844910319</v>
      </c>
      <c r="L1360" s="53">
        <f t="shared" si="144"/>
        <v>4.763295637492508</v>
      </c>
      <c r="M1360">
        <v>22.8</v>
      </c>
      <c r="N1360">
        <v>33.700000000000003</v>
      </c>
      <c r="O1360">
        <v>545</v>
      </c>
      <c r="P1360">
        <v>49.89</v>
      </c>
      <c r="Q1360">
        <v>2.31</v>
      </c>
      <c r="R1360" s="7">
        <v>16.202999999999999</v>
      </c>
      <c r="S1360" s="8">
        <v>180770</v>
      </c>
      <c r="T1360">
        <v>4</v>
      </c>
      <c r="U1360" s="9">
        <v>18.515000000000001</v>
      </c>
      <c r="V1360" s="9">
        <v>18.632999999999999</v>
      </c>
      <c r="W1360" s="9">
        <v>18.137</v>
      </c>
      <c r="X1360" s="9">
        <v>18.890999999999998</v>
      </c>
      <c r="Y1360" s="9">
        <v>19.401</v>
      </c>
    </row>
    <row r="1361" spans="1:25" hidden="1" x14ac:dyDescent="0.3">
      <c r="A1361" t="s">
        <v>1470</v>
      </c>
      <c r="B1361" t="s">
        <v>1471</v>
      </c>
      <c r="C1361" t="s">
        <v>1474</v>
      </c>
      <c r="D1361" t="s">
        <v>29</v>
      </c>
      <c r="E1361" s="52">
        <f>Transportation!E1361/1000000</f>
        <v>7.2000000000000005E-6</v>
      </c>
      <c r="F1361" s="55">
        <f t="shared" si="141"/>
        <v>1.7406593406593425E-6</v>
      </c>
      <c r="G1361" s="57">
        <f t="shared" si="142"/>
        <v>1.7406593406593425E-7</v>
      </c>
      <c r="H1361" s="4">
        <f t="shared" si="143"/>
        <v>2.7692307692307721E-8</v>
      </c>
      <c r="I1361">
        <v>226900</v>
      </c>
      <c r="J1361">
        <f t="shared" si="145"/>
        <v>0.93816967827236664</v>
      </c>
      <c r="K1361" s="50">
        <f t="shared" si="147"/>
        <v>508.3576371585915</v>
      </c>
      <c r="L1361" s="53">
        <f t="shared" si="144"/>
        <v>4.2923314881033861</v>
      </c>
      <c r="M1361">
        <v>51.400000000000006</v>
      </c>
      <c r="N1361">
        <v>31.6</v>
      </c>
      <c r="O1361">
        <v>542</v>
      </c>
      <c r="P1361">
        <v>47.46</v>
      </c>
      <c r="Q1361">
        <v>-0.55000000000000004</v>
      </c>
      <c r="R1361" s="7">
        <v>17.125</v>
      </c>
      <c r="S1361" s="8">
        <v>257960</v>
      </c>
      <c r="T1361">
        <v>5</v>
      </c>
      <c r="U1361" s="9">
        <v>13.148</v>
      </c>
      <c r="V1361" s="9">
        <v>13.099</v>
      </c>
      <c r="W1361" s="9">
        <v>11.942</v>
      </c>
      <c r="X1361" s="9">
        <v>12.999000000000001</v>
      </c>
      <c r="Y1361" s="9">
        <v>13.648999999999999</v>
      </c>
    </row>
    <row r="1362" spans="1:25" hidden="1" x14ac:dyDescent="0.3">
      <c r="A1362" t="s">
        <v>1470</v>
      </c>
      <c r="B1362" t="s">
        <v>1471</v>
      </c>
      <c r="C1362" t="s">
        <v>1475</v>
      </c>
      <c r="D1362" t="s">
        <v>29</v>
      </c>
      <c r="E1362" s="52">
        <f>Transportation!E1362/1000000</f>
        <v>3.8299999999999998E-6</v>
      </c>
      <c r="F1362" s="55">
        <f t="shared" si="141"/>
        <v>9.2593406593406686E-7</v>
      </c>
      <c r="G1362" s="57">
        <f t="shared" si="142"/>
        <v>9.2593406593406684E-8</v>
      </c>
      <c r="H1362" s="4">
        <f t="shared" si="143"/>
        <v>1.4730769230769243E-8</v>
      </c>
      <c r="I1362">
        <v>103700</v>
      </c>
      <c r="J1362">
        <f t="shared" si="145"/>
        <v>1.0919516513982641</v>
      </c>
      <c r="K1362" s="50">
        <f t="shared" si="147"/>
        <v>232.3344511826617</v>
      </c>
      <c r="L1362" s="53">
        <f t="shared" si="144"/>
        <v>2.2832818888105515</v>
      </c>
      <c r="M1362">
        <v>50</v>
      </c>
      <c r="N1362">
        <v>14.700000000000001</v>
      </c>
      <c r="O1362">
        <v>461</v>
      </c>
      <c r="P1362">
        <v>45.66</v>
      </c>
      <c r="Q1362">
        <v>0.15</v>
      </c>
      <c r="R1362" s="7">
        <v>31.411999999999999</v>
      </c>
      <c r="S1362" s="8">
        <v>118020</v>
      </c>
      <c r="T1362">
        <v>5</v>
      </c>
      <c r="U1362" s="9">
        <v>11.385</v>
      </c>
      <c r="V1362" s="9">
        <v>11.377000000000001</v>
      </c>
      <c r="W1362" s="9">
        <v>11.284000000000001</v>
      </c>
      <c r="X1362" s="9">
        <v>11.385</v>
      </c>
      <c r="Y1362" s="9">
        <v>12.547000000000001</v>
      </c>
    </row>
    <row r="1363" spans="1:25" hidden="1" x14ac:dyDescent="0.3">
      <c r="A1363" t="s">
        <v>1470</v>
      </c>
      <c r="B1363" t="s">
        <v>1471</v>
      </c>
      <c r="C1363" t="s">
        <v>1476</v>
      </c>
      <c r="D1363" t="s">
        <v>29</v>
      </c>
      <c r="E1363" s="52">
        <f>Transportation!E1363/1000000</f>
        <v>7.4100000000000002E-6</v>
      </c>
      <c r="F1363" s="55">
        <f t="shared" si="141"/>
        <v>1.7914285714285734E-6</v>
      </c>
      <c r="G1363" s="57">
        <f t="shared" si="142"/>
        <v>1.7914285714285734E-7</v>
      </c>
      <c r="H1363" s="4">
        <f t="shared" si="143"/>
        <v>2.8500000000000027E-8</v>
      </c>
      <c r="I1363">
        <v>136800</v>
      </c>
      <c r="J1363">
        <f t="shared" si="145"/>
        <v>1.6014578125000001</v>
      </c>
      <c r="K1363" s="50">
        <f t="shared" si="147"/>
        <v>306.49327793431166</v>
      </c>
      <c r="L1363" s="53">
        <f t="shared" si="144"/>
        <v>4.4175244898397361</v>
      </c>
      <c r="M1363">
        <v>35.9</v>
      </c>
      <c r="N1363">
        <v>22.8</v>
      </c>
      <c r="O1363">
        <v>377</v>
      </c>
      <c r="P1363">
        <v>45.92</v>
      </c>
      <c r="Q1363">
        <v>6.11</v>
      </c>
      <c r="R1363" s="7">
        <v>16.523</v>
      </c>
      <c r="S1363" s="8">
        <v>170350</v>
      </c>
      <c r="T1363">
        <v>4</v>
      </c>
      <c r="U1363" s="9">
        <v>13.353</v>
      </c>
      <c r="V1363" s="9">
        <v>13.446999999999999</v>
      </c>
      <c r="W1363" s="9">
        <v>12.747999999999999</v>
      </c>
      <c r="X1363" s="9">
        <v>13.35</v>
      </c>
      <c r="Y1363" s="9">
        <v>14.198</v>
      </c>
    </row>
    <row r="1364" spans="1:25" hidden="1" x14ac:dyDescent="0.3">
      <c r="A1364" t="s">
        <v>1470</v>
      </c>
      <c r="B1364" t="s">
        <v>1471</v>
      </c>
      <c r="C1364" t="s">
        <v>1477</v>
      </c>
      <c r="D1364" t="s">
        <v>29</v>
      </c>
      <c r="E1364" s="52">
        <f>Transportation!E1364/1000000</f>
        <v>8.7300000000000011E-6</v>
      </c>
      <c r="F1364" s="55">
        <f t="shared" si="141"/>
        <v>2.1105494505494529E-6</v>
      </c>
      <c r="G1364" s="57">
        <f t="shared" si="142"/>
        <v>2.110549450549453E-7</v>
      </c>
      <c r="H1364" s="4">
        <f t="shared" si="143"/>
        <v>3.3576923076923114E-8</v>
      </c>
      <c r="I1364">
        <v>106700</v>
      </c>
      <c r="J1364">
        <f t="shared" si="145"/>
        <v>2.4189852272727275</v>
      </c>
      <c r="K1364" s="50">
        <f t="shared" si="147"/>
        <v>239.05579499701065</v>
      </c>
      <c r="L1364" s="53">
        <f t="shared" si="144"/>
        <v>5.2044519293253568</v>
      </c>
      <c r="M1364">
        <v>16.8</v>
      </c>
      <c r="N1364">
        <v>26.1</v>
      </c>
      <c r="O1364">
        <v>377</v>
      </c>
      <c r="P1364">
        <v>46.19</v>
      </c>
      <c r="Q1364">
        <v>6.25</v>
      </c>
      <c r="R1364" s="7">
        <v>14.471</v>
      </c>
      <c r="S1364" s="8">
        <v>274420</v>
      </c>
      <c r="T1364">
        <v>3</v>
      </c>
      <c r="U1364" s="9">
        <v>14.39</v>
      </c>
      <c r="V1364" s="9">
        <v>14.613</v>
      </c>
      <c r="W1364" s="9">
        <v>14.247999999999999</v>
      </c>
      <c r="X1364" s="9">
        <v>14.943</v>
      </c>
      <c r="Y1364" s="9">
        <v>15.289</v>
      </c>
    </row>
    <row r="1365" spans="1:25" hidden="1" x14ac:dyDescent="0.3">
      <c r="A1365" t="s">
        <v>1470</v>
      </c>
      <c r="B1365" t="s">
        <v>1471</v>
      </c>
      <c r="C1365" t="s">
        <v>1478</v>
      </c>
      <c r="D1365" t="s">
        <v>29</v>
      </c>
      <c r="E1365" s="52">
        <f>Transportation!E1365/1000000</f>
        <v>5.1699999999999996E-6</v>
      </c>
      <c r="F1365" s="55">
        <f t="shared" si="141"/>
        <v>1.249890109890111E-6</v>
      </c>
      <c r="G1365" s="57">
        <f t="shared" si="142"/>
        <v>1.2498901098901112E-7</v>
      </c>
      <c r="H1365" s="4">
        <f t="shared" si="143"/>
        <v>1.9884615384615402E-8</v>
      </c>
      <c r="I1365">
        <v>253600</v>
      </c>
      <c r="J1365">
        <f t="shared" si="145"/>
        <v>0.60273260548107255</v>
      </c>
      <c r="K1365" s="50">
        <f t="shared" si="147"/>
        <v>568.17759710629707</v>
      </c>
      <c r="L1365" s="53">
        <f t="shared" si="144"/>
        <v>3.082132471318682</v>
      </c>
      <c r="M1365">
        <v>121</v>
      </c>
      <c r="N1365">
        <v>23.1</v>
      </c>
      <c r="O1365">
        <v>498</v>
      </c>
      <c r="P1365">
        <v>43.95</v>
      </c>
      <c r="Q1365">
        <v>4.8499999999999996</v>
      </c>
      <c r="R1365" s="7">
        <v>21.577999999999999</v>
      </c>
      <c r="S1365" s="8">
        <v>276730</v>
      </c>
      <c r="T1365">
        <v>8</v>
      </c>
      <c r="U1365" s="9">
        <v>13.946</v>
      </c>
      <c r="V1365" s="9">
        <v>13.867000000000001</v>
      </c>
      <c r="W1365" s="9">
        <v>13.249000000000001</v>
      </c>
      <c r="X1365" s="9">
        <v>13.648999999999999</v>
      </c>
      <c r="Y1365" s="9">
        <v>14.098000000000001</v>
      </c>
    </row>
    <row r="1366" spans="1:25" hidden="1" x14ac:dyDescent="0.3">
      <c r="A1366" t="s">
        <v>1470</v>
      </c>
      <c r="B1366" t="s">
        <v>1471</v>
      </c>
      <c r="C1366" t="s">
        <v>1479</v>
      </c>
      <c r="D1366" t="s">
        <v>29</v>
      </c>
      <c r="E1366" s="52">
        <f>Transportation!E1366/1000000</f>
        <v>1.13E-5</v>
      </c>
      <c r="F1366" s="55">
        <f t="shared" si="141"/>
        <v>2.7318681318681348E-6</v>
      </c>
      <c r="G1366" s="57">
        <f t="shared" si="142"/>
        <v>2.7318681318681349E-7</v>
      </c>
      <c r="H1366" s="4">
        <f t="shared" si="143"/>
        <v>4.3461538461538506E-8</v>
      </c>
      <c r="I1366">
        <v>179000</v>
      </c>
      <c r="J1366">
        <f t="shared" si="145"/>
        <v>1.8664175279329609</v>
      </c>
      <c r="K1366" s="50">
        <f t="shared" si="147"/>
        <v>401.04018092282007</v>
      </c>
      <c r="L1366" s="53">
        <f t="shared" si="144"/>
        <v>6.7365758077178146</v>
      </c>
      <c r="M1366">
        <v>25</v>
      </c>
      <c r="N1366">
        <v>35.800000000000004</v>
      </c>
      <c r="O1366">
        <v>377</v>
      </c>
      <c r="P1366">
        <v>43.5</v>
      </c>
      <c r="Q1366">
        <v>-1.5</v>
      </c>
      <c r="R1366" s="7">
        <v>10.521000000000001</v>
      </c>
      <c r="S1366" s="8">
        <v>145990</v>
      </c>
      <c r="T1366">
        <v>4</v>
      </c>
      <c r="U1366" s="9">
        <v>11.38</v>
      </c>
      <c r="V1366" s="9">
        <v>9.3038000000000007</v>
      </c>
      <c r="W1366" s="9">
        <v>11.335000000000001</v>
      </c>
      <c r="X1366" s="9">
        <v>11.385</v>
      </c>
      <c r="Y1366" s="9">
        <v>11.537000000000001</v>
      </c>
    </row>
    <row r="1367" spans="1:25" hidden="1" x14ac:dyDescent="0.3">
      <c r="A1367" t="s">
        <v>1470</v>
      </c>
      <c r="B1367" t="s">
        <v>1471</v>
      </c>
      <c r="C1367" t="s">
        <v>1480</v>
      </c>
      <c r="D1367" t="s">
        <v>29</v>
      </c>
      <c r="E1367" s="52">
        <f>Transportation!E1367/1000000</f>
        <v>7.3200000000000002E-6</v>
      </c>
      <c r="F1367" s="55">
        <f t="shared" si="141"/>
        <v>1.7696703296703315E-6</v>
      </c>
      <c r="G1367" s="57">
        <f t="shared" si="142"/>
        <v>1.7696703296703315E-7</v>
      </c>
      <c r="H1367" s="4">
        <f t="shared" si="143"/>
        <v>2.8153846153846183E-8</v>
      </c>
      <c r="I1367">
        <v>134300</v>
      </c>
      <c r="J1367">
        <f t="shared" si="145"/>
        <v>1.6114560312732689</v>
      </c>
      <c r="K1367" s="50">
        <f t="shared" si="147"/>
        <v>300.89215808902088</v>
      </c>
      <c r="L1367" s="53">
        <f t="shared" si="144"/>
        <v>4.3638703462384436</v>
      </c>
      <c r="M1367">
        <v>30.1</v>
      </c>
      <c r="N1367">
        <v>24.5</v>
      </c>
      <c r="O1367">
        <v>439</v>
      </c>
      <c r="P1367">
        <v>47.24</v>
      </c>
      <c r="Q1367">
        <v>6.01</v>
      </c>
      <c r="R1367" s="7">
        <v>17.933</v>
      </c>
      <c r="S1367" s="8">
        <v>129310</v>
      </c>
      <c r="T1367">
        <v>2</v>
      </c>
      <c r="U1367" s="9">
        <v>12.334</v>
      </c>
      <c r="V1367" s="9">
        <v>12.385</v>
      </c>
      <c r="W1367" s="9">
        <v>12.295</v>
      </c>
      <c r="X1367" s="9">
        <v>12.420999999999999</v>
      </c>
      <c r="Y1367" s="9">
        <v>12.547000000000001</v>
      </c>
    </row>
    <row r="1368" spans="1:25" hidden="1" x14ac:dyDescent="0.3">
      <c r="A1368" t="s">
        <v>1470</v>
      </c>
      <c r="B1368" t="s">
        <v>1471</v>
      </c>
      <c r="C1368" t="s">
        <v>1481</v>
      </c>
      <c r="D1368" t="s">
        <v>29</v>
      </c>
      <c r="E1368" s="52">
        <f>Transportation!E1368/1000000</f>
        <v>2.2200000000000004E-5</v>
      </c>
      <c r="F1368" s="55">
        <f t="shared" si="141"/>
        <v>5.3670329670329736E-6</v>
      </c>
      <c r="G1368" s="57">
        <f t="shared" si="142"/>
        <v>5.3670329670329736E-7</v>
      </c>
      <c r="H1368" s="4">
        <f t="shared" si="143"/>
        <v>8.5384615384615479E-8</v>
      </c>
      <c r="I1368">
        <v>763000</v>
      </c>
      <c r="J1368">
        <f t="shared" si="145"/>
        <v>0.86022454128440384</v>
      </c>
      <c r="K1368" s="50">
        <f t="shared" si="147"/>
        <v>1709.4617767827472</v>
      </c>
      <c r="L1368" s="53">
        <f t="shared" si="144"/>
        <v>13.234688754985445</v>
      </c>
      <c r="M1368">
        <v>114</v>
      </c>
      <c r="N1368">
        <v>71.5</v>
      </c>
      <c r="O1368">
        <v>347</v>
      </c>
      <c r="P1368">
        <v>44.84</v>
      </c>
      <c r="Q1368">
        <v>-0.59</v>
      </c>
      <c r="R1368" s="7">
        <v>4.8544</v>
      </c>
      <c r="S1368" s="8">
        <v>580660</v>
      </c>
      <c r="T1368">
        <v>6</v>
      </c>
      <c r="U1368" s="9">
        <v>11.867000000000001</v>
      </c>
      <c r="V1368" s="9">
        <v>11.606</v>
      </c>
      <c r="W1368" s="9">
        <v>10.622999999999999</v>
      </c>
      <c r="X1368" s="9">
        <v>11.436</v>
      </c>
      <c r="Y1368" s="9">
        <v>11.942</v>
      </c>
    </row>
    <row r="1369" spans="1:25" hidden="1" x14ac:dyDescent="0.3">
      <c r="A1369" t="s">
        <v>1470</v>
      </c>
      <c r="B1369" t="s">
        <v>1471</v>
      </c>
      <c r="C1369" t="s">
        <v>172</v>
      </c>
      <c r="D1369" t="s">
        <v>29</v>
      </c>
      <c r="E1369" s="52">
        <f>Transportation!E1369/1000000</f>
        <v>3.9199999999999997E-6</v>
      </c>
      <c r="F1369" s="55">
        <f t="shared" si="141"/>
        <v>9.476923076923086E-7</v>
      </c>
      <c r="G1369" s="57">
        <f t="shared" si="142"/>
        <v>9.476923076923086E-8</v>
      </c>
      <c r="H1369" s="4">
        <f t="shared" si="143"/>
        <v>1.5076923076923091E-8</v>
      </c>
      <c r="I1369">
        <v>210100</v>
      </c>
      <c r="J1369">
        <f t="shared" si="145"/>
        <v>0.55162432175154685</v>
      </c>
      <c r="K1369" s="50">
        <f t="shared" si="147"/>
        <v>470.71811179823743</v>
      </c>
      <c r="L1369" s="53">
        <f t="shared" si="144"/>
        <v>2.3369360324118436</v>
      </c>
      <c r="M1369">
        <v>28.8</v>
      </c>
      <c r="N1369">
        <v>39.1</v>
      </c>
      <c r="O1369">
        <v>1270</v>
      </c>
      <c r="P1369">
        <v>48.4</v>
      </c>
      <c r="Q1369">
        <v>-4.49</v>
      </c>
      <c r="R1369" s="7">
        <v>32.515000000000001</v>
      </c>
      <c r="S1369" s="8">
        <v>162360</v>
      </c>
      <c r="T1369">
        <v>4</v>
      </c>
      <c r="U1369" s="9">
        <v>17.454999999999998</v>
      </c>
      <c r="V1369" s="9">
        <v>12.738</v>
      </c>
      <c r="W1369" s="9">
        <v>17.111000000000001</v>
      </c>
      <c r="X1369" s="9">
        <v>17.16</v>
      </c>
      <c r="Y1369" s="9">
        <v>17.991</v>
      </c>
    </row>
    <row r="1370" spans="1:25" hidden="1" x14ac:dyDescent="0.3">
      <c r="A1370" t="s">
        <v>1470</v>
      </c>
      <c r="B1370" t="s">
        <v>1471</v>
      </c>
      <c r="C1370" t="s">
        <v>1482</v>
      </c>
      <c r="D1370" t="s">
        <v>29</v>
      </c>
      <c r="E1370" s="52">
        <f>Transportation!E1370/1000000</f>
        <v>6.4000000000000006E-6</v>
      </c>
      <c r="F1370" s="55">
        <f t="shared" si="141"/>
        <v>1.5472527472527489E-6</v>
      </c>
      <c r="G1370" s="57">
        <f t="shared" si="142"/>
        <v>1.5472527472527489E-7</v>
      </c>
      <c r="H1370" s="4">
        <f t="shared" si="143"/>
        <v>2.4615384615384642E-8</v>
      </c>
      <c r="I1370">
        <v>199400</v>
      </c>
      <c r="J1370">
        <f t="shared" si="145"/>
        <v>0.94893881644934819</v>
      </c>
      <c r="K1370" s="50">
        <f t="shared" si="147"/>
        <v>446.7453188603929</v>
      </c>
      <c r="L1370" s="53">
        <f t="shared" si="144"/>
        <v>3.8154057672030111</v>
      </c>
      <c r="M1370">
        <v>44.7</v>
      </c>
      <c r="N1370">
        <v>29.8</v>
      </c>
      <c r="O1370">
        <v>586</v>
      </c>
      <c r="P1370">
        <v>49.19</v>
      </c>
      <c r="Q1370">
        <v>-0.34</v>
      </c>
      <c r="R1370" s="7">
        <v>19.66</v>
      </c>
      <c r="S1370" s="8">
        <v>289640</v>
      </c>
      <c r="T1370">
        <v>6</v>
      </c>
      <c r="U1370" s="9">
        <v>14.879</v>
      </c>
      <c r="V1370" s="9">
        <v>15.090999999999999</v>
      </c>
      <c r="W1370" s="9">
        <v>14.695</v>
      </c>
      <c r="X1370" s="9">
        <v>15.512</v>
      </c>
      <c r="Y1370" s="9">
        <v>18.428999999999998</v>
      </c>
    </row>
    <row r="1371" spans="1:25" hidden="1" x14ac:dyDescent="0.3">
      <c r="A1371" t="s">
        <v>1470</v>
      </c>
      <c r="B1371" t="s">
        <v>1471</v>
      </c>
      <c r="C1371" t="s">
        <v>1483</v>
      </c>
      <c r="D1371" t="s">
        <v>29</v>
      </c>
      <c r="E1371" s="52">
        <f>Transportation!E1371/1000000</f>
        <v>3.3200000000000004E-6</v>
      </c>
      <c r="F1371" s="55">
        <f t="shared" si="141"/>
        <v>8.0263736263736355E-7</v>
      </c>
      <c r="G1371" s="57">
        <f t="shared" si="142"/>
        <v>8.0263736263736353E-8</v>
      </c>
      <c r="H1371" s="4">
        <f t="shared" si="143"/>
        <v>1.2769230769230783E-8</v>
      </c>
      <c r="I1371">
        <v>104800</v>
      </c>
      <c r="J1371">
        <f t="shared" si="145"/>
        <v>0.93661302480916042</v>
      </c>
      <c r="K1371" s="50">
        <f t="shared" si="147"/>
        <v>234.79894391458964</v>
      </c>
      <c r="L1371" s="53">
        <f t="shared" si="144"/>
        <v>1.979241741736562</v>
      </c>
      <c r="M1371">
        <v>22.200000000000003</v>
      </c>
      <c r="N1371">
        <v>22.3</v>
      </c>
      <c r="O1371">
        <v>875</v>
      </c>
      <c r="P1371">
        <v>50.95</v>
      </c>
      <c r="Q1371">
        <v>1.86</v>
      </c>
      <c r="R1371" s="7">
        <v>39.305</v>
      </c>
      <c r="S1371">
        <v>98224</v>
      </c>
      <c r="T1371">
        <v>2</v>
      </c>
      <c r="U1371" s="9">
        <v>16.28</v>
      </c>
      <c r="V1371" s="9">
        <v>16.393000000000001</v>
      </c>
      <c r="W1371" s="9">
        <v>16.276</v>
      </c>
      <c r="X1371" s="9">
        <v>17.254999999999999</v>
      </c>
      <c r="Y1371" s="9">
        <v>18.234000000000002</v>
      </c>
    </row>
    <row r="1372" spans="1:25" hidden="1" x14ac:dyDescent="0.3">
      <c r="A1372" t="s">
        <v>1470</v>
      </c>
      <c r="B1372" t="s">
        <v>1471</v>
      </c>
      <c r="C1372" t="s">
        <v>1484</v>
      </c>
      <c r="D1372" t="s">
        <v>29</v>
      </c>
      <c r="E1372" s="52">
        <f>Transportation!E1372/1000000</f>
        <v>7.8399999999999995E-6</v>
      </c>
      <c r="F1372" s="55">
        <f t="shared" si="141"/>
        <v>1.8953846153846172E-6</v>
      </c>
      <c r="G1372" s="57">
        <f t="shared" si="142"/>
        <v>1.8953846153846172E-7</v>
      </c>
      <c r="H1372" s="4">
        <f t="shared" si="143"/>
        <v>3.0153846153846181E-8</v>
      </c>
      <c r="I1372">
        <v>113400</v>
      </c>
      <c r="J1372">
        <f t="shared" si="145"/>
        <v>2.0440259259259257</v>
      </c>
      <c r="K1372" s="50">
        <f t="shared" si="147"/>
        <v>254.06679618238994</v>
      </c>
      <c r="L1372" s="53">
        <f t="shared" si="144"/>
        <v>4.6738720648236871</v>
      </c>
      <c r="M1372">
        <v>43.900000000000006</v>
      </c>
      <c r="N1372">
        <v>17.100000000000001</v>
      </c>
      <c r="O1372">
        <v>267</v>
      </c>
      <c r="P1372">
        <v>45.58</v>
      </c>
      <c r="Q1372">
        <v>5.92</v>
      </c>
      <c r="R1372" s="7">
        <v>15.567</v>
      </c>
      <c r="S1372" s="8">
        <v>166120</v>
      </c>
      <c r="T1372">
        <v>5</v>
      </c>
      <c r="U1372" s="9">
        <v>12.707000000000001</v>
      </c>
      <c r="V1372" s="9">
        <v>12.731</v>
      </c>
      <c r="W1372" s="9">
        <v>12.497</v>
      </c>
      <c r="X1372" s="9">
        <v>12.698</v>
      </c>
      <c r="Y1372" s="9">
        <v>12.949</v>
      </c>
    </row>
    <row r="1373" spans="1:25" hidden="1" x14ac:dyDescent="0.3">
      <c r="A1373" t="s">
        <v>1470</v>
      </c>
      <c r="B1373" t="s">
        <v>1471</v>
      </c>
      <c r="C1373" t="s">
        <v>1485</v>
      </c>
      <c r="D1373" t="s">
        <v>29</v>
      </c>
      <c r="E1373" s="52">
        <f>Transportation!E1373/1000000</f>
        <v>5.8899999999999995E-6</v>
      </c>
      <c r="F1373" s="55">
        <f t="shared" si="141"/>
        <v>1.4239560439560454E-6</v>
      </c>
      <c r="G1373" s="57">
        <f t="shared" si="142"/>
        <v>1.4239560439560453E-7</v>
      </c>
      <c r="H1373" s="4">
        <f t="shared" si="143"/>
        <v>2.2653846153846173E-8</v>
      </c>
      <c r="I1373">
        <v>258500</v>
      </c>
      <c r="J1373">
        <f t="shared" si="145"/>
        <v>0.67365593326885875</v>
      </c>
      <c r="K1373" s="50">
        <f t="shared" si="147"/>
        <v>579.15579200306706</v>
      </c>
      <c r="L1373" s="53">
        <f t="shared" si="144"/>
        <v>3.5113656201290206</v>
      </c>
      <c r="M1373">
        <v>120</v>
      </c>
      <c r="N1373">
        <v>23.6</v>
      </c>
      <c r="O1373">
        <v>463</v>
      </c>
      <c r="P1373">
        <v>45.78</v>
      </c>
      <c r="Q1373">
        <v>3.12</v>
      </c>
      <c r="R1373" s="7">
        <v>19.608000000000001</v>
      </c>
      <c r="S1373" s="8">
        <v>314040</v>
      </c>
      <c r="T1373">
        <v>5</v>
      </c>
      <c r="U1373" s="9">
        <v>10.567</v>
      </c>
      <c r="V1373" s="9">
        <v>10.545</v>
      </c>
      <c r="W1373" s="9">
        <v>9.9062999999999999</v>
      </c>
      <c r="X1373" s="9">
        <v>10.673999999999999</v>
      </c>
      <c r="Y1373" s="9">
        <v>11.233000000000001</v>
      </c>
    </row>
    <row r="1374" spans="1:25" hidden="1" x14ac:dyDescent="0.3">
      <c r="A1374" t="s">
        <v>1470</v>
      </c>
      <c r="B1374" t="s">
        <v>1471</v>
      </c>
      <c r="C1374" t="s">
        <v>1486</v>
      </c>
      <c r="D1374" t="s">
        <v>29</v>
      </c>
      <c r="E1374" s="52">
        <f>Transportation!E1374/1000000</f>
        <v>8.4000000000000009E-6</v>
      </c>
      <c r="F1374" s="55">
        <f t="shared" si="141"/>
        <v>2.0307692307692331E-6</v>
      </c>
      <c r="G1374" s="57">
        <f t="shared" si="142"/>
        <v>2.0307692307692332E-7</v>
      </c>
      <c r="H1374" s="4">
        <f t="shared" si="143"/>
        <v>3.2307692307692343E-8</v>
      </c>
      <c r="I1374">
        <v>237200</v>
      </c>
      <c r="J1374">
        <f t="shared" si="145"/>
        <v>1.0470031618887017</v>
      </c>
      <c r="K1374" s="50">
        <f t="shared" si="147"/>
        <v>531.43425092118957</v>
      </c>
      <c r="L1374" s="53">
        <f t="shared" si="144"/>
        <v>5.0077200694539528</v>
      </c>
      <c r="M1374">
        <v>62.6</v>
      </c>
      <c r="N1374">
        <v>30</v>
      </c>
      <c r="O1374">
        <v>436</v>
      </c>
      <c r="P1374">
        <v>47.32</v>
      </c>
      <c r="Q1374">
        <v>5.04</v>
      </c>
      <c r="R1374" s="7">
        <v>14.532999999999999</v>
      </c>
      <c r="S1374" s="8">
        <v>276450</v>
      </c>
      <c r="T1374">
        <v>6</v>
      </c>
      <c r="U1374" s="9">
        <v>13.34</v>
      </c>
      <c r="V1374" s="9">
        <v>13.22</v>
      </c>
      <c r="W1374" s="9">
        <v>12.346</v>
      </c>
      <c r="X1374" s="9">
        <v>13.35</v>
      </c>
      <c r="Y1374" s="9">
        <v>13.6</v>
      </c>
    </row>
    <row r="1375" spans="1:25" hidden="1" x14ac:dyDescent="0.3">
      <c r="A1375" t="s">
        <v>1470</v>
      </c>
      <c r="B1375" t="s">
        <v>1471</v>
      </c>
      <c r="C1375" t="s">
        <v>1487</v>
      </c>
      <c r="D1375" t="s">
        <v>29</v>
      </c>
      <c r="E1375" s="52">
        <f>Transportation!E1375/1000000</f>
        <v>3.8099999999999999E-6</v>
      </c>
      <c r="F1375" s="55">
        <f t="shared" si="141"/>
        <v>9.21098901098902E-7</v>
      </c>
      <c r="G1375" s="57">
        <f t="shared" si="142"/>
        <v>9.210989010989021E-8</v>
      </c>
      <c r="H1375" s="4">
        <f t="shared" si="143"/>
        <v>1.4653846153846168E-8</v>
      </c>
      <c r="I1375">
        <v>191100</v>
      </c>
      <c r="J1375">
        <f t="shared" si="145"/>
        <v>0.58945096153846155</v>
      </c>
      <c r="K1375" s="50">
        <f t="shared" si="147"/>
        <v>428.14960097402746</v>
      </c>
      <c r="L1375" s="53">
        <f t="shared" si="144"/>
        <v>2.2713587457880418</v>
      </c>
      <c r="M1375">
        <v>85.800000000000011</v>
      </c>
      <c r="N1375">
        <v>20.6</v>
      </c>
      <c r="O1375">
        <v>672</v>
      </c>
      <c r="P1375">
        <v>51.02</v>
      </c>
      <c r="Q1375">
        <v>2.34</v>
      </c>
      <c r="R1375" s="7">
        <v>32.591000000000001</v>
      </c>
      <c r="S1375" s="8">
        <v>186760</v>
      </c>
      <c r="T1375">
        <v>8</v>
      </c>
      <c r="U1375" s="9">
        <v>18.696000000000002</v>
      </c>
      <c r="V1375" s="9">
        <v>14.372999999999999</v>
      </c>
      <c r="W1375" s="9">
        <v>18.039000000000001</v>
      </c>
      <c r="X1375" s="9">
        <v>18.600000000000001</v>
      </c>
      <c r="Y1375" s="9">
        <v>19.352</v>
      </c>
    </row>
    <row r="1376" spans="1:25" hidden="1" x14ac:dyDescent="0.3">
      <c r="A1376" t="s">
        <v>1470</v>
      </c>
      <c r="B1376" t="s">
        <v>1471</v>
      </c>
      <c r="C1376" t="s">
        <v>1488</v>
      </c>
      <c r="D1376" t="s">
        <v>29</v>
      </c>
      <c r="E1376" s="52">
        <f>Transportation!E1376/1000000</f>
        <v>1.1E-5</v>
      </c>
      <c r="F1376" s="55">
        <f t="shared" si="141"/>
        <v>2.6593406593406621E-6</v>
      </c>
      <c r="G1376" s="57">
        <f t="shared" si="142"/>
        <v>2.6593406593406619E-7</v>
      </c>
      <c r="H1376" s="4">
        <f t="shared" si="143"/>
        <v>4.2307692307692347E-8</v>
      </c>
      <c r="I1376">
        <v>419500</v>
      </c>
      <c r="J1376">
        <f t="shared" si="145"/>
        <v>0.77525417163289634</v>
      </c>
      <c r="K1376" s="50">
        <f t="shared" si="147"/>
        <v>939.86791003979351</v>
      </c>
      <c r="L1376" s="53">
        <f t="shared" si="144"/>
        <v>6.5577286623801747</v>
      </c>
      <c r="M1376">
        <v>167</v>
      </c>
      <c r="N1376">
        <v>32.4</v>
      </c>
      <c r="O1376">
        <v>374</v>
      </c>
      <c r="P1376">
        <v>45.21</v>
      </c>
      <c r="Q1376">
        <v>5.73</v>
      </c>
      <c r="R1376" s="7">
        <v>11.519</v>
      </c>
      <c r="S1376" s="8">
        <v>544840</v>
      </c>
      <c r="T1376">
        <v>11</v>
      </c>
      <c r="U1376" s="9">
        <v>11.573</v>
      </c>
      <c r="V1376" s="9">
        <v>11.744999999999999</v>
      </c>
      <c r="W1376" s="9">
        <v>11.182</v>
      </c>
      <c r="X1376" s="9">
        <v>11.891999999999999</v>
      </c>
      <c r="Y1376" s="9">
        <v>12.547000000000001</v>
      </c>
    </row>
    <row r="1377" spans="1:25" hidden="1" x14ac:dyDescent="0.3">
      <c r="A1377" t="s">
        <v>1470</v>
      </c>
      <c r="B1377" t="s">
        <v>1471</v>
      </c>
      <c r="C1377" t="s">
        <v>1489</v>
      </c>
      <c r="D1377" t="s">
        <v>29</v>
      </c>
      <c r="E1377" s="52">
        <f>Transportation!E1377/1000000</f>
        <v>2.17E-6</v>
      </c>
      <c r="F1377" s="55">
        <f t="shared" si="141"/>
        <v>5.2461538461538514E-7</v>
      </c>
      <c r="G1377" s="57">
        <f t="shared" si="142"/>
        <v>5.2461538461538514E-8</v>
      </c>
      <c r="H1377" s="4">
        <f t="shared" si="143"/>
        <v>8.3461538461538543E-9</v>
      </c>
      <c r="I1377">
        <v>116300</v>
      </c>
      <c r="J1377">
        <f t="shared" si="145"/>
        <v>0.55164973129836625</v>
      </c>
      <c r="K1377" s="50">
        <f t="shared" si="147"/>
        <v>260.56409520292726</v>
      </c>
      <c r="L1377" s="53">
        <f t="shared" si="144"/>
        <v>1.2936610179422707</v>
      </c>
      <c r="M1377">
        <v>40.200000000000003</v>
      </c>
      <c r="N1377">
        <v>18.3</v>
      </c>
      <c r="O1377">
        <v>1140</v>
      </c>
      <c r="P1377">
        <v>46.16</v>
      </c>
      <c r="Q1377">
        <v>-1.1499999999999999</v>
      </c>
      <c r="R1377" s="7">
        <v>61.978999999999999</v>
      </c>
      <c r="S1377">
        <v>25649</v>
      </c>
      <c r="T1377">
        <v>3</v>
      </c>
      <c r="U1377" s="9">
        <v>10.52</v>
      </c>
      <c r="V1377" s="9">
        <v>0.68083000000000005</v>
      </c>
      <c r="W1377" s="9">
        <v>10.52</v>
      </c>
      <c r="X1377" s="9">
        <v>10.52</v>
      </c>
      <c r="Y1377" s="9">
        <v>10.52</v>
      </c>
    </row>
    <row r="1378" spans="1:25" hidden="1" x14ac:dyDescent="0.3">
      <c r="A1378" t="s">
        <v>1470</v>
      </c>
      <c r="B1378" t="s">
        <v>1471</v>
      </c>
      <c r="C1378" t="s">
        <v>1490</v>
      </c>
      <c r="D1378" t="s">
        <v>29</v>
      </c>
      <c r="E1378" s="52">
        <f>Transportation!E1378/1000000</f>
        <v>4.69E-6</v>
      </c>
      <c r="F1378" s="55">
        <f t="shared" si="141"/>
        <v>1.1338461538461551E-6</v>
      </c>
      <c r="G1378" s="57">
        <f t="shared" si="142"/>
        <v>1.1338461538461551E-7</v>
      </c>
      <c r="H1378" s="4">
        <f t="shared" si="143"/>
        <v>1.8038461538461555E-8</v>
      </c>
      <c r="I1378">
        <v>248600</v>
      </c>
      <c r="J1378">
        <f t="shared" si="145"/>
        <v>0.55776994670152857</v>
      </c>
      <c r="K1378" s="50">
        <f t="shared" si="147"/>
        <v>556.97535741571551</v>
      </c>
      <c r="L1378" s="53">
        <f t="shared" si="144"/>
        <v>2.7959770387784562</v>
      </c>
      <c r="M1378">
        <v>50.6</v>
      </c>
      <c r="N1378">
        <v>35</v>
      </c>
      <c r="O1378">
        <v>933</v>
      </c>
      <c r="P1378">
        <v>49.5</v>
      </c>
      <c r="Q1378">
        <v>0.17</v>
      </c>
      <c r="R1378" s="7">
        <v>26.684000000000001</v>
      </c>
      <c r="S1378" s="8">
        <v>120590</v>
      </c>
      <c r="T1378">
        <v>5</v>
      </c>
      <c r="U1378" s="9">
        <v>14.695</v>
      </c>
      <c r="V1378" s="9">
        <v>4.7877999999999998</v>
      </c>
      <c r="W1378" s="9">
        <v>14.695</v>
      </c>
      <c r="X1378" s="9">
        <v>14.72</v>
      </c>
      <c r="Y1378" s="9">
        <v>14.744999999999999</v>
      </c>
    </row>
    <row r="1379" spans="1:25" hidden="1" x14ac:dyDescent="0.3">
      <c r="A1379" t="s">
        <v>1470</v>
      </c>
      <c r="B1379" t="s">
        <v>1471</v>
      </c>
      <c r="C1379" t="s">
        <v>1491</v>
      </c>
      <c r="D1379" t="s">
        <v>29</v>
      </c>
      <c r="E1379" s="52">
        <f>Transportation!E1379/1000000</f>
        <v>7.6000000000000009E-6</v>
      </c>
      <c r="F1379" s="55">
        <f t="shared" si="141"/>
        <v>1.8373626373626394E-6</v>
      </c>
      <c r="G1379" s="57">
        <f t="shared" si="142"/>
        <v>1.8373626373626396E-7</v>
      </c>
      <c r="H1379" s="4">
        <f t="shared" si="143"/>
        <v>2.9230769230769264E-8</v>
      </c>
      <c r="I1379">
        <v>194800</v>
      </c>
      <c r="J1379">
        <f t="shared" si="145"/>
        <v>1.1534745893223821</v>
      </c>
      <c r="K1379" s="50">
        <f t="shared" si="147"/>
        <v>436.43925834505785</v>
      </c>
      <c r="L1379" s="53">
        <f t="shared" si="144"/>
        <v>4.5307943485535755</v>
      </c>
      <c r="M1379">
        <v>39.800000000000004</v>
      </c>
      <c r="N1379">
        <v>30.900000000000002</v>
      </c>
      <c r="O1379">
        <v>517</v>
      </c>
      <c r="P1379">
        <v>47.99</v>
      </c>
      <c r="Q1379">
        <v>0.2</v>
      </c>
      <c r="R1379" s="7">
        <v>16.733000000000001</v>
      </c>
      <c r="S1379" s="8">
        <v>215640</v>
      </c>
      <c r="T1379">
        <v>4</v>
      </c>
      <c r="U1379" s="9">
        <v>12.212999999999999</v>
      </c>
      <c r="V1379" s="9">
        <v>12.154999999999999</v>
      </c>
      <c r="W1379" s="9">
        <v>11.840999999999999</v>
      </c>
      <c r="X1379" s="9">
        <v>12.018000000000001</v>
      </c>
      <c r="Y1379" s="9">
        <v>12.547000000000001</v>
      </c>
    </row>
    <row r="1380" spans="1:25" hidden="1" x14ac:dyDescent="0.3">
      <c r="A1380" t="s">
        <v>1470</v>
      </c>
      <c r="B1380" t="s">
        <v>1471</v>
      </c>
      <c r="C1380" t="s">
        <v>1492</v>
      </c>
      <c r="D1380" t="s">
        <v>29</v>
      </c>
      <c r="E1380" s="52">
        <f>Transportation!E1380/1000000</f>
        <v>1.4E-5</v>
      </c>
      <c r="F1380" s="55">
        <f t="shared" si="141"/>
        <v>3.3846153846153881E-6</v>
      </c>
      <c r="G1380" s="57">
        <f t="shared" si="142"/>
        <v>3.3846153846153882E-7</v>
      </c>
      <c r="H1380" s="4">
        <f t="shared" si="143"/>
        <v>5.3846153846153896E-8</v>
      </c>
      <c r="I1380">
        <v>2136000</v>
      </c>
      <c r="J1380">
        <f t="shared" si="145"/>
        <v>0.19378054775280898</v>
      </c>
      <c r="K1380" s="50">
        <f t="shared" si="147"/>
        <v>4785.5967958164456</v>
      </c>
      <c r="L1380" s="53">
        <f t="shared" si="144"/>
        <v>8.3462001157565844</v>
      </c>
      <c r="M1380">
        <v>934</v>
      </c>
      <c r="N1380">
        <v>69.900000000000006</v>
      </c>
      <c r="O1380">
        <v>533</v>
      </c>
      <c r="P1380">
        <v>50.5</v>
      </c>
      <c r="Q1380">
        <v>3.04</v>
      </c>
      <c r="R1380" s="7">
        <v>7.6288</v>
      </c>
      <c r="S1380" s="8">
        <v>2510300</v>
      </c>
      <c r="T1380">
        <v>39</v>
      </c>
      <c r="U1380" s="9">
        <v>23.013000000000002</v>
      </c>
      <c r="V1380" s="9">
        <v>21.710999999999999</v>
      </c>
      <c r="W1380" s="9">
        <v>16.62</v>
      </c>
      <c r="X1380" s="9">
        <v>20.946999999999999</v>
      </c>
      <c r="Y1380" s="9">
        <v>23.916</v>
      </c>
    </row>
    <row r="1381" spans="1:25" hidden="1" x14ac:dyDescent="0.3">
      <c r="A1381" t="s">
        <v>1470</v>
      </c>
      <c r="B1381" t="s">
        <v>1471</v>
      </c>
      <c r="C1381" t="s">
        <v>1493</v>
      </c>
      <c r="D1381" t="s">
        <v>29</v>
      </c>
      <c r="E1381" s="52">
        <f>Transportation!E1381/1000000</f>
        <v>1.0000000000000001E-5</v>
      </c>
      <c r="F1381" s="55">
        <f t="shared" si="141"/>
        <v>2.4175824175824203E-6</v>
      </c>
      <c r="G1381" s="57">
        <f t="shared" si="142"/>
        <v>2.4175824175824202E-7</v>
      </c>
      <c r="H1381" s="4">
        <f t="shared" si="143"/>
        <v>3.8461538461538501E-8</v>
      </c>
      <c r="I1381">
        <v>173200</v>
      </c>
      <c r="J1381">
        <f t="shared" si="145"/>
        <v>1.707007794457275</v>
      </c>
      <c r="K1381" s="50">
        <f t="shared" si="147"/>
        <v>388.04558288174547</v>
      </c>
      <c r="L1381" s="53">
        <f t="shared" si="144"/>
        <v>5.9615715112547054</v>
      </c>
      <c r="M1381">
        <v>21.1</v>
      </c>
      <c r="N1381">
        <v>37.700000000000003</v>
      </c>
      <c r="O1381">
        <v>485</v>
      </c>
      <c r="P1381">
        <v>45.83</v>
      </c>
      <c r="Q1381">
        <v>1.25</v>
      </c>
      <c r="R1381" s="7">
        <v>12.866</v>
      </c>
      <c r="S1381" s="8">
        <v>117470</v>
      </c>
      <c r="T1381">
        <v>2</v>
      </c>
      <c r="U1381" s="9">
        <v>9.7009000000000007</v>
      </c>
      <c r="V1381" s="9">
        <v>9.6983999999999995</v>
      </c>
      <c r="W1381" s="9">
        <v>9.3919999999999995</v>
      </c>
      <c r="X1381" s="9">
        <v>9.5464000000000002</v>
      </c>
      <c r="Y1381" s="9">
        <v>9.7009000000000007</v>
      </c>
    </row>
    <row r="1382" spans="1:25" hidden="1" x14ac:dyDescent="0.3">
      <c r="A1382" t="s">
        <v>1470</v>
      </c>
      <c r="B1382" t="s">
        <v>1471</v>
      </c>
      <c r="C1382" t="s">
        <v>1494</v>
      </c>
      <c r="D1382" t="s">
        <v>29</v>
      </c>
      <c r="E1382" s="52">
        <f>Transportation!E1382/1000000</f>
        <v>5.3100000000000008E-6</v>
      </c>
      <c r="F1382" s="55">
        <f t="shared" si="141"/>
        <v>1.2837362637362652E-6</v>
      </c>
      <c r="G1382" s="57">
        <f t="shared" si="142"/>
        <v>1.2837362637362653E-7</v>
      </c>
      <c r="H1382" s="4">
        <f t="shared" si="143"/>
        <v>2.0423076923076946E-8</v>
      </c>
      <c r="I1382">
        <v>116200</v>
      </c>
      <c r="J1382">
        <f t="shared" si="145"/>
        <v>1.3510511295180725</v>
      </c>
      <c r="K1382" s="50">
        <f t="shared" si="147"/>
        <v>260.34005040911563</v>
      </c>
      <c r="L1382" s="53">
        <f t="shared" si="144"/>
        <v>3.1655944724762484</v>
      </c>
      <c r="M1382">
        <v>18.7</v>
      </c>
      <c r="N1382">
        <v>26.900000000000002</v>
      </c>
      <c r="O1382">
        <v>632</v>
      </c>
      <c r="P1382">
        <v>47.76</v>
      </c>
      <c r="Q1382">
        <v>-3.36</v>
      </c>
      <c r="R1382" s="7">
        <v>23.526</v>
      </c>
      <c r="S1382" s="8">
        <v>124260</v>
      </c>
      <c r="T1382">
        <v>2</v>
      </c>
      <c r="U1382" s="9">
        <v>17.111000000000001</v>
      </c>
      <c r="V1382" s="9">
        <v>17.113</v>
      </c>
      <c r="W1382" s="9">
        <v>17.111000000000001</v>
      </c>
      <c r="X1382" s="9">
        <v>17.184000000000001</v>
      </c>
      <c r="Y1382" s="9">
        <v>17.257999999999999</v>
      </c>
    </row>
    <row r="1383" spans="1:25" hidden="1" x14ac:dyDescent="0.3">
      <c r="A1383" t="s">
        <v>1470</v>
      </c>
      <c r="B1383" t="s">
        <v>1471</v>
      </c>
      <c r="C1383" t="s">
        <v>1495</v>
      </c>
      <c r="D1383" t="s">
        <v>29</v>
      </c>
      <c r="E1383" s="52">
        <f>Transportation!E1383/1000000</f>
        <v>1.2300000000000001E-5</v>
      </c>
      <c r="F1383" s="55">
        <f t="shared" si="141"/>
        <v>2.9736263736263771E-6</v>
      </c>
      <c r="G1383" s="57">
        <f t="shared" si="142"/>
        <v>2.9736263736263767E-7</v>
      </c>
      <c r="H1383" s="4">
        <f t="shared" si="143"/>
        <v>4.7307692307692358E-8</v>
      </c>
      <c r="I1383">
        <v>1362000</v>
      </c>
      <c r="J1383">
        <f t="shared" si="145"/>
        <v>0.267000082599119</v>
      </c>
      <c r="K1383" s="50">
        <f t="shared" si="147"/>
        <v>3051.4900917144187</v>
      </c>
      <c r="L1383" s="53">
        <f t="shared" si="144"/>
        <v>7.3327329588432866</v>
      </c>
      <c r="M1383">
        <v>654</v>
      </c>
      <c r="N1383">
        <v>53.2</v>
      </c>
      <c r="O1383">
        <v>419</v>
      </c>
      <c r="P1383">
        <v>45.7</v>
      </c>
      <c r="Q1383">
        <v>4.8600000000000003</v>
      </c>
      <c r="R1383" s="7">
        <v>7.8775000000000004</v>
      </c>
      <c r="S1383" s="8">
        <v>1756200</v>
      </c>
      <c r="T1383">
        <v>31</v>
      </c>
      <c r="U1383" s="9">
        <v>16.498000000000001</v>
      </c>
      <c r="V1383" s="9">
        <v>15.273999999999999</v>
      </c>
      <c r="W1383" s="9">
        <v>12.244999999999999</v>
      </c>
      <c r="X1383" s="9">
        <v>14.247999999999999</v>
      </c>
      <c r="Y1383" s="9">
        <v>16.766999999999999</v>
      </c>
    </row>
    <row r="1384" spans="1:25" hidden="1" x14ac:dyDescent="0.3">
      <c r="A1384" t="s">
        <v>1470</v>
      </c>
      <c r="B1384" t="s">
        <v>1471</v>
      </c>
      <c r="C1384" t="s">
        <v>1496</v>
      </c>
      <c r="D1384" t="s">
        <v>29</v>
      </c>
      <c r="E1384" s="52">
        <f>Transportation!E1384/1000000</f>
        <v>1.8E-5</v>
      </c>
      <c r="F1384" s="55">
        <f t="shared" si="141"/>
        <v>4.351648351648356E-6</v>
      </c>
      <c r="G1384" s="57">
        <f t="shared" si="142"/>
        <v>4.3516483516483563E-7</v>
      </c>
      <c r="H1384" s="4">
        <f t="shared" si="143"/>
        <v>6.9230769230769298E-8</v>
      </c>
      <c r="I1384">
        <v>1357000</v>
      </c>
      <c r="J1384">
        <f t="shared" si="145"/>
        <v>0.39217151805453204</v>
      </c>
      <c r="K1384" s="50">
        <f t="shared" si="147"/>
        <v>3040.2878520238373</v>
      </c>
      <c r="L1384" s="53">
        <f t="shared" si="144"/>
        <v>10.730828720258467</v>
      </c>
      <c r="M1384">
        <v>242</v>
      </c>
      <c r="N1384">
        <v>87.300000000000011</v>
      </c>
      <c r="O1384">
        <v>527</v>
      </c>
      <c r="P1384">
        <v>43.35</v>
      </c>
      <c r="Q1384">
        <v>5.35</v>
      </c>
      <c r="R1384" s="7">
        <v>6.0366999999999997</v>
      </c>
      <c r="S1384" s="8">
        <v>900070</v>
      </c>
      <c r="T1384">
        <v>16</v>
      </c>
      <c r="U1384" s="9">
        <v>14.53</v>
      </c>
      <c r="V1384" s="9">
        <v>10.951000000000001</v>
      </c>
      <c r="W1384" s="9">
        <v>13.199</v>
      </c>
      <c r="X1384" s="9">
        <v>14.397</v>
      </c>
      <c r="Y1384" s="9">
        <v>15.487</v>
      </c>
    </row>
    <row r="1385" spans="1:25" hidden="1" x14ac:dyDescent="0.3">
      <c r="A1385" t="s">
        <v>1470</v>
      </c>
      <c r="B1385" t="s">
        <v>1471</v>
      </c>
      <c r="C1385" t="s">
        <v>1497</v>
      </c>
      <c r="D1385" t="s">
        <v>29</v>
      </c>
      <c r="E1385" s="52">
        <f>Transportation!E1385/1000000</f>
        <v>7.4800000000000004E-6</v>
      </c>
      <c r="F1385" s="55">
        <f t="shared" si="141"/>
        <v>1.8083516483516502E-6</v>
      </c>
      <c r="G1385" s="57">
        <f t="shared" si="142"/>
        <v>1.8083516483516504E-7</v>
      </c>
      <c r="H1385" s="4">
        <f t="shared" si="143"/>
        <v>2.8769230769230799E-8</v>
      </c>
      <c r="I1385">
        <v>452900</v>
      </c>
      <c r="J1385">
        <f t="shared" si="145"/>
        <v>0.4882954404945905</v>
      </c>
      <c r="K1385" s="50">
        <f t="shared" si="147"/>
        <v>1014.6988711728783</v>
      </c>
      <c r="L1385" s="53">
        <f t="shared" si="144"/>
        <v>4.4592554904185189</v>
      </c>
      <c r="M1385">
        <v>242</v>
      </c>
      <c r="N1385">
        <v>29.1</v>
      </c>
      <c r="O1385">
        <v>456</v>
      </c>
      <c r="P1385">
        <v>49.23</v>
      </c>
      <c r="Q1385">
        <v>6.13</v>
      </c>
      <c r="R1385" s="7">
        <v>15.645</v>
      </c>
      <c r="S1385" s="8">
        <v>548440</v>
      </c>
      <c r="T1385">
        <v>15</v>
      </c>
      <c r="U1385" s="9">
        <v>14.061999999999999</v>
      </c>
      <c r="V1385" s="9">
        <v>14.065</v>
      </c>
      <c r="W1385" s="9">
        <v>13.148999999999999</v>
      </c>
      <c r="X1385" s="9">
        <v>13.898999999999999</v>
      </c>
      <c r="Y1385" s="9">
        <v>15.487</v>
      </c>
    </row>
    <row r="1386" spans="1:25" hidden="1" x14ac:dyDescent="0.3">
      <c r="A1386" t="s">
        <v>1470</v>
      </c>
      <c r="B1386" t="s">
        <v>1471</v>
      </c>
      <c r="C1386" t="s">
        <v>1498</v>
      </c>
      <c r="D1386" t="s">
        <v>29</v>
      </c>
      <c r="E1386" s="52">
        <f>Transportation!E1386/1000000</f>
        <v>4.8200000000000004E-6</v>
      </c>
      <c r="F1386" s="55">
        <f t="shared" si="141"/>
        <v>1.1652747252747267E-6</v>
      </c>
      <c r="G1386" s="57">
        <f t="shared" si="142"/>
        <v>1.1652747252747266E-7</v>
      </c>
      <c r="H1386" s="4">
        <f t="shared" si="143"/>
        <v>1.8538461538461559E-8</v>
      </c>
      <c r="I1386">
        <v>113200</v>
      </c>
      <c r="J1386">
        <f t="shared" si="145"/>
        <v>1.2588790415194349</v>
      </c>
      <c r="K1386" s="50">
        <f t="shared" si="147"/>
        <v>253.61870659476668</v>
      </c>
      <c r="L1386" s="53">
        <f t="shared" si="144"/>
        <v>2.8734774684247677</v>
      </c>
      <c r="M1386">
        <v>47.800000000000004</v>
      </c>
      <c r="N1386">
        <v>16.400000000000002</v>
      </c>
      <c r="O1386">
        <v>431</v>
      </c>
      <c r="P1386">
        <v>47.5</v>
      </c>
      <c r="Q1386">
        <v>6.82</v>
      </c>
      <c r="R1386" s="7">
        <v>26.321999999999999</v>
      </c>
      <c r="S1386" s="8">
        <v>142860</v>
      </c>
      <c r="T1386">
        <v>4</v>
      </c>
      <c r="U1386" s="9">
        <v>11.891</v>
      </c>
      <c r="V1386" s="9">
        <v>11.843</v>
      </c>
      <c r="W1386" s="9">
        <v>11.335000000000001</v>
      </c>
      <c r="X1386" s="9">
        <v>11.765000000000001</v>
      </c>
      <c r="Y1386" s="9">
        <v>12.244999999999999</v>
      </c>
    </row>
    <row r="1387" spans="1:25" hidden="1" x14ac:dyDescent="0.3">
      <c r="A1387" t="s">
        <v>1470</v>
      </c>
      <c r="B1387" t="s">
        <v>1471</v>
      </c>
      <c r="C1387" t="s">
        <v>1499</v>
      </c>
      <c r="D1387" t="s">
        <v>29</v>
      </c>
      <c r="E1387" s="52">
        <f>Transportation!E1387/1000000</f>
        <v>3.7100000000000001E-6</v>
      </c>
      <c r="F1387" s="55">
        <f t="shared" si="141"/>
        <v>8.9692307692307787E-7</v>
      </c>
      <c r="G1387" s="57">
        <f t="shared" si="142"/>
        <v>8.969230769230779E-8</v>
      </c>
      <c r="H1387" s="4">
        <f t="shared" si="143"/>
        <v>1.4269230769230783E-8</v>
      </c>
      <c r="I1387">
        <v>288100</v>
      </c>
      <c r="J1387">
        <f t="shared" si="145"/>
        <v>0.38072732124262409</v>
      </c>
      <c r="K1387" s="50">
        <f t="shared" si="147"/>
        <v>645.47305097130993</v>
      </c>
      <c r="L1387" s="53">
        <f t="shared" si="144"/>
        <v>2.2117430306754953</v>
      </c>
      <c r="M1387">
        <v>140</v>
      </c>
      <c r="N1387">
        <v>24.400000000000002</v>
      </c>
      <c r="O1387">
        <v>756</v>
      </c>
      <c r="P1387">
        <v>43.61</v>
      </c>
      <c r="Q1387">
        <v>3.88</v>
      </c>
      <c r="R1387" s="7">
        <v>31.004999999999999</v>
      </c>
      <c r="S1387" s="8">
        <v>422500</v>
      </c>
      <c r="T1387">
        <v>6</v>
      </c>
      <c r="U1387" s="9">
        <v>11.226000000000001</v>
      </c>
      <c r="V1387" s="9">
        <v>11.163</v>
      </c>
      <c r="W1387" s="9">
        <v>10.622999999999999</v>
      </c>
      <c r="X1387" s="9">
        <v>10.978999999999999</v>
      </c>
      <c r="Y1387" s="9">
        <v>11.537000000000001</v>
      </c>
    </row>
    <row r="1388" spans="1:25" hidden="1" x14ac:dyDescent="0.3">
      <c r="A1388" t="s">
        <v>1470</v>
      </c>
      <c r="B1388" t="s">
        <v>1471</v>
      </c>
      <c r="C1388" t="s">
        <v>1500</v>
      </c>
      <c r="D1388" t="s">
        <v>29</v>
      </c>
      <c r="E1388" s="52">
        <f>Transportation!E1388/1000000</f>
        <v>6.9500000000000004E-6</v>
      </c>
      <c r="F1388" s="55">
        <f t="shared" si="141"/>
        <v>1.680219780219782E-6</v>
      </c>
      <c r="G1388" s="57">
        <f t="shared" si="142"/>
        <v>1.680219780219782E-7</v>
      </c>
      <c r="H1388" s="4">
        <f t="shared" si="143"/>
        <v>2.6730769230769258E-8</v>
      </c>
      <c r="I1388">
        <v>234200</v>
      </c>
      <c r="J1388">
        <f t="shared" si="145"/>
        <v>0.87736702070879591</v>
      </c>
      <c r="K1388" s="50">
        <f t="shared" si="147"/>
        <v>524.71290710684059</v>
      </c>
      <c r="L1388" s="53">
        <f t="shared" si="144"/>
        <v>4.1432922003220192</v>
      </c>
      <c r="M1388">
        <v>102</v>
      </c>
      <c r="N1388">
        <v>23.200000000000003</v>
      </c>
      <c r="O1388">
        <v>389</v>
      </c>
      <c r="P1388">
        <v>47.78</v>
      </c>
      <c r="Q1388">
        <v>7.33</v>
      </c>
      <c r="R1388" s="7">
        <v>16.786999999999999</v>
      </c>
      <c r="S1388" s="8">
        <v>282240</v>
      </c>
      <c r="T1388">
        <v>6</v>
      </c>
      <c r="U1388" s="9">
        <v>14.826000000000001</v>
      </c>
      <c r="V1388" s="9">
        <v>14.725</v>
      </c>
      <c r="W1388" s="9">
        <v>14.297000000000001</v>
      </c>
      <c r="X1388" s="9">
        <v>14.545999999999999</v>
      </c>
      <c r="Y1388" s="9">
        <v>14.843999999999999</v>
      </c>
    </row>
    <row r="1389" spans="1:25" hidden="1" x14ac:dyDescent="0.3">
      <c r="A1389" t="s">
        <v>1470</v>
      </c>
      <c r="B1389" t="s">
        <v>1471</v>
      </c>
      <c r="C1389" t="s">
        <v>1501</v>
      </c>
      <c r="D1389" t="s">
        <v>29</v>
      </c>
      <c r="E1389" s="52">
        <f>Transportation!E1389/1000000</f>
        <v>9.2199999999999998E-6</v>
      </c>
      <c r="F1389" s="55">
        <f t="shared" si="141"/>
        <v>2.2290109890109912E-6</v>
      </c>
      <c r="G1389" s="57">
        <f t="shared" si="142"/>
        <v>2.2290109890109912E-7</v>
      </c>
      <c r="H1389" s="4">
        <f t="shared" si="143"/>
        <v>3.5461538461538494E-8</v>
      </c>
      <c r="I1389">
        <v>331300</v>
      </c>
      <c r="J1389">
        <f t="shared" si="145"/>
        <v>0.82279733625113183</v>
      </c>
      <c r="K1389" s="50">
        <f t="shared" si="147"/>
        <v>742.26040189793457</v>
      </c>
      <c r="L1389" s="53">
        <f t="shared" si="144"/>
        <v>5.4965689333768353</v>
      </c>
      <c r="M1389">
        <v>95.100000000000009</v>
      </c>
      <c r="N1389">
        <v>34</v>
      </c>
      <c r="O1389">
        <v>451</v>
      </c>
      <c r="P1389">
        <v>48.7</v>
      </c>
      <c r="Q1389">
        <v>6.18</v>
      </c>
      <c r="R1389" s="7">
        <v>13.269</v>
      </c>
      <c r="S1389" s="8">
        <v>355220</v>
      </c>
      <c r="T1389">
        <v>9</v>
      </c>
      <c r="U1389" s="9">
        <v>13.269</v>
      </c>
      <c r="V1389" s="9">
        <v>13.513999999999999</v>
      </c>
      <c r="W1389" s="9">
        <v>12.848000000000001</v>
      </c>
      <c r="X1389" s="9">
        <v>13.55</v>
      </c>
      <c r="Y1389" s="9">
        <v>14.347</v>
      </c>
    </row>
    <row r="1390" spans="1:25" hidden="1" x14ac:dyDescent="0.3">
      <c r="A1390" t="s">
        <v>1470</v>
      </c>
      <c r="B1390" t="s">
        <v>1471</v>
      </c>
      <c r="C1390" t="s">
        <v>1502</v>
      </c>
      <c r="D1390" t="s">
        <v>29</v>
      </c>
      <c r="E1390" s="52">
        <f>Transportation!E1390/1000000</f>
        <v>1.29E-5</v>
      </c>
      <c r="F1390" s="55">
        <f t="shared" si="141"/>
        <v>3.1186813186813221E-6</v>
      </c>
      <c r="G1390" s="57">
        <f t="shared" si="142"/>
        <v>3.1186813186813222E-7</v>
      </c>
      <c r="H1390" s="4">
        <f t="shared" si="143"/>
        <v>4.9615384615384664E-8</v>
      </c>
      <c r="I1390">
        <v>545100</v>
      </c>
      <c r="J1390">
        <f t="shared" si="145"/>
        <v>0.6996759080902587</v>
      </c>
      <c r="K1390" s="50">
        <f t="shared" si="147"/>
        <v>1221.2681710672025</v>
      </c>
      <c r="L1390" s="53">
        <f t="shared" si="144"/>
        <v>7.6904272495185682</v>
      </c>
      <c r="M1390">
        <v>87.800000000000011</v>
      </c>
      <c r="N1390">
        <v>58.2</v>
      </c>
      <c r="O1390">
        <v>537</v>
      </c>
      <c r="P1390">
        <v>47.22</v>
      </c>
      <c r="Q1390">
        <v>-1.56</v>
      </c>
      <c r="R1390" s="7">
        <v>9.2311999999999994</v>
      </c>
      <c r="S1390" s="8">
        <v>578840</v>
      </c>
      <c r="T1390">
        <v>7</v>
      </c>
      <c r="U1390" s="9">
        <v>14.477</v>
      </c>
      <c r="V1390" s="9">
        <v>14.336</v>
      </c>
      <c r="W1390" s="9">
        <v>13.3</v>
      </c>
      <c r="X1390" s="9">
        <v>14.496</v>
      </c>
      <c r="Y1390" s="9">
        <v>14.645</v>
      </c>
    </row>
    <row r="1391" spans="1:25" hidden="1" x14ac:dyDescent="0.3">
      <c r="A1391" t="s">
        <v>1470</v>
      </c>
      <c r="B1391" t="s">
        <v>1471</v>
      </c>
      <c r="C1391" t="s">
        <v>1503</v>
      </c>
      <c r="D1391" t="s">
        <v>29</v>
      </c>
      <c r="E1391" s="52">
        <f>Transportation!E1391/1000000</f>
        <v>1.3900000000000001E-5</v>
      </c>
      <c r="F1391" s="55">
        <f t="shared" si="141"/>
        <v>3.3604395604395639E-6</v>
      </c>
      <c r="G1391" s="57">
        <f t="shared" si="142"/>
        <v>3.3604395604395639E-7</v>
      </c>
      <c r="H1391" s="4">
        <f t="shared" si="143"/>
        <v>5.3461538461538516E-8</v>
      </c>
      <c r="I1391">
        <v>894000</v>
      </c>
      <c r="J1391">
        <f t="shared" si="145"/>
        <v>0.45968536073825506</v>
      </c>
      <c r="K1391" s="50">
        <f t="shared" ref="K1391:K1408" si="148">I1391*CVDFRA</f>
        <v>2002.9604566759842</v>
      </c>
      <c r="L1391" s="53">
        <f t="shared" si="144"/>
        <v>8.2865844006440383</v>
      </c>
      <c r="M1391">
        <v>100</v>
      </c>
      <c r="N1391">
        <v>89.4</v>
      </c>
      <c r="O1391">
        <v>770</v>
      </c>
      <c r="P1391">
        <v>43.64</v>
      </c>
      <c r="Q1391">
        <v>7.12</v>
      </c>
      <c r="R1391" s="7">
        <v>8.6095000000000006</v>
      </c>
      <c r="S1391" s="8">
        <v>463560</v>
      </c>
      <c r="T1391">
        <v>9</v>
      </c>
      <c r="U1391" s="9">
        <v>14.568</v>
      </c>
      <c r="V1391" s="9">
        <v>8.5908999999999995</v>
      </c>
      <c r="W1391" s="9">
        <v>14.545999999999999</v>
      </c>
      <c r="X1391" s="9">
        <v>14.596</v>
      </c>
      <c r="Y1391" s="9">
        <v>15.339</v>
      </c>
    </row>
    <row r="1392" spans="1:25" hidden="1" x14ac:dyDescent="0.3">
      <c r="A1392" t="s">
        <v>1470</v>
      </c>
      <c r="B1392" t="s">
        <v>1471</v>
      </c>
      <c r="C1392" t="s">
        <v>1504</v>
      </c>
      <c r="D1392" t="s">
        <v>29</v>
      </c>
      <c r="E1392" s="52">
        <f>Transportation!E1392/1000000</f>
        <v>3.9999999999999998E-6</v>
      </c>
      <c r="F1392" s="55">
        <f t="shared" si="141"/>
        <v>9.6703296703296807E-7</v>
      </c>
      <c r="G1392" s="57">
        <f t="shared" si="142"/>
        <v>9.6703296703296794E-8</v>
      </c>
      <c r="H1392" s="4">
        <f t="shared" si="143"/>
        <v>1.5384615384615398E-8</v>
      </c>
      <c r="I1392">
        <v>148900</v>
      </c>
      <c r="J1392">
        <f t="shared" si="145"/>
        <v>0.79423438549361991</v>
      </c>
      <c r="K1392" s="50">
        <f t="shared" si="148"/>
        <v>333.60269798551906</v>
      </c>
      <c r="L1392" s="53">
        <f t="shared" si="144"/>
        <v>2.3846286045018812</v>
      </c>
      <c r="M1392">
        <v>73.600000000000009</v>
      </c>
      <c r="N1392">
        <v>17.400000000000002</v>
      </c>
      <c r="O1392">
        <v>498</v>
      </c>
      <c r="P1392">
        <v>43.82</v>
      </c>
      <c r="Q1392">
        <v>4.38</v>
      </c>
      <c r="R1392" s="7">
        <v>28.699000000000002</v>
      </c>
      <c r="S1392" s="8">
        <v>203550</v>
      </c>
      <c r="T1392">
        <v>6</v>
      </c>
      <c r="U1392" s="9">
        <v>12.186</v>
      </c>
      <c r="V1392" s="9">
        <v>12.452</v>
      </c>
      <c r="W1392" s="9">
        <v>11.436</v>
      </c>
      <c r="X1392" s="9">
        <v>12.32</v>
      </c>
      <c r="Y1392" s="9">
        <v>13.45</v>
      </c>
    </row>
    <row r="1393" spans="1:25" hidden="1" x14ac:dyDescent="0.3">
      <c r="A1393" t="s">
        <v>1470</v>
      </c>
      <c r="B1393" t="s">
        <v>1471</v>
      </c>
      <c r="C1393" t="s">
        <v>1505</v>
      </c>
      <c r="D1393" t="s">
        <v>29</v>
      </c>
      <c r="E1393" s="52">
        <f>Transportation!E1393/1000000</f>
        <v>8.0099999999999995E-6</v>
      </c>
      <c r="F1393" s="55">
        <f t="shared" si="141"/>
        <v>1.9364835164835185E-6</v>
      </c>
      <c r="G1393" s="57">
        <f t="shared" si="142"/>
        <v>1.9364835164835183E-7</v>
      </c>
      <c r="H1393" s="4">
        <f t="shared" si="143"/>
        <v>3.0807692307692336E-8</v>
      </c>
      <c r="I1393">
        <v>263300</v>
      </c>
      <c r="J1393">
        <f t="shared" si="145"/>
        <v>0.89942519464489179</v>
      </c>
      <c r="K1393" s="50">
        <f t="shared" si="148"/>
        <v>589.90994210602526</v>
      </c>
      <c r="L1393" s="53">
        <f t="shared" si="144"/>
        <v>4.7752187805150177</v>
      </c>
      <c r="M1393">
        <v>68.600000000000009</v>
      </c>
      <c r="N1393">
        <v>31.8</v>
      </c>
      <c r="O1393">
        <v>496</v>
      </c>
      <c r="P1393">
        <v>47.9</v>
      </c>
      <c r="Q1393">
        <v>1.9</v>
      </c>
      <c r="R1393" s="7">
        <v>15.598000000000001</v>
      </c>
      <c r="S1393" s="8">
        <v>287510</v>
      </c>
      <c r="T1393">
        <v>6</v>
      </c>
      <c r="U1393" s="9">
        <v>13.757999999999999</v>
      </c>
      <c r="V1393" s="9">
        <v>13.775</v>
      </c>
      <c r="W1393" s="9">
        <v>13.5</v>
      </c>
      <c r="X1393" s="9">
        <v>13.798999999999999</v>
      </c>
      <c r="Y1393" s="9">
        <v>13.999000000000001</v>
      </c>
    </row>
    <row r="1394" spans="1:25" hidden="1" x14ac:dyDescent="0.3">
      <c r="A1394" t="s">
        <v>1470</v>
      </c>
      <c r="B1394" t="s">
        <v>1471</v>
      </c>
      <c r="C1394" t="s">
        <v>1506</v>
      </c>
      <c r="D1394" t="s">
        <v>29</v>
      </c>
      <c r="E1394" s="52">
        <f>Transportation!E1394/1000000</f>
        <v>4.8100000000000004E-5</v>
      </c>
      <c r="F1394" s="55">
        <f t="shared" si="141"/>
        <v>1.1628571428571442E-5</v>
      </c>
      <c r="G1394" s="57">
        <f t="shared" si="142"/>
        <v>1.1628571428571441E-6</v>
      </c>
      <c r="H1394" s="4">
        <f t="shared" si="143"/>
        <v>1.8500000000000019E-7</v>
      </c>
      <c r="I1394">
        <v>9693000</v>
      </c>
      <c r="J1394">
        <f t="shared" si="145"/>
        <v>0.14671356004333025</v>
      </c>
      <c r="K1394" s="50">
        <f t="shared" si="148"/>
        <v>21716.661864161426</v>
      </c>
      <c r="L1394" s="53">
        <f t="shared" si="144"/>
        <v>28.675158969135129</v>
      </c>
      <c r="M1394">
        <v>1470</v>
      </c>
      <c r="N1394">
        <v>253</v>
      </c>
      <c r="O1394">
        <v>518</v>
      </c>
      <c r="P1394">
        <v>48.86</v>
      </c>
      <c r="Q1394">
        <v>2.3199999999999998</v>
      </c>
      <c r="R1394" s="7">
        <v>2.0514000000000001</v>
      </c>
      <c r="S1394" s="8">
        <v>10030000</v>
      </c>
      <c r="T1394">
        <v>49</v>
      </c>
      <c r="U1394" s="9">
        <v>17.513000000000002</v>
      </c>
      <c r="V1394" s="9">
        <v>17.224</v>
      </c>
      <c r="W1394" s="9">
        <v>12.747999999999999</v>
      </c>
      <c r="X1394" s="9">
        <v>16.324999999999999</v>
      </c>
      <c r="Y1394" s="9">
        <v>19.498000000000001</v>
      </c>
    </row>
    <row r="1395" spans="1:25" hidden="1" x14ac:dyDescent="0.3">
      <c r="A1395" t="s">
        <v>1470</v>
      </c>
      <c r="B1395" t="s">
        <v>1471</v>
      </c>
      <c r="C1395" t="s">
        <v>1507</v>
      </c>
      <c r="D1395" t="s">
        <v>29</v>
      </c>
      <c r="E1395" s="52">
        <f>Transportation!E1395/1000000</f>
        <v>9.8800000000000003E-6</v>
      </c>
      <c r="F1395" s="55">
        <f t="shared" si="141"/>
        <v>2.3885714285714313E-6</v>
      </c>
      <c r="G1395" s="57">
        <f t="shared" si="142"/>
        <v>2.388571428571431E-7</v>
      </c>
      <c r="H1395" s="4">
        <f t="shared" si="143"/>
        <v>3.8000000000000036E-8</v>
      </c>
      <c r="I1395">
        <v>181500</v>
      </c>
      <c r="J1395">
        <f t="shared" si="145"/>
        <v>1.6093989256198349</v>
      </c>
      <c r="K1395" s="50">
        <f t="shared" si="148"/>
        <v>406.64130076811085</v>
      </c>
      <c r="L1395" s="53">
        <f t="shared" si="144"/>
        <v>5.890032653119647</v>
      </c>
      <c r="M1395">
        <v>31.200000000000003</v>
      </c>
      <c r="N1395">
        <v>32.5</v>
      </c>
      <c r="O1395">
        <v>386</v>
      </c>
      <c r="P1395">
        <v>43.31</v>
      </c>
      <c r="Q1395">
        <v>-0.39</v>
      </c>
      <c r="R1395" s="7">
        <v>11.871</v>
      </c>
      <c r="S1395" s="8">
        <v>157010</v>
      </c>
      <c r="T1395">
        <v>4</v>
      </c>
      <c r="U1395" s="9">
        <v>10.89</v>
      </c>
      <c r="V1395" s="9">
        <v>10.917999999999999</v>
      </c>
      <c r="W1395" s="9">
        <v>10.367000000000001</v>
      </c>
      <c r="X1395" s="9">
        <v>10.852</v>
      </c>
      <c r="Y1395" s="9">
        <v>11.132</v>
      </c>
    </row>
    <row r="1396" spans="1:25" hidden="1" x14ac:dyDescent="0.3">
      <c r="A1396" t="s">
        <v>1470</v>
      </c>
      <c r="B1396" t="s">
        <v>1471</v>
      </c>
      <c r="C1396" t="s">
        <v>1508</v>
      </c>
      <c r="D1396" t="s">
        <v>29</v>
      </c>
      <c r="E1396" s="52">
        <f>Transportation!E1396/1000000</f>
        <v>2.5000000000000002E-6</v>
      </c>
      <c r="F1396" s="55">
        <f t="shared" si="141"/>
        <v>6.0439560439560507E-7</v>
      </c>
      <c r="G1396" s="57">
        <f t="shared" si="142"/>
        <v>6.0439560439560504E-8</v>
      </c>
      <c r="H1396" s="4">
        <f t="shared" si="143"/>
        <v>9.6153846153846253E-9</v>
      </c>
      <c r="I1396">
        <v>162700</v>
      </c>
      <c r="J1396">
        <f t="shared" si="145"/>
        <v>0.45429279348494167</v>
      </c>
      <c r="K1396" s="50">
        <f t="shared" si="148"/>
        <v>364.5208795315242</v>
      </c>
      <c r="L1396" s="53">
        <f t="shared" si="144"/>
        <v>1.4903928778136764</v>
      </c>
      <c r="M1396">
        <v>212</v>
      </c>
      <c r="N1396">
        <v>11.200000000000001</v>
      </c>
      <c r="O1396">
        <v>473</v>
      </c>
      <c r="P1396">
        <v>42.72</v>
      </c>
      <c r="Q1396">
        <v>2.92</v>
      </c>
      <c r="R1396" s="7">
        <v>42.34</v>
      </c>
      <c r="S1396" s="8">
        <v>276630</v>
      </c>
      <c r="T1396">
        <v>13</v>
      </c>
      <c r="U1396" s="9">
        <v>11.689</v>
      </c>
      <c r="V1396" s="9">
        <v>9.9631000000000007</v>
      </c>
      <c r="W1396" s="9">
        <v>10.163</v>
      </c>
      <c r="X1396" s="9">
        <v>11.613</v>
      </c>
      <c r="Y1396" s="9">
        <v>12.848000000000001</v>
      </c>
    </row>
    <row r="1397" spans="1:25" hidden="1" x14ac:dyDescent="0.3">
      <c r="A1397" t="s">
        <v>1470</v>
      </c>
      <c r="B1397" t="s">
        <v>1471</v>
      </c>
      <c r="C1397" t="s">
        <v>1509</v>
      </c>
      <c r="D1397" t="s">
        <v>29</v>
      </c>
      <c r="E1397" s="52">
        <f>Transportation!E1397/1000000</f>
        <v>7.6499999999999996E-6</v>
      </c>
      <c r="F1397" s="55">
        <f t="shared" si="141"/>
        <v>1.8494505494505513E-6</v>
      </c>
      <c r="G1397" s="57">
        <f t="shared" si="142"/>
        <v>1.8494505494505512E-7</v>
      </c>
      <c r="H1397" s="4">
        <f t="shared" si="143"/>
        <v>2.9423076923076951E-8</v>
      </c>
      <c r="I1397">
        <v>119400</v>
      </c>
      <c r="J1397">
        <f t="shared" si="145"/>
        <v>1.8942639761306532</v>
      </c>
      <c r="K1397" s="50">
        <f t="shared" si="148"/>
        <v>267.50948381108782</v>
      </c>
      <c r="L1397" s="53">
        <f t="shared" si="144"/>
        <v>4.5606022061098477</v>
      </c>
      <c r="M1397">
        <v>16.100000000000001</v>
      </c>
      <c r="N1397">
        <v>29.700000000000003</v>
      </c>
      <c r="O1397">
        <v>496</v>
      </c>
      <c r="P1397">
        <v>46.59</v>
      </c>
      <c r="Q1397">
        <v>0.34</v>
      </c>
      <c r="R1397" s="7">
        <v>16.675000000000001</v>
      </c>
      <c r="S1397" s="8">
        <v>102380</v>
      </c>
      <c r="T1397">
        <v>2</v>
      </c>
      <c r="U1397" s="9">
        <v>12.416</v>
      </c>
      <c r="V1397" s="9">
        <v>12.57</v>
      </c>
      <c r="W1397" s="9">
        <v>12.396000000000001</v>
      </c>
      <c r="X1397" s="9">
        <v>12.997999999999999</v>
      </c>
      <c r="Y1397" s="9">
        <v>13.6</v>
      </c>
    </row>
    <row r="1398" spans="1:25" hidden="1" x14ac:dyDescent="0.3">
      <c r="A1398" t="s">
        <v>1470</v>
      </c>
      <c r="B1398" t="s">
        <v>1471</v>
      </c>
      <c r="C1398" t="s">
        <v>1510</v>
      </c>
      <c r="D1398" t="s">
        <v>29</v>
      </c>
      <c r="E1398" s="52">
        <f>Transportation!E1398/1000000</f>
        <v>7.9799999999999998E-6</v>
      </c>
      <c r="F1398" s="55">
        <f t="shared" si="141"/>
        <v>1.9292307692307714E-6</v>
      </c>
      <c r="G1398" s="57">
        <f t="shared" si="142"/>
        <v>1.9292307692307713E-7</v>
      </c>
      <c r="H1398" s="4">
        <f t="shared" si="143"/>
        <v>3.0692307692307718E-8</v>
      </c>
      <c r="I1398">
        <v>215600</v>
      </c>
      <c r="J1398">
        <f t="shared" si="145"/>
        <v>1.0943028409090909</v>
      </c>
      <c r="K1398" s="50">
        <f t="shared" si="148"/>
        <v>483.04057545787714</v>
      </c>
      <c r="L1398" s="53">
        <f t="shared" si="144"/>
        <v>4.7573340659812535</v>
      </c>
      <c r="M1398">
        <v>53.6</v>
      </c>
      <c r="N1398">
        <v>29.5</v>
      </c>
      <c r="O1398">
        <v>475</v>
      </c>
      <c r="P1398">
        <v>49.25</v>
      </c>
      <c r="Q1398">
        <v>4.03</v>
      </c>
      <c r="R1398" s="7">
        <v>16.135000000000002</v>
      </c>
      <c r="S1398" s="8">
        <v>224170</v>
      </c>
      <c r="T1398">
        <v>3</v>
      </c>
      <c r="U1398" s="9">
        <v>18.628</v>
      </c>
      <c r="V1398" s="9">
        <v>18.803000000000001</v>
      </c>
      <c r="W1398" s="9">
        <v>18.623999999999999</v>
      </c>
      <c r="X1398" s="9">
        <v>19.11</v>
      </c>
      <c r="Y1398" s="9">
        <v>23.105</v>
      </c>
    </row>
    <row r="1399" spans="1:25" hidden="1" x14ac:dyDescent="0.3">
      <c r="A1399" t="s">
        <v>1470</v>
      </c>
      <c r="B1399" t="s">
        <v>1471</v>
      </c>
      <c r="C1399" t="s">
        <v>1511</v>
      </c>
      <c r="D1399" t="s">
        <v>29</v>
      </c>
      <c r="E1399" s="52">
        <f>Transportation!E1399/1000000</f>
        <v>8.6600000000000001E-6</v>
      </c>
      <c r="F1399" s="55">
        <f t="shared" si="141"/>
        <v>2.0936263736263758E-6</v>
      </c>
      <c r="G1399" s="57">
        <f t="shared" si="142"/>
        <v>2.093626373626376E-7</v>
      </c>
      <c r="H1399" s="4">
        <f t="shared" si="143"/>
        <v>3.3307692307692339E-8</v>
      </c>
      <c r="I1399">
        <v>272200</v>
      </c>
      <c r="J1399">
        <f t="shared" si="145"/>
        <v>0.94061773512123437</v>
      </c>
      <c r="K1399" s="50">
        <f t="shared" si="148"/>
        <v>609.84992875526052</v>
      </c>
      <c r="L1399" s="53">
        <f t="shared" si="144"/>
        <v>5.1627209287465741</v>
      </c>
      <c r="M1399">
        <v>45</v>
      </c>
      <c r="N1399">
        <v>40.6</v>
      </c>
      <c r="O1399">
        <v>576</v>
      </c>
      <c r="P1399">
        <v>48.11</v>
      </c>
      <c r="Q1399">
        <v>-1.67</v>
      </c>
      <c r="R1399" s="7">
        <v>14.201000000000001</v>
      </c>
      <c r="S1399" s="8">
        <v>347720</v>
      </c>
      <c r="T1399">
        <v>5</v>
      </c>
      <c r="U1399" s="9">
        <v>13.907999999999999</v>
      </c>
      <c r="V1399" s="9">
        <v>14.121</v>
      </c>
      <c r="W1399" s="9">
        <v>13.699</v>
      </c>
      <c r="X1399" s="9">
        <v>14.446999999999999</v>
      </c>
      <c r="Y1399" s="9">
        <v>14.893000000000001</v>
      </c>
    </row>
    <row r="1400" spans="1:25" hidden="1" x14ac:dyDescent="0.3">
      <c r="A1400" t="s">
        <v>1470</v>
      </c>
      <c r="B1400" t="s">
        <v>1471</v>
      </c>
      <c r="C1400" t="s">
        <v>1512</v>
      </c>
      <c r="D1400" t="s">
        <v>29</v>
      </c>
      <c r="E1400" s="52">
        <f>Transportation!E1400/1000000</f>
        <v>8.2600000000000005E-6</v>
      </c>
      <c r="F1400" s="55">
        <f t="shared" si="141"/>
        <v>1.9969230769230793E-6</v>
      </c>
      <c r="G1400" s="57">
        <f t="shared" si="142"/>
        <v>1.9969230769230791E-7</v>
      </c>
      <c r="H1400" s="4">
        <f t="shared" si="143"/>
        <v>3.1769230769230799E-8</v>
      </c>
      <c r="I1400">
        <v>389900</v>
      </c>
      <c r="J1400">
        <f t="shared" si="145"/>
        <v>0.62634008078994619</v>
      </c>
      <c r="K1400" s="50">
        <f t="shared" si="148"/>
        <v>873.55065107155053</v>
      </c>
      <c r="L1400" s="53">
        <f t="shared" si="144"/>
        <v>4.9242580682963855</v>
      </c>
      <c r="M1400">
        <v>115</v>
      </c>
      <c r="N1400">
        <v>36.300000000000004</v>
      </c>
      <c r="O1400">
        <v>534</v>
      </c>
      <c r="P1400">
        <v>49.4</v>
      </c>
      <c r="Q1400">
        <v>1.07</v>
      </c>
      <c r="R1400" s="7">
        <v>14.706</v>
      </c>
      <c r="S1400" s="8">
        <v>469900</v>
      </c>
      <c r="T1400">
        <v>7</v>
      </c>
      <c r="U1400" s="9">
        <v>14.909000000000001</v>
      </c>
      <c r="V1400" s="9">
        <v>14.704000000000001</v>
      </c>
      <c r="W1400" s="9">
        <v>13.648999999999999</v>
      </c>
      <c r="X1400" s="9">
        <v>14.545999999999999</v>
      </c>
      <c r="Y1400" s="9">
        <v>14.992000000000001</v>
      </c>
    </row>
    <row r="1401" spans="1:25" hidden="1" x14ac:dyDescent="0.3">
      <c r="A1401" t="s">
        <v>1470</v>
      </c>
      <c r="B1401" t="s">
        <v>1471</v>
      </c>
      <c r="C1401" t="s">
        <v>1513</v>
      </c>
      <c r="D1401" t="s">
        <v>29</v>
      </c>
      <c r="E1401" s="52">
        <f>Transportation!E1401/1000000</f>
        <v>9.1099999999999992E-6</v>
      </c>
      <c r="F1401" s="55">
        <f t="shared" si="141"/>
        <v>2.2024175824175846E-6</v>
      </c>
      <c r="G1401" s="57">
        <f t="shared" si="142"/>
        <v>2.2024175824175844E-7</v>
      </c>
      <c r="H1401" s="4">
        <f t="shared" si="143"/>
        <v>3.5038461538461568E-8</v>
      </c>
      <c r="I1401">
        <v>292200</v>
      </c>
      <c r="J1401">
        <f t="shared" si="145"/>
        <v>0.92176785164271036</v>
      </c>
      <c r="K1401" s="50">
        <f t="shared" si="148"/>
        <v>654.65888751758678</v>
      </c>
      <c r="L1401" s="53">
        <f t="shared" si="144"/>
        <v>5.4309916467530339</v>
      </c>
      <c r="M1401">
        <v>77.2</v>
      </c>
      <c r="N1401">
        <v>33.200000000000003</v>
      </c>
      <c r="O1401">
        <v>419</v>
      </c>
      <c r="P1401">
        <v>45.43</v>
      </c>
      <c r="Q1401">
        <v>4.38</v>
      </c>
      <c r="R1401" s="7">
        <v>12.616</v>
      </c>
      <c r="S1401" s="8">
        <v>321440</v>
      </c>
      <c r="T1401">
        <v>6</v>
      </c>
      <c r="U1401" s="9">
        <v>11.41</v>
      </c>
      <c r="V1401" s="9">
        <v>11.294</v>
      </c>
      <c r="W1401" s="9">
        <v>10.468999999999999</v>
      </c>
      <c r="X1401" s="9">
        <v>11.208</v>
      </c>
      <c r="Y1401" s="9">
        <v>11.537000000000001</v>
      </c>
    </row>
    <row r="1402" spans="1:25" hidden="1" x14ac:dyDescent="0.3">
      <c r="A1402" t="s">
        <v>1470</v>
      </c>
      <c r="B1402" t="s">
        <v>1471</v>
      </c>
      <c r="C1402" t="s">
        <v>1514</v>
      </c>
      <c r="D1402" t="s">
        <v>29</v>
      </c>
      <c r="E1402" s="52">
        <f>Transportation!E1402/1000000</f>
        <v>6.7399999999999998E-6</v>
      </c>
      <c r="F1402" s="55">
        <f t="shared" si="141"/>
        <v>1.6294505494505511E-6</v>
      </c>
      <c r="G1402" s="57">
        <f t="shared" si="142"/>
        <v>1.6294505494505511E-7</v>
      </c>
      <c r="H1402" s="4">
        <f t="shared" si="143"/>
        <v>2.5923076923076946E-8</v>
      </c>
      <c r="I1402">
        <v>136900</v>
      </c>
      <c r="J1402">
        <f t="shared" si="145"/>
        <v>1.4555926040905769</v>
      </c>
      <c r="K1402" s="50">
        <f t="shared" si="148"/>
        <v>306.71732272812329</v>
      </c>
      <c r="L1402" s="53">
        <f t="shared" si="144"/>
        <v>4.01809919858567</v>
      </c>
      <c r="M1402">
        <v>18.7</v>
      </c>
      <c r="N1402">
        <v>31.700000000000003</v>
      </c>
      <c r="O1402">
        <v>581</v>
      </c>
      <c r="P1402">
        <v>47.29</v>
      </c>
      <c r="Q1402">
        <v>-2.21</v>
      </c>
      <c r="R1402" s="7">
        <v>18.355</v>
      </c>
      <c r="S1402">
        <v>52581</v>
      </c>
      <c r="T1402">
        <v>4</v>
      </c>
      <c r="U1402" s="9">
        <v>15.731999999999999</v>
      </c>
      <c r="V1402" s="9">
        <v>5.6201999999999996</v>
      </c>
      <c r="W1402" s="9">
        <v>15.635</v>
      </c>
      <c r="X1402" s="9">
        <v>15.782999999999999</v>
      </c>
      <c r="Y1402" s="9">
        <v>16.324999999999999</v>
      </c>
    </row>
    <row r="1403" spans="1:25" hidden="1" x14ac:dyDescent="0.3">
      <c r="A1403" t="s">
        <v>1470</v>
      </c>
      <c r="B1403" t="s">
        <v>1471</v>
      </c>
      <c r="C1403" t="s">
        <v>1515</v>
      </c>
      <c r="D1403" t="s">
        <v>29</v>
      </c>
      <c r="E1403" s="52">
        <f>Transportation!E1403/1000000</f>
        <v>1.04E-5</v>
      </c>
      <c r="F1403" s="55">
        <f t="shared" si="141"/>
        <v>2.5142857142857172E-6</v>
      </c>
      <c r="G1403" s="57">
        <f t="shared" si="142"/>
        <v>2.514285714285717E-7</v>
      </c>
      <c r="H1403" s="4">
        <f t="shared" si="143"/>
        <v>4.0000000000000041E-8</v>
      </c>
      <c r="I1403">
        <v>427200</v>
      </c>
      <c r="J1403">
        <f t="shared" si="145"/>
        <v>0.71975632022471914</v>
      </c>
      <c r="K1403" s="50">
        <f t="shared" si="148"/>
        <v>957.11935916328912</v>
      </c>
      <c r="L1403" s="53">
        <f t="shared" si="144"/>
        <v>6.2000343717048914</v>
      </c>
      <c r="M1403">
        <v>168</v>
      </c>
      <c r="N1403">
        <v>32.9</v>
      </c>
      <c r="O1403">
        <v>358</v>
      </c>
      <c r="P1403">
        <v>48.59</v>
      </c>
      <c r="Q1403">
        <v>7.74</v>
      </c>
      <c r="R1403" s="7">
        <v>10.882999999999999</v>
      </c>
      <c r="S1403" s="8">
        <v>593560</v>
      </c>
      <c r="T1403">
        <v>10</v>
      </c>
      <c r="U1403" s="9">
        <v>18.577000000000002</v>
      </c>
      <c r="V1403" s="9">
        <v>18.379000000000001</v>
      </c>
      <c r="W1403" s="9">
        <v>16.324999999999999</v>
      </c>
      <c r="X1403" s="9">
        <v>17.771000000000001</v>
      </c>
      <c r="Y1403" s="9">
        <v>18.623999999999999</v>
      </c>
    </row>
    <row r="1404" spans="1:25" hidden="1" x14ac:dyDescent="0.3">
      <c r="A1404" t="s">
        <v>1470</v>
      </c>
      <c r="B1404" t="s">
        <v>1471</v>
      </c>
      <c r="C1404" t="s">
        <v>1516</v>
      </c>
      <c r="D1404" t="s">
        <v>29</v>
      </c>
      <c r="E1404" s="52">
        <f>Transportation!E1404/1000000</f>
        <v>7.2099999999999996E-6</v>
      </c>
      <c r="F1404" s="55">
        <f t="shared" si="141"/>
        <v>1.7430769230769247E-6</v>
      </c>
      <c r="G1404" s="57">
        <f t="shared" si="142"/>
        <v>1.7430769230769247E-7</v>
      </c>
      <c r="H1404" s="4">
        <f t="shared" si="143"/>
        <v>2.7730769230769257E-8</v>
      </c>
      <c r="I1404">
        <v>519600</v>
      </c>
      <c r="J1404">
        <f t="shared" si="145"/>
        <v>0.41025087326789839</v>
      </c>
      <c r="K1404" s="50">
        <f t="shared" si="148"/>
        <v>1164.1367486452364</v>
      </c>
      <c r="L1404" s="53">
        <f t="shared" si="144"/>
        <v>4.2982930596146414</v>
      </c>
      <c r="M1404">
        <v>94.9</v>
      </c>
      <c r="N1404">
        <v>53.300000000000004</v>
      </c>
      <c r="O1404">
        <v>844</v>
      </c>
      <c r="P1404">
        <v>43.13</v>
      </c>
      <c r="Q1404">
        <v>5.92</v>
      </c>
      <c r="R1404" s="7">
        <v>15.827</v>
      </c>
      <c r="S1404" s="8">
        <v>285700</v>
      </c>
      <c r="T1404">
        <v>6</v>
      </c>
      <c r="U1404" s="9">
        <v>13.443</v>
      </c>
      <c r="V1404" s="9">
        <v>10.932</v>
      </c>
      <c r="W1404" s="9">
        <v>12.747999999999999</v>
      </c>
      <c r="X1404" s="9">
        <v>13.35</v>
      </c>
      <c r="Y1404" s="9">
        <v>13.798999999999999</v>
      </c>
    </row>
    <row r="1405" spans="1:25" hidden="1" x14ac:dyDescent="0.3">
      <c r="A1405" t="s">
        <v>1470</v>
      </c>
      <c r="B1405" t="s">
        <v>1471</v>
      </c>
      <c r="C1405" t="s">
        <v>1517</v>
      </c>
      <c r="D1405" t="s">
        <v>29</v>
      </c>
      <c r="E1405" s="52">
        <f>Transportation!E1405/1000000</f>
        <v>1.7600000000000001E-5</v>
      </c>
      <c r="F1405" s="55">
        <f t="shared" si="141"/>
        <v>4.2549450549450599E-6</v>
      </c>
      <c r="G1405" s="57">
        <f t="shared" si="142"/>
        <v>4.2549450549450595E-7</v>
      </c>
      <c r="H1405" s="4">
        <f t="shared" si="143"/>
        <v>6.7692307692307765E-8</v>
      </c>
      <c r="I1405">
        <v>779000</v>
      </c>
      <c r="J1405">
        <f t="shared" si="145"/>
        <v>0.66797252888318359</v>
      </c>
      <c r="K1405" s="50">
        <f t="shared" si="148"/>
        <v>1745.308943792608</v>
      </c>
      <c r="L1405" s="53">
        <f t="shared" si="144"/>
        <v>10.492365859808279</v>
      </c>
      <c r="M1405">
        <v>145</v>
      </c>
      <c r="N1405">
        <v>64.8</v>
      </c>
      <c r="O1405">
        <v>392</v>
      </c>
      <c r="P1405">
        <v>43.61</v>
      </c>
      <c r="Q1405">
        <v>1.42</v>
      </c>
      <c r="R1405" s="7">
        <v>6.0544000000000002</v>
      </c>
      <c r="S1405" s="8">
        <v>820370</v>
      </c>
      <c r="T1405">
        <v>10</v>
      </c>
      <c r="U1405" s="9">
        <v>13.302</v>
      </c>
      <c r="V1405" s="9">
        <v>13.214</v>
      </c>
      <c r="W1405" s="9">
        <v>12.547000000000001</v>
      </c>
      <c r="X1405" s="9">
        <v>13.199</v>
      </c>
      <c r="Y1405" s="9">
        <v>13.699</v>
      </c>
    </row>
    <row r="1406" spans="1:25" hidden="1" x14ac:dyDescent="0.3">
      <c r="A1406" t="s">
        <v>1470</v>
      </c>
      <c r="B1406" t="s">
        <v>1471</v>
      </c>
      <c r="C1406" t="s">
        <v>1518</v>
      </c>
      <c r="D1406" t="s">
        <v>29</v>
      </c>
      <c r="E1406" s="52">
        <f>Transportation!E1406/1000000</f>
        <v>8.8200000000000003E-6</v>
      </c>
      <c r="F1406" s="55">
        <f t="shared" si="141"/>
        <v>2.1323076923076947E-6</v>
      </c>
      <c r="G1406" s="57">
        <f t="shared" si="142"/>
        <v>2.1323076923076946E-7</v>
      </c>
      <c r="H1406" s="4">
        <f t="shared" si="143"/>
        <v>3.3923076923076955E-8</v>
      </c>
      <c r="I1406">
        <v>297400</v>
      </c>
      <c r="J1406">
        <f t="shared" si="145"/>
        <v>0.87682114156018831</v>
      </c>
      <c r="K1406" s="50">
        <f t="shared" si="148"/>
        <v>666.3092167957916</v>
      </c>
      <c r="L1406" s="53">
        <f t="shared" si="144"/>
        <v>5.2581060729266484</v>
      </c>
      <c r="M1406">
        <v>68</v>
      </c>
      <c r="N1406">
        <v>36.1</v>
      </c>
      <c r="O1406">
        <v>512</v>
      </c>
      <c r="P1406">
        <v>47.38</v>
      </c>
      <c r="Q1406">
        <v>0.69</v>
      </c>
      <c r="R1406" s="7">
        <v>14.205</v>
      </c>
      <c r="S1406" s="8">
        <v>293040</v>
      </c>
      <c r="T1406">
        <v>5</v>
      </c>
      <c r="U1406" s="9">
        <v>13.263999999999999</v>
      </c>
      <c r="V1406" s="9">
        <v>13.374000000000001</v>
      </c>
      <c r="W1406" s="9">
        <v>12.446</v>
      </c>
      <c r="X1406" s="9">
        <v>13.199</v>
      </c>
      <c r="Y1406" s="9">
        <v>13.798999999999999</v>
      </c>
    </row>
    <row r="1407" spans="1:25" hidden="1" x14ac:dyDescent="0.3">
      <c r="A1407" t="s">
        <v>1470</v>
      </c>
      <c r="B1407" t="s">
        <v>1471</v>
      </c>
      <c r="C1407" t="s">
        <v>1519</v>
      </c>
      <c r="D1407" t="s">
        <v>29</v>
      </c>
      <c r="E1407" s="52">
        <f>Transportation!E1407/1000000</f>
        <v>6.3399999999999994E-6</v>
      </c>
      <c r="F1407" s="55">
        <f t="shared" si="141"/>
        <v>1.5327472527472542E-6</v>
      </c>
      <c r="G1407" s="57">
        <f t="shared" si="142"/>
        <v>1.5327472527472543E-7</v>
      </c>
      <c r="H1407" s="4">
        <f t="shared" si="143"/>
        <v>2.4384615384615406E-8</v>
      </c>
      <c r="I1407">
        <v>128900</v>
      </c>
      <c r="J1407">
        <f t="shared" si="145"/>
        <v>1.4541852404965088</v>
      </c>
      <c r="K1407" s="50">
        <f t="shared" si="148"/>
        <v>288.7937392231928</v>
      </c>
      <c r="L1407" s="53">
        <f t="shared" si="144"/>
        <v>3.7796363381354823</v>
      </c>
      <c r="M1407">
        <v>32.9</v>
      </c>
      <c r="N1407">
        <v>22.5</v>
      </c>
      <c r="O1407">
        <v>461</v>
      </c>
      <c r="P1407">
        <v>48.3</v>
      </c>
      <c r="Q1407">
        <v>4.0599999999999996</v>
      </c>
      <c r="R1407" s="7">
        <v>20.524000000000001</v>
      </c>
      <c r="S1407" s="8">
        <v>137200</v>
      </c>
      <c r="T1407">
        <v>4</v>
      </c>
      <c r="U1407" s="9">
        <v>16.146999999999998</v>
      </c>
      <c r="V1407" s="9">
        <v>16.178999999999998</v>
      </c>
      <c r="W1407" s="9">
        <v>15.487</v>
      </c>
      <c r="X1407" s="9">
        <v>16.077999999999999</v>
      </c>
      <c r="Y1407" s="9">
        <v>16.866</v>
      </c>
    </row>
    <row r="1408" spans="1:25" hidden="1" x14ac:dyDescent="0.3">
      <c r="A1408" t="s">
        <v>1470</v>
      </c>
      <c r="B1408" t="s">
        <v>1471</v>
      </c>
      <c r="C1408" t="s">
        <v>1520</v>
      </c>
      <c r="D1408" t="s">
        <v>29</v>
      </c>
      <c r="E1408" s="52">
        <f>Transportation!E1408/1000000</f>
        <v>3.27E-6</v>
      </c>
      <c r="F1408" s="55">
        <f t="shared" si="141"/>
        <v>7.9054945054945133E-7</v>
      </c>
      <c r="G1408" s="57">
        <f t="shared" si="142"/>
        <v>7.9054945054945136E-8</v>
      </c>
      <c r="H1408" s="4">
        <f t="shared" si="143"/>
        <v>1.257692307692309E-8</v>
      </c>
      <c r="I1408">
        <v>117400</v>
      </c>
      <c r="J1408">
        <f t="shared" si="145"/>
        <v>0.82349894591141393</v>
      </c>
      <c r="K1408" s="50">
        <f t="shared" si="148"/>
        <v>263.02858793485518</v>
      </c>
      <c r="L1408" s="53">
        <f t="shared" si="144"/>
        <v>1.9494338841802878</v>
      </c>
      <c r="M1408">
        <v>82</v>
      </c>
      <c r="N1408">
        <v>13</v>
      </c>
      <c r="O1408">
        <v>447</v>
      </c>
      <c r="P1408">
        <v>44.93</v>
      </c>
      <c r="Q1408">
        <v>4.88</v>
      </c>
      <c r="R1408" s="7">
        <v>34.436</v>
      </c>
      <c r="S1408" s="8">
        <v>171610</v>
      </c>
      <c r="T1408">
        <v>5</v>
      </c>
      <c r="U1408" s="9">
        <v>12.95</v>
      </c>
      <c r="V1408" s="9">
        <v>12.882</v>
      </c>
      <c r="W1408" s="9">
        <v>12.295</v>
      </c>
      <c r="X1408" s="9">
        <v>12.898999999999999</v>
      </c>
      <c r="Y1408" s="9">
        <v>13.35</v>
      </c>
    </row>
    <row r="1409" spans="1:25" hidden="1" x14ac:dyDescent="0.3">
      <c r="A1409" t="s">
        <v>1521</v>
      </c>
      <c r="B1409" t="s">
        <v>1522</v>
      </c>
      <c r="C1409" t="s">
        <v>1523</v>
      </c>
      <c r="D1409" t="s">
        <v>69</v>
      </c>
      <c r="E1409" s="52">
        <f>Transportation!E1409/1000000</f>
        <v>3.9899999999999999E-6</v>
      </c>
      <c r="F1409" s="55">
        <f t="shared" si="141"/>
        <v>9.6461538461538569E-7</v>
      </c>
      <c r="G1409" s="57">
        <f t="shared" si="142"/>
        <v>9.6461538461538564E-8</v>
      </c>
      <c r="H1409" s="4">
        <f t="shared" si="143"/>
        <v>1.5346153846153859E-8</v>
      </c>
      <c r="I1409">
        <v>526100</v>
      </c>
      <c r="J1409">
        <f t="shared" si="145"/>
        <v>0.22422704096179433</v>
      </c>
      <c r="K1409" s="50">
        <f>I1409*CVDGAB</f>
        <v>892.03179883296059</v>
      </c>
      <c r="L1409" s="53">
        <f t="shared" si="144"/>
        <v>1.8001588562652719</v>
      </c>
      <c r="M1409">
        <v>54</v>
      </c>
      <c r="N1409">
        <v>71.600000000000009</v>
      </c>
      <c r="O1409">
        <v>3120</v>
      </c>
      <c r="P1409">
        <v>0.41</v>
      </c>
      <c r="Q1409">
        <v>9.4700000000000006</v>
      </c>
      <c r="R1409" s="7">
        <v>43.524999999999999</v>
      </c>
      <c r="S1409" s="8">
        <v>355770</v>
      </c>
      <c r="T1409">
        <v>4</v>
      </c>
      <c r="U1409" s="9">
        <v>9.8558000000000003</v>
      </c>
      <c r="V1409" s="9">
        <v>7.28</v>
      </c>
      <c r="W1409" s="9">
        <v>9.8550000000000004</v>
      </c>
      <c r="X1409" s="9">
        <v>9.9575999999999993</v>
      </c>
      <c r="Y1409" s="9">
        <v>10.163</v>
      </c>
    </row>
    <row r="1410" spans="1:25" hidden="1" x14ac:dyDescent="0.3">
      <c r="A1410" t="s">
        <v>1521</v>
      </c>
      <c r="B1410" t="s">
        <v>1522</v>
      </c>
      <c r="C1410" t="s">
        <v>1524</v>
      </c>
      <c r="D1410" t="s">
        <v>69</v>
      </c>
      <c r="E1410" s="52">
        <f>Transportation!E1410/1000000</f>
        <v>1.1400000000000001E-6</v>
      </c>
      <c r="F1410" s="55">
        <f t="shared" ref="F1410:F1473" si="149">0.241758241758242*E1410</f>
        <v>2.7560439560439593E-7</v>
      </c>
      <c r="G1410" s="57">
        <f t="shared" ref="G1410:G1473" si="150">0.0241758241758242*E1410</f>
        <v>2.7560439560439592E-8</v>
      </c>
      <c r="H1410" s="4">
        <f t="shared" ref="H1410:H1473" si="151">0.00384615384615385*E1410</f>
        <v>4.3846153846153893E-9</v>
      </c>
      <c r="I1410">
        <v>102100</v>
      </c>
      <c r="J1410">
        <f t="shared" si="145"/>
        <v>0.33011290401567095</v>
      </c>
      <c r="K1410" s="50">
        <f>I1410*CVDGAB</f>
        <v>173.11622630839247</v>
      </c>
      <c r="L1410" s="53">
        <f t="shared" ref="L1410:L1473" si="152">(J1410/10)*K1410*0.09</f>
        <v>0.51433110179007779</v>
      </c>
      <c r="M1410">
        <v>11.600000000000001</v>
      </c>
      <c r="N1410">
        <v>30</v>
      </c>
      <c r="O1410">
        <v>4810</v>
      </c>
      <c r="P1410">
        <v>-0.73</v>
      </c>
      <c r="Q1410">
        <v>8.77</v>
      </c>
      <c r="R1410" s="7">
        <v>160.56</v>
      </c>
      <c r="S1410">
        <v>504.8</v>
      </c>
      <c r="T1410">
        <v>2</v>
      </c>
      <c r="U1410" s="9">
        <v>8.9270999999999994</v>
      </c>
      <c r="V1410" s="9">
        <v>0.41209000000000001</v>
      </c>
      <c r="W1410" s="9">
        <v>8.9270999999999994</v>
      </c>
      <c r="X1410" s="9">
        <v>8.9270999999999994</v>
      </c>
      <c r="Y1410" s="9">
        <v>8.9270999999999994</v>
      </c>
    </row>
    <row r="1411" spans="1:25" hidden="1" x14ac:dyDescent="0.3">
      <c r="A1411" t="s">
        <v>1525</v>
      </c>
      <c r="B1411" t="s">
        <v>1526</v>
      </c>
      <c r="C1411" t="s">
        <v>1527</v>
      </c>
      <c r="D1411" t="s">
        <v>69</v>
      </c>
      <c r="E1411" s="52">
        <f>Transportation!E1411/1000000</f>
        <v>9.1099999999999992E-6</v>
      </c>
      <c r="F1411" s="55">
        <f t="shared" si="149"/>
        <v>2.2024175824175846E-6</v>
      </c>
      <c r="G1411" s="57">
        <f t="shared" si="150"/>
        <v>2.2024175824175844E-7</v>
      </c>
      <c r="H1411" s="4">
        <f t="shared" si="151"/>
        <v>3.5038461538461568E-8</v>
      </c>
      <c r="I1411">
        <v>322000</v>
      </c>
      <c r="J1411">
        <f t="shared" ref="J1411:J1474" si="153">((591307500000)*E1411)/(20*I1411)</f>
        <v>0.83646138586956509</v>
      </c>
      <c r="K1411" s="50">
        <f>I1411*CVDGMB</f>
        <v>355.72669374978403</v>
      </c>
      <c r="L1411" s="53">
        <f t="shared" si="152"/>
        <v>2.6779647892026839</v>
      </c>
      <c r="M1411">
        <v>40.700000000000003</v>
      </c>
      <c r="N1411">
        <v>50.5</v>
      </c>
      <c r="O1411">
        <v>749</v>
      </c>
      <c r="P1411">
        <v>13.43</v>
      </c>
      <c r="Q1411">
        <v>-16.68</v>
      </c>
      <c r="R1411" s="7">
        <v>14.824999999999999</v>
      </c>
      <c r="S1411" s="8">
        <v>390630</v>
      </c>
      <c r="T1411">
        <v>3</v>
      </c>
      <c r="U1411" s="9">
        <v>32.604999999999997</v>
      </c>
      <c r="V1411" s="9">
        <v>29.567</v>
      </c>
      <c r="W1411" s="9">
        <v>32.374000000000002</v>
      </c>
      <c r="X1411" s="9">
        <v>32.49</v>
      </c>
      <c r="Y1411" s="9">
        <v>32.606000000000002</v>
      </c>
    </row>
    <row r="1412" spans="1:25" hidden="1" x14ac:dyDescent="0.3">
      <c r="A1412" t="s">
        <v>1528</v>
      </c>
      <c r="B1412" t="s">
        <v>1529</v>
      </c>
      <c r="C1412" t="s">
        <v>1530</v>
      </c>
      <c r="D1412" t="s">
        <v>108</v>
      </c>
      <c r="E1412" s="52">
        <f>Transportation!E1412/1000000</f>
        <v>6.9E-6</v>
      </c>
      <c r="F1412" s="55">
        <f t="shared" si="149"/>
        <v>1.6681318681318698E-6</v>
      </c>
      <c r="G1412" s="57">
        <f t="shared" si="150"/>
        <v>1.6681318681318698E-7</v>
      </c>
      <c r="H1412" s="4">
        <f t="shared" si="151"/>
        <v>2.6538461538461565E-8</v>
      </c>
      <c r="I1412">
        <v>124000</v>
      </c>
      <c r="J1412">
        <f t="shared" si="153"/>
        <v>1.645170060483871</v>
      </c>
      <c r="K1412" s="50">
        <f>I1412*CVDGEOR</f>
        <v>953.13447584949995</v>
      </c>
      <c r="L1412" s="53">
        <f t="shared" si="152"/>
        <v>14.11261472954326</v>
      </c>
      <c r="M1412">
        <v>21.700000000000003</v>
      </c>
      <c r="N1412">
        <v>26.6</v>
      </c>
      <c r="O1412">
        <v>516</v>
      </c>
      <c r="P1412">
        <v>41.61</v>
      </c>
      <c r="Q1412">
        <v>41.63</v>
      </c>
      <c r="R1412" s="7">
        <v>19.408000000000001</v>
      </c>
      <c r="S1412">
        <v>28897</v>
      </c>
      <c r="T1412">
        <v>4</v>
      </c>
      <c r="U1412" s="9">
        <v>7.3091999999999997</v>
      </c>
      <c r="V1412" s="9">
        <v>2.3056999999999999</v>
      </c>
      <c r="W1412" s="9">
        <v>7.3091999999999997</v>
      </c>
      <c r="X1412" s="9">
        <v>7.3091999999999997</v>
      </c>
      <c r="Y1412" s="9">
        <v>7.3091999999999997</v>
      </c>
    </row>
    <row r="1413" spans="1:25" hidden="1" x14ac:dyDescent="0.3">
      <c r="A1413" t="s">
        <v>1528</v>
      </c>
      <c r="B1413" t="s">
        <v>1529</v>
      </c>
      <c r="C1413" t="s">
        <v>1531</v>
      </c>
      <c r="D1413" t="s">
        <v>108</v>
      </c>
      <c r="E1413" s="52">
        <f>Transportation!E1413/1000000</f>
        <v>1.3499999999999999E-5</v>
      </c>
      <c r="F1413" s="55">
        <f t="shared" si="149"/>
        <v>3.263736263736267E-6</v>
      </c>
      <c r="G1413" s="57">
        <f t="shared" si="150"/>
        <v>3.2637362637362671E-7</v>
      </c>
      <c r="H1413" s="4">
        <f t="shared" si="151"/>
        <v>5.192307692307697E-8</v>
      </c>
      <c r="I1413">
        <v>192500</v>
      </c>
      <c r="J1413">
        <f t="shared" si="153"/>
        <v>2.073415909090909</v>
      </c>
      <c r="K1413" s="50">
        <f>I1413*CVDGEOR</f>
        <v>1479.6644080728124</v>
      </c>
      <c r="L1413" s="53">
        <f t="shared" si="152"/>
        <v>27.611637514323771</v>
      </c>
      <c r="M1413">
        <v>54.900000000000006</v>
      </c>
      <c r="N1413">
        <v>26</v>
      </c>
      <c r="O1413">
        <v>224</v>
      </c>
      <c r="P1413">
        <v>42.25</v>
      </c>
      <c r="Q1413">
        <v>42.65</v>
      </c>
      <c r="R1413" s="7">
        <v>8.6378000000000004</v>
      </c>
      <c r="S1413" s="8">
        <v>209710</v>
      </c>
      <c r="T1413">
        <v>3</v>
      </c>
      <c r="U1413" s="9">
        <v>12.154999999999999</v>
      </c>
      <c r="V1413" s="9">
        <v>12.054</v>
      </c>
      <c r="W1413" s="9">
        <v>10.367000000000001</v>
      </c>
      <c r="X1413" s="9">
        <v>12.194000000000001</v>
      </c>
      <c r="Y1413" s="9">
        <v>13.199</v>
      </c>
    </row>
    <row r="1414" spans="1:25" hidden="1" x14ac:dyDescent="0.3">
      <c r="A1414" t="s">
        <v>1528</v>
      </c>
      <c r="B1414" t="s">
        <v>1529</v>
      </c>
      <c r="C1414" t="s">
        <v>1532</v>
      </c>
      <c r="D1414" t="s">
        <v>108</v>
      </c>
      <c r="E1414" s="52">
        <f>Transportation!E1414/1000000</f>
        <v>5.3199999999999999E-6</v>
      </c>
      <c r="F1414" s="55">
        <f t="shared" si="149"/>
        <v>1.2861538461538474E-6</v>
      </c>
      <c r="G1414" s="57">
        <f t="shared" si="150"/>
        <v>1.2861538461538474E-7</v>
      </c>
      <c r="H1414" s="4">
        <f t="shared" si="151"/>
        <v>2.0461538461538482E-8</v>
      </c>
      <c r="I1414">
        <v>122100</v>
      </c>
      <c r="J1414">
        <f t="shared" si="153"/>
        <v>1.2881883292383292</v>
      </c>
      <c r="K1414" s="50">
        <f>I1414*CVDGEOR</f>
        <v>938.52999597761243</v>
      </c>
      <c r="L1414" s="53">
        <f t="shared" si="152"/>
        <v>10.881030487126107</v>
      </c>
      <c r="M1414">
        <v>45.400000000000006</v>
      </c>
      <c r="N1414">
        <v>18.100000000000001</v>
      </c>
      <c r="O1414">
        <v>387</v>
      </c>
      <c r="P1414">
        <v>41.56</v>
      </c>
      <c r="Q1414">
        <v>45</v>
      </c>
      <c r="R1414" s="7">
        <v>21.341000000000001</v>
      </c>
      <c r="S1414" s="8">
        <v>327680</v>
      </c>
      <c r="T1414">
        <v>4</v>
      </c>
      <c r="U1414" s="9">
        <v>15.782999999999999</v>
      </c>
      <c r="V1414" s="9">
        <v>15.911</v>
      </c>
      <c r="W1414" s="9">
        <v>15.19</v>
      </c>
      <c r="X1414" s="9">
        <v>15.856999999999999</v>
      </c>
      <c r="Y1414" s="9">
        <v>17.306999999999999</v>
      </c>
    </row>
    <row r="1415" spans="1:25" hidden="1" x14ac:dyDescent="0.3">
      <c r="A1415" t="s">
        <v>1528</v>
      </c>
      <c r="B1415" t="s">
        <v>1529</v>
      </c>
      <c r="C1415" t="s">
        <v>1533</v>
      </c>
      <c r="D1415" t="s">
        <v>108</v>
      </c>
      <c r="E1415" s="52">
        <f>Transportation!E1415/1000000</f>
        <v>7.1400000000000002E-6</v>
      </c>
      <c r="F1415" s="55">
        <f t="shared" si="149"/>
        <v>1.726153846153848E-6</v>
      </c>
      <c r="G1415" s="57">
        <f t="shared" si="150"/>
        <v>1.7261538461538479E-7</v>
      </c>
      <c r="H1415" s="4">
        <f t="shared" si="151"/>
        <v>2.7461538461538489E-8</v>
      </c>
      <c r="I1415">
        <v>126200</v>
      </c>
      <c r="J1415">
        <f t="shared" si="153"/>
        <v>1.6727161450079238</v>
      </c>
      <c r="K1415" s="50">
        <f>I1415*CVDGEOR</f>
        <v>970.04492622747489</v>
      </c>
      <c r="L1415" s="53">
        <f t="shared" si="152"/>
        <v>14.603488285353457</v>
      </c>
      <c r="M1415">
        <v>21.700000000000003</v>
      </c>
      <c r="N1415">
        <v>27.1</v>
      </c>
      <c r="O1415">
        <v>464</v>
      </c>
      <c r="P1415">
        <v>43.01</v>
      </c>
      <c r="Q1415">
        <v>40.99</v>
      </c>
      <c r="R1415" s="7">
        <v>17.155999999999999</v>
      </c>
      <c r="S1415">
        <v>27460</v>
      </c>
      <c r="T1415">
        <v>4</v>
      </c>
      <c r="U1415" s="9">
        <v>8.5543999999999993</v>
      </c>
      <c r="V1415" s="9">
        <v>6.4067999999999996</v>
      </c>
      <c r="W1415" s="9">
        <v>8.4602000000000004</v>
      </c>
      <c r="X1415" s="9">
        <v>8.5640999999999998</v>
      </c>
      <c r="Y1415" s="9">
        <v>8.6679999999999993</v>
      </c>
    </row>
    <row r="1416" spans="1:25" hidden="1" x14ac:dyDescent="0.3">
      <c r="A1416" t="s">
        <v>1528</v>
      </c>
      <c r="B1416" t="s">
        <v>1529</v>
      </c>
      <c r="C1416" t="s">
        <v>1534</v>
      </c>
      <c r="D1416" t="s">
        <v>108</v>
      </c>
      <c r="E1416" s="52">
        <f>Transportation!E1416/1000000</f>
        <v>2.7200000000000004E-5</v>
      </c>
      <c r="F1416" s="55">
        <f t="shared" si="149"/>
        <v>6.5758241758241833E-6</v>
      </c>
      <c r="G1416" s="57">
        <f t="shared" si="150"/>
        <v>6.5758241758241839E-7</v>
      </c>
      <c r="H1416" s="4">
        <f t="shared" si="151"/>
        <v>1.0461538461538473E-7</v>
      </c>
      <c r="I1416">
        <v>1100000</v>
      </c>
      <c r="J1416">
        <f t="shared" si="153"/>
        <v>0.73107109090909095</v>
      </c>
      <c r="K1416" s="50">
        <f>I1416*CVDGEOR</f>
        <v>8455.2251889874988</v>
      </c>
      <c r="L1416" s="53">
        <f t="shared" si="152"/>
        <v>55.632336325156032</v>
      </c>
      <c r="M1416">
        <v>125</v>
      </c>
      <c r="N1416">
        <v>98.600000000000009</v>
      </c>
      <c r="O1416">
        <v>387</v>
      </c>
      <c r="P1416">
        <v>41.71</v>
      </c>
      <c r="Q1416">
        <v>44.84</v>
      </c>
      <c r="R1416" s="7">
        <v>3.9243000000000001</v>
      </c>
      <c r="S1416" s="8">
        <v>1199300</v>
      </c>
      <c r="T1416">
        <v>9</v>
      </c>
      <c r="U1416" s="9">
        <v>14.313000000000001</v>
      </c>
      <c r="V1416" s="9">
        <v>14.37</v>
      </c>
      <c r="W1416" s="9">
        <v>13.199</v>
      </c>
      <c r="X1416" s="9">
        <v>13.849</v>
      </c>
      <c r="Y1416" s="9">
        <v>15.19</v>
      </c>
    </row>
    <row r="1417" spans="1:25" hidden="1" x14ac:dyDescent="0.3">
      <c r="A1417" t="s">
        <v>1535</v>
      </c>
      <c r="B1417" t="s">
        <v>1536</v>
      </c>
      <c r="C1417" t="s">
        <v>1537</v>
      </c>
      <c r="D1417" t="s">
        <v>29</v>
      </c>
      <c r="E1417" s="52">
        <f>Transportation!E1417/1000000</f>
        <v>1.4600000000000001E-5</v>
      </c>
      <c r="F1417" s="55">
        <f t="shared" si="149"/>
        <v>3.5296703296703335E-6</v>
      </c>
      <c r="G1417" s="57">
        <f t="shared" si="150"/>
        <v>3.5296703296703337E-7</v>
      </c>
      <c r="H1417" s="4">
        <f t="shared" si="151"/>
        <v>5.6153846153846209E-8</v>
      </c>
      <c r="I1417">
        <v>1063000</v>
      </c>
      <c r="J1417">
        <f t="shared" si="153"/>
        <v>0.40607194261523988</v>
      </c>
      <c r="K1417" s="50">
        <f t="shared" ref="K1417:K1448" si="154">I1417*CVDDEU</f>
        <v>4342.0930546623458</v>
      </c>
      <c r="L1417" s="53">
        <f t="shared" si="152"/>
        <v>15.868819455505918</v>
      </c>
      <c r="M1417">
        <v>271</v>
      </c>
      <c r="N1417">
        <v>64.600000000000009</v>
      </c>
      <c r="O1417">
        <v>531</v>
      </c>
      <c r="P1417">
        <v>50.83</v>
      </c>
      <c r="Q1417">
        <v>6.24</v>
      </c>
      <c r="R1417" s="7">
        <v>8.2204999999999995</v>
      </c>
      <c r="S1417" s="8">
        <v>713940</v>
      </c>
      <c r="T1417">
        <v>15</v>
      </c>
      <c r="U1417" s="9">
        <v>18.544</v>
      </c>
      <c r="V1417" s="9">
        <v>18.347999999999999</v>
      </c>
      <c r="W1417" s="9">
        <v>16.766999999999999</v>
      </c>
      <c r="X1417" s="9">
        <v>17.795000000000002</v>
      </c>
      <c r="Y1417" s="9">
        <v>19.837</v>
      </c>
    </row>
    <row r="1418" spans="1:25" hidden="1" x14ac:dyDescent="0.3">
      <c r="A1418" t="s">
        <v>1535</v>
      </c>
      <c r="B1418" t="s">
        <v>1536</v>
      </c>
      <c r="C1418" t="s">
        <v>1538</v>
      </c>
      <c r="D1418" t="s">
        <v>29</v>
      </c>
      <c r="E1418" s="52">
        <f>Transportation!E1418/1000000</f>
        <v>5.3500000000000004E-6</v>
      </c>
      <c r="F1418" s="55">
        <f t="shared" si="149"/>
        <v>1.2934065934065949E-6</v>
      </c>
      <c r="G1418" s="57">
        <f t="shared" si="150"/>
        <v>1.2934065934065947E-7</v>
      </c>
      <c r="H1418" s="4">
        <f t="shared" si="151"/>
        <v>2.0576923076923097E-8</v>
      </c>
      <c r="I1418">
        <v>107400</v>
      </c>
      <c r="J1418">
        <f t="shared" si="153"/>
        <v>1.4727630935754192</v>
      </c>
      <c r="K1418" s="50">
        <f t="shared" si="154"/>
        <v>438.70253440332641</v>
      </c>
      <c r="L1418" s="53">
        <f t="shared" si="152"/>
        <v>5.8149441155449777</v>
      </c>
      <c r="M1418">
        <v>23.700000000000003</v>
      </c>
      <c r="N1418">
        <v>22.1</v>
      </c>
      <c r="O1418">
        <v>556</v>
      </c>
      <c r="P1418">
        <v>51.43</v>
      </c>
      <c r="Q1418">
        <v>8.01</v>
      </c>
      <c r="R1418" s="7">
        <v>25.192</v>
      </c>
      <c r="S1418">
        <v>38450</v>
      </c>
      <c r="T1418">
        <v>3</v>
      </c>
      <c r="U1418" s="9">
        <v>15.935</v>
      </c>
      <c r="V1418" s="9">
        <v>15.756</v>
      </c>
      <c r="W1418" s="9">
        <v>14.545999999999999</v>
      </c>
      <c r="X1418" s="9">
        <v>15.882</v>
      </c>
      <c r="Y1418" s="9">
        <v>16.079000000000001</v>
      </c>
    </row>
    <row r="1419" spans="1:25" hidden="1" x14ac:dyDescent="0.3">
      <c r="A1419" t="s">
        <v>1535</v>
      </c>
      <c r="B1419" t="s">
        <v>1536</v>
      </c>
      <c r="C1419" t="s">
        <v>1539</v>
      </c>
      <c r="D1419" t="s">
        <v>29</v>
      </c>
      <c r="E1419" s="52">
        <f>Transportation!E1419/1000000</f>
        <v>6.6000000000000003E-6</v>
      </c>
      <c r="F1419" s="55">
        <f t="shared" si="149"/>
        <v>1.5956043956043974E-6</v>
      </c>
      <c r="G1419" s="57">
        <f t="shared" si="150"/>
        <v>1.5956043956043973E-7</v>
      </c>
      <c r="H1419" s="4">
        <f t="shared" si="151"/>
        <v>2.5384615384615412E-8</v>
      </c>
      <c r="I1419">
        <v>101900</v>
      </c>
      <c r="J1419">
        <f t="shared" si="153"/>
        <v>1.9149310598626104</v>
      </c>
      <c r="K1419" s="50">
        <f t="shared" si="154"/>
        <v>416.23638971786738</v>
      </c>
      <c r="L1419" s="53">
        <f t="shared" si="152"/>
        <v>7.1735759182423999</v>
      </c>
      <c r="M1419">
        <v>23</v>
      </c>
      <c r="N1419">
        <v>21.200000000000003</v>
      </c>
      <c r="O1419">
        <v>433</v>
      </c>
      <c r="P1419">
        <v>50.55</v>
      </c>
      <c r="Q1419">
        <v>12.79</v>
      </c>
      <c r="R1419" s="7">
        <v>20.376000000000001</v>
      </c>
      <c r="S1419">
        <v>37004</v>
      </c>
      <c r="T1419">
        <v>2</v>
      </c>
      <c r="U1419" s="9">
        <v>12.106</v>
      </c>
      <c r="V1419" s="9">
        <v>12.035</v>
      </c>
      <c r="W1419" s="9">
        <v>11.689</v>
      </c>
      <c r="X1419" s="9">
        <v>11.917</v>
      </c>
      <c r="Y1419" s="9">
        <v>12.144</v>
      </c>
    </row>
    <row r="1420" spans="1:25" hidden="1" x14ac:dyDescent="0.3">
      <c r="A1420" t="s">
        <v>1535</v>
      </c>
      <c r="B1420" t="s">
        <v>1536</v>
      </c>
      <c r="C1420" t="s">
        <v>1540</v>
      </c>
      <c r="D1420" t="s">
        <v>29</v>
      </c>
      <c r="E1420" s="52">
        <f>Transportation!E1420/1000000</f>
        <v>1.3499999999999999E-5</v>
      </c>
      <c r="F1420" s="55">
        <f t="shared" si="149"/>
        <v>3.263736263736267E-6</v>
      </c>
      <c r="G1420" s="57">
        <f t="shared" si="150"/>
        <v>3.2637362637362671E-7</v>
      </c>
      <c r="H1420" s="4">
        <f t="shared" si="151"/>
        <v>5.192307692307697E-8</v>
      </c>
      <c r="I1420">
        <v>445900</v>
      </c>
      <c r="J1420">
        <f t="shared" si="153"/>
        <v>0.89511675824175829</v>
      </c>
      <c r="K1420" s="50">
        <f t="shared" si="154"/>
        <v>1821.3916209538477</v>
      </c>
      <c r="L1420" s="53">
        <f t="shared" si="152"/>
        <v>14.673223469132184</v>
      </c>
      <c r="M1420">
        <v>96</v>
      </c>
      <c r="N1420">
        <v>45.5</v>
      </c>
      <c r="O1420">
        <v>418</v>
      </c>
      <c r="P1420">
        <v>48.37</v>
      </c>
      <c r="Q1420">
        <v>10.89</v>
      </c>
      <c r="R1420" s="7">
        <v>9.1769999999999996</v>
      </c>
      <c r="S1420" s="8">
        <v>323340</v>
      </c>
      <c r="T1420">
        <v>7</v>
      </c>
      <c r="U1420" s="9">
        <v>16.495999999999999</v>
      </c>
      <c r="V1420" s="9">
        <v>16.684999999999999</v>
      </c>
      <c r="W1420" s="9">
        <v>16.227</v>
      </c>
      <c r="X1420" s="9">
        <v>16.766999999999999</v>
      </c>
      <c r="Y1420" s="9">
        <v>17.452999999999999</v>
      </c>
    </row>
    <row r="1421" spans="1:25" hidden="1" x14ac:dyDescent="0.3">
      <c r="A1421" t="s">
        <v>1535</v>
      </c>
      <c r="B1421" t="s">
        <v>1536</v>
      </c>
      <c r="C1421" t="s">
        <v>1541</v>
      </c>
      <c r="D1421" t="s">
        <v>29</v>
      </c>
      <c r="E1421" s="52">
        <f>Transportation!E1421/1000000</f>
        <v>4.6199999999999998E-6</v>
      </c>
      <c r="F1421" s="55">
        <f t="shared" si="149"/>
        <v>1.116923076923078E-6</v>
      </c>
      <c r="G1421" s="57">
        <f t="shared" si="150"/>
        <v>1.116923076923078E-7</v>
      </c>
      <c r="H1421" s="4">
        <f t="shared" si="151"/>
        <v>1.7769230769230786E-8</v>
      </c>
      <c r="I1421">
        <v>115400</v>
      </c>
      <c r="J1421">
        <f t="shared" si="153"/>
        <v>1.1836397963604852</v>
      </c>
      <c r="K1421" s="50">
        <f t="shared" si="154"/>
        <v>471.3805630367213</v>
      </c>
      <c r="L1421" s="53">
        <f t="shared" si="152"/>
        <v>5.0215031427696806</v>
      </c>
      <c r="M1421">
        <v>48.800000000000004</v>
      </c>
      <c r="N1421">
        <v>16.5</v>
      </c>
      <c r="O1421">
        <v>463</v>
      </c>
      <c r="P1421">
        <v>49.92</v>
      </c>
      <c r="Q1421">
        <v>10.88</v>
      </c>
      <c r="R1421" s="7">
        <v>28.061</v>
      </c>
      <c r="S1421" s="8">
        <v>110740</v>
      </c>
      <c r="T1421">
        <v>5</v>
      </c>
      <c r="U1421" s="9">
        <v>16.087</v>
      </c>
      <c r="V1421" s="9">
        <v>16.088999999999999</v>
      </c>
      <c r="W1421" s="9">
        <v>15.289</v>
      </c>
      <c r="X1421" s="9">
        <v>16.079000000000001</v>
      </c>
      <c r="Y1421" s="9">
        <v>16.227</v>
      </c>
    </row>
    <row r="1422" spans="1:25" hidden="1" x14ac:dyDescent="0.3">
      <c r="A1422" t="s">
        <v>1535</v>
      </c>
      <c r="B1422" t="s">
        <v>1536</v>
      </c>
      <c r="C1422" t="s">
        <v>1542</v>
      </c>
      <c r="D1422" t="s">
        <v>29</v>
      </c>
      <c r="E1422" s="52">
        <f>Transportation!E1422/1000000</f>
        <v>2.5999999999999998E-5</v>
      </c>
      <c r="F1422" s="55">
        <f t="shared" si="149"/>
        <v>6.2857142857142917E-6</v>
      </c>
      <c r="G1422" s="57">
        <f t="shared" si="150"/>
        <v>6.2857142857142919E-7</v>
      </c>
      <c r="H1422" s="4">
        <f t="shared" si="151"/>
        <v>1.0000000000000009E-7</v>
      </c>
      <c r="I1422">
        <v>3324000</v>
      </c>
      <c r="J1422">
        <f t="shared" si="153"/>
        <v>0.23125744584837543</v>
      </c>
      <c r="K1422" s="50">
        <f t="shared" si="154"/>
        <v>13577.720897175577</v>
      </c>
      <c r="L1422" s="53">
        <f t="shared" si="152"/>
        <v>28.259541496106429</v>
      </c>
      <c r="M1422">
        <v>823</v>
      </c>
      <c r="N1422">
        <v>116</v>
      </c>
      <c r="O1422">
        <v>521</v>
      </c>
      <c r="P1422">
        <v>52.5</v>
      </c>
      <c r="Q1422">
        <v>13.45</v>
      </c>
      <c r="R1422" s="7">
        <v>4.4985999999999997</v>
      </c>
      <c r="S1422" s="8">
        <v>3452200</v>
      </c>
      <c r="T1422">
        <v>33</v>
      </c>
      <c r="U1422" s="9">
        <v>19.591000000000001</v>
      </c>
      <c r="V1422" s="9">
        <v>18.728999999999999</v>
      </c>
      <c r="W1422" s="9">
        <v>15.487</v>
      </c>
      <c r="X1422" s="9">
        <v>17.404</v>
      </c>
      <c r="Y1422" s="9">
        <v>20.513000000000002</v>
      </c>
    </row>
    <row r="1423" spans="1:25" hidden="1" x14ac:dyDescent="0.3">
      <c r="A1423" t="s">
        <v>1535</v>
      </c>
      <c r="B1423" t="s">
        <v>1536</v>
      </c>
      <c r="C1423" t="s">
        <v>1543</v>
      </c>
      <c r="D1423" t="s">
        <v>29</v>
      </c>
      <c r="E1423" s="52">
        <f>Transportation!E1423/1000000</f>
        <v>2.65E-5</v>
      </c>
      <c r="F1423" s="55">
        <f t="shared" si="149"/>
        <v>6.4065934065934133E-6</v>
      </c>
      <c r="G1423" s="57">
        <f t="shared" si="150"/>
        <v>6.4065934065934131E-7</v>
      </c>
      <c r="H1423" s="4">
        <f t="shared" si="151"/>
        <v>1.0192307692307703E-7</v>
      </c>
      <c r="I1423">
        <v>1297000</v>
      </c>
      <c r="J1423">
        <f t="shared" si="153"/>
        <v>0.6040728122590594</v>
      </c>
      <c r="K1423" s="50">
        <f t="shared" si="154"/>
        <v>5297.9253921891468</v>
      </c>
      <c r="L1423" s="53">
        <f t="shared" si="152"/>
        <v>28.8029942171854</v>
      </c>
      <c r="M1423">
        <v>126</v>
      </c>
      <c r="N1423">
        <v>116</v>
      </c>
      <c r="O1423">
        <v>545</v>
      </c>
      <c r="P1423">
        <v>52.01</v>
      </c>
      <c r="Q1423">
        <v>8.5399999999999991</v>
      </c>
      <c r="R1423" s="7">
        <v>4.7129000000000003</v>
      </c>
      <c r="S1423" s="8">
        <v>455670</v>
      </c>
      <c r="T1423">
        <v>9</v>
      </c>
      <c r="U1423" s="9">
        <v>17.553999999999998</v>
      </c>
      <c r="V1423" s="9">
        <v>17.422000000000001</v>
      </c>
      <c r="W1423" s="9">
        <v>16.472999999999999</v>
      </c>
      <c r="X1423" s="9">
        <v>17.356000000000002</v>
      </c>
      <c r="Y1423" s="9">
        <v>17.600000000000001</v>
      </c>
    </row>
    <row r="1424" spans="1:25" hidden="1" x14ac:dyDescent="0.3">
      <c r="A1424" t="s">
        <v>1535</v>
      </c>
      <c r="B1424" t="s">
        <v>1536</v>
      </c>
      <c r="C1424" t="s">
        <v>1544</v>
      </c>
      <c r="D1424" t="s">
        <v>29</v>
      </c>
      <c r="E1424" s="52">
        <f>Transportation!E1424/1000000</f>
        <v>6.1299999999999998E-6</v>
      </c>
      <c r="F1424" s="55">
        <f t="shared" si="149"/>
        <v>1.4819780219780234E-6</v>
      </c>
      <c r="G1424" s="57">
        <f t="shared" si="150"/>
        <v>1.4819780219780235E-7</v>
      </c>
      <c r="H1424" s="4">
        <f t="shared" si="151"/>
        <v>2.3576923076923097E-8</v>
      </c>
      <c r="I1424">
        <v>248900</v>
      </c>
      <c r="J1424">
        <f t="shared" si="153"/>
        <v>0.7281468411008436</v>
      </c>
      <c r="K1424" s="50">
        <f t="shared" si="154"/>
        <v>1016.6951658564985</v>
      </c>
      <c r="L1424" s="53">
        <f t="shared" si="152"/>
        <v>6.6627303604281698</v>
      </c>
      <c r="M1424">
        <v>92.5</v>
      </c>
      <c r="N1424">
        <v>25.900000000000002</v>
      </c>
      <c r="O1424">
        <v>550</v>
      </c>
      <c r="P1424">
        <v>52.28</v>
      </c>
      <c r="Q1424">
        <v>10.52</v>
      </c>
      <c r="R1424" s="7">
        <v>21.251999999999999</v>
      </c>
      <c r="S1424" s="8">
        <v>277020</v>
      </c>
      <c r="T1424">
        <v>6</v>
      </c>
      <c r="U1424" s="9">
        <v>15.914</v>
      </c>
      <c r="V1424" s="9">
        <v>15.782</v>
      </c>
      <c r="W1424" s="9">
        <v>14.496</v>
      </c>
      <c r="X1424" s="9">
        <v>15.487</v>
      </c>
      <c r="Y1424" s="9">
        <v>16.324999999999999</v>
      </c>
    </row>
    <row r="1425" spans="1:25" hidden="1" x14ac:dyDescent="0.3">
      <c r="A1425" t="s">
        <v>1535</v>
      </c>
      <c r="B1425" t="s">
        <v>1536</v>
      </c>
      <c r="C1425" t="s">
        <v>1545</v>
      </c>
      <c r="D1425" t="s">
        <v>29</v>
      </c>
      <c r="E1425" s="52">
        <f>Transportation!E1425/1000000</f>
        <v>1.29E-5</v>
      </c>
      <c r="F1425" s="55">
        <f t="shared" si="149"/>
        <v>3.1186813186813221E-6</v>
      </c>
      <c r="G1425" s="57">
        <f t="shared" si="150"/>
        <v>3.1186813186813222E-7</v>
      </c>
      <c r="H1425" s="4">
        <f t="shared" si="151"/>
        <v>4.9615384615384664E-8</v>
      </c>
      <c r="I1425">
        <v>882000</v>
      </c>
      <c r="J1425">
        <f t="shared" si="153"/>
        <v>0.43241875000000002</v>
      </c>
      <c r="K1425" s="50">
        <f t="shared" si="154"/>
        <v>3602.7526568317867</v>
      </c>
      <c r="L1425" s="53">
        <f t="shared" si="152"/>
        <v>14.021080203837419</v>
      </c>
      <c r="M1425">
        <v>226</v>
      </c>
      <c r="N1425">
        <v>58.6</v>
      </c>
      <c r="O1425">
        <v>566</v>
      </c>
      <c r="P1425">
        <v>53.09</v>
      </c>
      <c r="Q1425">
        <v>8.8000000000000007</v>
      </c>
      <c r="R1425" s="7">
        <v>9.6521000000000008</v>
      </c>
      <c r="S1425" s="8">
        <v>710610</v>
      </c>
      <c r="T1425">
        <v>17</v>
      </c>
      <c r="U1425" s="9">
        <v>18.091999999999999</v>
      </c>
      <c r="V1425" s="9">
        <v>17.417999999999999</v>
      </c>
      <c r="W1425" s="9">
        <v>14.198</v>
      </c>
      <c r="X1425" s="9">
        <v>16.472999999999999</v>
      </c>
      <c r="Y1425" s="9">
        <v>18.77</v>
      </c>
    </row>
    <row r="1426" spans="1:25" hidden="1" x14ac:dyDescent="0.3">
      <c r="A1426" t="s">
        <v>1535</v>
      </c>
      <c r="B1426" t="s">
        <v>1536</v>
      </c>
      <c r="C1426" t="s">
        <v>1546</v>
      </c>
      <c r="D1426" t="s">
        <v>29</v>
      </c>
      <c r="E1426" s="52">
        <f>Transportation!E1426/1000000</f>
        <v>3.8700000000000002E-6</v>
      </c>
      <c r="F1426" s="55">
        <f t="shared" si="149"/>
        <v>9.356043956043966E-7</v>
      </c>
      <c r="G1426" s="57">
        <f t="shared" si="150"/>
        <v>9.3560439560439657E-8</v>
      </c>
      <c r="H1426" s="4">
        <f t="shared" si="151"/>
        <v>1.4884615384615399E-8</v>
      </c>
      <c r="I1426">
        <v>126900</v>
      </c>
      <c r="J1426">
        <f t="shared" si="153"/>
        <v>0.90163909574468082</v>
      </c>
      <c r="K1426" s="50">
        <f t="shared" si="154"/>
        <v>518.35522919722644</v>
      </c>
      <c r="L1426" s="53">
        <f t="shared" si="152"/>
        <v>4.2063240611512258</v>
      </c>
      <c r="M1426">
        <v>44.5</v>
      </c>
      <c r="N1426">
        <v>19</v>
      </c>
      <c r="O1426">
        <v>669</v>
      </c>
      <c r="P1426">
        <v>53.55</v>
      </c>
      <c r="Q1426">
        <v>8.59</v>
      </c>
      <c r="R1426" s="7">
        <v>35.152000000000001</v>
      </c>
      <c r="S1426" s="8">
        <v>100830</v>
      </c>
      <c r="T1426">
        <v>6</v>
      </c>
      <c r="U1426" s="9">
        <v>14.446999999999999</v>
      </c>
      <c r="V1426" s="9">
        <v>5.5848000000000004</v>
      </c>
      <c r="W1426" s="9">
        <v>13.949</v>
      </c>
      <c r="X1426" s="9">
        <v>14.446999999999999</v>
      </c>
      <c r="Y1426" s="9">
        <v>14.695</v>
      </c>
    </row>
    <row r="1427" spans="1:25" hidden="1" x14ac:dyDescent="0.3">
      <c r="A1427" t="s">
        <v>1535</v>
      </c>
      <c r="B1427" t="s">
        <v>1536</v>
      </c>
      <c r="C1427" t="s">
        <v>1547</v>
      </c>
      <c r="D1427" t="s">
        <v>29</v>
      </c>
      <c r="E1427" s="52">
        <f>Transportation!E1427/1000000</f>
        <v>6.3500000000000002E-6</v>
      </c>
      <c r="F1427" s="55">
        <f t="shared" si="149"/>
        <v>1.5351648351648368E-6</v>
      </c>
      <c r="G1427" s="57">
        <f t="shared" si="150"/>
        <v>1.5351648351648367E-7</v>
      </c>
      <c r="H1427" s="4">
        <f t="shared" si="151"/>
        <v>2.4423076923076946E-8</v>
      </c>
      <c r="I1427">
        <v>259100</v>
      </c>
      <c r="J1427">
        <f t="shared" si="153"/>
        <v>0.72458560883828638</v>
      </c>
      <c r="K1427" s="50">
        <f t="shared" si="154"/>
        <v>1058.359652364077</v>
      </c>
      <c r="L1427" s="53">
        <f t="shared" si="152"/>
        <v>6.9018495577029162</v>
      </c>
      <c r="M1427">
        <v>109</v>
      </c>
      <c r="N1427">
        <v>24.900000000000002</v>
      </c>
      <c r="O1427">
        <v>509</v>
      </c>
      <c r="P1427">
        <v>50.82</v>
      </c>
      <c r="Q1427">
        <v>12.88</v>
      </c>
      <c r="R1427" s="7">
        <v>20.481000000000002</v>
      </c>
      <c r="S1427" s="8">
        <v>367790</v>
      </c>
      <c r="T1427">
        <v>8</v>
      </c>
      <c r="U1427" s="9">
        <v>14.611000000000001</v>
      </c>
      <c r="V1427" s="9">
        <v>14.465</v>
      </c>
      <c r="W1427" s="9">
        <v>13.749000000000001</v>
      </c>
      <c r="X1427" s="9">
        <v>14.471</v>
      </c>
      <c r="Y1427" s="9">
        <v>15.090999999999999</v>
      </c>
    </row>
    <row r="1428" spans="1:25" hidden="1" x14ac:dyDescent="0.3">
      <c r="A1428" t="s">
        <v>1535</v>
      </c>
      <c r="B1428" t="s">
        <v>1536</v>
      </c>
      <c r="C1428" t="s">
        <v>1548</v>
      </c>
      <c r="D1428" t="s">
        <v>29</v>
      </c>
      <c r="E1428" s="52">
        <f>Transportation!E1428/1000000</f>
        <v>4.8600000000000001E-6</v>
      </c>
      <c r="F1428" s="55">
        <f t="shared" si="149"/>
        <v>1.1749450549450562E-6</v>
      </c>
      <c r="G1428" s="57">
        <f t="shared" si="150"/>
        <v>1.1749450549450562E-7</v>
      </c>
      <c r="H1428" s="4">
        <f t="shared" si="151"/>
        <v>1.869230769230771E-8</v>
      </c>
      <c r="I1428">
        <v>118500</v>
      </c>
      <c r="J1428">
        <f t="shared" si="153"/>
        <v>1.2125546202531647</v>
      </c>
      <c r="K1428" s="50">
        <f t="shared" si="154"/>
        <v>484.04329913216179</v>
      </c>
      <c r="L1428" s="53">
        <f t="shared" si="152"/>
        <v>5.2823604488875873</v>
      </c>
      <c r="M1428">
        <v>42.2</v>
      </c>
      <c r="N1428">
        <v>18.2</v>
      </c>
      <c r="O1428">
        <v>521</v>
      </c>
      <c r="P1428">
        <v>51.76</v>
      </c>
      <c r="Q1428">
        <v>14.34</v>
      </c>
      <c r="R1428" s="7">
        <v>28.542999999999999</v>
      </c>
      <c r="S1428">
        <v>77052</v>
      </c>
      <c r="T1428">
        <v>3</v>
      </c>
      <c r="U1428" s="9">
        <v>15.090999999999999</v>
      </c>
      <c r="V1428" s="9">
        <v>15.092000000000001</v>
      </c>
      <c r="W1428" s="9">
        <v>15.090999999999999</v>
      </c>
      <c r="X1428" s="9">
        <v>15.090999999999999</v>
      </c>
      <c r="Y1428" s="9">
        <v>15.24</v>
      </c>
    </row>
    <row r="1429" spans="1:25" hidden="1" x14ac:dyDescent="0.3">
      <c r="A1429" t="s">
        <v>1535</v>
      </c>
      <c r="B1429" t="s">
        <v>1536</v>
      </c>
      <c r="C1429" t="s">
        <v>1549</v>
      </c>
      <c r="D1429" t="s">
        <v>29</v>
      </c>
      <c r="E1429" s="52">
        <f>Transportation!E1429/1000000</f>
        <v>4.5399999999999997E-6</v>
      </c>
      <c r="F1429" s="55">
        <f t="shared" si="149"/>
        <v>1.0975824175824187E-6</v>
      </c>
      <c r="G1429" s="57">
        <f t="shared" si="150"/>
        <v>1.0975824175824187E-7</v>
      </c>
      <c r="H1429" s="4">
        <f t="shared" si="151"/>
        <v>1.7461538461538478E-8</v>
      </c>
      <c r="I1429">
        <v>100000</v>
      </c>
      <c r="J1429">
        <f t="shared" si="153"/>
        <v>1.3422680249999999</v>
      </c>
      <c r="K1429" s="50">
        <f t="shared" si="154"/>
        <v>408.4753579174361</v>
      </c>
      <c r="L1429" s="53">
        <f t="shared" si="152"/>
        <v>4.9345507073970447</v>
      </c>
      <c r="M1429">
        <v>35.300000000000004</v>
      </c>
      <c r="N1429">
        <v>16.8</v>
      </c>
      <c r="O1429">
        <v>499</v>
      </c>
      <c r="P1429">
        <v>51.83</v>
      </c>
      <c r="Q1429">
        <v>12.23</v>
      </c>
      <c r="R1429" s="7">
        <v>29.666</v>
      </c>
      <c r="S1429">
        <v>70244</v>
      </c>
      <c r="T1429">
        <v>3</v>
      </c>
      <c r="U1429" s="9">
        <v>15.244999999999999</v>
      </c>
      <c r="V1429" s="9">
        <v>15.295</v>
      </c>
      <c r="W1429" s="9">
        <v>15.24</v>
      </c>
      <c r="X1429" s="9">
        <v>15.487</v>
      </c>
      <c r="Y1429" s="9">
        <v>15.833</v>
      </c>
    </row>
    <row r="1430" spans="1:25" hidden="1" x14ac:dyDescent="0.3">
      <c r="A1430" t="s">
        <v>1535</v>
      </c>
      <c r="B1430" t="s">
        <v>1536</v>
      </c>
      <c r="C1430" t="s">
        <v>1550</v>
      </c>
      <c r="D1430" t="s">
        <v>29</v>
      </c>
      <c r="E1430" s="52">
        <f>Transportation!E1430/1000000</f>
        <v>5.4700000000000001E-6</v>
      </c>
      <c r="F1430" s="55">
        <f t="shared" si="149"/>
        <v>1.3224175824175839E-6</v>
      </c>
      <c r="G1430" s="57">
        <f t="shared" si="150"/>
        <v>1.3224175824175839E-7</v>
      </c>
      <c r="H1430" s="4">
        <f t="shared" si="151"/>
        <v>2.1038461538461559E-8</v>
      </c>
      <c r="I1430">
        <v>109800</v>
      </c>
      <c r="J1430">
        <f t="shared" si="153"/>
        <v>1.4728834357923497</v>
      </c>
      <c r="K1430" s="50">
        <f t="shared" si="154"/>
        <v>448.50594299334489</v>
      </c>
      <c r="L1430" s="53">
        <f t="shared" si="152"/>
        <v>5.9453727686039306</v>
      </c>
      <c r="M1430">
        <v>23.900000000000002</v>
      </c>
      <c r="N1430">
        <v>22.5</v>
      </c>
      <c r="O1430">
        <v>545</v>
      </c>
      <c r="P1430">
        <v>51.94</v>
      </c>
      <c r="Q1430">
        <v>8.85</v>
      </c>
      <c r="R1430" s="7">
        <v>24.265999999999998</v>
      </c>
      <c r="S1430">
        <v>66884</v>
      </c>
      <c r="T1430">
        <v>3</v>
      </c>
      <c r="U1430" s="9">
        <v>16.645</v>
      </c>
      <c r="V1430" s="9">
        <v>16.716000000000001</v>
      </c>
      <c r="W1430" s="9">
        <v>16.62</v>
      </c>
      <c r="X1430" s="9">
        <v>16.914999999999999</v>
      </c>
      <c r="Y1430" s="9">
        <v>17.062000000000001</v>
      </c>
    </row>
    <row r="1431" spans="1:25" hidden="1" x14ac:dyDescent="0.3">
      <c r="A1431" t="s">
        <v>1535</v>
      </c>
      <c r="B1431" t="s">
        <v>1536</v>
      </c>
      <c r="C1431" t="s">
        <v>1551</v>
      </c>
      <c r="D1431" t="s">
        <v>29</v>
      </c>
      <c r="E1431" s="52">
        <f>Transportation!E1431/1000000</f>
        <v>6.6400000000000008E-6</v>
      </c>
      <c r="F1431" s="55">
        <f t="shared" si="149"/>
        <v>1.6052747252747271E-6</v>
      </c>
      <c r="G1431" s="57">
        <f t="shared" si="150"/>
        <v>1.6052747252747271E-7</v>
      </c>
      <c r="H1431" s="4">
        <f t="shared" si="151"/>
        <v>2.5538461538461566E-8</v>
      </c>
      <c r="I1431">
        <v>108200</v>
      </c>
      <c r="J1431">
        <f t="shared" si="153"/>
        <v>1.8143631238447322</v>
      </c>
      <c r="K1431" s="50">
        <f t="shared" si="154"/>
        <v>441.97033726666587</v>
      </c>
      <c r="L1431" s="53">
        <f t="shared" si="152"/>
        <v>7.2170521359287187</v>
      </c>
      <c r="M1431">
        <v>21.5</v>
      </c>
      <c r="N1431">
        <v>23.3</v>
      </c>
      <c r="O1431">
        <v>457</v>
      </c>
      <c r="P1431">
        <v>49.91</v>
      </c>
      <c r="Q1431">
        <v>8.84</v>
      </c>
      <c r="R1431" s="7">
        <v>19.608000000000001</v>
      </c>
      <c r="S1431">
        <v>86589</v>
      </c>
      <c r="T1431">
        <v>2</v>
      </c>
      <c r="U1431" s="9">
        <v>17.035</v>
      </c>
      <c r="V1431" s="9">
        <v>16.95</v>
      </c>
      <c r="W1431" s="9">
        <v>16.62</v>
      </c>
      <c r="X1431" s="9">
        <v>16.914000000000001</v>
      </c>
      <c r="Y1431" s="9">
        <v>17.209</v>
      </c>
    </row>
    <row r="1432" spans="1:25" hidden="1" x14ac:dyDescent="0.3">
      <c r="A1432" t="s">
        <v>1535</v>
      </c>
      <c r="B1432" t="s">
        <v>1536</v>
      </c>
      <c r="C1432" t="s">
        <v>1552</v>
      </c>
      <c r="D1432" t="s">
        <v>29</v>
      </c>
      <c r="E1432" s="52">
        <f>Transportation!E1432/1000000</f>
        <v>6.63E-6</v>
      </c>
      <c r="F1432" s="55">
        <f t="shared" si="149"/>
        <v>1.6028571428571445E-6</v>
      </c>
      <c r="G1432" s="57">
        <f t="shared" si="150"/>
        <v>1.6028571428571446E-7</v>
      </c>
      <c r="H1432" s="4">
        <f t="shared" si="151"/>
        <v>2.5500000000000023E-8</v>
      </c>
      <c r="I1432">
        <v>459200</v>
      </c>
      <c r="J1432">
        <f t="shared" si="153"/>
        <v>0.42686941692073171</v>
      </c>
      <c r="K1432" s="50">
        <f t="shared" si="154"/>
        <v>1875.7188435568667</v>
      </c>
      <c r="L1432" s="53">
        <f t="shared" si="152"/>
        <v>7.206183081507139</v>
      </c>
      <c r="M1432">
        <v>281</v>
      </c>
      <c r="N1432">
        <v>27.400000000000002</v>
      </c>
      <c r="O1432">
        <v>509</v>
      </c>
      <c r="P1432">
        <v>51.06</v>
      </c>
      <c r="Q1432">
        <v>13.72</v>
      </c>
      <c r="R1432" s="7">
        <v>18.564</v>
      </c>
      <c r="S1432" s="8">
        <v>504000</v>
      </c>
      <c r="T1432">
        <v>14</v>
      </c>
      <c r="U1432" s="9">
        <v>16.483000000000001</v>
      </c>
      <c r="V1432" s="9">
        <v>16.163</v>
      </c>
      <c r="W1432" s="9">
        <v>14.247999999999999</v>
      </c>
      <c r="X1432" s="9">
        <v>15.882</v>
      </c>
      <c r="Y1432" s="9">
        <v>17.501999999999999</v>
      </c>
    </row>
    <row r="1433" spans="1:25" hidden="1" x14ac:dyDescent="0.3">
      <c r="A1433" t="s">
        <v>1535</v>
      </c>
      <c r="B1433" t="s">
        <v>1536</v>
      </c>
      <c r="C1433" t="s">
        <v>1553</v>
      </c>
      <c r="D1433" t="s">
        <v>29</v>
      </c>
      <c r="E1433" s="52">
        <f>Transportation!E1433/1000000</f>
        <v>6.3799999999999999E-6</v>
      </c>
      <c r="F1433" s="55">
        <f t="shared" si="149"/>
        <v>1.5424175824175839E-6</v>
      </c>
      <c r="G1433" s="57">
        <f t="shared" si="150"/>
        <v>1.542417582417584E-7</v>
      </c>
      <c r="H1433" s="4">
        <f t="shared" si="151"/>
        <v>2.453846153846156E-8</v>
      </c>
      <c r="I1433">
        <v>205400</v>
      </c>
      <c r="J1433">
        <f t="shared" si="153"/>
        <v>0.91834027507302829</v>
      </c>
      <c r="K1433" s="50">
        <f t="shared" si="154"/>
        <v>839.00838516241379</v>
      </c>
      <c r="L1433" s="53">
        <f t="shared" si="152"/>
        <v>6.9344567209676544</v>
      </c>
      <c r="M1433">
        <v>68.400000000000006</v>
      </c>
      <c r="N1433">
        <v>24.8</v>
      </c>
      <c r="O1433">
        <v>501</v>
      </c>
      <c r="P1433">
        <v>50.99</v>
      </c>
      <c r="Q1433">
        <v>11.03</v>
      </c>
      <c r="R1433" s="7">
        <v>20.186</v>
      </c>
      <c r="S1433" s="8">
        <v>182300</v>
      </c>
      <c r="T1433">
        <v>5</v>
      </c>
      <c r="U1433" s="9">
        <v>16.088000000000001</v>
      </c>
      <c r="V1433" s="9">
        <v>16.055</v>
      </c>
      <c r="W1433" s="9">
        <v>15.930999999999999</v>
      </c>
      <c r="X1433" s="9">
        <v>16.03</v>
      </c>
      <c r="Y1433" s="9">
        <v>16.128</v>
      </c>
    </row>
    <row r="1434" spans="1:25" hidden="1" x14ac:dyDescent="0.3">
      <c r="A1434" t="s">
        <v>1535</v>
      </c>
      <c r="B1434" t="s">
        <v>1536</v>
      </c>
      <c r="C1434" t="s">
        <v>1554</v>
      </c>
      <c r="D1434" t="s">
        <v>29</v>
      </c>
      <c r="E1434" s="52">
        <f>Transportation!E1434/1000000</f>
        <v>5.1999999999999997E-5</v>
      </c>
      <c r="F1434" s="55">
        <f t="shared" si="149"/>
        <v>1.2571428571428583E-5</v>
      </c>
      <c r="G1434" s="57">
        <f t="shared" si="150"/>
        <v>1.2571428571428584E-6</v>
      </c>
      <c r="H1434" s="4">
        <f t="shared" si="151"/>
        <v>2.0000000000000018E-7</v>
      </c>
      <c r="I1434">
        <v>16880000</v>
      </c>
      <c r="J1434">
        <f t="shared" si="153"/>
        <v>9.107816943127961E-2</v>
      </c>
      <c r="K1434" s="50">
        <f t="shared" si="154"/>
        <v>68950.640416463211</v>
      </c>
      <c r="L1434" s="53">
        <f t="shared" si="152"/>
        <v>56.519082992212844</v>
      </c>
      <c r="M1434">
        <v>3370</v>
      </c>
      <c r="N1434">
        <v>291</v>
      </c>
      <c r="O1434">
        <v>527</v>
      </c>
      <c r="P1434">
        <v>51.25</v>
      </c>
      <c r="Q1434">
        <v>7.02</v>
      </c>
      <c r="R1434" s="7">
        <v>1.8133999999999999</v>
      </c>
      <c r="S1434" s="8">
        <v>10173000</v>
      </c>
      <c r="T1434">
        <v>115</v>
      </c>
      <c r="U1434" s="9">
        <v>22.927</v>
      </c>
      <c r="V1434" s="9">
        <v>22.31</v>
      </c>
      <c r="W1434" s="9">
        <v>15.19</v>
      </c>
      <c r="X1434" s="9">
        <v>21.667999999999999</v>
      </c>
      <c r="Y1434" s="9">
        <v>24.725000000000001</v>
      </c>
    </row>
    <row r="1435" spans="1:25" hidden="1" x14ac:dyDescent="0.3">
      <c r="A1435" t="s">
        <v>1535</v>
      </c>
      <c r="B1435" t="s">
        <v>1536</v>
      </c>
      <c r="C1435" t="s">
        <v>1555</v>
      </c>
      <c r="D1435" t="s">
        <v>29</v>
      </c>
      <c r="E1435" s="52">
        <f>Transportation!E1435/1000000</f>
        <v>6.2999999999999998E-6</v>
      </c>
      <c r="F1435" s="55">
        <f t="shared" si="149"/>
        <v>1.5230769230769247E-6</v>
      </c>
      <c r="G1435" s="57">
        <f t="shared" si="150"/>
        <v>1.5230769230769246E-7</v>
      </c>
      <c r="H1435" s="4">
        <f t="shared" si="151"/>
        <v>2.4230769230769252E-8</v>
      </c>
      <c r="I1435">
        <v>114700</v>
      </c>
      <c r="J1435">
        <f t="shared" si="153"/>
        <v>1.6239046425457715</v>
      </c>
      <c r="K1435" s="50">
        <f t="shared" si="154"/>
        <v>468.52123553129923</v>
      </c>
      <c r="L1435" s="53">
        <f t="shared" si="152"/>
        <v>6.8475042855950194</v>
      </c>
      <c r="M1435">
        <v>14.8</v>
      </c>
      <c r="N1435">
        <v>29.8</v>
      </c>
      <c r="O1435">
        <v>653</v>
      </c>
      <c r="P1435">
        <v>54.79</v>
      </c>
      <c r="Q1435">
        <v>9.43</v>
      </c>
      <c r="R1435" s="7">
        <v>21.957000000000001</v>
      </c>
      <c r="S1435">
        <v>99672</v>
      </c>
      <c r="T1435">
        <v>4</v>
      </c>
      <c r="U1435" s="9">
        <v>12.999000000000001</v>
      </c>
      <c r="V1435" s="9">
        <v>12.984999999999999</v>
      </c>
      <c r="W1435" s="9">
        <v>12.747999999999999</v>
      </c>
      <c r="X1435" s="9">
        <v>12.872999999999999</v>
      </c>
      <c r="Y1435" s="9">
        <v>13.048999999999999</v>
      </c>
    </row>
    <row r="1436" spans="1:25" hidden="1" x14ac:dyDescent="0.3">
      <c r="A1436" t="s">
        <v>1535</v>
      </c>
      <c r="B1436" t="s">
        <v>1536</v>
      </c>
      <c r="C1436" t="s">
        <v>1556</v>
      </c>
      <c r="D1436" t="s">
        <v>29</v>
      </c>
      <c r="E1436" s="52">
        <f>Transportation!E1436/1000000</f>
        <v>2.6100000000000001E-5</v>
      </c>
      <c r="F1436" s="55">
        <f t="shared" si="149"/>
        <v>6.3098901098901164E-6</v>
      </c>
      <c r="G1436" s="57">
        <f t="shared" si="150"/>
        <v>6.3098901098901168E-7</v>
      </c>
      <c r="H1436" s="4">
        <f t="shared" si="151"/>
        <v>1.0038461538461548E-7</v>
      </c>
      <c r="I1436">
        <v>4279000</v>
      </c>
      <c r="J1436">
        <f t="shared" si="153"/>
        <v>0.18033565961673287</v>
      </c>
      <c r="K1436" s="50">
        <f t="shared" si="154"/>
        <v>17478.660565287093</v>
      </c>
      <c r="L1436" s="53">
        <f t="shared" si="152"/>
        <v>28.368232040322223</v>
      </c>
      <c r="M1436">
        <v>1290</v>
      </c>
      <c r="N1436">
        <v>119</v>
      </c>
      <c r="O1436">
        <v>457</v>
      </c>
      <c r="P1436">
        <v>50.02</v>
      </c>
      <c r="Q1436">
        <v>8.56</v>
      </c>
      <c r="R1436" s="7">
        <v>3.8384</v>
      </c>
      <c r="S1436" s="8">
        <v>2962600</v>
      </c>
      <c r="T1436">
        <v>54</v>
      </c>
      <c r="U1436" s="9">
        <v>19.298999999999999</v>
      </c>
      <c r="V1436" s="9">
        <v>18.579999999999998</v>
      </c>
      <c r="W1436" s="9">
        <v>14.794</v>
      </c>
      <c r="X1436" s="9">
        <v>17.942</v>
      </c>
      <c r="Y1436" s="9">
        <v>20.417000000000002</v>
      </c>
    </row>
    <row r="1437" spans="1:25" hidden="1" x14ac:dyDescent="0.3">
      <c r="A1437" t="s">
        <v>1535</v>
      </c>
      <c r="B1437" t="s">
        <v>1536</v>
      </c>
      <c r="C1437" t="s">
        <v>1557</v>
      </c>
      <c r="D1437" t="s">
        <v>29</v>
      </c>
      <c r="E1437" s="52">
        <f>Transportation!E1437/1000000</f>
        <v>1.6900000000000001E-5</v>
      </c>
      <c r="F1437" s="55">
        <f t="shared" si="149"/>
        <v>4.0857142857142899E-6</v>
      </c>
      <c r="G1437" s="57">
        <f t="shared" si="150"/>
        <v>4.0857142857142902E-7</v>
      </c>
      <c r="H1437" s="4">
        <f t="shared" si="151"/>
        <v>6.5000000000000066E-8</v>
      </c>
      <c r="I1437">
        <v>200500</v>
      </c>
      <c r="J1437">
        <f t="shared" si="153"/>
        <v>2.4920440773067334</v>
      </c>
      <c r="K1437" s="50">
        <f t="shared" si="154"/>
        <v>818.99309262445945</v>
      </c>
      <c r="L1437" s="53">
        <f t="shared" si="152"/>
        <v>18.368701972469182</v>
      </c>
      <c r="M1437">
        <v>37.4</v>
      </c>
      <c r="N1437">
        <v>32.800000000000004</v>
      </c>
      <c r="O1437">
        <v>239</v>
      </c>
      <c r="P1437">
        <v>48</v>
      </c>
      <c r="Q1437">
        <v>7.84</v>
      </c>
      <c r="R1437" s="7">
        <v>7.2853000000000003</v>
      </c>
      <c r="S1437" s="8">
        <v>243680</v>
      </c>
      <c r="T1437">
        <v>5</v>
      </c>
      <c r="U1437" s="9">
        <v>13.333</v>
      </c>
      <c r="V1437" s="9">
        <v>13.41</v>
      </c>
      <c r="W1437" s="9">
        <v>12.898999999999999</v>
      </c>
      <c r="X1437" s="9">
        <v>13.35</v>
      </c>
      <c r="Y1437" s="9">
        <v>14.297000000000001</v>
      </c>
    </row>
    <row r="1438" spans="1:25" hidden="1" x14ac:dyDescent="0.3">
      <c r="A1438" t="s">
        <v>1535</v>
      </c>
      <c r="B1438" t="s">
        <v>1536</v>
      </c>
      <c r="C1438" t="s">
        <v>1558</v>
      </c>
      <c r="D1438" t="s">
        <v>29</v>
      </c>
      <c r="E1438" s="52">
        <f>Transportation!E1438/1000000</f>
        <v>5.8100000000000003E-6</v>
      </c>
      <c r="F1438" s="55">
        <f t="shared" si="149"/>
        <v>1.4046153846153861E-6</v>
      </c>
      <c r="G1438" s="57">
        <f t="shared" si="150"/>
        <v>1.4046153846153861E-7</v>
      </c>
      <c r="H1438" s="4">
        <f t="shared" si="151"/>
        <v>2.2346153846153869E-8</v>
      </c>
      <c r="I1438">
        <v>103500</v>
      </c>
      <c r="J1438">
        <f t="shared" si="153"/>
        <v>1.6596601811594205</v>
      </c>
      <c r="K1438" s="50">
        <f t="shared" si="154"/>
        <v>422.77199544454641</v>
      </c>
      <c r="L1438" s="53">
        <f t="shared" si="152"/>
        <v>6.3149206189376308</v>
      </c>
      <c r="M1438">
        <v>24.700000000000003</v>
      </c>
      <c r="N1438">
        <v>20.8</v>
      </c>
      <c r="O1438">
        <v>477</v>
      </c>
      <c r="P1438">
        <v>50.56</v>
      </c>
      <c r="Q1438">
        <v>9.68</v>
      </c>
      <c r="R1438" s="7">
        <v>22.934000000000001</v>
      </c>
      <c r="S1438">
        <v>24896</v>
      </c>
      <c r="T1438">
        <v>2</v>
      </c>
      <c r="U1438" s="9">
        <v>14.602</v>
      </c>
      <c r="V1438" s="9">
        <v>14.536</v>
      </c>
      <c r="W1438" s="9">
        <v>14.198</v>
      </c>
      <c r="X1438" s="9">
        <v>14.422000000000001</v>
      </c>
      <c r="Y1438" s="9">
        <v>14.645</v>
      </c>
    </row>
    <row r="1439" spans="1:25" hidden="1" x14ac:dyDescent="0.3">
      <c r="A1439" t="s">
        <v>1535</v>
      </c>
      <c r="B1439" t="s">
        <v>1536</v>
      </c>
      <c r="C1439" t="s">
        <v>1559</v>
      </c>
      <c r="D1439" t="s">
        <v>29</v>
      </c>
      <c r="E1439" s="52">
        <f>Transportation!E1439/1000000</f>
        <v>5.2000000000000002E-6</v>
      </c>
      <c r="F1439" s="55">
        <f t="shared" si="149"/>
        <v>1.2571428571428586E-6</v>
      </c>
      <c r="G1439" s="57">
        <f t="shared" si="150"/>
        <v>1.2571428571428585E-7</v>
      </c>
      <c r="H1439" s="4">
        <f t="shared" si="151"/>
        <v>2.000000000000002E-8</v>
      </c>
      <c r="I1439">
        <v>118700</v>
      </c>
      <c r="J1439">
        <f t="shared" si="153"/>
        <v>1.2951975568660488</v>
      </c>
      <c r="K1439" s="50">
        <f t="shared" si="154"/>
        <v>484.86024984799667</v>
      </c>
      <c r="L1439" s="53">
        <f t="shared" si="152"/>
        <v>5.6519082992212848</v>
      </c>
      <c r="M1439">
        <v>37.4</v>
      </c>
      <c r="N1439">
        <v>19.400000000000002</v>
      </c>
      <c r="O1439">
        <v>502</v>
      </c>
      <c r="P1439">
        <v>50.89</v>
      </c>
      <c r="Q1439">
        <v>12.07</v>
      </c>
      <c r="R1439" s="7">
        <v>25.867999999999999</v>
      </c>
      <c r="S1439" s="8">
        <v>120420</v>
      </c>
      <c r="T1439">
        <v>4</v>
      </c>
      <c r="U1439" s="9">
        <v>14.67</v>
      </c>
      <c r="V1439" s="9">
        <v>14.726000000000001</v>
      </c>
      <c r="W1439" s="9">
        <v>14.545999999999999</v>
      </c>
      <c r="X1439" s="9">
        <v>14.769</v>
      </c>
      <c r="Y1439" s="9">
        <v>15.19</v>
      </c>
    </row>
    <row r="1440" spans="1:25" hidden="1" x14ac:dyDescent="0.3">
      <c r="A1440" t="s">
        <v>1535</v>
      </c>
      <c r="B1440" t="s">
        <v>1536</v>
      </c>
      <c r="C1440" t="s">
        <v>1560</v>
      </c>
      <c r="D1440" t="s">
        <v>29</v>
      </c>
      <c r="E1440" s="52">
        <f>Transportation!E1440/1000000</f>
        <v>1.0100000000000002E-5</v>
      </c>
      <c r="F1440" s="55">
        <f t="shared" si="149"/>
        <v>2.4417582417582445E-6</v>
      </c>
      <c r="G1440" s="57">
        <f t="shared" si="150"/>
        <v>2.4417582417582445E-7</v>
      </c>
      <c r="H1440" s="4">
        <f t="shared" si="151"/>
        <v>3.8846153846153888E-8</v>
      </c>
      <c r="I1440">
        <v>320000</v>
      </c>
      <c r="J1440">
        <f t="shared" si="153"/>
        <v>0.93315714843750019</v>
      </c>
      <c r="K1440" s="50">
        <f t="shared" si="154"/>
        <v>1307.1211453357955</v>
      </c>
      <c r="L1440" s="53">
        <f t="shared" si="152"/>
        <v>10.977744965795193</v>
      </c>
      <c r="M1440">
        <v>69.3</v>
      </c>
      <c r="N1440">
        <v>38.400000000000006</v>
      </c>
      <c r="O1440">
        <v>477</v>
      </c>
      <c r="P1440">
        <v>50.57</v>
      </c>
      <c r="Q1440">
        <v>8.6</v>
      </c>
      <c r="R1440" s="7">
        <v>12.407999999999999</v>
      </c>
      <c r="S1440" s="8">
        <v>148060</v>
      </c>
      <c r="T1440">
        <v>7</v>
      </c>
      <c r="U1440" s="9">
        <v>16.352</v>
      </c>
      <c r="V1440" s="9">
        <v>16.207000000000001</v>
      </c>
      <c r="W1440" s="9">
        <v>15.090999999999999</v>
      </c>
      <c r="X1440" s="9">
        <v>15.833</v>
      </c>
      <c r="Y1440" s="9">
        <v>16.521999999999998</v>
      </c>
    </row>
    <row r="1441" spans="1:25" hidden="1" x14ac:dyDescent="0.3">
      <c r="A1441" t="s">
        <v>1535</v>
      </c>
      <c r="B1441" t="s">
        <v>1536</v>
      </c>
      <c r="C1441" t="s">
        <v>1561</v>
      </c>
      <c r="D1441" t="s">
        <v>29</v>
      </c>
      <c r="E1441" s="52">
        <f>Transportation!E1441/1000000</f>
        <v>1.2300000000000001E-5</v>
      </c>
      <c r="F1441" s="55">
        <f t="shared" si="149"/>
        <v>2.9736263736263771E-6</v>
      </c>
      <c r="G1441" s="57">
        <f t="shared" si="150"/>
        <v>2.9736263736263767E-7</v>
      </c>
      <c r="H1441" s="4">
        <f t="shared" si="151"/>
        <v>4.7307692307692358E-8</v>
      </c>
      <c r="I1441">
        <v>224400</v>
      </c>
      <c r="J1441">
        <f t="shared" si="153"/>
        <v>1.6205619986631019</v>
      </c>
      <c r="K1441" s="50">
        <f t="shared" si="154"/>
        <v>916.61870316672662</v>
      </c>
      <c r="L1441" s="53">
        <f t="shared" si="152"/>
        <v>13.36893693854266</v>
      </c>
      <c r="M1441">
        <v>31.200000000000003</v>
      </c>
      <c r="N1441">
        <v>40.200000000000003</v>
      </c>
      <c r="O1441">
        <v>425</v>
      </c>
      <c r="P1441">
        <v>48.7</v>
      </c>
      <c r="Q1441">
        <v>9.66</v>
      </c>
      <c r="R1441" s="7">
        <v>10.577</v>
      </c>
      <c r="S1441" s="8">
        <v>235790</v>
      </c>
      <c r="T1441">
        <v>7</v>
      </c>
      <c r="U1441" s="9">
        <v>14.728999999999999</v>
      </c>
      <c r="V1441" s="9">
        <v>14.702</v>
      </c>
      <c r="W1441" s="9">
        <v>14.297000000000001</v>
      </c>
      <c r="X1441" s="9">
        <v>14.695</v>
      </c>
      <c r="Y1441" s="9">
        <v>15.339</v>
      </c>
    </row>
    <row r="1442" spans="1:25" hidden="1" x14ac:dyDescent="0.3">
      <c r="A1442" t="s">
        <v>1535</v>
      </c>
      <c r="B1442" t="s">
        <v>1536</v>
      </c>
      <c r="C1442" t="s">
        <v>1562</v>
      </c>
      <c r="D1442" t="s">
        <v>29</v>
      </c>
      <c r="E1442" s="52">
        <f>Transportation!E1442/1000000</f>
        <v>5.5799999999999999E-6</v>
      </c>
      <c r="F1442" s="55">
        <f t="shared" si="149"/>
        <v>1.3490109890109903E-6</v>
      </c>
      <c r="G1442" s="57">
        <f t="shared" si="150"/>
        <v>1.3490109890109904E-7</v>
      </c>
      <c r="H1442" s="4">
        <f t="shared" si="151"/>
        <v>2.1461538461538481E-8</v>
      </c>
      <c r="I1442">
        <v>127400</v>
      </c>
      <c r="J1442">
        <f t="shared" si="153"/>
        <v>1.294935576923077</v>
      </c>
      <c r="K1442" s="50">
        <f t="shared" si="154"/>
        <v>520.39760598681357</v>
      </c>
      <c r="L1442" s="53">
        <f t="shared" si="152"/>
        <v>6.064932367241302</v>
      </c>
      <c r="M1442">
        <v>43</v>
      </c>
      <c r="N1442">
        <v>19.400000000000002</v>
      </c>
      <c r="O1442">
        <v>450</v>
      </c>
      <c r="P1442">
        <v>51.54</v>
      </c>
      <c r="Q1442">
        <v>9.92</v>
      </c>
      <c r="R1442" s="7">
        <v>23.158000000000001</v>
      </c>
      <c r="S1442">
        <v>79422</v>
      </c>
      <c r="T1442">
        <v>5</v>
      </c>
      <c r="U1442" s="9">
        <v>15.37</v>
      </c>
      <c r="V1442" s="9">
        <v>15.423</v>
      </c>
      <c r="W1442" s="9">
        <v>14.695</v>
      </c>
      <c r="X1442" s="9">
        <v>15.339</v>
      </c>
      <c r="Y1442" s="9">
        <v>15.734</v>
      </c>
    </row>
    <row r="1443" spans="1:25" hidden="1" x14ac:dyDescent="0.3">
      <c r="A1443" t="s">
        <v>1535</v>
      </c>
      <c r="B1443" t="s">
        <v>1536</v>
      </c>
      <c r="C1443" t="s">
        <v>1563</v>
      </c>
      <c r="D1443" t="s">
        <v>29</v>
      </c>
      <c r="E1443" s="52">
        <f>Transportation!E1443/1000000</f>
        <v>8.2600000000000005E-6</v>
      </c>
      <c r="F1443" s="55">
        <f t="shared" si="149"/>
        <v>1.9969230769230793E-6</v>
      </c>
      <c r="G1443" s="57">
        <f t="shared" si="150"/>
        <v>1.9969230769230791E-7</v>
      </c>
      <c r="H1443" s="4">
        <f t="shared" si="151"/>
        <v>3.1769230769230799E-8</v>
      </c>
      <c r="I1443">
        <v>268400</v>
      </c>
      <c r="J1443">
        <f t="shared" si="153"/>
        <v>0.90987331408345751</v>
      </c>
      <c r="K1443" s="50">
        <f t="shared" si="154"/>
        <v>1096.3478606503986</v>
      </c>
      <c r="L1443" s="53">
        <f t="shared" si="152"/>
        <v>8.9778389522245821</v>
      </c>
      <c r="M1443">
        <v>74.400000000000006</v>
      </c>
      <c r="N1443">
        <v>31.1</v>
      </c>
      <c r="O1443">
        <v>489</v>
      </c>
      <c r="P1443">
        <v>51.48</v>
      </c>
      <c r="Q1443">
        <v>11.96</v>
      </c>
      <c r="R1443" s="7">
        <v>15.715999999999999</v>
      </c>
      <c r="S1443" s="8">
        <v>262110</v>
      </c>
      <c r="T1443">
        <v>6</v>
      </c>
      <c r="U1443" s="9">
        <v>16.611000000000001</v>
      </c>
      <c r="V1443" s="9">
        <v>16.571999999999999</v>
      </c>
      <c r="W1443" s="9">
        <v>15.537000000000001</v>
      </c>
      <c r="X1443" s="9">
        <v>16.276</v>
      </c>
      <c r="Y1443" s="9">
        <v>17.16</v>
      </c>
    </row>
    <row r="1444" spans="1:25" hidden="1" x14ac:dyDescent="0.3">
      <c r="A1444" t="s">
        <v>1535</v>
      </c>
      <c r="B1444" t="s">
        <v>1536</v>
      </c>
      <c r="C1444" t="s">
        <v>1564</v>
      </c>
      <c r="D1444" t="s">
        <v>29</v>
      </c>
      <c r="E1444" s="52">
        <f>Transportation!E1444/1000000</f>
        <v>2.3200000000000001E-5</v>
      </c>
      <c r="F1444" s="55">
        <f t="shared" si="149"/>
        <v>5.608791208791215E-6</v>
      </c>
      <c r="G1444" s="57">
        <f t="shared" si="150"/>
        <v>5.6087912087912148E-7</v>
      </c>
      <c r="H1444" s="4">
        <f t="shared" si="151"/>
        <v>8.9230769230769318E-8</v>
      </c>
      <c r="I1444">
        <v>2668000</v>
      </c>
      <c r="J1444">
        <f t="shared" si="153"/>
        <v>0.25709021739130433</v>
      </c>
      <c r="K1444" s="50">
        <f t="shared" si="154"/>
        <v>10898.122549237196</v>
      </c>
      <c r="L1444" s="53">
        <f t="shared" si="152"/>
        <v>25.216206258064197</v>
      </c>
      <c r="M1444">
        <v>547</v>
      </c>
      <c r="N1444">
        <v>114</v>
      </c>
      <c r="O1444">
        <v>579</v>
      </c>
      <c r="P1444">
        <v>53.57</v>
      </c>
      <c r="Q1444">
        <v>10</v>
      </c>
      <c r="R1444" s="7">
        <v>5.0785999999999998</v>
      </c>
      <c r="S1444" s="8">
        <v>1908200</v>
      </c>
      <c r="T1444">
        <v>25</v>
      </c>
      <c r="U1444" s="9">
        <v>16.728999999999999</v>
      </c>
      <c r="V1444" s="9">
        <v>15.933999999999999</v>
      </c>
      <c r="W1444" s="9">
        <v>14.446999999999999</v>
      </c>
      <c r="X1444" s="9">
        <v>15.759</v>
      </c>
      <c r="Y1444" s="9">
        <v>17.452999999999999</v>
      </c>
    </row>
    <row r="1445" spans="1:25" hidden="1" x14ac:dyDescent="0.3">
      <c r="A1445" t="s">
        <v>1535</v>
      </c>
      <c r="B1445" t="s">
        <v>1536</v>
      </c>
      <c r="C1445" t="s">
        <v>1565</v>
      </c>
      <c r="D1445" t="s">
        <v>29</v>
      </c>
      <c r="E1445" s="52">
        <f>Transportation!E1445/1000000</f>
        <v>1.66E-5</v>
      </c>
      <c r="F1445" s="55">
        <f t="shared" si="149"/>
        <v>4.0131868131868177E-6</v>
      </c>
      <c r="G1445" s="57">
        <f t="shared" si="150"/>
        <v>4.0131868131868172E-7</v>
      </c>
      <c r="H1445" s="4">
        <f t="shared" si="151"/>
        <v>6.3846153846153913E-8</v>
      </c>
      <c r="I1445">
        <v>1389000</v>
      </c>
      <c r="J1445">
        <f t="shared" si="153"/>
        <v>0.35333709503239741</v>
      </c>
      <c r="K1445" s="50">
        <f t="shared" si="154"/>
        <v>5673.7227214731874</v>
      </c>
      <c r="L1445" s="53">
        <f t="shared" si="152"/>
        <v>18.042630339821795</v>
      </c>
      <c r="M1445">
        <v>323</v>
      </c>
      <c r="N1445">
        <v>77.300000000000011</v>
      </c>
      <c r="O1445">
        <v>561</v>
      </c>
      <c r="P1445">
        <v>52.36</v>
      </c>
      <c r="Q1445">
        <v>9.77</v>
      </c>
      <c r="R1445" s="7">
        <v>7.2632000000000003</v>
      </c>
      <c r="S1445" s="8">
        <v>469970</v>
      </c>
      <c r="T1445">
        <v>15</v>
      </c>
      <c r="U1445" s="9">
        <v>15.385</v>
      </c>
      <c r="V1445" s="9">
        <v>15.305</v>
      </c>
      <c r="W1445" s="9">
        <v>14.297000000000001</v>
      </c>
      <c r="X1445" s="9">
        <v>15.141</v>
      </c>
      <c r="Y1445" s="9">
        <v>16.373999999999999</v>
      </c>
    </row>
    <row r="1446" spans="1:25" hidden="1" x14ac:dyDescent="0.3">
      <c r="A1446" t="s">
        <v>1535</v>
      </c>
      <c r="B1446" t="s">
        <v>1536</v>
      </c>
      <c r="C1446" t="s">
        <v>1566</v>
      </c>
      <c r="D1446" t="s">
        <v>29</v>
      </c>
      <c r="E1446" s="52">
        <f>Transportation!E1446/1000000</f>
        <v>3.5200000000000002E-6</v>
      </c>
      <c r="F1446" s="55">
        <f t="shared" si="149"/>
        <v>8.509890109890119E-7</v>
      </c>
      <c r="G1446" s="57">
        <f t="shared" si="150"/>
        <v>8.5098901098901193E-8</v>
      </c>
      <c r="H1446" s="4">
        <f t="shared" si="151"/>
        <v>1.3538461538461553E-8</v>
      </c>
      <c r="I1446">
        <v>121000</v>
      </c>
      <c r="J1446">
        <f t="shared" si="153"/>
        <v>0.86008363636363638</v>
      </c>
      <c r="K1446" s="50">
        <f t="shared" si="154"/>
        <v>494.25518308009771</v>
      </c>
      <c r="L1446" s="53">
        <f t="shared" si="152"/>
        <v>3.8259071563959473</v>
      </c>
      <c r="M1446">
        <v>94.7</v>
      </c>
      <c r="N1446">
        <v>12.4</v>
      </c>
      <c r="O1446">
        <v>443</v>
      </c>
      <c r="P1446">
        <v>49.17</v>
      </c>
      <c r="Q1446">
        <v>9.2100000000000009</v>
      </c>
      <c r="R1446" s="7">
        <v>35.610999999999997</v>
      </c>
      <c r="S1446" s="8">
        <v>308230</v>
      </c>
      <c r="T1446">
        <v>8</v>
      </c>
      <c r="U1446" s="9">
        <v>16.141999999999999</v>
      </c>
      <c r="V1446" s="9">
        <v>16.34</v>
      </c>
      <c r="W1446" s="9">
        <v>15.782999999999999</v>
      </c>
      <c r="X1446" s="9">
        <v>16.276</v>
      </c>
      <c r="Y1446" s="9">
        <v>17.404</v>
      </c>
    </row>
    <row r="1447" spans="1:25" hidden="1" x14ac:dyDescent="0.3">
      <c r="A1447" t="s">
        <v>1535</v>
      </c>
      <c r="B1447" t="s">
        <v>1536</v>
      </c>
      <c r="C1447" t="s">
        <v>1567</v>
      </c>
      <c r="D1447" t="s">
        <v>29</v>
      </c>
      <c r="E1447" s="52">
        <f>Transportation!E1447/1000000</f>
        <v>3.0800000000000002E-6</v>
      </c>
      <c r="F1447" s="55">
        <f t="shared" si="149"/>
        <v>7.4461538461538547E-7</v>
      </c>
      <c r="G1447" s="57">
        <f t="shared" si="150"/>
        <v>7.4461538461538539E-8</v>
      </c>
      <c r="H1447" s="4">
        <f t="shared" si="151"/>
        <v>1.1846153846153858E-8</v>
      </c>
      <c r="I1447">
        <v>120300</v>
      </c>
      <c r="J1447">
        <f t="shared" si="153"/>
        <v>0.75695224438902742</v>
      </c>
      <c r="K1447" s="50">
        <f t="shared" si="154"/>
        <v>491.39585557467564</v>
      </c>
      <c r="L1447" s="53">
        <f t="shared" si="152"/>
        <v>3.3476687618464536</v>
      </c>
      <c r="M1447">
        <v>83.300000000000011</v>
      </c>
      <c r="N1447">
        <v>13.200000000000001</v>
      </c>
      <c r="O1447">
        <v>545</v>
      </c>
      <c r="P1447">
        <v>52.18</v>
      </c>
      <c r="Q1447">
        <v>8.69</v>
      </c>
      <c r="R1447" s="7">
        <v>41.359000000000002</v>
      </c>
      <c r="S1447" s="8">
        <v>355650</v>
      </c>
      <c r="T1447">
        <v>10</v>
      </c>
      <c r="U1447" s="9">
        <v>16.919</v>
      </c>
      <c r="V1447" s="9">
        <v>16.806000000000001</v>
      </c>
      <c r="W1447" s="9">
        <v>16.079000000000001</v>
      </c>
      <c r="X1447" s="9">
        <v>16.815999999999999</v>
      </c>
      <c r="Y1447" s="9">
        <v>17.795000000000002</v>
      </c>
    </row>
    <row r="1448" spans="1:25" hidden="1" x14ac:dyDescent="0.3">
      <c r="A1448" t="s">
        <v>1535</v>
      </c>
      <c r="B1448" t="s">
        <v>1536</v>
      </c>
      <c r="C1448" t="s">
        <v>1568</v>
      </c>
      <c r="D1448" t="s">
        <v>29</v>
      </c>
      <c r="E1448" s="52">
        <f>Transportation!E1448/1000000</f>
        <v>5.8200000000000002E-6</v>
      </c>
      <c r="F1448" s="55">
        <f t="shared" si="149"/>
        <v>1.4070329670329685E-6</v>
      </c>
      <c r="G1448" s="57">
        <f t="shared" si="150"/>
        <v>1.4070329670329686E-7</v>
      </c>
      <c r="H1448" s="4">
        <f t="shared" si="151"/>
        <v>2.2384615384615408E-8</v>
      </c>
      <c r="I1448">
        <v>144800</v>
      </c>
      <c r="J1448">
        <f t="shared" si="153"/>
        <v>1.1883320614640884</v>
      </c>
      <c r="K1448" s="50">
        <f t="shared" si="154"/>
        <v>591.47231826444749</v>
      </c>
      <c r="L1448" s="53">
        <f t="shared" si="152"/>
        <v>6.3257896733592087</v>
      </c>
      <c r="M1448">
        <v>46.900000000000006</v>
      </c>
      <c r="N1448">
        <v>21.1</v>
      </c>
      <c r="O1448">
        <v>456</v>
      </c>
      <c r="P1448">
        <v>49.3</v>
      </c>
      <c r="Q1448">
        <v>7.34</v>
      </c>
      <c r="R1448" s="7">
        <v>21.565999999999999</v>
      </c>
      <c r="S1448" s="8">
        <v>138790</v>
      </c>
      <c r="T1448">
        <v>5</v>
      </c>
      <c r="U1448" s="9">
        <v>14.061</v>
      </c>
      <c r="V1448" s="9">
        <v>14.037000000000001</v>
      </c>
      <c r="W1448" s="9">
        <v>13.898999999999999</v>
      </c>
      <c r="X1448" s="9">
        <v>13.949</v>
      </c>
      <c r="Y1448" s="9">
        <v>14.148</v>
      </c>
    </row>
    <row r="1449" spans="1:25" hidden="1" x14ac:dyDescent="0.3">
      <c r="A1449" t="s">
        <v>1535</v>
      </c>
      <c r="B1449" t="s">
        <v>1536</v>
      </c>
      <c r="C1449" t="s">
        <v>1569</v>
      </c>
      <c r="D1449" t="s">
        <v>29</v>
      </c>
      <c r="E1449" s="52">
        <f>Transportation!E1449/1000000</f>
        <v>4.34E-6</v>
      </c>
      <c r="F1449" s="55">
        <f t="shared" si="149"/>
        <v>1.0492307692307703E-6</v>
      </c>
      <c r="G1449" s="57">
        <f t="shared" si="150"/>
        <v>1.0492307692307703E-7</v>
      </c>
      <c r="H1449" s="4">
        <f t="shared" si="151"/>
        <v>1.6692307692307709E-8</v>
      </c>
      <c r="I1449">
        <v>113500</v>
      </c>
      <c r="J1449">
        <f t="shared" si="153"/>
        <v>1.1305174229074888</v>
      </c>
      <c r="K1449" s="50">
        <f t="shared" ref="K1449:K1480" si="155">I1449*CVDDEU</f>
        <v>463.61953123629002</v>
      </c>
      <c r="L1449" s="53">
        <f t="shared" si="152"/>
        <v>4.7171696189654577</v>
      </c>
      <c r="M1449">
        <v>61.300000000000004</v>
      </c>
      <c r="N1449">
        <v>14.5</v>
      </c>
      <c r="O1449">
        <v>428</v>
      </c>
      <c r="P1449">
        <v>48.76</v>
      </c>
      <c r="Q1449">
        <v>11.45</v>
      </c>
      <c r="R1449" s="7">
        <v>29.503</v>
      </c>
      <c r="S1449" s="8">
        <v>125900</v>
      </c>
      <c r="T1449">
        <v>4</v>
      </c>
      <c r="U1449" s="9">
        <v>17.786999999999999</v>
      </c>
      <c r="V1449" s="9">
        <v>17.725000000000001</v>
      </c>
      <c r="W1449" s="9">
        <v>16.472999999999999</v>
      </c>
      <c r="X1449" s="9">
        <v>17.623999999999999</v>
      </c>
      <c r="Y1449" s="9">
        <v>17.942</v>
      </c>
    </row>
    <row r="1450" spans="1:25" hidden="1" x14ac:dyDescent="0.3">
      <c r="A1450" t="s">
        <v>1535</v>
      </c>
      <c r="B1450" t="s">
        <v>1536</v>
      </c>
      <c r="C1450" t="s">
        <v>1570</v>
      </c>
      <c r="D1450" t="s">
        <v>29</v>
      </c>
      <c r="E1450" s="52">
        <f>Transportation!E1450/1000000</f>
        <v>4.6500000000000004E-6</v>
      </c>
      <c r="F1450" s="55">
        <f t="shared" si="149"/>
        <v>1.1241758241758253E-6</v>
      </c>
      <c r="G1450" s="57">
        <f t="shared" si="150"/>
        <v>1.1241758241758254E-7</v>
      </c>
      <c r="H1450" s="4">
        <f t="shared" si="151"/>
        <v>1.7884615384615404E-8</v>
      </c>
      <c r="I1450">
        <v>102200</v>
      </c>
      <c r="J1450">
        <f t="shared" si="153"/>
        <v>1.3451956335616437</v>
      </c>
      <c r="K1450" s="50">
        <f t="shared" si="155"/>
        <v>417.4618157916197</v>
      </c>
      <c r="L1450" s="53">
        <f t="shared" si="152"/>
        <v>5.0541103060344188</v>
      </c>
      <c r="M1450">
        <v>33.6</v>
      </c>
      <c r="N1450">
        <v>17.600000000000001</v>
      </c>
      <c r="O1450">
        <v>501</v>
      </c>
      <c r="P1450">
        <v>50.92</v>
      </c>
      <c r="Q1450">
        <v>11.59</v>
      </c>
      <c r="R1450" s="7">
        <v>28.408999999999999</v>
      </c>
      <c r="S1450" s="8">
        <v>121370</v>
      </c>
      <c r="T1450">
        <v>4</v>
      </c>
      <c r="U1450" s="9">
        <v>16.207000000000001</v>
      </c>
      <c r="V1450" s="9">
        <v>16.012</v>
      </c>
      <c r="W1450" s="9">
        <v>15.438000000000001</v>
      </c>
      <c r="X1450" s="9">
        <v>15.856999999999999</v>
      </c>
      <c r="Y1450" s="9">
        <v>16.276</v>
      </c>
    </row>
    <row r="1451" spans="1:25" hidden="1" x14ac:dyDescent="0.3">
      <c r="A1451" t="s">
        <v>1535</v>
      </c>
      <c r="B1451" t="s">
        <v>1536</v>
      </c>
      <c r="C1451" t="s">
        <v>1571</v>
      </c>
      <c r="D1451" t="s">
        <v>29</v>
      </c>
      <c r="E1451" s="52">
        <f>Transportation!E1451/1000000</f>
        <v>3.7900000000000001E-6</v>
      </c>
      <c r="F1451" s="55">
        <f t="shared" si="149"/>
        <v>9.1626373626373723E-7</v>
      </c>
      <c r="G1451" s="57">
        <f t="shared" si="150"/>
        <v>9.1626373626373723E-8</v>
      </c>
      <c r="H1451" s="4">
        <f t="shared" si="151"/>
        <v>1.4576923076923091E-8</v>
      </c>
      <c r="I1451">
        <v>101300</v>
      </c>
      <c r="J1451">
        <f t="shared" si="153"/>
        <v>1.1061477912142152</v>
      </c>
      <c r="K1451" s="50">
        <f t="shared" si="155"/>
        <v>413.78553757036281</v>
      </c>
      <c r="L1451" s="53">
        <f t="shared" si="152"/>
        <v>4.1193716257785908</v>
      </c>
      <c r="M1451">
        <v>55.900000000000006</v>
      </c>
      <c r="N1451">
        <v>13.5</v>
      </c>
      <c r="O1451">
        <v>438</v>
      </c>
      <c r="P1451">
        <v>49.46</v>
      </c>
      <c r="Q1451">
        <v>7.74</v>
      </c>
      <c r="R1451" s="7">
        <v>32.311999999999998</v>
      </c>
      <c r="S1451" s="8">
        <v>125800</v>
      </c>
      <c r="T1451">
        <v>5</v>
      </c>
      <c r="U1451" s="9">
        <v>14.608000000000001</v>
      </c>
      <c r="V1451" s="9">
        <v>14.537000000000001</v>
      </c>
      <c r="W1451" s="9">
        <v>14.198</v>
      </c>
      <c r="X1451" s="9">
        <v>14.645</v>
      </c>
      <c r="Y1451" s="9">
        <v>15.487</v>
      </c>
    </row>
    <row r="1452" spans="1:25" hidden="1" x14ac:dyDescent="0.3">
      <c r="A1452" t="s">
        <v>1535</v>
      </c>
      <c r="B1452" t="s">
        <v>1536</v>
      </c>
      <c r="C1452" t="s">
        <v>1572</v>
      </c>
      <c r="D1452" t="s">
        <v>29</v>
      </c>
      <c r="E1452" s="52">
        <f>Transportation!E1452/1000000</f>
        <v>2.2800000000000002E-5</v>
      </c>
      <c r="F1452" s="55">
        <f t="shared" si="149"/>
        <v>5.5120879120879181E-6</v>
      </c>
      <c r="G1452" s="57">
        <f t="shared" si="150"/>
        <v>5.5120879120879185E-7</v>
      </c>
      <c r="H1452" s="4">
        <f t="shared" si="151"/>
        <v>8.7692307692307785E-8</v>
      </c>
      <c r="I1452">
        <v>979000</v>
      </c>
      <c r="J1452">
        <f t="shared" si="153"/>
        <v>0.68855010214504608</v>
      </c>
      <c r="K1452" s="50">
        <f t="shared" si="155"/>
        <v>3998.9737540116998</v>
      </c>
      <c r="L1452" s="53">
        <f t="shared" si="152"/>
        <v>24.781444081201023</v>
      </c>
      <c r="M1452">
        <v>146</v>
      </c>
      <c r="N1452">
        <v>81.100000000000009</v>
      </c>
      <c r="O1452">
        <v>421</v>
      </c>
      <c r="P1452">
        <v>49.01</v>
      </c>
      <c r="Q1452">
        <v>8.39</v>
      </c>
      <c r="R1452" s="7">
        <v>5.1855000000000002</v>
      </c>
      <c r="S1452" s="8">
        <v>476430</v>
      </c>
      <c r="T1452">
        <v>9</v>
      </c>
      <c r="U1452" s="9">
        <v>17.140999999999998</v>
      </c>
      <c r="V1452" s="9">
        <v>16.824999999999999</v>
      </c>
      <c r="W1452" s="9">
        <v>15.635</v>
      </c>
      <c r="X1452" s="9">
        <v>16.373999999999999</v>
      </c>
      <c r="Y1452" s="9">
        <v>18.234000000000002</v>
      </c>
    </row>
    <row r="1453" spans="1:25" hidden="1" x14ac:dyDescent="0.3">
      <c r="A1453" t="s">
        <v>1535</v>
      </c>
      <c r="B1453" t="s">
        <v>1536</v>
      </c>
      <c r="C1453" t="s">
        <v>1573</v>
      </c>
      <c r="D1453" t="s">
        <v>29</v>
      </c>
      <c r="E1453" s="52">
        <f>Transportation!E1453/1000000</f>
        <v>4.6099999999999999E-6</v>
      </c>
      <c r="F1453" s="55">
        <f t="shared" si="149"/>
        <v>1.1145054945054956E-6</v>
      </c>
      <c r="G1453" s="57">
        <f t="shared" si="150"/>
        <v>1.1145054945054956E-7</v>
      </c>
      <c r="H1453" s="4">
        <f t="shared" si="151"/>
        <v>1.7730769230769247E-8</v>
      </c>
      <c r="I1453">
        <v>199500</v>
      </c>
      <c r="J1453">
        <f t="shared" si="153"/>
        <v>0.68318986842105256</v>
      </c>
      <c r="K1453" s="50">
        <f t="shared" si="155"/>
        <v>814.90833904528506</v>
      </c>
      <c r="L1453" s="53">
        <f t="shared" si="152"/>
        <v>5.0106340883481009</v>
      </c>
      <c r="M1453">
        <v>110</v>
      </c>
      <c r="N1453">
        <v>19.100000000000001</v>
      </c>
      <c r="O1453">
        <v>523</v>
      </c>
      <c r="P1453">
        <v>51.31</v>
      </c>
      <c r="Q1453">
        <v>9.4700000000000006</v>
      </c>
      <c r="R1453" s="7">
        <v>27.416</v>
      </c>
      <c r="S1453" s="8">
        <v>253580</v>
      </c>
      <c r="T1453">
        <v>6</v>
      </c>
      <c r="U1453" s="9">
        <v>16.047999999999998</v>
      </c>
      <c r="V1453" s="9">
        <v>15.923</v>
      </c>
      <c r="W1453" s="9">
        <v>14.843999999999999</v>
      </c>
      <c r="X1453" s="9">
        <v>15.709</v>
      </c>
      <c r="Y1453" s="9">
        <v>16.423999999999999</v>
      </c>
    </row>
    <row r="1454" spans="1:25" hidden="1" x14ac:dyDescent="0.3">
      <c r="A1454" t="s">
        <v>1535</v>
      </c>
      <c r="B1454" t="s">
        <v>1536</v>
      </c>
      <c r="C1454" t="s">
        <v>1574</v>
      </c>
      <c r="D1454" t="s">
        <v>29</v>
      </c>
      <c r="E1454" s="52">
        <f>Transportation!E1454/1000000</f>
        <v>7.0099999999999998E-6</v>
      </c>
      <c r="F1454" s="55">
        <f t="shared" si="149"/>
        <v>1.6947252747252765E-6</v>
      </c>
      <c r="G1454" s="57">
        <f t="shared" si="150"/>
        <v>1.6947252747252766E-7</v>
      </c>
      <c r="H1454" s="4">
        <f t="shared" si="151"/>
        <v>2.6961538461538487E-8</v>
      </c>
      <c r="I1454">
        <v>240500</v>
      </c>
      <c r="J1454">
        <f t="shared" si="153"/>
        <v>0.86175999480249477</v>
      </c>
      <c r="K1454" s="50">
        <f t="shared" si="155"/>
        <v>982.38323579143389</v>
      </c>
      <c r="L1454" s="53">
        <f t="shared" si="152"/>
        <v>7.6192071495271563</v>
      </c>
      <c r="M1454">
        <v>42</v>
      </c>
      <c r="N1454">
        <v>37.1</v>
      </c>
      <c r="O1454">
        <v>736</v>
      </c>
      <c r="P1454">
        <v>54.32</v>
      </c>
      <c r="Q1454">
        <v>10.130000000000001</v>
      </c>
      <c r="R1454" s="7">
        <v>19.812000000000001</v>
      </c>
      <c r="S1454" s="8">
        <v>236790</v>
      </c>
      <c r="T1454">
        <v>5</v>
      </c>
      <c r="U1454" s="9">
        <v>15.635</v>
      </c>
      <c r="V1454" s="9">
        <v>15.369</v>
      </c>
      <c r="W1454" s="9">
        <v>14.446999999999999</v>
      </c>
      <c r="X1454" s="9">
        <v>14.992000000000001</v>
      </c>
      <c r="Y1454" s="9">
        <v>15.734</v>
      </c>
    </row>
    <row r="1455" spans="1:25" hidden="1" x14ac:dyDescent="0.3">
      <c r="A1455" t="s">
        <v>1535</v>
      </c>
      <c r="B1455" t="s">
        <v>1536</v>
      </c>
      <c r="C1455" t="s">
        <v>1575</v>
      </c>
      <c r="D1455" t="s">
        <v>29</v>
      </c>
      <c r="E1455" s="52">
        <f>Transportation!E1455/1000000</f>
        <v>1.9100000000000003E-6</v>
      </c>
      <c r="F1455" s="55">
        <f t="shared" si="149"/>
        <v>4.6175824175824235E-7</v>
      </c>
      <c r="G1455" s="57">
        <f t="shared" si="150"/>
        <v>4.6175824175824233E-8</v>
      </c>
      <c r="H1455" s="4">
        <f t="shared" si="151"/>
        <v>7.3461538461538545E-9</v>
      </c>
      <c r="I1455">
        <v>109400</v>
      </c>
      <c r="J1455">
        <f t="shared" si="153"/>
        <v>0.51617793647166366</v>
      </c>
      <c r="K1455" s="50">
        <f t="shared" si="155"/>
        <v>446.87204156167513</v>
      </c>
      <c r="L1455" s="53">
        <f t="shared" si="152"/>
        <v>2.0759893945216645</v>
      </c>
      <c r="M1455">
        <v>178</v>
      </c>
      <c r="N1455">
        <v>8.2100000000000009</v>
      </c>
      <c r="O1455">
        <v>514</v>
      </c>
      <c r="P1455">
        <v>50.4</v>
      </c>
      <c r="Q1455">
        <v>7.5</v>
      </c>
      <c r="R1455" s="7">
        <v>62.652000000000001</v>
      </c>
      <c r="S1455" s="8">
        <v>269180</v>
      </c>
      <c r="T1455">
        <v>10</v>
      </c>
      <c r="U1455" s="9">
        <v>17.079999999999998</v>
      </c>
      <c r="V1455" s="9">
        <v>16.670000000000002</v>
      </c>
      <c r="W1455" s="9">
        <v>15.289</v>
      </c>
      <c r="X1455" s="9">
        <v>16.448</v>
      </c>
      <c r="Y1455" s="9">
        <v>17.698</v>
      </c>
    </row>
    <row r="1456" spans="1:25" hidden="1" x14ac:dyDescent="0.3">
      <c r="A1456" t="s">
        <v>1535</v>
      </c>
      <c r="B1456" t="s">
        <v>1536</v>
      </c>
      <c r="C1456" t="s">
        <v>1576</v>
      </c>
      <c r="D1456" t="s">
        <v>29</v>
      </c>
      <c r="E1456" s="52">
        <f>Transportation!E1456/1000000</f>
        <v>8.6400000000000003E-6</v>
      </c>
      <c r="F1456" s="55">
        <f t="shared" si="149"/>
        <v>2.088791208791211E-6</v>
      </c>
      <c r="G1456" s="57">
        <f t="shared" si="150"/>
        <v>2.0887912087912111E-7</v>
      </c>
      <c r="H1456" s="4">
        <f t="shared" si="151"/>
        <v>3.3230769230769267E-8</v>
      </c>
      <c r="I1456">
        <v>446500</v>
      </c>
      <c r="J1456">
        <f t="shared" si="153"/>
        <v>0.57210490481522958</v>
      </c>
      <c r="K1456" s="50">
        <f t="shared" si="155"/>
        <v>1823.8424731013522</v>
      </c>
      <c r="L1456" s="53">
        <f t="shared" si="152"/>
        <v>9.3908630202445966</v>
      </c>
      <c r="M1456">
        <v>173</v>
      </c>
      <c r="N1456">
        <v>34</v>
      </c>
      <c r="O1456">
        <v>496</v>
      </c>
      <c r="P1456">
        <v>51.34</v>
      </c>
      <c r="Q1456">
        <v>12.38</v>
      </c>
      <c r="R1456" s="7">
        <v>14.6</v>
      </c>
      <c r="S1456" s="8">
        <v>574550</v>
      </c>
      <c r="T1456">
        <v>9</v>
      </c>
      <c r="U1456" s="9">
        <v>17.295999999999999</v>
      </c>
      <c r="V1456" s="9">
        <v>17.123999999999999</v>
      </c>
      <c r="W1456" s="9">
        <v>16.178000000000001</v>
      </c>
      <c r="X1456" s="9">
        <v>16.963999999999999</v>
      </c>
      <c r="Y1456" s="9">
        <v>18.186</v>
      </c>
    </row>
    <row r="1457" spans="1:25" hidden="1" x14ac:dyDescent="0.3">
      <c r="A1457" t="s">
        <v>1535</v>
      </c>
      <c r="B1457" t="s">
        <v>1536</v>
      </c>
      <c r="C1457" t="s">
        <v>1577</v>
      </c>
      <c r="D1457" t="s">
        <v>29</v>
      </c>
      <c r="E1457" s="52">
        <f>Transportation!E1457/1000000</f>
        <v>1.77E-5</v>
      </c>
      <c r="F1457" s="55">
        <f t="shared" si="149"/>
        <v>4.2791208791208837E-6</v>
      </c>
      <c r="G1457" s="57">
        <f t="shared" si="150"/>
        <v>4.2791208791208833E-7</v>
      </c>
      <c r="H1457" s="4">
        <f t="shared" si="151"/>
        <v>6.8076923076923145E-8</v>
      </c>
      <c r="I1457">
        <v>167100</v>
      </c>
      <c r="J1457">
        <f t="shared" si="153"/>
        <v>3.1317004039497305</v>
      </c>
      <c r="K1457" s="50">
        <f t="shared" si="155"/>
        <v>682.56232308003575</v>
      </c>
      <c r="L1457" s="53">
        <f t="shared" si="152"/>
        <v>19.23822632619553</v>
      </c>
      <c r="M1457">
        <v>11.200000000000001</v>
      </c>
      <c r="N1457">
        <v>50</v>
      </c>
      <c r="O1457">
        <v>379</v>
      </c>
      <c r="P1457">
        <v>47.62</v>
      </c>
      <c r="Q1457">
        <v>7.67</v>
      </c>
      <c r="R1457" s="7">
        <v>7.5838000000000001</v>
      </c>
      <c r="S1457">
        <v>51422</v>
      </c>
      <c r="T1457">
        <v>2</v>
      </c>
      <c r="U1457" s="9">
        <v>14.198</v>
      </c>
      <c r="V1457" s="9">
        <v>14.189</v>
      </c>
      <c r="W1457" s="9">
        <v>12.798</v>
      </c>
      <c r="X1457" s="9">
        <v>13.497999999999999</v>
      </c>
      <c r="Y1457" s="9">
        <v>14.198</v>
      </c>
    </row>
    <row r="1458" spans="1:25" hidden="1" x14ac:dyDescent="0.3">
      <c r="A1458" t="s">
        <v>1535</v>
      </c>
      <c r="B1458" t="s">
        <v>1536</v>
      </c>
      <c r="C1458" t="s">
        <v>1578</v>
      </c>
      <c r="D1458" t="s">
        <v>29</v>
      </c>
      <c r="E1458" s="52">
        <f>Transportation!E1458/1000000</f>
        <v>6.6000000000000003E-6</v>
      </c>
      <c r="F1458" s="55">
        <f t="shared" si="149"/>
        <v>1.5956043956043974E-6</v>
      </c>
      <c r="G1458" s="57">
        <f t="shared" si="150"/>
        <v>1.5956043956043973E-7</v>
      </c>
      <c r="H1458" s="4">
        <f t="shared" si="151"/>
        <v>2.5384615384615412E-8</v>
      </c>
      <c r="I1458">
        <v>215400</v>
      </c>
      <c r="J1458">
        <f t="shared" si="153"/>
        <v>0.90590285515320335</v>
      </c>
      <c r="K1458" s="50">
        <f t="shared" si="155"/>
        <v>879.85592095415745</v>
      </c>
      <c r="L1458" s="53">
        <f t="shared" si="152"/>
        <v>7.1735759182424017</v>
      </c>
      <c r="M1458">
        <v>55.900000000000006</v>
      </c>
      <c r="N1458">
        <v>28.8</v>
      </c>
      <c r="O1458">
        <v>595</v>
      </c>
      <c r="P1458">
        <v>53.87</v>
      </c>
      <c r="Q1458">
        <v>10.68</v>
      </c>
      <c r="R1458" s="7">
        <v>20.661000000000001</v>
      </c>
      <c r="S1458" s="8">
        <v>174870</v>
      </c>
      <c r="T1458">
        <v>5</v>
      </c>
      <c r="U1458" s="9">
        <v>15.138999999999999</v>
      </c>
      <c r="V1458" s="9">
        <v>15.228</v>
      </c>
      <c r="W1458" s="9">
        <v>15.090999999999999</v>
      </c>
      <c r="X1458" s="9">
        <v>15.388</v>
      </c>
      <c r="Y1458" s="9">
        <v>15.882</v>
      </c>
    </row>
    <row r="1459" spans="1:25" hidden="1" x14ac:dyDescent="0.3">
      <c r="A1459" t="s">
        <v>1535</v>
      </c>
      <c r="B1459" t="s">
        <v>1536</v>
      </c>
      <c r="C1459" t="s">
        <v>1579</v>
      </c>
      <c r="D1459" t="s">
        <v>29</v>
      </c>
      <c r="E1459" s="52">
        <f>Transportation!E1459/1000000</f>
        <v>4.0300000000000004E-6</v>
      </c>
      <c r="F1459" s="55">
        <f t="shared" si="149"/>
        <v>9.7428571428571542E-7</v>
      </c>
      <c r="G1459" s="57">
        <f t="shared" si="150"/>
        <v>9.7428571428571537E-8</v>
      </c>
      <c r="H1459" s="4">
        <f t="shared" si="151"/>
        <v>1.5500000000000016E-8</v>
      </c>
      <c r="I1459">
        <v>100100</v>
      </c>
      <c r="J1459">
        <f t="shared" si="153"/>
        <v>1.1902943181818182</v>
      </c>
      <c r="K1459" s="50">
        <f t="shared" si="155"/>
        <v>408.88383327535354</v>
      </c>
      <c r="L1459" s="53">
        <f t="shared" si="152"/>
        <v>4.3802289318964958</v>
      </c>
      <c r="M1459">
        <v>37.200000000000003</v>
      </c>
      <c r="N1459">
        <v>16.400000000000002</v>
      </c>
      <c r="O1459">
        <v>553</v>
      </c>
      <c r="P1459">
        <v>53.25</v>
      </c>
      <c r="Q1459">
        <v>10.42</v>
      </c>
      <c r="R1459" s="7">
        <v>33.685000000000002</v>
      </c>
      <c r="S1459">
        <v>19711</v>
      </c>
      <c r="T1459">
        <v>2</v>
      </c>
      <c r="U1459" s="9">
        <v>14.872</v>
      </c>
      <c r="V1459" s="9">
        <v>14.859</v>
      </c>
      <c r="W1459" s="9">
        <v>14.794</v>
      </c>
      <c r="X1459" s="9">
        <v>14.843999999999999</v>
      </c>
      <c r="Y1459" s="9">
        <v>14.893000000000001</v>
      </c>
    </row>
    <row r="1460" spans="1:25" hidden="1" x14ac:dyDescent="0.3">
      <c r="A1460" t="s">
        <v>1535</v>
      </c>
      <c r="B1460" t="s">
        <v>1536</v>
      </c>
      <c r="C1460" t="s">
        <v>1580</v>
      </c>
      <c r="D1460" t="s">
        <v>29</v>
      </c>
      <c r="E1460" s="52">
        <f>Transportation!E1460/1000000</f>
        <v>6.3900000000000007E-6</v>
      </c>
      <c r="F1460" s="55">
        <f t="shared" si="149"/>
        <v>1.5448351648351665E-6</v>
      </c>
      <c r="G1460" s="57">
        <f t="shared" si="150"/>
        <v>1.5448351648351665E-7</v>
      </c>
      <c r="H1460" s="4">
        <f t="shared" si="151"/>
        <v>2.4576923076923103E-8</v>
      </c>
      <c r="I1460">
        <v>245500</v>
      </c>
      <c r="J1460">
        <f t="shared" si="153"/>
        <v>0.76954275458248478</v>
      </c>
      <c r="K1460" s="50">
        <f t="shared" si="155"/>
        <v>1002.8070036873057</v>
      </c>
      <c r="L1460" s="53">
        <f t="shared" si="152"/>
        <v>6.945325775389235</v>
      </c>
      <c r="M1460">
        <v>93.2</v>
      </c>
      <c r="N1460">
        <v>25.400000000000002</v>
      </c>
      <c r="O1460">
        <v>509</v>
      </c>
      <c r="P1460">
        <v>52.13</v>
      </c>
      <c r="Q1460">
        <v>11.63</v>
      </c>
      <c r="R1460" s="7">
        <v>20.024000000000001</v>
      </c>
      <c r="S1460" s="8">
        <v>196500</v>
      </c>
      <c r="T1460">
        <v>5</v>
      </c>
      <c r="U1460" s="9">
        <v>16.827999999999999</v>
      </c>
      <c r="V1460" s="9">
        <v>16.704999999999998</v>
      </c>
      <c r="W1460" s="9">
        <v>16.079000000000001</v>
      </c>
      <c r="X1460" s="9">
        <v>16.276</v>
      </c>
      <c r="Y1460" s="9">
        <v>16.963999999999999</v>
      </c>
    </row>
    <row r="1461" spans="1:25" hidden="1" x14ac:dyDescent="0.3">
      <c r="A1461" t="s">
        <v>1535</v>
      </c>
      <c r="B1461" t="s">
        <v>1536</v>
      </c>
      <c r="C1461" t="s">
        <v>1581</v>
      </c>
      <c r="D1461" t="s">
        <v>29</v>
      </c>
      <c r="E1461" s="52">
        <f>Transportation!E1461/1000000</f>
        <v>1.8100000000000003E-5</v>
      </c>
      <c r="F1461" s="55">
        <f t="shared" si="149"/>
        <v>4.3758241758241807E-6</v>
      </c>
      <c r="G1461" s="57">
        <f t="shared" si="150"/>
        <v>4.3758241758241812E-7</v>
      </c>
      <c r="H1461" s="4">
        <f t="shared" si="151"/>
        <v>6.9615384615384691E-8</v>
      </c>
      <c r="I1461">
        <v>1746000</v>
      </c>
      <c r="J1461">
        <f t="shared" si="153"/>
        <v>0.30649100085910658</v>
      </c>
      <c r="K1461" s="50">
        <f t="shared" si="155"/>
        <v>7131.979749238435</v>
      </c>
      <c r="L1461" s="53">
        <f t="shared" si="152"/>
        <v>19.672988503058711</v>
      </c>
      <c r="M1461">
        <v>579</v>
      </c>
      <c r="N1461">
        <v>72.600000000000009</v>
      </c>
      <c r="O1461">
        <v>427</v>
      </c>
      <c r="P1461">
        <v>49.47</v>
      </c>
      <c r="Q1461">
        <v>8.5</v>
      </c>
      <c r="R1461" s="7">
        <v>5.8794000000000004</v>
      </c>
      <c r="S1461" s="8">
        <v>1436800</v>
      </c>
      <c r="T1461">
        <v>26</v>
      </c>
      <c r="U1461" s="9">
        <v>19.558</v>
      </c>
      <c r="V1461" s="9">
        <v>18.902000000000001</v>
      </c>
      <c r="W1461" s="9">
        <v>16.178000000000001</v>
      </c>
      <c r="X1461" s="9">
        <v>17.869</v>
      </c>
      <c r="Y1461" s="9">
        <v>20.367999999999999</v>
      </c>
    </row>
    <row r="1462" spans="1:25" hidden="1" x14ac:dyDescent="0.3">
      <c r="A1462" t="s">
        <v>1535</v>
      </c>
      <c r="B1462" t="s">
        <v>1536</v>
      </c>
      <c r="C1462" t="s">
        <v>1582</v>
      </c>
      <c r="D1462" t="s">
        <v>29</v>
      </c>
      <c r="E1462" s="52">
        <f>Transportation!E1462/1000000</f>
        <v>4.9699999999999998E-6</v>
      </c>
      <c r="F1462" s="55">
        <f t="shared" si="149"/>
        <v>1.2015384615384628E-6</v>
      </c>
      <c r="G1462" s="57">
        <f t="shared" si="150"/>
        <v>1.2015384615384628E-7</v>
      </c>
      <c r="H1462" s="4">
        <f t="shared" si="151"/>
        <v>1.9115384615384633E-8</v>
      </c>
      <c r="I1462">
        <v>139900</v>
      </c>
      <c r="J1462">
        <f t="shared" si="153"/>
        <v>1.0503210418155826</v>
      </c>
      <c r="K1462" s="50">
        <f t="shared" si="155"/>
        <v>571.45702572649316</v>
      </c>
      <c r="L1462" s="53">
        <f t="shared" si="152"/>
        <v>5.4019200475249605</v>
      </c>
      <c r="M1462">
        <v>45.6</v>
      </c>
      <c r="N1462">
        <v>20.700000000000003</v>
      </c>
      <c r="O1462">
        <v>552</v>
      </c>
      <c r="P1462">
        <v>52.29</v>
      </c>
      <c r="Q1462">
        <v>8.91</v>
      </c>
      <c r="R1462" s="7">
        <v>26.664999999999999</v>
      </c>
      <c r="S1462">
        <v>83286</v>
      </c>
      <c r="T1462">
        <v>4</v>
      </c>
      <c r="U1462" s="9">
        <v>16.472000000000001</v>
      </c>
      <c r="V1462" s="9">
        <v>16.436</v>
      </c>
      <c r="W1462" s="9">
        <v>16.276</v>
      </c>
      <c r="X1462" s="9">
        <v>16.399000000000001</v>
      </c>
      <c r="Y1462" s="9">
        <v>16.571000000000002</v>
      </c>
    </row>
    <row r="1463" spans="1:25" hidden="1" x14ac:dyDescent="0.3">
      <c r="A1463" t="s">
        <v>1535</v>
      </c>
      <c r="B1463" t="s">
        <v>1536</v>
      </c>
      <c r="C1463" t="s">
        <v>1583</v>
      </c>
      <c r="D1463" t="s">
        <v>29</v>
      </c>
      <c r="E1463" s="52">
        <f>Transportation!E1463/1000000</f>
        <v>1.3499999999999999E-5</v>
      </c>
      <c r="F1463" s="55">
        <f t="shared" si="149"/>
        <v>3.263736263736267E-6</v>
      </c>
      <c r="G1463" s="57">
        <f t="shared" si="150"/>
        <v>3.2637362637362671E-7</v>
      </c>
      <c r="H1463" s="4">
        <f t="shared" si="151"/>
        <v>5.192307692307697E-8</v>
      </c>
      <c r="I1463">
        <v>1206000</v>
      </c>
      <c r="J1463">
        <f t="shared" si="153"/>
        <v>0.33095569029850747</v>
      </c>
      <c r="K1463" s="50">
        <f t="shared" si="155"/>
        <v>4926.2128164842798</v>
      </c>
      <c r="L1463" s="53">
        <f t="shared" si="152"/>
        <v>14.673223469132184</v>
      </c>
      <c r="M1463">
        <v>565</v>
      </c>
      <c r="N1463">
        <v>50.7</v>
      </c>
      <c r="O1463">
        <v>427</v>
      </c>
      <c r="P1463">
        <v>48.16</v>
      </c>
      <c r="Q1463">
        <v>11.54</v>
      </c>
      <c r="R1463" s="7">
        <v>8.4236000000000004</v>
      </c>
      <c r="S1463" s="8">
        <v>1702800</v>
      </c>
      <c r="T1463">
        <v>21</v>
      </c>
      <c r="U1463" s="9">
        <v>17.667000000000002</v>
      </c>
      <c r="V1463" s="9">
        <v>16.933</v>
      </c>
      <c r="W1463" s="9">
        <v>14.098000000000001</v>
      </c>
      <c r="X1463" s="9">
        <v>15.882</v>
      </c>
      <c r="Y1463" s="9">
        <v>18.527000000000001</v>
      </c>
    </row>
    <row r="1464" spans="1:25" hidden="1" x14ac:dyDescent="0.3">
      <c r="A1464" t="s">
        <v>1535</v>
      </c>
      <c r="B1464" t="s">
        <v>1536</v>
      </c>
      <c r="C1464" t="s">
        <v>1584</v>
      </c>
      <c r="D1464" t="s">
        <v>29</v>
      </c>
      <c r="E1464" s="52">
        <f>Transportation!E1464/1000000</f>
        <v>6.2999999999999998E-6</v>
      </c>
      <c r="F1464" s="55">
        <f t="shared" si="149"/>
        <v>1.5230769230769247E-6</v>
      </c>
      <c r="G1464" s="57">
        <f t="shared" si="150"/>
        <v>1.5230769230769246E-7</v>
      </c>
      <c r="H1464" s="4">
        <f t="shared" si="151"/>
        <v>2.4230769230769252E-8</v>
      </c>
      <c r="I1464">
        <v>265100</v>
      </c>
      <c r="J1464">
        <f t="shared" si="153"/>
        <v>0.70260981705016978</v>
      </c>
      <c r="K1464" s="50">
        <f t="shared" si="155"/>
        <v>1082.8681738391231</v>
      </c>
      <c r="L1464" s="53">
        <f t="shared" si="152"/>
        <v>6.8475042855950194</v>
      </c>
      <c r="M1464">
        <v>89.5</v>
      </c>
      <c r="N1464">
        <v>28</v>
      </c>
      <c r="O1464">
        <v>557</v>
      </c>
      <c r="P1464">
        <v>51.95</v>
      </c>
      <c r="Q1464">
        <v>7.63</v>
      </c>
      <c r="R1464" s="7">
        <v>19.888999999999999</v>
      </c>
      <c r="S1464" s="8">
        <v>277210</v>
      </c>
      <c r="T1464">
        <v>6</v>
      </c>
      <c r="U1464" s="9">
        <v>18.568000000000001</v>
      </c>
      <c r="V1464" s="9">
        <v>18.475000000000001</v>
      </c>
      <c r="W1464" s="9">
        <v>17.795000000000002</v>
      </c>
      <c r="X1464" s="9">
        <v>18.283000000000001</v>
      </c>
      <c r="Y1464" s="9">
        <v>18.623999999999999</v>
      </c>
    </row>
    <row r="1465" spans="1:25" hidden="1" x14ac:dyDescent="0.3">
      <c r="A1465" t="s">
        <v>1535</v>
      </c>
      <c r="B1465" t="s">
        <v>1536</v>
      </c>
      <c r="C1465" t="s">
        <v>1585</v>
      </c>
      <c r="D1465" t="s">
        <v>29</v>
      </c>
      <c r="E1465" s="52">
        <f>Transportation!E1465/1000000</f>
        <v>1.7600000000000001E-5</v>
      </c>
      <c r="F1465" s="55">
        <f t="shared" si="149"/>
        <v>4.2549450549450599E-6</v>
      </c>
      <c r="G1465" s="57">
        <f t="shared" si="150"/>
        <v>4.2549450549450595E-7</v>
      </c>
      <c r="H1465" s="4">
        <f t="shared" si="151"/>
        <v>6.7692307692307765E-8</v>
      </c>
      <c r="I1465">
        <v>1193000</v>
      </c>
      <c r="J1465">
        <f t="shared" si="153"/>
        <v>0.43616982397317688</v>
      </c>
      <c r="K1465" s="50">
        <f t="shared" si="155"/>
        <v>4873.111019955013</v>
      </c>
      <c r="L1465" s="53">
        <f t="shared" si="152"/>
        <v>19.12953578197974</v>
      </c>
      <c r="M1465">
        <v>310</v>
      </c>
      <c r="N1465">
        <v>67.7</v>
      </c>
      <c r="O1465">
        <v>453</v>
      </c>
      <c r="P1465">
        <v>49.47</v>
      </c>
      <c r="Q1465">
        <v>11.05</v>
      </c>
      <c r="R1465" s="7">
        <v>6.6829999999999998</v>
      </c>
      <c r="S1465" s="8">
        <v>945740</v>
      </c>
      <c r="T1465">
        <v>16</v>
      </c>
      <c r="U1465" s="9">
        <v>18.722000000000001</v>
      </c>
      <c r="V1465" s="9">
        <v>18.105</v>
      </c>
      <c r="W1465" s="9">
        <v>14.893000000000001</v>
      </c>
      <c r="X1465" s="9">
        <v>17.356000000000002</v>
      </c>
      <c r="Y1465" s="9">
        <v>19.158000000000001</v>
      </c>
    </row>
    <row r="1466" spans="1:25" hidden="1" x14ac:dyDescent="0.3">
      <c r="A1466" t="s">
        <v>1535</v>
      </c>
      <c r="B1466" t="s">
        <v>1536</v>
      </c>
      <c r="C1466" t="s">
        <v>1586</v>
      </c>
      <c r="D1466" t="s">
        <v>29</v>
      </c>
      <c r="E1466" s="52">
        <f>Transportation!E1466/1000000</f>
        <v>6.99E-6</v>
      </c>
      <c r="F1466" s="55">
        <f t="shared" si="149"/>
        <v>1.6898901098901117E-6</v>
      </c>
      <c r="G1466" s="57">
        <f t="shared" si="150"/>
        <v>1.6898901098901117E-7</v>
      </c>
      <c r="H1466" s="4">
        <f t="shared" si="151"/>
        <v>2.6884615384615409E-8</v>
      </c>
      <c r="I1466">
        <v>101600</v>
      </c>
      <c r="J1466">
        <f t="shared" si="153"/>
        <v>2.0340745201771653</v>
      </c>
      <c r="K1466" s="50">
        <f t="shared" si="155"/>
        <v>415.01096364411512</v>
      </c>
      <c r="L1466" s="53">
        <f t="shared" si="152"/>
        <v>7.5974690406839986</v>
      </c>
      <c r="M1466">
        <v>26</v>
      </c>
      <c r="N1466">
        <v>19.900000000000002</v>
      </c>
      <c r="O1466">
        <v>358</v>
      </c>
      <c r="P1466">
        <v>48.47</v>
      </c>
      <c r="Q1466">
        <v>7.93</v>
      </c>
      <c r="R1466" s="7">
        <v>17.994</v>
      </c>
      <c r="S1466">
        <v>54800</v>
      </c>
      <c r="T1466">
        <v>3</v>
      </c>
      <c r="U1466" s="9">
        <v>14.585000000000001</v>
      </c>
      <c r="V1466" s="9">
        <v>14.802</v>
      </c>
      <c r="W1466" s="9">
        <v>14.545999999999999</v>
      </c>
      <c r="X1466" s="9">
        <v>15.685</v>
      </c>
      <c r="Y1466" s="9">
        <v>15.930999999999999</v>
      </c>
    </row>
    <row r="1467" spans="1:25" hidden="1" x14ac:dyDescent="0.3">
      <c r="A1467" t="s">
        <v>1535</v>
      </c>
      <c r="B1467" t="s">
        <v>1536</v>
      </c>
      <c r="C1467" t="s">
        <v>1587</v>
      </c>
      <c r="D1467" t="s">
        <v>29</v>
      </c>
      <c r="E1467" s="52">
        <f>Transportation!E1467/1000000</f>
        <v>4.6999999999999999E-6</v>
      </c>
      <c r="F1467" s="55">
        <f t="shared" si="149"/>
        <v>1.1362637362637375E-6</v>
      </c>
      <c r="G1467" s="57">
        <f t="shared" si="150"/>
        <v>1.1362637362637375E-7</v>
      </c>
      <c r="H1467" s="4">
        <f t="shared" si="151"/>
        <v>1.8076923076923094E-8</v>
      </c>
      <c r="I1467">
        <v>153500</v>
      </c>
      <c r="J1467">
        <f t="shared" si="153"/>
        <v>0.90525903908794791</v>
      </c>
      <c r="K1467" s="50">
        <f t="shared" si="155"/>
        <v>627.0096744032644</v>
      </c>
      <c r="L1467" s="53">
        <f t="shared" si="152"/>
        <v>5.1084555781423155</v>
      </c>
      <c r="M1467">
        <v>55.7</v>
      </c>
      <c r="N1467">
        <v>20.6</v>
      </c>
      <c r="O1467">
        <v>587</v>
      </c>
      <c r="P1467">
        <v>53.15</v>
      </c>
      <c r="Q1467">
        <v>8.2100000000000009</v>
      </c>
      <c r="R1467" s="7">
        <v>28.539000000000001</v>
      </c>
      <c r="S1467" s="8">
        <v>187660</v>
      </c>
      <c r="T1467">
        <v>5</v>
      </c>
      <c r="U1467" s="9">
        <v>14.734</v>
      </c>
      <c r="V1467" s="9">
        <v>14.734</v>
      </c>
      <c r="W1467" s="9">
        <v>14.545999999999999</v>
      </c>
      <c r="X1467" s="9">
        <v>14.695</v>
      </c>
      <c r="Y1467" s="9">
        <v>14.992000000000001</v>
      </c>
    </row>
    <row r="1468" spans="1:25" hidden="1" x14ac:dyDescent="0.3">
      <c r="A1468" t="s">
        <v>1535</v>
      </c>
      <c r="B1468" t="s">
        <v>1536</v>
      </c>
      <c r="C1468" t="s">
        <v>1588</v>
      </c>
      <c r="D1468" t="s">
        <v>29</v>
      </c>
      <c r="E1468" s="52">
        <f>Transportation!E1468/1000000</f>
        <v>3.9500000000000003E-6</v>
      </c>
      <c r="F1468" s="55">
        <f t="shared" si="149"/>
        <v>9.5494505494505596E-7</v>
      </c>
      <c r="G1468" s="57">
        <f t="shared" si="150"/>
        <v>9.5494505494505604E-8</v>
      </c>
      <c r="H1468" s="4">
        <f t="shared" si="151"/>
        <v>1.5192307692307708E-8</v>
      </c>
      <c r="I1468">
        <v>166700</v>
      </c>
      <c r="J1468">
        <f t="shared" si="153"/>
        <v>0.70055927564487097</v>
      </c>
      <c r="K1468" s="50">
        <f t="shared" si="155"/>
        <v>680.928421648366</v>
      </c>
      <c r="L1468" s="53">
        <f t="shared" si="152"/>
        <v>4.2932764965238608</v>
      </c>
      <c r="M1468">
        <v>86.5</v>
      </c>
      <c r="N1468">
        <v>17.900000000000002</v>
      </c>
      <c r="O1468">
        <v>582</v>
      </c>
      <c r="P1468">
        <v>52.29</v>
      </c>
      <c r="Q1468">
        <v>8.0399999999999991</v>
      </c>
      <c r="R1468" s="7">
        <v>32.496000000000002</v>
      </c>
      <c r="S1468" s="8">
        <v>221360</v>
      </c>
      <c r="T1468">
        <v>6</v>
      </c>
      <c r="U1468" s="9">
        <v>17.361000000000001</v>
      </c>
      <c r="V1468" s="9">
        <v>17.367999999999999</v>
      </c>
      <c r="W1468" s="9">
        <v>16.866</v>
      </c>
      <c r="X1468" s="9">
        <v>17.356000000000002</v>
      </c>
      <c r="Y1468" s="9">
        <v>17.649000000000001</v>
      </c>
    </row>
    <row r="1469" spans="1:25" hidden="1" x14ac:dyDescent="0.3">
      <c r="A1469" t="s">
        <v>1535</v>
      </c>
      <c r="B1469" t="s">
        <v>1536</v>
      </c>
      <c r="C1469" t="s">
        <v>1589</v>
      </c>
      <c r="D1469" t="s">
        <v>29</v>
      </c>
      <c r="E1469" s="52">
        <f>Transportation!E1469/1000000</f>
        <v>4.4800000000000003E-6</v>
      </c>
      <c r="F1469" s="55">
        <f t="shared" si="149"/>
        <v>1.0830769230769242E-6</v>
      </c>
      <c r="G1469" s="57">
        <f t="shared" si="150"/>
        <v>1.0830769230769242E-7</v>
      </c>
      <c r="H1469" s="4">
        <f t="shared" si="151"/>
        <v>1.7230769230769249E-8</v>
      </c>
      <c r="I1469">
        <v>131900</v>
      </c>
      <c r="J1469">
        <f t="shared" si="153"/>
        <v>1.0041916603487491</v>
      </c>
      <c r="K1469" s="50">
        <f t="shared" si="155"/>
        <v>538.77899709309827</v>
      </c>
      <c r="L1469" s="53">
        <f t="shared" si="152"/>
        <v>4.86933638086757</v>
      </c>
      <c r="M1469">
        <v>49.900000000000006</v>
      </c>
      <c r="N1469">
        <v>18.7</v>
      </c>
      <c r="O1469">
        <v>551</v>
      </c>
      <c r="P1469">
        <v>51.73</v>
      </c>
      <c r="Q1469">
        <v>8.73</v>
      </c>
      <c r="R1469" s="7">
        <v>29.527000000000001</v>
      </c>
      <c r="S1469">
        <v>73960</v>
      </c>
      <c r="T1469">
        <v>4</v>
      </c>
      <c r="U1469" s="9">
        <v>15.268000000000001</v>
      </c>
      <c r="V1469" s="9">
        <v>15.327999999999999</v>
      </c>
      <c r="W1469" s="9">
        <v>14.744999999999999</v>
      </c>
      <c r="X1469" s="9">
        <v>15.090999999999999</v>
      </c>
      <c r="Y1469" s="9">
        <v>15.981</v>
      </c>
    </row>
    <row r="1470" spans="1:25" hidden="1" x14ac:dyDescent="0.3">
      <c r="A1470" t="s">
        <v>1535</v>
      </c>
      <c r="B1470" t="s">
        <v>1536</v>
      </c>
      <c r="C1470" t="s">
        <v>1590</v>
      </c>
      <c r="D1470" t="s">
        <v>29</v>
      </c>
      <c r="E1470" s="52">
        <f>Transportation!E1470/1000000</f>
        <v>5.6900000000000006E-6</v>
      </c>
      <c r="F1470" s="55">
        <f t="shared" si="149"/>
        <v>1.3756043956043971E-6</v>
      </c>
      <c r="G1470" s="57">
        <f t="shared" si="150"/>
        <v>1.3756043956043972E-7</v>
      </c>
      <c r="H1470" s="4">
        <f t="shared" si="151"/>
        <v>2.1884615384615407E-8</v>
      </c>
      <c r="I1470">
        <v>118100</v>
      </c>
      <c r="J1470">
        <f t="shared" si="153"/>
        <v>1.4244452476714651</v>
      </c>
      <c r="K1470" s="50">
        <f t="shared" si="155"/>
        <v>482.40939770049204</v>
      </c>
      <c r="L1470" s="53">
        <f t="shared" si="152"/>
        <v>6.1844919658786761</v>
      </c>
      <c r="M1470">
        <v>39.200000000000003</v>
      </c>
      <c r="N1470">
        <v>18.900000000000002</v>
      </c>
      <c r="O1470">
        <v>421</v>
      </c>
      <c r="P1470">
        <v>48.89</v>
      </c>
      <c r="Q1470">
        <v>8.6999999999999993</v>
      </c>
      <c r="R1470" s="7">
        <v>22.291</v>
      </c>
      <c r="S1470" s="8">
        <v>191200</v>
      </c>
      <c r="T1470">
        <v>4</v>
      </c>
      <c r="U1470" s="9">
        <v>14.641999999999999</v>
      </c>
      <c r="V1470" s="9">
        <v>14.8</v>
      </c>
      <c r="W1470" s="9">
        <v>14.496</v>
      </c>
      <c r="X1470" s="9">
        <v>14.967000000000001</v>
      </c>
      <c r="Y1470" s="9">
        <v>15.388</v>
      </c>
    </row>
    <row r="1471" spans="1:25" hidden="1" x14ac:dyDescent="0.3">
      <c r="A1471" t="s">
        <v>1535</v>
      </c>
      <c r="B1471" t="s">
        <v>1536</v>
      </c>
      <c r="C1471" t="s">
        <v>1591</v>
      </c>
      <c r="D1471" t="s">
        <v>29</v>
      </c>
      <c r="E1471" s="52">
        <f>Transportation!E1471/1000000</f>
        <v>7.3200000000000002E-6</v>
      </c>
      <c r="F1471" s="55">
        <f t="shared" si="149"/>
        <v>1.7696703296703315E-6</v>
      </c>
      <c r="G1471" s="57">
        <f t="shared" si="150"/>
        <v>1.7696703296703315E-7</v>
      </c>
      <c r="H1471" s="4">
        <f t="shared" si="151"/>
        <v>2.8153846153846183E-8</v>
      </c>
      <c r="I1471">
        <v>169900</v>
      </c>
      <c r="J1471">
        <f t="shared" si="153"/>
        <v>1.2737995585638613</v>
      </c>
      <c r="K1471" s="50">
        <f t="shared" si="155"/>
        <v>693.99963310172393</v>
      </c>
      <c r="L1471" s="53">
        <f t="shared" si="152"/>
        <v>7.9561478365961174</v>
      </c>
      <c r="M1471">
        <v>37.9</v>
      </c>
      <c r="N1471">
        <v>27.6</v>
      </c>
      <c r="O1471">
        <v>521</v>
      </c>
      <c r="P1471">
        <v>52.39</v>
      </c>
      <c r="Q1471">
        <v>13.08</v>
      </c>
      <c r="R1471" s="7">
        <v>18.884</v>
      </c>
      <c r="S1471" s="8">
        <v>345880</v>
      </c>
      <c r="T1471">
        <v>4</v>
      </c>
      <c r="U1471" s="9">
        <v>17.245999999999999</v>
      </c>
      <c r="V1471" s="9">
        <v>17.29</v>
      </c>
      <c r="W1471" s="9">
        <v>17.062000000000001</v>
      </c>
      <c r="X1471" s="9">
        <v>17.501999999999999</v>
      </c>
      <c r="Y1471" s="9">
        <v>18.478000000000002</v>
      </c>
    </row>
    <row r="1472" spans="1:25" hidden="1" x14ac:dyDescent="0.3">
      <c r="A1472" t="s">
        <v>1535</v>
      </c>
      <c r="B1472" t="s">
        <v>1536</v>
      </c>
      <c r="C1472" t="s">
        <v>1592</v>
      </c>
      <c r="D1472" t="s">
        <v>29</v>
      </c>
      <c r="E1472" s="52">
        <f>Transportation!E1472/1000000</f>
        <v>4.0200000000000005E-6</v>
      </c>
      <c r="F1472" s="55">
        <f t="shared" si="149"/>
        <v>9.7186813186813304E-7</v>
      </c>
      <c r="G1472" s="57">
        <f t="shared" si="150"/>
        <v>9.7186813186813294E-8</v>
      </c>
      <c r="H1472" s="4">
        <f t="shared" si="151"/>
        <v>1.5461538461538477E-8</v>
      </c>
      <c r="I1472">
        <v>125100</v>
      </c>
      <c r="J1472">
        <f t="shared" si="153"/>
        <v>0.95006241007194259</v>
      </c>
      <c r="K1472" s="50">
        <f t="shared" si="155"/>
        <v>511.00267275471259</v>
      </c>
      <c r="L1472" s="53">
        <f t="shared" si="152"/>
        <v>4.3693598774749187</v>
      </c>
      <c r="M1472">
        <v>86.300000000000011</v>
      </c>
      <c r="N1472">
        <v>13.5</v>
      </c>
      <c r="O1472">
        <v>420</v>
      </c>
      <c r="P1472">
        <v>49.02</v>
      </c>
      <c r="Q1472">
        <v>12.12</v>
      </c>
      <c r="R1472" s="7">
        <v>31.196999999999999</v>
      </c>
      <c r="S1472" s="8">
        <v>179970</v>
      </c>
      <c r="T1472">
        <v>6</v>
      </c>
      <c r="U1472" s="9">
        <v>16.600000000000001</v>
      </c>
      <c r="V1472" s="9">
        <v>16.742000000000001</v>
      </c>
      <c r="W1472" s="9">
        <v>16.276</v>
      </c>
      <c r="X1472" s="9">
        <v>16.815999999999999</v>
      </c>
      <c r="Y1472" s="9">
        <v>17.600000000000001</v>
      </c>
    </row>
    <row r="1473" spans="1:25" hidden="1" x14ac:dyDescent="0.3">
      <c r="A1473" t="s">
        <v>1535</v>
      </c>
      <c r="B1473" t="s">
        <v>1536</v>
      </c>
      <c r="C1473" t="s">
        <v>1593</v>
      </c>
      <c r="D1473" t="s">
        <v>29</v>
      </c>
      <c r="E1473" s="52">
        <f>Transportation!E1473/1000000</f>
        <v>3.8599999999999995E-6</v>
      </c>
      <c r="F1473" s="55">
        <f t="shared" si="149"/>
        <v>9.33186813186814E-7</v>
      </c>
      <c r="G1473" s="57">
        <f t="shared" si="150"/>
        <v>9.33186813186814E-8</v>
      </c>
      <c r="H1473" s="4">
        <f t="shared" si="151"/>
        <v>1.4846153846153858E-8</v>
      </c>
      <c r="I1473">
        <v>109900</v>
      </c>
      <c r="J1473">
        <f t="shared" si="153"/>
        <v>1.0384199044585987</v>
      </c>
      <c r="K1473" s="50">
        <f t="shared" si="155"/>
        <v>448.91441835126233</v>
      </c>
      <c r="L1473" s="53">
        <f t="shared" si="152"/>
        <v>4.195455006729647</v>
      </c>
      <c r="M1473">
        <v>70.8</v>
      </c>
      <c r="N1473">
        <v>13.100000000000001</v>
      </c>
      <c r="O1473">
        <v>425</v>
      </c>
      <c r="P1473">
        <v>48.51</v>
      </c>
      <c r="Q1473">
        <v>9.14</v>
      </c>
      <c r="R1473" s="7">
        <v>32.529000000000003</v>
      </c>
      <c r="S1473" s="8">
        <v>250410</v>
      </c>
      <c r="T1473">
        <v>8</v>
      </c>
      <c r="U1473" s="9">
        <v>14.234999999999999</v>
      </c>
      <c r="V1473" s="9">
        <v>14.081</v>
      </c>
      <c r="W1473" s="9">
        <v>13.5</v>
      </c>
      <c r="X1473" s="9">
        <v>13.948</v>
      </c>
      <c r="Y1473" s="9">
        <v>14.695</v>
      </c>
    </row>
    <row r="1474" spans="1:25" hidden="1" x14ac:dyDescent="0.3">
      <c r="A1474" t="s">
        <v>1535</v>
      </c>
      <c r="B1474" t="s">
        <v>1536</v>
      </c>
      <c r="C1474" t="s">
        <v>1594</v>
      </c>
      <c r="D1474" t="s">
        <v>29</v>
      </c>
      <c r="E1474" s="52">
        <f>Transportation!E1474/1000000</f>
        <v>9.9399999999999997E-6</v>
      </c>
      <c r="F1474" s="55">
        <f t="shared" ref="F1474:F1537" si="156">0.241758241758242*E1474</f>
        <v>2.4030769230769256E-6</v>
      </c>
      <c r="G1474" s="57">
        <f t="shared" ref="G1474:G1537" si="157">0.0241758241758242*E1474</f>
        <v>2.4030769230769256E-7</v>
      </c>
      <c r="H1474" s="4">
        <f t="shared" ref="H1474:H1537" si="158">0.00384615384615385*E1474</f>
        <v>3.8230769230769265E-8</v>
      </c>
      <c r="I1474">
        <v>140100</v>
      </c>
      <c r="J1474">
        <f t="shared" si="153"/>
        <v>2.0976433083511776</v>
      </c>
      <c r="K1474" s="50">
        <f t="shared" si="155"/>
        <v>572.27397644232803</v>
      </c>
      <c r="L1474" s="53">
        <f t="shared" ref="L1474:L1537" si="159">(J1474/10)*K1474*0.09</f>
        <v>10.803840095049919</v>
      </c>
      <c r="M1474">
        <v>38.5</v>
      </c>
      <c r="N1474">
        <v>22.6</v>
      </c>
      <c r="O1474">
        <v>298</v>
      </c>
      <c r="P1474">
        <v>47.86</v>
      </c>
      <c r="Q1474">
        <v>12.09</v>
      </c>
      <c r="R1474" s="7">
        <v>13.205</v>
      </c>
      <c r="S1474">
        <v>89624</v>
      </c>
      <c r="T1474">
        <v>3</v>
      </c>
      <c r="U1474" s="9">
        <v>13.398</v>
      </c>
      <c r="V1474" s="9">
        <v>13.367000000000001</v>
      </c>
      <c r="W1474" s="9">
        <v>12.747999999999999</v>
      </c>
      <c r="X1474" s="9">
        <v>13.4</v>
      </c>
      <c r="Y1474" s="9">
        <v>13.4</v>
      </c>
    </row>
    <row r="1475" spans="1:25" hidden="1" x14ac:dyDescent="0.3">
      <c r="A1475" t="s">
        <v>1535</v>
      </c>
      <c r="B1475" t="s">
        <v>1536</v>
      </c>
      <c r="C1475" t="s">
        <v>1595</v>
      </c>
      <c r="D1475" t="s">
        <v>29</v>
      </c>
      <c r="E1475" s="52">
        <f>Transportation!E1475/1000000</f>
        <v>6.7599999999999997E-6</v>
      </c>
      <c r="F1475" s="55">
        <f t="shared" si="156"/>
        <v>1.6342857142857159E-6</v>
      </c>
      <c r="G1475" s="57">
        <f t="shared" si="157"/>
        <v>1.634285714285716E-7</v>
      </c>
      <c r="H1475" s="4">
        <f t="shared" si="158"/>
        <v>2.6000000000000024E-8</v>
      </c>
      <c r="I1475">
        <v>212700</v>
      </c>
      <c r="J1475">
        <f t="shared" ref="J1475:J1538" si="160">((591307500000)*E1475)/(20*I1475)</f>
        <v>0.93964238363892805</v>
      </c>
      <c r="K1475" s="50">
        <f t="shared" si="155"/>
        <v>868.82708629038666</v>
      </c>
      <c r="L1475" s="53">
        <f t="shared" si="159"/>
        <v>7.3474807889876717</v>
      </c>
      <c r="M1475">
        <v>48.400000000000006</v>
      </c>
      <c r="N1475">
        <v>30.6</v>
      </c>
      <c r="O1475">
        <v>623</v>
      </c>
      <c r="P1475">
        <v>54.11</v>
      </c>
      <c r="Q1475">
        <v>12.1</v>
      </c>
      <c r="R1475" s="7">
        <v>20.37</v>
      </c>
      <c r="S1475" s="8">
        <v>144560</v>
      </c>
      <c r="T1475">
        <v>4</v>
      </c>
      <c r="U1475" s="9">
        <v>15.955</v>
      </c>
      <c r="V1475" s="9">
        <v>15.898999999999999</v>
      </c>
      <c r="W1475" s="9">
        <v>15.685</v>
      </c>
      <c r="X1475" s="9">
        <v>15.833</v>
      </c>
      <c r="Y1475" s="9">
        <v>16.079000000000001</v>
      </c>
    </row>
    <row r="1476" spans="1:25" hidden="1" x14ac:dyDescent="0.3">
      <c r="A1476" t="s">
        <v>1535</v>
      </c>
      <c r="B1476" t="s">
        <v>1536</v>
      </c>
      <c r="C1476" t="s">
        <v>1596</v>
      </c>
      <c r="D1476" t="s">
        <v>29</v>
      </c>
      <c r="E1476" s="52">
        <f>Transportation!E1476/1000000</f>
        <v>2.4600000000000002E-6</v>
      </c>
      <c r="F1476" s="55">
        <f t="shared" si="156"/>
        <v>5.9472527472527534E-7</v>
      </c>
      <c r="G1476" s="57">
        <f t="shared" si="157"/>
        <v>5.9472527472527538E-8</v>
      </c>
      <c r="H1476" s="4">
        <f t="shared" si="158"/>
        <v>9.4615384615384713E-9</v>
      </c>
      <c r="I1476">
        <v>186400</v>
      </c>
      <c r="J1476">
        <f t="shared" si="160"/>
        <v>0.39018681598712451</v>
      </c>
      <c r="K1476" s="50">
        <f t="shared" si="155"/>
        <v>761.39806715810096</v>
      </c>
      <c r="L1476" s="53">
        <f t="shared" si="159"/>
        <v>2.6737873877085323</v>
      </c>
      <c r="M1476">
        <v>341</v>
      </c>
      <c r="N1476">
        <v>10.100000000000001</v>
      </c>
      <c r="O1476">
        <v>464</v>
      </c>
      <c r="P1476">
        <v>49.3</v>
      </c>
      <c r="Q1476">
        <v>6.94</v>
      </c>
      <c r="R1476" s="7">
        <v>45.945</v>
      </c>
      <c r="S1476" s="8">
        <v>719350</v>
      </c>
      <c r="T1476">
        <v>16</v>
      </c>
      <c r="U1476" s="9">
        <v>15.071999999999999</v>
      </c>
      <c r="V1476" s="9">
        <v>14.893000000000001</v>
      </c>
      <c r="W1476" s="9">
        <v>13.4</v>
      </c>
      <c r="X1476" s="9">
        <v>14.67</v>
      </c>
      <c r="Y1476" s="9">
        <v>15.734</v>
      </c>
    </row>
    <row r="1477" spans="1:25" hidden="1" x14ac:dyDescent="0.3">
      <c r="A1477" t="s">
        <v>1535</v>
      </c>
      <c r="B1477" t="s">
        <v>1536</v>
      </c>
      <c r="C1477" t="s">
        <v>1597</v>
      </c>
      <c r="D1477" t="s">
        <v>29</v>
      </c>
      <c r="E1477" s="52">
        <f>Transportation!E1477/1000000</f>
        <v>4.2800000000000005E-6</v>
      </c>
      <c r="F1477" s="55">
        <f t="shared" si="156"/>
        <v>1.034725274725276E-6</v>
      </c>
      <c r="G1477" s="57">
        <f t="shared" si="157"/>
        <v>1.0347252747252759E-7</v>
      </c>
      <c r="H1477" s="4">
        <f t="shared" si="158"/>
        <v>1.6461538461538479E-8</v>
      </c>
      <c r="I1477">
        <v>115500</v>
      </c>
      <c r="J1477">
        <f t="shared" si="160"/>
        <v>1.0955827272727272</v>
      </c>
      <c r="K1477" s="50">
        <f t="shared" si="155"/>
        <v>471.78903839463874</v>
      </c>
      <c r="L1477" s="53">
        <f t="shared" si="159"/>
        <v>4.6519552924359813</v>
      </c>
      <c r="M1477">
        <v>46.7</v>
      </c>
      <c r="N1477">
        <v>16.900000000000002</v>
      </c>
      <c r="O1477">
        <v>524</v>
      </c>
      <c r="P1477">
        <v>52.17</v>
      </c>
      <c r="Q1477">
        <v>10.37</v>
      </c>
      <c r="R1477" s="7">
        <v>31.04</v>
      </c>
      <c r="S1477" s="8">
        <v>125220</v>
      </c>
      <c r="T1477">
        <v>5</v>
      </c>
      <c r="U1477" s="9">
        <v>16.593</v>
      </c>
      <c r="V1477" s="9">
        <v>16.515000000000001</v>
      </c>
      <c r="W1477" s="9">
        <v>14.297000000000001</v>
      </c>
      <c r="X1477" s="9">
        <v>16.227</v>
      </c>
      <c r="Y1477" s="9">
        <v>17.356000000000002</v>
      </c>
    </row>
    <row r="1478" spans="1:25" hidden="1" x14ac:dyDescent="0.3">
      <c r="A1478" t="s">
        <v>1535</v>
      </c>
      <c r="B1478" t="s">
        <v>1536</v>
      </c>
      <c r="C1478" t="s">
        <v>1598</v>
      </c>
      <c r="D1478" t="s">
        <v>29</v>
      </c>
      <c r="E1478" s="52">
        <f>Transportation!E1478/1000000</f>
        <v>4.0099999999999997E-6</v>
      </c>
      <c r="F1478" s="55">
        <f t="shared" si="156"/>
        <v>9.6945054945055045E-7</v>
      </c>
      <c r="G1478" s="57">
        <f t="shared" si="157"/>
        <v>9.6945054945055037E-8</v>
      </c>
      <c r="H1478" s="4">
        <f t="shared" si="158"/>
        <v>1.5423076923076938E-8</v>
      </c>
      <c r="I1478">
        <v>100700</v>
      </c>
      <c r="J1478">
        <f t="shared" si="160"/>
        <v>1.1773302259185698</v>
      </c>
      <c r="K1478" s="50">
        <f t="shared" si="155"/>
        <v>411.33468542285817</v>
      </c>
      <c r="L1478" s="53">
        <f t="shared" si="159"/>
        <v>4.3584908230533372</v>
      </c>
      <c r="M1478">
        <v>48</v>
      </c>
      <c r="N1478">
        <v>14.5</v>
      </c>
      <c r="O1478">
        <v>468</v>
      </c>
      <c r="P1478">
        <v>50.04</v>
      </c>
      <c r="Q1478">
        <v>10.210000000000001</v>
      </c>
      <c r="R1478" s="7">
        <v>32.198</v>
      </c>
      <c r="S1478">
        <v>91771</v>
      </c>
      <c r="T1478">
        <v>4</v>
      </c>
      <c r="U1478" s="9">
        <v>16.719000000000001</v>
      </c>
      <c r="V1478" s="9">
        <v>16.742999999999999</v>
      </c>
      <c r="W1478" s="9">
        <v>16.718</v>
      </c>
      <c r="X1478" s="9">
        <v>17.012</v>
      </c>
      <c r="Y1478" s="9">
        <v>17.404</v>
      </c>
    </row>
    <row r="1479" spans="1:25" hidden="1" x14ac:dyDescent="0.3">
      <c r="A1479" t="s">
        <v>1535</v>
      </c>
      <c r="B1479" t="s">
        <v>1536</v>
      </c>
      <c r="C1479" t="s">
        <v>1599</v>
      </c>
      <c r="D1479" t="s">
        <v>29</v>
      </c>
      <c r="E1479" s="52">
        <f>Transportation!E1479/1000000</f>
        <v>4.4500000000000006E-6</v>
      </c>
      <c r="F1479" s="55">
        <f t="shared" si="156"/>
        <v>1.0758241758241771E-6</v>
      </c>
      <c r="G1479" s="57">
        <f t="shared" si="157"/>
        <v>1.075824175824177E-7</v>
      </c>
      <c r="H1479" s="4">
        <f t="shared" si="158"/>
        <v>1.7115384615384635E-8</v>
      </c>
      <c r="I1479">
        <v>110900</v>
      </c>
      <c r="J1479">
        <f t="shared" si="160"/>
        <v>1.1863473286744817</v>
      </c>
      <c r="K1479" s="50">
        <f t="shared" si="155"/>
        <v>452.99917193043666</v>
      </c>
      <c r="L1479" s="53">
        <f t="shared" si="159"/>
        <v>4.8367292176028318</v>
      </c>
      <c r="M1479">
        <v>37.200000000000003</v>
      </c>
      <c r="N1479">
        <v>18.2</v>
      </c>
      <c r="O1479">
        <v>560</v>
      </c>
      <c r="P1479">
        <v>53.62</v>
      </c>
      <c r="Q1479">
        <v>11.39</v>
      </c>
      <c r="R1479" s="7">
        <v>30.809000000000001</v>
      </c>
      <c r="S1479">
        <v>97347</v>
      </c>
      <c r="T1479">
        <v>4</v>
      </c>
      <c r="U1479" s="9">
        <v>14.913</v>
      </c>
      <c r="V1479" s="9">
        <v>14.872</v>
      </c>
      <c r="W1479" s="9">
        <v>14.545999999999999</v>
      </c>
      <c r="X1479" s="9">
        <v>14.744</v>
      </c>
      <c r="Y1479" s="9">
        <v>15.141</v>
      </c>
    </row>
    <row r="1480" spans="1:25" hidden="1" x14ac:dyDescent="0.3">
      <c r="A1480" t="s">
        <v>1535</v>
      </c>
      <c r="B1480" t="s">
        <v>1536</v>
      </c>
      <c r="C1480" t="s">
        <v>1600</v>
      </c>
      <c r="D1480" t="s">
        <v>29</v>
      </c>
      <c r="E1480" s="52">
        <f>Transportation!E1480/1000000</f>
        <v>4.0400000000000003E-6</v>
      </c>
      <c r="F1480" s="55">
        <f t="shared" si="156"/>
        <v>9.767032967032978E-7</v>
      </c>
      <c r="G1480" s="57">
        <f t="shared" si="157"/>
        <v>9.767032967032978E-8</v>
      </c>
      <c r="H1480" s="4">
        <f t="shared" si="158"/>
        <v>1.5538461538461556E-8</v>
      </c>
      <c r="I1480">
        <v>110900</v>
      </c>
      <c r="J1480">
        <f t="shared" si="160"/>
        <v>1.0770434174932373</v>
      </c>
      <c r="K1480" s="50">
        <f t="shared" si="155"/>
        <v>452.99917193043666</v>
      </c>
      <c r="L1480" s="53">
        <f t="shared" si="159"/>
        <v>4.3910979863180764</v>
      </c>
      <c r="M1480">
        <v>45.400000000000006</v>
      </c>
      <c r="N1480">
        <v>16.5</v>
      </c>
      <c r="O1480">
        <v>537</v>
      </c>
      <c r="P1480">
        <v>50.91</v>
      </c>
      <c r="Q1480">
        <v>8.01</v>
      </c>
      <c r="R1480" s="7">
        <v>32.645000000000003</v>
      </c>
      <c r="S1480">
        <v>77910</v>
      </c>
      <c r="T1480">
        <v>4</v>
      </c>
      <c r="U1480" s="9">
        <v>14.121</v>
      </c>
      <c r="V1480" s="9">
        <v>14.151999999999999</v>
      </c>
      <c r="W1480" s="9">
        <v>14.048</v>
      </c>
      <c r="X1480" s="9">
        <v>14.198</v>
      </c>
      <c r="Y1480" s="9">
        <v>14.347</v>
      </c>
    </row>
    <row r="1481" spans="1:25" hidden="1" x14ac:dyDescent="0.3">
      <c r="A1481" t="s">
        <v>1535</v>
      </c>
      <c r="B1481" t="s">
        <v>1536</v>
      </c>
      <c r="C1481" t="s">
        <v>1601</v>
      </c>
      <c r="D1481" t="s">
        <v>29</v>
      </c>
      <c r="E1481" s="52">
        <f>Transportation!E1481/1000000</f>
        <v>8.6600000000000001E-6</v>
      </c>
      <c r="F1481" s="55">
        <f t="shared" si="156"/>
        <v>2.0936263736263758E-6</v>
      </c>
      <c r="G1481" s="57">
        <f t="shared" si="157"/>
        <v>2.093626373626376E-7</v>
      </c>
      <c r="H1481" s="4">
        <f t="shared" si="158"/>
        <v>3.3307692307692339E-8</v>
      </c>
      <c r="I1481">
        <v>184300</v>
      </c>
      <c r="J1481">
        <f t="shared" si="160"/>
        <v>1.3892357433532285</v>
      </c>
      <c r="K1481" s="50">
        <f t="shared" ref="K1481:K1489" si="161">I1481*CVDDEU</f>
        <v>752.8200846418348</v>
      </c>
      <c r="L1481" s="53">
        <f t="shared" si="159"/>
        <v>9.4126011290877578</v>
      </c>
      <c r="M1481">
        <v>54.6</v>
      </c>
      <c r="N1481">
        <v>24.900000000000002</v>
      </c>
      <c r="O1481">
        <v>363</v>
      </c>
      <c r="P1481">
        <v>48.7</v>
      </c>
      <c r="Q1481">
        <v>8.99</v>
      </c>
      <c r="R1481" s="7">
        <v>14.569000000000001</v>
      </c>
      <c r="S1481" s="8">
        <v>279610</v>
      </c>
      <c r="T1481">
        <v>5</v>
      </c>
      <c r="U1481" s="9">
        <v>15.018000000000001</v>
      </c>
      <c r="V1481" s="9">
        <v>15.015000000000001</v>
      </c>
      <c r="W1481" s="9">
        <v>14.596</v>
      </c>
      <c r="X1481" s="9">
        <v>14.893000000000001</v>
      </c>
      <c r="Y1481" s="9">
        <v>15.981</v>
      </c>
    </row>
    <row r="1482" spans="1:25" hidden="1" x14ac:dyDescent="0.3">
      <c r="A1482" t="s">
        <v>1535</v>
      </c>
      <c r="B1482" t="s">
        <v>1536</v>
      </c>
      <c r="C1482" t="s">
        <v>1602</v>
      </c>
      <c r="D1482" t="s">
        <v>29</v>
      </c>
      <c r="E1482" s="52">
        <f>Transportation!E1482/1000000</f>
        <v>2.73E-5</v>
      </c>
      <c r="F1482" s="55">
        <f t="shared" si="156"/>
        <v>6.6000000000000071E-6</v>
      </c>
      <c r="G1482" s="57">
        <f t="shared" si="157"/>
        <v>6.6000000000000067E-7</v>
      </c>
      <c r="H1482" s="4">
        <f t="shared" si="158"/>
        <v>1.0500000000000009E-7</v>
      </c>
      <c r="I1482">
        <v>2672000</v>
      </c>
      <c r="J1482">
        <f t="shared" si="160"/>
        <v>0.30207138379491016</v>
      </c>
      <c r="K1482" s="50">
        <f t="shared" si="161"/>
        <v>10914.461563553894</v>
      </c>
      <c r="L1482" s="53">
        <f t="shared" si="159"/>
        <v>29.672518570911752</v>
      </c>
      <c r="M1482">
        <v>586</v>
      </c>
      <c r="N1482">
        <v>110</v>
      </c>
      <c r="O1482">
        <v>443</v>
      </c>
      <c r="P1482">
        <v>48.81</v>
      </c>
      <c r="Q1482">
        <v>9.23</v>
      </c>
      <c r="R1482" s="7">
        <v>4.0134999999999996</v>
      </c>
      <c r="S1482" s="8">
        <v>1878500</v>
      </c>
      <c r="T1482">
        <v>28</v>
      </c>
      <c r="U1482" s="9">
        <v>16.704000000000001</v>
      </c>
      <c r="V1482" s="9">
        <v>16.609000000000002</v>
      </c>
      <c r="W1482" s="9">
        <v>14.794</v>
      </c>
      <c r="X1482" s="9">
        <v>15.981</v>
      </c>
      <c r="Y1482" s="9">
        <v>17.795000000000002</v>
      </c>
    </row>
    <row r="1483" spans="1:25" hidden="1" x14ac:dyDescent="0.3">
      <c r="A1483" t="s">
        <v>1535</v>
      </c>
      <c r="B1483" t="s">
        <v>1536</v>
      </c>
      <c r="C1483" t="s">
        <v>1603</v>
      </c>
      <c r="D1483" t="s">
        <v>29</v>
      </c>
      <c r="E1483" s="52">
        <f>Transportation!E1483/1000000</f>
        <v>4.3700000000000005E-6</v>
      </c>
      <c r="F1483" s="55">
        <f t="shared" si="156"/>
        <v>1.0564835164835176E-6</v>
      </c>
      <c r="G1483" s="57">
        <f t="shared" si="157"/>
        <v>1.0564835164835177E-7</v>
      </c>
      <c r="H1483" s="4">
        <f t="shared" si="158"/>
        <v>1.6807692307692327E-8</v>
      </c>
      <c r="I1483">
        <v>147100</v>
      </c>
      <c r="J1483">
        <f t="shared" si="160"/>
        <v>0.87831875424881045</v>
      </c>
      <c r="K1483" s="50">
        <f t="shared" si="161"/>
        <v>600.86725149654853</v>
      </c>
      <c r="L1483" s="53">
        <f t="shared" si="159"/>
        <v>4.7497767822301968</v>
      </c>
      <c r="M1483">
        <v>71.2</v>
      </c>
      <c r="N1483">
        <v>17.400000000000002</v>
      </c>
      <c r="O1483">
        <v>499</v>
      </c>
      <c r="P1483">
        <v>49.76</v>
      </c>
      <c r="Q1483">
        <v>6.66</v>
      </c>
      <c r="R1483" s="7">
        <v>28.617000000000001</v>
      </c>
      <c r="S1483" s="8">
        <v>152750</v>
      </c>
      <c r="T1483">
        <v>7</v>
      </c>
      <c r="U1483" s="9">
        <v>13.972</v>
      </c>
      <c r="V1483" s="9">
        <v>14.1</v>
      </c>
      <c r="W1483" s="9">
        <v>13.45</v>
      </c>
      <c r="X1483" s="9">
        <v>14.198</v>
      </c>
      <c r="Y1483" s="9">
        <v>14.496</v>
      </c>
    </row>
    <row r="1484" spans="1:25" hidden="1" x14ac:dyDescent="0.3">
      <c r="A1484" t="s">
        <v>1535</v>
      </c>
      <c r="B1484" t="s">
        <v>1536</v>
      </c>
      <c r="C1484" t="s">
        <v>1604</v>
      </c>
      <c r="D1484" t="s">
        <v>29</v>
      </c>
      <c r="E1484" s="52">
        <f>Transportation!E1484/1000000</f>
        <v>4.8600000000000001E-6</v>
      </c>
      <c r="F1484" s="55">
        <f t="shared" si="156"/>
        <v>1.1749450549450562E-6</v>
      </c>
      <c r="G1484" s="57">
        <f t="shared" si="157"/>
        <v>1.1749450549450562E-7</v>
      </c>
      <c r="H1484" s="4">
        <f t="shared" si="158"/>
        <v>1.869230769230771E-8</v>
      </c>
      <c r="I1484">
        <v>115600</v>
      </c>
      <c r="J1484">
        <f t="shared" si="160"/>
        <v>1.2429733780276817</v>
      </c>
      <c r="K1484" s="50">
        <f t="shared" si="161"/>
        <v>472.19751375255618</v>
      </c>
      <c r="L1484" s="53">
        <f t="shared" si="159"/>
        <v>5.2823604488875864</v>
      </c>
      <c r="M1484">
        <v>52.1</v>
      </c>
      <c r="N1484">
        <v>16</v>
      </c>
      <c r="O1484">
        <v>416</v>
      </c>
      <c r="P1484">
        <v>48.4</v>
      </c>
      <c r="Q1484">
        <v>9.99</v>
      </c>
      <c r="R1484" s="7">
        <v>25.972000000000001</v>
      </c>
      <c r="S1484" s="8">
        <v>190170</v>
      </c>
      <c r="T1484">
        <v>6</v>
      </c>
      <c r="U1484" s="9">
        <v>17.600000000000001</v>
      </c>
      <c r="V1484" s="9">
        <v>17.516999999999999</v>
      </c>
      <c r="W1484" s="9">
        <v>16.276</v>
      </c>
      <c r="X1484" s="9">
        <v>17.306999999999999</v>
      </c>
      <c r="Y1484" s="9">
        <v>17.698</v>
      </c>
    </row>
    <row r="1485" spans="1:25" hidden="1" x14ac:dyDescent="0.3">
      <c r="A1485" t="s">
        <v>1535</v>
      </c>
      <c r="B1485" t="s">
        <v>1536</v>
      </c>
      <c r="C1485" t="s">
        <v>1605</v>
      </c>
      <c r="D1485" t="s">
        <v>29</v>
      </c>
      <c r="E1485" s="52">
        <f>Transportation!E1485/1000000</f>
        <v>8.0600000000000008E-6</v>
      </c>
      <c r="F1485" s="55">
        <f t="shared" si="156"/>
        <v>1.9485714285714308E-6</v>
      </c>
      <c r="G1485" s="57">
        <f t="shared" si="157"/>
        <v>1.9485714285714307E-7</v>
      </c>
      <c r="H1485" s="4">
        <f t="shared" si="158"/>
        <v>3.1000000000000033E-8</v>
      </c>
      <c r="I1485">
        <v>105800</v>
      </c>
      <c r="J1485">
        <f t="shared" si="160"/>
        <v>2.252333861058601</v>
      </c>
      <c r="K1485" s="50">
        <f t="shared" si="161"/>
        <v>432.16692867664744</v>
      </c>
      <c r="L1485" s="53">
        <f t="shared" si="159"/>
        <v>8.7604578637929933</v>
      </c>
      <c r="M1485">
        <v>19.3</v>
      </c>
      <c r="N1485">
        <v>24.1</v>
      </c>
      <c r="O1485">
        <v>397</v>
      </c>
      <c r="P1485">
        <v>48.06</v>
      </c>
      <c r="Q1485">
        <v>8.49</v>
      </c>
      <c r="R1485" s="7">
        <v>16.472000000000001</v>
      </c>
      <c r="S1485">
        <v>33863</v>
      </c>
      <c r="T1485">
        <v>2</v>
      </c>
      <c r="U1485" s="9">
        <v>12.193</v>
      </c>
      <c r="V1485" s="9">
        <v>12.242000000000001</v>
      </c>
      <c r="W1485" s="9">
        <v>12.042999999999999</v>
      </c>
      <c r="X1485" s="9">
        <v>12.295</v>
      </c>
      <c r="Y1485" s="9">
        <v>12.547000000000001</v>
      </c>
    </row>
    <row r="1486" spans="1:25" hidden="1" x14ac:dyDescent="0.3">
      <c r="A1486" t="s">
        <v>1535</v>
      </c>
      <c r="B1486" t="s">
        <v>1536</v>
      </c>
      <c r="C1486" t="s">
        <v>1606</v>
      </c>
      <c r="D1486" t="s">
        <v>29</v>
      </c>
      <c r="E1486" s="52">
        <f>Transportation!E1486/1000000</f>
        <v>4.3799999999999996E-6</v>
      </c>
      <c r="F1486" s="55">
        <f t="shared" si="156"/>
        <v>1.0589010989010998E-6</v>
      </c>
      <c r="G1486" s="57">
        <f t="shared" si="157"/>
        <v>1.0589010989010999E-7</v>
      </c>
      <c r="H1486" s="4">
        <f t="shared" si="158"/>
        <v>1.6846153846153859E-8</v>
      </c>
      <c r="I1486">
        <v>130400</v>
      </c>
      <c r="J1486">
        <f t="shared" si="160"/>
        <v>0.99307011119631883</v>
      </c>
      <c r="K1486" s="50">
        <f t="shared" si="161"/>
        <v>532.65186672433674</v>
      </c>
      <c r="L1486" s="53">
        <f t="shared" si="159"/>
        <v>4.7606458366517748</v>
      </c>
      <c r="M1486">
        <v>28.400000000000002</v>
      </c>
      <c r="N1486">
        <v>24.5</v>
      </c>
      <c r="O1486">
        <v>778</v>
      </c>
      <c r="P1486">
        <v>53.54</v>
      </c>
      <c r="Q1486">
        <v>8.11</v>
      </c>
      <c r="R1486" s="7">
        <v>31.788</v>
      </c>
      <c r="S1486">
        <v>67584</v>
      </c>
      <c r="T1486">
        <v>2</v>
      </c>
      <c r="U1486" s="9">
        <v>14.287000000000001</v>
      </c>
      <c r="V1486" s="9">
        <v>14.303000000000001</v>
      </c>
      <c r="W1486" s="9">
        <v>14.198</v>
      </c>
      <c r="X1486" s="9">
        <v>14.297000000000001</v>
      </c>
      <c r="Y1486" s="9">
        <v>14.397</v>
      </c>
    </row>
    <row r="1487" spans="1:25" hidden="1" x14ac:dyDescent="0.3">
      <c r="A1487" t="s">
        <v>1535</v>
      </c>
      <c r="B1487" t="s">
        <v>1536</v>
      </c>
      <c r="C1487" t="s">
        <v>1607</v>
      </c>
      <c r="D1487" t="s">
        <v>29</v>
      </c>
      <c r="E1487" s="52">
        <f>Transportation!E1487/1000000</f>
        <v>4.2599999999999999E-6</v>
      </c>
      <c r="F1487" s="55">
        <f t="shared" si="156"/>
        <v>1.029890109890111E-6</v>
      </c>
      <c r="G1487" s="57">
        <f t="shared" si="157"/>
        <v>1.0298901098901109E-7</v>
      </c>
      <c r="H1487" s="4">
        <f t="shared" si="158"/>
        <v>1.6384615384615401E-8</v>
      </c>
      <c r="I1487">
        <v>122800</v>
      </c>
      <c r="J1487">
        <f t="shared" si="160"/>
        <v>1.025639230456026</v>
      </c>
      <c r="K1487" s="50">
        <f t="shared" si="161"/>
        <v>501.60773952261155</v>
      </c>
      <c r="L1487" s="53">
        <f t="shared" si="159"/>
        <v>4.6302171835928219</v>
      </c>
      <c r="M1487">
        <v>48.800000000000004</v>
      </c>
      <c r="N1487">
        <v>17.600000000000001</v>
      </c>
      <c r="O1487">
        <v>550</v>
      </c>
      <c r="P1487">
        <v>52.43</v>
      </c>
      <c r="Q1487">
        <v>10.77</v>
      </c>
      <c r="R1487" s="7">
        <v>31.303000000000001</v>
      </c>
      <c r="S1487" s="8">
        <v>131930</v>
      </c>
      <c r="T1487">
        <v>5</v>
      </c>
      <c r="U1487" s="9">
        <v>14.436</v>
      </c>
      <c r="V1487" s="9">
        <v>14.420999999999999</v>
      </c>
      <c r="W1487" s="9">
        <v>14.297000000000001</v>
      </c>
      <c r="X1487" s="9">
        <v>14.446999999999999</v>
      </c>
      <c r="Y1487" s="9">
        <v>14.496</v>
      </c>
    </row>
    <row r="1488" spans="1:25" hidden="1" x14ac:dyDescent="0.3">
      <c r="A1488" t="s">
        <v>1535</v>
      </c>
      <c r="B1488" t="s">
        <v>1536</v>
      </c>
      <c r="C1488" t="s">
        <v>1608</v>
      </c>
      <c r="D1488" t="s">
        <v>29</v>
      </c>
      <c r="E1488" s="52">
        <f>Transportation!E1488/1000000</f>
        <v>3.8599999999999995E-6</v>
      </c>
      <c r="F1488" s="55">
        <f t="shared" si="156"/>
        <v>9.33186813186814E-7</v>
      </c>
      <c r="G1488" s="57">
        <f t="shared" si="157"/>
        <v>9.33186813186814E-8</v>
      </c>
      <c r="H1488" s="4">
        <f t="shared" si="158"/>
        <v>1.4846153846153858E-8</v>
      </c>
      <c r="I1488">
        <v>126400</v>
      </c>
      <c r="J1488">
        <f t="shared" si="160"/>
        <v>0.90286667325949355</v>
      </c>
      <c r="K1488" s="50">
        <f t="shared" si="161"/>
        <v>516.3128524076393</v>
      </c>
      <c r="L1488" s="53">
        <f t="shared" si="159"/>
        <v>4.1954550067296461</v>
      </c>
      <c r="M1488">
        <v>78.5</v>
      </c>
      <c r="N1488">
        <v>14.3</v>
      </c>
      <c r="O1488">
        <v>468</v>
      </c>
      <c r="P1488">
        <v>49.8</v>
      </c>
      <c r="Q1488">
        <v>9.93</v>
      </c>
      <c r="R1488" s="7">
        <v>32.811999999999998</v>
      </c>
      <c r="S1488" s="8">
        <v>193950</v>
      </c>
      <c r="T1488">
        <v>6</v>
      </c>
      <c r="U1488" s="9">
        <v>16.878</v>
      </c>
      <c r="V1488" s="9">
        <v>16.774999999999999</v>
      </c>
      <c r="W1488" s="9">
        <v>16.324999999999999</v>
      </c>
      <c r="X1488" s="9">
        <v>17.036999999999999</v>
      </c>
      <c r="Y1488" s="9">
        <v>17.649000000000001</v>
      </c>
    </row>
    <row r="1489" spans="1:25" hidden="1" x14ac:dyDescent="0.3">
      <c r="A1489" t="s">
        <v>1535</v>
      </c>
      <c r="B1489" t="s">
        <v>1536</v>
      </c>
      <c r="C1489" t="s">
        <v>1609</v>
      </c>
      <c r="D1489" t="s">
        <v>29</v>
      </c>
      <c r="E1489" s="52">
        <f>Transportation!E1489/1000000</f>
        <v>4.0200000000000005E-6</v>
      </c>
      <c r="F1489" s="55">
        <f t="shared" si="156"/>
        <v>9.7186813186813304E-7</v>
      </c>
      <c r="G1489" s="57">
        <f t="shared" si="157"/>
        <v>9.7186813186813294E-8</v>
      </c>
      <c r="H1489" s="4">
        <f t="shared" si="158"/>
        <v>1.5461538461538477E-8</v>
      </c>
      <c r="I1489">
        <v>101100</v>
      </c>
      <c r="J1489">
        <f t="shared" si="160"/>
        <v>1.1755965133531159</v>
      </c>
      <c r="K1489" s="50">
        <f t="shared" si="161"/>
        <v>412.96858685452793</v>
      </c>
      <c r="L1489" s="53">
        <f t="shared" si="159"/>
        <v>4.3693598774749178</v>
      </c>
      <c r="M1489">
        <v>57.2</v>
      </c>
      <c r="N1489">
        <v>13.4</v>
      </c>
      <c r="O1489">
        <v>433</v>
      </c>
      <c r="P1489">
        <v>50.71</v>
      </c>
      <c r="Q1489">
        <v>12.49</v>
      </c>
      <c r="R1489" s="7">
        <v>32.369</v>
      </c>
      <c r="S1489" s="8">
        <v>181750</v>
      </c>
      <c r="T1489">
        <v>5</v>
      </c>
      <c r="U1489" s="9">
        <v>16.175000000000001</v>
      </c>
      <c r="V1489" s="9">
        <v>15.669</v>
      </c>
      <c r="W1489" s="9">
        <v>14.446999999999999</v>
      </c>
      <c r="X1489" s="9">
        <v>14.893000000000001</v>
      </c>
      <c r="Y1489" s="9">
        <v>16.472999999999999</v>
      </c>
    </row>
    <row r="1490" spans="1:25" hidden="1" x14ac:dyDescent="0.3">
      <c r="A1490" t="s">
        <v>1610</v>
      </c>
      <c r="B1490" t="s">
        <v>1611</v>
      </c>
      <c r="C1490" t="s">
        <v>1612</v>
      </c>
      <c r="D1490" t="s">
        <v>69</v>
      </c>
      <c r="E1490" s="52">
        <f>Transportation!E1490/1000000</f>
        <v>9.02E-6</v>
      </c>
      <c r="F1490" s="55">
        <f t="shared" si="156"/>
        <v>2.1806593406593428E-6</v>
      </c>
      <c r="G1490" s="57">
        <f t="shared" si="157"/>
        <v>2.180659340659343E-7</v>
      </c>
      <c r="H1490" s="4">
        <f t="shared" si="158"/>
        <v>3.4692307692307728E-8</v>
      </c>
      <c r="I1490">
        <v>1674000</v>
      </c>
      <c r="J1490">
        <f t="shared" si="160"/>
        <v>0.15930685931899644</v>
      </c>
      <c r="K1490" s="50">
        <f>I1490*CVDGHA</f>
        <v>2752.1820582767241</v>
      </c>
      <c r="L1490" s="53">
        <f t="shared" si="159"/>
        <v>3.9459733198034055</v>
      </c>
      <c r="M1490">
        <v>319</v>
      </c>
      <c r="N1490">
        <v>93.7</v>
      </c>
      <c r="O1490">
        <v>1550</v>
      </c>
      <c r="P1490">
        <v>5.62</v>
      </c>
      <c r="Q1490">
        <v>-0.16</v>
      </c>
      <c r="R1490" s="7">
        <v>16.587</v>
      </c>
      <c r="S1490" s="8">
        <v>2166200</v>
      </c>
      <c r="T1490">
        <v>10</v>
      </c>
      <c r="U1490" s="9">
        <v>15.425000000000001</v>
      </c>
      <c r="V1490" s="9">
        <v>13.148999999999999</v>
      </c>
      <c r="W1490" s="9">
        <v>13.849</v>
      </c>
      <c r="X1490" s="9">
        <v>15.882</v>
      </c>
      <c r="Y1490" s="9">
        <v>17.600000000000001</v>
      </c>
    </row>
    <row r="1491" spans="1:25" hidden="1" x14ac:dyDescent="0.3">
      <c r="A1491" t="s">
        <v>1610</v>
      </c>
      <c r="B1491" t="s">
        <v>1611</v>
      </c>
      <c r="C1491" t="s">
        <v>1613</v>
      </c>
      <c r="D1491" t="s">
        <v>69</v>
      </c>
      <c r="E1491" s="52">
        <f>Transportation!E1491/1000000</f>
        <v>2.6800000000000001E-5</v>
      </c>
      <c r="F1491" s="55">
        <f t="shared" si="156"/>
        <v>6.4791208791208864E-6</v>
      </c>
      <c r="G1491" s="57">
        <f t="shared" si="157"/>
        <v>6.4791208791208855E-7</v>
      </c>
      <c r="H1491" s="4">
        <f t="shared" si="158"/>
        <v>1.0307692307692318E-7</v>
      </c>
      <c r="I1491">
        <v>755000</v>
      </c>
      <c r="J1491">
        <f t="shared" si="160"/>
        <v>1.0494729139072847</v>
      </c>
      <c r="K1491" s="50">
        <f>I1491*CVDGHA</f>
        <v>1241.2768542406968</v>
      </c>
      <c r="L1491" s="53">
        <f t="shared" si="159"/>
        <v>11.72417793467087</v>
      </c>
      <c r="M1491">
        <v>97</v>
      </c>
      <c r="N1491">
        <v>76.600000000000009</v>
      </c>
      <c r="O1491">
        <v>370</v>
      </c>
      <c r="P1491">
        <v>6.7</v>
      </c>
      <c r="Q1491">
        <v>-1.63</v>
      </c>
      <c r="R1491" s="7">
        <v>4.8281000000000001</v>
      </c>
      <c r="S1491" s="8">
        <v>1445000</v>
      </c>
      <c r="T1491">
        <v>4</v>
      </c>
      <c r="U1491" s="9">
        <v>16.294</v>
      </c>
      <c r="V1491" s="9">
        <v>16.257000000000001</v>
      </c>
      <c r="W1491" s="9">
        <v>15.141</v>
      </c>
      <c r="X1491" s="9">
        <v>16.324999999999999</v>
      </c>
      <c r="Y1491" s="9">
        <v>17.209</v>
      </c>
    </row>
    <row r="1492" spans="1:25" hidden="1" x14ac:dyDescent="0.3">
      <c r="A1492" t="s">
        <v>1610</v>
      </c>
      <c r="B1492" t="s">
        <v>1611</v>
      </c>
      <c r="C1492" t="s">
        <v>1614</v>
      </c>
      <c r="D1492" t="s">
        <v>69</v>
      </c>
      <c r="E1492" s="52">
        <f>Transportation!E1492/1000000</f>
        <v>1.1200000000000001E-5</v>
      </c>
      <c r="F1492" s="55">
        <f t="shared" si="156"/>
        <v>2.7076923076923106E-6</v>
      </c>
      <c r="G1492" s="57">
        <f t="shared" si="157"/>
        <v>2.7076923076923106E-7</v>
      </c>
      <c r="H1492" s="4">
        <f t="shared" si="158"/>
        <v>4.307692307692312E-8</v>
      </c>
      <c r="I1492">
        <v>115600</v>
      </c>
      <c r="J1492">
        <f t="shared" si="160"/>
        <v>2.8644653979238757</v>
      </c>
      <c r="K1492" s="50">
        <f>I1492*CVDGHA</f>
        <v>190.05510509963517</v>
      </c>
      <c r="L1492" s="53">
        <f t="shared" si="159"/>
        <v>4.8996564503102134</v>
      </c>
      <c r="M1492">
        <v>16.600000000000001</v>
      </c>
      <c r="N1492">
        <v>28.400000000000002</v>
      </c>
      <c r="O1492">
        <v>334</v>
      </c>
      <c r="P1492">
        <v>6.2</v>
      </c>
      <c r="Q1492">
        <v>-1.66</v>
      </c>
      <c r="R1492" s="7">
        <v>11.775</v>
      </c>
      <c r="S1492">
        <v>64815</v>
      </c>
      <c r="T1492">
        <v>2</v>
      </c>
      <c r="U1492" s="9">
        <v>14.452999999999999</v>
      </c>
      <c r="V1492" s="9">
        <v>14.446999999999999</v>
      </c>
      <c r="W1492" s="9">
        <v>14.247999999999999</v>
      </c>
      <c r="X1492" s="9">
        <v>14.422000000000001</v>
      </c>
      <c r="Y1492" s="9">
        <v>14.596</v>
      </c>
    </row>
    <row r="1493" spans="1:25" hidden="1" x14ac:dyDescent="0.3">
      <c r="A1493" t="s">
        <v>1610</v>
      </c>
      <c r="B1493" t="s">
        <v>1611</v>
      </c>
      <c r="C1493" t="s">
        <v>1615</v>
      </c>
      <c r="D1493" t="s">
        <v>69</v>
      </c>
      <c r="E1493" s="52">
        <f>Transportation!E1493/1000000</f>
        <v>9.1900000000000001E-6</v>
      </c>
      <c r="F1493" s="55">
        <f t="shared" si="156"/>
        <v>2.2217582417582441E-6</v>
      </c>
      <c r="G1493" s="57">
        <f t="shared" si="157"/>
        <v>2.2217582417582441E-7</v>
      </c>
      <c r="H1493" s="4">
        <f t="shared" si="158"/>
        <v>3.5346153846153883E-8</v>
      </c>
      <c r="I1493">
        <v>114200</v>
      </c>
      <c r="J1493">
        <f t="shared" si="160"/>
        <v>2.3792101247810855</v>
      </c>
      <c r="K1493" s="50">
        <f>I1493*CVDGHA</f>
        <v>187.75339967455309</v>
      </c>
      <c r="L1493" s="53">
        <f t="shared" si="159"/>
        <v>4.0203431052098981</v>
      </c>
      <c r="M1493">
        <v>78.400000000000006</v>
      </c>
      <c r="N1493">
        <v>12.9</v>
      </c>
      <c r="O1493">
        <v>155</v>
      </c>
      <c r="P1493">
        <v>4.92</v>
      </c>
      <c r="Q1493">
        <v>-1.76</v>
      </c>
      <c r="R1493" s="7">
        <v>12.037000000000001</v>
      </c>
      <c r="S1493" s="8">
        <v>168530</v>
      </c>
      <c r="T1493">
        <v>5</v>
      </c>
      <c r="U1493" s="9">
        <v>13.247999999999999</v>
      </c>
      <c r="V1493" s="9">
        <v>10.589</v>
      </c>
      <c r="W1493" s="9">
        <v>12.497</v>
      </c>
      <c r="X1493" s="9">
        <v>13.249000000000001</v>
      </c>
      <c r="Y1493" s="9">
        <v>13.4</v>
      </c>
    </row>
    <row r="1494" spans="1:25" hidden="1" x14ac:dyDescent="0.3">
      <c r="A1494" t="s">
        <v>1610</v>
      </c>
      <c r="B1494" t="s">
        <v>1611</v>
      </c>
      <c r="C1494" t="s">
        <v>1616</v>
      </c>
      <c r="D1494" t="s">
        <v>69</v>
      </c>
      <c r="E1494" s="52">
        <f>Transportation!E1494/1000000</f>
        <v>2.1200000000000004E-5</v>
      </c>
      <c r="F1494" s="55">
        <f t="shared" si="156"/>
        <v>5.1252747252747313E-6</v>
      </c>
      <c r="G1494" s="57">
        <f t="shared" si="157"/>
        <v>5.1252747252747313E-7</v>
      </c>
      <c r="H1494" s="4">
        <f t="shared" si="158"/>
        <v>8.1538461538461627E-8</v>
      </c>
      <c r="I1494">
        <v>202300</v>
      </c>
      <c r="J1494">
        <f t="shared" si="160"/>
        <v>3.0982993079584782</v>
      </c>
      <c r="K1494" s="50">
        <f>I1494*CVDGHA</f>
        <v>332.59643392436158</v>
      </c>
      <c r="L1494" s="53">
        <f t="shared" si="159"/>
        <v>9.2743497095157643</v>
      </c>
      <c r="M1494">
        <v>16.8</v>
      </c>
      <c r="N1494">
        <v>49.400000000000006</v>
      </c>
      <c r="O1494">
        <v>327</v>
      </c>
      <c r="P1494">
        <v>9.41</v>
      </c>
      <c r="Q1494">
        <v>-0.85</v>
      </c>
      <c r="R1494" s="7">
        <v>6.6139999999999999</v>
      </c>
      <c r="S1494">
        <v>93725</v>
      </c>
      <c r="T1494">
        <v>2</v>
      </c>
      <c r="U1494" s="9">
        <v>20.233000000000001</v>
      </c>
      <c r="V1494" s="9">
        <v>20.236999999999998</v>
      </c>
      <c r="W1494" s="9">
        <v>20.175000000000001</v>
      </c>
      <c r="X1494" s="9">
        <v>20.248000000000001</v>
      </c>
      <c r="Y1494" s="9">
        <v>20.32</v>
      </c>
    </row>
    <row r="1495" spans="1:25" hidden="1" x14ac:dyDescent="0.3">
      <c r="A1495" t="s">
        <v>1617</v>
      </c>
      <c r="B1495" t="s">
        <v>1618</v>
      </c>
      <c r="C1495" t="s">
        <v>1619</v>
      </c>
      <c r="D1495" t="s">
        <v>29</v>
      </c>
      <c r="E1495" s="52">
        <f>Transportation!E1495/1000000</f>
        <v>1.95E-5</v>
      </c>
      <c r="F1495" s="55">
        <f t="shared" si="156"/>
        <v>4.714285714285719E-6</v>
      </c>
      <c r="G1495" s="57">
        <f t="shared" si="157"/>
        <v>4.7142857142857192E-7</v>
      </c>
      <c r="H1495" s="4">
        <f t="shared" si="158"/>
        <v>7.5000000000000076E-8</v>
      </c>
      <c r="I1495">
        <v>3179000</v>
      </c>
      <c r="J1495">
        <f t="shared" si="160"/>
        <v>0.18135414045297263</v>
      </c>
      <c r="K1495" s="50">
        <f t="shared" ref="K1495:K1500" si="162">I1495*CVDGRC</f>
        <v>16588.994528733838</v>
      </c>
      <c r="L1495" s="53">
        <f t="shared" si="159"/>
        <v>27.076345593638312</v>
      </c>
      <c r="M1495">
        <v>477</v>
      </c>
      <c r="N1495">
        <v>146</v>
      </c>
      <c r="O1495">
        <v>744</v>
      </c>
      <c r="P1495">
        <v>38.020000000000003</v>
      </c>
      <c r="Q1495">
        <v>23.74</v>
      </c>
      <c r="R1495" s="7">
        <v>5.1124000000000001</v>
      </c>
      <c r="S1495" s="8">
        <v>3467900</v>
      </c>
      <c r="T1495">
        <v>14</v>
      </c>
      <c r="U1495" s="9">
        <v>17.481999999999999</v>
      </c>
      <c r="V1495" s="9">
        <v>15.823</v>
      </c>
      <c r="W1495" s="9">
        <v>14.744999999999999</v>
      </c>
      <c r="X1495" s="9">
        <v>16.350000000000001</v>
      </c>
      <c r="Y1495" s="9">
        <v>18.137</v>
      </c>
    </row>
    <row r="1496" spans="1:25" hidden="1" x14ac:dyDescent="0.3">
      <c r="A1496" t="s">
        <v>1617</v>
      </c>
      <c r="B1496" t="s">
        <v>1618</v>
      </c>
      <c r="C1496" t="s">
        <v>1620</v>
      </c>
      <c r="D1496" t="s">
        <v>29</v>
      </c>
      <c r="E1496" s="52">
        <f>Transportation!E1496/1000000</f>
        <v>2.96E-6</v>
      </c>
      <c r="F1496" s="55">
        <f t="shared" si="156"/>
        <v>7.1560439560439637E-7</v>
      </c>
      <c r="G1496" s="57">
        <f t="shared" si="157"/>
        <v>7.1560439560439632E-8</v>
      </c>
      <c r="H1496" s="4">
        <f t="shared" si="158"/>
        <v>1.1384615384615396E-8</v>
      </c>
      <c r="I1496">
        <v>144600</v>
      </c>
      <c r="J1496">
        <f t="shared" si="160"/>
        <v>0.60521099585062244</v>
      </c>
      <c r="K1496" s="50">
        <f t="shared" si="162"/>
        <v>754.56703644382287</v>
      </c>
      <c r="L1496" s="53">
        <f t="shared" si="159"/>
        <v>4.11005040805997</v>
      </c>
      <c r="M1496">
        <v>25.6</v>
      </c>
      <c r="N1496">
        <v>28.6</v>
      </c>
      <c r="O1496">
        <v>1280</v>
      </c>
      <c r="P1496">
        <v>35.33</v>
      </c>
      <c r="Q1496">
        <v>25.14</v>
      </c>
      <c r="R1496" s="7">
        <v>44.637999999999998</v>
      </c>
      <c r="S1496">
        <v>68941</v>
      </c>
      <c r="T1496">
        <v>3</v>
      </c>
      <c r="U1496" s="9">
        <v>16.329999999999998</v>
      </c>
      <c r="V1496" s="9">
        <v>2.2766000000000002</v>
      </c>
      <c r="W1496" s="9">
        <v>16.324999999999999</v>
      </c>
      <c r="X1496" s="9">
        <v>16.399000000000001</v>
      </c>
      <c r="Y1496" s="9">
        <v>16.472999999999999</v>
      </c>
    </row>
    <row r="1497" spans="1:25" hidden="1" x14ac:dyDescent="0.3">
      <c r="A1497" t="s">
        <v>1617</v>
      </c>
      <c r="B1497" t="s">
        <v>1618</v>
      </c>
      <c r="C1497" t="s">
        <v>1621</v>
      </c>
      <c r="D1497" t="s">
        <v>29</v>
      </c>
      <c r="E1497" s="52">
        <f>Transportation!E1497/1000000</f>
        <v>6.72E-6</v>
      </c>
      <c r="F1497" s="55">
        <f t="shared" si="156"/>
        <v>1.6246153846153864E-6</v>
      </c>
      <c r="G1497" s="57">
        <f t="shared" si="157"/>
        <v>1.6246153846153863E-7</v>
      </c>
      <c r="H1497" s="4">
        <f t="shared" si="158"/>
        <v>2.584615384615387E-8</v>
      </c>
      <c r="I1497">
        <v>124400</v>
      </c>
      <c r="J1497">
        <f t="shared" si="160"/>
        <v>1.5971006430868167</v>
      </c>
      <c r="K1497" s="50">
        <f t="shared" si="162"/>
        <v>649.15725680229298</v>
      </c>
      <c r="L1497" s="53">
        <f t="shared" si="159"/>
        <v>9.3309252507307434</v>
      </c>
      <c r="M1497">
        <v>31</v>
      </c>
      <c r="N1497">
        <v>22.3</v>
      </c>
      <c r="O1497">
        <v>390</v>
      </c>
      <c r="P1497">
        <v>39.64</v>
      </c>
      <c r="Q1497">
        <v>22.43</v>
      </c>
      <c r="R1497" s="7">
        <v>17.452000000000002</v>
      </c>
      <c r="S1497">
        <v>88149</v>
      </c>
      <c r="T1497">
        <v>2</v>
      </c>
      <c r="U1497" s="9">
        <v>16.32</v>
      </c>
      <c r="V1497" s="9">
        <v>16.297000000000001</v>
      </c>
      <c r="W1497" s="9">
        <v>16.128</v>
      </c>
      <c r="X1497" s="9">
        <v>16.227</v>
      </c>
      <c r="Y1497" s="9">
        <v>16.324999999999999</v>
      </c>
    </row>
    <row r="1498" spans="1:25" hidden="1" x14ac:dyDescent="0.3">
      <c r="A1498" t="s">
        <v>1617</v>
      </c>
      <c r="B1498" t="s">
        <v>1618</v>
      </c>
      <c r="C1498" t="s">
        <v>1622</v>
      </c>
      <c r="D1498" t="s">
        <v>29</v>
      </c>
      <c r="E1498" s="52">
        <f>Transportation!E1498/1000000</f>
        <v>8.1599999999999998E-6</v>
      </c>
      <c r="F1498" s="55">
        <f t="shared" si="156"/>
        <v>1.9727472527472547E-6</v>
      </c>
      <c r="G1498" s="57">
        <f t="shared" si="157"/>
        <v>1.9727472527472548E-7</v>
      </c>
      <c r="H1498" s="4">
        <f t="shared" si="158"/>
        <v>3.1384615384615413E-8</v>
      </c>
      <c r="I1498">
        <v>185700</v>
      </c>
      <c r="J1498">
        <f t="shared" si="160"/>
        <v>1.299157027463651</v>
      </c>
      <c r="K1498" s="50">
        <f t="shared" si="162"/>
        <v>969.03940987287626</v>
      </c>
      <c r="L1498" s="53">
        <f t="shared" si="159"/>
        <v>11.330409233030187</v>
      </c>
      <c r="M1498">
        <v>33.800000000000004</v>
      </c>
      <c r="N1498">
        <v>31.900000000000002</v>
      </c>
      <c r="O1498">
        <v>437</v>
      </c>
      <c r="P1498">
        <v>38.229999999999997</v>
      </c>
      <c r="Q1498">
        <v>21.75</v>
      </c>
      <c r="R1498" s="7">
        <v>13.663</v>
      </c>
      <c r="S1498">
        <v>82690</v>
      </c>
      <c r="T1498">
        <v>2</v>
      </c>
      <c r="U1498" s="9">
        <v>12.446999999999999</v>
      </c>
      <c r="V1498" s="9">
        <v>12.465</v>
      </c>
      <c r="W1498" s="9">
        <v>12.446</v>
      </c>
      <c r="X1498" s="9">
        <v>12.547000000000001</v>
      </c>
      <c r="Y1498" s="9">
        <v>12.647</v>
      </c>
    </row>
    <row r="1499" spans="1:25" hidden="1" x14ac:dyDescent="0.3">
      <c r="A1499" t="s">
        <v>1617</v>
      </c>
      <c r="B1499" t="s">
        <v>1618</v>
      </c>
      <c r="C1499" t="s">
        <v>1623</v>
      </c>
      <c r="D1499" t="s">
        <v>29</v>
      </c>
      <c r="E1499" s="52">
        <f>Transportation!E1499/1000000</f>
        <v>1.4400000000000001E-5</v>
      </c>
      <c r="F1499" s="55">
        <f t="shared" si="156"/>
        <v>3.4813186813186851E-6</v>
      </c>
      <c r="G1499" s="57">
        <f t="shared" si="157"/>
        <v>3.4813186813186851E-7</v>
      </c>
      <c r="H1499" s="4">
        <f t="shared" si="158"/>
        <v>5.5384615384615442E-8</v>
      </c>
      <c r="I1499">
        <v>797000</v>
      </c>
      <c r="J1499">
        <f t="shared" si="160"/>
        <v>0.53417992471769138</v>
      </c>
      <c r="K1499" s="50">
        <f t="shared" si="162"/>
        <v>4158.989820509868</v>
      </c>
      <c r="L1499" s="53">
        <f t="shared" si="159"/>
        <v>19.994839822994454</v>
      </c>
      <c r="M1499">
        <v>127</v>
      </c>
      <c r="N1499">
        <v>70.7</v>
      </c>
      <c r="O1499">
        <v>533</v>
      </c>
      <c r="P1499">
        <v>40.65</v>
      </c>
      <c r="Q1499">
        <v>22.92</v>
      </c>
      <c r="R1499" s="7">
        <v>7.5313999999999997</v>
      </c>
      <c r="S1499" s="8">
        <v>727150</v>
      </c>
      <c r="T1499">
        <v>9</v>
      </c>
      <c r="U1499" s="9">
        <v>19.48</v>
      </c>
      <c r="V1499" s="9">
        <v>17.507000000000001</v>
      </c>
      <c r="W1499" s="9">
        <v>17.16</v>
      </c>
      <c r="X1499" s="9">
        <v>19.207000000000001</v>
      </c>
      <c r="Y1499" s="9">
        <v>21.956</v>
      </c>
    </row>
    <row r="1500" spans="1:25" hidden="1" x14ac:dyDescent="0.3">
      <c r="A1500" t="s">
        <v>1617</v>
      </c>
      <c r="B1500" t="s">
        <v>1618</v>
      </c>
      <c r="C1500" t="s">
        <v>1624</v>
      </c>
      <c r="D1500" t="s">
        <v>29</v>
      </c>
      <c r="E1500" s="52">
        <f>Transportation!E1500/1000000</f>
        <v>7.5800000000000003E-6</v>
      </c>
      <c r="F1500" s="55">
        <f t="shared" si="156"/>
        <v>1.8325274725274745E-6</v>
      </c>
      <c r="G1500" s="57">
        <f t="shared" si="157"/>
        <v>1.8325274725274745E-7</v>
      </c>
      <c r="H1500" s="4">
        <f t="shared" si="158"/>
        <v>2.9153846153846182E-8</v>
      </c>
      <c r="I1500">
        <v>124600</v>
      </c>
      <c r="J1500">
        <f t="shared" si="160"/>
        <v>1.7985998595505621</v>
      </c>
      <c r="K1500" s="50">
        <f t="shared" si="162"/>
        <v>650.20091798686258</v>
      </c>
      <c r="L1500" s="53">
        <f t="shared" si="159"/>
        <v>10.525061517937358</v>
      </c>
      <c r="M1500">
        <v>25</v>
      </c>
      <c r="N1500">
        <v>25</v>
      </c>
      <c r="O1500">
        <v>390</v>
      </c>
      <c r="P1500">
        <v>39.369999999999997</v>
      </c>
      <c r="Q1500">
        <v>22.93</v>
      </c>
      <c r="R1500" s="7">
        <v>15.632</v>
      </c>
      <c r="S1500">
        <v>14087</v>
      </c>
      <c r="T1500">
        <v>2</v>
      </c>
      <c r="U1500" s="9">
        <v>15.537000000000001</v>
      </c>
      <c r="V1500" s="9">
        <v>2.8313000000000001</v>
      </c>
      <c r="W1500" s="9">
        <v>15.537000000000001</v>
      </c>
      <c r="X1500" s="9">
        <v>15.537000000000001</v>
      </c>
      <c r="Y1500" s="9">
        <v>15.537000000000001</v>
      </c>
    </row>
    <row r="1501" spans="1:25" hidden="1" x14ac:dyDescent="0.3">
      <c r="A1501" t="s">
        <v>1625</v>
      </c>
      <c r="B1501" t="s">
        <v>1626</v>
      </c>
      <c r="C1501" t="s">
        <v>1627</v>
      </c>
      <c r="D1501" t="s">
        <v>77</v>
      </c>
      <c r="E1501" s="52">
        <f>Transportation!E1501/1000000</f>
        <v>1.9300000000000002E-5</v>
      </c>
      <c r="F1501" s="55">
        <f t="shared" si="156"/>
        <v>4.6659340659340714E-6</v>
      </c>
      <c r="G1501" s="57">
        <f t="shared" si="157"/>
        <v>4.6659340659340711E-7</v>
      </c>
      <c r="H1501" s="4">
        <f t="shared" si="158"/>
        <v>7.4230769230769303E-8</v>
      </c>
      <c r="I1501">
        <v>908000</v>
      </c>
      <c r="J1501">
        <f t="shared" si="160"/>
        <v>0.62842702367841408</v>
      </c>
      <c r="K1501" s="50">
        <f>I1501*CVDGTm</f>
        <v>806.7747582420119</v>
      </c>
      <c r="L1501" s="53">
        <f t="shared" si="159"/>
        <v>4.5629915409080963</v>
      </c>
      <c r="M1501">
        <v>184</v>
      </c>
      <c r="N1501">
        <v>67</v>
      </c>
      <c r="O1501">
        <v>393</v>
      </c>
      <c r="P1501">
        <v>14.61</v>
      </c>
      <c r="Q1501">
        <v>-90.54</v>
      </c>
      <c r="R1501" s="7">
        <v>5.8719999999999999</v>
      </c>
      <c r="S1501" s="8">
        <v>2460000</v>
      </c>
      <c r="T1501">
        <v>9</v>
      </c>
      <c r="U1501" s="9">
        <v>11.664999999999999</v>
      </c>
      <c r="V1501" s="9">
        <v>11.601000000000001</v>
      </c>
      <c r="W1501" s="9">
        <v>10.214</v>
      </c>
      <c r="X1501" s="9">
        <v>11.03</v>
      </c>
      <c r="Y1501" s="9">
        <v>13.249000000000001</v>
      </c>
    </row>
    <row r="1502" spans="1:25" hidden="1" x14ac:dyDescent="0.3">
      <c r="A1502" t="s">
        <v>1625</v>
      </c>
      <c r="B1502" t="s">
        <v>1626</v>
      </c>
      <c r="C1502" t="s">
        <v>1628</v>
      </c>
      <c r="D1502" t="s">
        <v>77</v>
      </c>
      <c r="E1502" s="52">
        <f>Transportation!E1502/1000000</f>
        <v>1.2600000000000001E-5</v>
      </c>
      <c r="F1502" s="55">
        <f t="shared" si="156"/>
        <v>3.0461538461538498E-6</v>
      </c>
      <c r="G1502" s="57">
        <f t="shared" si="157"/>
        <v>3.0461538461538497E-7</v>
      </c>
      <c r="H1502" s="4">
        <f t="shared" si="158"/>
        <v>4.8461538461538511E-8</v>
      </c>
      <c r="I1502">
        <v>112300</v>
      </c>
      <c r="J1502">
        <f t="shared" si="160"/>
        <v>3.3172192787177206</v>
      </c>
      <c r="K1502" s="50">
        <f>I1502*CVDGTm</f>
        <v>99.780622632795087</v>
      </c>
      <c r="L1502" s="53">
        <f t="shared" si="159"/>
        <v>2.9789478453596905</v>
      </c>
      <c r="M1502">
        <v>12.5</v>
      </c>
      <c r="N1502">
        <v>31.8</v>
      </c>
      <c r="O1502">
        <v>337</v>
      </c>
      <c r="P1502">
        <v>14.85</v>
      </c>
      <c r="Q1502">
        <v>-91.52</v>
      </c>
      <c r="R1502" s="7">
        <v>10.602</v>
      </c>
      <c r="S1502" s="8">
        <v>191590</v>
      </c>
      <c r="T1502">
        <v>2</v>
      </c>
      <c r="U1502" s="9">
        <v>11.03</v>
      </c>
      <c r="V1502" s="9">
        <v>11.03</v>
      </c>
      <c r="W1502" s="9">
        <v>10.928000000000001</v>
      </c>
      <c r="X1502" s="9">
        <v>10.978999999999999</v>
      </c>
      <c r="Y1502" s="9">
        <v>11.03</v>
      </c>
    </row>
    <row r="1503" spans="1:25" hidden="1" x14ac:dyDescent="0.3">
      <c r="A1503" t="s">
        <v>1629</v>
      </c>
      <c r="B1503" t="s">
        <v>1630</v>
      </c>
      <c r="C1503" t="s">
        <v>1631</v>
      </c>
      <c r="D1503" t="s">
        <v>69</v>
      </c>
      <c r="E1503" s="52">
        <f>Transportation!E1503/1000000</f>
        <v>3.0700000000000001E-5</v>
      </c>
      <c r="F1503" s="55">
        <f t="shared" si="156"/>
        <v>7.42197802197803E-6</v>
      </c>
      <c r="G1503" s="57">
        <f t="shared" si="157"/>
        <v>7.4219780219780298E-7</v>
      </c>
      <c r="H1503" s="4">
        <f t="shared" si="158"/>
        <v>1.180769230769232E-7</v>
      </c>
      <c r="I1503">
        <v>1234000</v>
      </c>
      <c r="J1503">
        <f t="shared" si="160"/>
        <v>0.73554052876823339</v>
      </c>
      <c r="K1503" s="50">
        <f>I1503*CVDGIN</f>
        <v>1508.411395958728</v>
      </c>
      <c r="L1503" s="53">
        <f t="shared" si="159"/>
        <v>9.9854794420516075</v>
      </c>
      <c r="M1503">
        <v>77.5</v>
      </c>
      <c r="N1503">
        <v>140</v>
      </c>
      <c r="O1503">
        <v>541</v>
      </c>
      <c r="P1503">
        <v>9.61</v>
      </c>
      <c r="Q1503">
        <v>-13.61</v>
      </c>
      <c r="R1503" s="7">
        <v>3.8609</v>
      </c>
      <c r="S1503">
        <v>79399</v>
      </c>
      <c r="T1503">
        <v>4</v>
      </c>
      <c r="U1503" s="9">
        <v>21.187999999999999</v>
      </c>
      <c r="V1503" s="9">
        <v>8.1839999999999993</v>
      </c>
      <c r="W1503" s="9">
        <v>21.187999999999999</v>
      </c>
      <c r="X1503" s="9">
        <v>21.187999999999999</v>
      </c>
      <c r="Y1503" s="9">
        <v>21.187999999999999</v>
      </c>
    </row>
    <row r="1504" spans="1:25" hidden="1" x14ac:dyDescent="0.3">
      <c r="A1504" t="s">
        <v>1629</v>
      </c>
      <c r="B1504" t="s">
        <v>1630</v>
      </c>
      <c r="C1504" t="s">
        <v>1632</v>
      </c>
      <c r="D1504" t="s">
        <v>69</v>
      </c>
      <c r="E1504" s="52">
        <f>Transportation!E1504/1000000</f>
        <v>2.6900000000000003E-5</v>
      </c>
      <c r="F1504" s="55">
        <f t="shared" si="156"/>
        <v>6.503296703296711E-6</v>
      </c>
      <c r="G1504" s="57">
        <f t="shared" si="157"/>
        <v>6.5032967032967104E-7</v>
      </c>
      <c r="H1504" s="4">
        <f t="shared" si="158"/>
        <v>1.0346153846153857E-7</v>
      </c>
      <c r="I1504">
        <v>240700</v>
      </c>
      <c r="J1504">
        <f t="shared" si="160"/>
        <v>3.3041486809306195</v>
      </c>
      <c r="K1504" s="50">
        <f>I1504*CVDGIN</f>
        <v>294.22578849859468</v>
      </c>
      <c r="L1504" s="53">
        <f t="shared" si="159"/>
        <v>8.7494917586706276</v>
      </c>
      <c r="M1504">
        <v>11.4</v>
      </c>
      <c r="N1504">
        <v>71.3</v>
      </c>
      <c r="O1504">
        <v>339</v>
      </c>
      <c r="P1504">
        <v>10.38</v>
      </c>
      <c r="Q1504">
        <v>-9.31</v>
      </c>
      <c r="R1504" s="7">
        <v>4.7526999999999999</v>
      </c>
      <c r="S1504">
        <v>4358.2</v>
      </c>
      <c r="T1504">
        <v>2</v>
      </c>
      <c r="U1504" s="9">
        <v>20.832000000000001</v>
      </c>
      <c r="V1504" s="9">
        <v>20.818999999999999</v>
      </c>
      <c r="W1504" s="9">
        <v>20.754000000000001</v>
      </c>
      <c r="X1504" s="9">
        <v>20.803000000000001</v>
      </c>
      <c r="Y1504" s="9">
        <v>20.850999999999999</v>
      </c>
    </row>
    <row r="1505" spans="1:25" hidden="1" x14ac:dyDescent="0.3">
      <c r="A1505" t="s">
        <v>1629</v>
      </c>
      <c r="B1505" t="s">
        <v>1630</v>
      </c>
      <c r="C1505" t="s">
        <v>1633</v>
      </c>
      <c r="D1505" t="s">
        <v>69</v>
      </c>
      <c r="E1505" s="52">
        <f>Transportation!E1505/1000000</f>
        <v>2.9799999999999999E-5</v>
      </c>
      <c r="F1505" s="55">
        <f t="shared" si="156"/>
        <v>7.2043956043956115E-6</v>
      </c>
      <c r="G1505" s="57">
        <f t="shared" si="157"/>
        <v>7.2043956043956113E-7</v>
      </c>
      <c r="H1505" s="4">
        <f t="shared" si="158"/>
        <v>1.1461538461538472E-7</v>
      </c>
      <c r="I1505">
        <v>107300</v>
      </c>
      <c r="J1505">
        <f t="shared" si="160"/>
        <v>8.2110733923578749</v>
      </c>
      <c r="K1505" s="50">
        <f>I1505*CVDGIN</f>
        <v>131.16089366804823</v>
      </c>
      <c r="L1505" s="53">
        <f t="shared" si="159"/>
        <v>9.6927455170403221</v>
      </c>
      <c r="M1505">
        <v>14.4</v>
      </c>
      <c r="N1505">
        <v>28.3</v>
      </c>
      <c r="O1505">
        <v>107</v>
      </c>
      <c r="P1505">
        <v>7.75</v>
      </c>
      <c r="Q1505">
        <v>-8.82</v>
      </c>
      <c r="R1505" s="7">
        <v>3.7822</v>
      </c>
      <c r="S1505">
        <v>23428</v>
      </c>
      <c r="T1505">
        <v>2</v>
      </c>
      <c r="U1505" s="9">
        <v>15.24</v>
      </c>
      <c r="V1505" s="9">
        <v>15.24</v>
      </c>
      <c r="W1505" s="9">
        <v>14.695</v>
      </c>
      <c r="X1505" s="9">
        <v>14.967000000000001</v>
      </c>
      <c r="Y1505" s="9">
        <v>15.24</v>
      </c>
    </row>
    <row r="1506" spans="1:25" hidden="1" x14ac:dyDescent="0.3">
      <c r="A1506" t="s">
        <v>1634</v>
      </c>
      <c r="B1506" t="s">
        <v>1635</v>
      </c>
      <c r="C1506" t="s">
        <v>1636</v>
      </c>
      <c r="D1506" t="s">
        <v>69</v>
      </c>
      <c r="E1506" s="52">
        <f>Transportation!E1506/1000000</f>
        <v>1.6699999999999999E-5</v>
      </c>
      <c r="F1506" s="55">
        <f t="shared" si="156"/>
        <v>4.0373626373626415E-6</v>
      </c>
      <c r="G1506" s="57">
        <f t="shared" si="157"/>
        <v>4.0373626373626416E-7</v>
      </c>
      <c r="H1506" s="4">
        <f t="shared" si="158"/>
        <v>6.4230769230769293E-8</v>
      </c>
      <c r="I1506">
        <v>274300</v>
      </c>
      <c r="J1506">
        <f t="shared" si="160"/>
        <v>1.8000064254465913</v>
      </c>
      <c r="K1506" s="50">
        <f>I1506*CVDGNB</f>
        <v>344.85837356790182</v>
      </c>
      <c r="L1506" s="53">
        <f t="shared" si="159"/>
        <v>5.5867255946215577</v>
      </c>
      <c r="M1506">
        <v>19.600000000000001</v>
      </c>
      <c r="N1506">
        <v>62</v>
      </c>
      <c r="O1506">
        <v>461</v>
      </c>
      <c r="P1506">
        <v>11.86</v>
      </c>
      <c r="Q1506">
        <v>-15.61</v>
      </c>
      <c r="R1506" s="7">
        <v>7.4394999999999998</v>
      </c>
      <c r="S1506" s="8">
        <v>141590</v>
      </c>
      <c r="T1506">
        <v>2</v>
      </c>
      <c r="U1506" s="9">
        <v>27.184000000000001</v>
      </c>
      <c r="V1506" s="9">
        <v>17.363</v>
      </c>
      <c r="W1506" s="9">
        <v>27.184000000000001</v>
      </c>
      <c r="X1506" s="9">
        <v>27.184000000000001</v>
      </c>
      <c r="Y1506" s="9">
        <v>27.184000000000001</v>
      </c>
    </row>
    <row r="1507" spans="1:25" hidden="1" x14ac:dyDescent="0.3">
      <c r="A1507" t="s">
        <v>1637</v>
      </c>
      <c r="B1507" t="s">
        <v>1638</v>
      </c>
      <c r="C1507" t="s">
        <v>1639</v>
      </c>
      <c r="D1507" t="s">
        <v>77</v>
      </c>
      <c r="E1507" s="52">
        <f>Transportation!E1507/1000000</f>
        <v>7.2599999999999999E-6</v>
      </c>
      <c r="F1507" s="55">
        <f t="shared" si="156"/>
        <v>1.755164835164837E-6</v>
      </c>
      <c r="G1507" s="57">
        <f t="shared" si="157"/>
        <v>1.7551648351648369E-7</v>
      </c>
      <c r="H1507" s="4">
        <f t="shared" si="158"/>
        <v>2.792307692307695E-8</v>
      </c>
      <c r="I1507">
        <v>113500</v>
      </c>
      <c r="J1507">
        <f t="shared" si="160"/>
        <v>1.8911420484581498</v>
      </c>
      <c r="K1507" s="50">
        <f>I1507*CVDHTI</f>
        <v>264.98722408025861</v>
      </c>
      <c r="L1507" s="53">
        <f t="shared" si="159"/>
        <v>4.510156335861411</v>
      </c>
      <c r="M1507">
        <v>10.5</v>
      </c>
      <c r="N1507">
        <v>34.9</v>
      </c>
      <c r="O1507">
        <v>670</v>
      </c>
      <c r="P1507">
        <v>19.739999999999998</v>
      </c>
      <c r="Q1507">
        <v>-72.209999999999994</v>
      </c>
      <c r="R1507" s="7">
        <v>19.18</v>
      </c>
      <c r="S1507">
        <v>0</v>
      </c>
      <c r="T1507">
        <v>2</v>
      </c>
      <c r="U1507" s="9" t="s">
        <v>3975</v>
      </c>
      <c r="V1507" s="9">
        <v>0</v>
      </c>
      <c r="W1507" s="9" t="s">
        <v>3975</v>
      </c>
      <c r="X1507" s="9" t="s">
        <v>3975</v>
      </c>
      <c r="Y1507" s="9" t="s">
        <v>3975</v>
      </c>
    </row>
    <row r="1508" spans="1:25" hidden="1" x14ac:dyDescent="0.3">
      <c r="A1508" t="s">
        <v>1637</v>
      </c>
      <c r="B1508" t="s">
        <v>1638</v>
      </c>
      <c r="C1508" t="s">
        <v>1640</v>
      </c>
      <c r="D1508" t="s">
        <v>77</v>
      </c>
      <c r="E1508" s="52">
        <f>Transportation!E1508/1000000</f>
        <v>3.1700000000000005E-5</v>
      </c>
      <c r="F1508" s="55">
        <f t="shared" si="156"/>
        <v>7.6637362637362723E-6</v>
      </c>
      <c r="G1508" s="57">
        <f t="shared" si="157"/>
        <v>7.6637362637362732E-7</v>
      </c>
      <c r="H1508" s="4">
        <f t="shared" si="158"/>
        <v>1.2192307692307706E-7</v>
      </c>
      <c r="I1508">
        <v>1767000</v>
      </c>
      <c r="J1508">
        <f t="shared" si="160"/>
        <v>0.53040316213921912</v>
      </c>
      <c r="K1508" s="50">
        <f>I1508*CVDHTI</f>
        <v>4125.395814535832</v>
      </c>
      <c r="L1508" s="53">
        <f t="shared" si="159"/>
        <v>19.693106865951343</v>
      </c>
      <c r="M1508">
        <v>83.9</v>
      </c>
      <c r="N1508">
        <v>193</v>
      </c>
      <c r="O1508">
        <v>840</v>
      </c>
      <c r="P1508">
        <v>18.559999999999999</v>
      </c>
      <c r="Q1508">
        <v>-72.319999999999993</v>
      </c>
      <c r="R1508" s="7">
        <v>4.3521999999999998</v>
      </c>
      <c r="S1508" s="8">
        <v>723110</v>
      </c>
      <c r="T1508">
        <v>6</v>
      </c>
      <c r="U1508" s="9">
        <v>15.672000000000001</v>
      </c>
      <c r="V1508" s="9">
        <v>7.0149999999999997</v>
      </c>
      <c r="W1508" s="9">
        <v>13.099</v>
      </c>
      <c r="X1508" s="9">
        <v>13.749000000000001</v>
      </c>
      <c r="Y1508" s="9">
        <v>15.685</v>
      </c>
    </row>
    <row r="1509" spans="1:25" hidden="1" x14ac:dyDescent="0.3">
      <c r="A1509" t="s">
        <v>1641</v>
      </c>
      <c r="B1509" t="s">
        <v>1642</v>
      </c>
      <c r="C1509" t="s">
        <v>1643</v>
      </c>
      <c r="D1509" t="s">
        <v>77</v>
      </c>
      <c r="E1509" s="52">
        <f>Transportation!E1509/1000000</f>
        <v>3.0100000000000004E-6</v>
      </c>
      <c r="F1509" s="55">
        <f t="shared" si="156"/>
        <v>7.2769230769230859E-7</v>
      </c>
      <c r="G1509" s="57">
        <f t="shared" si="157"/>
        <v>7.2769230769230849E-8</v>
      </c>
      <c r="H1509" s="4">
        <f t="shared" si="158"/>
        <v>1.1576923076923089E-8</v>
      </c>
      <c r="I1509">
        <v>109500</v>
      </c>
      <c r="J1509">
        <f t="shared" si="160"/>
        <v>0.81271030821917811</v>
      </c>
      <c r="K1509" s="50">
        <f>I1509*CVDHND</f>
        <v>125.66487842288545</v>
      </c>
      <c r="L1509" s="53">
        <f t="shared" si="159"/>
        <v>0.91916227867849898</v>
      </c>
      <c r="M1509">
        <v>13.5</v>
      </c>
      <c r="N1509">
        <v>29.8</v>
      </c>
      <c r="O1509">
        <v>1540</v>
      </c>
      <c r="P1509">
        <v>15.77</v>
      </c>
      <c r="Q1509">
        <v>-86.79</v>
      </c>
      <c r="R1509" s="7">
        <v>51.731999999999999</v>
      </c>
      <c r="S1509" s="8">
        <v>153750</v>
      </c>
      <c r="T1509">
        <v>2</v>
      </c>
      <c r="U1509" s="9">
        <v>9.0922999999999998</v>
      </c>
      <c r="V1509" s="9">
        <v>9.1295000000000002</v>
      </c>
      <c r="W1509" s="9">
        <v>9.0823</v>
      </c>
      <c r="X1509" s="9">
        <v>9.1598000000000006</v>
      </c>
      <c r="Y1509" s="9">
        <v>9.2372999999999994</v>
      </c>
    </row>
    <row r="1510" spans="1:25" hidden="1" x14ac:dyDescent="0.3">
      <c r="A1510" t="s">
        <v>1641</v>
      </c>
      <c r="B1510" t="s">
        <v>1642</v>
      </c>
      <c r="C1510" t="s">
        <v>1644</v>
      </c>
      <c r="D1510" t="s">
        <v>77</v>
      </c>
      <c r="E1510" s="52">
        <f>Transportation!E1510/1000000</f>
        <v>6.6700000000000009E-5</v>
      </c>
      <c r="F1510" s="55">
        <f t="shared" si="156"/>
        <v>1.6125274725274745E-5</v>
      </c>
      <c r="G1510" s="57">
        <f t="shared" si="157"/>
        <v>1.6125274725274745E-6</v>
      </c>
      <c r="H1510" s="4">
        <f t="shared" si="158"/>
        <v>2.5653846153846183E-7</v>
      </c>
      <c r="I1510">
        <v>421900</v>
      </c>
      <c r="J1510">
        <f t="shared" si="160"/>
        <v>4.6741183041004986</v>
      </c>
      <c r="K1510" s="50">
        <f>I1510*CVDHND</f>
        <v>484.18275987776593</v>
      </c>
      <c r="L1510" s="53">
        <f t="shared" si="159"/>
        <v>20.368147504271061</v>
      </c>
      <c r="M1510">
        <v>29</v>
      </c>
      <c r="N1510">
        <v>78.300000000000011</v>
      </c>
      <c r="O1510">
        <v>115</v>
      </c>
      <c r="P1510">
        <v>15.51</v>
      </c>
      <c r="Q1510">
        <v>-88.02</v>
      </c>
      <c r="R1510" s="7">
        <v>1.4624999999999999</v>
      </c>
      <c r="S1510" s="8">
        <v>489650</v>
      </c>
      <c r="T1510">
        <v>3</v>
      </c>
      <c r="U1510" s="9">
        <v>11.157999999999999</v>
      </c>
      <c r="V1510" s="9">
        <v>11.250999999999999</v>
      </c>
      <c r="W1510" s="9">
        <v>11.081</v>
      </c>
      <c r="X1510" s="9">
        <v>11.335000000000001</v>
      </c>
      <c r="Y1510" s="9">
        <v>12.446</v>
      </c>
    </row>
    <row r="1511" spans="1:25" hidden="1" x14ac:dyDescent="0.3">
      <c r="A1511" t="s">
        <v>1641</v>
      </c>
      <c r="B1511" t="s">
        <v>1642</v>
      </c>
      <c r="C1511" t="s">
        <v>1645</v>
      </c>
      <c r="D1511" t="s">
        <v>77</v>
      </c>
      <c r="E1511" s="52">
        <f>Transportation!E1511/1000000</f>
        <v>3.7100000000000001E-5</v>
      </c>
      <c r="F1511" s="55">
        <f t="shared" si="156"/>
        <v>8.9692307692307781E-6</v>
      </c>
      <c r="G1511" s="57">
        <f t="shared" si="157"/>
        <v>8.9692307692307787E-7</v>
      </c>
      <c r="H1511" s="4">
        <f t="shared" si="158"/>
        <v>1.4269230769230784E-7</v>
      </c>
      <c r="I1511">
        <v>928000</v>
      </c>
      <c r="J1511">
        <f t="shared" si="160"/>
        <v>1.1819778151939655</v>
      </c>
      <c r="K1511" s="50">
        <f>I1511*CVDHND</f>
        <v>1064.9954993281981</v>
      </c>
      <c r="L1511" s="53">
        <f t="shared" si="159"/>
        <v>11.329209481386149</v>
      </c>
      <c r="M1511">
        <v>50.800000000000004</v>
      </c>
      <c r="N1511">
        <v>130</v>
      </c>
      <c r="O1511">
        <v>468</v>
      </c>
      <c r="P1511">
        <v>14.09</v>
      </c>
      <c r="Q1511">
        <v>-87.2</v>
      </c>
      <c r="R1511" s="7">
        <v>3.5933000000000002</v>
      </c>
      <c r="S1511" s="8">
        <v>950760</v>
      </c>
      <c r="T1511">
        <v>4</v>
      </c>
      <c r="U1511" s="9">
        <v>7.6200999999999999</v>
      </c>
      <c r="V1511" s="9">
        <v>7.8198999999999996</v>
      </c>
      <c r="W1511" s="9">
        <v>7.5195999999999996</v>
      </c>
      <c r="X1511" s="9">
        <v>8.1463000000000001</v>
      </c>
      <c r="Y1511" s="9">
        <v>8.7199000000000009</v>
      </c>
    </row>
    <row r="1512" spans="1:25" hidden="1" x14ac:dyDescent="0.3">
      <c r="A1512" t="s">
        <v>1646</v>
      </c>
      <c r="B1512" t="s">
        <v>1647</v>
      </c>
      <c r="C1512" t="s">
        <v>1648</v>
      </c>
      <c r="D1512" t="s">
        <v>29</v>
      </c>
      <c r="E1512" s="52">
        <f>Transportation!E1512/1000000</f>
        <v>2.1200000000000004E-5</v>
      </c>
      <c r="F1512" s="55">
        <f t="shared" si="156"/>
        <v>5.1252747252747313E-6</v>
      </c>
      <c r="G1512" s="57">
        <f t="shared" si="157"/>
        <v>5.1252747252747313E-7</v>
      </c>
      <c r="H1512" s="4">
        <f t="shared" si="158"/>
        <v>8.1538461538461627E-8</v>
      </c>
      <c r="I1512">
        <v>1787000</v>
      </c>
      <c r="J1512">
        <f t="shared" si="160"/>
        <v>0.35074759373251263</v>
      </c>
      <c r="K1512" s="50">
        <f t="shared" ref="K1512:K1520" si="163">I1512*CVDHUN</f>
        <v>10874.861966734195</v>
      </c>
      <c r="L1512" s="53">
        <f t="shared" si="159"/>
        <v>34.328985003047151</v>
      </c>
      <c r="M1512">
        <v>564</v>
      </c>
      <c r="N1512">
        <v>75.2</v>
      </c>
      <c r="O1512">
        <v>404</v>
      </c>
      <c r="P1512">
        <v>47.48</v>
      </c>
      <c r="Q1512">
        <v>19.09</v>
      </c>
      <c r="R1512" s="7">
        <v>5.3677999999999999</v>
      </c>
      <c r="S1512" s="8">
        <v>2132600</v>
      </c>
      <c r="T1512">
        <v>22</v>
      </c>
      <c r="U1512" s="9">
        <v>20.693000000000001</v>
      </c>
      <c r="V1512" s="9">
        <v>19.936</v>
      </c>
      <c r="W1512" s="9">
        <v>17.062000000000001</v>
      </c>
      <c r="X1512" s="9">
        <v>18.794</v>
      </c>
      <c r="Y1512" s="9">
        <v>21.38</v>
      </c>
    </row>
    <row r="1513" spans="1:25" hidden="1" x14ac:dyDescent="0.3">
      <c r="A1513" t="s">
        <v>1646</v>
      </c>
      <c r="B1513" t="s">
        <v>1647</v>
      </c>
      <c r="C1513" t="s">
        <v>1649</v>
      </c>
      <c r="D1513" t="s">
        <v>29</v>
      </c>
      <c r="E1513" s="52">
        <f>Transportation!E1513/1000000</f>
        <v>1.04E-5</v>
      </c>
      <c r="F1513" s="55">
        <f t="shared" si="156"/>
        <v>2.5142857142857172E-6</v>
      </c>
      <c r="G1513" s="57">
        <f t="shared" si="157"/>
        <v>2.514285714285717E-7</v>
      </c>
      <c r="H1513" s="4">
        <f t="shared" si="158"/>
        <v>4.0000000000000041E-8</v>
      </c>
      <c r="I1513">
        <v>211000</v>
      </c>
      <c r="J1513">
        <f t="shared" si="160"/>
        <v>1.457250710900474</v>
      </c>
      <c r="K1513" s="50">
        <f t="shared" si="163"/>
        <v>1284.0491745836125</v>
      </c>
      <c r="L1513" s="53">
        <f t="shared" si="159"/>
        <v>16.840634152438223</v>
      </c>
      <c r="M1513">
        <v>53.1</v>
      </c>
      <c r="N1513">
        <v>29</v>
      </c>
      <c r="O1513">
        <v>365</v>
      </c>
      <c r="P1513">
        <v>47.53</v>
      </c>
      <c r="Q1513">
        <v>21.64</v>
      </c>
      <c r="R1513" s="7">
        <v>12.608000000000001</v>
      </c>
      <c r="S1513" s="8">
        <v>119040</v>
      </c>
      <c r="T1513">
        <v>4</v>
      </c>
      <c r="U1513" s="9">
        <v>17.155999999999999</v>
      </c>
      <c r="V1513" s="9">
        <v>17.138000000000002</v>
      </c>
      <c r="W1513" s="9">
        <v>16.866</v>
      </c>
      <c r="X1513" s="9">
        <v>17.062000000000001</v>
      </c>
      <c r="Y1513" s="9">
        <v>17.306999999999999</v>
      </c>
    </row>
    <row r="1514" spans="1:25" hidden="1" x14ac:dyDescent="0.3">
      <c r="A1514" t="s">
        <v>1646</v>
      </c>
      <c r="B1514" t="s">
        <v>1647</v>
      </c>
      <c r="C1514" t="s">
        <v>1650</v>
      </c>
      <c r="D1514" t="s">
        <v>29</v>
      </c>
      <c r="E1514" s="52">
        <f>Transportation!E1514/1000000</f>
        <v>4.9200000000000003E-6</v>
      </c>
      <c r="F1514" s="55">
        <f t="shared" si="156"/>
        <v>1.1894505494505507E-6</v>
      </c>
      <c r="G1514" s="57">
        <f t="shared" si="157"/>
        <v>1.1894505494505508E-7</v>
      </c>
      <c r="H1514" s="4">
        <f t="shared" si="158"/>
        <v>1.8923076923076943E-8</v>
      </c>
      <c r="I1514">
        <v>129400</v>
      </c>
      <c r="J1514">
        <f t="shared" si="160"/>
        <v>1.1241239953632149</v>
      </c>
      <c r="K1514" s="50">
        <f t="shared" si="163"/>
        <v>787.46901986312537</v>
      </c>
      <c r="L1514" s="53">
        <f t="shared" si="159"/>
        <v>7.9669153874996219</v>
      </c>
      <c r="M1514">
        <v>60.7</v>
      </c>
      <c r="N1514">
        <v>16.600000000000001</v>
      </c>
      <c r="O1514">
        <v>439</v>
      </c>
      <c r="P1514">
        <v>47.69</v>
      </c>
      <c r="Q1514">
        <v>17.66</v>
      </c>
      <c r="R1514" s="7">
        <v>26.431999999999999</v>
      </c>
      <c r="S1514" s="8">
        <v>137710</v>
      </c>
      <c r="T1514">
        <v>5</v>
      </c>
      <c r="U1514" s="9">
        <v>16.747</v>
      </c>
      <c r="V1514" s="9">
        <v>16.992999999999999</v>
      </c>
      <c r="W1514" s="9">
        <v>16.324999999999999</v>
      </c>
      <c r="X1514" s="9">
        <v>16.62</v>
      </c>
      <c r="Y1514" s="9">
        <v>17.698</v>
      </c>
    </row>
    <row r="1515" spans="1:25" hidden="1" x14ac:dyDescent="0.3">
      <c r="A1515" t="s">
        <v>1646</v>
      </c>
      <c r="B1515" t="s">
        <v>1647</v>
      </c>
      <c r="C1515" t="s">
        <v>1651</v>
      </c>
      <c r="D1515" t="s">
        <v>29</v>
      </c>
      <c r="E1515" s="52">
        <f>Transportation!E1515/1000000</f>
        <v>7.2899999999999997E-6</v>
      </c>
      <c r="F1515" s="55">
        <f t="shared" si="156"/>
        <v>1.7624175824175842E-6</v>
      </c>
      <c r="G1515" s="57">
        <f t="shared" si="157"/>
        <v>1.7624175824175842E-7</v>
      </c>
      <c r="H1515" s="4">
        <f t="shared" si="158"/>
        <v>2.8038461538461565E-8</v>
      </c>
      <c r="I1515">
        <v>107800</v>
      </c>
      <c r="J1515">
        <f t="shared" si="160"/>
        <v>1.9993653409090908</v>
      </c>
      <c r="K1515" s="50">
        <f t="shared" si="163"/>
        <v>656.02133184887873</v>
      </c>
      <c r="L1515" s="53">
        <f t="shared" si="159"/>
        <v>11.804636824161024</v>
      </c>
      <c r="M1515">
        <v>27.1</v>
      </c>
      <c r="N1515">
        <v>20.700000000000003</v>
      </c>
      <c r="O1515">
        <v>380</v>
      </c>
      <c r="P1515">
        <v>46.91</v>
      </c>
      <c r="Q1515">
        <v>19.690000000000001</v>
      </c>
      <c r="R1515" s="7">
        <v>18.353000000000002</v>
      </c>
      <c r="S1515">
        <v>80738</v>
      </c>
      <c r="T1515">
        <v>4</v>
      </c>
      <c r="U1515" s="9">
        <v>16.574999999999999</v>
      </c>
      <c r="V1515" s="9">
        <v>16.530999999999999</v>
      </c>
      <c r="W1515" s="9">
        <v>16.178000000000001</v>
      </c>
      <c r="X1515" s="9">
        <v>16.545999999999999</v>
      </c>
      <c r="Y1515" s="9">
        <v>16.669</v>
      </c>
    </row>
    <row r="1516" spans="1:25" hidden="1" x14ac:dyDescent="0.3">
      <c r="A1516" t="s">
        <v>1646</v>
      </c>
      <c r="B1516" t="s">
        <v>1647</v>
      </c>
      <c r="C1516" t="s">
        <v>1652</v>
      </c>
      <c r="D1516" t="s">
        <v>29</v>
      </c>
      <c r="E1516" s="52">
        <f>Transportation!E1516/1000000</f>
        <v>8.1999999999999994E-6</v>
      </c>
      <c r="F1516" s="55">
        <f t="shared" si="156"/>
        <v>1.9824175824175842E-6</v>
      </c>
      <c r="G1516" s="57">
        <f t="shared" si="157"/>
        <v>1.9824175824175843E-7</v>
      </c>
      <c r="H1516" s="4">
        <f t="shared" si="158"/>
        <v>3.1538461538461563E-8</v>
      </c>
      <c r="I1516">
        <v>184100</v>
      </c>
      <c r="J1516">
        <f t="shared" si="160"/>
        <v>1.3168716730038024</v>
      </c>
      <c r="K1516" s="50">
        <f t="shared" si="163"/>
        <v>1120.3481186769814</v>
      </c>
      <c r="L1516" s="53">
        <f t="shared" si="159"/>
        <v>13.278192312499369</v>
      </c>
      <c r="M1516">
        <v>65.400000000000006</v>
      </c>
      <c r="N1516">
        <v>22.8</v>
      </c>
      <c r="O1516">
        <v>364</v>
      </c>
      <c r="P1516">
        <v>48.1</v>
      </c>
      <c r="Q1516">
        <v>20.77</v>
      </c>
      <c r="R1516" s="7">
        <v>15.993</v>
      </c>
      <c r="S1516" s="8">
        <v>181600</v>
      </c>
      <c r="T1516">
        <v>6</v>
      </c>
      <c r="U1516" s="9">
        <v>16.867999999999999</v>
      </c>
      <c r="V1516" s="9">
        <v>16.890999999999998</v>
      </c>
      <c r="W1516" s="9">
        <v>16.079000000000001</v>
      </c>
      <c r="X1516" s="9">
        <v>16.841000000000001</v>
      </c>
      <c r="Y1516" s="9">
        <v>17.404</v>
      </c>
    </row>
    <row r="1517" spans="1:25" hidden="1" x14ac:dyDescent="0.3">
      <c r="A1517" t="s">
        <v>1646</v>
      </c>
      <c r="B1517" t="s">
        <v>1647</v>
      </c>
      <c r="C1517" t="s">
        <v>1653</v>
      </c>
      <c r="D1517" t="s">
        <v>29</v>
      </c>
      <c r="E1517" s="52">
        <f>Transportation!E1517/1000000</f>
        <v>7.4400000000000008E-6</v>
      </c>
      <c r="F1517" s="55">
        <f t="shared" si="156"/>
        <v>1.7986813186813207E-6</v>
      </c>
      <c r="G1517" s="57">
        <f t="shared" si="157"/>
        <v>1.7986813186813207E-7</v>
      </c>
      <c r="H1517" s="4">
        <f t="shared" si="158"/>
        <v>2.8615384615384645E-8</v>
      </c>
      <c r="I1517">
        <v>118800</v>
      </c>
      <c r="J1517">
        <f t="shared" si="160"/>
        <v>1.8515689393939396</v>
      </c>
      <c r="K1517" s="50">
        <f t="shared" si="163"/>
        <v>722.96228407835622</v>
      </c>
      <c r="L1517" s="53">
        <f t="shared" si="159"/>
        <v>12.047530585975037</v>
      </c>
      <c r="M1517">
        <v>34.4</v>
      </c>
      <c r="N1517">
        <v>20.200000000000003</v>
      </c>
      <c r="O1517">
        <v>367</v>
      </c>
      <c r="P1517">
        <v>47.96</v>
      </c>
      <c r="Q1517">
        <v>21.72</v>
      </c>
      <c r="R1517" s="7">
        <v>18.141999999999999</v>
      </c>
      <c r="S1517">
        <v>77937</v>
      </c>
      <c r="T1517">
        <v>3</v>
      </c>
      <c r="U1517" s="9">
        <v>16.888000000000002</v>
      </c>
      <c r="V1517" s="9">
        <v>16.882000000000001</v>
      </c>
      <c r="W1517" s="9">
        <v>16.571000000000002</v>
      </c>
      <c r="X1517" s="9">
        <v>16.914999999999999</v>
      </c>
      <c r="Y1517" s="9">
        <v>17.306999999999999</v>
      </c>
    </row>
    <row r="1518" spans="1:25" hidden="1" x14ac:dyDescent="0.3">
      <c r="A1518" t="s">
        <v>1646</v>
      </c>
      <c r="B1518" t="s">
        <v>1647</v>
      </c>
      <c r="C1518" t="s">
        <v>1654</v>
      </c>
      <c r="D1518" t="s">
        <v>29</v>
      </c>
      <c r="E1518" s="52">
        <f>Transportation!E1518/1000000</f>
        <v>8.7499999999999992E-6</v>
      </c>
      <c r="F1518" s="55">
        <f t="shared" si="156"/>
        <v>2.1153846153846172E-6</v>
      </c>
      <c r="G1518" s="57">
        <f t="shared" si="157"/>
        <v>2.1153846153846173E-7</v>
      </c>
      <c r="H1518" s="4">
        <f t="shared" si="158"/>
        <v>3.3653846153846186E-8</v>
      </c>
      <c r="I1518">
        <v>162500</v>
      </c>
      <c r="J1518">
        <f t="shared" si="160"/>
        <v>1.5919817307692308</v>
      </c>
      <c r="K1518" s="50">
        <f t="shared" si="163"/>
        <v>988.90043066273472</v>
      </c>
      <c r="L1518" s="53">
        <f t="shared" si="159"/>
        <v>14.168802772484083</v>
      </c>
      <c r="M1518">
        <v>49.1</v>
      </c>
      <c r="N1518">
        <v>23.200000000000003</v>
      </c>
      <c r="O1518">
        <v>338</v>
      </c>
      <c r="P1518">
        <v>46.07</v>
      </c>
      <c r="Q1518">
        <v>18.22</v>
      </c>
      <c r="R1518" s="7">
        <v>14.576000000000001</v>
      </c>
      <c r="S1518" s="8">
        <v>136120</v>
      </c>
      <c r="T1518">
        <v>3</v>
      </c>
      <c r="U1518" s="9">
        <v>16.213999999999999</v>
      </c>
      <c r="V1518" s="9">
        <v>16.13</v>
      </c>
      <c r="W1518" s="9">
        <v>15.090999999999999</v>
      </c>
      <c r="X1518" s="9">
        <v>16.227</v>
      </c>
      <c r="Y1518" s="9">
        <v>16.276</v>
      </c>
    </row>
    <row r="1519" spans="1:25" hidden="1" x14ac:dyDescent="0.3">
      <c r="A1519" t="s">
        <v>1646</v>
      </c>
      <c r="B1519" t="s">
        <v>1647</v>
      </c>
      <c r="C1519" t="s">
        <v>1655</v>
      </c>
      <c r="D1519" t="s">
        <v>29</v>
      </c>
      <c r="E1519" s="52">
        <f>Transportation!E1519/1000000</f>
        <v>8.6300000000000004E-6</v>
      </c>
      <c r="F1519" s="55">
        <f t="shared" si="156"/>
        <v>2.0863736263736287E-6</v>
      </c>
      <c r="G1519" s="57">
        <f t="shared" si="157"/>
        <v>2.0863736263736287E-7</v>
      </c>
      <c r="H1519" s="4">
        <f t="shared" si="158"/>
        <v>3.3192307692307727E-8</v>
      </c>
      <c r="I1519">
        <v>168300</v>
      </c>
      <c r="J1519">
        <f t="shared" si="160"/>
        <v>1.5160379456327988</v>
      </c>
      <c r="K1519" s="50">
        <f t="shared" si="163"/>
        <v>1024.1965691110047</v>
      </c>
      <c r="L1519" s="53">
        <f t="shared" si="159"/>
        <v>13.974487763032876</v>
      </c>
      <c r="M1519">
        <v>44.5</v>
      </c>
      <c r="N1519">
        <v>25.200000000000003</v>
      </c>
      <c r="O1519">
        <v>382</v>
      </c>
      <c r="P1519">
        <v>46.26</v>
      </c>
      <c r="Q1519">
        <v>20.149999999999999</v>
      </c>
      <c r="R1519" s="7">
        <v>15.132</v>
      </c>
      <c r="S1519" s="8">
        <v>100090</v>
      </c>
      <c r="T1519">
        <v>3</v>
      </c>
      <c r="U1519" s="9">
        <v>18.667000000000002</v>
      </c>
      <c r="V1519" s="9">
        <v>18.62</v>
      </c>
      <c r="W1519" s="9">
        <v>18.088000000000001</v>
      </c>
      <c r="X1519" s="9">
        <v>18.672999999999998</v>
      </c>
      <c r="Y1519" s="9">
        <v>18.721</v>
      </c>
    </row>
    <row r="1520" spans="1:25" hidden="1" x14ac:dyDescent="0.3">
      <c r="A1520" t="s">
        <v>1646</v>
      </c>
      <c r="B1520" t="s">
        <v>1647</v>
      </c>
      <c r="C1520" t="s">
        <v>1656</v>
      </c>
      <c r="D1520" t="s">
        <v>29</v>
      </c>
      <c r="E1520" s="52">
        <f>Transportation!E1520/1000000</f>
        <v>5.2700000000000004E-6</v>
      </c>
      <c r="F1520" s="55">
        <f t="shared" si="156"/>
        <v>1.2740659340659355E-6</v>
      </c>
      <c r="G1520" s="57">
        <f t="shared" si="157"/>
        <v>1.2740659340659355E-7</v>
      </c>
      <c r="H1520" s="4">
        <f t="shared" si="158"/>
        <v>2.0269230769230789E-8</v>
      </c>
      <c r="I1520">
        <v>106400</v>
      </c>
      <c r="J1520">
        <f t="shared" si="160"/>
        <v>1.4643752467105264</v>
      </c>
      <c r="K1520" s="50">
        <f t="shared" si="163"/>
        <v>647.50157429239982</v>
      </c>
      <c r="L1520" s="53">
        <f t="shared" si="159"/>
        <v>8.5336674983989855</v>
      </c>
      <c r="M1520">
        <v>40</v>
      </c>
      <c r="N1520">
        <v>16.8</v>
      </c>
      <c r="O1520">
        <v>423</v>
      </c>
      <c r="P1520">
        <v>47.19</v>
      </c>
      <c r="Q1520">
        <v>18.41</v>
      </c>
      <c r="R1520" s="7">
        <v>25.187999999999999</v>
      </c>
      <c r="S1520">
        <v>98996</v>
      </c>
      <c r="T1520">
        <v>4</v>
      </c>
      <c r="U1520" s="9">
        <v>15.923999999999999</v>
      </c>
      <c r="V1520" s="9">
        <v>15.884</v>
      </c>
      <c r="W1520" s="9">
        <v>15.734</v>
      </c>
      <c r="X1520" s="9">
        <v>15.882</v>
      </c>
      <c r="Y1520" s="9">
        <v>15.981</v>
      </c>
    </row>
    <row r="1521" spans="1:25" hidden="1" x14ac:dyDescent="0.3">
      <c r="A1521" t="s">
        <v>1657</v>
      </c>
      <c r="B1521" t="s">
        <v>1658</v>
      </c>
      <c r="C1521" t="s">
        <v>1659</v>
      </c>
      <c r="D1521" t="s">
        <v>29</v>
      </c>
      <c r="E1521" s="52">
        <f>Transportation!E1521/1000000</f>
        <v>5.3199999999999999E-6</v>
      </c>
      <c r="F1521" s="55">
        <f t="shared" si="156"/>
        <v>1.2861538461538474E-6</v>
      </c>
      <c r="G1521" s="57">
        <f t="shared" si="157"/>
        <v>1.2861538461538474E-7</v>
      </c>
      <c r="H1521" s="4">
        <f t="shared" si="158"/>
        <v>2.0461538461538482E-8</v>
      </c>
      <c r="I1521">
        <v>171800</v>
      </c>
      <c r="J1521">
        <f t="shared" si="160"/>
        <v>0.91552849243306167</v>
      </c>
      <c r="K1521" s="50">
        <f>I1521*CVDISL</f>
        <v>355.19633312632578</v>
      </c>
      <c r="L1521" s="53">
        <f t="shared" si="159"/>
        <v>2.9267312704640696</v>
      </c>
      <c r="M1521">
        <v>30.6</v>
      </c>
      <c r="N1521">
        <v>31.1</v>
      </c>
      <c r="O1521">
        <v>773</v>
      </c>
      <c r="P1521">
        <v>64.11</v>
      </c>
      <c r="Q1521">
        <v>-21.88</v>
      </c>
      <c r="R1521" s="7">
        <v>24.864000000000001</v>
      </c>
      <c r="S1521">
        <v>42762</v>
      </c>
      <c r="T1521">
        <v>5</v>
      </c>
      <c r="U1521" s="9">
        <v>8.7957999999999998</v>
      </c>
      <c r="V1521" s="9">
        <v>7.6407999999999996</v>
      </c>
      <c r="W1521" s="9">
        <v>8.5640999999999998</v>
      </c>
      <c r="X1521" s="9">
        <v>8.9011999999999993</v>
      </c>
      <c r="Y1521" s="9">
        <v>9.0823</v>
      </c>
    </row>
    <row r="1522" spans="1:25" hidden="1" x14ac:dyDescent="0.3">
      <c r="A1522" t="s">
        <v>1660</v>
      </c>
      <c r="B1522" t="s">
        <v>1661</v>
      </c>
      <c r="C1522" t="s">
        <v>1662</v>
      </c>
      <c r="D1522" t="s">
        <v>14</v>
      </c>
      <c r="E1522" s="52">
        <f>Transportation!E1522/1000000</f>
        <v>1.2200000000000002E-5</v>
      </c>
      <c r="F1522" s="55">
        <f t="shared" si="156"/>
        <v>2.9494505494505529E-6</v>
      </c>
      <c r="G1522" s="57">
        <f t="shared" si="157"/>
        <v>2.9494505494505529E-7</v>
      </c>
      <c r="H1522" s="4">
        <f t="shared" si="158"/>
        <v>4.6923076923076972E-8</v>
      </c>
      <c r="I1522">
        <v>124300</v>
      </c>
      <c r="J1522">
        <f t="shared" si="160"/>
        <v>2.9018308527755434</v>
      </c>
      <c r="K1522" s="50">
        <f t="shared" ref="K1522:K1585" si="164">I1522*CVDIND</f>
        <v>234.60960030918554</v>
      </c>
      <c r="L1522" s="53">
        <f t="shared" si="159"/>
        <v>6.1271763888107991</v>
      </c>
      <c r="M1522">
        <v>14.9</v>
      </c>
      <c r="N1522">
        <v>32.200000000000003</v>
      </c>
      <c r="O1522">
        <v>312</v>
      </c>
      <c r="P1522">
        <v>30.15</v>
      </c>
      <c r="Q1522">
        <v>74.19</v>
      </c>
      <c r="R1522" s="7">
        <v>9.6609999999999996</v>
      </c>
      <c r="S1522">
        <v>57400</v>
      </c>
      <c r="T1522">
        <v>2</v>
      </c>
      <c r="U1522" s="9">
        <v>33.695</v>
      </c>
      <c r="V1522" s="9">
        <v>33.744999999999997</v>
      </c>
      <c r="W1522" s="9">
        <v>33.625</v>
      </c>
      <c r="X1522" s="9">
        <v>33.81</v>
      </c>
      <c r="Y1522" s="9">
        <v>33.994999999999997</v>
      </c>
    </row>
    <row r="1523" spans="1:25" hidden="1" x14ac:dyDescent="0.3">
      <c r="A1523" t="s">
        <v>1660</v>
      </c>
      <c r="B1523" t="s">
        <v>1661</v>
      </c>
      <c r="C1523" t="s">
        <v>1663</v>
      </c>
      <c r="D1523" t="s">
        <v>14</v>
      </c>
      <c r="E1523" s="52">
        <f>Transportation!E1523/1000000</f>
        <v>6.6500000000000007E-6</v>
      </c>
      <c r="F1523" s="55">
        <f t="shared" si="156"/>
        <v>1.6076923076923095E-6</v>
      </c>
      <c r="G1523" s="57">
        <f t="shared" si="157"/>
        <v>1.6076923076923095E-7</v>
      </c>
      <c r="H1523" s="4">
        <f t="shared" si="158"/>
        <v>2.5576923076923105E-8</v>
      </c>
      <c r="I1523">
        <v>107300</v>
      </c>
      <c r="J1523">
        <f t="shared" si="160"/>
        <v>1.8323368476234858</v>
      </c>
      <c r="K1523" s="50">
        <f t="shared" si="164"/>
        <v>202.5230097600612</v>
      </c>
      <c r="L1523" s="53">
        <f t="shared" si="159"/>
        <v>3.3398133594747388</v>
      </c>
      <c r="M1523">
        <v>22.5</v>
      </c>
      <c r="N1523">
        <v>22.6</v>
      </c>
      <c r="O1523">
        <v>433</v>
      </c>
      <c r="P1523">
        <v>21.29</v>
      </c>
      <c r="Q1523">
        <v>77.510000000000005</v>
      </c>
      <c r="R1523" s="7">
        <v>19.145</v>
      </c>
      <c r="S1523" s="8">
        <v>162400</v>
      </c>
      <c r="T1523">
        <v>4</v>
      </c>
      <c r="U1523" s="9">
        <v>19.838000000000001</v>
      </c>
      <c r="V1523" s="9">
        <v>19.667999999999999</v>
      </c>
      <c r="W1523" s="9">
        <v>18.623999999999999</v>
      </c>
      <c r="X1523" s="9">
        <v>19.376000000000001</v>
      </c>
      <c r="Y1523" s="9">
        <v>20.513000000000002</v>
      </c>
    </row>
    <row r="1524" spans="1:25" hidden="1" x14ac:dyDescent="0.3">
      <c r="A1524" t="s">
        <v>1660</v>
      </c>
      <c r="B1524" t="s">
        <v>1661</v>
      </c>
      <c r="C1524" t="s">
        <v>1664</v>
      </c>
      <c r="D1524" t="s">
        <v>14</v>
      </c>
      <c r="E1524" s="52">
        <f>Transportation!E1524/1000000</f>
        <v>1.43E-5</v>
      </c>
      <c r="F1524" s="55">
        <f t="shared" si="156"/>
        <v>3.4571428571428608E-6</v>
      </c>
      <c r="G1524" s="57">
        <f t="shared" si="157"/>
        <v>3.4571428571428607E-7</v>
      </c>
      <c r="H1524" s="4">
        <f t="shared" si="158"/>
        <v>5.5000000000000056E-8</v>
      </c>
      <c r="I1524">
        <v>129400</v>
      </c>
      <c r="J1524">
        <f t="shared" si="160"/>
        <v>3.2672709621329212</v>
      </c>
      <c r="K1524" s="50">
        <f t="shared" si="164"/>
        <v>244.23557747392283</v>
      </c>
      <c r="L1524" s="53">
        <f t="shared" si="159"/>
        <v>7.1818542918028205</v>
      </c>
      <c r="M1524">
        <v>10.4</v>
      </c>
      <c r="N1524">
        <v>40.200000000000003</v>
      </c>
      <c r="O1524">
        <v>350</v>
      </c>
      <c r="P1524">
        <v>19.68</v>
      </c>
      <c r="Q1524">
        <v>78.52</v>
      </c>
      <c r="R1524" s="7">
        <v>8.7286999999999999</v>
      </c>
      <c r="S1524">
        <v>52100</v>
      </c>
      <c r="T1524">
        <v>1</v>
      </c>
      <c r="U1524" s="9">
        <v>20.224</v>
      </c>
      <c r="V1524" s="9">
        <v>20.224</v>
      </c>
      <c r="W1524" s="9">
        <v>20.224</v>
      </c>
      <c r="X1524" s="9">
        <v>20.224</v>
      </c>
      <c r="Y1524" s="9">
        <v>20.224</v>
      </c>
    </row>
    <row r="1525" spans="1:25" hidden="1" x14ac:dyDescent="0.3">
      <c r="A1525" t="s">
        <v>1660</v>
      </c>
      <c r="B1525" t="s">
        <v>1661</v>
      </c>
      <c r="C1525" t="s">
        <v>1665</v>
      </c>
      <c r="D1525" t="s">
        <v>14</v>
      </c>
      <c r="E1525" s="52">
        <f>Transportation!E1525/1000000</f>
        <v>1.1200000000000001E-5</v>
      </c>
      <c r="F1525" s="55">
        <f t="shared" si="156"/>
        <v>2.7076923076923106E-6</v>
      </c>
      <c r="G1525" s="57">
        <f t="shared" si="157"/>
        <v>2.7076923076923106E-7</v>
      </c>
      <c r="H1525" s="4">
        <f t="shared" si="158"/>
        <v>4.307692307692312E-8</v>
      </c>
      <c r="I1525">
        <v>162500</v>
      </c>
      <c r="J1525">
        <f t="shared" si="160"/>
        <v>2.0377366153846155</v>
      </c>
      <c r="K1525" s="50">
        <f t="shared" si="164"/>
        <v>306.71005671957079</v>
      </c>
      <c r="L1525" s="53">
        <f t="shared" si="159"/>
        <v>5.6249488159574543</v>
      </c>
      <c r="M1525">
        <v>11</v>
      </c>
      <c r="N1525">
        <v>49</v>
      </c>
      <c r="O1525">
        <v>564</v>
      </c>
      <c r="P1525">
        <v>15.63</v>
      </c>
      <c r="Q1525">
        <v>77.27</v>
      </c>
      <c r="R1525" s="7">
        <v>11.505000000000001</v>
      </c>
      <c r="S1525">
        <v>56270</v>
      </c>
      <c r="T1525">
        <v>1</v>
      </c>
      <c r="U1525" s="9">
        <v>16.669</v>
      </c>
      <c r="V1525" s="9">
        <v>16.669</v>
      </c>
      <c r="W1525" s="9">
        <v>16.669</v>
      </c>
      <c r="X1525" s="9">
        <v>16.669</v>
      </c>
      <c r="Y1525" s="9">
        <v>16.669</v>
      </c>
    </row>
    <row r="1526" spans="1:25" hidden="1" x14ac:dyDescent="0.3">
      <c r="A1526" t="s">
        <v>1660</v>
      </c>
      <c r="B1526" t="s">
        <v>1661</v>
      </c>
      <c r="C1526" t="s">
        <v>1666</v>
      </c>
      <c r="D1526" t="s">
        <v>14</v>
      </c>
      <c r="E1526" s="52">
        <f>Transportation!E1526/1000000</f>
        <v>2.0999999999999999E-5</v>
      </c>
      <c r="F1526" s="55">
        <f t="shared" si="156"/>
        <v>5.076923076923082E-6</v>
      </c>
      <c r="G1526" s="57">
        <f t="shared" si="157"/>
        <v>5.0769230769230816E-7</v>
      </c>
      <c r="H1526" s="4">
        <f t="shared" si="158"/>
        <v>8.0769230769230841E-8</v>
      </c>
      <c r="I1526">
        <v>190000</v>
      </c>
      <c r="J1526">
        <f t="shared" si="160"/>
        <v>3.2677519736842107</v>
      </c>
      <c r="K1526" s="50">
        <f t="shared" si="164"/>
        <v>358.61483554903663</v>
      </c>
      <c r="L1526" s="53">
        <f t="shared" si="159"/>
        <v>10.546779029920227</v>
      </c>
      <c r="M1526">
        <v>22.5</v>
      </c>
      <c r="N1526">
        <v>40.1</v>
      </c>
      <c r="O1526">
        <v>257</v>
      </c>
      <c r="P1526">
        <v>23.84</v>
      </c>
      <c r="Q1526">
        <v>91.27</v>
      </c>
      <c r="R1526" s="7">
        <v>6.4111000000000002</v>
      </c>
      <c r="S1526" s="8">
        <v>219370</v>
      </c>
      <c r="T1526">
        <v>2</v>
      </c>
      <c r="U1526" s="9">
        <v>24.724</v>
      </c>
      <c r="V1526" s="9">
        <v>24.687000000000001</v>
      </c>
      <c r="W1526" s="9">
        <v>21.475999999999999</v>
      </c>
      <c r="X1526" s="9">
        <v>23.1</v>
      </c>
      <c r="Y1526" s="9">
        <v>24.725000000000001</v>
      </c>
    </row>
    <row r="1527" spans="1:25" hidden="1" x14ac:dyDescent="0.3">
      <c r="A1527" t="s">
        <v>1660</v>
      </c>
      <c r="B1527" t="s">
        <v>1661</v>
      </c>
      <c r="C1527" t="s">
        <v>1667</v>
      </c>
      <c r="D1527" t="s">
        <v>14</v>
      </c>
      <c r="E1527" s="52">
        <f>Transportation!E1527/1000000</f>
        <v>3.79E-5</v>
      </c>
      <c r="F1527" s="55">
        <f t="shared" si="156"/>
        <v>9.1626373626373719E-6</v>
      </c>
      <c r="G1527" s="57">
        <f t="shared" si="157"/>
        <v>9.1626373626373723E-7</v>
      </c>
      <c r="H1527" s="4">
        <f t="shared" si="158"/>
        <v>1.4576923076923091E-7</v>
      </c>
      <c r="I1527">
        <v>1293000</v>
      </c>
      <c r="J1527">
        <f t="shared" si="160"/>
        <v>0.86661075986078884</v>
      </c>
      <c r="K1527" s="50">
        <f t="shared" si="164"/>
        <v>2440.4683282363385</v>
      </c>
      <c r="L1527" s="53">
        <f t="shared" si="159"/>
        <v>19.034425011141742</v>
      </c>
      <c r="M1527">
        <v>148</v>
      </c>
      <c r="N1527">
        <v>106</v>
      </c>
      <c r="O1527">
        <v>310</v>
      </c>
      <c r="P1527">
        <v>27.2</v>
      </c>
      <c r="Q1527">
        <v>78</v>
      </c>
      <c r="R1527" s="7">
        <v>2.9112</v>
      </c>
      <c r="S1527" s="8">
        <v>1255500</v>
      </c>
      <c r="T1527">
        <v>5</v>
      </c>
      <c r="U1527" s="9">
        <v>37.951000000000001</v>
      </c>
      <c r="V1527" s="9">
        <v>38.253</v>
      </c>
      <c r="W1527" s="9">
        <v>36.76</v>
      </c>
      <c r="X1527" s="9">
        <v>38.273000000000003</v>
      </c>
      <c r="Y1527" s="9">
        <v>39.414999999999999</v>
      </c>
    </row>
    <row r="1528" spans="1:25" hidden="1" x14ac:dyDescent="0.3">
      <c r="A1528" t="s">
        <v>1660</v>
      </c>
      <c r="B1528" t="s">
        <v>1661</v>
      </c>
      <c r="C1528" t="s">
        <v>1668</v>
      </c>
      <c r="D1528" t="s">
        <v>14</v>
      </c>
      <c r="E1528" s="52">
        <f>Transportation!E1528/1000000</f>
        <v>9.55E-6</v>
      </c>
      <c r="F1528" s="55">
        <f t="shared" si="156"/>
        <v>2.308791208791211E-6</v>
      </c>
      <c r="G1528" s="57">
        <f t="shared" si="157"/>
        <v>2.3087912087912112E-7</v>
      </c>
      <c r="H1528" s="4">
        <f t="shared" si="158"/>
        <v>3.6730769230769265E-8</v>
      </c>
      <c r="I1528">
        <v>347600</v>
      </c>
      <c r="J1528">
        <f t="shared" si="160"/>
        <v>0.81228231084579972</v>
      </c>
      <c r="K1528" s="50">
        <f t="shared" si="164"/>
        <v>656.076404404448</v>
      </c>
      <c r="L1528" s="53">
        <f t="shared" si="159"/>
        <v>4.7962733207494352</v>
      </c>
      <c r="M1528">
        <v>61.5</v>
      </c>
      <c r="N1528">
        <v>44.300000000000004</v>
      </c>
      <c r="O1528">
        <v>541</v>
      </c>
      <c r="P1528">
        <v>19.11</v>
      </c>
      <c r="Q1528">
        <v>74.739999999999995</v>
      </c>
      <c r="R1528" s="7">
        <v>12.212</v>
      </c>
      <c r="S1528" s="8">
        <v>210940</v>
      </c>
      <c r="T1528">
        <v>4</v>
      </c>
      <c r="U1528" s="9">
        <v>17.858000000000001</v>
      </c>
      <c r="V1528" s="9">
        <v>17.923999999999999</v>
      </c>
      <c r="W1528" s="9">
        <v>17.747</v>
      </c>
      <c r="X1528" s="9">
        <v>18.039000000000001</v>
      </c>
      <c r="Y1528" s="9">
        <v>18.234000000000002</v>
      </c>
    </row>
    <row r="1529" spans="1:25" hidden="1" x14ac:dyDescent="0.3">
      <c r="A1529" t="s">
        <v>1660</v>
      </c>
      <c r="B1529" t="s">
        <v>1661</v>
      </c>
      <c r="C1529" t="s">
        <v>1669</v>
      </c>
      <c r="D1529" t="s">
        <v>14</v>
      </c>
      <c r="E1529" s="52">
        <f>Transportation!E1529/1000000</f>
        <v>7.1000000000000005E-5</v>
      </c>
      <c r="F1529" s="55">
        <f t="shared" si="156"/>
        <v>1.7164835164835184E-5</v>
      </c>
      <c r="G1529" s="57">
        <f t="shared" si="157"/>
        <v>1.7164835164835183E-6</v>
      </c>
      <c r="H1529" s="4">
        <f t="shared" si="158"/>
        <v>2.7307692307692337E-7</v>
      </c>
      <c r="I1529">
        <v>4427000</v>
      </c>
      <c r="J1529">
        <f t="shared" si="160"/>
        <v>0.47416797492658685</v>
      </c>
      <c r="K1529" s="50">
        <f t="shared" si="164"/>
        <v>8355.7256682925527</v>
      </c>
      <c r="L1529" s="53">
        <f t="shared" si="159"/>
        <v>35.658157672587429</v>
      </c>
      <c r="M1529">
        <v>225</v>
      </c>
      <c r="N1529">
        <v>295</v>
      </c>
      <c r="O1529">
        <v>487</v>
      </c>
      <c r="P1529">
        <v>23.04</v>
      </c>
      <c r="Q1529">
        <v>72.59</v>
      </c>
      <c r="R1529" s="7">
        <v>1.6493</v>
      </c>
      <c r="S1529" s="8">
        <v>4868700</v>
      </c>
      <c r="T1529">
        <v>8</v>
      </c>
      <c r="U1529" s="9">
        <v>24.684999999999999</v>
      </c>
      <c r="V1529" s="9">
        <v>24.466000000000001</v>
      </c>
      <c r="W1529" s="9">
        <v>23.01</v>
      </c>
      <c r="X1529" s="9">
        <v>23.63</v>
      </c>
      <c r="Y1529" s="9">
        <v>25.957000000000001</v>
      </c>
    </row>
    <row r="1530" spans="1:25" hidden="1" x14ac:dyDescent="0.3">
      <c r="A1530" t="s">
        <v>1660</v>
      </c>
      <c r="B1530" t="s">
        <v>1661</v>
      </c>
      <c r="C1530" t="s">
        <v>1670</v>
      </c>
      <c r="D1530" t="s">
        <v>14</v>
      </c>
      <c r="E1530" s="52">
        <f>Transportation!E1530/1000000</f>
        <v>3.8999999999999999E-5</v>
      </c>
      <c r="F1530" s="55">
        <f t="shared" si="156"/>
        <v>9.428571428571438E-6</v>
      </c>
      <c r="G1530" s="57">
        <f t="shared" si="157"/>
        <v>9.4285714285714384E-7</v>
      </c>
      <c r="H1530" s="4">
        <f t="shared" si="158"/>
        <v>1.5000000000000015E-7</v>
      </c>
      <c r="I1530">
        <v>490500</v>
      </c>
      <c r="J1530">
        <f t="shared" si="160"/>
        <v>2.3507637614678898</v>
      </c>
      <c r="K1530" s="50">
        <f t="shared" si="164"/>
        <v>925.79250966738141</v>
      </c>
      <c r="L1530" s="53">
        <f t="shared" si="159"/>
        <v>19.586875341280422</v>
      </c>
      <c r="M1530">
        <v>15.5</v>
      </c>
      <c r="N1530">
        <v>124</v>
      </c>
      <c r="O1530">
        <v>395</v>
      </c>
      <c r="P1530">
        <v>26.45</v>
      </c>
      <c r="Q1530">
        <v>74.63</v>
      </c>
      <c r="R1530" s="7">
        <v>3.1762999999999999</v>
      </c>
      <c r="S1530" s="8">
        <v>177540</v>
      </c>
      <c r="T1530">
        <v>2</v>
      </c>
      <c r="U1530" s="9">
        <v>25.294</v>
      </c>
      <c r="V1530" s="9">
        <v>25.294</v>
      </c>
      <c r="W1530" s="9">
        <v>23.963999999999999</v>
      </c>
      <c r="X1530" s="9">
        <v>24.629000000000001</v>
      </c>
      <c r="Y1530" s="9">
        <v>25.294</v>
      </c>
    </row>
    <row r="1531" spans="1:25" hidden="1" x14ac:dyDescent="0.3">
      <c r="A1531" t="s">
        <v>1660</v>
      </c>
      <c r="B1531" t="s">
        <v>1661</v>
      </c>
      <c r="C1531" t="s">
        <v>1671</v>
      </c>
      <c r="D1531" t="s">
        <v>14</v>
      </c>
      <c r="E1531" s="52">
        <f>Transportation!E1531/1000000</f>
        <v>1.4600000000000001E-5</v>
      </c>
      <c r="F1531" s="55">
        <f t="shared" si="156"/>
        <v>3.5296703296703335E-6</v>
      </c>
      <c r="G1531" s="57">
        <f t="shared" si="157"/>
        <v>3.5296703296703337E-7</v>
      </c>
      <c r="H1531" s="4">
        <f t="shared" si="158"/>
        <v>5.6153846153846209E-8</v>
      </c>
      <c r="I1531">
        <v>400500</v>
      </c>
      <c r="J1531">
        <f t="shared" si="160"/>
        <v>1.0777889513108614</v>
      </c>
      <c r="K1531" s="50">
        <f t="shared" si="164"/>
        <v>755.92232440731141</v>
      </c>
      <c r="L1531" s="53">
        <f t="shared" si="159"/>
        <v>7.3325225636588236</v>
      </c>
      <c r="M1531">
        <v>55.7</v>
      </c>
      <c r="N1531">
        <v>53.6</v>
      </c>
      <c r="O1531">
        <v>436</v>
      </c>
      <c r="P1531">
        <v>20.72</v>
      </c>
      <c r="Q1531">
        <v>77</v>
      </c>
      <c r="R1531" s="7">
        <v>8.1326999999999998</v>
      </c>
      <c r="S1531" s="8">
        <v>245560</v>
      </c>
      <c r="T1531">
        <v>4</v>
      </c>
      <c r="U1531" s="9">
        <v>21.088000000000001</v>
      </c>
      <c r="V1531" s="9">
        <v>21.030999999999999</v>
      </c>
      <c r="W1531" s="9">
        <v>20.513000000000002</v>
      </c>
      <c r="X1531" s="9">
        <v>20.850999999999999</v>
      </c>
      <c r="Y1531" s="9">
        <v>21.428000000000001</v>
      </c>
    </row>
    <row r="1532" spans="1:25" hidden="1" x14ac:dyDescent="0.3">
      <c r="A1532" t="s">
        <v>1660</v>
      </c>
      <c r="B1532" t="s">
        <v>1661</v>
      </c>
      <c r="C1532" t="s">
        <v>1672</v>
      </c>
      <c r="D1532" t="s">
        <v>14</v>
      </c>
      <c r="E1532" s="52">
        <f>Transportation!E1532/1000000</f>
        <v>3.0000000000000001E-5</v>
      </c>
      <c r="F1532" s="55">
        <f t="shared" si="156"/>
        <v>7.2527472527472609E-6</v>
      </c>
      <c r="G1532" s="57">
        <f t="shared" si="157"/>
        <v>7.25274725274726E-7</v>
      </c>
      <c r="H1532" s="4">
        <f t="shared" si="158"/>
        <v>1.153846153846155E-7</v>
      </c>
      <c r="I1532">
        <v>669100</v>
      </c>
      <c r="J1532">
        <f t="shared" si="160"/>
        <v>1.3256034225078464</v>
      </c>
      <c r="K1532" s="50">
        <f t="shared" si="164"/>
        <v>1262.8904550834759</v>
      </c>
      <c r="L1532" s="53">
        <f t="shared" si="159"/>
        <v>15.066827185600326</v>
      </c>
      <c r="M1532">
        <v>64.600000000000009</v>
      </c>
      <c r="N1532">
        <v>83.2</v>
      </c>
      <c r="O1532">
        <v>325</v>
      </c>
      <c r="P1532">
        <v>27.91</v>
      </c>
      <c r="Q1532">
        <v>78.069999999999993</v>
      </c>
      <c r="R1532" s="7">
        <v>3.9073000000000002</v>
      </c>
      <c r="S1532" s="8">
        <v>600170</v>
      </c>
      <c r="T1532">
        <v>4</v>
      </c>
      <c r="U1532" s="9">
        <v>42.204999999999998</v>
      </c>
      <c r="V1532" s="9">
        <v>42.183999999999997</v>
      </c>
      <c r="W1532" s="9">
        <v>41.375</v>
      </c>
      <c r="X1532" s="9">
        <v>41.988</v>
      </c>
      <c r="Y1532" s="9">
        <v>42.555</v>
      </c>
    </row>
    <row r="1533" spans="1:25" hidden="1" x14ac:dyDescent="0.3">
      <c r="A1533" t="s">
        <v>1660</v>
      </c>
      <c r="B1533" t="s">
        <v>1661</v>
      </c>
      <c r="C1533" t="s">
        <v>1673</v>
      </c>
      <c r="D1533" t="s">
        <v>14</v>
      </c>
      <c r="E1533" s="52">
        <f>Transportation!E1533/1000000</f>
        <v>3.4700000000000003E-5</v>
      </c>
      <c r="F1533" s="55">
        <f t="shared" si="156"/>
        <v>8.3890109890109983E-6</v>
      </c>
      <c r="G1533" s="57">
        <f t="shared" si="157"/>
        <v>8.3890109890109989E-7</v>
      </c>
      <c r="H1533" s="4">
        <f t="shared" si="158"/>
        <v>1.3346153846153859E-7</v>
      </c>
      <c r="I1533">
        <v>1035000</v>
      </c>
      <c r="J1533">
        <f t="shared" si="160"/>
        <v>0.99122561594202918</v>
      </c>
      <c r="K1533" s="50">
        <f t="shared" si="164"/>
        <v>1953.5071304908047</v>
      </c>
      <c r="L1533" s="53">
        <f t="shared" si="159"/>
        <v>17.427296778011044</v>
      </c>
      <c r="M1533">
        <v>111</v>
      </c>
      <c r="N1533">
        <v>98.300000000000011</v>
      </c>
      <c r="O1533">
        <v>313</v>
      </c>
      <c r="P1533">
        <v>25.46</v>
      </c>
      <c r="Q1533">
        <v>81.83</v>
      </c>
      <c r="R1533" s="7">
        <v>3.1876000000000002</v>
      </c>
      <c r="S1533" s="8">
        <v>1019100</v>
      </c>
      <c r="T1533">
        <v>5</v>
      </c>
      <c r="U1533" s="9">
        <v>41.478999999999999</v>
      </c>
      <c r="V1533" s="9">
        <v>40.956000000000003</v>
      </c>
      <c r="W1533" s="9">
        <v>35.701999999999998</v>
      </c>
      <c r="X1533" s="9">
        <v>39.689</v>
      </c>
      <c r="Y1533" s="9">
        <v>41.646999999999998</v>
      </c>
    </row>
    <row r="1534" spans="1:25" hidden="1" x14ac:dyDescent="0.3">
      <c r="A1534" t="s">
        <v>1660</v>
      </c>
      <c r="B1534" t="s">
        <v>1661</v>
      </c>
      <c r="C1534" t="s">
        <v>1674</v>
      </c>
      <c r="D1534" t="s">
        <v>14</v>
      </c>
      <c r="E1534" s="52">
        <f>Transportation!E1534/1000000</f>
        <v>1.73E-5</v>
      </c>
      <c r="F1534" s="55">
        <f t="shared" si="156"/>
        <v>4.1824175824175868E-6</v>
      </c>
      <c r="G1534" s="57">
        <f t="shared" si="157"/>
        <v>4.182417582417587E-7</v>
      </c>
      <c r="H1534" s="4">
        <f t="shared" si="158"/>
        <v>6.6538461538461599E-8</v>
      </c>
      <c r="I1534">
        <v>266200</v>
      </c>
      <c r="J1534">
        <f t="shared" si="160"/>
        <v>1.9214161814425244</v>
      </c>
      <c r="K1534" s="50">
        <f t="shared" si="164"/>
        <v>502.43825906922922</v>
      </c>
      <c r="L1534" s="53">
        <f t="shared" si="159"/>
        <v>8.6885370103628539</v>
      </c>
      <c r="M1534">
        <v>27.8</v>
      </c>
      <c r="N1534">
        <v>50.5</v>
      </c>
      <c r="O1534">
        <v>341</v>
      </c>
      <c r="P1534">
        <v>27.57</v>
      </c>
      <c r="Q1534">
        <v>76.61</v>
      </c>
      <c r="R1534" s="7">
        <v>6.7582000000000004</v>
      </c>
      <c r="S1534" s="8">
        <v>223470</v>
      </c>
      <c r="T1534">
        <v>4</v>
      </c>
      <c r="U1534" s="9">
        <v>26.22</v>
      </c>
      <c r="V1534" s="9">
        <v>26.094000000000001</v>
      </c>
      <c r="W1534" s="9">
        <v>25.388999999999999</v>
      </c>
      <c r="X1534" s="9">
        <v>26.641999999999999</v>
      </c>
      <c r="Y1534" s="9">
        <v>26.995999999999999</v>
      </c>
    </row>
    <row r="1535" spans="1:25" hidden="1" x14ac:dyDescent="0.3">
      <c r="A1535" t="s">
        <v>1660</v>
      </c>
      <c r="B1535" t="s">
        <v>1661</v>
      </c>
      <c r="C1535" t="s">
        <v>1675</v>
      </c>
      <c r="D1535" t="s">
        <v>14</v>
      </c>
      <c r="E1535" s="52">
        <f>Transportation!E1535/1000000</f>
        <v>5.0800000000000005E-6</v>
      </c>
      <c r="F1535" s="55">
        <f t="shared" si="156"/>
        <v>1.2281318681318696E-6</v>
      </c>
      <c r="G1535" s="57">
        <f t="shared" si="157"/>
        <v>1.2281318681318696E-7</v>
      </c>
      <c r="H1535" s="4">
        <f t="shared" si="158"/>
        <v>1.9538461538461558E-8</v>
      </c>
      <c r="I1535">
        <v>139300</v>
      </c>
      <c r="J1535">
        <f t="shared" si="160"/>
        <v>1.0781917085427135</v>
      </c>
      <c r="K1535" s="50">
        <f t="shared" si="164"/>
        <v>262.92129785253053</v>
      </c>
      <c r="L1535" s="53">
        <f t="shared" si="159"/>
        <v>2.551316070094988</v>
      </c>
      <c r="M1535">
        <v>55.400000000000006</v>
      </c>
      <c r="N1535">
        <v>18.7</v>
      </c>
      <c r="O1535">
        <v>425</v>
      </c>
      <c r="P1535">
        <v>30.37</v>
      </c>
      <c r="Q1535">
        <v>76.81</v>
      </c>
      <c r="R1535" s="7">
        <v>22.681999999999999</v>
      </c>
      <c r="S1535" s="8">
        <v>359020</v>
      </c>
      <c r="T1535">
        <v>4</v>
      </c>
      <c r="U1535" s="9">
        <v>36.353000000000002</v>
      </c>
      <c r="V1535" s="9">
        <v>36.229999999999997</v>
      </c>
      <c r="W1535" s="9">
        <v>34.872999999999998</v>
      </c>
      <c r="X1535" s="9">
        <v>36.231000000000002</v>
      </c>
      <c r="Y1535" s="9">
        <v>38.043999999999997</v>
      </c>
    </row>
    <row r="1536" spans="1:25" hidden="1" x14ac:dyDescent="0.3">
      <c r="A1536" t="s">
        <v>1660</v>
      </c>
      <c r="B1536" t="s">
        <v>1661</v>
      </c>
      <c r="C1536" t="s">
        <v>1676</v>
      </c>
      <c r="D1536" t="s">
        <v>14</v>
      </c>
      <c r="E1536" s="52">
        <f>Transportation!E1536/1000000</f>
        <v>1.0900000000000001E-5</v>
      </c>
      <c r="F1536" s="55">
        <f t="shared" si="156"/>
        <v>2.6351648351648379E-6</v>
      </c>
      <c r="G1536" s="57">
        <f t="shared" si="157"/>
        <v>2.6351648351648381E-7</v>
      </c>
      <c r="H1536" s="4">
        <f t="shared" si="158"/>
        <v>4.1923076923076967E-8</v>
      </c>
      <c r="I1536">
        <v>100000</v>
      </c>
      <c r="J1536">
        <f t="shared" si="160"/>
        <v>3.2226258749999999</v>
      </c>
      <c r="K1536" s="50">
        <f t="shared" si="164"/>
        <v>188.74465028896665</v>
      </c>
      <c r="L1536" s="53">
        <f t="shared" si="159"/>
        <v>5.4742805441014513</v>
      </c>
      <c r="M1536">
        <v>5.76</v>
      </c>
      <c r="N1536">
        <v>41.7</v>
      </c>
      <c r="O1536">
        <v>467</v>
      </c>
      <c r="P1536">
        <v>12.79</v>
      </c>
      <c r="Q1536">
        <v>78.709999999999994</v>
      </c>
      <c r="R1536" s="7">
        <v>11.218</v>
      </c>
      <c r="S1536" s="8">
        <v>200090</v>
      </c>
      <c r="T1536">
        <v>3</v>
      </c>
      <c r="U1536" s="9">
        <v>13.368</v>
      </c>
      <c r="V1536" s="9">
        <v>13.53</v>
      </c>
      <c r="W1536" s="9">
        <v>12.647</v>
      </c>
      <c r="X1536" s="9">
        <v>13.249000000000001</v>
      </c>
      <c r="Y1536" s="9">
        <v>14.446999999999999</v>
      </c>
    </row>
    <row r="1537" spans="1:25" hidden="1" x14ac:dyDescent="0.3">
      <c r="A1537" t="s">
        <v>1660</v>
      </c>
      <c r="B1537" t="s">
        <v>1661</v>
      </c>
      <c r="C1537" t="s">
        <v>1677</v>
      </c>
      <c r="D1537" t="s">
        <v>14</v>
      </c>
      <c r="E1537" s="52">
        <f>Transportation!E1537/1000000</f>
        <v>1.95E-5</v>
      </c>
      <c r="F1537" s="55">
        <f t="shared" si="156"/>
        <v>4.714285714285719E-6</v>
      </c>
      <c r="G1537" s="57">
        <f t="shared" si="157"/>
        <v>4.7142857142857192E-7</v>
      </c>
      <c r="H1537" s="4">
        <f t="shared" si="158"/>
        <v>7.5000000000000076E-8</v>
      </c>
      <c r="I1537">
        <v>549500</v>
      </c>
      <c r="J1537">
        <f t="shared" si="160"/>
        <v>1.0491807324840765</v>
      </c>
      <c r="K1537" s="50">
        <f t="shared" si="164"/>
        <v>1037.1518533378717</v>
      </c>
      <c r="L1537" s="53">
        <f t="shared" si="159"/>
        <v>9.7934376706402109</v>
      </c>
      <c r="M1537">
        <v>69.100000000000009</v>
      </c>
      <c r="N1537">
        <v>66.100000000000009</v>
      </c>
      <c r="O1537">
        <v>415</v>
      </c>
      <c r="P1537">
        <v>20.93</v>
      </c>
      <c r="Q1537">
        <v>77.75</v>
      </c>
      <c r="R1537" s="7">
        <v>6.2737999999999996</v>
      </c>
      <c r="S1537" s="8">
        <v>153910</v>
      </c>
      <c r="T1537">
        <v>2</v>
      </c>
      <c r="U1537" s="9">
        <v>21.613</v>
      </c>
      <c r="V1537" s="9">
        <v>21.585000000000001</v>
      </c>
      <c r="W1537" s="9">
        <v>21.428000000000001</v>
      </c>
      <c r="X1537" s="9">
        <v>21.524000000000001</v>
      </c>
      <c r="Y1537" s="9">
        <v>21.62</v>
      </c>
    </row>
    <row r="1538" spans="1:25" hidden="1" x14ac:dyDescent="0.3">
      <c r="A1538" t="s">
        <v>1660</v>
      </c>
      <c r="B1538" t="s">
        <v>1661</v>
      </c>
      <c r="C1538" t="s">
        <v>1678</v>
      </c>
      <c r="D1538" t="s">
        <v>14</v>
      </c>
      <c r="E1538" s="52">
        <f>Transportation!E1538/1000000</f>
        <v>3.3899999999999997E-5</v>
      </c>
      <c r="F1538" s="55">
        <f t="shared" ref="F1538:F1601" si="165">0.241758241758242*E1538</f>
        <v>8.1956043956044028E-6</v>
      </c>
      <c r="G1538" s="57">
        <f t="shared" ref="G1538:G1601" si="166">0.0241758241758242*E1538</f>
        <v>8.1956043956044032E-7</v>
      </c>
      <c r="H1538" s="4">
        <f t="shared" ref="H1538:H1601" si="167">0.00384615384615385*E1538</f>
        <v>1.303846153846155E-7</v>
      </c>
      <c r="I1538">
        <v>990000</v>
      </c>
      <c r="J1538">
        <f t="shared" si="160"/>
        <v>1.0123901136363636</v>
      </c>
      <c r="K1538" s="50">
        <f t="shared" si="164"/>
        <v>1868.5720378607698</v>
      </c>
      <c r="L1538" s="53">
        <f t="shared" ref="L1538:L1601" si="168">(J1538/10)*K1538*0.09</f>
        <v>17.025514719728363</v>
      </c>
      <c r="M1538">
        <v>87.600000000000009</v>
      </c>
      <c r="N1538">
        <v>106</v>
      </c>
      <c r="O1538">
        <v>335</v>
      </c>
      <c r="P1538">
        <v>31.64</v>
      </c>
      <c r="Q1538">
        <v>74.86</v>
      </c>
      <c r="R1538" s="7">
        <v>3.1673</v>
      </c>
      <c r="S1538" s="8">
        <v>320000</v>
      </c>
      <c r="T1538">
        <v>4</v>
      </c>
      <c r="U1538" s="9">
        <v>30.940999999999999</v>
      </c>
      <c r="V1538" s="9">
        <v>31.039000000000001</v>
      </c>
      <c r="W1538" s="9">
        <v>30.699000000000002</v>
      </c>
      <c r="X1538" s="9">
        <v>30.954999999999998</v>
      </c>
      <c r="Y1538" s="9">
        <v>32.280999999999999</v>
      </c>
    </row>
    <row r="1539" spans="1:25" hidden="1" x14ac:dyDescent="0.3">
      <c r="A1539" t="s">
        <v>1660</v>
      </c>
      <c r="B1539" t="s">
        <v>1661</v>
      </c>
      <c r="C1539" t="s">
        <v>1679</v>
      </c>
      <c r="D1539" t="s">
        <v>14</v>
      </c>
      <c r="E1539" s="52">
        <f>Transportation!E1539/1000000</f>
        <v>1.5600000000000003E-5</v>
      </c>
      <c r="F1539" s="55">
        <f t="shared" si="165"/>
        <v>3.7714285714285762E-6</v>
      </c>
      <c r="G1539" s="57">
        <f t="shared" si="166"/>
        <v>3.771428571428576E-7</v>
      </c>
      <c r="H1539" s="4">
        <f t="shared" si="167"/>
        <v>6.0000000000000074E-8</v>
      </c>
      <c r="I1539">
        <v>165100</v>
      </c>
      <c r="J1539">
        <f t="shared" ref="J1539:J1602" si="169">((591307500000)*E1539)/(20*I1539)</f>
        <v>2.7935787401574808</v>
      </c>
      <c r="K1539" s="50">
        <f t="shared" si="164"/>
        <v>311.61741762708391</v>
      </c>
      <c r="L1539" s="53">
        <f t="shared" si="168"/>
        <v>7.8347501365121692</v>
      </c>
      <c r="M1539">
        <v>13.4</v>
      </c>
      <c r="N1539">
        <v>45.2</v>
      </c>
      <c r="O1539">
        <v>365</v>
      </c>
      <c r="P1539">
        <v>28.9</v>
      </c>
      <c r="Q1539">
        <v>78.459999999999994</v>
      </c>
      <c r="R1539" s="7">
        <v>8.0885999999999996</v>
      </c>
      <c r="S1539" s="8">
        <v>231990</v>
      </c>
      <c r="T1539">
        <v>2</v>
      </c>
      <c r="U1539" s="9">
        <v>48.765999999999998</v>
      </c>
      <c r="V1539" s="9">
        <v>48.728999999999999</v>
      </c>
      <c r="W1539" s="9">
        <v>48.509</v>
      </c>
      <c r="X1539" s="9">
        <v>48.688000000000002</v>
      </c>
      <c r="Y1539" s="9">
        <v>48.868000000000002</v>
      </c>
    </row>
    <row r="1540" spans="1:25" hidden="1" x14ac:dyDescent="0.3">
      <c r="A1540" t="s">
        <v>1660</v>
      </c>
      <c r="B1540" t="s">
        <v>1661</v>
      </c>
      <c r="C1540" t="s">
        <v>1680</v>
      </c>
      <c r="D1540" t="s">
        <v>14</v>
      </c>
      <c r="E1540" s="52">
        <f>Transportation!E1540/1000000</f>
        <v>2.3200000000000001E-5</v>
      </c>
      <c r="F1540" s="55">
        <f t="shared" si="165"/>
        <v>5.608791208791215E-6</v>
      </c>
      <c r="G1540" s="57">
        <f t="shared" si="166"/>
        <v>5.6087912087912148E-7</v>
      </c>
      <c r="H1540" s="4">
        <f t="shared" si="167"/>
        <v>8.9230769230769318E-8</v>
      </c>
      <c r="I1540">
        <v>218500</v>
      </c>
      <c r="J1540">
        <f t="shared" si="169"/>
        <v>3.1392068649885583</v>
      </c>
      <c r="K1540" s="50">
        <f t="shared" si="164"/>
        <v>412.40706088139211</v>
      </c>
      <c r="L1540" s="53">
        <f t="shared" si="168"/>
        <v>11.651679690197584</v>
      </c>
      <c r="M1540">
        <v>6.66</v>
      </c>
      <c r="N1540">
        <v>84.7</v>
      </c>
      <c r="O1540">
        <v>492</v>
      </c>
      <c r="P1540">
        <v>22.56</v>
      </c>
      <c r="Q1540">
        <v>72.95</v>
      </c>
      <c r="R1540" s="7">
        <v>5.8102999999999998</v>
      </c>
      <c r="S1540" s="8">
        <v>152130</v>
      </c>
      <c r="T1540">
        <v>1</v>
      </c>
      <c r="U1540" s="9">
        <v>25.957000000000001</v>
      </c>
      <c r="V1540" s="9">
        <v>25.957000000000001</v>
      </c>
      <c r="W1540" s="9">
        <v>25.957000000000001</v>
      </c>
      <c r="X1540" s="9">
        <v>25.957000000000001</v>
      </c>
      <c r="Y1540" s="9">
        <v>25.957000000000001</v>
      </c>
    </row>
    <row r="1541" spans="1:25" hidden="1" x14ac:dyDescent="0.3">
      <c r="A1541" t="s">
        <v>1660</v>
      </c>
      <c r="B1541" t="s">
        <v>1661</v>
      </c>
      <c r="C1541" t="s">
        <v>1681</v>
      </c>
      <c r="D1541" t="s">
        <v>14</v>
      </c>
      <c r="E1541" s="52">
        <f>Transportation!E1541/1000000</f>
        <v>1.19E-5</v>
      </c>
      <c r="F1541" s="55">
        <f t="shared" si="165"/>
        <v>2.8769230769230798E-6</v>
      </c>
      <c r="G1541" s="57">
        <f t="shared" si="166"/>
        <v>2.8769230769230799E-7</v>
      </c>
      <c r="H1541" s="4">
        <f t="shared" si="167"/>
        <v>4.5769230769230812E-8</v>
      </c>
      <c r="I1541">
        <v>243100</v>
      </c>
      <c r="J1541">
        <f t="shared" si="169"/>
        <v>1.4472561188811188</v>
      </c>
      <c r="K1541" s="50">
        <f t="shared" si="164"/>
        <v>458.83824485247789</v>
      </c>
      <c r="L1541" s="53">
        <f t="shared" si="168"/>
        <v>5.9765081169547951</v>
      </c>
      <c r="M1541">
        <v>19.100000000000001</v>
      </c>
      <c r="N1541">
        <v>55.6</v>
      </c>
      <c r="O1541">
        <v>592</v>
      </c>
      <c r="P1541">
        <v>14.68</v>
      </c>
      <c r="Q1541">
        <v>77.59</v>
      </c>
      <c r="R1541" s="7">
        <v>10.634</v>
      </c>
      <c r="S1541" s="8">
        <v>235880</v>
      </c>
      <c r="T1541">
        <v>4</v>
      </c>
      <c r="U1541" s="9">
        <v>17.948</v>
      </c>
      <c r="V1541" s="9">
        <v>17.974</v>
      </c>
      <c r="W1541" s="9">
        <v>17.649000000000001</v>
      </c>
      <c r="X1541" s="9">
        <v>18.405000000000001</v>
      </c>
      <c r="Y1541" s="9">
        <v>18.963999999999999</v>
      </c>
    </row>
    <row r="1542" spans="1:25" hidden="1" x14ac:dyDescent="0.3">
      <c r="A1542" t="s">
        <v>1660</v>
      </c>
      <c r="B1542" t="s">
        <v>1661</v>
      </c>
      <c r="C1542" t="s">
        <v>1682</v>
      </c>
      <c r="D1542" t="s">
        <v>14</v>
      </c>
      <c r="E1542" s="52">
        <f>Transportation!E1542/1000000</f>
        <v>2.26E-5</v>
      </c>
      <c r="F1542" s="55">
        <f t="shared" si="165"/>
        <v>5.4637362637362697E-6</v>
      </c>
      <c r="G1542" s="57">
        <f t="shared" si="166"/>
        <v>5.4637362637362699E-7</v>
      </c>
      <c r="H1542" s="4">
        <f t="shared" si="167"/>
        <v>8.6923076923077012E-8</v>
      </c>
      <c r="I1542">
        <v>203400</v>
      </c>
      <c r="J1542">
        <f t="shared" si="169"/>
        <v>3.2850416666666669</v>
      </c>
      <c r="K1542" s="50">
        <f t="shared" si="164"/>
        <v>383.90661868775817</v>
      </c>
      <c r="L1542" s="53">
        <f t="shared" si="168"/>
        <v>11.350343146485578</v>
      </c>
      <c r="M1542">
        <v>14.3</v>
      </c>
      <c r="N1542">
        <v>53.900000000000006</v>
      </c>
      <c r="O1542">
        <v>303</v>
      </c>
      <c r="P1542">
        <v>25.57</v>
      </c>
      <c r="Q1542">
        <v>84.66</v>
      </c>
      <c r="R1542" s="7">
        <v>5.6204999999999998</v>
      </c>
      <c r="S1542" s="8">
        <v>380760</v>
      </c>
      <c r="T1542">
        <v>2</v>
      </c>
      <c r="U1542" s="9">
        <v>40.737000000000002</v>
      </c>
      <c r="V1542" s="9">
        <v>40.732999999999997</v>
      </c>
      <c r="W1542" s="9">
        <v>40.281999999999996</v>
      </c>
      <c r="X1542" s="9">
        <v>40.51</v>
      </c>
      <c r="Y1542" s="9">
        <v>40.738</v>
      </c>
    </row>
    <row r="1543" spans="1:25" hidden="1" x14ac:dyDescent="0.3">
      <c r="A1543" t="s">
        <v>1660</v>
      </c>
      <c r="B1543" t="s">
        <v>1661</v>
      </c>
      <c r="C1543" t="s">
        <v>1683</v>
      </c>
      <c r="D1543" t="s">
        <v>14</v>
      </c>
      <c r="E1543" s="52">
        <f>Transportation!E1543/1000000</f>
        <v>6.9800000000000003E-5</v>
      </c>
      <c r="F1543" s="55">
        <f t="shared" si="165"/>
        <v>1.6874725274725292E-5</v>
      </c>
      <c r="G1543" s="57">
        <f t="shared" si="166"/>
        <v>1.6874725274725293E-6</v>
      </c>
      <c r="H1543" s="4">
        <f t="shared" si="167"/>
        <v>2.6846153846153875E-7</v>
      </c>
      <c r="I1543">
        <v>1065000</v>
      </c>
      <c r="J1543">
        <f t="shared" si="169"/>
        <v>1.9377119014084507</v>
      </c>
      <c r="K1543" s="50">
        <f t="shared" si="164"/>
        <v>2010.1305255774948</v>
      </c>
      <c r="L1543" s="53">
        <f t="shared" si="168"/>
        <v>35.05548458516342</v>
      </c>
      <c r="M1543">
        <v>37.4</v>
      </c>
      <c r="N1543">
        <v>174</v>
      </c>
      <c r="O1543">
        <v>304</v>
      </c>
      <c r="P1543">
        <v>23.69</v>
      </c>
      <c r="Q1543">
        <v>86.96</v>
      </c>
      <c r="R1543" s="7">
        <v>1.7439</v>
      </c>
      <c r="S1543" s="8">
        <v>234070</v>
      </c>
      <c r="T1543">
        <v>2</v>
      </c>
      <c r="U1543" s="9">
        <v>36.040999999999997</v>
      </c>
      <c r="V1543" s="9">
        <v>35.884</v>
      </c>
      <c r="W1543" s="9">
        <v>35.241999999999997</v>
      </c>
      <c r="X1543" s="9">
        <v>35.701999999999998</v>
      </c>
      <c r="Y1543" s="9">
        <v>36.161999999999999</v>
      </c>
    </row>
    <row r="1544" spans="1:25" hidden="1" x14ac:dyDescent="0.3">
      <c r="A1544" t="s">
        <v>1660</v>
      </c>
      <c r="B1544" t="s">
        <v>1661</v>
      </c>
      <c r="C1544" t="s">
        <v>1684</v>
      </c>
      <c r="D1544" t="s">
        <v>14</v>
      </c>
      <c r="E1544" s="52">
        <f>Transportation!E1544/1000000</f>
        <v>2.5900000000000003E-5</v>
      </c>
      <c r="F1544" s="55">
        <f t="shared" si="165"/>
        <v>6.2615384615384688E-6</v>
      </c>
      <c r="G1544" s="57">
        <f t="shared" si="166"/>
        <v>6.2615384615384692E-7</v>
      </c>
      <c r="H1544" s="4">
        <f t="shared" si="167"/>
        <v>9.9615384615384721E-8</v>
      </c>
      <c r="I1544">
        <v>868000</v>
      </c>
      <c r="J1544">
        <f t="shared" si="169"/>
        <v>0.8821926411290324</v>
      </c>
      <c r="K1544" s="50">
        <f t="shared" si="164"/>
        <v>1638.3035645082305</v>
      </c>
      <c r="L1544" s="53">
        <f t="shared" si="168"/>
        <v>13.007694136901614</v>
      </c>
      <c r="M1544">
        <v>58.5</v>
      </c>
      <c r="N1544">
        <v>114</v>
      </c>
      <c r="O1544">
        <v>517</v>
      </c>
      <c r="P1544">
        <v>19.89</v>
      </c>
      <c r="Q1544">
        <v>75.33</v>
      </c>
      <c r="R1544" s="7">
        <v>4.5537000000000001</v>
      </c>
      <c r="S1544" s="8">
        <v>350950</v>
      </c>
      <c r="T1544">
        <v>4</v>
      </c>
      <c r="U1544" s="9">
        <v>19.123000000000001</v>
      </c>
      <c r="V1544" s="9">
        <v>19.123000000000001</v>
      </c>
      <c r="W1544" s="9">
        <v>18.867000000000001</v>
      </c>
      <c r="X1544" s="9">
        <v>19.158000000000001</v>
      </c>
      <c r="Y1544" s="9">
        <v>19.303999999999998</v>
      </c>
    </row>
    <row r="1545" spans="1:25" hidden="1" x14ac:dyDescent="0.3">
      <c r="A1545" t="s">
        <v>1660</v>
      </c>
      <c r="B1545" t="s">
        <v>1661</v>
      </c>
      <c r="C1545" t="s">
        <v>1685</v>
      </c>
      <c r="D1545" t="s">
        <v>14</v>
      </c>
      <c r="E1545" s="52">
        <f>Transportation!E1545/1000000</f>
        <v>1.1100000000000002E-5</v>
      </c>
      <c r="F1545" s="55">
        <f t="shared" si="165"/>
        <v>2.6835164835164868E-6</v>
      </c>
      <c r="G1545" s="57">
        <f t="shared" si="166"/>
        <v>2.6835164835164868E-7</v>
      </c>
      <c r="H1545" s="4">
        <f t="shared" si="167"/>
        <v>4.269230769230774E-8</v>
      </c>
      <c r="I1545">
        <v>107000</v>
      </c>
      <c r="J1545">
        <f t="shared" si="169"/>
        <v>3.0670622663551406</v>
      </c>
      <c r="K1545" s="50">
        <f t="shared" si="164"/>
        <v>201.95677580919431</v>
      </c>
      <c r="L1545" s="53">
        <f t="shared" si="168"/>
        <v>5.5747260586721206</v>
      </c>
      <c r="M1545">
        <v>14.600000000000001</v>
      </c>
      <c r="N1545">
        <v>28</v>
      </c>
      <c r="O1545">
        <v>320</v>
      </c>
      <c r="P1545">
        <v>26.07</v>
      </c>
      <c r="Q1545">
        <v>83.18</v>
      </c>
      <c r="R1545" s="7">
        <v>11.42</v>
      </c>
      <c r="S1545" s="8">
        <v>157040</v>
      </c>
      <c r="T1545">
        <v>1</v>
      </c>
      <c r="U1545" s="9">
        <v>46.622</v>
      </c>
      <c r="V1545" s="9">
        <v>46.622</v>
      </c>
      <c r="W1545" s="9">
        <v>46.622</v>
      </c>
      <c r="X1545" s="9">
        <v>46.622</v>
      </c>
      <c r="Y1545" s="9">
        <v>46.622</v>
      </c>
    </row>
    <row r="1546" spans="1:25" hidden="1" x14ac:dyDescent="0.3">
      <c r="A1546" t="s">
        <v>1660</v>
      </c>
      <c r="B1546" t="s">
        <v>1661</v>
      </c>
      <c r="C1546" t="s">
        <v>1686</v>
      </c>
      <c r="D1546" t="s">
        <v>14</v>
      </c>
      <c r="E1546" s="52">
        <f>Transportation!E1546/1000000</f>
        <v>6.3999999999999997E-5</v>
      </c>
      <c r="F1546" s="55">
        <f t="shared" si="165"/>
        <v>1.5472527472527489E-5</v>
      </c>
      <c r="G1546" s="57">
        <f t="shared" si="166"/>
        <v>1.5472527472527487E-6</v>
      </c>
      <c r="H1546" s="4">
        <f t="shared" si="167"/>
        <v>2.4615384615384637E-7</v>
      </c>
      <c r="I1546">
        <v>131900</v>
      </c>
      <c r="J1546">
        <f t="shared" si="169"/>
        <v>14.345595147839273</v>
      </c>
      <c r="K1546" s="50">
        <f t="shared" si="164"/>
        <v>248.954193731147</v>
      </c>
      <c r="L1546" s="53">
        <f t="shared" si="168"/>
        <v>32.142564662614021</v>
      </c>
      <c r="M1546">
        <v>0.84599999999999997</v>
      </c>
      <c r="N1546">
        <v>143</v>
      </c>
      <c r="O1546">
        <v>328</v>
      </c>
      <c r="P1546">
        <v>28.71</v>
      </c>
      <c r="Q1546">
        <v>76.819999999999993</v>
      </c>
      <c r="R1546" s="7">
        <v>2.2873999999999999</v>
      </c>
      <c r="S1546">
        <v>84931</v>
      </c>
      <c r="T1546">
        <v>1</v>
      </c>
      <c r="U1546" s="9">
        <v>37.356000000000002</v>
      </c>
      <c r="V1546" s="9">
        <v>37.356000000000002</v>
      </c>
      <c r="W1546" s="9">
        <v>37.356000000000002</v>
      </c>
      <c r="X1546" s="9">
        <v>37.356000000000002</v>
      </c>
      <c r="Y1546" s="9">
        <v>37.356000000000002</v>
      </c>
    </row>
    <row r="1547" spans="1:25" hidden="1" x14ac:dyDescent="0.3">
      <c r="A1547" t="s">
        <v>1660</v>
      </c>
      <c r="B1547" t="s">
        <v>1661</v>
      </c>
      <c r="C1547" t="s">
        <v>1687</v>
      </c>
      <c r="D1547" t="s">
        <v>14</v>
      </c>
      <c r="E1547" s="52">
        <f>Transportation!E1547/1000000</f>
        <v>1.34E-5</v>
      </c>
      <c r="F1547" s="55">
        <f t="shared" si="165"/>
        <v>3.2395604395604432E-6</v>
      </c>
      <c r="G1547" s="57">
        <f t="shared" si="166"/>
        <v>3.2395604395604428E-7</v>
      </c>
      <c r="H1547" s="4">
        <f t="shared" si="167"/>
        <v>5.153846153846159E-8</v>
      </c>
      <c r="I1547">
        <v>170300</v>
      </c>
      <c r="J1547">
        <f t="shared" si="169"/>
        <v>2.3263418966529654</v>
      </c>
      <c r="K1547" s="50">
        <f t="shared" si="164"/>
        <v>321.43213944211021</v>
      </c>
      <c r="L1547" s="53">
        <f t="shared" si="168"/>
        <v>6.7298494762348122</v>
      </c>
      <c r="M1547">
        <v>29.3</v>
      </c>
      <c r="N1547">
        <v>31.5</v>
      </c>
      <c r="O1547">
        <v>298</v>
      </c>
      <c r="P1547">
        <v>24.12</v>
      </c>
      <c r="Q1547">
        <v>88.25</v>
      </c>
      <c r="R1547" s="7">
        <v>9.4725000000000001</v>
      </c>
      <c r="S1547" s="8">
        <v>337840</v>
      </c>
      <c r="T1547">
        <v>2</v>
      </c>
      <c r="U1547" s="9">
        <v>30.731000000000002</v>
      </c>
      <c r="V1547" s="9">
        <v>30.710999999999999</v>
      </c>
      <c r="W1547" s="9">
        <v>30.606000000000002</v>
      </c>
      <c r="X1547" s="9">
        <v>30.675999999999998</v>
      </c>
      <c r="Y1547" s="9">
        <v>30.745999999999999</v>
      </c>
    </row>
    <row r="1548" spans="1:25" hidden="1" x14ac:dyDescent="0.3">
      <c r="A1548" t="s">
        <v>1660</v>
      </c>
      <c r="B1548" t="s">
        <v>1661</v>
      </c>
      <c r="C1548" t="s">
        <v>1688</v>
      </c>
      <c r="D1548" t="s">
        <v>14</v>
      </c>
      <c r="E1548" s="52">
        <f>Transportation!E1548/1000000</f>
        <v>1.2200000000000002E-5</v>
      </c>
      <c r="F1548" s="55">
        <f t="shared" si="165"/>
        <v>2.9494505494505529E-6</v>
      </c>
      <c r="G1548" s="57">
        <f t="shared" si="166"/>
        <v>2.9494505494505529E-7</v>
      </c>
      <c r="H1548" s="4">
        <f t="shared" si="167"/>
        <v>4.6923076923076972E-8</v>
      </c>
      <c r="I1548">
        <v>168300</v>
      </c>
      <c r="J1548">
        <f t="shared" si="169"/>
        <v>2.1431822638146172</v>
      </c>
      <c r="K1548" s="50">
        <f t="shared" si="164"/>
        <v>317.65724643633087</v>
      </c>
      <c r="L1548" s="53">
        <f t="shared" si="168"/>
        <v>6.1271763888108</v>
      </c>
      <c r="M1548">
        <v>22</v>
      </c>
      <c r="N1548">
        <v>35.9</v>
      </c>
      <c r="O1548">
        <v>351</v>
      </c>
      <c r="P1548">
        <v>27.59</v>
      </c>
      <c r="Q1548">
        <v>81.59</v>
      </c>
      <c r="R1548" s="7">
        <v>9.7848000000000006</v>
      </c>
      <c r="S1548" s="8">
        <v>381930</v>
      </c>
      <c r="T1548">
        <v>4</v>
      </c>
      <c r="U1548" s="9">
        <v>43.277999999999999</v>
      </c>
      <c r="V1548" s="9">
        <v>42.683</v>
      </c>
      <c r="W1548" s="9">
        <v>37.951999999999998</v>
      </c>
      <c r="X1548" s="9">
        <v>39.71</v>
      </c>
      <c r="Y1548" s="9">
        <v>44.546999999999997</v>
      </c>
    </row>
    <row r="1549" spans="1:25" hidden="1" x14ac:dyDescent="0.3">
      <c r="A1549" t="s">
        <v>1660</v>
      </c>
      <c r="B1549" t="s">
        <v>1661</v>
      </c>
      <c r="C1549" t="s">
        <v>1689</v>
      </c>
      <c r="D1549" t="s">
        <v>14</v>
      </c>
      <c r="E1549" s="52">
        <f>Transportation!E1549/1000000</f>
        <v>1.7600000000000001E-5</v>
      </c>
      <c r="F1549" s="55">
        <f t="shared" si="165"/>
        <v>4.2549450549450599E-6</v>
      </c>
      <c r="G1549" s="57">
        <f t="shared" si="166"/>
        <v>4.2549450549450595E-7</v>
      </c>
      <c r="H1549" s="4">
        <f t="shared" si="167"/>
        <v>6.7692307692307765E-8</v>
      </c>
      <c r="I1549">
        <v>156400</v>
      </c>
      <c r="J1549">
        <f t="shared" si="169"/>
        <v>3.3270498721227622</v>
      </c>
      <c r="K1549" s="50">
        <f t="shared" si="164"/>
        <v>295.19663305194382</v>
      </c>
      <c r="L1549" s="53">
        <f t="shared" si="168"/>
        <v>8.839205282218856</v>
      </c>
      <c r="M1549">
        <v>11.100000000000001</v>
      </c>
      <c r="N1549">
        <v>47</v>
      </c>
      <c r="O1549">
        <v>332</v>
      </c>
      <c r="P1549">
        <v>21.51</v>
      </c>
      <c r="Q1549">
        <v>86.93</v>
      </c>
      <c r="R1549" s="7">
        <v>7.0785999999999998</v>
      </c>
      <c r="S1549" s="8">
        <v>141870</v>
      </c>
      <c r="T1549">
        <v>2</v>
      </c>
      <c r="U1549" s="9">
        <v>25.052</v>
      </c>
      <c r="V1549" s="9">
        <v>25.183</v>
      </c>
      <c r="W1549" s="9">
        <v>25.009</v>
      </c>
      <c r="X1549" s="9">
        <v>25.507000000000001</v>
      </c>
      <c r="Y1549" s="9">
        <v>26.004000000000001</v>
      </c>
    </row>
    <row r="1550" spans="1:25" hidden="1" x14ac:dyDescent="0.3">
      <c r="A1550" t="s">
        <v>1660</v>
      </c>
      <c r="B1550" t="s">
        <v>1661</v>
      </c>
      <c r="C1550" t="s">
        <v>1690</v>
      </c>
      <c r="D1550" t="s">
        <v>14</v>
      </c>
      <c r="E1550" s="52">
        <f>Transportation!E1550/1000000</f>
        <v>1.04E-5</v>
      </c>
      <c r="F1550" s="55">
        <f t="shared" si="165"/>
        <v>2.5142857142857172E-6</v>
      </c>
      <c r="G1550" s="57">
        <f t="shared" si="166"/>
        <v>2.514285714285717E-7</v>
      </c>
      <c r="H1550" s="4">
        <f t="shared" si="167"/>
        <v>4.0000000000000041E-8</v>
      </c>
      <c r="I1550">
        <v>101500</v>
      </c>
      <c r="J1550">
        <f t="shared" si="169"/>
        <v>3.029358620689655</v>
      </c>
      <c r="K1550" s="50">
        <f t="shared" si="164"/>
        <v>191.57582004330115</v>
      </c>
      <c r="L1550" s="53">
        <f t="shared" si="168"/>
        <v>5.2231667576747789</v>
      </c>
      <c r="M1550">
        <v>14.100000000000001</v>
      </c>
      <c r="N1550">
        <v>27</v>
      </c>
      <c r="O1550">
        <v>327</v>
      </c>
      <c r="P1550">
        <v>25.77</v>
      </c>
      <c r="Q1550">
        <v>84.15</v>
      </c>
      <c r="R1550" s="7">
        <v>12.116</v>
      </c>
      <c r="S1550" s="8">
        <v>235310</v>
      </c>
      <c r="T1550">
        <v>2</v>
      </c>
      <c r="U1550" s="9">
        <v>45.585000000000001</v>
      </c>
      <c r="V1550" s="9">
        <v>45.584000000000003</v>
      </c>
      <c r="W1550" s="9">
        <v>45.494999999999997</v>
      </c>
      <c r="X1550" s="9">
        <v>45.54</v>
      </c>
      <c r="Y1550" s="9">
        <v>45.585000000000001</v>
      </c>
    </row>
    <row r="1551" spans="1:25" hidden="1" x14ac:dyDescent="0.3">
      <c r="A1551" t="s">
        <v>1660</v>
      </c>
      <c r="B1551" t="s">
        <v>1661</v>
      </c>
      <c r="C1551" t="s">
        <v>1691</v>
      </c>
      <c r="D1551" t="s">
        <v>14</v>
      </c>
      <c r="E1551" s="52">
        <f>Transportation!E1551/1000000</f>
        <v>2.6900000000000003E-5</v>
      </c>
      <c r="F1551" s="55">
        <f t="shared" si="165"/>
        <v>6.503296703296711E-6</v>
      </c>
      <c r="G1551" s="57">
        <f t="shared" si="166"/>
        <v>6.5032967032967104E-7</v>
      </c>
      <c r="H1551" s="4">
        <f t="shared" si="167"/>
        <v>1.0346153846153857E-7</v>
      </c>
      <c r="I1551">
        <v>143300</v>
      </c>
      <c r="J1551">
        <f t="shared" si="169"/>
        <v>5.5499552512212151</v>
      </c>
      <c r="K1551" s="50">
        <f t="shared" si="164"/>
        <v>270.47108386408922</v>
      </c>
      <c r="L1551" s="53">
        <f t="shared" si="168"/>
        <v>13.509921709754959</v>
      </c>
      <c r="M1551">
        <v>6.44</v>
      </c>
      <c r="N1551">
        <v>56.5</v>
      </c>
      <c r="O1551">
        <v>291</v>
      </c>
      <c r="P1551">
        <v>25.24</v>
      </c>
      <c r="Q1551">
        <v>88.77</v>
      </c>
      <c r="R1551" s="7">
        <v>5.1599000000000004</v>
      </c>
      <c r="S1551">
        <v>91075</v>
      </c>
      <c r="T1551">
        <v>1</v>
      </c>
      <c r="U1551" s="9">
        <v>31.908999999999999</v>
      </c>
      <c r="V1551" s="9">
        <v>31.908999999999999</v>
      </c>
      <c r="W1551" s="9">
        <v>31.908999999999999</v>
      </c>
      <c r="X1551" s="9">
        <v>31.908999999999999</v>
      </c>
      <c r="Y1551" s="9">
        <v>31.908999999999999</v>
      </c>
    </row>
    <row r="1552" spans="1:25" hidden="1" x14ac:dyDescent="0.3">
      <c r="A1552" t="s">
        <v>1660</v>
      </c>
      <c r="B1552" t="s">
        <v>1661</v>
      </c>
      <c r="C1552" t="s">
        <v>1692</v>
      </c>
      <c r="D1552" t="s">
        <v>14</v>
      </c>
      <c r="E1552" s="52">
        <f>Transportation!E1552/1000000</f>
        <v>1.3300000000000001E-5</v>
      </c>
      <c r="F1552" s="55">
        <f t="shared" si="165"/>
        <v>3.215384615384619E-6</v>
      </c>
      <c r="G1552" s="57">
        <f t="shared" si="166"/>
        <v>3.215384615384619E-7</v>
      </c>
      <c r="H1552" s="4">
        <f t="shared" si="167"/>
        <v>5.115384615384621E-8</v>
      </c>
      <c r="I1552">
        <v>139400</v>
      </c>
      <c r="J1552">
        <f t="shared" si="169"/>
        <v>2.820799766857963</v>
      </c>
      <c r="K1552" s="50">
        <f t="shared" si="164"/>
        <v>263.11004250281951</v>
      </c>
      <c r="L1552" s="53">
        <f t="shared" si="168"/>
        <v>6.6796267189494785</v>
      </c>
      <c r="M1552">
        <v>17.600000000000001</v>
      </c>
      <c r="N1552">
        <v>33.300000000000004</v>
      </c>
      <c r="O1552">
        <v>304</v>
      </c>
      <c r="P1552">
        <v>25.49</v>
      </c>
      <c r="Q1552">
        <v>80.33</v>
      </c>
      <c r="R1552" s="7">
        <v>9.1501000000000001</v>
      </c>
      <c r="S1552">
        <v>82346</v>
      </c>
      <c r="T1552">
        <v>2</v>
      </c>
      <c r="U1552" s="9">
        <v>28.324000000000002</v>
      </c>
      <c r="V1552" s="9">
        <v>28.36</v>
      </c>
      <c r="W1552" s="9">
        <v>28.312999999999999</v>
      </c>
      <c r="X1552" s="9">
        <v>28.454000000000001</v>
      </c>
      <c r="Y1552" s="9">
        <v>28.594000000000001</v>
      </c>
    </row>
    <row r="1553" spans="1:25" hidden="1" x14ac:dyDescent="0.3">
      <c r="A1553" t="s">
        <v>1660</v>
      </c>
      <c r="B1553" t="s">
        <v>1661</v>
      </c>
      <c r="C1553" t="s">
        <v>1693</v>
      </c>
      <c r="D1553" t="s">
        <v>14</v>
      </c>
      <c r="E1553" s="52">
        <f>Transportation!E1553/1000000</f>
        <v>6.8499999999999998E-5</v>
      </c>
      <c r="F1553" s="55">
        <f t="shared" si="165"/>
        <v>1.6560439560439578E-5</v>
      </c>
      <c r="G1553" s="57">
        <f t="shared" si="166"/>
        <v>1.6560439560439577E-6</v>
      </c>
      <c r="H1553" s="4">
        <f t="shared" si="167"/>
        <v>2.634615384615387E-7</v>
      </c>
      <c r="I1553">
        <v>5567000</v>
      </c>
      <c r="J1553">
        <f t="shared" si="169"/>
        <v>0.36379166292437576</v>
      </c>
      <c r="K1553" s="50">
        <f t="shared" si="164"/>
        <v>10507.414681586773</v>
      </c>
      <c r="L1553" s="53">
        <f t="shared" si="168"/>
        <v>34.402588740454071</v>
      </c>
      <c r="M1553">
        <v>272</v>
      </c>
      <c r="N1553">
        <v>338</v>
      </c>
      <c r="O1553">
        <v>552</v>
      </c>
      <c r="P1553">
        <v>12.98</v>
      </c>
      <c r="Q1553">
        <v>77.59</v>
      </c>
      <c r="R1553" s="7">
        <v>1.6339999999999999</v>
      </c>
      <c r="S1553" s="8">
        <v>1390700</v>
      </c>
      <c r="T1553">
        <v>10</v>
      </c>
      <c r="U1553" s="9">
        <v>17.071999999999999</v>
      </c>
      <c r="V1553" s="9">
        <v>16.992999999999999</v>
      </c>
      <c r="W1553" s="9">
        <v>14.347</v>
      </c>
      <c r="X1553" s="9">
        <v>16.645</v>
      </c>
      <c r="Y1553" s="9">
        <v>17.698</v>
      </c>
    </row>
    <row r="1554" spans="1:25" hidden="1" x14ac:dyDescent="0.3">
      <c r="A1554" t="s">
        <v>1660</v>
      </c>
      <c r="B1554" t="s">
        <v>1661</v>
      </c>
      <c r="C1554" t="s">
        <v>1694</v>
      </c>
      <c r="D1554" t="s">
        <v>14</v>
      </c>
      <c r="E1554" s="52">
        <f>Transportation!E1554/1000000</f>
        <v>1.5500000000000001E-5</v>
      </c>
      <c r="F1554" s="55">
        <f t="shared" si="165"/>
        <v>3.7472527472527511E-6</v>
      </c>
      <c r="G1554" s="57">
        <f t="shared" si="166"/>
        <v>3.7472527472527511E-7</v>
      </c>
      <c r="H1554" s="4">
        <f t="shared" si="167"/>
        <v>5.9615384615384681E-8</v>
      </c>
      <c r="I1554">
        <v>128800</v>
      </c>
      <c r="J1554">
        <f t="shared" si="169"/>
        <v>3.5579449728260868</v>
      </c>
      <c r="K1554" s="50">
        <f t="shared" si="164"/>
        <v>243.10310957218903</v>
      </c>
      <c r="L1554" s="53">
        <f t="shared" si="168"/>
        <v>7.7845273792268337</v>
      </c>
      <c r="M1554">
        <v>13.9</v>
      </c>
      <c r="N1554">
        <v>34.5</v>
      </c>
      <c r="O1554">
        <v>292</v>
      </c>
      <c r="P1554">
        <v>23.24</v>
      </c>
      <c r="Q1554">
        <v>87.06</v>
      </c>
      <c r="R1554" s="7">
        <v>8.4504000000000001</v>
      </c>
      <c r="S1554">
        <v>50202</v>
      </c>
      <c r="T1554">
        <v>1</v>
      </c>
      <c r="U1554" s="9">
        <v>29.812000000000001</v>
      </c>
      <c r="V1554" s="9">
        <v>29.812000000000001</v>
      </c>
      <c r="W1554" s="9">
        <v>29.812000000000001</v>
      </c>
      <c r="X1554" s="9">
        <v>29.812000000000001</v>
      </c>
      <c r="Y1554" s="9">
        <v>29.812000000000001</v>
      </c>
    </row>
    <row r="1555" spans="1:25" hidden="1" x14ac:dyDescent="0.3">
      <c r="A1555" t="s">
        <v>1660</v>
      </c>
      <c r="B1555" t="s">
        <v>1661</v>
      </c>
      <c r="C1555" t="s">
        <v>1695</v>
      </c>
      <c r="D1555" t="s">
        <v>14</v>
      </c>
      <c r="E1555" s="52">
        <f>Transportation!E1555/1000000</f>
        <v>1.98E-5</v>
      </c>
      <c r="F1555" s="55">
        <f t="shared" si="165"/>
        <v>4.7868131868131921E-6</v>
      </c>
      <c r="G1555" s="57">
        <f t="shared" si="166"/>
        <v>4.7868131868131917E-7</v>
      </c>
      <c r="H1555" s="4">
        <f t="shared" si="167"/>
        <v>7.6153846153846229E-8</v>
      </c>
      <c r="I1555">
        <v>285600</v>
      </c>
      <c r="J1555">
        <f t="shared" si="169"/>
        <v>2.0497003676470587</v>
      </c>
      <c r="K1555" s="50">
        <f t="shared" si="164"/>
        <v>539.05472122528874</v>
      </c>
      <c r="L1555" s="53">
        <f t="shared" si="168"/>
        <v>9.944105942496213</v>
      </c>
      <c r="M1555">
        <v>31.700000000000003</v>
      </c>
      <c r="N1555">
        <v>50.7</v>
      </c>
      <c r="O1555">
        <v>325</v>
      </c>
      <c r="P1555">
        <v>23.25</v>
      </c>
      <c r="Q1555">
        <v>87.86</v>
      </c>
      <c r="R1555" s="7">
        <v>6.4027000000000003</v>
      </c>
      <c r="S1555" s="8">
        <v>106020</v>
      </c>
      <c r="T1555">
        <v>1</v>
      </c>
      <c r="U1555" s="9">
        <v>30.512</v>
      </c>
      <c r="V1555" s="9">
        <v>30.512</v>
      </c>
      <c r="W1555" s="9">
        <v>30.512</v>
      </c>
      <c r="X1555" s="9">
        <v>30.512</v>
      </c>
      <c r="Y1555" s="9">
        <v>30.512</v>
      </c>
    </row>
    <row r="1556" spans="1:25" hidden="1" x14ac:dyDescent="0.3">
      <c r="A1556" t="s">
        <v>1660</v>
      </c>
      <c r="B1556" t="s">
        <v>1661</v>
      </c>
      <c r="C1556" t="s">
        <v>1696</v>
      </c>
      <c r="D1556" t="s">
        <v>14</v>
      </c>
      <c r="E1556" s="52">
        <f>Transportation!E1556/1000000</f>
        <v>3.4200000000000005E-5</v>
      </c>
      <c r="F1556" s="55">
        <f t="shared" si="165"/>
        <v>8.2681318681318784E-6</v>
      </c>
      <c r="G1556" s="57">
        <f t="shared" si="166"/>
        <v>8.2681318681318778E-7</v>
      </c>
      <c r="H1556" s="4">
        <f t="shared" si="167"/>
        <v>1.3153846153846168E-7</v>
      </c>
      <c r="I1556">
        <v>748400</v>
      </c>
      <c r="J1556">
        <f t="shared" si="169"/>
        <v>1.3510633685195086</v>
      </c>
      <c r="K1556" s="50">
        <f t="shared" si="164"/>
        <v>1412.5649627626262</v>
      </c>
      <c r="L1556" s="53">
        <f t="shared" si="168"/>
        <v>17.176182991584373</v>
      </c>
      <c r="M1556">
        <v>53.800000000000004</v>
      </c>
      <c r="N1556">
        <v>102</v>
      </c>
      <c r="O1556">
        <v>359</v>
      </c>
      <c r="P1556">
        <v>28.38</v>
      </c>
      <c r="Q1556">
        <v>79.42</v>
      </c>
      <c r="R1556" s="7">
        <v>3.5226999999999999</v>
      </c>
      <c r="S1556" s="8">
        <v>751680</v>
      </c>
      <c r="T1556">
        <v>4</v>
      </c>
      <c r="U1556" s="9">
        <v>51.207999999999998</v>
      </c>
      <c r="V1556" s="9">
        <v>50.530999999999999</v>
      </c>
      <c r="W1556" s="9">
        <v>48.418999999999997</v>
      </c>
      <c r="X1556" s="9">
        <v>50.054000000000002</v>
      </c>
      <c r="Y1556" s="9">
        <v>51.863999999999997</v>
      </c>
    </row>
    <row r="1557" spans="1:25" hidden="1" x14ac:dyDescent="0.3">
      <c r="A1557" t="s">
        <v>1660</v>
      </c>
      <c r="B1557" t="s">
        <v>1661</v>
      </c>
      <c r="C1557" t="s">
        <v>1697</v>
      </c>
      <c r="D1557" t="s">
        <v>14</v>
      </c>
      <c r="E1557" s="52">
        <f>Transportation!E1557/1000000</f>
        <v>5.2800000000000003E-6</v>
      </c>
      <c r="F1557" s="55">
        <f t="shared" si="165"/>
        <v>1.2764835164835179E-6</v>
      </c>
      <c r="G1557" s="57">
        <f t="shared" si="166"/>
        <v>1.276483516483518E-7</v>
      </c>
      <c r="H1557" s="4">
        <f t="shared" si="167"/>
        <v>2.0307692307692328E-8</v>
      </c>
      <c r="I1557">
        <v>104800</v>
      </c>
      <c r="J1557">
        <f t="shared" si="169"/>
        <v>1.4895532442748092</v>
      </c>
      <c r="K1557" s="50">
        <f t="shared" si="164"/>
        <v>197.80439350283703</v>
      </c>
      <c r="L1557" s="53">
        <f t="shared" si="168"/>
        <v>2.6517615846656568</v>
      </c>
      <c r="M1557">
        <v>21.200000000000003</v>
      </c>
      <c r="N1557">
        <v>22.8</v>
      </c>
      <c r="O1557">
        <v>539</v>
      </c>
      <c r="P1557">
        <v>18.239999999999998</v>
      </c>
      <c r="Q1557">
        <v>75.680000000000007</v>
      </c>
      <c r="R1557" s="7">
        <v>23.686</v>
      </c>
      <c r="S1557">
        <v>48963</v>
      </c>
      <c r="T1557">
        <v>2</v>
      </c>
      <c r="U1557" s="9">
        <v>18.952999999999999</v>
      </c>
      <c r="V1557" s="9">
        <v>18.920999999999999</v>
      </c>
      <c r="W1557" s="9">
        <v>18.721</v>
      </c>
      <c r="X1557" s="9">
        <v>18.843</v>
      </c>
      <c r="Y1557" s="9">
        <v>18.963999999999999</v>
      </c>
    </row>
    <row r="1558" spans="1:25" hidden="1" x14ac:dyDescent="0.3">
      <c r="A1558" t="s">
        <v>1660</v>
      </c>
      <c r="B1558" t="s">
        <v>1661</v>
      </c>
      <c r="C1558" t="s">
        <v>1698</v>
      </c>
      <c r="D1558" t="s">
        <v>14</v>
      </c>
      <c r="E1558" s="52">
        <f>Transportation!E1558/1000000</f>
        <v>1.2800000000000001E-5</v>
      </c>
      <c r="F1558" s="55">
        <f t="shared" si="165"/>
        <v>3.0945054945054978E-6</v>
      </c>
      <c r="G1558" s="57">
        <f t="shared" si="166"/>
        <v>3.0945054945054978E-7</v>
      </c>
      <c r="H1558" s="4">
        <f t="shared" si="167"/>
        <v>4.9230769230769284E-8</v>
      </c>
      <c r="I1558">
        <v>113200</v>
      </c>
      <c r="J1558">
        <f t="shared" si="169"/>
        <v>3.343081272084806</v>
      </c>
      <c r="K1558" s="50">
        <f t="shared" si="164"/>
        <v>213.65894412711023</v>
      </c>
      <c r="L1558" s="53">
        <f t="shared" si="168"/>
        <v>6.4285129325228052</v>
      </c>
      <c r="M1558">
        <v>9.59</v>
      </c>
      <c r="N1558">
        <v>36.5</v>
      </c>
      <c r="O1558">
        <v>376</v>
      </c>
      <c r="P1558">
        <v>22.67</v>
      </c>
      <c r="Q1558">
        <v>88.85</v>
      </c>
      <c r="R1558" s="7">
        <v>10.297000000000001</v>
      </c>
      <c r="S1558" s="8">
        <v>184640</v>
      </c>
      <c r="T1558">
        <v>1</v>
      </c>
      <c r="U1558" s="9">
        <v>31.443999999999999</v>
      </c>
      <c r="V1558" s="9">
        <v>31.443999999999999</v>
      </c>
      <c r="W1558" s="9">
        <v>31.443999999999999</v>
      </c>
      <c r="X1558" s="9">
        <v>31.443999999999999</v>
      </c>
      <c r="Y1558" s="9">
        <v>31.443999999999999</v>
      </c>
    </row>
    <row r="1559" spans="1:25" hidden="1" x14ac:dyDescent="0.3">
      <c r="A1559" t="s">
        <v>1660</v>
      </c>
      <c r="B1559" t="s">
        <v>1661</v>
      </c>
      <c r="C1559" t="s">
        <v>1699</v>
      </c>
      <c r="D1559" t="s">
        <v>14</v>
      </c>
      <c r="E1559" s="52">
        <f>Transportation!E1559/1000000</f>
        <v>8.1300000000000001E-6</v>
      </c>
      <c r="F1559" s="55">
        <f t="shared" si="165"/>
        <v>1.9654945054945075E-6</v>
      </c>
      <c r="G1559" s="57">
        <f t="shared" si="166"/>
        <v>1.9654945054945075E-7</v>
      </c>
      <c r="H1559" s="4">
        <f t="shared" si="167"/>
        <v>3.1269230769230801E-8</v>
      </c>
      <c r="I1559">
        <v>107600</v>
      </c>
      <c r="J1559">
        <f t="shared" si="169"/>
        <v>2.2338893935873605</v>
      </c>
      <c r="K1559" s="50">
        <f t="shared" si="164"/>
        <v>203.08924371092812</v>
      </c>
      <c r="L1559" s="53">
        <f t="shared" si="168"/>
        <v>4.0831101672976873</v>
      </c>
      <c r="M1559">
        <v>19</v>
      </c>
      <c r="N1559">
        <v>24.700000000000003</v>
      </c>
      <c r="O1559">
        <v>369</v>
      </c>
      <c r="P1559">
        <v>26.81</v>
      </c>
      <c r="Q1559">
        <v>82.74</v>
      </c>
      <c r="R1559" s="7">
        <v>14.968999999999999</v>
      </c>
      <c r="S1559" s="8">
        <v>202450</v>
      </c>
      <c r="T1559">
        <v>2</v>
      </c>
      <c r="U1559" s="9">
        <v>43.338000000000001</v>
      </c>
      <c r="V1559" s="9">
        <v>43.369</v>
      </c>
      <c r="W1559" s="9">
        <v>43.326000000000001</v>
      </c>
      <c r="X1559" s="9">
        <v>43.439</v>
      </c>
      <c r="Y1559" s="9">
        <v>43.552</v>
      </c>
    </row>
    <row r="1560" spans="1:25" hidden="1" x14ac:dyDescent="0.3">
      <c r="A1560" t="s">
        <v>1660</v>
      </c>
      <c r="B1560" t="s">
        <v>1661</v>
      </c>
      <c r="C1560" t="s">
        <v>1700</v>
      </c>
      <c r="D1560" t="s">
        <v>14</v>
      </c>
      <c r="E1560" s="52">
        <f>Transportation!E1560/1000000</f>
        <v>1.5E-5</v>
      </c>
      <c r="F1560" s="55">
        <f t="shared" si="165"/>
        <v>3.6263736263736304E-6</v>
      </c>
      <c r="G1560" s="57">
        <f t="shared" si="166"/>
        <v>3.62637362637363E-7</v>
      </c>
      <c r="H1560" s="4">
        <f t="shared" si="167"/>
        <v>5.7692307692307748E-8</v>
      </c>
      <c r="I1560">
        <v>147900</v>
      </c>
      <c r="J1560">
        <f t="shared" si="169"/>
        <v>2.998516734279919</v>
      </c>
      <c r="K1560" s="50">
        <f t="shared" si="164"/>
        <v>279.15333777738164</v>
      </c>
      <c r="L1560" s="53">
        <f t="shared" si="168"/>
        <v>7.5334135928001613</v>
      </c>
      <c r="M1560">
        <v>11.700000000000001</v>
      </c>
      <c r="N1560">
        <v>43.2</v>
      </c>
      <c r="O1560">
        <v>326</v>
      </c>
      <c r="P1560">
        <v>31.83</v>
      </c>
      <c r="Q1560">
        <v>75.19</v>
      </c>
      <c r="R1560" s="7">
        <v>7.5391000000000004</v>
      </c>
      <c r="S1560" s="8">
        <v>145380</v>
      </c>
      <c r="T1560">
        <v>2</v>
      </c>
      <c r="U1560" s="9">
        <v>33.914999999999999</v>
      </c>
      <c r="V1560" s="9">
        <v>33.875</v>
      </c>
      <c r="W1560" s="9">
        <v>33.670999999999999</v>
      </c>
      <c r="X1560" s="9">
        <v>33.832999999999998</v>
      </c>
      <c r="Y1560" s="9">
        <v>33.994999999999997</v>
      </c>
    </row>
    <row r="1561" spans="1:25" hidden="1" x14ac:dyDescent="0.3">
      <c r="A1561" t="s">
        <v>1660</v>
      </c>
      <c r="B1561" t="s">
        <v>1661</v>
      </c>
      <c r="C1561" t="s">
        <v>1701</v>
      </c>
      <c r="D1561" t="s">
        <v>14</v>
      </c>
      <c r="E1561" s="52">
        <f>Transportation!E1561/1000000</f>
        <v>1.1E-5</v>
      </c>
      <c r="F1561" s="55">
        <f t="shared" si="165"/>
        <v>2.6593406593406621E-6</v>
      </c>
      <c r="G1561" s="57">
        <f t="shared" si="166"/>
        <v>2.6593406593406619E-7</v>
      </c>
      <c r="H1561" s="4">
        <f t="shared" si="167"/>
        <v>4.2307692307692347E-8</v>
      </c>
      <c r="I1561">
        <v>217300</v>
      </c>
      <c r="J1561">
        <f t="shared" si="169"/>
        <v>1.4966365623561897</v>
      </c>
      <c r="K1561" s="50">
        <f t="shared" si="164"/>
        <v>410.1421250779245</v>
      </c>
      <c r="L1561" s="53">
        <f t="shared" si="168"/>
        <v>5.5245033013867859</v>
      </c>
      <c r="M1561">
        <v>47.900000000000006</v>
      </c>
      <c r="N1561">
        <v>31.400000000000002</v>
      </c>
      <c r="O1561">
        <v>318</v>
      </c>
      <c r="P1561">
        <v>30.22</v>
      </c>
      <c r="Q1561">
        <v>74.94</v>
      </c>
      <c r="R1561" s="7">
        <v>10.144</v>
      </c>
      <c r="S1561" s="8">
        <v>156990</v>
      </c>
      <c r="T1561">
        <v>3</v>
      </c>
      <c r="U1561" s="9">
        <v>31.963999999999999</v>
      </c>
      <c r="V1561" s="9">
        <v>32.283999999999999</v>
      </c>
      <c r="W1561" s="9">
        <v>31.815999999999999</v>
      </c>
      <c r="X1561" s="9">
        <v>31.815999999999999</v>
      </c>
      <c r="Y1561" s="9">
        <v>34.040999999999997</v>
      </c>
    </row>
    <row r="1562" spans="1:25" hidden="1" x14ac:dyDescent="0.3">
      <c r="A1562" t="s">
        <v>1660</v>
      </c>
      <c r="B1562" t="s">
        <v>1661</v>
      </c>
      <c r="C1562" t="s">
        <v>1702</v>
      </c>
      <c r="D1562" t="s">
        <v>14</v>
      </c>
      <c r="E1562" s="52">
        <f>Transportation!E1562/1000000</f>
        <v>1.5800000000000001E-5</v>
      </c>
      <c r="F1562" s="55">
        <f t="shared" si="165"/>
        <v>3.8197802197802238E-6</v>
      </c>
      <c r="G1562" s="57">
        <f t="shared" si="166"/>
        <v>3.8197802197802241E-7</v>
      </c>
      <c r="H1562" s="4">
        <f t="shared" si="167"/>
        <v>6.0769230769230834E-8</v>
      </c>
      <c r="I1562">
        <v>126000</v>
      </c>
      <c r="J1562">
        <f t="shared" si="169"/>
        <v>3.7074041666666666</v>
      </c>
      <c r="K1562" s="50">
        <f t="shared" si="164"/>
        <v>237.81825936409797</v>
      </c>
      <c r="L1562" s="53">
        <f t="shared" si="168"/>
        <v>7.9351956510828368</v>
      </c>
      <c r="M1562">
        <v>5.67</v>
      </c>
      <c r="N1562">
        <v>52.900000000000006</v>
      </c>
      <c r="O1562">
        <v>430</v>
      </c>
      <c r="P1562">
        <v>26.11</v>
      </c>
      <c r="Q1562">
        <v>74.31</v>
      </c>
      <c r="R1562" s="7">
        <v>8.1349999999999998</v>
      </c>
      <c r="S1562" s="8">
        <v>146420</v>
      </c>
      <c r="T1562">
        <v>4</v>
      </c>
      <c r="U1562" s="9">
        <v>24.038</v>
      </c>
      <c r="V1562" s="9">
        <v>23.984999999999999</v>
      </c>
      <c r="W1562" s="9">
        <v>23.678000000000001</v>
      </c>
      <c r="X1562" s="9">
        <v>23.916</v>
      </c>
      <c r="Y1562" s="9">
        <v>24.059000000000001</v>
      </c>
    </row>
    <row r="1563" spans="1:25" hidden="1" x14ac:dyDescent="0.3">
      <c r="A1563" t="s">
        <v>1660</v>
      </c>
      <c r="B1563" t="s">
        <v>1661</v>
      </c>
      <c r="C1563" t="s">
        <v>1703</v>
      </c>
      <c r="D1563" t="s">
        <v>14</v>
      </c>
      <c r="E1563" s="52">
        <f>Transportation!E1563/1000000</f>
        <v>2.8500000000000002E-5</v>
      </c>
      <c r="F1563" s="55">
        <f t="shared" si="165"/>
        <v>6.8901098901098979E-6</v>
      </c>
      <c r="G1563" s="57">
        <f t="shared" si="166"/>
        <v>6.8901098901098976E-7</v>
      </c>
      <c r="H1563" s="4">
        <f t="shared" si="167"/>
        <v>1.0961538461538473E-7</v>
      </c>
      <c r="I1563">
        <v>506500</v>
      </c>
      <c r="J1563">
        <f t="shared" si="169"/>
        <v>1.6635995804540968</v>
      </c>
      <c r="K1563" s="50">
        <f t="shared" si="164"/>
        <v>955.99165371361607</v>
      </c>
      <c r="L1563" s="53">
        <f t="shared" si="168"/>
        <v>14.313485826320308</v>
      </c>
      <c r="M1563">
        <v>16.7</v>
      </c>
      <c r="N1563">
        <v>124</v>
      </c>
      <c r="O1563">
        <v>531</v>
      </c>
      <c r="P1563">
        <v>15.85</v>
      </c>
      <c r="Q1563">
        <v>74.510000000000005</v>
      </c>
      <c r="R1563" s="7">
        <v>4.2744999999999997</v>
      </c>
      <c r="S1563" s="8">
        <v>202910</v>
      </c>
      <c r="T1563">
        <v>2</v>
      </c>
      <c r="U1563" s="9">
        <v>18.945</v>
      </c>
      <c r="V1563" s="9">
        <v>18.763999999999999</v>
      </c>
      <c r="W1563" s="9">
        <v>17.893000000000001</v>
      </c>
      <c r="X1563" s="9">
        <v>18.477</v>
      </c>
      <c r="Y1563" s="9">
        <v>19.061</v>
      </c>
    </row>
    <row r="1564" spans="1:25" hidden="1" x14ac:dyDescent="0.3">
      <c r="A1564" t="s">
        <v>1660</v>
      </c>
      <c r="B1564" t="s">
        <v>1661</v>
      </c>
      <c r="C1564" t="s">
        <v>1704</v>
      </c>
      <c r="D1564" t="s">
        <v>14</v>
      </c>
      <c r="E1564" s="52">
        <f>Transportation!E1564/1000000</f>
        <v>1.2999999999999999E-5</v>
      </c>
      <c r="F1564" s="55">
        <f t="shared" si="165"/>
        <v>3.1428571428571459E-6</v>
      </c>
      <c r="G1564" s="57">
        <f t="shared" si="166"/>
        <v>3.142857142857146E-7</v>
      </c>
      <c r="H1564" s="4">
        <f t="shared" si="167"/>
        <v>5.0000000000000044E-8</v>
      </c>
      <c r="I1564">
        <v>316800</v>
      </c>
      <c r="J1564">
        <f t="shared" si="169"/>
        <v>1.2132256155303029</v>
      </c>
      <c r="K1564" s="50">
        <f t="shared" si="164"/>
        <v>597.94305211544633</v>
      </c>
      <c r="L1564" s="53">
        <f t="shared" si="168"/>
        <v>6.5289584470934727</v>
      </c>
      <c r="M1564">
        <v>28.5</v>
      </c>
      <c r="N1564">
        <v>59.300000000000004</v>
      </c>
      <c r="O1564">
        <v>566</v>
      </c>
      <c r="P1564">
        <v>15.15</v>
      </c>
      <c r="Q1564">
        <v>76.92</v>
      </c>
      <c r="R1564" s="7">
        <v>9.5447000000000006</v>
      </c>
      <c r="S1564" s="8">
        <v>111480</v>
      </c>
      <c r="T1564">
        <v>2</v>
      </c>
      <c r="U1564" s="9">
        <v>15.637</v>
      </c>
      <c r="V1564" s="9">
        <v>15.554</v>
      </c>
      <c r="W1564" s="9">
        <v>15.141</v>
      </c>
      <c r="X1564" s="9">
        <v>15.413</v>
      </c>
      <c r="Y1564" s="9">
        <v>15.685</v>
      </c>
    </row>
    <row r="1565" spans="1:25" hidden="1" x14ac:dyDescent="0.3">
      <c r="A1565" t="s">
        <v>1660</v>
      </c>
      <c r="B1565" t="s">
        <v>1661</v>
      </c>
      <c r="C1565" t="s">
        <v>1705</v>
      </c>
      <c r="D1565" t="s">
        <v>14</v>
      </c>
      <c r="E1565" s="52">
        <f>Transportation!E1565/1000000</f>
        <v>1.34E-5</v>
      </c>
      <c r="F1565" s="55">
        <f t="shared" si="165"/>
        <v>3.2395604395604432E-6</v>
      </c>
      <c r="G1565" s="57">
        <f t="shared" si="166"/>
        <v>3.2395604395604428E-7</v>
      </c>
      <c r="H1565" s="4">
        <f t="shared" si="167"/>
        <v>5.153846153846159E-8</v>
      </c>
      <c r="I1565">
        <v>116700</v>
      </c>
      <c r="J1565">
        <f t="shared" si="169"/>
        <v>3.3948245501285346</v>
      </c>
      <c r="K1565" s="50">
        <f t="shared" si="164"/>
        <v>220.26500688722408</v>
      </c>
      <c r="L1565" s="53">
        <f t="shared" si="168"/>
        <v>6.7298494762348104</v>
      </c>
      <c r="M1565">
        <v>8</v>
      </c>
      <c r="N1565">
        <v>41.2</v>
      </c>
      <c r="O1565">
        <v>370</v>
      </c>
      <c r="P1565">
        <v>26.81</v>
      </c>
      <c r="Q1565">
        <v>84.5</v>
      </c>
      <c r="R1565" s="7">
        <v>8.9693000000000005</v>
      </c>
      <c r="S1565" s="8">
        <v>547620</v>
      </c>
      <c r="T1565">
        <v>4</v>
      </c>
      <c r="U1565" s="9">
        <v>47.264000000000003</v>
      </c>
      <c r="V1565" s="9">
        <v>47.295999999999999</v>
      </c>
      <c r="W1565" s="9">
        <v>47.206000000000003</v>
      </c>
      <c r="X1565" s="9">
        <v>47.857999999999997</v>
      </c>
      <c r="Y1565" s="9">
        <v>49.002000000000002</v>
      </c>
    </row>
    <row r="1566" spans="1:25" hidden="1" x14ac:dyDescent="0.3">
      <c r="A1566" t="s">
        <v>1660</v>
      </c>
      <c r="B1566" t="s">
        <v>1661</v>
      </c>
      <c r="C1566" t="s">
        <v>1706</v>
      </c>
      <c r="D1566" t="s">
        <v>14</v>
      </c>
      <c r="E1566" s="52">
        <f>Transportation!E1566/1000000</f>
        <v>1.2200000000000002E-5</v>
      </c>
      <c r="F1566" s="55">
        <f t="shared" si="165"/>
        <v>2.9494505494505529E-6</v>
      </c>
      <c r="G1566" s="57">
        <f t="shared" si="166"/>
        <v>2.9494505494505529E-7</v>
      </c>
      <c r="H1566" s="4">
        <f t="shared" si="167"/>
        <v>4.6923076923076972E-8</v>
      </c>
      <c r="I1566">
        <v>160700</v>
      </c>
      <c r="J1566">
        <f t="shared" si="169"/>
        <v>2.2445399813316742</v>
      </c>
      <c r="K1566" s="50">
        <f t="shared" si="164"/>
        <v>303.3126530143694</v>
      </c>
      <c r="L1566" s="53">
        <f t="shared" si="168"/>
        <v>6.1271763888107991</v>
      </c>
      <c r="M1566">
        <v>10.200000000000001</v>
      </c>
      <c r="N1566">
        <v>50.2</v>
      </c>
      <c r="O1566">
        <v>528</v>
      </c>
      <c r="P1566">
        <v>13.85</v>
      </c>
      <c r="Q1566">
        <v>75.69</v>
      </c>
      <c r="R1566" s="7">
        <v>10.513999999999999</v>
      </c>
      <c r="S1566" s="8">
        <v>119480</v>
      </c>
      <c r="T1566">
        <v>2</v>
      </c>
      <c r="U1566" s="9">
        <v>15.339</v>
      </c>
      <c r="V1566" s="9">
        <v>15.307</v>
      </c>
      <c r="W1566" s="9">
        <v>15.141</v>
      </c>
      <c r="X1566" s="9">
        <v>15.265000000000001</v>
      </c>
      <c r="Y1566" s="9">
        <v>15.388</v>
      </c>
    </row>
    <row r="1567" spans="1:25" hidden="1" x14ac:dyDescent="0.3">
      <c r="A1567" t="s">
        <v>1660</v>
      </c>
      <c r="B1567" t="s">
        <v>1661</v>
      </c>
      <c r="C1567" t="s">
        <v>1707</v>
      </c>
      <c r="D1567" t="s">
        <v>14</v>
      </c>
      <c r="E1567" s="52">
        <f>Transportation!E1567/1000000</f>
        <v>2.0100000000000001E-5</v>
      </c>
      <c r="F1567" s="55">
        <f t="shared" si="165"/>
        <v>4.8593406593406644E-6</v>
      </c>
      <c r="G1567" s="57">
        <f t="shared" si="166"/>
        <v>4.8593406593406642E-7</v>
      </c>
      <c r="H1567" s="4">
        <f t="shared" si="167"/>
        <v>7.7307692307692382E-8</v>
      </c>
      <c r="I1567">
        <v>350100</v>
      </c>
      <c r="J1567">
        <f t="shared" si="169"/>
        <v>1.6974122750642673</v>
      </c>
      <c r="K1567" s="50">
        <f t="shared" si="164"/>
        <v>660.7950206616722</v>
      </c>
      <c r="L1567" s="53">
        <f t="shared" si="168"/>
        <v>10.094774214352217</v>
      </c>
      <c r="M1567">
        <v>43.2</v>
      </c>
      <c r="N1567">
        <v>53.300000000000004</v>
      </c>
      <c r="O1567">
        <v>323</v>
      </c>
      <c r="P1567">
        <v>25.25</v>
      </c>
      <c r="Q1567">
        <v>86.97</v>
      </c>
      <c r="R1567" s="7">
        <v>6.0696000000000003</v>
      </c>
      <c r="S1567" s="8">
        <v>245150</v>
      </c>
      <c r="T1567">
        <v>3</v>
      </c>
      <c r="U1567" s="9">
        <v>40.417999999999999</v>
      </c>
      <c r="V1567" s="9">
        <v>40.656999999999996</v>
      </c>
      <c r="W1567" s="9">
        <v>40.281999999999996</v>
      </c>
      <c r="X1567" s="9">
        <v>40.372999999999998</v>
      </c>
      <c r="Y1567" s="9">
        <v>42.100999999999999</v>
      </c>
    </row>
    <row r="1568" spans="1:25" hidden="1" x14ac:dyDescent="0.3">
      <c r="A1568" t="s">
        <v>1660</v>
      </c>
      <c r="B1568" t="s">
        <v>1661</v>
      </c>
      <c r="C1568" t="s">
        <v>1708</v>
      </c>
      <c r="D1568" t="s">
        <v>14</v>
      </c>
      <c r="E1568" s="52">
        <f>Transportation!E1568/1000000</f>
        <v>1.43E-5</v>
      </c>
      <c r="F1568" s="55">
        <f t="shared" si="165"/>
        <v>3.4571428571428608E-6</v>
      </c>
      <c r="G1568" s="57">
        <f t="shared" si="166"/>
        <v>3.4571428571428607E-7</v>
      </c>
      <c r="H1568" s="4">
        <f t="shared" si="167"/>
        <v>5.5000000000000056E-8</v>
      </c>
      <c r="I1568">
        <v>205200</v>
      </c>
      <c r="J1568">
        <f t="shared" si="169"/>
        <v>2.0603550804093569</v>
      </c>
      <c r="K1568" s="50">
        <f t="shared" si="164"/>
        <v>387.30402239295955</v>
      </c>
      <c r="L1568" s="53">
        <f t="shared" si="168"/>
        <v>7.1818542918028205</v>
      </c>
      <c r="M1568">
        <v>29.8</v>
      </c>
      <c r="N1568">
        <v>37.6</v>
      </c>
      <c r="O1568">
        <v>317</v>
      </c>
      <c r="P1568">
        <v>27.23</v>
      </c>
      <c r="Q1568">
        <v>77.489999999999995</v>
      </c>
      <c r="R1568" s="7">
        <v>8.4177</v>
      </c>
      <c r="S1568" s="8">
        <v>136560</v>
      </c>
      <c r="T1568">
        <v>2</v>
      </c>
      <c r="U1568" s="9">
        <v>34.76</v>
      </c>
      <c r="V1568" s="9">
        <v>34.783000000000001</v>
      </c>
      <c r="W1568" s="9">
        <v>34.688000000000002</v>
      </c>
      <c r="X1568" s="9">
        <v>34.826000000000001</v>
      </c>
      <c r="Y1568" s="9">
        <v>34.965000000000003</v>
      </c>
    </row>
    <row r="1569" spans="1:25" hidden="1" x14ac:dyDescent="0.3">
      <c r="A1569" t="s">
        <v>1660</v>
      </c>
      <c r="B1569" t="s">
        <v>1661</v>
      </c>
      <c r="C1569" t="s">
        <v>1709</v>
      </c>
      <c r="D1569" t="s">
        <v>14</v>
      </c>
      <c r="E1569" s="52">
        <f>Transportation!E1569/1000000</f>
        <v>4.07E-6</v>
      </c>
      <c r="F1569" s="55">
        <f t="shared" si="165"/>
        <v>9.8395604395604495E-7</v>
      </c>
      <c r="G1569" s="57">
        <f t="shared" si="166"/>
        <v>9.8395604395604497E-8</v>
      </c>
      <c r="H1569" s="4">
        <f t="shared" si="167"/>
        <v>1.565384615384617E-8</v>
      </c>
      <c r="I1569">
        <v>176400</v>
      </c>
      <c r="J1569">
        <f t="shared" si="169"/>
        <v>0.68214895833333333</v>
      </c>
      <c r="K1569" s="50">
        <f t="shared" si="164"/>
        <v>332.94556310973718</v>
      </c>
      <c r="L1569" s="53">
        <f t="shared" si="168"/>
        <v>2.0440662215131105</v>
      </c>
      <c r="M1569">
        <v>62.900000000000006</v>
      </c>
      <c r="N1569">
        <v>22.200000000000003</v>
      </c>
      <c r="O1569">
        <v>671</v>
      </c>
      <c r="P1569">
        <v>21.73</v>
      </c>
      <c r="Q1569">
        <v>72.98</v>
      </c>
      <c r="R1569" s="7">
        <v>30.164999999999999</v>
      </c>
      <c r="S1569" s="8">
        <v>307580</v>
      </c>
      <c r="T1569">
        <v>4</v>
      </c>
      <c r="U1569" s="9">
        <v>23.635999999999999</v>
      </c>
      <c r="V1569" s="9">
        <v>23.622</v>
      </c>
      <c r="W1569" s="9">
        <v>23.201000000000001</v>
      </c>
      <c r="X1569" s="9">
        <v>23.486999999999998</v>
      </c>
      <c r="Y1569" s="9">
        <v>23.678000000000001</v>
      </c>
    </row>
    <row r="1570" spans="1:25" hidden="1" x14ac:dyDescent="0.3">
      <c r="A1570" t="s">
        <v>1660</v>
      </c>
      <c r="B1570" t="s">
        <v>1661</v>
      </c>
      <c r="C1570" t="s">
        <v>1710</v>
      </c>
      <c r="D1570" t="s">
        <v>14</v>
      </c>
      <c r="E1570" s="52">
        <f>Transportation!E1570/1000000</f>
        <v>1.1400000000000001E-5</v>
      </c>
      <c r="F1570" s="55">
        <f t="shared" si="165"/>
        <v>2.7560439560439591E-6</v>
      </c>
      <c r="G1570" s="57">
        <f t="shared" si="166"/>
        <v>2.7560439560439593E-7</v>
      </c>
      <c r="H1570" s="4">
        <f t="shared" si="167"/>
        <v>4.3846153846153893E-8</v>
      </c>
      <c r="I1570">
        <v>517700</v>
      </c>
      <c r="J1570">
        <f t="shared" si="169"/>
        <v>0.65104360633571579</v>
      </c>
      <c r="K1570" s="50">
        <f t="shared" si="164"/>
        <v>977.13105454598031</v>
      </c>
      <c r="L1570" s="53">
        <f t="shared" si="168"/>
        <v>5.7253943305281245</v>
      </c>
      <c r="M1570">
        <v>82.800000000000011</v>
      </c>
      <c r="N1570">
        <v>56.900000000000006</v>
      </c>
      <c r="O1570">
        <v>609</v>
      </c>
      <c r="P1570">
        <v>21.76</v>
      </c>
      <c r="Q1570">
        <v>72.11</v>
      </c>
      <c r="R1570" s="7">
        <v>10.702</v>
      </c>
      <c r="S1570" s="8">
        <v>184360</v>
      </c>
      <c r="T1570">
        <v>3</v>
      </c>
      <c r="U1570" s="9">
        <v>23.556999999999999</v>
      </c>
      <c r="V1570" s="9">
        <v>23.454999999999998</v>
      </c>
      <c r="W1570" s="9">
        <v>22.914000000000001</v>
      </c>
      <c r="X1570" s="9">
        <v>23.056999999999999</v>
      </c>
      <c r="Y1570" s="9">
        <v>23.773</v>
      </c>
    </row>
    <row r="1571" spans="1:25" hidden="1" x14ac:dyDescent="0.3">
      <c r="A1571" t="s">
        <v>1660</v>
      </c>
      <c r="B1571" t="s">
        <v>1661</v>
      </c>
      <c r="C1571" t="s">
        <v>1711</v>
      </c>
      <c r="D1571" t="s">
        <v>14</v>
      </c>
      <c r="E1571" s="52">
        <f>Transportation!E1571/1000000</f>
        <v>2.76E-5</v>
      </c>
      <c r="F1571" s="55">
        <f t="shared" si="165"/>
        <v>6.6725274725274794E-6</v>
      </c>
      <c r="G1571" s="57">
        <f t="shared" si="166"/>
        <v>6.6725274725274792E-7</v>
      </c>
      <c r="H1571" s="4">
        <f t="shared" si="167"/>
        <v>1.0615384615384626E-7</v>
      </c>
      <c r="I1571">
        <v>905000</v>
      </c>
      <c r="J1571">
        <f t="shared" si="169"/>
        <v>0.90166226519337012</v>
      </c>
      <c r="K1571" s="50">
        <f t="shared" si="164"/>
        <v>1708.1390851151482</v>
      </c>
      <c r="L1571" s="53">
        <f t="shared" si="168"/>
        <v>13.861481010752296</v>
      </c>
      <c r="M1571">
        <v>103</v>
      </c>
      <c r="N1571">
        <v>89.4</v>
      </c>
      <c r="O1571">
        <v>370</v>
      </c>
      <c r="P1571">
        <v>21.2</v>
      </c>
      <c r="Q1571">
        <v>81.349999999999994</v>
      </c>
      <c r="R1571" s="7">
        <v>4.1444000000000001</v>
      </c>
      <c r="S1571" s="8">
        <v>878280</v>
      </c>
      <c r="T1571">
        <v>6</v>
      </c>
      <c r="U1571" s="9">
        <v>22.353000000000002</v>
      </c>
      <c r="V1571" s="9">
        <v>22.506</v>
      </c>
      <c r="W1571" s="9">
        <v>21.908000000000001</v>
      </c>
      <c r="X1571" s="9">
        <v>22.315999999999999</v>
      </c>
      <c r="Y1571" s="9">
        <v>23.678000000000001</v>
      </c>
    </row>
    <row r="1572" spans="1:25" hidden="1" x14ac:dyDescent="0.3">
      <c r="A1572" t="s">
        <v>1660</v>
      </c>
      <c r="B1572" t="s">
        <v>1661</v>
      </c>
      <c r="C1572" t="s">
        <v>1712</v>
      </c>
      <c r="D1572" t="s">
        <v>14</v>
      </c>
      <c r="E1572" s="52">
        <f>Transportation!E1572/1000000</f>
        <v>1.6800000000000002E-5</v>
      </c>
      <c r="F1572" s="55">
        <f t="shared" si="165"/>
        <v>4.0615384615384661E-6</v>
      </c>
      <c r="G1572" s="57">
        <f t="shared" si="166"/>
        <v>4.0615384615384664E-7</v>
      </c>
      <c r="H1572" s="4">
        <f t="shared" si="167"/>
        <v>6.4615384615384686E-8</v>
      </c>
      <c r="I1572">
        <v>280100</v>
      </c>
      <c r="J1572">
        <f t="shared" si="169"/>
        <v>1.7732891824348451</v>
      </c>
      <c r="K1572" s="50">
        <f t="shared" si="164"/>
        <v>528.67376545939555</v>
      </c>
      <c r="L1572" s="53">
        <f t="shared" si="168"/>
        <v>8.4374232239361824</v>
      </c>
      <c r="M1572">
        <v>22.6</v>
      </c>
      <c r="N1572">
        <v>59</v>
      </c>
      <c r="O1572">
        <v>425</v>
      </c>
      <c r="P1572">
        <v>25.35</v>
      </c>
      <c r="Q1572">
        <v>74.63</v>
      </c>
      <c r="R1572" s="7">
        <v>7.2104999999999997</v>
      </c>
      <c r="S1572">
        <v>99611</v>
      </c>
      <c r="T1572">
        <v>2</v>
      </c>
      <c r="U1572" s="9">
        <v>23.824000000000002</v>
      </c>
      <c r="V1572" s="9">
        <v>23.872</v>
      </c>
      <c r="W1572" s="9">
        <v>23.821000000000002</v>
      </c>
      <c r="X1572" s="9">
        <v>24.178000000000001</v>
      </c>
      <c r="Y1572" s="9">
        <v>24.535</v>
      </c>
    </row>
    <row r="1573" spans="1:25" hidden="1" x14ac:dyDescent="0.3">
      <c r="A1573" t="s">
        <v>1660</v>
      </c>
      <c r="B1573" t="s">
        <v>1661</v>
      </c>
      <c r="C1573" t="s">
        <v>1713</v>
      </c>
      <c r="D1573" t="s">
        <v>14</v>
      </c>
      <c r="E1573" s="52">
        <f>Transportation!E1573/1000000</f>
        <v>9.8900000000000002E-6</v>
      </c>
      <c r="F1573" s="55">
        <f t="shared" si="165"/>
        <v>2.3909890109890137E-6</v>
      </c>
      <c r="G1573" s="57">
        <f t="shared" si="166"/>
        <v>2.3909890109890137E-7</v>
      </c>
      <c r="H1573" s="4">
        <f t="shared" si="167"/>
        <v>3.8038461538461575E-8</v>
      </c>
      <c r="I1573">
        <v>142100</v>
      </c>
      <c r="J1573">
        <f t="shared" si="169"/>
        <v>2.0577168103448273</v>
      </c>
      <c r="K1573" s="50">
        <f t="shared" si="164"/>
        <v>268.20614806062162</v>
      </c>
      <c r="L1573" s="53">
        <f t="shared" si="168"/>
        <v>4.9670306955195729</v>
      </c>
      <c r="M1573">
        <v>13.200000000000001</v>
      </c>
      <c r="N1573">
        <v>39.1</v>
      </c>
      <c r="O1573">
        <v>507</v>
      </c>
      <c r="P1573">
        <v>16.55</v>
      </c>
      <c r="Q1573">
        <v>81.52</v>
      </c>
      <c r="R1573" s="7">
        <v>12.984999999999999</v>
      </c>
      <c r="S1573" s="8">
        <v>179270</v>
      </c>
      <c r="T1573">
        <v>2</v>
      </c>
      <c r="U1573" s="9">
        <v>19.25</v>
      </c>
      <c r="V1573" s="9">
        <v>19.209</v>
      </c>
      <c r="W1573" s="9">
        <v>18.916</v>
      </c>
      <c r="X1573" s="9">
        <v>19.085999999999999</v>
      </c>
      <c r="Y1573" s="9">
        <v>19.254999999999999</v>
      </c>
    </row>
    <row r="1574" spans="1:25" hidden="1" x14ac:dyDescent="0.3">
      <c r="A1574" t="s">
        <v>1660</v>
      </c>
      <c r="B1574" t="s">
        <v>1661</v>
      </c>
      <c r="C1574" t="s">
        <v>1714</v>
      </c>
      <c r="D1574" t="s">
        <v>14</v>
      </c>
      <c r="E1574" s="52">
        <f>Transportation!E1574/1000000</f>
        <v>2.0200000000000003E-5</v>
      </c>
      <c r="F1574" s="55">
        <f t="shared" si="165"/>
        <v>4.883516483516489E-6</v>
      </c>
      <c r="G1574" s="57">
        <f t="shared" si="166"/>
        <v>4.883516483516489E-7</v>
      </c>
      <c r="H1574" s="4">
        <f t="shared" si="167"/>
        <v>7.7692307692307775E-8</v>
      </c>
      <c r="I1574">
        <v>153800</v>
      </c>
      <c r="J1574">
        <f t="shared" si="169"/>
        <v>3.8830986671001306</v>
      </c>
      <c r="K1574" s="50">
        <f t="shared" si="164"/>
        <v>290.2892721444307</v>
      </c>
      <c r="L1574" s="53">
        <f t="shared" si="168"/>
        <v>10.144996971637552</v>
      </c>
      <c r="M1574">
        <v>10.3</v>
      </c>
      <c r="N1574">
        <v>47.900000000000006</v>
      </c>
      <c r="O1574">
        <v>304</v>
      </c>
      <c r="P1574">
        <v>26.57</v>
      </c>
      <c r="Q1574">
        <v>78.78</v>
      </c>
      <c r="R1574" s="7">
        <v>6.3445999999999998</v>
      </c>
      <c r="S1574" s="8">
        <v>136830</v>
      </c>
      <c r="T1574">
        <v>2</v>
      </c>
      <c r="U1574" s="9">
        <v>30.791</v>
      </c>
      <c r="V1574" s="9">
        <v>30.777000000000001</v>
      </c>
      <c r="W1574" s="9">
        <v>30.466000000000001</v>
      </c>
      <c r="X1574" s="9">
        <v>30.629000000000001</v>
      </c>
      <c r="Y1574" s="9">
        <v>30.792000000000002</v>
      </c>
    </row>
    <row r="1575" spans="1:25" hidden="1" x14ac:dyDescent="0.3">
      <c r="A1575" t="s">
        <v>1660</v>
      </c>
      <c r="B1575" t="s">
        <v>1661</v>
      </c>
      <c r="C1575" t="s">
        <v>1715</v>
      </c>
      <c r="D1575" t="s">
        <v>14</v>
      </c>
      <c r="E1575" s="52">
        <f>Transportation!E1575/1000000</f>
        <v>3.0000000000000001E-5</v>
      </c>
      <c r="F1575" s="55">
        <f t="shared" si="165"/>
        <v>7.2527472527472609E-6</v>
      </c>
      <c r="G1575" s="57">
        <f t="shared" si="166"/>
        <v>7.25274725274726E-7</v>
      </c>
      <c r="H1575" s="4">
        <f t="shared" si="167"/>
        <v>1.153846153846155E-7</v>
      </c>
      <c r="I1575">
        <v>621400</v>
      </c>
      <c r="J1575">
        <f t="shared" si="169"/>
        <v>1.4273595912455745</v>
      </c>
      <c r="K1575" s="50">
        <f t="shared" si="164"/>
        <v>1172.8592568956387</v>
      </c>
      <c r="L1575" s="53">
        <f t="shared" si="168"/>
        <v>15.066827185600323</v>
      </c>
      <c r="M1575">
        <v>20.900000000000002</v>
      </c>
      <c r="N1575">
        <v>136</v>
      </c>
      <c r="O1575">
        <v>526</v>
      </c>
      <c r="P1575">
        <v>19.29</v>
      </c>
      <c r="Q1575">
        <v>73.05</v>
      </c>
      <c r="R1575" s="7">
        <v>3.8622000000000001</v>
      </c>
      <c r="S1575" s="8">
        <v>359580</v>
      </c>
      <c r="T1575">
        <v>2</v>
      </c>
      <c r="U1575" s="9">
        <v>30.678999999999998</v>
      </c>
      <c r="V1575" s="9">
        <v>30.652000000000001</v>
      </c>
      <c r="W1575" s="9">
        <v>30.559000000000001</v>
      </c>
      <c r="X1575" s="9">
        <v>30.629000000000001</v>
      </c>
      <c r="Y1575" s="9">
        <v>30.699000000000002</v>
      </c>
    </row>
    <row r="1576" spans="1:25" hidden="1" x14ac:dyDescent="0.3">
      <c r="A1576" t="s">
        <v>1660</v>
      </c>
      <c r="B1576" t="s">
        <v>1661</v>
      </c>
      <c r="C1576" t="s">
        <v>1716</v>
      </c>
      <c r="D1576" t="s">
        <v>14</v>
      </c>
      <c r="E1576" s="52">
        <f>Transportation!E1576/1000000</f>
        <v>1.43E-5</v>
      </c>
      <c r="F1576" s="55">
        <f t="shared" si="165"/>
        <v>3.4571428571428608E-6</v>
      </c>
      <c r="G1576" s="57">
        <f t="shared" si="166"/>
        <v>3.4571428571428607E-7</v>
      </c>
      <c r="H1576" s="4">
        <f t="shared" si="167"/>
        <v>5.5000000000000056E-8</v>
      </c>
      <c r="I1576">
        <v>169500</v>
      </c>
      <c r="J1576">
        <f t="shared" si="169"/>
        <v>2.4943059734513273</v>
      </c>
      <c r="K1576" s="50">
        <f t="shared" si="164"/>
        <v>319.92218223979847</v>
      </c>
      <c r="L1576" s="53">
        <f t="shared" si="168"/>
        <v>7.1818542918028205</v>
      </c>
      <c r="M1576">
        <v>18.600000000000001</v>
      </c>
      <c r="N1576">
        <v>39.300000000000004</v>
      </c>
      <c r="O1576">
        <v>326</v>
      </c>
      <c r="P1576">
        <v>28.81</v>
      </c>
      <c r="Q1576">
        <v>76.13</v>
      </c>
      <c r="R1576" s="7">
        <v>8.282</v>
      </c>
      <c r="S1576" s="8">
        <v>112510</v>
      </c>
      <c r="T1576">
        <v>2</v>
      </c>
      <c r="U1576" s="9">
        <v>31.550999999999998</v>
      </c>
      <c r="V1576" s="9">
        <v>31.564</v>
      </c>
      <c r="W1576" s="9">
        <v>31.536999999999999</v>
      </c>
      <c r="X1576" s="9">
        <v>31.584</v>
      </c>
      <c r="Y1576" s="9">
        <v>31.63</v>
      </c>
    </row>
    <row r="1577" spans="1:25" hidden="1" x14ac:dyDescent="0.3">
      <c r="A1577" t="s">
        <v>1660</v>
      </c>
      <c r="B1577" t="s">
        <v>1661</v>
      </c>
      <c r="C1577" t="s">
        <v>1717</v>
      </c>
      <c r="D1577" t="s">
        <v>14</v>
      </c>
      <c r="E1577" s="52">
        <f>Transportation!E1577/1000000</f>
        <v>3.2400000000000001E-5</v>
      </c>
      <c r="F1577" s="55">
        <f t="shared" si="165"/>
        <v>7.8329670329670415E-6</v>
      </c>
      <c r="G1577" s="57">
        <f t="shared" si="166"/>
        <v>7.8329670329670419E-7</v>
      </c>
      <c r="H1577" s="4">
        <f t="shared" si="167"/>
        <v>1.2461538461538473E-7</v>
      </c>
      <c r="I1577">
        <v>1426000</v>
      </c>
      <c r="J1577">
        <f t="shared" si="169"/>
        <v>0.67175185834502105</v>
      </c>
      <c r="K1577" s="50">
        <f t="shared" si="164"/>
        <v>2691.4987131206644</v>
      </c>
      <c r="L1577" s="53">
        <f t="shared" si="168"/>
        <v>16.272173360448349</v>
      </c>
      <c r="M1577">
        <v>136</v>
      </c>
      <c r="N1577">
        <v>122</v>
      </c>
      <c r="O1577">
        <v>426</v>
      </c>
      <c r="P1577">
        <v>23.26</v>
      </c>
      <c r="Q1577">
        <v>77.41</v>
      </c>
      <c r="R1577" s="7">
        <v>3.4845000000000002</v>
      </c>
      <c r="S1577" s="8">
        <v>952830</v>
      </c>
      <c r="T1577">
        <v>8</v>
      </c>
      <c r="U1577" s="9">
        <v>24.893999999999998</v>
      </c>
      <c r="V1577" s="9">
        <v>24.544</v>
      </c>
      <c r="W1577" s="9">
        <v>21.332000000000001</v>
      </c>
      <c r="X1577" s="9">
        <v>23.32</v>
      </c>
      <c r="Y1577" s="9">
        <v>25.103999999999999</v>
      </c>
    </row>
    <row r="1578" spans="1:25" hidden="1" x14ac:dyDescent="0.3">
      <c r="A1578" t="s">
        <v>1660</v>
      </c>
      <c r="B1578" t="s">
        <v>1661</v>
      </c>
      <c r="C1578" t="s">
        <v>1718</v>
      </c>
      <c r="D1578" t="s">
        <v>14</v>
      </c>
      <c r="E1578" s="52">
        <f>Transportation!E1578/1000000</f>
        <v>2.8100000000000002E-5</v>
      </c>
      <c r="F1578" s="55">
        <f t="shared" si="165"/>
        <v>6.7934065934066009E-6</v>
      </c>
      <c r="G1578" s="57">
        <f t="shared" si="166"/>
        <v>6.7934065934066014E-7</v>
      </c>
      <c r="H1578" s="4">
        <f t="shared" si="167"/>
        <v>1.0807692307692319E-7</v>
      </c>
      <c r="I1578">
        <v>658200</v>
      </c>
      <c r="J1578">
        <f t="shared" si="169"/>
        <v>1.2622106312670922</v>
      </c>
      <c r="K1578" s="50">
        <f t="shared" si="164"/>
        <v>1242.3172882019785</v>
      </c>
      <c r="L1578" s="53">
        <f t="shared" si="168"/>
        <v>14.112594797178973</v>
      </c>
      <c r="M1578">
        <v>57.300000000000004</v>
      </c>
      <c r="N1578">
        <v>87</v>
      </c>
      <c r="O1578">
        <v>359</v>
      </c>
      <c r="P1578">
        <v>20.28</v>
      </c>
      <c r="Q1578">
        <v>85.83</v>
      </c>
      <c r="R1578" s="7">
        <v>4.1268000000000002</v>
      </c>
      <c r="S1578" s="8">
        <v>579350</v>
      </c>
      <c r="T1578">
        <v>4</v>
      </c>
      <c r="U1578" s="9">
        <v>25.213000000000001</v>
      </c>
      <c r="V1578" s="9">
        <v>24.882999999999999</v>
      </c>
      <c r="W1578" s="9">
        <v>22.436</v>
      </c>
      <c r="X1578" s="9">
        <v>23.414000000000001</v>
      </c>
      <c r="Y1578" s="9">
        <v>25.388999999999999</v>
      </c>
    </row>
    <row r="1579" spans="1:25" hidden="1" x14ac:dyDescent="0.3">
      <c r="A1579" t="s">
        <v>1660</v>
      </c>
      <c r="B1579" t="s">
        <v>1661</v>
      </c>
      <c r="C1579" t="s">
        <v>1719</v>
      </c>
      <c r="D1579" t="s">
        <v>14</v>
      </c>
      <c r="E1579" s="52">
        <f>Transportation!E1579/1000000</f>
        <v>1.24E-5</v>
      </c>
      <c r="F1579" s="55">
        <f t="shared" si="165"/>
        <v>2.9978021978022009E-6</v>
      </c>
      <c r="G1579" s="57">
        <f t="shared" si="166"/>
        <v>2.997802197802201E-7</v>
      </c>
      <c r="H1579" s="4">
        <f t="shared" si="167"/>
        <v>4.7692307692307738E-8</v>
      </c>
      <c r="I1579">
        <v>136400</v>
      </c>
      <c r="J1579">
        <f t="shared" si="169"/>
        <v>2.6877613636363638</v>
      </c>
      <c r="K1579" s="50">
        <f t="shared" si="164"/>
        <v>257.44770299415052</v>
      </c>
      <c r="L1579" s="53">
        <f t="shared" si="168"/>
        <v>6.2276219033814693</v>
      </c>
      <c r="M1579">
        <v>4.22</v>
      </c>
      <c r="N1579">
        <v>66.400000000000006</v>
      </c>
      <c r="O1579">
        <v>680</v>
      </c>
      <c r="P1579">
        <v>23.26</v>
      </c>
      <c r="Q1579">
        <v>69.66</v>
      </c>
      <c r="R1579" s="7">
        <v>10.234999999999999</v>
      </c>
      <c r="S1579">
        <v>2949.3</v>
      </c>
      <c r="T1579">
        <v>1</v>
      </c>
      <c r="U1579" s="9">
        <v>23.725999999999999</v>
      </c>
      <c r="V1579" s="9">
        <v>23.725999999999999</v>
      </c>
      <c r="W1579" s="9">
        <v>23.725999999999999</v>
      </c>
      <c r="X1579" s="9">
        <v>23.725999999999999</v>
      </c>
      <c r="Y1579" s="9">
        <v>23.725999999999999</v>
      </c>
    </row>
    <row r="1580" spans="1:25" hidden="1" x14ac:dyDescent="0.3">
      <c r="A1580" t="s">
        <v>1660</v>
      </c>
      <c r="B1580" t="s">
        <v>1661</v>
      </c>
      <c r="C1580" t="s">
        <v>1720</v>
      </c>
      <c r="D1580" t="s">
        <v>14</v>
      </c>
      <c r="E1580" s="52">
        <f>Transportation!E1580/1000000</f>
        <v>8.0800000000000006E-6</v>
      </c>
      <c r="F1580" s="55">
        <f t="shared" si="165"/>
        <v>1.9534065934065956E-6</v>
      </c>
      <c r="G1580" s="57">
        <f t="shared" si="166"/>
        <v>1.9534065934065956E-7</v>
      </c>
      <c r="H1580" s="4">
        <f t="shared" si="167"/>
        <v>3.1076923076923111E-8</v>
      </c>
      <c r="I1580">
        <v>187600</v>
      </c>
      <c r="J1580">
        <f t="shared" si="169"/>
        <v>1.273391417910448</v>
      </c>
      <c r="K1580" s="50">
        <f t="shared" si="164"/>
        <v>354.08496394210141</v>
      </c>
      <c r="L1580" s="53">
        <f t="shared" si="168"/>
        <v>4.0579987886550208</v>
      </c>
      <c r="M1580">
        <v>36.6</v>
      </c>
      <c r="N1580">
        <v>31</v>
      </c>
      <c r="O1580">
        <v>465</v>
      </c>
      <c r="P1580">
        <v>21.06</v>
      </c>
      <c r="Q1580">
        <v>75.78</v>
      </c>
      <c r="R1580" s="7">
        <v>15.010999999999999</v>
      </c>
      <c r="S1580" s="8">
        <v>180430</v>
      </c>
      <c r="T1580">
        <v>2</v>
      </c>
      <c r="U1580" s="9">
        <v>21.417000000000002</v>
      </c>
      <c r="V1580" s="9">
        <v>21.402999999999999</v>
      </c>
      <c r="W1580" s="9">
        <v>21.332000000000001</v>
      </c>
      <c r="X1580" s="9">
        <v>21.38</v>
      </c>
      <c r="Y1580" s="9">
        <v>21.428000000000001</v>
      </c>
    </row>
    <row r="1581" spans="1:25" hidden="1" x14ac:dyDescent="0.3">
      <c r="A1581" t="s">
        <v>1660</v>
      </c>
      <c r="B1581" t="s">
        <v>1661</v>
      </c>
      <c r="C1581" t="s">
        <v>1721</v>
      </c>
      <c r="D1581" t="s">
        <v>14</v>
      </c>
      <c r="E1581" s="52">
        <f>Transportation!E1581/1000000</f>
        <v>6.8900000000000009E-6</v>
      </c>
      <c r="F1581" s="55">
        <f t="shared" si="165"/>
        <v>1.6657142857142877E-6</v>
      </c>
      <c r="G1581" s="57">
        <f t="shared" si="166"/>
        <v>1.6657142857142876E-7</v>
      </c>
      <c r="H1581" s="4">
        <f t="shared" si="167"/>
        <v>2.6500000000000029E-8</v>
      </c>
      <c r="I1581">
        <v>138200</v>
      </c>
      <c r="J1581">
        <f t="shared" si="169"/>
        <v>1.473990113965268</v>
      </c>
      <c r="K1581" s="50">
        <f t="shared" si="164"/>
        <v>260.8451066993519</v>
      </c>
      <c r="L1581" s="53">
        <f t="shared" si="168"/>
        <v>3.4603479769595418</v>
      </c>
      <c r="M1581">
        <v>26.900000000000002</v>
      </c>
      <c r="N1581">
        <v>26.6</v>
      </c>
      <c r="O1581">
        <v>468</v>
      </c>
      <c r="P1581">
        <v>19</v>
      </c>
      <c r="Q1581">
        <v>75.75</v>
      </c>
      <c r="R1581" s="7">
        <v>17.574000000000002</v>
      </c>
      <c r="S1581">
        <v>61401</v>
      </c>
      <c r="T1581">
        <v>2</v>
      </c>
      <c r="U1581" s="9">
        <v>17.898</v>
      </c>
      <c r="V1581" s="9">
        <v>17.920999999999999</v>
      </c>
      <c r="W1581" s="9">
        <v>17.747</v>
      </c>
      <c r="X1581" s="9">
        <v>17.942</v>
      </c>
      <c r="Y1581" s="9">
        <v>18.137</v>
      </c>
    </row>
    <row r="1582" spans="1:25" hidden="1" x14ac:dyDescent="0.3">
      <c r="A1582" t="s">
        <v>1660</v>
      </c>
      <c r="B1582" t="s">
        <v>1661</v>
      </c>
      <c r="C1582" t="s">
        <v>1722</v>
      </c>
      <c r="D1582" t="s">
        <v>14</v>
      </c>
      <c r="E1582" s="52">
        <f>Transportation!E1582/1000000</f>
        <v>8.67E-6</v>
      </c>
      <c r="F1582" s="55">
        <f t="shared" si="165"/>
        <v>2.0960439560439582E-6</v>
      </c>
      <c r="G1582" s="57">
        <f t="shared" si="166"/>
        <v>2.0960439560439581E-7</v>
      </c>
      <c r="H1582" s="4">
        <f t="shared" si="167"/>
        <v>3.3346153846153878E-8</v>
      </c>
      <c r="I1582">
        <v>174300</v>
      </c>
      <c r="J1582">
        <f t="shared" si="169"/>
        <v>1.4706356927710844</v>
      </c>
      <c r="K1582" s="50">
        <f t="shared" si="164"/>
        <v>328.98192545366885</v>
      </c>
      <c r="L1582" s="53">
        <f t="shared" si="168"/>
        <v>4.3543130566384942</v>
      </c>
      <c r="M1582">
        <v>26.5</v>
      </c>
      <c r="N1582">
        <v>33.800000000000004</v>
      </c>
      <c r="O1582">
        <v>486</v>
      </c>
      <c r="P1582">
        <v>17.920000000000002</v>
      </c>
      <c r="Q1582">
        <v>77.5</v>
      </c>
      <c r="R1582" s="7">
        <v>14.375</v>
      </c>
      <c r="S1582" s="8">
        <v>213900</v>
      </c>
      <c r="T1582">
        <v>4</v>
      </c>
      <c r="U1582" s="9">
        <v>18.268000000000001</v>
      </c>
      <c r="V1582" s="9">
        <v>18.241</v>
      </c>
      <c r="W1582" s="9">
        <v>17.649000000000001</v>
      </c>
      <c r="X1582" s="9">
        <v>18.283000000000001</v>
      </c>
      <c r="Y1582" s="9">
        <v>19.11</v>
      </c>
    </row>
    <row r="1583" spans="1:25" hidden="1" x14ac:dyDescent="0.3">
      <c r="A1583" t="s">
        <v>1660</v>
      </c>
      <c r="B1583" t="s">
        <v>1661</v>
      </c>
      <c r="C1583" t="s">
        <v>1723</v>
      </c>
      <c r="D1583" t="s">
        <v>14</v>
      </c>
      <c r="E1583" s="52">
        <f>Transportation!E1583/1000000</f>
        <v>2.1200000000000004E-5</v>
      </c>
      <c r="F1583" s="55">
        <f t="shared" si="165"/>
        <v>5.1252747252747313E-6</v>
      </c>
      <c r="G1583" s="57">
        <f t="shared" si="166"/>
        <v>5.1252747252747313E-7</v>
      </c>
      <c r="H1583" s="4">
        <f t="shared" si="167"/>
        <v>8.1538461538461627E-8</v>
      </c>
      <c r="I1583">
        <v>232100</v>
      </c>
      <c r="J1583">
        <f t="shared" si="169"/>
        <v>2.7004995691512281</v>
      </c>
      <c r="K1583" s="50">
        <f t="shared" si="164"/>
        <v>438.07633332069156</v>
      </c>
      <c r="L1583" s="53">
        <f t="shared" si="168"/>
        <v>10.647224544490895</v>
      </c>
      <c r="M1583">
        <v>23.5</v>
      </c>
      <c r="N1583">
        <v>47.900000000000006</v>
      </c>
      <c r="O1583">
        <v>286</v>
      </c>
      <c r="P1583">
        <v>25.21</v>
      </c>
      <c r="Q1583">
        <v>85.51</v>
      </c>
      <c r="R1583" s="7">
        <v>5.9648000000000003</v>
      </c>
      <c r="S1583" s="8">
        <v>641130</v>
      </c>
      <c r="T1583">
        <v>4</v>
      </c>
      <c r="U1583" s="9">
        <v>39.01</v>
      </c>
      <c r="V1583" s="9">
        <v>39.009</v>
      </c>
      <c r="W1583" s="9">
        <v>38.043999999999997</v>
      </c>
      <c r="X1583" s="9">
        <v>38.798999999999999</v>
      </c>
      <c r="Y1583" s="9">
        <v>39.689</v>
      </c>
    </row>
    <row r="1584" spans="1:25" hidden="1" x14ac:dyDescent="0.3">
      <c r="A1584" t="s">
        <v>1660</v>
      </c>
      <c r="B1584" t="s">
        <v>1661</v>
      </c>
      <c r="C1584" t="s">
        <v>1724</v>
      </c>
      <c r="D1584" t="s">
        <v>14</v>
      </c>
      <c r="E1584" s="52">
        <f>Transportation!E1584/1000000</f>
        <v>9.7799999999999995E-6</v>
      </c>
      <c r="F1584" s="55">
        <f t="shared" si="165"/>
        <v>2.3643956043956066E-6</v>
      </c>
      <c r="G1584" s="57">
        <f t="shared" si="166"/>
        <v>2.3643956043956066E-7</v>
      </c>
      <c r="H1584" s="4">
        <f t="shared" si="167"/>
        <v>3.7615384615384649E-8</v>
      </c>
      <c r="I1584">
        <v>253900</v>
      </c>
      <c r="J1584">
        <f t="shared" si="169"/>
        <v>1.1388316955494289</v>
      </c>
      <c r="K1584" s="50">
        <f t="shared" si="164"/>
        <v>479.2226670836863</v>
      </c>
      <c r="L1584" s="53">
        <f t="shared" si="168"/>
        <v>4.9117856625057055</v>
      </c>
      <c r="M1584">
        <v>33.200000000000003</v>
      </c>
      <c r="N1584">
        <v>44.1</v>
      </c>
      <c r="O1584">
        <v>553</v>
      </c>
      <c r="P1584">
        <v>16.829999999999998</v>
      </c>
      <c r="Q1584">
        <v>75.709999999999994</v>
      </c>
      <c r="R1584" s="7">
        <v>12.555999999999999</v>
      </c>
      <c r="S1584">
        <v>59272</v>
      </c>
      <c r="T1584">
        <v>2</v>
      </c>
      <c r="U1584" s="9">
        <v>17.062000000000001</v>
      </c>
      <c r="V1584" s="9">
        <v>17.062000000000001</v>
      </c>
      <c r="W1584" s="9">
        <v>17.062000000000001</v>
      </c>
      <c r="X1584" s="9">
        <v>17.062000000000001</v>
      </c>
      <c r="Y1584" s="9">
        <v>17.062000000000001</v>
      </c>
    </row>
    <row r="1585" spans="1:25" hidden="1" x14ac:dyDescent="0.3">
      <c r="A1585" t="s">
        <v>1660</v>
      </c>
      <c r="B1585" t="s">
        <v>1661</v>
      </c>
      <c r="C1585" t="s">
        <v>1725</v>
      </c>
      <c r="D1585" t="s">
        <v>14</v>
      </c>
      <c r="E1585" s="52">
        <f>Transportation!E1585/1000000</f>
        <v>2.5300000000000002E-5</v>
      </c>
      <c r="F1585" s="55">
        <f t="shared" si="165"/>
        <v>6.1164835164835234E-6</v>
      </c>
      <c r="G1585" s="57">
        <f t="shared" si="166"/>
        <v>6.1164835164835232E-7</v>
      </c>
      <c r="H1585" s="4">
        <f t="shared" si="167"/>
        <v>9.7307692307692402E-8</v>
      </c>
      <c r="I1585">
        <v>529700</v>
      </c>
      <c r="J1585">
        <f t="shared" si="169"/>
        <v>1.4121275958089485</v>
      </c>
      <c r="K1585" s="50">
        <f t="shared" si="164"/>
        <v>999.78041258065628</v>
      </c>
      <c r="L1585" s="53">
        <f t="shared" si="168"/>
        <v>12.706357593189606</v>
      </c>
      <c r="M1585">
        <v>37.700000000000003</v>
      </c>
      <c r="N1585">
        <v>86.300000000000011</v>
      </c>
      <c r="O1585">
        <v>395</v>
      </c>
      <c r="P1585">
        <v>28.03</v>
      </c>
      <c r="Q1585">
        <v>73.3</v>
      </c>
      <c r="R1585" s="7">
        <v>4.5705</v>
      </c>
      <c r="S1585" s="8">
        <v>102890</v>
      </c>
      <c r="T1585">
        <v>3</v>
      </c>
      <c r="U1585" s="9">
        <v>32.979999999999997</v>
      </c>
      <c r="V1585" s="9">
        <v>32.743000000000002</v>
      </c>
      <c r="W1585" s="9">
        <v>31.908999999999999</v>
      </c>
      <c r="X1585" s="9">
        <v>32.234999999999999</v>
      </c>
      <c r="Y1585" s="9">
        <v>33.255000000000003</v>
      </c>
    </row>
    <row r="1586" spans="1:25" hidden="1" x14ac:dyDescent="0.3">
      <c r="A1586" t="s">
        <v>1660</v>
      </c>
      <c r="B1586" t="s">
        <v>1661</v>
      </c>
      <c r="C1586" t="s">
        <v>1726</v>
      </c>
      <c r="D1586" t="s">
        <v>14</v>
      </c>
      <c r="E1586" s="52">
        <f>Transportation!E1586/1000000</f>
        <v>2.5400000000000001E-5</v>
      </c>
      <c r="F1586" s="55">
        <f t="shared" si="165"/>
        <v>6.1406593406593472E-6</v>
      </c>
      <c r="G1586" s="57">
        <f t="shared" si="166"/>
        <v>6.140659340659347E-7</v>
      </c>
      <c r="H1586" s="4">
        <f t="shared" si="167"/>
        <v>9.7692307692307782E-8</v>
      </c>
      <c r="I1586">
        <v>335300</v>
      </c>
      <c r="J1586">
        <f t="shared" si="169"/>
        <v>2.2396675365344469</v>
      </c>
      <c r="K1586" s="50">
        <f t="shared" ref="K1586:K1649" si="170">I1586*CVDIND</f>
        <v>632.8608124189052</v>
      </c>
      <c r="L1586" s="53">
        <f t="shared" si="168"/>
        <v>12.756580350474945</v>
      </c>
      <c r="M1586">
        <v>22.900000000000002</v>
      </c>
      <c r="N1586">
        <v>70.100000000000009</v>
      </c>
      <c r="O1586">
        <v>348</v>
      </c>
      <c r="P1586">
        <v>22.09</v>
      </c>
      <c r="Q1586">
        <v>82.15</v>
      </c>
      <c r="R1586" s="7">
        <v>4.9695</v>
      </c>
      <c r="S1586" s="8">
        <v>198620</v>
      </c>
      <c r="T1586">
        <v>2</v>
      </c>
      <c r="U1586" s="9">
        <v>24.221</v>
      </c>
      <c r="V1586" s="9">
        <v>24.393999999999998</v>
      </c>
      <c r="W1586" s="9">
        <v>24.154</v>
      </c>
      <c r="X1586" s="9">
        <v>24.89</v>
      </c>
      <c r="Y1586" s="9">
        <v>25.626000000000001</v>
      </c>
    </row>
    <row r="1587" spans="1:25" hidden="1" x14ac:dyDescent="0.3">
      <c r="A1587" t="s">
        <v>1660</v>
      </c>
      <c r="B1587" t="s">
        <v>1661</v>
      </c>
      <c r="C1587" t="s">
        <v>1727</v>
      </c>
      <c r="D1587" t="s">
        <v>14</v>
      </c>
      <c r="E1587" s="52">
        <f>Transportation!E1587/1000000</f>
        <v>4.4300000000000006E-5</v>
      </c>
      <c r="F1587" s="55">
        <f t="shared" si="165"/>
        <v>1.0709890109890123E-5</v>
      </c>
      <c r="G1587" s="57">
        <f t="shared" si="166"/>
        <v>1.0709890109890123E-6</v>
      </c>
      <c r="H1587" s="4">
        <f t="shared" si="167"/>
        <v>1.7038461538461557E-7</v>
      </c>
      <c r="I1587">
        <v>497800</v>
      </c>
      <c r="J1587">
        <f t="shared" si="169"/>
        <v>2.6310689282844519</v>
      </c>
      <c r="K1587" s="50">
        <f t="shared" si="170"/>
        <v>939.57086913847593</v>
      </c>
      <c r="L1587" s="53">
        <f t="shared" si="168"/>
        <v>22.248681477403146</v>
      </c>
      <c r="M1587">
        <v>21.1</v>
      </c>
      <c r="N1587">
        <v>108</v>
      </c>
      <c r="O1587">
        <v>301</v>
      </c>
      <c r="P1587">
        <v>23.78</v>
      </c>
      <c r="Q1587">
        <v>85.97</v>
      </c>
      <c r="R1587" s="7">
        <v>2.7799</v>
      </c>
      <c r="S1587" s="8">
        <v>262400</v>
      </c>
      <c r="T1587">
        <v>3</v>
      </c>
      <c r="U1587" s="9">
        <v>28.402999999999999</v>
      </c>
      <c r="V1587" s="9">
        <v>28.716000000000001</v>
      </c>
      <c r="W1587" s="9">
        <v>27.795999999999999</v>
      </c>
      <c r="X1587" s="9">
        <v>28.265999999999998</v>
      </c>
      <c r="Y1587" s="9">
        <v>30.466000000000001</v>
      </c>
    </row>
    <row r="1588" spans="1:25" hidden="1" x14ac:dyDescent="0.3">
      <c r="A1588" t="s">
        <v>1660</v>
      </c>
      <c r="B1588" t="s">
        <v>1661</v>
      </c>
      <c r="C1588" t="s">
        <v>1728</v>
      </c>
      <c r="D1588" t="s">
        <v>14</v>
      </c>
      <c r="E1588" s="52">
        <f>Transportation!E1588/1000000</f>
        <v>5.1500000000000007E-6</v>
      </c>
      <c r="F1588" s="55">
        <f t="shared" si="165"/>
        <v>1.2450549450549465E-6</v>
      </c>
      <c r="G1588" s="57">
        <f t="shared" si="166"/>
        <v>1.2450549450549466E-7</v>
      </c>
      <c r="H1588" s="4">
        <f t="shared" si="167"/>
        <v>1.980769230769233E-8</v>
      </c>
      <c r="I1588">
        <v>100200</v>
      </c>
      <c r="J1588">
        <f t="shared" si="169"/>
        <v>1.519577657185629</v>
      </c>
      <c r="K1588" s="50">
        <f t="shared" si="170"/>
        <v>189.12213958954459</v>
      </c>
      <c r="L1588" s="53">
        <f t="shared" si="168"/>
        <v>2.586472000194723</v>
      </c>
      <c r="M1588">
        <v>14.600000000000001</v>
      </c>
      <c r="N1588">
        <v>26.200000000000003</v>
      </c>
      <c r="O1588">
        <v>648</v>
      </c>
      <c r="P1588">
        <v>22.18</v>
      </c>
      <c r="Q1588">
        <v>71.66</v>
      </c>
      <c r="R1588" s="7">
        <v>24.7</v>
      </c>
      <c r="S1588">
        <v>50588</v>
      </c>
      <c r="T1588">
        <v>2</v>
      </c>
      <c r="U1588" s="9">
        <v>21.38</v>
      </c>
      <c r="V1588" s="9">
        <v>21.379000000000001</v>
      </c>
      <c r="W1588" s="9">
        <v>21.042999999999999</v>
      </c>
      <c r="X1588" s="9">
        <v>21.212</v>
      </c>
      <c r="Y1588" s="9">
        <v>21.38</v>
      </c>
    </row>
    <row r="1589" spans="1:25" hidden="1" x14ac:dyDescent="0.3">
      <c r="A1589" t="s">
        <v>1660</v>
      </c>
      <c r="B1589" t="s">
        <v>1661</v>
      </c>
      <c r="C1589" t="s">
        <v>1729</v>
      </c>
      <c r="D1589" t="s">
        <v>14</v>
      </c>
      <c r="E1589" s="52">
        <f>Transportation!E1589/1000000</f>
        <v>2.0600000000000003E-5</v>
      </c>
      <c r="F1589" s="55">
        <f t="shared" si="165"/>
        <v>4.9802197802197859E-6</v>
      </c>
      <c r="G1589" s="57">
        <f t="shared" si="166"/>
        <v>4.9802197802197864E-7</v>
      </c>
      <c r="H1589" s="4">
        <f t="shared" si="167"/>
        <v>7.9230769230769321E-8</v>
      </c>
      <c r="I1589">
        <v>307800</v>
      </c>
      <c r="J1589">
        <f t="shared" si="169"/>
        <v>1.9787093079922031</v>
      </c>
      <c r="K1589" s="50">
        <f t="shared" si="170"/>
        <v>580.95603358943936</v>
      </c>
      <c r="L1589" s="53">
        <f t="shared" si="168"/>
        <v>10.345888000778892</v>
      </c>
      <c r="M1589">
        <v>24.5</v>
      </c>
      <c r="N1589">
        <v>62.2</v>
      </c>
      <c r="O1589">
        <v>365</v>
      </c>
      <c r="P1589">
        <v>19.32</v>
      </c>
      <c r="Q1589">
        <v>84.8</v>
      </c>
      <c r="R1589" s="7">
        <v>5.8634000000000004</v>
      </c>
      <c r="S1589" s="8">
        <v>394520</v>
      </c>
      <c r="T1589">
        <v>3</v>
      </c>
      <c r="U1589" s="9">
        <v>22.404</v>
      </c>
      <c r="V1589" s="9">
        <v>22.398</v>
      </c>
      <c r="W1589" s="9">
        <v>21.571999999999999</v>
      </c>
      <c r="X1589" s="9">
        <v>22.34</v>
      </c>
      <c r="Y1589" s="9">
        <v>22.626999999999999</v>
      </c>
    </row>
    <row r="1590" spans="1:25" hidden="1" x14ac:dyDescent="0.3">
      <c r="A1590" t="s">
        <v>1660</v>
      </c>
      <c r="B1590" t="s">
        <v>1661</v>
      </c>
      <c r="C1590" t="s">
        <v>1730</v>
      </c>
      <c r="D1590" t="s">
        <v>14</v>
      </c>
      <c r="E1590" s="52">
        <f>Transportation!E1590/1000000</f>
        <v>1.43E-5</v>
      </c>
      <c r="F1590" s="55">
        <f t="shared" si="165"/>
        <v>3.4571428571428608E-6</v>
      </c>
      <c r="G1590" s="57">
        <f t="shared" si="166"/>
        <v>3.4571428571428607E-7</v>
      </c>
      <c r="H1590" s="4">
        <f t="shared" si="167"/>
        <v>5.5000000000000056E-8</v>
      </c>
      <c r="I1590">
        <v>148000</v>
      </c>
      <c r="J1590">
        <f t="shared" si="169"/>
        <v>2.8566544763513515</v>
      </c>
      <c r="K1590" s="50">
        <f t="shared" si="170"/>
        <v>279.34208242767062</v>
      </c>
      <c r="L1590" s="53">
        <f t="shared" si="168"/>
        <v>7.1818542918028205</v>
      </c>
      <c r="M1590">
        <v>16.8</v>
      </c>
      <c r="N1590">
        <v>36.200000000000003</v>
      </c>
      <c r="O1590">
        <v>317</v>
      </c>
      <c r="P1590">
        <v>28.05</v>
      </c>
      <c r="Q1590">
        <v>79.12</v>
      </c>
      <c r="R1590" s="7">
        <v>8.7705000000000002</v>
      </c>
      <c r="S1590" s="8">
        <v>167980</v>
      </c>
      <c r="T1590">
        <v>2</v>
      </c>
      <c r="U1590" s="9">
        <v>40.892000000000003</v>
      </c>
      <c r="V1590" s="9">
        <v>41.195999999999998</v>
      </c>
      <c r="W1590" s="9">
        <v>40.874000000000002</v>
      </c>
      <c r="X1590" s="9">
        <v>44.063000000000002</v>
      </c>
      <c r="Y1590" s="9">
        <v>47.250999999999998</v>
      </c>
    </row>
    <row r="1591" spans="1:25" hidden="1" x14ac:dyDescent="0.3">
      <c r="A1591" t="s">
        <v>1660</v>
      </c>
      <c r="B1591" t="s">
        <v>1661</v>
      </c>
      <c r="C1591" t="s">
        <v>1731</v>
      </c>
      <c r="D1591" t="s">
        <v>14</v>
      </c>
      <c r="E1591" s="52">
        <f>Transportation!E1591/1000000</f>
        <v>1.45E-5</v>
      </c>
      <c r="F1591" s="55">
        <f t="shared" si="165"/>
        <v>3.5054945054945093E-6</v>
      </c>
      <c r="G1591" s="57">
        <f t="shared" si="166"/>
        <v>3.5054945054945094E-7</v>
      </c>
      <c r="H1591" s="4">
        <f t="shared" si="167"/>
        <v>5.5769230769230822E-8</v>
      </c>
      <c r="I1591">
        <v>176400</v>
      </c>
      <c r="J1591">
        <f t="shared" si="169"/>
        <v>2.4302604166666666</v>
      </c>
      <c r="K1591" s="50">
        <f t="shared" si="170"/>
        <v>332.94556310973718</v>
      </c>
      <c r="L1591" s="53">
        <f t="shared" si="168"/>
        <v>7.2822998063734907</v>
      </c>
      <c r="M1591">
        <v>19.5</v>
      </c>
      <c r="N1591">
        <v>39.900000000000006</v>
      </c>
      <c r="O1591">
        <v>341</v>
      </c>
      <c r="P1591">
        <v>28.41</v>
      </c>
      <c r="Q1591">
        <v>77.849999999999994</v>
      </c>
      <c r="R1591" s="7">
        <v>8.5420999999999996</v>
      </c>
      <c r="S1591" s="8">
        <v>261580</v>
      </c>
      <c r="T1591">
        <v>2</v>
      </c>
      <c r="U1591" s="9">
        <v>49.893000000000001</v>
      </c>
      <c r="V1591" s="9">
        <v>48.875999999999998</v>
      </c>
      <c r="W1591" s="9">
        <v>41.874000000000002</v>
      </c>
      <c r="X1591" s="9">
        <v>45.997999999999998</v>
      </c>
      <c r="Y1591" s="9">
        <v>50.122</v>
      </c>
    </row>
    <row r="1592" spans="1:25" hidden="1" x14ac:dyDescent="0.3">
      <c r="A1592" t="s">
        <v>1660</v>
      </c>
      <c r="B1592" t="s">
        <v>1661</v>
      </c>
      <c r="C1592" t="s">
        <v>1732</v>
      </c>
      <c r="D1592" t="s">
        <v>14</v>
      </c>
      <c r="E1592" s="52">
        <f>Transportation!E1592/1000000</f>
        <v>9.4800000000000007E-6</v>
      </c>
      <c r="F1592" s="55">
        <f t="shared" si="165"/>
        <v>2.2918681318681344E-6</v>
      </c>
      <c r="G1592" s="57">
        <f t="shared" si="166"/>
        <v>2.2918681318681344E-7</v>
      </c>
      <c r="H1592" s="4">
        <f t="shared" si="167"/>
        <v>3.6461538461538496E-8</v>
      </c>
      <c r="I1592">
        <v>193700</v>
      </c>
      <c r="J1592">
        <f t="shared" si="169"/>
        <v>1.4469786009292722</v>
      </c>
      <c r="K1592" s="50">
        <f t="shared" si="170"/>
        <v>365.59838760972838</v>
      </c>
      <c r="L1592" s="53">
        <f t="shared" si="168"/>
        <v>4.7611173906497033</v>
      </c>
      <c r="M1592">
        <v>30.5</v>
      </c>
      <c r="N1592">
        <v>35.1</v>
      </c>
      <c r="O1592">
        <v>462</v>
      </c>
      <c r="P1592">
        <v>21.32</v>
      </c>
      <c r="Q1592">
        <v>76.22</v>
      </c>
      <c r="R1592" s="7">
        <v>13.186999999999999</v>
      </c>
      <c r="S1592" s="8">
        <v>126900</v>
      </c>
      <c r="T1592">
        <v>4</v>
      </c>
      <c r="U1592" s="9">
        <v>19.411999999999999</v>
      </c>
      <c r="V1592" s="9">
        <v>19.506</v>
      </c>
      <c r="W1592" s="9">
        <v>19.401</v>
      </c>
      <c r="X1592" s="9">
        <v>19.788</v>
      </c>
      <c r="Y1592" s="9">
        <v>20.513000000000002</v>
      </c>
    </row>
    <row r="1593" spans="1:25" hidden="1" x14ac:dyDescent="0.3">
      <c r="A1593" t="s">
        <v>1660</v>
      </c>
      <c r="B1593" t="s">
        <v>1661</v>
      </c>
      <c r="C1593" t="s">
        <v>1733</v>
      </c>
      <c r="D1593" t="s">
        <v>14</v>
      </c>
      <c r="E1593" s="52">
        <f>Transportation!E1593/1000000</f>
        <v>1.2999999999999999E-5</v>
      </c>
      <c r="F1593" s="55">
        <f t="shared" si="165"/>
        <v>3.1428571428571459E-6</v>
      </c>
      <c r="G1593" s="57">
        <f t="shared" si="166"/>
        <v>3.142857142857146E-7</v>
      </c>
      <c r="H1593" s="4">
        <f t="shared" si="167"/>
        <v>5.0000000000000044E-8</v>
      </c>
      <c r="I1593">
        <v>103800</v>
      </c>
      <c r="J1593">
        <f t="shared" si="169"/>
        <v>3.7027926300578029</v>
      </c>
      <c r="K1593" s="50">
        <f t="shared" si="170"/>
        <v>195.91694699994738</v>
      </c>
      <c r="L1593" s="53">
        <f t="shared" si="168"/>
        <v>6.5289584470934727</v>
      </c>
      <c r="M1593">
        <v>9.09</v>
      </c>
      <c r="N1593">
        <v>34.4</v>
      </c>
      <c r="O1593">
        <v>343</v>
      </c>
      <c r="P1593">
        <v>28.46</v>
      </c>
      <c r="Q1593">
        <v>78.78</v>
      </c>
      <c r="R1593" s="7">
        <v>9.9605999999999995</v>
      </c>
      <c r="S1593" s="8">
        <v>115380</v>
      </c>
      <c r="T1593">
        <v>1</v>
      </c>
      <c r="U1593" s="9">
        <v>47.97</v>
      </c>
      <c r="V1593" s="9">
        <v>47.97</v>
      </c>
      <c r="W1593" s="9">
        <v>47.97</v>
      </c>
      <c r="X1593" s="9">
        <v>47.97</v>
      </c>
      <c r="Y1593" s="9">
        <v>47.97</v>
      </c>
    </row>
    <row r="1594" spans="1:25" hidden="1" x14ac:dyDescent="0.3">
      <c r="A1594" t="s">
        <v>1660</v>
      </c>
      <c r="B1594" t="s">
        <v>1661</v>
      </c>
      <c r="C1594" t="s">
        <v>1734</v>
      </c>
      <c r="D1594" t="s">
        <v>14</v>
      </c>
      <c r="E1594" s="52">
        <f>Transportation!E1594/1000000</f>
        <v>1.6400000000000002E-5</v>
      </c>
      <c r="F1594" s="55">
        <f t="shared" si="165"/>
        <v>3.9648351648351692E-6</v>
      </c>
      <c r="G1594" s="57">
        <f t="shared" si="166"/>
        <v>3.9648351648351696E-7</v>
      </c>
      <c r="H1594" s="4">
        <f t="shared" si="167"/>
        <v>6.307692307692314E-8</v>
      </c>
      <c r="I1594">
        <v>768000</v>
      </c>
      <c r="J1594">
        <f t="shared" si="169"/>
        <v>0.63134394531250015</v>
      </c>
      <c r="K1594" s="50">
        <f t="shared" si="170"/>
        <v>1449.5589142192639</v>
      </c>
      <c r="L1594" s="53">
        <f t="shared" si="168"/>
        <v>8.2365321947948456</v>
      </c>
      <c r="M1594">
        <v>144</v>
      </c>
      <c r="N1594">
        <v>63.900000000000006</v>
      </c>
      <c r="O1594">
        <v>425</v>
      </c>
      <c r="P1594">
        <v>30.72</v>
      </c>
      <c r="Q1594">
        <v>76.77</v>
      </c>
      <c r="R1594" s="7">
        <v>6.6425999999999998</v>
      </c>
      <c r="S1594" s="8">
        <v>1407800</v>
      </c>
      <c r="T1594">
        <v>6</v>
      </c>
      <c r="U1594" s="9">
        <v>36.646999999999998</v>
      </c>
      <c r="V1594" s="9">
        <v>36.158000000000001</v>
      </c>
      <c r="W1594" s="9">
        <v>33.393999999999998</v>
      </c>
      <c r="X1594" s="9">
        <v>36.093000000000004</v>
      </c>
      <c r="Y1594" s="9">
        <v>38.317999999999998</v>
      </c>
    </row>
    <row r="1595" spans="1:25" hidden="1" x14ac:dyDescent="0.3">
      <c r="A1595" t="s">
        <v>1660</v>
      </c>
      <c r="B1595" t="s">
        <v>1661</v>
      </c>
      <c r="C1595" t="s">
        <v>1735</v>
      </c>
      <c r="D1595" t="s">
        <v>14</v>
      </c>
      <c r="E1595" s="52">
        <f>Transportation!E1595/1000000</f>
        <v>1.7400000000000003E-5</v>
      </c>
      <c r="F1595" s="55">
        <f t="shared" si="165"/>
        <v>4.2065934065934115E-6</v>
      </c>
      <c r="G1595" s="57">
        <f t="shared" si="166"/>
        <v>4.2065934065934119E-7</v>
      </c>
      <c r="H1595" s="4">
        <f t="shared" si="167"/>
        <v>6.6923076923076992E-8</v>
      </c>
      <c r="I1595">
        <v>289500</v>
      </c>
      <c r="J1595">
        <f t="shared" si="169"/>
        <v>1.7769862694300522</v>
      </c>
      <c r="K1595" s="50">
        <f t="shared" si="170"/>
        <v>546.41576258655846</v>
      </c>
      <c r="L1595" s="53">
        <f t="shared" si="168"/>
        <v>8.7387597676481903</v>
      </c>
      <c r="M1595">
        <v>35.1</v>
      </c>
      <c r="N1595">
        <v>48.900000000000006</v>
      </c>
      <c r="O1595">
        <v>341</v>
      </c>
      <c r="P1595">
        <v>19.97</v>
      </c>
      <c r="Q1595">
        <v>79.290000000000006</v>
      </c>
      <c r="R1595" s="7">
        <v>6.9748999999999999</v>
      </c>
      <c r="S1595" s="8">
        <v>158530</v>
      </c>
      <c r="T1595">
        <v>4</v>
      </c>
      <c r="U1595" s="9">
        <v>21.422000000000001</v>
      </c>
      <c r="V1595" s="9">
        <v>21.187000000000001</v>
      </c>
      <c r="W1595" s="9">
        <v>18.672999999999998</v>
      </c>
      <c r="X1595" s="9">
        <v>20.561</v>
      </c>
      <c r="Y1595" s="9">
        <v>21.812999999999999</v>
      </c>
    </row>
    <row r="1596" spans="1:25" hidden="1" x14ac:dyDescent="0.3">
      <c r="A1596" t="s">
        <v>1660</v>
      </c>
      <c r="B1596" t="s">
        <v>1661</v>
      </c>
      <c r="C1596" t="s">
        <v>1736</v>
      </c>
      <c r="D1596" t="s">
        <v>14</v>
      </c>
      <c r="E1596" s="52">
        <f>Transportation!E1596/1000000</f>
        <v>1.8600000000000001E-5</v>
      </c>
      <c r="F1596" s="55">
        <f t="shared" si="165"/>
        <v>4.4967032967033014E-6</v>
      </c>
      <c r="G1596" s="57">
        <f t="shared" si="166"/>
        <v>4.4967032967033018E-7</v>
      </c>
      <c r="H1596" s="4">
        <f t="shared" si="167"/>
        <v>7.1538461538461617E-8</v>
      </c>
      <c r="I1596">
        <v>179200</v>
      </c>
      <c r="J1596">
        <f t="shared" si="169"/>
        <v>3.0687275390625</v>
      </c>
      <c r="K1596" s="50">
        <f t="shared" si="170"/>
        <v>338.23041331782821</v>
      </c>
      <c r="L1596" s="53">
        <f t="shared" si="168"/>
        <v>9.3414328550722008</v>
      </c>
      <c r="M1596">
        <v>12.3</v>
      </c>
      <c r="N1596">
        <v>51.1</v>
      </c>
      <c r="O1596">
        <v>342</v>
      </c>
      <c r="P1596">
        <v>25.79</v>
      </c>
      <c r="Q1596">
        <v>84.73</v>
      </c>
      <c r="R1596" s="7">
        <v>6.6957000000000004</v>
      </c>
      <c r="S1596" s="8">
        <v>533790</v>
      </c>
      <c r="T1596">
        <v>4</v>
      </c>
      <c r="U1596" s="9">
        <v>44.127000000000002</v>
      </c>
      <c r="V1596" s="9">
        <v>44.033000000000001</v>
      </c>
      <c r="W1596" s="9">
        <v>43.552</v>
      </c>
      <c r="X1596" s="9">
        <v>43.892000000000003</v>
      </c>
      <c r="Y1596" s="9">
        <v>45.043999999999997</v>
      </c>
    </row>
    <row r="1597" spans="1:25" hidden="1" x14ac:dyDescent="0.3">
      <c r="A1597" t="s">
        <v>1660</v>
      </c>
      <c r="B1597" t="s">
        <v>1661</v>
      </c>
      <c r="C1597" t="s">
        <v>1737</v>
      </c>
      <c r="D1597" t="s">
        <v>14</v>
      </c>
      <c r="E1597" s="52">
        <f>Transportation!E1597/1000000</f>
        <v>7.2100000000000004E-5</v>
      </c>
      <c r="F1597" s="55">
        <f t="shared" si="165"/>
        <v>1.7430769230769249E-5</v>
      </c>
      <c r="G1597" s="57">
        <f t="shared" si="166"/>
        <v>1.7430769230769249E-6</v>
      </c>
      <c r="H1597" s="4">
        <f t="shared" si="167"/>
        <v>2.7730769230769258E-7</v>
      </c>
      <c r="I1597">
        <v>6353000</v>
      </c>
      <c r="J1597">
        <f t="shared" si="169"/>
        <v>0.33553652408311035</v>
      </c>
      <c r="K1597" s="50">
        <f t="shared" si="170"/>
        <v>11990.947632858051</v>
      </c>
      <c r="L1597" s="53">
        <f t="shared" si="168"/>
        <v>36.210608002726111</v>
      </c>
      <c r="M1597">
        <v>402</v>
      </c>
      <c r="N1597">
        <v>317</v>
      </c>
      <c r="O1597">
        <v>479</v>
      </c>
      <c r="P1597">
        <v>13.06</v>
      </c>
      <c r="Q1597">
        <v>80.209999999999994</v>
      </c>
      <c r="R1597" s="7">
        <v>1.5096000000000001</v>
      </c>
      <c r="S1597" s="8">
        <v>5958100</v>
      </c>
      <c r="T1597">
        <v>12</v>
      </c>
      <c r="U1597" s="9">
        <v>18.466000000000001</v>
      </c>
      <c r="V1597" s="9">
        <v>18.044</v>
      </c>
      <c r="W1597" s="9">
        <v>17.600000000000001</v>
      </c>
      <c r="X1597" s="9">
        <v>18.332000000000001</v>
      </c>
      <c r="Y1597" s="9">
        <v>19.254999999999999</v>
      </c>
    </row>
    <row r="1598" spans="1:25" hidden="1" x14ac:dyDescent="0.3">
      <c r="A1598" t="s">
        <v>1660</v>
      </c>
      <c r="B1598" t="s">
        <v>1661</v>
      </c>
      <c r="C1598" t="s">
        <v>1738</v>
      </c>
      <c r="D1598" t="s">
        <v>14</v>
      </c>
      <c r="E1598" s="52">
        <f>Transportation!E1598/1000000</f>
        <v>1.8499999999999999E-5</v>
      </c>
      <c r="F1598" s="55">
        <f t="shared" si="165"/>
        <v>4.4725274725274767E-6</v>
      </c>
      <c r="G1598" s="57">
        <f t="shared" si="166"/>
        <v>4.4725274725274769E-7</v>
      </c>
      <c r="H1598" s="4">
        <f t="shared" si="167"/>
        <v>7.1153846153846224E-8</v>
      </c>
      <c r="I1598">
        <v>109100</v>
      </c>
      <c r="J1598">
        <f t="shared" si="169"/>
        <v>5.0133770623281393</v>
      </c>
      <c r="K1598" s="50">
        <f t="shared" si="170"/>
        <v>205.92041346526261</v>
      </c>
      <c r="L1598" s="53">
        <f t="shared" si="168"/>
        <v>9.2912100977868661</v>
      </c>
      <c r="M1598">
        <v>5.13</v>
      </c>
      <c r="N1598">
        <v>48.2</v>
      </c>
      <c r="O1598">
        <v>317</v>
      </c>
      <c r="P1598">
        <v>24.93</v>
      </c>
      <c r="Q1598">
        <v>79.58</v>
      </c>
      <c r="R1598" s="7">
        <v>6.5852000000000004</v>
      </c>
      <c r="S1598">
        <v>29890</v>
      </c>
      <c r="T1598">
        <v>1</v>
      </c>
      <c r="U1598" s="9">
        <v>23.439</v>
      </c>
      <c r="V1598" s="9">
        <v>23.439</v>
      </c>
      <c r="W1598" s="9">
        <v>23.439</v>
      </c>
      <c r="X1598" s="9">
        <v>23.439</v>
      </c>
      <c r="Y1598" s="9">
        <v>23.439</v>
      </c>
    </row>
    <row r="1599" spans="1:25" hidden="1" x14ac:dyDescent="0.3">
      <c r="A1599" t="s">
        <v>1660</v>
      </c>
      <c r="B1599" t="s">
        <v>1661</v>
      </c>
      <c r="C1599" t="s">
        <v>1739</v>
      </c>
      <c r="D1599" t="s">
        <v>14</v>
      </c>
      <c r="E1599" s="52">
        <f>Transportation!E1599/1000000</f>
        <v>1.2200000000000002E-5</v>
      </c>
      <c r="F1599" s="55">
        <f t="shared" si="165"/>
        <v>2.9494505494505529E-6</v>
      </c>
      <c r="G1599" s="57">
        <f t="shared" si="166"/>
        <v>2.9494505494505529E-7</v>
      </c>
      <c r="H1599" s="4">
        <f t="shared" si="167"/>
        <v>4.6923076923076972E-8</v>
      </c>
      <c r="I1599">
        <v>153600</v>
      </c>
      <c r="J1599">
        <f t="shared" si="169"/>
        <v>2.3482915039062502</v>
      </c>
      <c r="K1599" s="50">
        <f t="shared" si="170"/>
        <v>289.91178284385273</v>
      </c>
      <c r="L1599" s="53">
        <f t="shared" si="168"/>
        <v>6.1271763888107991</v>
      </c>
      <c r="M1599">
        <v>16</v>
      </c>
      <c r="N1599">
        <v>38.400000000000006</v>
      </c>
      <c r="O1599">
        <v>407</v>
      </c>
      <c r="P1599">
        <v>22.07</v>
      </c>
      <c r="Q1599">
        <v>78.94</v>
      </c>
      <c r="R1599" s="7">
        <v>10.576000000000001</v>
      </c>
      <c r="S1599">
        <v>47930</v>
      </c>
      <c r="T1599">
        <v>1</v>
      </c>
      <c r="U1599" s="9">
        <v>19.739999999999998</v>
      </c>
      <c r="V1599" s="9">
        <v>19.739999999999998</v>
      </c>
      <c r="W1599" s="9">
        <v>19.739999999999998</v>
      </c>
      <c r="X1599" s="9">
        <v>19.739999999999998</v>
      </c>
      <c r="Y1599" s="9">
        <v>19.739999999999998</v>
      </c>
    </row>
    <row r="1600" spans="1:25" hidden="1" x14ac:dyDescent="0.3">
      <c r="A1600" t="s">
        <v>1660</v>
      </c>
      <c r="B1600" t="s">
        <v>1661</v>
      </c>
      <c r="C1600" t="s">
        <v>1740</v>
      </c>
      <c r="D1600" t="s">
        <v>14</v>
      </c>
      <c r="E1600" s="52">
        <f>Transportation!E1600/1000000</f>
        <v>1.2500000000000001E-5</v>
      </c>
      <c r="F1600" s="55">
        <f t="shared" si="165"/>
        <v>3.0219780219780251E-6</v>
      </c>
      <c r="G1600" s="57">
        <f t="shared" si="166"/>
        <v>3.0219780219780254E-7</v>
      </c>
      <c r="H1600" s="4">
        <f t="shared" si="167"/>
        <v>4.8076923076923125E-8</v>
      </c>
      <c r="I1600">
        <v>101300</v>
      </c>
      <c r="J1600">
        <f t="shared" si="169"/>
        <v>3.6482446939782824</v>
      </c>
      <c r="K1600" s="50">
        <f t="shared" si="170"/>
        <v>191.19833074272321</v>
      </c>
      <c r="L1600" s="53">
        <f t="shared" si="168"/>
        <v>6.2778446606668021</v>
      </c>
      <c r="M1600">
        <v>5.39</v>
      </c>
      <c r="N1600">
        <v>43.6</v>
      </c>
      <c r="O1600">
        <v>456</v>
      </c>
      <c r="P1600">
        <v>13.33</v>
      </c>
      <c r="Q1600">
        <v>75.77</v>
      </c>
      <c r="R1600" s="7">
        <v>10.468999999999999</v>
      </c>
      <c r="S1600">
        <v>25952</v>
      </c>
      <c r="T1600">
        <v>1</v>
      </c>
      <c r="U1600" s="9">
        <v>12.446</v>
      </c>
      <c r="V1600" s="9">
        <v>12.446</v>
      </c>
      <c r="W1600" s="9">
        <v>12.446</v>
      </c>
      <c r="X1600" s="9">
        <v>12.446</v>
      </c>
      <c r="Y1600" s="9">
        <v>12.446</v>
      </c>
    </row>
    <row r="1601" spans="1:25" hidden="1" x14ac:dyDescent="0.3">
      <c r="A1601" t="s">
        <v>1660</v>
      </c>
      <c r="B1601" t="s">
        <v>1661</v>
      </c>
      <c r="C1601" t="s">
        <v>1741</v>
      </c>
      <c r="D1601" t="s">
        <v>14</v>
      </c>
      <c r="E1601" s="52">
        <f>Transportation!E1601/1000000</f>
        <v>9.2599999999999994E-6</v>
      </c>
      <c r="F1601" s="55">
        <f t="shared" si="165"/>
        <v>2.2386813186813207E-6</v>
      </c>
      <c r="G1601" s="57">
        <f t="shared" si="166"/>
        <v>2.2386813186813209E-7</v>
      </c>
      <c r="H1601" s="4">
        <f t="shared" si="167"/>
        <v>3.5615384615384645E-8</v>
      </c>
      <c r="I1601">
        <v>125200</v>
      </c>
      <c r="J1601">
        <f t="shared" si="169"/>
        <v>2.1867042531948879</v>
      </c>
      <c r="K1601" s="50">
        <f t="shared" si="170"/>
        <v>236.30830216178623</v>
      </c>
      <c r="L1601" s="53">
        <f t="shared" si="168"/>
        <v>4.6506273246219658</v>
      </c>
      <c r="M1601">
        <v>9</v>
      </c>
      <c r="N1601">
        <v>41.7</v>
      </c>
      <c r="O1601">
        <v>581</v>
      </c>
      <c r="P1601">
        <v>14.24</v>
      </c>
      <c r="Q1601">
        <v>76.39</v>
      </c>
      <c r="R1601" s="7">
        <v>13.927</v>
      </c>
      <c r="S1601">
        <v>74839</v>
      </c>
      <c r="T1601">
        <v>2</v>
      </c>
      <c r="U1601" s="9">
        <v>11.343</v>
      </c>
      <c r="V1601" s="9">
        <v>11.298</v>
      </c>
      <c r="W1601" s="9">
        <v>11.081</v>
      </c>
      <c r="X1601" s="9">
        <v>11.233000000000001</v>
      </c>
      <c r="Y1601" s="9">
        <v>11.385</v>
      </c>
    </row>
    <row r="1602" spans="1:25" hidden="1" x14ac:dyDescent="0.3">
      <c r="A1602" t="s">
        <v>1660</v>
      </c>
      <c r="B1602" t="s">
        <v>1661</v>
      </c>
      <c r="C1602" t="s">
        <v>1742</v>
      </c>
      <c r="D1602" t="s">
        <v>14</v>
      </c>
      <c r="E1602" s="52">
        <f>Transportation!E1602/1000000</f>
        <v>1.5700000000000002E-5</v>
      </c>
      <c r="F1602" s="55">
        <f t="shared" ref="F1602:F1665" si="171">0.241758241758242*E1602</f>
        <v>3.7956043956044E-6</v>
      </c>
      <c r="G1602" s="57">
        <f t="shared" ref="G1602:G1665" si="172">0.0241758241758242*E1602</f>
        <v>3.7956043956043998E-7</v>
      </c>
      <c r="H1602" s="4">
        <f t="shared" ref="H1602:H1665" si="173">0.00384615384615385*E1602</f>
        <v>6.0384615384615454E-8</v>
      </c>
      <c r="I1602">
        <v>152700</v>
      </c>
      <c r="J1602">
        <f t="shared" si="169"/>
        <v>3.0397929764243621</v>
      </c>
      <c r="K1602" s="50">
        <f t="shared" si="170"/>
        <v>288.21308099125207</v>
      </c>
      <c r="L1602" s="53">
        <f t="shared" ref="L1602:L1665" si="174">(J1602/10)*K1602*0.09</f>
        <v>7.8849728937975039</v>
      </c>
      <c r="M1602">
        <v>7.76</v>
      </c>
      <c r="N1602">
        <v>54.800000000000004</v>
      </c>
      <c r="O1602">
        <v>418</v>
      </c>
      <c r="P1602">
        <v>13.22</v>
      </c>
      <c r="Q1602">
        <v>79.09</v>
      </c>
      <c r="R1602" s="7">
        <v>7.6262999999999996</v>
      </c>
      <c r="S1602" s="8">
        <v>192660</v>
      </c>
      <c r="T1602">
        <v>3</v>
      </c>
      <c r="U1602" s="9">
        <v>15.724</v>
      </c>
      <c r="V1602" s="9">
        <v>15.763999999999999</v>
      </c>
      <c r="W1602" s="9">
        <v>14.794</v>
      </c>
      <c r="X1602" s="9">
        <v>15.685</v>
      </c>
      <c r="Y1602" s="9">
        <v>16.03</v>
      </c>
    </row>
    <row r="1603" spans="1:25" hidden="1" x14ac:dyDescent="0.3">
      <c r="A1603" t="s">
        <v>1660</v>
      </c>
      <c r="B1603" t="s">
        <v>1661</v>
      </c>
      <c r="C1603" t="s">
        <v>1743</v>
      </c>
      <c r="D1603" t="s">
        <v>14</v>
      </c>
      <c r="E1603" s="52">
        <f>Transportation!E1603/1000000</f>
        <v>4.8300000000000002E-5</v>
      </c>
      <c r="F1603" s="55">
        <f t="shared" si="171"/>
        <v>1.167692307692309E-5</v>
      </c>
      <c r="G1603" s="57">
        <f t="shared" si="172"/>
        <v>1.167692307692309E-6</v>
      </c>
      <c r="H1603" s="4">
        <f t="shared" si="173"/>
        <v>1.8576923076923095E-7</v>
      </c>
      <c r="I1603">
        <v>1420000</v>
      </c>
      <c r="J1603">
        <f t="shared" ref="J1603:J1666" si="175">((591307500000)*E1603)/(20*I1603)</f>
        <v>1.0056391637323943</v>
      </c>
      <c r="K1603" s="50">
        <f t="shared" si="170"/>
        <v>2680.1740341033264</v>
      </c>
      <c r="L1603" s="53">
        <f t="shared" si="174"/>
        <v>24.257591768816518</v>
      </c>
      <c r="M1603">
        <v>117</v>
      </c>
      <c r="N1603">
        <v>131</v>
      </c>
      <c r="O1603">
        <v>279</v>
      </c>
      <c r="P1603">
        <v>11.02</v>
      </c>
      <c r="Q1603">
        <v>76.97</v>
      </c>
      <c r="R1603" s="7">
        <v>2.1251000000000002</v>
      </c>
      <c r="S1603" s="8">
        <v>693230</v>
      </c>
      <c r="T1603">
        <v>6</v>
      </c>
      <c r="U1603" s="9">
        <v>17.260999999999999</v>
      </c>
      <c r="V1603" s="9">
        <v>17.288</v>
      </c>
      <c r="W1603" s="9">
        <v>15.782999999999999</v>
      </c>
      <c r="X1603" s="9">
        <v>17.306000000000001</v>
      </c>
      <c r="Y1603" s="9">
        <v>17.795000000000002</v>
      </c>
    </row>
    <row r="1604" spans="1:25" hidden="1" x14ac:dyDescent="0.3">
      <c r="A1604" t="s">
        <v>1660</v>
      </c>
      <c r="B1604" t="s">
        <v>1661</v>
      </c>
      <c r="C1604" t="s">
        <v>1744</v>
      </c>
      <c r="D1604" t="s">
        <v>14</v>
      </c>
      <c r="E1604" s="52">
        <f>Transportation!E1604/1000000</f>
        <v>2.1000000000000002E-6</v>
      </c>
      <c r="F1604" s="55">
        <f t="shared" si="171"/>
        <v>5.0769230769230826E-7</v>
      </c>
      <c r="G1604" s="57">
        <f t="shared" si="172"/>
        <v>5.076923076923083E-8</v>
      </c>
      <c r="H1604" s="4">
        <f t="shared" si="173"/>
        <v>8.0769230769230857E-9</v>
      </c>
      <c r="I1604">
        <v>158600</v>
      </c>
      <c r="J1604">
        <f t="shared" si="175"/>
        <v>0.39147091740226991</v>
      </c>
      <c r="K1604" s="50">
        <f t="shared" si="170"/>
        <v>299.34901535830107</v>
      </c>
      <c r="L1604" s="53">
        <f t="shared" si="174"/>
        <v>1.0546779029920228</v>
      </c>
      <c r="M1604">
        <v>39.200000000000003</v>
      </c>
      <c r="N1604">
        <v>25.3</v>
      </c>
      <c r="O1604">
        <v>1990</v>
      </c>
      <c r="P1604">
        <v>11.75</v>
      </c>
      <c r="Q1604">
        <v>79.760000000000005</v>
      </c>
      <c r="R1604" s="7">
        <v>78.591999999999999</v>
      </c>
      <c r="S1604" s="8">
        <v>441950</v>
      </c>
      <c r="T1604">
        <v>3</v>
      </c>
      <c r="U1604" s="9">
        <v>17.701000000000001</v>
      </c>
      <c r="V1604" s="9">
        <v>17.75</v>
      </c>
      <c r="W1604" s="9">
        <v>17.698</v>
      </c>
      <c r="X1604" s="9">
        <v>18.332000000000001</v>
      </c>
      <c r="Y1604" s="9">
        <v>18.428999999999998</v>
      </c>
    </row>
    <row r="1605" spans="1:25" hidden="1" x14ac:dyDescent="0.3">
      <c r="A1605" t="s">
        <v>1660</v>
      </c>
      <c r="B1605" t="s">
        <v>1661</v>
      </c>
      <c r="C1605" t="s">
        <v>1745</v>
      </c>
      <c r="D1605" t="s">
        <v>14</v>
      </c>
      <c r="E1605" s="52">
        <f>Transportation!E1605/1000000</f>
        <v>1.45E-5</v>
      </c>
      <c r="F1605" s="55">
        <f t="shared" si="171"/>
        <v>3.5054945054945093E-6</v>
      </c>
      <c r="G1605" s="57">
        <f t="shared" si="172"/>
        <v>3.5054945054945094E-7</v>
      </c>
      <c r="H1605" s="4">
        <f t="shared" si="173"/>
        <v>5.5769230769230822E-8</v>
      </c>
      <c r="I1605">
        <v>262500</v>
      </c>
      <c r="J1605">
        <f t="shared" si="175"/>
        <v>1.633135</v>
      </c>
      <c r="K1605" s="50">
        <f t="shared" si="170"/>
        <v>495.45470700853741</v>
      </c>
      <c r="L1605" s="53">
        <f t="shared" si="174"/>
        <v>7.2822998063734898</v>
      </c>
      <c r="M1605">
        <v>18.100000000000001</v>
      </c>
      <c r="N1605">
        <v>61.7</v>
      </c>
      <c r="O1605">
        <v>526</v>
      </c>
      <c r="P1605">
        <v>14.48</v>
      </c>
      <c r="Q1605">
        <v>78.819999999999993</v>
      </c>
      <c r="R1605" s="7">
        <v>8.5322999999999993</v>
      </c>
      <c r="S1605" s="8">
        <v>268200</v>
      </c>
      <c r="T1605">
        <v>3</v>
      </c>
      <c r="U1605" s="9">
        <v>16.718</v>
      </c>
      <c r="V1605" s="9">
        <v>16.751999999999999</v>
      </c>
      <c r="W1605" s="9">
        <v>16.718</v>
      </c>
      <c r="X1605" s="9">
        <v>17.404</v>
      </c>
      <c r="Y1605" s="9">
        <v>17.649000000000001</v>
      </c>
    </row>
    <row r="1606" spans="1:25" hidden="1" x14ac:dyDescent="0.3">
      <c r="A1606" t="s">
        <v>1660</v>
      </c>
      <c r="B1606" t="s">
        <v>1661</v>
      </c>
      <c r="C1606" t="s">
        <v>1746</v>
      </c>
      <c r="D1606" t="s">
        <v>14</v>
      </c>
      <c r="E1606" s="52">
        <f>Transportation!E1606/1000000</f>
        <v>1.3600000000000002E-5</v>
      </c>
      <c r="F1606" s="55">
        <f t="shared" si="171"/>
        <v>3.2879120879120917E-6</v>
      </c>
      <c r="G1606" s="57">
        <f t="shared" si="172"/>
        <v>3.287912087912092E-7</v>
      </c>
      <c r="H1606" s="4">
        <f t="shared" si="173"/>
        <v>5.2307692307692363E-8</v>
      </c>
      <c r="I1606">
        <v>128000</v>
      </c>
      <c r="J1606">
        <f t="shared" si="175"/>
        <v>3.1413210937500002</v>
      </c>
      <c r="K1606" s="50">
        <f t="shared" si="170"/>
        <v>241.59315236987729</v>
      </c>
      <c r="L1606" s="53">
        <f t="shared" si="174"/>
        <v>6.8302949908054806</v>
      </c>
      <c r="M1606">
        <v>9.9700000000000006</v>
      </c>
      <c r="N1606">
        <v>40.5</v>
      </c>
      <c r="O1606">
        <v>356</v>
      </c>
      <c r="P1606">
        <v>23.85</v>
      </c>
      <c r="Q1606">
        <v>79.430000000000007</v>
      </c>
      <c r="R1606" s="7">
        <v>8.7791999999999994</v>
      </c>
      <c r="S1606">
        <v>37344</v>
      </c>
      <c r="T1606">
        <v>1</v>
      </c>
      <c r="U1606" s="9">
        <v>22.914000000000001</v>
      </c>
      <c r="V1606" s="9">
        <v>22.914000000000001</v>
      </c>
      <c r="W1606" s="9">
        <v>22.914000000000001</v>
      </c>
      <c r="X1606" s="9">
        <v>22.914000000000001</v>
      </c>
      <c r="Y1606" s="9">
        <v>22.914000000000001</v>
      </c>
    </row>
    <row r="1607" spans="1:25" hidden="1" x14ac:dyDescent="0.3">
      <c r="A1607" t="s">
        <v>1660</v>
      </c>
      <c r="B1607" t="s">
        <v>1661</v>
      </c>
      <c r="C1607" t="s">
        <v>1747</v>
      </c>
      <c r="D1607" t="s">
        <v>14</v>
      </c>
      <c r="E1607" s="52">
        <f>Transportation!E1607/1000000</f>
        <v>1.8199999999999999E-5</v>
      </c>
      <c r="F1607" s="55">
        <f t="shared" si="171"/>
        <v>4.4000000000000045E-6</v>
      </c>
      <c r="G1607" s="57">
        <f t="shared" si="172"/>
        <v>4.4000000000000045E-7</v>
      </c>
      <c r="H1607" s="4">
        <f t="shared" si="173"/>
        <v>7.0000000000000058E-8</v>
      </c>
      <c r="I1607">
        <v>267400</v>
      </c>
      <c r="J1607">
        <f t="shared" si="175"/>
        <v>2.0123030104712041</v>
      </c>
      <c r="K1607" s="50">
        <f t="shared" si="170"/>
        <v>504.70319487269683</v>
      </c>
      <c r="L1607" s="53">
        <f t="shared" si="174"/>
        <v>9.140541825930864</v>
      </c>
      <c r="M1607">
        <v>23.8</v>
      </c>
      <c r="N1607">
        <v>54.800000000000004</v>
      </c>
      <c r="O1607">
        <v>368</v>
      </c>
      <c r="P1607">
        <v>26.15</v>
      </c>
      <c r="Q1607">
        <v>85.89</v>
      </c>
      <c r="R1607" s="7">
        <v>6.7077999999999998</v>
      </c>
      <c r="S1607" s="8">
        <v>475540</v>
      </c>
      <c r="T1607">
        <v>2</v>
      </c>
      <c r="U1607" s="9">
        <v>47.395000000000003</v>
      </c>
      <c r="V1607" s="9">
        <v>47.033000000000001</v>
      </c>
      <c r="W1607" s="9">
        <v>45.179000000000002</v>
      </c>
      <c r="X1607" s="9">
        <v>46.484999999999999</v>
      </c>
      <c r="Y1607" s="9">
        <v>47.790999999999997</v>
      </c>
    </row>
    <row r="1608" spans="1:25" hidden="1" x14ac:dyDescent="0.3">
      <c r="A1608" t="s">
        <v>1660</v>
      </c>
      <c r="B1608" t="s">
        <v>1661</v>
      </c>
      <c r="C1608" t="s">
        <v>1748</v>
      </c>
      <c r="D1608" t="s">
        <v>14</v>
      </c>
      <c r="E1608" s="52">
        <f>Transportation!E1608/1000000</f>
        <v>2.4300000000000001E-5</v>
      </c>
      <c r="F1608" s="55">
        <f t="shared" si="171"/>
        <v>5.8747252747252811E-6</v>
      </c>
      <c r="G1608" s="57">
        <f t="shared" si="172"/>
        <v>5.8747252747252809E-7</v>
      </c>
      <c r="H1608" s="4">
        <f t="shared" si="173"/>
        <v>9.346153846153855E-8</v>
      </c>
      <c r="I1608">
        <v>108800</v>
      </c>
      <c r="J1608">
        <f t="shared" si="175"/>
        <v>6.6032960707720587</v>
      </c>
      <c r="K1608" s="50">
        <f t="shared" si="170"/>
        <v>205.3541795143957</v>
      </c>
      <c r="L1608" s="53">
        <f t="shared" si="174"/>
        <v>12.204130020336262</v>
      </c>
      <c r="M1608">
        <v>5.8500000000000005</v>
      </c>
      <c r="N1608">
        <v>45</v>
      </c>
      <c r="O1608">
        <v>247</v>
      </c>
      <c r="P1608">
        <v>27.03</v>
      </c>
      <c r="Q1608">
        <v>88.26</v>
      </c>
      <c r="R1608" s="7">
        <v>5.4786999999999999</v>
      </c>
      <c r="S1608">
        <v>37155</v>
      </c>
      <c r="T1608">
        <v>1</v>
      </c>
      <c r="U1608" s="9">
        <v>24.914000000000001</v>
      </c>
      <c r="V1608" s="9">
        <v>24.914000000000001</v>
      </c>
      <c r="W1608" s="9">
        <v>24.914000000000001</v>
      </c>
      <c r="X1608" s="9">
        <v>24.914000000000001</v>
      </c>
      <c r="Y1608" s="9">
        <v>24.914000000000001</v>
      </c>
    </row>
    <row r="1609" spans="1:25" hidden="1" x14ac:dyDescent="0.3">
      <c r="A1609" t="s">
        <v>1660</v>
      </c>
      <c r="B1609" t="s">
        <v>1661</v>
      </c>
      <c r="C1609" t="s">
        <v>1749</v>
      </c>
      <c r="D1609" t="s">
        <v>14</v>
      </c>
      <c r="E1609" s="52">
        <f>Transportation!E1609/1000000</f>
        <v>1.6900000000000001E-5</v>
      </c>
      <c r="F1609" s="55">
        <f t="shared" si="171"/>
        <v>4.0857142857142899E-6</v>
      </c>
      <c r="G1609" s="57">
        <f t="shared" si="172"/>
        <v>4.0857142857142902E-7</v>
      </c>
      <c r="H1609" s="4">
        <f t="shared" si="173"/>
        <v>6.5000000000000066E-8</v>
      </c>
      <c r="I1609">
        <v>364500</v>
      </c>
      <c r="J1609">
        <f t="shared" si="175"/>
        <v>1.3707951646090535</v>
      </c>
      <c r="K1609" s="50">
        <f t="shared" si="170"/>
        <v>687.97425030328338</v>
      </c>
      <c r="L1609" s="53">
        <f t="shared" si="174"/>
        <v>8.4876459812215153</v>
      </c>
      <c r="M1609">
        <v>21.700000000000003</v>
      </c>
      <c r="N1609">
        <v>78.300000000000011</v>
      </c>
      <c r="O1609">
        <v>577</v>
      </c>
      <c r="P1609">
        <v>14.47</v>
      </c>
      <c r="Q1609">
        <v>75.92</v>
      </c>
      <c r="R1609" s="7">
        <v>7.3718000000000004</v>
      </c>
      <c r="S1609" s="8">
        <v>208480</v>
      </c>
      <c r="T1609">
        <v>3</v>
      </c>
      <c r="U1609" s="9">
        <v>16.47</v>
      </c>
      <c r="V1609" s="9">
        <v>16.448</v>
      </c>
      <c r="W1609" s="9">
        <v>16.227</v>
      </c>
      <c r="X1609" s="9">
        <v>16.227</v>
      </c>
      <c r="Y1609" s="9">
        <v>16.472999999999999</v>
      </c>
    </row>
    <row r="1610" spans="1:25" hidden="1" x14ac:dyDescent="0.3">
      <c r="A1610" t="s">
        <v>1660</v>
      </c>
      <c r="B1610" t="s">
        <v>1661</v>
      </c>
      <c r="C1610" t="s">
        <v>1750</v>
      </c>
      <c r="D1610" t="s">
        <v>14</v>
      </c>
      <c r="E1610" s="52">
        <f>Transportation!E1610/1000000</f>
        <v>2.1900000000000004E-5</v>
      </c>
      <c r="F1610" s="55">
        <f t="shared" si="171"/>
        <v>5.2945054945055013E-6</v>
      </c>
      <c r="G1610" s="57">
        <f t="shared" si="172"/>
        <v>5.2945054945055011E-7</v>
      </c>
      <c r="H1610" s="4">
        <f t="shared" si="173"/>
        <v>8.4230769230769326E-8</v>
      </c>
      <c r="I1610">
        <v>530300</v>
      </c>
      <c r="J1610">
        <f t="shared" si="175"/>
        <v>1.2209724919856686</v>
      </c>
      <c r="K1610" s="50">
        <f t="shared" si="170"/>
        <v>1000.9128804823901</v>
      </c>
      <c r="L1610" s="53">
        <f t="shared" si="174"/>
        <v>10.998783845488237</v>
      </c>
      <c r="M1610">
        <v>65.100000000000009</v>
      </c>
      <c r="N1610">
        <v>65.7</v>
      </c>
      <c r="O1610">
        <v>349</v>
      </c>
      <c r="P1610">
        <v>30.33</v>
      </c>
      <c r="Q1610">
        <v>78.02</v>
      </c>
      <c r="R1610" s="7">
        <v>5.3071999999999999</v>
      </c>
      <c r="S1610" s="8">
        <v>269160</v>
      </c>
      <c r="T1610">
        <v>4</v>
      </c>
      <c r="U1610" s="9">
        <v>27.617000000000001</v>
      </c>
      <c r="V1610" s="9">
        <v>27.954999999999998</v>
      </c>
      <c r="W1610" s="9">
        <v>27.513999999999999</v>
      </c>
      <c r="X1610" s="9">
        <v>28.219000000000001</v>
      </c>
      <c r="Y1610" s="9">
        <v>28.969000000000001</v>
      </c>
    </row>
    <row r="1611" spans="1:25" hidden="1" x14ac:dyDescent="0.3">
      <c r="A1611" t="s">
        <v>1660</v>
      </c>
      <c r="B1611" t="s">
        <v>1661</v>
      </c>
      <c r="C1611" t="s">
        <v>1751</v>
      </c>
      <c r="D1611" t="s">
        <v>14</v>
      </c>
      <c r="E1611" s="52">
        <f>Transportation!E1611/1000000</f>
        <v>1.2999999999999999E-5</v>
      </c>
      <c r="F1611" s="55">
        <f t="shared" si="171"/>
        <v>3.1428571428571459E-6</v>
      </c>
      <c r="G1611" s="57">
        <f t="shared" si="172"/>
        <v>3.142857142857146E-7</v>
      </c>
      <c r="H1611" s="4">
        <f t="shared" si="173"/>
        <v>5.0000000000000044E-8</v>
      </c>
      <c r="I1611">
        <v>119100</v>
      </c>
      <c r="J1611">
        <f t="shared" si="175"/>
        <v>3.2271190176322415</v>
      </c>
      <c r="K1611" s="50">
        <f t="shared" si="170"/>
        <v>224.79487849415926</v>
      </c>
      <c r="L1611" s="53">
        <f t="shared" si="174"/>
        <v>6.5289584470934727</v>
      </c>
      <c r="M1611">
        <v>15.200000000000001</v>
      </c>
      <c r="N1611">
        <v>30.5</v>
      </c>
      <c r="O1611">
        <v>291</v>
      </c>
      <c r="P1611">
        <v>24.92</v>
      </c>
      <c r="Q1611">
        <v>84.18</v>
      </c>
      <c r="R1611" s="7">
        <v>9.5414999999999992</v>
      </c>
      <c r="S1611" s="8">
        <v>423220</v>
      </c>
      <c r="T1611">
        <v>3</v>
      </c>
      <c r="U1611" s="9">
        <v>33.718000000000004</v>
      </c>
      <c r="V1611" s="9">
        <v>33.694000000000003</v>
      </c>
      <c r="W1611" s="9">
        <v>31.491</v>
      </c>
      <c r="X1611" s="9">
        <v>32.048999999999999</v>
      </c>
      <c r="Y1611" s="9">
        <v>33.718000000000004</v>
      </c>
    </row>
    <row r="1612" spans="1:25" hidden="1" x14ac:dyDescent="0.3">
      <c r="A1612" t="s">
        <v>1660</v>
      </c>
      <c r="B1612" t="s">
        <v>1661</v>
      </c>
      <c r="C1612" t="s">
        <v>1752</v>
      </c>
      <c r="D1612" t="s">
        <v>14</v>
      </c>
      <c r="E1612" s="52">
        <f>Transportation!E1612/1000000</f>
        <v>1.05E-4</v>
      </c>
      <c r="F1612" s="55">
        <f t="shared" si="171"/>
        <v>2.5384615384615413E-5</v>
      </c>
      <c r="G1612" s="57">
        <f t="shared" si="172"/>
        <v>2.538461538461541E-6</v>
      </c>
      <c r="H1612" s="4">
        <f t="shared" si="173"/>
        <v>4.0384615384615423E-7</v>
      </c>
      <c r="I1612">
        <v>14390000</v>
      </c>
      <c r="J1612">
        <f t="shared" si="175"/>
        <v>0.2157306723419041</v>
      </c>
      <c r="K1612" s="50">
        <f t="shared" si="170"/>
        <v>27160.355176582299</v>
      </c>
      <c r="L1612" s="53">
        <f t="shared" si="174"/>
        <v>52.733895149601132</v>
      </c>
      <c r="M1612">
        <v>1210</v>
      </c>
      <c r="N1612">
        <v>413</v>
      </c>
      <c r="O1612">
        <v>333</v>
      </c>
      <c r="P1612">
        <v>28.61</v>
      </c>
      <c r="Q1612">
        <v>77.209999999999994</v>
      </c>
      <c r="R1612" s="7">
        <v>0.80647000000000002</v>
      </c>
      <c r="S1612" s="8">
        <v>18778000</v>
      </c>
      <c r="T1612">
        <v>30</v>
      </c>
      <c r="U1612" s="9">
        <v>44.936</v>
      </c>
      <c r="V1612" s="9">
        <v>44.372999999999998</v>
      </c>
      <c r="W1612" s="9">
        <v>36.942999999999998</v>
      </c>
      <c r="X1612" s="9">
        <v>41.511000000000003</v>
      </c>
      <c r="Y1612" s="9">
        <v>59.005000000000003</v>
      </c>
    </row>
    <row r="1613" spans="1:25" hidden="1" x14ac:dyDescent="0.3">
      <c r="A1613" t="s">
        <v>1660</v>
      </c>
      <c r="B1613" t="s">
        <v>1661</v>
      </c>
      <c r="C1613" t="s">
        <v>1753</v>
      </c>
      <c r="D1613" t="s">
        <v>14</v>
      </c>
      <c r="E1613" s="52">
        <f>Transportation!E1613/1000000</f>
        <v>9.5699999999999999E-6</v>
      </c>
      <c r="F1613" s="55">
        <f t="shared" si="171"/>
        <v>2.3136263736263758E-6</v>
      </c>
      <c r="G1613" s="57">
        <f t="shared" si="172"/>
        <v>2.3136263736263761E-7</v>
      </c>
      <c r="H1613" s="4">
        <f t="shared" si="173"/>
        <v>3.6807692307692344E-8</v>
      </c>
      <c r="I1613">
        <v>104200</v>
      </c>
      <c r="J1613">
        <f t="shared" si="175"/>
        <v>2.7153612164107486</v>
      </c>
      <c r="K1613" s="50">
        <f t="shared" si="170"/>
        <v>196.67192560110325</v>
      </c>
      <c r="L1613" s="53">
        <f t="shared" si="174"/>
        <v>4.8063178722065043</v>
      </c>
      <c r="M1613">
        <v>14.4</v>
      </c>
      <c r="N1613">
        <v>27.5</v>
      </c>
      <c r="O1613">
        <v>349</v>
      </c>
      <c r="P1613">
        <v>26.51</v>
      </c>
      <c r="Q1613">
        <v>83.77</v>
      </c>
      <c r="R1613" s="7">
        <v>12.695</v>
      </c>
      <c r="S1613" s="8">
        <v>256120</v>
      </c>
      <c r="T1613">
        <v>2</v>
      </c>
      <c r="U1613" s="9">
        <v>45.591999999999999</v>
      </c>
      <c r="V1613" s="9">
        <v>45.502000000000002</v>
      </c>
      <c r="W1613" s="9">
        <v>45.043999999999997</v>
      </c>
      <c r="X1613" s="9">
        <v>45.337000000000003</v>
      </c>
      <c r="Y1613" s="9">
        <v>45.63</v>
      </c>
    </row>
    <row r="1614" spans="1:25" hidden="1" x14ac:dyDescent="0.3">
      <c r="A1614" t="s">
        <v>1660</v>
      </c>
      <c r="B1614" t="s">
        <v>1661</v>
      </c>
      <c r="C1614" t="s">
        <v>1754</v>
      </c>
      <c r="D1614" t="s">
        <v>14</v>
      </c>
      <c r="E1614" s="52">
        <f>Transportation!E1614/1000000</f>
        <v>1.1800000000000001E-5</v>
      </c>
      <c r="F1614" s="55">
        <f t="shared" si="171"/>
        <v>2.852747252747256E-6</v>
      </c>
      <c r="G1614" s="57">
        <f t="shared" si="172"/>
        <v>2.8527472527472561E-7</v>
      </c>
      <c r="H1614" s="4">
        <f t="shared" si="173"/>
        <v>4.5384615384615432E-8</v>
      </c>
      <c r="I1614">
        <v>231700</v>
      </c>
      <c r="J1614">
        <f t="shared" si="175"/>
        <v>1.5057031722054381</v>
      </c>
      <c r="K1614" s="50">
        <f t="shared" si="170"/>
        <v>437.32135471953569</v>
      </c>
      <c r="L1614" s="53">
        <f t="shared" si="174"/>
        <v>5.9262853596694614</v>
      </c>
      <c r="M1614">
        <v>26.6</v>
      </c>
      <c r="N1614">
        <v>45</v>
      </c>
      <c r="O1614">
        <v>478</v>
      </c>
      <c r="P1614">
        <v>22.97</v>
      </c>
      <c r="Q1614">
        <v>76.040000000000006</v>
      </c>
      <c r="R1614" s="7">
        <v>10.625999999999999</v>
      </c>
      <c r="S1614">
        <v>48380</v>
      </c>
      <c r="T1614">
        <v>1</v>
      </c>
      <c r="U1614" s="9">
        <v>20.126999999999999</v>
      </c>
      <c r="V1614" s="9">
        <v>20.126999999999999</v>
      </c>
      <c r="W1614" s="9">
        <v>20.126999999999999</v>
      </c>
      <c r="X1614" s="9">
        <v>20.126999999999999</v>
      </c>
      <c r="Y1614" s="9">
        <v>20.126999999999999</v>
      </c>
    </row>
    <row r="1615" spans="1:25" hidden="1" x14ac:dyDescent="0.3">
      <c r="A1615" t="s">
        <v>1660</v>
      </c>
      <c r="B1615" t="s">
        <v>1661</v>
      </c>
      <c r="C1615" t="s">
        <v>1755</v>
      </c>
      <c r="D1615" t="s">
        <v>14</v>
      </c>
      <c r="E1615" s="52">
        <f>Transportation!E1615/1000000</f>
        <v>5.2800000000000003E-5</v>
      </c>
      <c r="F1615" s="55">
        <f t="shared" si="171"/>
        <v>1.2764835164835179E-5</v>
      </c>
      <c r="G1615" s="57">
        <f t="shared" si="172"/>
        <v>1.2764835164835179E-6</v>
      </c>
      <c r="H1615" s="4">
        <f t="shared" si="173"/>
        <v>2.0307692307692329E-7</v>
      </c>
      <c r="I1615">
        <v>1046000</v>
      </c>
      <c r="J1615">
        <f t="shared" si="175"/>
        <v>1.4924013384321224</v>
      </c>
      <c r="K1615" s="50">
        <f t="shared" si="170"/>
        <v>1974.2690420225911</v>
      </c>
      <c r="L1615" s="53">
        <f t="shared" si="174"/>
        <v>26.517615846656572</v>
      </c>
      <c r="M1615">
        <v>61.1</v>
      </c>
      <c r="N1615">
        <v>134</v>
      </c>
      <c r="O1615">
        <v>304</v>
      </c>
      <c r="P1615">
        <v>23.76</v>
      </c>
      <c r="Q1615">
        <v>86.41</v>
      </c>
      <c r="R1615" s="7">
        <v>2.2684000000000002</v>
      </c>
      <c r="S1615" s="8">
        <v>1453600</v>
      </c>
      <c r="T1615">
        <v>6</v>
      </c>
      <c r="U1615" s="9">
        <v>33.718000000000004</v>
      </c>
      <c r="V1615" s="9">
        <v>32.978999999999999</v>
      </c>
      <c r="W1615" s="9">
        <v>28.687999999999999</v>
      </c>
      <c r="X1615" s="9">
        <v>33.81</v>
      </c>
      <c r="Y1615" s="9">
        <v>35.380000000000003</v>
      </c>
    </row>
    <row r="1616" spans="1:25" hidden="1" x14ac:dyDescent="0.3">
      <c r="A1616" t="s">
        <v>1660</v>
      </c>
      <c r="B1616" t="s">
        <v>1661</v>
      </c>
      <c r="C1616" t="s">
        <v>1756</v>
      </c>
      <c r="D1616" t="s">
        <v>14</v>
      </c>
      <c r="E1616" s="52">
        <f>Transportation!E1616/1000000</f>
        <v>8.3100000000000001E-6</v>
      </c>
      <c r="F1616" s="55">
        <f t="shared" si="171"/>
        <v>2.0090109890109912E-6</v>
      </c>
      <c r="G1616" s="57">
        <f t="shared" si="172"/>
        <v>2.009010989010991E-7</v>
      </c>
      <c r="H1616" s="4">
        <f t="shared" si="173"/>
        <v>3.1961538461538489E-8</v>
      </c>
      <c r="I1616">
        <v>103400</v>
      </c>
      <c r="J1616">
        <f t="shared" si="175"/>
        <v>2.3760954182785299</v>
      </c>
      <c r="K1616" s="50">
        <f t="shared" si="170"/>
        <v>195.16196839879152</v>
      </c>
      <c r="L1616" s="53">
        <f t="shared" si="174"/>
        <v>4.1735111304112902</v>
      </c>
      <c r="M1616">
        <v>8.16</v>
      </c>
      <c r="N1616">
        <v>36.200000000000003</v>
      </c>
      <c r="O1616">
        <v>570</v>
      </c>
      <c r="P1616">
        <v>14.43</v>
      </c>
      <c r="Q1616">
        <v>77.709999999999994</v>
      </c>
      <c r="R1616" s="7">
        <v>15.744999999999999</v>
      </c>
      <c r="S1616" s="8">
        <v>112330</v>
      </c>
      <c r="T1616">
        <v>3</v>
      </c>
      <c r="U1616" s="9">
        <v>18.710999999999999</v>
      </c>
      <c r="V1616" s="9">
        <v>18.61</v>
      </c>
      <c r="W1616" s="9">
        <v>17.550999999999998</v>
      </c>
      <c r="X1616" s="9">
        <v>17.600000000000001</v>
      </c>
      <c r="Y1616" s="9">
        <v>18.721</v>
      </c>
    </row>
    <row r="1617" spans="1:25" hidden="1" x14ac:dyDescent="0.3">
      <c r="A1617" t="s">
        <v>1660</v>
      </c>
      <c r="B1617" t="s">
        <v>1661</v>
      </c>
      <c r="C1617" t="s">
        <v>1757</v>
      </c>
      <c r="D1617" t="s">
        <v>14</v>
      </c>
      <c r="E1617" s="52">
        <f>Transportation!E1617/1000000</f>
        <v>9.0599999999999997E-6</v>
      </c>
      <c r="F1617" s="55">
        <f t="shared" si="171"/>
        <v>2.1903296703296727E-6</v>
      </c>
      <c r="G1617" s="57">
        <f t="shared" si="172"/>
        <v>2.1903296703296725E-7</v>
      </c>
      <c r="H1617" s="4">
        <f t="shared" si="173"/>
        <v>3.4846153846153878E-8</v>
      </c>
      <c r="I1617">
        <v>341800</v>
      </c>
      <c r="J1617">
        <f t="shared" si="175"/>
        <v>0.78368138531304854</v>
      </c>
      <c r="K1617" s="50">
        <f t="shared" si="170"/>
        <v>645.12921468768798</v>
      </c>
      <c r="L1617" s="53">
        <f t="shared" si="174"/>
        <v>4.5501818100512974</v>
      </c>
      <c r="M1617">
        <v>69.3</v>
      </c>
      <c r="N1617">
        <v>41.1</v>
      </c>
      <c r="O1617">
        <v>509</v>
      </c>
      <c r="P1617">
        <v>20.91</v>
      </c>
      <c r="Q1617">
        <v>74.77</v>
      </c>
      <c r="R1617" s="7">
        <v>12.39</v>
      </c>
      <c r="S1617" s="8">
        <v>219670</v>
      </c>
      <c r="T1617">
        <v>5</v>
      </c>
      <c r="U1617" s="9">
        <v>20.893000000000001</v>
      </c>
      <c r="V1617" s="9">
        <v>20.783000000000001</v>
      </c>
      <c r="W1617" s="9">
        <v>19.692</v>
      </c>
      <c r="X1617" s="9">
        <v>20.754000000000001</v>
      </c>
      <c r="Y1617" s="9">
        <v>20.946999999999999</v>
      </c>
    </row>
    <row r="1618" spans="1:25" hidden="1" x14ac:dyDescent="0.3">
      <c r="A1618" t="s">
        <v>1660</v>
      </c>
      <c r="B1618" t="s">
        <v>1661</v>
      </c>
      <c r="C1618" t="s">
        <v>1758</v>
      </c>
      <c r="D1618" t="s">
        <v>14</v>
      </c>
      <c r="E1618" s="52">
        <f>Transportation!E1618/1000000</f>
        <v>1.24E-5</v>
      </c>
      <c r="F1618" s="55">
        <f t="shared" si="171"/>
        <v>2.9978021978022009E-6</v>
      </c>
      <c r="G1618" s="57">
        <f t="shared" si="172"/>
        <v>2.997802197802201E-7</v>
      </c>
      <c r="H1618" s="4">
        <f t="shared" si="173"/>
        <v>4.7692307692307738E-8</v>
      </c>
      <c r="I1618">
        <v>137700</v>
      </c>
      <c r="J1618">
        <f t="shared" si="175"/>
        <v>2.6623867102396512</v>
      </c>
      <c r="K1618" s="50">
        <f t="shared" si="170"/>
        <v>259.90138344790705</v>
      </c>
      <c r="L1618" s="53">
        <f t="shared" si="174"/>
        <v>6.2276219033814666</v>
      </c>
      <c r="M1618">
        <v>17.900000000000002</v>
      </c>
      <c r="N1618">
        <v>32.5</v>
      </c>
      <c r="O1618">
        <v>373</v>
      </c>
      <c r="P1618">
        <v>27.49</v>
      </c>
      <c r="Q1618">
        <v>94.91</v>
      </c>
      <c r="R1618" s="7">
        <v>11.465999999999999</v>
      </c>
      <c r="S1618" s="8">
        <v>168590</v>
      </c>
      <c r="T1618">
        <v>4</v>
      </c>
      <c r="U1618" s="9">
        <v>15.84</v>
      </c>
      <c r="V1618" s="9">
        <v>15.818</v>
      </c>
      <c r="W1618" s="9">
        <v>14.645</v>
      </c>
      <c r="X1618" s="9">
        <v>15.536</v>
      </c>
      <c r="Y1618" s="9">
        <v>16.227</v>
      </c>
    </row>
    <row r="1619" spans="1:25" hidden="1" x14ac:dyDescent="0.3">
      <c r="A1619" t="s">
        <v>1660</v>
      </c>
      <c r="B1619" t="s">
        <v>1661</v>
      </c>
      <c r="C1619" t="s">
        <v>1759</v>
      </c>
      <c r="D1619" t="s">
        <v>14</v>
      </c>
      <c r="E1619" s="52">
        <f>Transportation!E1619/1000000</f>
        <v>3.2800000000000004E-5</v>
      </c>
      <c r="F1619" s="55">
        <f t="shared" si="171"/>
        <v>7.9296703296703384E-6</v>
      </c>
      <c r="G1619" s="57">
        <f t="shared" si="172"/>
        <v>7.9296703296703392E-7</v>
      </c>
      <c r="H1619" s="4">
        <f t="shared" si="173"/>
        <v>1.2615384615384628E-7</v>
      </c>
      <c r="I1619">
        <v>109500</v>
      </c>
      <c r="J1619">
        <f t="shared" si="175"/>
        <v>8.8561123287671251</v>
      </c>
      <c r="K1619" s="50">
        <f t="shared" si="170"/>
        <v>206.67539206641848</v>
      </c>
      <c r="L1619" s="53">
        <f t="shared" si="174"/>
        <v>16.473064389589691</v>
      </c>
      <c r="M1619">
        <v>8.2200000000000006</v>
      </c>
      <c r="N1619">
        <v>38.200000000000003</v>
      </c>
      <c r="O1619">
        <v>164</v>
      </c>
      <c r="P1619">
        <v>25.92</v>
      </c>
      <c r="Q1619">
        <v>93.72</v>
      </c>
      <c r="R1619" s="7">
        <v>4.2817999999999996</v>
      </c>
      <c r="S1619">
        <v>40960</v>
      </c>
      <c r="T1619">
        <v>2</v>
      </c>
      <c r="U1619" s="9">
        <v>18.963999999999999</v>
      </c>
      <c r="V1619" s="9">
        <v>18.957000000000001</v>
      </c>
      <c r="W1619" s="9">
        <v>18.234000000000002</v>
      </c>
      <c r="X1619" s="9">
        <v>18.599</v>
      </c>
      <c r="Y1619" s="9">
        <v>18.963999999999999</v>
      </c>
    </row>
    <row r="1620" spans="1:25" hidden="1" x14ac:dyDescent="0.3">
      <c r="A1620" t="s">
        <v>1660</v>
      </c>
      <c r="B1620" t="s">
        <v>1661</v>
      </c>
      <c r="C1620" t="s">
        <v>1760</v>
      </c>
      <c r="D1620" t="s">
        <v>14</v>
      </c>
      <c r="E1620" s="52">
        <f>Transportation!E1620/1000000</f>
        <v>1.2300000000000001E-5</v>
      </c>
      <c r="F1620" s="55">
        <f t="shared" si="171"/>
        <v>2.9736263736263771E-6</v>
      </c>
      <c r="G1620" s="57">
        <f t="shared" si="172"/>
        <v>2.9736263736263767E-7</v>
      </c>
      <c r="H1620" s="4">
        <f t="shared" si="173"/>
        <v>4.7307692307692358E-8</v>
      </c>
      <c r="I1620">
        <v>197000</v>
      </c>
      <c r="J1620">
        <f t="shared" si="175"/>
        <v>1.8459599619289342</v>
      </c>
      <c r="K1620" s="50">
        <f t="shared" si="170"/>
        <v>371.82696106926426</v>
      </c>
      <c r="L1620" s="53">
        <f t="shared" si="174"/>
        <v>6.1773991460961319</v>
      </c>
      <c r="M1620">
        <v>16.8</v>
      </c>
      <c r="N1620">
        <v>48.1</v>
      </c>
      <c r="O1620">
        <v>459</v>
      </c>
      <c r="P1620">
        <v>10.37</v>
      </c>
      <c r="Q1620">
        <v>77.97</v>
      </c>
      <c r="R1620" s="7">
        <v>9.5475999999999992</v>
      </c>
      <c r="S1620">
        <v>65115</v>
      </c>
      <c r="T1620">
        <v>1</v>
      </c>
      <c r="U1620" s="9">
        <v>14.695</v>
      </c>
      <c r="V1620" s="9">
        <v>14.695</v>
      </c>
      <c r="W1620" s="9">
        <v>14.695</v>
      </c>
      <c r="X1620" s="9">
        <v>14.695</v>
      </c>
      <c r="Y1620" s="9">
        <v>14.695</v>
      </c>
    </row>
    <row r="1621" spans="1:25" hidden="1" x14ac:dyDescent="0.3">
      <c r="A1621" t="s">
        <v>1660</v>
      </c>
      <c r="B1621" t="s">
        <v>1661</v>
      </c>
      <c r="C1621" t="s">
        <v>1761</v>
      </c>
      <c r="D1621" t="s">
        <v>14</v>
      </c>
      <c r="E1621" s="52">
        <f>Transportation!E1621/1000000</f>
        <v>2.1200000000000004E-5</v>
      </c>
      <c r="F1621" s="55">
        <f t="shared" si="171"/>
        <v>5.1252747252747313E-6</v>
      </c>
      <c r="G1621" s="57">
        <f t="shared" si="172"/>
        <v>5.1252747252747313E-7</v>
      </c>
      <c r="H1621" s="4">
        <f t="shared" si="173"/>
        <v>8.1538461538461627E-8</v>
      </c>
      <c r="I1621">
        <v>493400</v>
      </c>
      <c r="J1621">
        <f t="shared" si="175"/>
        <v>1.2703403931901096</v>
      </c>
      <c r="K1621" s="50">
        <f t="shared" si="170"/>
        <v>931.26610452576142</v>
      </c>
      <c r="L1621" s="53">
        <f t="shared" si="174"/>
        <v>10.647224544490898</v>
      </c>
      <c r="M1621">
        <v>87.800000000000011</v>
      </c>
      <c r="N1621">
        <v>52.7</v>
      </c>
      <c r="O1621">
        <v>295</v>
      </c>
      <c r="P1621">
        <v>23.55</v>
      </c>
      <c r="Q1621">
        <v>87.29</v>
      </c>
      <c r="R1621" s="7">
        <v>5.6082999999999998</v>
      </c>
      <c r="S1621" s="8">
        <v>604160</v>
      </c>
      <c r="T1621">
        <v>6</v>
      </c>
      <c r="U1621" s="9">
        <v>35.783999999999999</v>
      </c>
      <c r="V1621" s="9">
        <v>35.468000000000004</v>
      </c>
      <c r="W1621" s="9">
        <v>31.77</v>
      </c>
      <c r="X1621" s="9">
        <v>34.664999999999999</v>
      </c>
      <c r="Y1621" s="9">
        <v>36.207999999999998</v>
      </c>
    </row>
    <row r="1622" spans="1:25" hidden="1" x14ac:dyDescent="0.3">
      <c r="A1622" t="s">
        <v>1660</v>
      </c>
      <c r="B1622" t="s">
        <v>1661</v>
      </c>
      <c r="C1622" t="s">
        <v>1762</v>
      </c>
      <c r="D1622" t="s">
        <v>14</v>
      </c>
      <c r="E1622" s="52">
        <f>Transportation!E1622/1000000</f>
        <v>1.1E-5</v>
      </c>
      <c r="F1622" s="55">
        <f t="shared" si="171"/>
        <v>2.6593406593406621E-6</v>
      </c>
      <c r="G1622" s="57">
        <f t="shared" si="172"/>
        <v>2.6593406593406619E-7</v>
      </c>
      <c r="H1622" s="4">
        <f t="shared" si="173"/>
        <v>4.2307692307692347E-8</v>
      </c>
      <c r="I1622">
        <v>215800</v>
      </c>
      <c r="J1622">
        <f t="shared" si="175"/>
        <v>1.5070395041705282</v>
      </c>
      <c r="K1622" s="50">
        <f t="shared" si="170"/>
        <v>407.31095532359001</v>
      </c>
      <c r="L1622" s="53">
        <f t="shared" si="174"/>
        <v>5.524503301386785</v>
      </c>
      <c r="M1622">
        <v>24</v>
      </c>
      <c r="N1622">
        <v>44</v>
      </c>
      <c r="O1622">
        <v>507</v>
      </c>
      <c r="P1622">
        <v>16.72</v>
      </c>
      <c r="Q1622">
        <v>81.09</v>
      </c>
      <c r="R1622" s="7">
        <v>11.513999999999999</v>
      </c>
      <c r="S1622" s="8">
        <v>294470</v>
      </c>
      <c r="T1622">
        <v>4</v>
      </c>
      <c r="U1622" s="9">
        <v>21.053999999999998</v>
      </c>
      <c r="V1622" s="9">
        <v>21.097000000000001</v>
      </c>
      <c r="W1622" s="9">
        <v>20.899000000000001</v>
      </c>
      <c r="X1622" s="9">
        <v>21.187999999999999</v>
      </c>
      <c r="Y1622" s="9">
        <v>21.571999999999999</v>
      </c>
    </row>
    <row r="1623" spans="1:25" hidden="1" x14ac:dyDescent="0.3">
      <c r="A1623" t="s">
        <v>1660</v>
      </c>
      <c r="B1623" t="s">
        <v>1661</v>
      </c>
      <c r="C1623" t="s">
        <v>1763</v>
      </c>
      <c r="D1623" t="s">
        <v>14</v>
      </c>
      <c r="E1623" s="52">
        <f>Transportation!E1623/1000000</f>
        <v>1.63E-5</v>
      </c>
      <c r="F1623" s="55">
        <f t="shared" si="171"/>
        <v>3.9406593406593445E-6</v>
      </c>
      <c r="G1623" s="57">
        <f t="shared" si="172"/>
        <v>3.9406593406593448E-7</v>
      </c>
      <c r="H1623" s="4">
        <f t="shared" si="173"/>
        <v>6.2692307692307747E-8</v>
      </c>
      <c r="I1623">
        <v>389900</v>
      </c>
      <c r="J1623">
        <f t="shared" si="175"/>
        <v>1.2359979802513466</v>
      </c>
      <c r="K1623" s="50">
        <f t="shared" si="170"/>
        <v>735.91539147668095</v>
      </c>
      <c r="L1623" s="53">
        <f t="shared" si="174"/>
        <v>8.1863094375095091</v>
      </c>
      <c r="M1623">
        <v>39.5</v>
      </c>
      <c r="N1623">
        <v>62</v>
      </c>
      <c r="O1623">
        <v>448</v>
      </c>
      <c r="P1623">
        <v>11.35</v>
      </c>
      <c r="Q1623">
        <v>77.72</v>
      </c>
      <c r="R1623" s="7">
        <v>7.2210999999999999</v>
      </c>
      <c r="S1623" s="8">
        <v>183970</v>
      </c>
      <c r="T1623">
        <v>2</v>
      </c>
      <c r="U1623" s="9">
        <v>17.285</v>
      </c>
      <c r="V1623" s="9">
        <v>17.233000000000001</v>
      </c>
      <c r="W1623" s="9">
        <v>16.963999999999999</v>
      </c>
      <c r="X1623" s="9">
        <v>17.135000000000002</v>
      </c>
      <c r="Y1623" s="9">
        <v>17.306999999999999</v>
      </c>
    </row>
    <row r="1624" spans="1:25" hidden="1" x14ac:dyDescent="0.3">
      <c r="A1624" t="s">
        <v>1660</v>
      </c>
      <c r="B1624" t="s">
        <v>1661</v>
      </c>
      <c r="C1624" t="s">
        <v>1764</v>
      </c>
      <c r="D1624" t="s">
        <v>14</v>
      </c>
      <c r="E1624" s="52">
        <f>Transportation!E1624/1000000</f>
        <v>1.08E-5</v>
      </c>
      <c r="F1624" s="55">
        <f t="shared" si="171"/>
        <v>2.6109890109890137E-6</v>
      </c>
      <c r="G1624" s="57">
        <f t="shared" si="172"/>
        <v>2.6109890109890138E-7</v>
      </c>
      <c r="H1624" s="4">
        <f t="shared" si="173"/>
        <v>4.153846153846158E-8</v>
      </c>
      <c r="I1624">
        <v>107100</v>
      </c>
      <c r="J1624">
        <f t="shared" si="175"/>
        <v>2.9813823529411763</v>
      </c>
      <c r="K1624" s="50">
        <f t="shared" si="170"/>
        <v>202.14552045948327</v>
      </c>
      <c r="L1624" s="53">
        <f t="shared" si="174"/>
        <v>5.4240577868161166</v>
      </c>
      <c r="M1624">
        <v>16</v>
      </c>
      <c r="N1624">
        <v>26.700000000000003</v>
      </c>
      <c r="O1624">
        <v>315</v>
      </c>
      <c r="P1624">
        <v>27.57</v>
      </c>
      <c r="Q1624">
        <v>78.650000000000006</v>
      </c>
      <c r="R1624" s="7">
        <v>11.771000000000001</v>
      </c>
      <c r="S1624">
        <v>84386</v>
      </c>
      <c r="T1624">
        <v>1</v>
      </c>
      <c r="U1624" s="9">
        <v>38.683999999999997</v>
      </c>
      <c r="V1624" s="9">
        <v>38.683999999999997</v>
      </c>
      <c r="W1624" s="9">
        <v>38.683999999999997</v>
      </c>
      <c r="X1624" s="9">
        <v>38.683999999999997</v>
      </c>
      <c r="Y1624" s="9">
        <v>38.683999999999997</v>
      </c>
    </row>
    <row r="1625" spans="1:25" hidden="1" x14ac:dyDescent="0.3">
      <c r="A1625" t="s">
        <v>1660</v>
      </c>
      <c r="B1625" t="s">
        <v>1661</v>
      </c>
      <c r="C1625" t="s">
        <v>1765</v>
      </c>
      <c r="D1625" t="s">
        <v>14</v>
      </c>
      <c r="E1625" s="52">
        <f>Transportation!E1625/1000000</f>
        <v>2.0700000000000002E-5</v>
      </c>
      <c r="F1625" s="55">
        <f t="shared" si="171"/>
        <v>5.0043956043956097E-6</v>
      </c>
      <c r="G1625" s="57">
        <f t="shared" si="172"/>
        <v>5.0043956043956102E-7</v>
      </c>
      <c r="H1625" s="4">
        <f t="shared" si="173"/>
        <v>7.9615384615384701E-8</v>
      </c>
      <c r="I1625">
        <v>210500</v>
      </c>
      <c r="J1625">
        <f t="shared" si="175"/>
        <v>2.9073789192399055</v>
      </c>
      <c r="K1625" s="50">
        <f t="shared" si="170"/>
        <v>397.30748885827478</v>
      </c>
      <c r="L1625" s="53">
        <f t="shared" si="174"/>
        <v>10.396110758064227</v>
      </c>
      <c r="M1625">
        <v>17.8</v>
      </c>
      <c r="N1625">
        <v>49.900000000000006</v>
      </c>
      <c r="O1625">
        <v>308</v>
      </c>
      <c r="P1625">
        <v>26.79</v>
      </c>
      <c r="Q1625">
        <v>79.02</v>
      </c>
      <c r="R1625" s="7">
        <v>6.1756000000000002</v>
      </c>
      <c r="S1625" s="8">
        <v>336330</v>
      </c>
      <c r="T1625">
        <v>4</v>
      </c>
      <c r="U1625" s="9">
        <v>35.911000000000001</v>
      </c>
      <c r="V1625" s="9">
        <v>35.799999999999997</v>
      </c>
      <c r="W1625" s="9">
        <v>34.734000000000002</v>
      </c>
      <c r="X1625" s="9">
        <v>35.633000000000003</v>
      </c>
      <c r="Y1625" s="9">
        <v>35.932000000000002</v>
      </c>
    </row>
    <row r="1626" spans="1:25" hidden="1" x14ac:dyDescent="0.3">
      <c r="A1626" t="s">
        <v>1660</v>
      </c>
      <c r="B1626" t="s">
        <v>1661</v>
      </c>
      <c r="C1626" t="s">
        <v>1766</v>
      </c>
      <c r="D1626" t="s">
        <v>14</v>
      </c>
      <c r="E1626" s="52">
        <f>Transportation!E1626/1000000</f>
        <v>1.0900000000000001E-5</v>
      </c>
      <c r="F1626" s="55">
        <f t="shared" si="171"/>
        <v>2.6351648351648379E-6</v>
      </c>
      <c r="G1626" s="57">
        <f t="shared" si="172"/>
        <v>2.6351648351648381E-7</v>
      </c>
      <c r="H1626" s="4">
        <f t="shared" si="173"/>
        <v>4.1923076923076967E-8</v>
      </c>
      <c r="I1626">
        <v>208200</v>
      </c>
      <c r="J1626">
        <f t="shared" si="175"/>
        <v>1.5478510446685878</v>
      </c>
      <c r="K1626" s="50">
        <f t="shared" si="170"/>
        <v>392.96636190162855</v>
      </c>
      <c r="L1626" s="53">
        <f t="shared" si="174"/>
        <v>5.4742805441014504</v>
      </c>
      <c r="M1626">
        <v>40.1</v>
      </c>
      <c r="N1626">
        <v>32.9</v>
      </c>
      <c r="O1626">
        <v>356</v>
      </c>
      <c r="P1626">
        <v>26.79</v>
      </c>
      <c r="Q1626">
        <v>82.16</v>
      </c>
      <c r="R1626" s="7">
        <v>10.834</v>
      </c>
      <c r="S1626" s="8">
        <v>448330</v>
      </c>
      <c r="T1626">
        <v>5</v>
      </c>
      <c r="U1626" s="9">
        <v>41.366999999999997</v>
      </c>
      <c r="V1626" s="9">
        <v>41.743000000000002</v>
      </c>
      <c r="W1626" s="9">
        <v>41.146999999999998</v>
      </c>
      <c r="X1626" s="9">
        <v>43.28</v>
      </c>
      <c r="Y1626" s="9">
        <v>43.869</v>
      </c>
    </row>
    <row r="1627" spans="1:25" hidden="1" x14ac:dyDescent="0.3">
      <c r="A1627" t="s">
        <v>1660</v>
      </c>
      <c r="B1627" t="s">
        <v>1661</v>
      </c>
      <c r="C1627" t="s">
        <v>1767</v>
      </c>
      <c r="D1627" t="s">
        <v>14</v>
      </c>
      <c r="E1627" s="52">
        <f>Transportation!E1627/1000000</f>
        <v>1.5999999999999999E-5</v>
      </c>
      <c r="F1627" s="55">
        <f t="shared" si="171"/>
        <v>3.8681318681318723E-6</v>
      </c>
      <c r="G1627" s="57">
        <f t="shared" si="172"/>
        <v>3.8681318681318718E-7</v>
      </c>
      <c r="H1627" s="4">
        <f t="shared" si="173"/>
        <v>6.1538461538461594E-8</v>
      </c>
      <c r="I1627">
        <v>243000</v>
      </c>
      <c r="J1627">
        <f t="shared" si="175"/>
        <v>1.9466913580246914</v>
      </c>
      <c r="K1627" s="50">
        <f t="shared" si="170"/>
        <v>458.64950020218896</v>
      </c>
      <c r="L1627" s="53">
        <f t="shared" si="174"/>
        <v>8.0356411656535052</v>
      </c>
      <c r="M1627">
        <v>35.6</v>
      </c>
      <c r="N1627">
        <v>40.700000000000003</v>
      </c>
      <c r="O1627">
        <v>311</v>
      </c>
      <c r="P1627">
        <v>27.39</v>
      </c>
      <c r="Q1627">
        <v>79.59</v>
      </c>
      <c r="R1627" s="7">
        <v>7.6478999999999999</v>
      </c>
      <c r="S1627" s="8">
        <v>318440</v>
      </c>
      <c r="T1627">
        <v>4</v>
      </c>
      <c r="U1627" s="9">
        <v>38.704999999999998</v>
      </c>
      <c r="V1627" s="9">
        <v>38.795999999999999</v>
      </c>
      <c r="W1627" s="9">
        <v>35.747999999999998</v>
      </c>
      <c r="X1627" s="9">
        <v>37.448</v>
      </c>
      <c r="Y1627" s="9">
        <v>40.92</v>
      </c>
    </row>
    <row r="1628" spans="1:25" hidden="1" x14ac:dyDescent="0.3">
      <c r="A1628" t="s">
        <v>1660</v>
      </c>
      <c r="B1628" t="s">
        <v>1661</v>
      </c>
      <c r="C1628" t="s">
        <v>1768</v>
      </c>
      <c r="D1628" t="s">
        <v>14</v>
      </c>
      <c r="E1628" s="52">
        <f>Transportation!E1628/1000000</f>
        <v>1.7400000000000003E-5</v>
      </c>
      <c r="F1628" s="55">
        <f t="shared" si="171"/>
        <v>4.2065934065934115E-6</v>
      </c>
      <c r="G1628" s="57">
        <f t="shared" si="172"/>
        <v>4.2065934065934119E-7</v>
      </c>
      <c r="H1628" s="4">
        <f t="shared" si="173"/>
        <v>6.6923076923076992E-8</v>
      </c>
      <c r="I1628">
        <v>152100</v>
      </c>
      <c r="J1628">
        <f t="shared" si="175"/>
        <v>3.3822322485207108</v>
      </c>
      <c r="K1628" s="50">
        <f t="shared" si="170"/>
        <v>287.08061308951824</v>
      </c>
      <c r="L1628" s="53">
        <f t="shared" si="174"/>
        <v>8.7387597676481885</v>
      </c>
      <c r="M1628">
        <v>13.100000000000001</v>
      </c>
      <c r="N1628">
        <v>41.900000000000006</v>
      </c>
      <c r="O1628">
        <v>306</v>
      </c>
      <c r="P1628">
        <v>25.93</v>
      </c>
      <c r="Q1628">
        <v>80.8</v>
      </c>
      <c r="R1628" s="7">
        <v>7.2839</v>
      </c>
      <c r="S1628">
        <v>99486</v>
      </c>
      <c r="T1628">
        <v>2</v>
      </c>
      <c r="U1628" s="9">
        <v>34.582999999999998</v>
      </c>
      <c r="V1628" s="9">
        <v>35.618000000000002</v>
      </c>
      <c r="W1628" s="9">
        <v>31.350999999999999</v>
      </c>
      <c r="X1628" s="9">
        <v>36.658000000000001</v>
      </c>
      <c r="Y1628" s="9">
        <v>41.965000000000003</v>
      </c>
    </row>
    <row r="1629" spans="1:25" hidden="1" x14ac:dyDescent="0.3">
      <c r="A1629" t="s">
        <v>1660</v>
      </c>
      <c r="B1629" t="s">
        <v>1661</v>
      </c>
      <c r="C1629" t="s">
        <v>1769</v>
      </c>
      <c r="D1629" t="s">
        <v>14</v>
      </c>
      <c r="E1629" s="52">
        <f>Transportation!E1629/1000000</f>
        <v>3.0700000000000001E-5</v>
      </c>
      <c r="F1629" s="55">
        <f t="shared" si="171"/>
        <v>7.42197802197803E-6</v>
      </c>
      <c r="G1629" s="57">
        <f t="shared" si="172"/>
        <v>7.4219780219780298E-7</v>
      </c>
      <c r="H1629" s="4">
        <f t="shared" si="173"/>
        <v>1.180769230769232E-7</v>
      </c>
      <c r="I1629">
        <v>432900</v>
      </c>
      <c r="J1629">
        <f t="shared" si="175"/>
        <v>2.0966897955647954</v>
      </c>
      <c r="K1629" s="50">
        <f t="shared" si="170"/>
        <v>817.07559110093655</v>
      </c>
      <c r="L1629" s="53">
        <f t="shared" si="174"/>
        <v>15.418386486597663</v>
      </c>
      <c r="M1629">
        <v>31.400000000000002</v>
      </c>
      <c r="N1629">
        <v>77.300000000000011</v>
      </c>
      <c r="O1629">
        <v>311</v>
      </c>
      <c r="P1629">
        <v>27.17</v>
      </c>
      <c r="Q1629">
        <v>78.39</v>
      </c>
      <c r="R1629" s="7">
        <v>4.0221999999999998</v>
      </c>
      <c r="S1629" s="8">
        <v>303270</v>
      </c>
      <c r="T1629">
        <v>2</v>
      </c>
      <c r="U1629" s="9">
        <v>35.948</v>
      </c>
      <c r="V1629" s="9">
        <v>36.033000000000001</v>
      </c>
      <c r="W1629" s="9">
        <v>35.840000000000003</v>
      </c>
      <c r="X1629" s="9">
        <v>36.116</v>
      </c>
      <c r="Y1629" s="9">
        <v>36.392000000000003</v>
      </c>
    </row>
    <row r="1630" spans="1:25" hidden="1" x14ac:dyDescent="0.3">
      <c r="A1630" t="s">
        <v>1660</v>
      </c>
      <c r="B1630" t="s">
        <v>1661</v>
      </c>
      <c r="C1630" t="s">
        <v>1770</v>
      </c>
      <c r="D1630" t="s">
        <v>14</v>
      </c>
      <c r="E1630" s="52">
        <f>Transportation!E1630/1000000</f>
        <v>1.3300000000000001E-5</v>
      </c>
      <c r="F1630" s="55">
        <f t="shared" si="171"/>
        <v>3.215384615384619E-6</v>
      </c>
      <c r="G1630" s="57">
        <f t="shared" si="172"/>
        <v>3.215384615384619E-7</v>
      </c>
      <c r="H1630" s="4">
        <f t="shared" si="173"/>
        <v>5.115384615384621E-8</v>
      </c>
      <c r="I1630">
        <v>155000</v>
      </c>
      <c r="J1630">
        <f t="shared" si="175"/>
        <v>2.5368999193548389</v>
      </c>
      <c r="K1630" s="50">
        <f t="shared" si="170"/>
        <v>292.55420794789831</v>
      </c>
      <c r="L1630" s="53">
        <f t="shared" si="174"/>
        <v>6.6796267189494785</v>
      </c>
      <c r="M1630">
        <v>7.03</v>
      </c>
      <c r="N1630">
        <v>58.5</v>
      </c>
      <c r="O1630">
        <v>552</v>
      </c>
      <c r="P1630">
        <v>15.44</v>
      </c>
      <c r="Q1630">
        <v>75.63</v>
      </c>
      <c r="R1630" s="7">
        <v>9.4334000000000007</v>
      </c>
      <c r="S1630" s="8">
        <v>103280</v>
      </c>
      <c r="T1630">
        <v>2</v>
      </c>
      <c r="U1630" s="9">
        <v>15.734</v>
      </c>
      <c r="V1630" s="9">
        <v>15.728</v>
      </c>
      <c r="W1630" s="9">
        <v>14.893000000000001</v>
      </c>
      <c r="X1630" s="9">
        <v>15.314</v>
      </c>
      <c r="Y1630" s="9">
        <v>15.734</v>
      </c>
    </row>
    <row r="1631" spans="1:25" hidden="1" x14ac:dyDescent="0.3">
      <c r="A1631" t="s">
        <v>1660</v>
      </c>
      <c r="B1631" t="s">
        <v>1661</v>
      </c>
      <c r="C1631" t="s">
        <v>1771</v>
      </c>
      <c r="D1631" t="s">
        <v>14</v>
      </c>
      <c r="E1631" s="52">
        <f>Transportation!E1631/1000000</f>
        <v>4.2700000000000006E-6</v>
      </c>
      <c r="F1631" s="55">
        <f t="shared" si="171"/>
        <v>1.0323076923076936E-6</v>
      </c>
      <c r="G1631" s="57">
        <f t="shared" si="172"/>
        <v>1.0323076923076935E-7</v>
      </c>
      <c r="H1631" s="4">
        <f t="shared" si="173"/>
        <v>1.642307692307694E-8</v>
      </c>
      <c r="I1631">
        <v>151700</v>
      </c>
      <c r="J1631">
        <f t="shared" si="175"/>
        <v>0.83219611898483858</v>
      </c>
      <c r="K1631" s="50">
        <f t="shared" si="170"/>
        <v>286.32563448836237</v>
      </c>
      <c r="L1631" s="53">
        <f t="shared" si="174"/>
        <v>2.1445117360837793</v>
      </c>
      <c r="M1631">
        <v>35.9</v>
      </c>
      <c r="N1631">
        <v>25.3</v>
      </c>
      <c r="O1631">
        <v>712</v>
      </c>
      <c r="P1631">
        <v>23.07</v>
      </c>
      <c r="Q1631">
        <v>70.11</v>
      </c>
      <c r="R1631" s="7">
        <v>28.138000000000002</v>
      </c>
      <c r="S1631">
        <v>22713</v>
      </c>
      <c r="T1631">
        <v>3</v>
      </c>
      <c r="U1631" s="9">
        <v>25.99</v>
      </c>
      <c r="V1631" s="9">
        <v>25.917999999999999</v>
      </c>
      <c r="W1631" s="9">
        <v>24.63</v>
      </c>
      <c r="X1631" s="9">
        <v>25.577999999999999</v>
      </c>
      <c r="Y1631" s="9">
        <v>26.050999999999998</v>
      </c>
    </row>
    <row r="1632" spans="1:25" hidden="1" x14ac:dyDescent="0.3">
      <c r="A1632" t="s">
        <v>1660</v>
      </c>
      <c r="B1632" t="s">
        <v>1661</v>
      </c>
      <c r="C1632" t="s">
        <v>1772</v>
      </c>
      <c r="D1632" t="s">
        <v>14</v>
      </c>
      <c r="E1632" s="52">
        <f>Transportation!E1632/1000000</f>
        <v>1.6100000000000002E-5</v>
      </c>
      <c r="F1632" s="55">
        <f t="shared" si="171"/>
        <v>3.8923076923076969E-6</v>
      </c>
      <c r="G1632" s="57">
        <f t="shared" si="172"/>
        <v>3.8923076923076966E-7</v>
      </c>
      <c r="H1632" s="4">
        <f t="shared" si="173"/>
        <v>6.1923076923076987E-8</v>
      </c>
      <c r="I1632">
        <v>222900</v>
      </c>
      <c r="J1632">
        <f t="shared" si="175"/>
        <v>2.1354981493943477</v>
      </c>
      <c r="K1632" s="50">
        <f t="shared" si="170"/>
        <v>420.71182549410662</v>
      </c>
      <c r="L1632" s="53">
        <f t="shared" si="174"/>
        <v>8.0858639229388416</v>
      </c>
      <c r="M1632">
        <v>26.1</v>
      </c>
      <c r="N1632">
        <v>43.6</v>
      </c>
      <c r="O1632">
        <v>312</v>
      </c>
      <c r="P1632">
        <v>29.94</v>
      </c>
      <c r="Q1632">
        <v>73.87</v>
      </c>
      <c r="R1632" s="7">
        <v>7.1376999999999997</v>
      </c>
      <c r="S1632">
        <v>71382</v>
      </c>
      <c r="T1632">
        <v>2</v>
      </c>
      <c r="U1632" s="9">
        <v>34.322000000000003</v>
      </c>
      <c r="V1632" s="9">
        <v>34.366</v>
      </c>
      <c r="W1632" s="9">
        <v>34.319000000000003</v>
      </c>
      <c r="X1632" s="9">
        <v>34.619</v>
      </c>
      <c r="Y1632" s="9">
        <v>34.918999999999997</v>
      </c>
    </row>
    <row r="1633" spans="1:25" hidden="1" x14ac:dyDescent="0.3">
      <c r="A1633" t="s">
        <v>1660</v>
      </c>
      <c r="B1633" t="s">
        <v>1661</v>
      </c>
      <c r="C1633" t="s">
        <v>1773</v>
      </c>
      <c r="D1633" t="s">
        <v>14</v>
      </c>
      <c r="E1633" s="52">
        <f>Transportation!E1633/1000000</f>
        <v>3.0499999999999999E-5</v>
      </c>
      <c r="F1633" s="55">
        <f t="shared" si="171"/>
        <v>7.3736263736263807E-6</v>
      </c>
      <c r="G1633" s="57">
        <f t="shared" si="172"/>
        <v>7.3736263736263811E-7</v>
      </c>
      <c r="H1633" s="4">
        <f t="shared" si="173"/>
        <v>1.1730769230769242E-7</v>
      </c>
      <c r="I1633">
        <v>394900</v>
      </c>
      <c r="J1633">
        <f t="shared" si="175"/>
        <v>2.2834741390225375</v>
      </c>
      <c r="K1633" s="50">
        <f t="shared" si="170"/>
        <v>745.35262399112924</v>
      </c>
      <c r="L1633" s="53">
        <f t="shared" si="174"/>
        <v>15.317940972026996</v>
      </c>
      <c r="M1633">
        <v>28.6</v>
      </c>
      <c r="N1633">
        <v>73.8</v>
      </c>
      <c r="O1633">
        <v>292</v>
      </c>
      <c r="P1633">
        <v>24.81</v>
      </c>
      <c r="Q1633">
        <v>85</v>
      </c>
      <c r="R1633" s="7">
        <v>3.9527999999999999</v>
      </c>
      <c r="S1633" s="8">
        <v>773920</v>
      </c>
      <c r="T1633">
        <v>4</v>
      </c>
      <c r="U1633" s="9">
        <v>34.881</v>
      </c>
      <c r="V1633" s="9">
        <v>34.542999999999999</v>
      </c>
      <c r="W1633" s="9">
        <v>32.698999999999998</v>
      </c>
      <c r="X1633" s="9">
        <v>34.502000000000002</v>
      </c>
      <c r="Y1633" s="9">
        <v>35.564</v>
      </c>
    </row>
    <row r="1634" spans="1:25" hidden="1" x14ac:dyDescent="0.3">
      <c r="A1634" t="s">
        <v>1660</v>
      </c>
      <c r="B1634" t="s">
        <v>1661</v>
      </c>
      <c r="C1634" t="s">
        <v>1774</v>
      </c>
      <c r="D1634" t="s">
        <v>14</v>
      </c>
      <c r="E1634" s="52">
        <f>Transportation!E1634/1000000</f>
        <v>1.13E-5</v>
      </c>
      <c r="F1634" s="55">
        <f t="shared" si="171"/>
        <v>2.7318681318681348E-6</v>
      </c>
      <c r="G1634" s="57">
        <f t="shared" si="172"/>
        <v>2.7318681318681349E-7</v>
      </c>
      <c r="H1634" s="4">
        <f t="shared" si="173"/>
        <v>4.3461538461538506E-8</v>
      </c>
      <c r="I1634">
        <v>131200</v>
      </c>
      <c r="J1634">
        <f t="shared" si="175"/>
        <v>2.5464080602134147</v>
      </c>
      <c r="K1634" s="50">
        <f t="shared" si="170"/>
        <v>247.63298117912424</v>
      </c>
      <c r="L1634" s="53">
        <f t="shared" si="174"/>
        <v>5.675171573242789</v>
      </c>
      <c r="M1634">
        <v>10.5</v>
      </c>
      <c r="N1634">
        <v>40.5</v>
      </c>
      <c r="O1634">
        <v>476</v>
      </c>
      <c r="P1634">
        <v>22.79</v>
      </c>
      <c r="Q1634">
        <v>73.61</v>
      </c>
      <c r="R1634" s="7">
        <v>11.731</v>
      </c>
      <c r="S1634" s="8">
        <v>218520</v>
      </c>
      <c r="T1634">
        <v>3</v>
      </c>
      <c r="U1634" s="9">
        <v>21.489000000000001</v>
      </c>
      <c r="V1634" s="9">
        <v>21.65</v>
      </c>
      <c r="W1634" s="9">
        <v>21.38</v>
      </c>
      <c r="X1634" s="9">
        <v>21.62</v>
      </c>
      <c r="Y1634" s="9">
        <v>22.484000000000002</v>
      </c>
    </row>
    <row r="1635" spans="1:25" hidden="1" x14ac:dyDescent="0.3">
      <c r="A1635" t="s">
        <v>1660</v>
      </c>
      <c r="B1635" t="s">
        <v>1661</v>
      </c>
      <c r="C1635" t="s">
        <v>1775</v>
      </c>
      <c r="D1635" t="s">
        <v>14</v>
      </c>
      <c r="E1635" s="52">
        <f>Transportation!E1635/1000000</f>
        <v>1.1400000000000001E-5</v>
      </c>
      <c r="F1635" s="55">
        <f t="shared" si="171"/>
        <v>2.7560439560439591E-6</v>
      </c>
      <c r="G1635" s="57">
        <f t="shared" si="172"/>
        <v>2.7560439560439593E-7</v>
      </c>
      <c r="H1635" s="4">
        <f t="shared" si="173"/>
        <v>4.3846153846153893E-8</v>
      </c>
      <c r="I1635">
        <v>120300</v>
      </c>
      <c r="J1635">
        <f t="shared" si="175"/>
        <v>2.8017063591022446</v>
      </c>
      <c r="K1635" s="50">
        <f t="shared" si="170"/>
        <v>227.05981429762687</v>
      </c>
      <c r="L1635" s="53">
        <f t="shared" si="174"/>
        <v>5.7253943305281236</v>
      </c>
      <c r="M1635">
        <v>13.5</v>
      </c>
      <c r="N1635">
        <v>32.700000000000003</v>
      </c>
      <c r="O1635">
        <v>356</v>
      </c>
      <c r="P1635">
        <v>27.15</v>
      </c>
      <c r="Q1635">
        <v>81.96</v>
      </c>
      <c r="R1635" s="7">
        <v>10.888999999999999</v>
      </c>
      <c r="S1635">
        <v>95963</v>
      </c>
      <c r="T1635">
        <v>1</v>
      </c>
      <c r="U1635" s="9">
        <v>41.511000000000003</v>
      </c>
      <c r="V1635" s="9">
        <v>41.511000000000003</v>
      </c>
      <c r="W1635" s="9">
        <v>41.511000000000003</v>
      </c>
      <c r="X1635" s="9">
        <v>41.511000000000003</v>
      </c>
      <c r="Y1635" s="9">
        <v>41.511000000000003</v>
      </c>
    </row>
    <row r="1636" spans="1:25" hidden="1" x14ac:dyDescent="0.3">
      <c r="A1636" t="s">
        <v>1660</v>
      </c>
      <c r="B1636" t="s">
        <v>1661</v>
      </c>
      <c r="C1636" t="s">
        <v>1776</v>
      </c>
      <c r="D1636" t="s">
        <v>14</v>
      </c>
      <c r="E1636" s="52">
        <f>Transportation!E1636/1000000</f>
        <v>1.5400000000000002E-5</v>
      </c>
      <c r="F1636" s="55">
        <f t="shared" si="171"/>
        <v>3.7230769230769273E-6</v>
      </c>
      <c r="G1636" s="57">
        <f t="shared" si="172"/>
        <v>3.7230769230769273E-7</v>
      </c>
      <c r="H1636" s="4">
        <f t="shared" si="173"/>
        <v>5.9230769230769294E-8</v>
      </c>
      <c r="I1636">
        <v>120900</v>
      </c>
      <c r="J1636">
        <f t="shared" si="175"/>
        <v>3.7659782878411918</v>
      </c>
      <c r="K1636" s="50">
        <f t="shared" si="170"/>
        <v>228.19228219936068</v>
      </c>
      <c r="L1636" s="53">
        <f t="shared" si="174"/>
        <v>7.7343046219415008</v>
      </c>
      <c r="M1636">
        <v>7.45</v>
      </c>
      <c r="N1636">
        <v>44.300000000000004</v>
      </c>
      <c r="O1636">
        <v>380</v>
      </c>
      <c r="P1636">
        <v>21.47</v>
      </c>
      <c r="Q1636">
        <v>80.19</v>
      </c>
      <c r="R1636" s="7">
        <v>8.5751000000000008</v>
      </c>
      <c r="S1636" s="8">
        <v>130560</v>
      </c>
      <c r="T1636">
        <v>2</v>
      </c>
      <c r="U1636" s="9">
        <v>22.052</v>
      </c>
      <c r="V1636" s="9">
        <v>22.052</v>
      </c>
      <c r="W1636" s="9">
        <v>22.052</v>
      </c>
      <c r="X1636" s="9">
        <v>22.052</v>
      </c>
      <c r="Y1636" s="9">
        <v>22.052</v>
      </c>
    </row>
    <row r="1637" spans="1:25" hidden="1" x14ac:dyDescent="0.3">
      <c r="A1637" t="s">
        <v>1660</v>
      </c>
      <c r="B1637" t="s">
        <v>1661</v>
      </c>
      <c r="C1637" t="s">
        <v>1777</v>
      </c>
      <c r="D1637" t="s">
        <v>14</v>
      </c>
      <c r="E1637" s="52">
        <f>Transportation!E1637/1000000</f>
        <v>2.23E-5</v>
      </c>
      <c r="F1637" s="55">
        <f t="shared" si="171"/>
        <v>5.3912087912087965E-6</v>
      </c>
      <c r="G1637" s="57">
        <f t="shared" si="172"/>
        <v>5.3912087912087963E-7</v>
      </c>
      <c r="H1637" s="4">
        <f t="shared" si="173"/>
        <v>8.5769230769230846E-8</v>
      </c>
      <c r="I1637">
        <v>622700</v>
      </c>
      <c r="J1637">
        <f t="shared" si="175"/>
        <v>1.0587889232375141</v>
      </c>
      <c r="K1637" s="50">
        <f t="shared" si="170"/>
        <v>1175.3129373493953</v>
      </c>
      <c r="L1637" s="53">
        <f t="shared" si="174"/>
        <v>11.199674874629574</v>
      </c>
      <c r="M1637">
        <v>70.3</v>
      </c>
      <c r="N1637">
        <v>74.3</v>
      </c>
      <c r="O1637">
        <v>369</v>
      </c>
      <c r="P1637">
        <v>26.77</v>
      </c>
      <c r="Q1637">
        <v>83.37</v>
      </c>
      <c r="R1637" s="7">
        <v>4.9644000000000004</v>
      </c>
      <c r="S1637" s="8">
        <v>750410</v>
      </c>
      <c r="T1637">
        <v>4</v>
      </c>
      <c r="U1637" s="9">
        <v>43.636000000000003</v>
      </c>
      <c r="V1637" s="9">
        <v>43.737000000000002</v>
      </c>
      <c r="W1637" s="9">
        <v>43.054000000000002</v>
      </c>
      <c r="X1637" s="9">
        <v>43.462000000000003</v>
      </c>
      <c r="Y1637" s="9">
        <v>45.134</v>
      </c>
    </row>
    <row r="1638" spans="1:25" hidden="1" x14ac:dyDescent="0.3">
      <c r="A1638" t="s">
        <v>1660</v>
      </c>
      <c r="B1638" t="s">
        <v>1661</v>
      </c>
      <c r="C1638" t="s">
        <v>1778</v>
      </c>
      <c r="D1638" t="s">
        <v>14</v>
      </c>
      <c r="E1638" s="52">
        <f>Transportation!E1638/1000000</f>
        <v>1.0700000000000001E-5</v>
      </c>
      <c r="F1638" s="55">
        <f t="shared" si="171"/>
        <v>2.5868131868131899E-6</v>
      </c>
      <c r="G1638" s="57">
        <f t="shared" si="172"/>
        <v>2.5868131868131895E-7</v>
      </c>
      <c r="H1638" s="4">
        <f t="shared" si="173"/>
        <v>4.1153846153846194E-8</v>
      </c>
      <c r="I1638">
        <v>113100</v>
      </c>
      <c r="J1638">
        <f t="shared" si="175"/>
        <v>2.7970779177718836</v>
      </c>
      <c r="K1638" s="50">
        <f t="shared" si="170"/>
        <v>213.47019947682128</v>
      </c>
      <c r="L1638" s="53">
        <f t="shared" si="174"/>
        <v>5.3738350295307828</v>
      </c>
      <c r="M1638">
        <v>8.75</v>
      </c>
      <c r="N1638">
        <v>38.200000000000003</v>
      </c>
      <c r="O1638">
        <v>453</v>
      </c>
      <c r="P1638">
        <v>16.440000000000001</v>
      </c>
      <c r="Q1638">
        <v>80.989999999999995</v>
      </c>
      <c r="R1638" s="7">
        <v>11.848000000000001</v>
      </c>
      <c r="S1638" s="8">
        <v>210170</v>
      </c>
      <c r="T1638">
        <v>2</v>
      </c>
      <c r="U1638" s="9">
        <v>19.495999999999999</v>
      </c>
      <c r="V1638" s="9">
        <v>19.481000000000002</v>
      </c>
      <c r="W1638" s="9">
        <v>19.207000000000001</v>
      </c>
      <c r="X1638" s="9">
        <v>19.352</v>
      </c>
      <c r="Y1638" s="9">
        <v>19.498000000000001</v>
      </c>
    </row>
    <row r="1639" spans="1:25" hidden="1" x14ac:dyDescent="0.3">
      <c r="A1639" t="s">
        <v>1660</v>
      </c>
      <c r="B1639" t="s">
        <v>1661</v>
      </c>
      <c r="C1639" t="s">
        <v>1779</v>
      </c>
      <c r="D1639" t="s">
        <v>14</v>
      </c>
      <c r="E1639" s="52">
        <f>Transportation!E1639/1000000</f>
        <v>1.38E-5</v>
      </c>
      <c r="F1639" s="55">
        <f t="shared" si="171"/>
        <v>3.3362637362637397E-6</v>
      </c>
      <c r="G1639" s="57">
        <f t="shared" si="172"/>
        <v>3.3362637362637396E-7</v>
      </c>
      <c r="H1639" s="4">
        <f t="shared" si="173"/>
        <v>5.307692307692313E-8</v>
      </c>
      <c r="I1639">
        <v>430300</v>
      </c>
      <c r="J1639">
        <f t="shared" si="175"/>
        <v>0.94818074599116897</v>
      </c>
      <c r="K1639" s="50">
        <f t="shared" si="170"/>
        <v>812.16823019342348</v>
      </c>
      <c r="L1639" s="53">
        <f t="shared" si="174"/>
        <v>6.9307405053761499</v>
      </c>
      <c r="M1639">
        <v>52.800000000000004</v>
      </c>
      <c r="N1639">
        <v>59.2</v>
      </c>
      <c r="O1639">
        <v>520</v>
      </c>
      <c r="P1639">
        <v>17.34</v>
      </c>
      <c r="Q1639">
        <v>76.83</v>
      </c>
      <c r="R1639" s="7">
        <v>8.7774999999999999</v>
      </c>
      <c r="S1639" s="8">
        <v>151190</v>
      </c>
      <c r="T1639">
        <v>3</v>
      </c>
      <c r="U1639" s="9">
        <v>18.672000000000001</v>
      </c>
      <c r="V1639" s="9">
        <v>18.661000000000001</v>
      </c>
      <c r="W1639" s="9">
        <v>18.527000000000001</v>
      </c>
      <c r="X1639" s="9">
        <v>18.672999999999998</v>
      </c>
      <c r="Y1639" s="9">
        <v>18.77</v>
      </c>
    </row>
    <row r="1640" spans="1:25" hidden="1" x14ac:dyDescent="0.3">
      <c r="A1640" t="s">
        <v>1660</v>
      </c>
      <c r="B1640" t="s">
        <v>1661</v>
      </c>
      <c r="C1640" t="s">
        <v>1780</v>
      </c>
      <c r="D1640" t="s">
        <v>14</v>
      </c>
      <c r="E1640" s="52">
        <f>Transportation!E1640/1000000</f>
        <v>9.7100000000000002E-6</v>
      </c>
      <c r="F1640" s="55">
        <f t="shared" si="171"/>
        <v>2.34747252747253E-6</v>
      </c>
      <c r="G1640" s="57">
        <f t="shared" si="172"/>
        <v>2.3474725274725299E-7</v>
      </c>
      <c r="H1640" s="4">
        <f t="shared" si="173"/>
        <v>3.7346153846153881E-8</v>
      </c>
      <c r="I1640">
        <v>137200</v>
      </c>
      <c r="J1640">
        <f t="shared" si="175"/>
        <v>2.0924183035714288</v>
      </c>
      <c r="K1640" s="50">
        <f t="shared" si="170"/>
        <v>258.95766019646226</v>
      </c>
      <c r="L1640" s="53">
        <f t="shared" si="174"/>
        <v>4.8766297324059726</v>
      </c>
      <c r="M1640">
        <v>18.2</v>
      </c>
      <c r="N1640">
        <v>32.200000000000003</v>
      </c>
      <c r="O1640">
        <v>401</v>
      </c>
      <c r="P1640">
        <v>24.66</v>
      </c>
      <c r="Q1640">
        <v>77.31</v>
      </c>
      <c r="R1640" s="7">
        <v>12.462</v>
      </c>
      <c r="S1640">
        <v>31780</v>
      </c>
      <c r="T1640">
        <v>2</v>
      </c>
      <c r="U1640" s="9">
        <v>21.591000000000001</v>
      </c>
      <c r="V1640" s="9">
        <v>21.891999999999999</v>
      </c>
      <c r="W1640" s="9">
        <v>21.38</v>
      </c>
      <c r="X1640" s="9">
        <v>22.385999999999999</v>
      </c>
      <c r="Y1640" s="9">
        <v>23.391999999999999</v>
      </c>
    </row>
    <row r="1641" spans="1:25" hidden="1" x14ac:dyDescent="0.3">
      <c r="A1641" t="s">
        <v>1660</v>
      </c>
      <c r="B1641" t="s">
        <v>1661</v>
      </c>
      <c r="C1641" t="s">
        <v>1781</v>
      </c>
      <c r="D1641" t="s">
        <v>14</v>
      </c>
      <c r="E1641" s="52">
        <f>Transportation!E1641/1000000</f>
        <v>9.7499999999999998E-6</v>
      </c>
      <c r="F1641" s="55">
        <f t="shared" si="171"/>
        <v>2.3571428571428595E-6</v>
      </c>
      <c r="G1641" s="57">
        <f t="shared" si="172"/>
        <v>2.3571428571428596E-7</v>
      </c>
      <c r="H1641" s="4">
        <f t="shared" si="173"/>
        <v>3.7500000000000038E-8</v>
      </c>
      <c r="I1641">
        <v>117100</v>
      </c>
      <c r="J1641">
        <f t="shared" si="175"/>
        <v>2.4616772523484203</v>
      </c>
      <c r="K1641" s="50">
        <f t="shared" si="170"/>
        <v>221.01998548837994</v>
      </c>
      <c r="L1641" s="53">
        <f t="shared" si="174"/>
        <v>4.8967188353201054</v>
      </c>
      <c r="M1641">
        <v>7.12</v>
      </c>
      <c r="N1641">
        <v>43.900000000000006</v>
      </c>
      <c r="O1641">
        <v>584</v>
      </c>
      <c r="P1641">
        <v>15.17</v>
      </c>
      <c r="Q1641">
        <v>77.37</v>
      </c>
      <c r="R1641" s="7">
        <v>13.321</v>
      </c>
      <c r="S1641">
        <v>33857</v>
      </c>
      <c r="T1641">
        <v>1</v>
      </c>
      <c r="U1641" s="9">
        <v>15.930999999999999</v>
      </c>
      <c r="V1641" s="9">
        <v>15.930999999999999</v>
      </c>
      <c r="W1641" s="9">
        <v>15.930999999999999</v>
      </c>
      <c r="X1641" s="9">
        <v>15.930999999999999</v>
      </c>
      <c r="Y1641" s="9">
        <v>15.930999999999999</v>
      </c>
    </row>
    <row r="1642" spans="1:25" hidden="1" x14ac:dyDescent="0.3">
      <c r="A1642" t="s">
        <v>1660</v>
      </c>
      <c r="B1642" t="s">
        <v>1661</v>
      </c>
      <c r="C1642" t="s">
        <v>1782</v>
      </c>
      <c r="D1642" t="s">
        <v>14</v>
      </c>
      <c r="E1642" s="52">
        <f>Transportation!E1642/1000000</f>
        <v>1.8900000000000002E-5</v>
      </c>
      <c r="F1642" s="55">
        <f t="shared" si="171"/>
        <v>4.5692307692307745E-6</v>
      </c>
      <c r="G1642" s="57">
        <f t="shared" si="172"/>
        <v>4.5692307692307743E-7</v>
      </c>
      <c r="H1642" s="4">
        <f t="shared" si="173"/>
        <v>7.269230769230777E-8</v>
      </c>
      <c r="I1642">
        <v>514500</v>
      </c>
      <c r="J1642">
        <f t="shared" si="175"/>
        <v>1.0860750000000001</v>
      </c>
      <c r="K1642" s="50">
        <f t="shared" si="170"/>
        <v>971.09122573673335</v>
      </c>
      <c r="L1642" s="53">
        <f t="shared" si="174"/>
        <v>9.4921011269282047</v>
      </c>
      <c r="M1642">
        <v>52.900000000000006</v>
      </c>
      <c r="N1642">
        <v>70.7</v>
      </c>
      <c r="O1642">
        <v>453</v>
      </c>
      <c r="P1642">
        <v>16.309999999999999</v>
      </c>
      <c r="Q1642">
        <v>80.430000000000007</v>
      </c>
      <c r="R1642" s="7">
        <v>6.4047999999999998</v>
      </c>
      <c r="S1642" s="8">
        <v>758240</v>
      </c>
      <c r="T1642">
        <v>4</v>
      </c>
      <c r="U1642" s="9">
        <v>20.577000000000002</v>
      </c>
      <c r="V1642" s="9">
        <v>20.533000000000001</v>
      </c>
      <c r="W1642" s="9">
        <v>19.498000000000001</v>
      </c>
      <c r="X1642" s="9">
        <v>20.006</v>
      </c>
      <c r="Y1642" s="9">
        <v>20.946999999999999</v>
      </c>
    </row>
    <row r="1643" spans="1:25" hidden="1" x14ac:dyDescent="0.3">
      <c r="A1643" t="s">
        <v>1660</v>
      </c>
      <c r="B1643" t="s">
        <v>1661</v>
      </c>
      <c r="C1643" t="s">
        <v>1783</v>
      </c>
      <c r="D1643" t="s">
        <v>14</v>
      </c>
      <c r="E1643" s="52">
        <f>Transportation!E1643/1000000</f>
        <v>4.9499999999999997E-5</v>
      </c>
      <c r="F1643" s="55">
        <f t="shared" si="171"/>
        <v>1.1967032967032979E-5</v>
      </c>
      <c r="G1643" s="57">
        <f t="shared" si="172"/>
        <v>1.1967032967032978E-6</v>
      </c>
      <c r="H1643" s="4">
        <f t="shared" si="173"/>
        <v>1.9038461538461556E-7</v>
      </c>
      <c r="I1643">
        <v>797000</v>
      </c>
      <c r="J1643">
        <f t="shared" si="175"/>
        <v>1.836243491217064</v>
      </c>
      <c r="K1643" s="50">
        <f t="shared" si="170"/>
        <v>1504.2948628030642</v>
      </c>
      <c r="L1643" s="53">
        <f t="shared" si="174"/>
        <v>24.860264856240534</v>
      </c>
      <c r="M1643">
        <v>73.100000000000009</v>
      </c>
      <c r="N1643">
        <v>93.2</v>
      </c>
      <c r="O1643">
        <v>217</v>
      </c>
      <c r="P1643">
        <v>26.16</v>
      </c>
      <c r="Q1643">
        <v>91.77</v>
      </c>
      <c r="R1643" s="7">
        <v>2.3222999999999998</v>
      </c>
      <c r="S1643" s="8">
        <v>977260</v>
      </c>
      <c r="T1643">
        <v>5</v>
      </c>
      <c r="U1643" s="9">
        <v>24.254000000000001</v>
      </c>
      <c r="V1643" s="9">
        <v>24.038</v>
      </c>
      <c r="W1643" s="9">
        <v>22.530999999999999</v>
      </c>
      <c r="X1643" s="9">
        <v>25.388999999999999</v>
      </c>
      <c r="Y1643" s="9">
        <v>26.477</v>
      </c>
    </row>
    <row r="1644" spans="1:25" hidden="1" x14ac:dyDescent="0.3">
      <c r="A1644" t="s">
        <v>1660</v>
      </c>
      <c r="B1644" t="s">
        <v>1661</v>
      </c>
      <c r="C1644" t="s">
        <v>1784</v>
      </c>
      <c r="D1644" t="s">
        <v>14</v>
      </c>
      <c r="E1644" s="52">
        <f>Transportation!E1644/1000000</f>
        <v>3.3300000000000003E-5</v>
      </c>
      <c r="F1644" s="55">
        <f t="shared" si="171"/>
        <v>8.05054945054946E-6</v>
      </c>
      <c r="G1644" s="57">
        <f t="shared" si="172"/>
        <v>8.0505494505494593E-7</v>
      </c>
      <c r="H1644" s="4">
        <f t="shared" si="173"/>
        <v>1.2807692307692322E-7</v>
      </c>
      <c r="I1644">
        <v>855000</v>
      </c>
      <c r="J1644">
        <f t="shared" si="175"/>
        <v>1.151493552631579</v>
      </c>
      <c r="K1644" s="50">
        <f t="shared" si="170"/>
        <v>1613.7667599706647</v>
      </c>
      <c r="L1644" s="53">
        <f t="shared" si="174"/>
        <v>16.724178176016363</v>
      </c>
      <c r="M1644">
        <v>82.2</v>
      </c>
      <c r="N1644">
        <v>94.300000000000011</v>
      </c>
      <c r="O1644">
        <v>319</v>
      </c>
      <c r="P1644">
        <v>26.22</v>
      </c>
      <c r="Q1644">
        <v>78.17</v>
      </c>
      <c r="R1644" s="7">
        <v>3.3807999999999998</v>
      </c>
      <c r="S1644" s="8">
        <v>161870</v>
      </c>
      <c r="T1644">
        <v>3</v>
      </c>
      <c r="U1644" s="9">
        <v>28</v>
      </c>
      <c r="V1644" s="9">
        <v>27.789000000000001</v>
      </c>
      <c r="W1644" s="9">
        <v>27.184000000000001</v>
      </c>
      <c r="X1644" s="9">
        <v>27.231000000000002</v>
      </c>
      <c r="Y1644" s="9">
        <v>28.172000000000001</v>
      </c>
    </row>
    <row r="1645" spans="1:25" hidden="1" x14ac:dyDescent="0.3">
      <c r="A1645" t="s">
        <v>1660</v>
      </c>
      <c r="B1645" t="s">
        <v>1661</v>
      </c>
      <c r="C1645" t="s">
        <v>1785</v>
      </c>
      <c r="D1645" t="s">
        <v>14</v>
      </c>
      <c r="E1645" s="52">
        <f>Transportation!E1645/1000000</f>
        <v>2.4400000000000004E-5</v>
      </c>
      <c r="F1645" s="55">
        <f t="shared" si="171"/>
        <v>5.8989010989011058E-6</v>
      </c>
      <c r="G1645" s="57">
        <f t="shared" si="172"/>
        <v>5.8989010989011058E-7</v>
      </c>
      <c r="H1645" s="4">
        <f t="shared" si="173"/>
        <v>9.3846153846153943E-8</v>
      </c>
      <c r="I1645">
        <v>239200</v>
      </c>
      <c r="J1645">
        <f t="shared" si="175"/>
        <v>3.0158660117056861</v>
      </c>
      <c r="K1645" s="50">
        <f t="shared" si="170"/>
        <v>451.47720349120823</v>
      </c>
      <c r="L1645" s="53">
        <f t="shared" si="174"/>
        <v>12.2543527776216</v>
      </c>
      <c r="M1645">
        <v>13</v>
      </c>
      <c r="N1645">
        <v>66.3</v>
      </c>
      <c r="O1645">
        <v>350</v>
      </c>
      <c r="P1645">
        <v>22.84</v>
      </c>
      <c r="Q1645">
        <v>88.64</v>
      </c>
      <c r="R1645" s="7">
        <v>5.2830000000000004</v>
      </c>
      <c r="S1645" s="8">
        <v>147500</v>
      </c>
      <c r="T1645">
        <v>1</v>
      </c>
      <c r="U1645" s="9">
        <v>32.374000000000002</v>
      </c>
      <c r="V1645" s="9">
        <v>32.374000000000002</v>
      </c>
      <c r="W1645" s="9">
        <v>32.374000000000002</v>
      </c>
      <c r="X1645" s="9">
        <v>32.374000000000002</v>
      </c>
      <c r="Y1645" s="9">
        <v>32.374000000000002</v>
      </c>
    </row>
    <row r="1646" spans="1:25" hidden="1" x14ac:dyDescent="0.3">
      <c r="A1646" t="s">
        <v>1660</v>
      </c>
      <c r="B1646" t="s">
        <v>1661</v>
      </c>
      <c r="C1646" t="s">
        <v>1786</v>
      </c>
      <c r="D1646" t="s">
        <v>14</v>
      </c>
      <c r="E1646" s="52">
        <f>Transportation!E1646/1000000</f>
        <v>1.3700000000000001E-5</v>
      </c>
      <c r="F1646" s="55">
        <f t="shared" si="171"/>
        <v>3.3120879120879159E-6</v>
      </c>
      <c r="G1646" s="57">
        <f t="shared" si="172"/>
        <v>3.3120879120879158E-7</v>
      </c>
      <c r="H1646" s="4">
        <f t="shared" si="173"/>
        <v>5.269230769230775E-8</v>
      </c>
      <c r="I1646">
        <v>119400</v>
      </c>
      <c r="J1646">
        <f t="shared" si="175"/>
        <v>3.3923420226130658</v>
      </c>
      <c r="K1646" s="50">
        <f t="shared" si="170"/>
        <v>225.36111244502618</v>
      </c>
      <c r="L1646" s="53">
        <f t="shared" si="174"/>
        <v>6.8805177480908153</v>
      </c>
      <c r="M1646">
        <v>11.3</v>
      </c>
      <c r="N1646">
        <v>35.5</v>
      </c>
      <c r="O1646">
        <v>326</v>
      </c>
      <c r="P1646">
        <v>25.7</v>
      </c>
      <c r="Q1646">
        <v>85.21</v>
      </c>
      <c r="R1646" s="7">
        <v>9.1915999999999993</v>
      </c>
      <c r="S1646" s="8">
        <v>792490</v>
      </c>
      <c r="T1646">
        <v>4</v>
      </c>
      <c r="U1646" s="9">
        <v>45.820999999999998</v>
      </c>
      <c r="V1646" s="9">
        <v>45.427</v>
      </c>
      <c r="W1646" s="9">
        <v>43.145000000000003</v>
      </c>
      <c r="X1646" s="9">
        <v>45.043999999999997</v>
      </c>
      <c r="Y1646" s="9">
        <v>46.305999999999997</v>
      </c>
    </row>
    <row r="1647" spans="1:25" hidden="1" x14ac:dyDescent="0.3">
      <c r="A1647" t="s">
        <v>1660</v>
      </c>
      <c r="B1647" t="s">
        <v>1661</v>
      </c>
      <c r="C1647" t="s">
        <v>1787</v>
      </c>
      <c r="D1647" t="s">
        <v>14</v>
      </c>
      <c r="E1647" s="52">
        <f>Transportation!E1647/1000000</f>
        <v>9.7100000000000002E-6</v>
      </c>
      <c r="F1647" s="55">
        <f t="shared" si="171"/>
        <v>2.34747252747253E-6</v>
      </c>
      <c r="G1647" s="57">
        <f t="shared" si="172"/>
        <v>2.3474725274725299E-7</v>
      </c>
      <c r="H1647" s="4">
        <f t="shared" si="173"/>
        <v>3.7346153846153881E-8</v>
      </c>
      <c r="I1647">
        <v>170700</v>
      </c>
      <c r="J1647">
        <f t="shared" si="175"/>
        <v>1.6817796792618629</v>
      </c>
      <c r="K1647" s="50">
        <f t="shared" si="170"/>
        <v>322.18711804326608</v>
      </c>
      <c r="L1647" s="53">
        <f t="shared" si="174"/>
        <v>4.8766297324059718</v>
      </c>
      <c r="M1647">
        <v>31.400000000000002</v>
      </c>
      <c r="N1647">
        <v>30.5</v>
      </c>
      <c r="O1647">
        <v>411</v>
      </c>
      <c r="P1647">
        <v>22.06</v>
      </c>
      <c r="Q1647">
        <v>88.1</v>
      </c>
      <c r="R1647" s="7">
        <v>13.5</v>
      </c>
      <c r="S1647">
        <v>72136</v>
      </c>
      <c r="T1647">
        <v>2</v>
      </c>
      <c r="U1647" s="9">
        <v>26.664999999999999</v>
      </c>
      <c r="V1647" s="9">
        <v>12.946</v>
      </c>
      <c r="W1647" s="9">
        <v>26.664999999999999</v>
      </c>
      <c r="X1647" s="9">
        <v>26.664999999999999</v>
      </c>
      <c r="Y1647" s="9">
        <v>26.664999999999999</v>
      </c>
    </row>
    <row r="1648" spans="1:25" hidden="1" x14ac:dyDescent="0.3">
      <c r="A1648" t="s">
        <v>1660</v>
      </c>
      <c r="B1648" t="s">
        <v>1661</v>
      </c>
      <c r="C1648" t="s">
        <v>1788</v>
      </c>
      <c r="D1648" t="s">
        <v>14</v>
      </c>
      <c r="E1648" s="52">
        <f>Transportation!E1648/1000000</f>
        <v>1.5299999999999999E-5</v>
      </c>
      <c r="F1648" s="55">
        <f t="shared" si="171"/>
        <v>3.6989010989011027E-6</v>
      </c>
      <c r="G1648" s="57">
        <f t="shared" si="172"/>
        <v>3.6989010989011025E-7</v>
      </c>
      <c r="H1648" s="4">
        <f t="shared" si="173"/>
        <v>5.8846153846153901E-8</v>
      </c>
      <c r="I1648">
        <v>158900</v>
      </c>
      <c r="J1648">
        <f t="shared" si="175"/>
        <v>2.846760462555066</v>
      </c>
      <c r="K1648" s="50">
        <f t="shared" si="170"/>
        <v>299.91524930916802</v>
      </c>
      <c r="L1648" s="53">
        <f t="shared" si="174"/>
        <v>7.6840818646561653</v>
      </c>
      <c r="M1648">
        <v>12.200000000000001</v>
      </c>
      <c r="N1648">
        <v>45.5</v>
      </c>
      <c r="O1648">
        <v>384</v>
      </c>
      <c r="P1648">
        <v>29.23</v>
      </c>
      <c r="Q1648">
        <v>79.52</v>
      </c>
      <c r="R1648" s="7">
        <v>8.4459999999999997</v>
      </c>
      <c r="S1648">
        <v>69952</v>
      </c>
      <c r="T1648">
        <v>3</v>
      </c>
      <c r="U1648" s="9">
        <v>28.077999999999999</v>
      </c>
      <c r="V1648" s="9">
        <v>28.103999999999999</v>
      </c>
      <c r="W1648" s="9">
        <v>28.077999999999999</v>
      </c>
      <c r="X1648" s="9">
        <v>28.969000000000001</v>
      </c>
      <c r="Y1648" s="9">
        <v>30.606000000000002</v>
      </c>
    </row>
    <row r="1649" spans="1:25" hidden="1" x14ac:dyDescent="0.3">
      <c r="A1649" t="s">
        <v>1660</v>
      </c>
      <c r="B1649" t="s">
        <v>1661</v>
      </c>
      <c r="C1649" t="s">
        <v>1789</v>
      </c>
      <c r="D1649" t="s">
        <v>14</v>
      </c>
      <c r="E1649" s="52">
        <f>Transportation!E1649/1000000</f>
        <v>1.49E-5</v>
      </c>
      <c r="F1649" s="55">
        <f t="shared" si="171"/>
        <v>3.6021978021978058E-6</v>
      </c>
      <c r="G1649" s="57">
        <f t="shared" si="172"/>
        <v>3.6021978021978057E-7</v>
      </c>
      <c r="H1649" s="4">
        <f t="shared" si="173"/>
        <v>5.7307692307692362E-8</v>
      </c>
      <c r="I1649">
        <v>129600</v>
      </c>
      <c r="J1649">
        <f t="shared" si="175"/>
        <v>3.3991056134259261</v>
      </c>
      <c r="K1649" s="50">
        <f t="shared" si="170"/>
        <v>244.61306677450077</v>
      </c>
      <c r="L1649" s="53">
        <f t="shared" si="174"/>
        <v>7.4831908355148284</v>
      </c>
      <c r="M1649">
        <v>10.9</v>
      </c>
      <c r="N1649">
        <v>39.300000000000004</v>
      </c>
      <c r="O1649">
        <v>317</v>
      </c>
      <c r="P1649">
        <v>29.63</v>
      </c>
      <c r="Q1649">
        <v>74.28</v>
      </c>
      <c r="R1649" s="7">
        <v>8.0633999999999997</v>
      </c>
      <c r="S1649">
        <v>77699</v>
      </c>
      <c r="T1649">
        <v>2</v>
      </c>
      <c r="U1649" s="9">
        <v>37.4</v>
      </c>
      <c r="V1649" s="9">
        <v>37.337000000000003</v>
      </c>
      <c r="W1649" s="9">
        <v>35.840000000000003</v>
      </c>
      <c r="X1649" s="9">
        <v>36.621000000000002</v>
      </c>
      <c r="Y1649" s="9">
        <v>37.402000000000001</v>
      </c>
    </row>
    <row r="1650" spans="1:25" hidden="1" x14ac:dyDescent="0.3">
      <c r="A1650" t="s">
        <v>1660</v>
      </c>
      <c r="B1650" t="s">
        <v>1661</v>
      </c>
      <c r="C1650" t="s">
        <v>1790</v>
      </c>
      <c r="D1650" t="s">
        <v>14</v>
      </c>
      <c r="E1650" s="52">
        <f>Transportation!E1650/1000000</f>
        <v>1.6699999999999999E-5</v>
      </c>
      <c r="F1650" s="55">
        <f t="shared" si="171"/>
        <v>4.0373626373626415E-6</v>
      </c>
      <c r="G1650" s="57">
        <f t="shared" si="172"/>
        <v>4.0373626373626416E-7</v>
      </c>
      <c r="H1650" s="4">
        <f t="shared" si="173"/>
        <v>6.4230769230769293E-8</v>
      </c>
      <c r="I1650">
        <v>212000</v>
      </c>
      <c r="J1650">
        <f t="shared" si="175"/>
        <v>2.3289705778301886</v>
      </c>
      <c r="K1650" s="50">
        <f t="shared" ref="K1650:K1713" si="176">I1650*CVDIND</f>
        <v>400.13865861260928</v>
      </c>
      <c r="L1650" s="53">
        <f t="shared" si="174"/>
        <v>8.3872004666508477</v>
      </c>
      <c r="M1650">
        <v>21</v>
      </c>
      <c r="N1650">
        <v>46.300000000000004</v>
      </c>
      <c r="O1650">
        <v>341</v>
      </c>
      <c r="P1650">
        <v>28.74</v>
      </c>
      <c r="Q1650">
        <v>77.790000000000006</v>
      </c>
      <c r="R1650" s="7">
        <v>7.3670999999999998</v>
      </c>
      <c r="S1650" s="8">
        <v>317760</v>
      </c>
      <c r="T1650">
        <v>2</v>
      </c>
      <c r="U1650" s="9">
        <v>56.185000000000002</v>
      </c>
      <c r="V1650" s="9">
        <v>55.807000000000002</v>
      </c>
      <c r="W1650" s="9">
        <v>54.134999999999998</v>
      </c>
      <c r="X1650" s="9">
        <v>55.487000000000002</v>
      </c>
      <c r="Y1650" s="9">
        <v>56.84</v>
      </c>
    </row>
    <row r="1651" spans="1:25" hidden="1" x14ac:dyDescent="0.3">
      <c r="A1651" t="s">
        <v>1660</v>
      </c>
      <c r="B1651" t="s">
        <v>1661</v>
      </c>
      <c r="C1651" t="s">
        <v>1791</v>
      </c>
      <c r="D1651" t="s">
        <v>14</v>
      </c>
      <c r="E1651" s="52">
        <f>Transportation!E1651/1000000</f>
        <v>1.1800000000000001E-5</v>
      </c>
      <c r="F1651" s="55">
        <f t="shared" si="171"/>
        <v>2.852747252747256E-6</v>
      </c>
      <c r="G1651" s="57">
        <f t="shared" si="172"/>
        <v>2.8527472527472561E-7</v>
      </c>
      <c r="H1651" s="4">
        <f t="shared" si="173"/>
        <v>4.5384615384615432E-8</v>
      </c>
      <c r="I1651">
        <v>112500</v>
      </c>
      <c r="J1651">
        <f t="shared" si="175"/>
        <v>3.1010793333333333</v>
      </c>
      <c r="K1651" s="50">
        <f t="shared" si="176"/>
        <v>212.33773157508747</v>
      </c>
      <c r="L1651" s="53">
        <f t="shared" si="174"/>
        <v>5.9262853596694596</v>
      </c>
      <c r="M1651">
        <v>14.9</v>
      </c>
      <c r="N1651">
        <v>29.1</v>
      </c>
      <c r="O1651">
        <v>315</v>
      </c>
      <c r="P1651">
        <v>27.4</v>
      </c>
      <c r="Q1651">
        <v>80.13</v>
      </c>
      <c r="R1651" s="7">
        <v>10.82</v>
      </c>
      <c r="S1651" s="8">
        <v>226000</v>
      </c>
      <c r="T1651">
        <v>3</v>
      </c>
      <c r="U1651" s="9">
        <v>42.03</v>
      </c>
      <c r="V1651" s="9">
        <v>41.988999999999997</v>
      </c>
      <c r="W1651" s="9">
        <v>41.101999999999997</v>
      </c>
      <c r="X1651" s="9">
        <v>41.738</v>
      </c>
      <c r="Y1651" s="9">
        <v>42.146999999999998</v>
      </c>
    </row>
    <row r="1652" spans="1:25" hidden="1" x14ac:dyDescent="0.3">
      <c r="A1652" t="s">
        <v>1660</v>
      </c>
      <c r="B1652" t="s">
        <v>1661</v>
      </c>
      <c r="C1652" t="s">
        <v>1792</v>
      </c>
      <c r="D1652" t="s">
        <v>14</v>
      </c>
      <c r="E1652" s="52">
        <f>Transportation!E1652/1000000</f>
        <v>1.19E-5</v>
      </c>
      <c r="F1652" s="55">
        <f t="shared" si="171"/>
        <v>2.8769230769230798E-6</v>
      </c>
      <c r="G1652" s="57">
        <f t="shared" si="172"/>
        <v>2.8769230769230799E-7</v>
      </c>
      <c r="H1652" s="4">
        <f t="shared" si="173"/>
        <v>4.5769230769230812E-8</v>
      </c>
      <c r="I1652">
        <v>220800</v>
      </c>
      <c r="J1652">
        <f t="shared" si="175"/>
        <v>1.5934237432065217</v>
      </c>
      <c r="K1652" s="50">
        <f t="shared" si="176"/>
        <v>416.74818783803835</v>
      </c>
      <c r="L1652" s="53">
        <f t="shared" si="174"/>
        <v>5.9765081169547951</v>
      </c>
      <c r="M1652">
        <v>40.400000000000006</v>
      </c>
      <c r="N1652">
        <v>34.700000000000003</v>
      </c>
      <c r="O1652">
        <v>325</v>
      </c>
      <c r="P1652">
        <v>29.95</v>
      </c>
      <c r="Q1652">
        <v>78.13</v>
      </c>
      <c r="R1652" s="7">
        <v>9.3695000000000004</v>
      </c>
      <c r="S1652" s="8">
        <v>233020</v>
      </c>
      <c r="T1652">
        <v>4</v>
      </c>
      <c r="U1652" s="9">
        <v>32.470999999999997</v>
      </c>
      <c r="V1652" s="9">
        <v>32.320999999999998</v>
      </c>
      <c r="W1652" s="9">
        <v>28.125</v>
      </c>
      <c r="X1652" s="9">
        <v>30.532</v>
      </c>
      <c r="Y1652" s="9">
        <v>32.512999999999998</v>
      </c>
    </row>
    <row r="1653" spans="1:25" hidden="1" x14ac:dyDescent="0.3">
      <c r="A1653" t="s">
        <v>1660</v>
      </c>
      <c r="B1653" t="s">
        <v>1661</v>
      </c>
      <c r="C1653" t="s">
        <v>1793</v>
      </c>
      <c r="D1653" t="s">
        <v>14</v>
      </c>
      <c r="E1653" s="52">
        <f>Transportation!E1653/1000000</f>
        <v>1.8E-5</v>
      </c>
      <c r="F1653" s="55">
        <f t="shared" si="171"/>
        <v>4.351648351648356E-6</v>
      </c>
      <c r="G1653" s="57">
        <f t="shared" si="172"/>
        <v>4.3516483516483563E-7</v>
      </c>
      <c r="H1653" s="4">
        <f t="shared" si="173"/>
        <v>6.9230769230769298E-8</v>
      </c>
      <c r="I1653">
        <v>133300</v>
      </c>
      <c r="J1653">
        <f t="shared" si="175"/>
        <v>3.9923237059264816</v>
      </c>
      <c r="K1653" s="50">
        <f t="shared" si="176"/>
        <v>251.59661883519254</v>
      </c>
      <c r="L1653" s="53">
        <f t="shared" si="174"/>
        <v>9.0400963113601946</v>
      </c>
      <c r="M1653">
        <v>7.24</v>
      </c>
      <c r="N1653">
        <v>49.5</v>
      </c>
      <c r="O1653">
        <v>349</v>
      </c>
      <c r="P1653">
        <v>13.02</v>
      </c>
      <c r="Q1653">
        <v>76.09</v>
      </c>
      <c r="R1653" s="7">
        <v>7.0536000000000003</v>
      </c>
      <c r="S1653" s="8">
        <v>143150</v>
      </c>
      <c r="T1653">
        <v>3</v>
      </c>
      <c r="U1653" s="9">
        <v>12.929</v>
      </c>
      <c r="V1653" s="9">
        <v>13.097</v>
      </c>
      <c r="W1653" s="9">
        <v>12.848000000000001</v>
      </c>
      <c r="X1653" s="9">
        <v>13.048999999999999</v>
      </c>
      <c r="Y1653" s="9">
        <v>14.048</v>
      </c>
    </row>
    <row r="1654" spans="1:25" hidden="1" x14ac:dyDescent="0.3">
      <c r="A1654" t="s">
        <v>1660</v>
      </c>
      <c r="B1654" t="s">
        <v>1661</v>
      </c>
      <c r="C1654" t="s">
        <v>1794</v>
      </c>
      <c r="D1654" t="s">
        <v>14</v>
      </c>
      <c r="E1654" s="52">
        <f>Transportation!E1654/1000000</f>
        <v>1.5E-5</v>
      </c>
      <c r="F1654" s="55">
        <f t="shared" si="171"/>
        <v>3.6263736263736304E-6</v>
      </c>
      <c r="G1654" s="57">
        <f t="shared" si="172"/>
        <v>3.62637362637363E-7</v>
      </c>
      <c r="H1654" s="4">
        <f t="shared" si="173"/>
        <v>5.7692307692307748E-8</v>
      </c>
      <c r="I1654">
        <v>126400</v>
      </c>
      <c r="J1654">
        <f t="shared" si="175"/>
        <v>3.5085492484177214</v>
      </c>
      <c r="K1654" s="50">
        <f t="shared" si="176"/>
        <v>238.57323796525384</v>
      </c>
      <c r="L1654" s="53">
        <f t="shared" si="174"/>
        <v>7.5334135928001613</v>
      </c>
      <c r="M1654">
        <v>12.100000000000001</v>
      </c>
      <c r="N1654">
        <v>36.300000000000004</v>
      </c>
      <c r="O1654">
        <v>314</v>
      </c>
      <c r="P1654">
        <v>27.61</v>
      </c>
      <c r="Q1654">
        <v>78.040000000000006</v>
      </c>
      <c r="R1654" s="7">
        <v>8.6546000000000003</v>
      </c>
      <c r="S1654" s="8">
        <v>210030</v>
      </c>
      <c r="T1654">
        <v>2</v>
      </c>
      <c r="U1654" s="9">
        <v>40.039000000000001</v>
      </c>
      <c r="V1654" s="9">
        <v>39.880000000000003</v>
      </c>
      <c r="W1654" s="9">
        <v>38.866999999999997</v>
      </c>
      <c r="X1654" s="9">
        <v>39.619999999999997</v>
      </c>
      <c r="Y1654" s="9">
        <v>40.372999999999998</v>
      </c>
    </row>
    <row r="1655" spans="1:25" hidden="1" x14ac:dyDescent="0.3">
      <c r="A1655" t="s">
        <v>1660</v>
      </c>
      <c r="B1655" t="s">
        <v>1661</v>
      </c>
      <c r="C1655" t="s">
        <v>1795</v>
      </c>
      <c r="D1655" t="s">
        <v>14</v>
      </c>
      <c r="E1655" s="52">
        <f>Transportation!E1655/1000000</f>
        <v>1.7800000000000002E-5</v>
      </c>
      <c r="F1655" s="55">
        <f t="shared" si="171"/>
        <v>4.3032967032967084E-6</v>
      </c>
      <c r="G1655" s="57">
        <f t="shared" si="172"/>
        <v>4.3032967032967082E-7</v>
      </c>
      <c r="H1655" s="4">
        <f t="shared" si="173"/>
        <v>6.8461538461538538E-8</v>
      </c>
      <c r="I1655">
        <v>135500</v>
      </c>
      <c r="J1655">
        <f t="shared" si="175"/>
        <v>3.8838647601476022</v>
      </c>
      <c r="K1655" s="50">
        <f t="shared" si="176"/>
        <v>255.7490011415498</v>
      </c>
      <c r="L1655" s="53">
        <f t="shared" si="174"/>
        <v>8.9396507967895271</v>
      </c>
      <c r="M1655">
        <v>9.58</v>
      </c>
      <c r="N1655">
        <v>43.800000000000004</v>
      </c>
      <c r="O1655">
        <v>303</v>
      </c>
      <c r="P1655">
        <v>24</v>
      </c>
      <c r="Q1655">
        <v>85.36</v>
      </c>
      <c r="R1655" s="7">
        <v>6.9177</v>
      </c>
      <c r="S1655" s="8">
        <v>130740</v>
      </c>
      <c r="T1655">
        <v>2</v>
      </c>
      <c r="U1655" s="9">
        <v>23.373000000000001</v>
      </c>
      <c r="V1655" s="9">
        <v>23.381</v>
      </c>
      <c r="W1655" s="9">
        <v>23.344000000000001</v>
      </c>
      <c r="X1655" s="9">
        <v>23.391999999999999</v>
      </c>
      <c r="Y1655" s="9">
        <v>23.439</v>
      </c>
    </row>
    <row r="1656" spans="1:25" hidden="1" x14ac:dyDescent="0.3">
      <c r="A1656" t="s">
        <v>1660</v>
      </c>
      <c r="B1656" t="s">
        <v>1661</v>
      </c>
      <c r="C1656" t="s">
        <v>1796</v>
      </c>
      <c r="D1656" t="s">
        <v>14</v>
      </c>
      <c r="E1656" s="52">
        <f>Transportation!E1656/1000000</f>
        <v>1.0100000000000002E-5</v>
      </c>
      <c r="F1656" s="55">
        <f t="shared" si="171"/>
        <v>2.4417582417582445E-6</v>
      </c>
      <c r="G1656" s="57">
        <f t="shared" si="172"/>
        <v>2.4417582417582445E-7</v>
      </c>
      <c r="H1656" s="4">
        <f t="shared" si="173"/>
        <v>3.8846153846153888E-8</v>
      </c>
      <c r="I1656">
        <v>125100</v>
      </c>
      <c r="J1656">
        <f t="shared" si="175"/>
        <v>2.3869727218225423</v>
      </c>
      <c r="K1656" s="50">
        <f t="shared" si="176"/>
        <v>236.11955751149728</v>
      </c>
      <c r="L1656" s="53">
        <f t="shared" si="174"/>
        <v>5.0724984858187758</v>
      </c>
      <c r="M1656">
        <v>7.58</v>
      </c>
      <c r="N1656">
        <v>45.400000000000006</v>
      </c>
      <c r="O1656">
        <v>590</v>
      </c>
      <c r="P1656">
        <v>13.84</v>
      </c>
      <c r="Q1656">
        <v>77.489999999999995</v>
      </c>
      <c r="R1656" s="7">
        <v>12.986000000000001</v>
      </c>
      <c r="S1656" s="8">
        <v>128970</v>
      </c>
      <c r="T1656">
        <v>2</v>
      </c>
      <c r="U1656" s="9">
        <v>13</v>
      </c>
      <c r="V1656" s="9">
        <v>13.045999999999999</v>
      </c>
      <c r="W1656" s="9">
        <v>12.999000000000001</v>
      </c>
      <c r="X1656" s="9">
        <v>14.218</v>
      </c>
      <c r="Y1656" s="9">
        <v>15.438000000000001</v>
      </c>
    </row>
    <row r="1657" spans="1:25" hidden="1" x14ac:dyDescent="0.3">
      <c r="A1657" t="s">
        <v>1660</v>
      </c>
      <c r="B1657" t="s">
        <v>1661</v>
      </c>
      <c r="C1657" t="s">
        <v>1797</v>
      </c>
      <c r="D1657" t="s">
        <v>14</v>
      </c>
      <c r="E1657" s="52">
        <f>Transportation!E1657/1000000</f>
        <v>1.4E-5</v>
      </c>
      <c r="F1657" s="55">
        <f t="shared" si="171"/>
        <v>3.3846153846153881E-6</v>
      </c>
      <c r="G1657" s="57">
        <f t="shared" si="172"/>
        <v>3.3846153846153882E-7</v>
      </c>
      <c r="H1657" s="4">
        <f t="shared" si="173"/>
        <v>5.3846153846153896E-8</v>
      </c>
      <c r="I1657">
        <v>263200</v>
      </c>
      <c r="J1657">
        <f t="shared" si="175"/>
        <v>1.572626329787234</v>
      </c>
      <c r="K1657" s="50">
        <f t="shared" si="176"/>
        <v>496.77591956056023</v>
      </c>
      <c r="L1657" s="53">
        <f t="shared" si="174"/>
        <v>7.0311860199468175</v>
      </c>
      <c r="M1657">
        <v>42.800000000000004</v>
      </c>
      <c r="N1657">
        <v>40.200000000000003</v>
      </c>
      <c r="O1657">
        <v>326</v>
      </c>
      <c r="P1657">
        <v>29.16</v>
      </c>
      <c r="Q1657">
        <v>75.72</v>
      </c>
      <c r="R1657" s="7">
        <v>8.0972000000000008</v>
      </c>
      <c r="S1657">
        <v>95749</v>
      </c>
      <c r="T1657">
        <v>2</v>
      </c>
      <c r="U1657" s="9">
        <v>34.948999999999998</v>
      </c>
      <c r="V1657" s="9">
        <v>34.901000000000003</v>
      </c>
      <c r="W1657" s="9">
        <v>34.595999999999997</v>
      </c>
      <c r="X1657" s="9">
        <v>34.78</v>
      </c>
      <c r="Y1657" s="9">
        <v>34.965000000000003</v>
      </c>
    </row>
    <row r="1658" spans="1:25" hidden="1" x14ac:dyDescent="0.3">
      <c r="A1658" t="s">
        <v>1660</v>
      </c>
      <c r="B1658" t="s">
        <v>1661</v>
      </c>
      <c r="C1658" t="s">
        <v>1798</v>
      </c>
      <c r="D1658" t="s">
        <v>14</v>
      </c>
      <c r="E1658" s="52">
        <f>Transportation!E1658/1000000</f>
        <v>1.24E-5</v>
      </c>
      <c r="F1658" s="55">
        <f t="shared" si="171"/>
        <v>2.9978021978022009E-6</v>
      </c>
      <c r="G1658" s="57">
        <f t="shared" si="172"/>
        <v>2.997802197802201E-7</v>
      </c>
      <c r="H1658" s="4">
        <f t="shared" si="173"/>
        <v>4.7692307692307738E-8</v>
      </c>
      <c r="I1658">
        <v>149700</v>
      </c>
      <c r="J1658">
        <f t="shared" si="175"/>
        <v>2.4489689378757515</v>
      </c>
      <c r="K1658" s="50">
        <f t="shared" si="176"/>
        <v>282.55074148258308</v>
      </c>
      <c r="L1658" s="53">
        <f t="shared" si="174"/>
        <v>6.2276219033814675</v>
      </c>
      <c r="M1658">
        <v>17.8</v>
      </c>
      <c r="N1658">
        <v>35.5</v>
      </c>
      <c r="O1658">
        <v>316</v>
      </c>
      <c r="P1658">
        <v>31.54</v>
      </c>
      <c r="Q1658">
        <v>75.900000000000006</v>
      </c>
      <c r="R1658" s="7">
        <v>8.8878000000000004</v>
      </c>
      <c r="S1658" s="8">
        <v>108210</v>
      </c>
      <c r="T1658">
        <v>2</v>
      </c>
      <c r="U1658" s="9">
        <v>34.030999999999999</v>
      </c>
      <c r="V1658" s="9">
        <v>34.034999999999997</v>
      </c>
      <c r="W1658" s="9">
        <v>32.744999999999997</v>
      </c>
      <c r="X1658" s="9">
        <v>34.039000000000001</v>
      </c>
      <c r="Y1658" s="9">
        <v>35.334000000000003</v>
      </c>
    </row>
    <row r="1659" spans="1:25" hidden="1" x14ac:dyDescent="0.3">
      <c r="A1659" t="s">
        <v>1660</v>
      </c>
      <c r="B1659" t="s">
        <v>1661</v>
      </c>
      <c r="C1659" t="s">
        <v>1799</v>
      </c>
      <c r="D1659" t="s">
        <v>14</v>
      </c>
      <c r="E1659" s="52">
        <f>Transportation!E1659/1000000</f>
        <v>1.29E-5</v>
      </c>
      <c r="F1659" s="55">
        <f t="shared" si="171"/>
        <v>3.1186813186813221E-6</v>
      </c>
      <c r="G1659" s="57">
        <f t="shared" si="172"/>
        <v>3.1186813186813222E-7</v>
      </c>
      <c r="H1659" s="4">
        <f t="shared" si="173"/>
        <v>4.9615384615384664E-8</v>
      </c>
      <c r="I1659">
        <v>164200</v>
      </c>
      <c r="J1659">
        <f t="shared" si="175"/>
        <v>2.3227365255785628</v>
      </c>
      <c r="K1659" s="50">
        <f t="shared" si="176"/>
        <v>309.91871577448325</v>
      </c>
      <c r="L1659" s="53">
        <f t="shared" si="174"/>
        <v>6.4787356898081399</v>
      </c>
      <c r="M1659">
        <v>9.16</v>
      </c>
      <c r="N1659">
        <v>54.300000000000004</v>
      </c>
      <c r="O1659">
        <v>544</v>
      </c>
      <c r="P1659">
        <v>15.28</v>
      </c>
      <c r="Q1659">
        <v>76.38</v>
      </c>
      <c r="R1659" s="7">
        <v>10.02</v>
      </c>
      <c r="S1659">
        <v>27361</v>
      </c>
      <c r="T1659">
        <v>1</v>
      </c>
      <c r="U1659" s="9">
        <v>16.62</v>
      </c>
      <c r="V1659" s="9">
        <v>16.62</v>
      </c>
      <c r="W1659" s="9">
        <v>16.62</v>
      </c>
      <c r="X1659" s="9">
        <v>16.62</v>
      </c>
      <c r="Y1659" s="9">
        <v>16.62</v>
      </c>
    </row>
    <row r="1660" spans="1:25" hidden="1" x14ac:dyDescent="0.3">
      <c r="A1660" t="s">
        <v>1660</v>
      </c>
      <c r="B1660" t="s">
        <v>1661</v>
      </c>
      <c r="C1660" t="s">
        <v>1800</v>
      </c>
      <c r="D1660" t="s">
        <v>14</v>
      </c>
      <c r="E1660" s="52">
        <f>Transportation!E1660/1000000</f>
        <v>4.07E-5</v>
      </c>
      <c r="F1660" s="55">
        <f t="shared" si="171"/>
        <v>9.8395604395604503E-6</v>
      </c>
      <c r="G1660" s="57">
        <f t="shared" si="172"/>
        <v>9.8395604395604495E-7</v>
      </c>
      <c r="H1660" s="4">
        <f t="shared" si="173"/>
        <v>1.5653846153846168E-7</v>
      </c>
      <c r="I1660">
        <v>776000</v>
      </c>
      <c r="J1660">
        <f t="shared" si="175"/>
        <v>1.5506581990979382</v>
      </c>
      <c r="K1660" s="50">
        <f t="shared" si="176"/>
        <v>1464.6584862423811</v>
      </c>
      <c r="L1660" s="53">
        <f t="shared" si="174"/>
        <v>20.440662215131105</v>
      </c>
      <c r="M1660">
        <v>17.7</v>
      </c>
      <c r="N1660">
        <v>184</v>
      </c>
      <c r="O1660">
        <v>552</v>
      </c>
      <c r="P1660">
        <v>15.36</v>
      </c>
      <c r="Q1660">
        <v>75.13</v>
      </c>
      <c r="R1660" s="7">
        <v>2.9929000000000001</v>
      </c>
      <c r="S1660">
        <v>24569</v>
      </c>
      <c r="T1660">
        <v>1</v>
      </c>
      <c r="U1660" s="9">
        <v>14.198</v>
      </c>
      <c r="V1660" s="9">
        <v>14.198</v>
      </c>
      <c r="W1660" s="9">
        <v>14.198</v>
      </c>
      <c r="X1660" s="9">
        <v>14.198</v>
      </c>
      <c r="Y1660" s="9">
        <v>14.198</v>
      </c>
    </row>
    <row r="1661" spans="1:25" hidden="1" x14ac:dyDescent="0.3">
      <c r="A1661" t="s">
        <v>1660</v>
      </c>
      <c r="B1661" t="s">
        <v>1661</v>
      </c>
      <c r="C1661" t="s">
        <v>1801</v>
      </c>
      <c r="D1661" t="s">
        <v>14</v>
      </c>
      <c r="E1661" s="52">
        <f>Transportation!E1661/1000000</f>
        <v>6.2500000000000001E-5</v>
      </c>
      <c r="F1661" s="55">
        <f t="shared" si="171"/>
        <v>1.5109890109890126E-5</v>
      </c>
      <c r="G1661" s="57">
        <f t="shared" si="172"/>
        <v>1.5109890109890126E-6</v>
      </c>
      <c r="H1661" s="4">
        <f t="shared" si="173"/>
        <v>2.4038461538461564E-7</v>
      </c>
      <c r="I1661">
        <v>5445000</v>
      </c>
      <c r="J1661">
        <f t="shared" si="175"/>
        <v>0.33936380853994491</v>
      </c>
      <c r="K1661" s="50">
        <f t="shared" si="176"/>
        <v>10277.146208234233</v>
      </c>
      <c r="L1661" s="53">
        <f t="shared" si="174"/>
        <v>31.389223303334006</v>
      </c>
      <c r="M1661">
        <v>437</v>
      </c>
      <c r="N1661">
        <v>261</v>
      </c>
      <c r="O1661">
        <v>437</v>
      </c>
      <c r="P1661">
        <v>17.420000000000002</v>
      </c>
      <c r="Q1661">
        <v>78.48</v>
      </c>
      <c r="R1661" s="7">
        <v>1.6756</v>
      </c>
      <c r="S1661" s="8">
        <v>5650800</v>
      </c>
      <c r="T1661">
        <v>12</v>
      </c>
      <c r="U1661" s="9">
        <v>21.599</v>
      </c>
      <c r="V1661" s="9">
        <v>21.518000000000001</v>
      </c>
      <c r="W1661" s="9">
        <v>20.03</v>
      </c>
      <c r="X1661" s="9">
        <v>21.308</v>
      </c>
      <c r="Y1661" s="9">
        <v>21.956</v>
      </c>
    </row>
    <row r="1662" spans="1:25" hidden="1" x14ac:dyDescent="0.3">
      <c r="A1662" t="s">
        <v>1660</v>
      </c>
      <c r="B1662" t="s">
        <v>1661</v>
      </c>
      <c r="C1662" t="s">
        <v>1802</v>
      </c>
      <c r="D1662" t="s">
        <v>14</v>
      </c>
      <c r="E1662" s="52">
        <f>Transportation!E1662/1000000</f>
        <v>1.27E-5</v>
      </c>
      <c r="F1662" s="55">
        <f t="shared" si="171"/>
        <v>3.0703296703296736E-6</v>
      </c>
      <c r="G1662" s="57">
        <f t="shared" si="172"/>
        <v>3.0703296703296735E-7</v>
      </c>
      <c r="H1662" s="4">
        <f t="shared" si="173"/>
        <v>4.8846153846153891E-8</v>
      </c>
      <c r="I1662">
        <v>285900</v>
      </c>
      <c r="J1662">
        <f t="shared" si="175"/>
        <v>1.3133272560335782</v>
      </c>
      <c r="K1662" s="50">
        <f t="shared" si="176"/>
        <v>539.62095517615558</v>
      </c>
      <c r="L1662" s="53">
        <f t="shared" si="174"/>
        <v>6.3782901752374697</v>
      </c>
      <c r="M1662">
        <v>25.200000000000003</v>
      </c>
      <c r="N1662">
        <v>56.900000000000006</v>
      </c>
      <c r="O1662">
        <v>535</v>
      </c>
      <c r="P1662">
        <v>16.7</v>
      </c>
      <c r="Q1662">
        <v>74.45</v>
      </c>
      <c r="R1662" s="7">
        <v>9.4039000000000001</v>
      </c>
      <c r="S1662" s="8">
        <v>257390</v>
      </c>
      <c r="T1662">
        <v>2</v>
      </c>
      <c r="U1662" s="9">
        <v>18.372</v>
      </c>
      <c r="V1662" s="9">
        <v>18.306000000000001</v>
      </c>
      <c r="W1662" s="9">
        <v>17.991</v>
      </c>
      <c r="X1662" s="9">
        <v>18.259</v>
      </c>
      <c r="Y1662" s="9">
        <v>18.527000000000001</v>
      </c>
    </row>
    <row r="1663" spans="1:25" hidden="1" x14ac:dyDescent="0.3">
      <c r="A1663" t="s">
        <v>1660</v>
      </c>
      <c r="B1663" t="s">
        <v>1661</v>
      </c>
      <c r="C1663" t="s">
        <v>1803</v>
      </c>
      <c r="D1663" t="s">
        <v>14</v>
      </c>
      <c r="E1663" s="52">
        <f>Transportation!E1663/1000000</f>
        <v>3.7100000000000001E-5</v>
      </c>
      <c r="F1663" s="55">
        <f t="shared" si="171"/>
        <v>8.9692307692307781E-6</v>
      </c>
      <c r="G1663" s="57">
        <f t="shared" si="172"/>
        <v>8.9692307692307787E-7</v>
      </c>
      <c r="H1663" s="4">
        <f t="shared" si="173"/>
        <v>1.4269230769230784E-7</v>
      </c>
      <c r="I1663">
        <v>250200</v>
      </c>
      <c r="J1663">
        <f t="shared" si="175"/>
        <v>4.3839944544364506</v>
      </c>
      <c r="K1663" s="50">
        <f t="shared" si="176"/>
        <v>472.23911502299455</v>
      </c>
      <c r="L1663" s="53">
        <f t="shared" si="174"/>
        <v>18.632642952859069</v>
      </c>
      <c r="M1663">
        <v>36.4</v>
      </c>
      <c r="N1663">
        <v>41.5</v>
      </c>
      <c r="O1663">
        <v>136</v>
      </c>
      <c r="P1663">
        <v>24.81</v>
      </c>
      <c r="Q1663">
        <v>93.94</v>
      </c>
      <c r="R1663" s="7">
        <v>3.2856999999999998</v>
      </c>
      <c r="S1663" s="8">
        <v>429470</v>
      </c>
      <c r="T1663">
        <v>2</v>
      </c>
      <c r="U1663" s="9">
        <v>19.373999999999999</v>
      </c>
      <c r="V1663" s="9">
        <v>19.475999999999999</v>
      </c>
      <c r="W1663" s="9">
        <v>18.574999999999999</v>
      </c>
      <c r="X1663" s="9">
        <v>19.905999999999999</v>
      </c>
      <c r="Y1663" s="9">
        <v>21.236000000000001</v>
      </c>
    </row>
    <row r="1664" spans="1:25" hidden="1" x14ac:dyDescent="0.3">
      <c r="A1664" t="s">
        <v>1660</v>
      </c>
      <c r="B1664" t="s">
        <v>1661</v>
      </c>
      <c r="C1664" t="s">
        <v>1804</v>
      </c>
      <c r="D1664" t="s">
        <v>14</v>
      </c>
      <c r="E1664" s="52">
        <f>Transportation!E1664/1000000</f>
        <v>2.76E-5</v>
      </c>
      <c r="F1664" s="55">
        <f t="shared" si="171"/>
        <v>6.6725274725274794E-6</v>
      </c>
      <c r="G1664" s="57">
        <f t="shared" si="172"/>
        <v>6.6725274725274792E-7</v>
      </c>
      <c r="H1664" s="4">
        <f t="shared" si="173"/>
        <v>1.0615384615384626E-7</v>
      </c>
      <c r="I1664">
        <v>1597000</v>
      </c>
      <c r="J1664">
        <f t="shared" si="175"/>
        <v>0.51096077019411401</v>
      </c>
      <c r="K1664" s="50">
        <f t="shared" si="176"/>
        <v>3014.2520651147975</v>
      </c>
      <c r="L1664" s="53">
        <f t="shared" si="174"/>
        <v>13.8614810107523</v>
      </c>
      <c r="M1664">
        <v>192</v>
      </c>
      <c r="N1664">
        <v>115</v>
      </c>
      <c r="O1664">
        <v>484</v>
      </c>
      <c r="P1664">
        <v>22.73</v>
      </c>
      <c r="Q1664">
        <v>75.86</v>
      </c>
      <c r="R1664" s="7">
        <v>4.2039999999999997</v>
      </c>
      <c r="S1664" s="8">
        <v>1197500</v>
      </c>
      <c r="T1664">
        <v>8</v>
      </c>
      <c r="U1664" s="9">
        <v>21.512</v>
      </c>
      <c r="V1664" s="9">
        <v>21.396000000000001</v>
      </c>
      <c r="W1664" s="9">
        <v>19.837</v>
      </c>
      <c r="X1664" s="9">
        <v>21.283999999999999</v>
      </c>
      <c r="Y1664" s="9">
        <v>22.052</v>
      </c>
    </row>
    <row r="1665" spans="1:25" hidden="1" x14ac:dyDescent="0.3">
      <c r="A1665" t="s">
        <v>1660</v>
      </c>
      <c r="B1665" t="s">
        <v>1661</v>
      </c>
      <c r="C1665" t="s">
        <v>1805</v>
      </c>
      <c r="D1665" t="s">
        <v>14</v>
      </c>
      <c r="E1665" s="52">
        <f>Transportation!E1665/1000000</f>
        <v>2.55E-5</v>
      </c>
      <c r="F1665" s="55">
        <f t="shared" si="171"/>
        <v>6.164835164835171E-6</v>
      </c>
      <c r="G1665" s="57">
        <f t="shared" si="172"/>
        <v>6.1648351648351708E-7</v>
      </c>
      <c r="H1665" s="4">
        <f t="shared" si="173"/>
        <v>9.8076923076923175E-8</v>
      </c>
      <c r="I1665">
        <v>224400</v>
      </c>
      <c r="J1665">
        <f t="shared" si="175"/>
        <v>3.3597017045454547</v>
      </c>
      <c r="K1665" s="50">
        <f t="shared" si="176"/>
        <v>423.54299524844112</v>
      </c>
      <c r="L1665" s="53">
        <f t="shared" si="174"/>
        <v>12.806803107760276</v>
      </c>
      <c r="M1665">
        <v>13.9</v>
      </c>
      <c r="N1665">
        <v>60.2</v>
      </c>
      <c r="O1665">
        <v>314</v>
      </c>
      <c r="P1665">
        <v>25.02</v>
      </c>
      <c r="Q1665">
        <v>88.13</v>
      </c>
      <c r="R1665" s="7">
        <v>5.2096999999999998</v>
      </c>
      <c r="S1665" s="8">
        <v>166340</v>
      </c>
      <c r="T1665">
        <v>2</v>
      </c>
      <c r="U1665" s="9">
        <v>39.631</v>
      </c>
      <c r="V1665" s="9">
        <v>39.478000000000002</v>
      </c>
      <c r="W1665" s="9">
        <v>36.392000000000003</v>
      </c>
      <c r="X1665" s="9">
        <v>38.018000000000001</v>
      </c>
      <c r="Y1665" s="9">
        <v>39.643999999999998</v>
      </c>
    </row>
    <row r="1666" spans="1:25" hidden="1" x14ac:dyDescent="0.3">
      <c r="A1666" t="s">
        <v>1660</v>
      </c>
      <c r="B1666" t="s">
        <v>1661</v>
      </c>
      <c r="C1666" t="s">
        <v>1806</v>
      </c>
      <c r="D1666" t="s">
        <v>14</v>
      </c>
      <c r="E1666" s="52">
        <f>Transportation!E1666/1000000</f>
        <v>3.4100000000000002E-5</v>
      </c>
      <c r="F1666" s="55">
        <f t="shared" ref="F1666:F1729" si="177">0.241758241758242*E1666</f>
        <v>8.2439560439560538E-6</v>
      </c>
      <c r="G1666" s="57">
        <f t="shared" ref="G1666:G1729" si="178">0.0241758241758242*E1666</f>
        <v>8.2439560439560529E-7</v>
      </c>
      <c r="H1666" s="4">
        <f t="shared" ref="H1666:H1729" si="179">0.00384615384615385*E1666</f>
        <v>1.3115384615384628E-7</v>
      </c>
      <c r="I1666">
        <v>1100000</v>
      </c>
      <c r="J1666">
        <f t="shared" si="175"/>
        <v>0.91652662500000004</v>
      </c>
      <c r="K1666" s="50">
        <f t="shared" si="176"/>
        <v>2076.1911531786332</v>
      </c>
      <c r="L1666" s="53">
        <f t="shared" ref="L1666:L1729" si="180">(J1666/10)*K1666*0.09</f>
        <v>17.125960234299036</v>
      </c>
      <c r="M1666">
        <v>93.800000000000011</v>
      </c>
      <c r="N1666">
        <v>114</v>
      </c>
      <c r="O1666">
        <v>379</v>
      </c>
      <c r="P1666">
        <v>23.18</v>
      </c>
      <c r="Q1666">
        <v>79.930000000000007</v>
      </c>
      <c r="R1666" s="7">
        <v>3.3361999999999998</v>
      </c>
      <c r="S1666" s="8">
        <v>431580</v>
      </c>
      <c r="T1666">
        <v>5</v>
      </c>
      <c r="U1666" s="9">
        <v>26.405000000000001</v>
      </c>
      <c r="V1666" s="9">
        <v>26.300999999999998</v>
      </c>
      <c r="W1666" s="9">
        <v>24.962</v>
      </c>
      <c r="X1666" s="9">
        <v>25.861999999999998</v>
      </c>
      <c r="Y1666" s="9">
        <v>26.617999999999999</v>
      </c>
    </row>
    <row r="1667" spans="1:25" hidden="1" x14ac:dyDescent="0.3">
      <c r="A1667" t="s">
        <v>1660</v>
      </c>
      <c r="B1667" t="s">
        <v>1661</v>
      </c>
      <c r="C1667" t="s">
        <v>1807</v>
      </c>
      <c r="D1667" t="s">
        <v>14</v>
      </c>
      <c r="E1667" s="52">
        <f>Transportation!E1667/1000000</f>
        <v>4.8900000000000003E-5</v>
      </c>
      <c r="F1667" s="55">
        <f t="shared" si="177"/>
        <v>1.1821978021978034E-5</v>
      </c>
      <c r="G1667" s="57">
        <f t="shared" si="178"/>
        <v>1.1821978021978035E-6</v>
      </c>
      <c r="H1667" s="4">
        <f t="shared" si="179"/>
        <v>1.8807692307692328E-7</v>
      </c>
      <c r="I1667">
        <v>2259000</v>
      </c>
      <c r="J1667">
        <f t="shared" ref="J1667:J1730" si="181">((591307500000)*E1667)/(20*I1667)</f>
        <v>0.63999417330677288</v>
      </c>
      <c r="K1667" s="50">
        <f t="shared" si="176"/>
        <v>4263.7416500277568</v>
      </c>
      <c r="L1667" s="53">
        <f t="shared" si="180"/>
        <v>24.558928312528533</v>
      </c>
      <c r="M1667">
        <v>187</v>
      </c>
      <c r="N1667">
        <v>165</v>
      </c>
      <c r="O1667">
        <v>344</v>
      </c>
      <c r="P1667">
        <v>26.91</v>
      </c>
      <c r="Q1667">
        <v>75.790000000000006</v>
      </c>
      <c r="R1667" s="7">
        <v>2.0855000000000001</v>
      </c>
      <c r="S1667" s="8">
        <v>1210500</v>
      </c>
      <c r="T1667">
        <v>6</v>
      </c>
      <c r="U1667" s="9">
        <v>29.422999999999998</v>
      </c>
      <c r="V1667" s="9">
        <v>29.103000000000002</v>
      </c>
      <c r="W1667" s="9">
        <v>28.265999999999998</v>
      </c>
      <c r="X1667" s="9">
        <v>28.992999999999999</v>
      </c>
      <c r="Y1667" s="9">
        <v>29.577999999999999</v>
      </c>
    </row>
    <row r="1668" spans="1:25" hidden="1" x14ac:dyDescent="0.3">
      <c r="A1668" t="s">
        <v>1660</v>
      </c>
      <c r="B1668" t="s">
        <v>1661</v>
      </c>
      <c r="C1668" t="s">
        <v>1808</v>
      </c>
      <c r="D1668" t="s">
        <v>14</v>
      </c>
      <c r="E1668" s="52">
        <f>Transportation!E1668/1000000</f>
        <v>2.48E-5</v>
      </c>
      <c r="F1668" s="55">
        <f t="shared" si="177"/>
        <v>5.9956043956044018E-6</v>
      </c>
      <c r="G1668" s="57">
        <f t="shared" si="178"/>
        <v>5.995604395604402E-7</v>
      </c>
      <c r="H1668" s="4">
        <f t="shared" si="179"/>
        <v>9.5384615384615476E-8</v>
      </c>
      <c r="I1668">
        <v>714100</v>
      </c>
      <c r="J1668">
        <f t="shared" si="181"/>
        <v>1.0267767819633105</v>
      </c>
      <c r="K1668" s="50">
        <f t="shared" si="176"/>
        <v>1347.8255477135108</v>
      </c>
      <c r="L1668" s="53">
        <f t="shared" si="180"/>
        <v>12.455243806762933</v>
      </c>
      <c r="M1668">
        <v>79.400000000000006</v>
      </c>
      <c r="N1668">
        <v>80.2</v>
      </c>
      <c r="O1668">
        <v>342</v>
      </c>
      <c r="P1668">
        <v>31.33</v>
      </c>
      <c r="Q1668">
        <v>75.58</v>
      </c>
      <c r="R1668" s="7">
        <v>4.2624000000000004</v>
      </c>
      <c r="S1668" s="8">
        <v>477270</v>
      </c>
      <c r="T1668">
        <v>4</v>
      </c>
      <c r="U1668" s="9">
        <v>37.481000000000002</v>
      </c>
      <c r="V1668" s="9">
        <v>37.515999999999998</v>
      </c>
      <c r="W1668" s="9">
        <v>36.345999999999997</v>
      </c>
      <c r="X1668" s="9">
        <v>37.173000000000002</v>
      </c>
      <c r="Y1668" s="9">
        <v>38.226999999999997</v>
      </c>
    </row>
    <row r="1669" spans="1:25" hidden="1" x14ac:dyDescent="0.3">
      <c r="A1669" t="s">
        <v>1660</v>
      </c>
      <c r="B1669" t="s">
        <v>1661</v>
      </c>
      <c r="C1669" t="s">
        <v>1809</v>
      </c>
      <c r="D1669" t="s">
        <v>14</v>
      </c>
      <c r="E1669" s="52">
        <f>Transportation!E1669/1000000</f>
        <v>1.2E-5</v>
      </c>
      <c r="F1669" s="55">
        <f t="shared" si="177"/>
        <v>2.901098901098904E-6</v>
      </c>
      <c r="G1669" s="57">
        <f t="shared" si="178"/>
        <v>2.9010989010989042E-7</v>
      </c>
      <c r="H1669" s="4">
        <f t="shared" si="179"/>
        <v>4.6153846153846199E-8</v>
      </c>
      <c r="I1669">
        <v>368600</v>
      </c>
      <c r="J1669">
        <f t="shared" si="181"/>
        <v>0.96251899077590886</v>
      </c>
      <c r="K1669" s="50">
        <f t="shared" si="176"/>
        <v>695.71278096513106</v>
      </c>
      <c r="L1669" s="53">
        <f t="shared" si="180"/>
        <v>6.0267308742401298</v>
      </c>
      <c r="M1669">
        <v>54.400000000000006</v>
      </c>
      <c r="N1669">
        <v>50</v>
      </c>
      <c r="O1669">
        <v>485</v>
      </c>
      <c r="P1669">
        <v>21.02</v>
      </c>
      <c r="Q1669">
        <v>75.56</v>
      </c>
      <c r="R1669" s="7">
        <v>9.7041000000000004</v>
      </c>
      <c r="S1669" s="8">
        <v>350280</v>
      </c>
      <c r="T1669">
        <v>5</v>
      </c>
      <c r="U1669" s="9">
        <v>21.623999999999999</v>
      </c>
      <c r="V1669" s="9">
        <v>21.515000000000001</v>
      </c>
      <c r="W1669" s="9">
        <v>20.658000000000001</v>
      </c>
      <c r="X1669" s="9">
        <v>20.995000000000001</v>
      </c>
      <c r="Y1669" s="9">
        <v>21.667999999999999</v>
      </c>
    </row>
    <row r="1670" spans="1:25" hidden="1" x14ac:dyDescent="0.3">
      <c r="A1670" t="s">
        <v>1660</v>
      </c>
      <c r="B1670" t="s">
        <v>1661</v>
      </c>
      <c r="C1670" t="s">
        <v>1810</v>
      </c>
      <c r="D1670" t="s">
        <v>14</v>
      </c>
      <c r="E1670" s="52">
        <f>Transportation!E1670/1000000</f>
        <v>1.27E-5</v>
      </c>
      <c r="F1670" s="55">
        <f t="shared" si="177"/>
        <v>3.0703296703296736E-6</v>
      </c>
      <c r="G1670" s="57">
        <f t="shared" si="178"/>
        <v>3.0703296703296735E-7</v>
      </c>
      <c r="H1670" s="4">
        <f t="shared" si="179"/>
        <v>4.8846153846153891E-8</v>
      </c>
      <c r="I1670">
        <v>235800</v>
      </c>
      <c r="J1670">
        <f t="shared" si="181"/>
        <v>1.5923675254452927</v>
      </c>
      <c r="K1670" s="50">
        <f t="shared" si="176"/>
        <v>445.05988538138337</v>
      </c>
      <c r="L1670" s="53">
        <f t="shared" si="180"/>
        <v>6.3782901752374705</v>
      </c>
      <c r="M1670">
        <v>21.900000000000002</v>
      </c>
      <c r="N1670">
        <v>50.400000000000006</v>
      </c>
      <c r="O1670">
        <v>486</v>
      </c>
      <c r="P1670">
        <v>19.850000000000001</v>
      </c>
      <c r="Q1670">
        <v>75.88</v>
      </c>
      <c r="R1670" s="7">
        <v>9.6302000000000003</v>
      </c>
      <c r="S1670">
        <v>78910</v>
      </c>
      <c r="T1670">
        <v>2</v>
      </c>
      <c r="U1670" s="9">
        <v>18.446999999999999</v>
      </c>
      <c r="V1670" s="9">
        <v>18.512</v>
      </c>
      <c r="W1670" s="9">
        <v>18.428999999999998</v>
      </c>
      <c r="X1670" s="9">
        <v>18.745000000000001</v>
      </c>
      <c r="Y1670" s="9">
        <v>19.061</v>
      </c>
    </row>
    <row r="1671" spans="1:25" hidden="1" x14ac:dyDescent="0.3">
      <c r="A1671" t="s">
        <v>1660</v>
      </c>
      <c r="B1671" t="s">
        <v>1661</v>
      </c>
      <c r="C1671" t="s">
        <v>1811</v>
      </c>
      <c r="D1671" t="s">
        <v>14</v>
      </c>
      <c r="E1671" s="52">
        <f>Transportation!E1671/1000000</f>
        <v>1.24E-5</v>
      </c>
      <c r="F1671" s="55">
        <f t="shared" si="177"/>
        <v>2.9978021978022009E-6</v>
      </c>
      <c r="G1671" s="57">
        <f t="shared" si="178"/>
        <v>2.997802197802201E-7</v>
      </c>
      <c r="H1671" s="4">
        <f t="shared" si="179"/>
        <v>4.7692307692307738E-8</v>
      </c>
      <c r="I1671">
        <v>100400</v>
      </c>
      <c r="J1671">
        <f t="shared" si="181"/>
        <v>3.6515004980079682</v>
      </c>
      <c r="K1671" s="50">
        <f t="shared" si="176"/>
        <v>189.49962889012249</v>
      </c>
      <c r="L1671" s="53">
        <f t="shared" si="180"/>
        <v>6.2276219033814666</v>
      </c>
      <c r="M1671">
        <v>11.3</v>
      </c>
      <c r="N1671">
        <v>29.900000000000002</v>
      </c>
      <c r="O1671">
        <v>299</v>
      </c>
      <c r="P1671">
        <v>26.53</v>
      </c>
      <c r="Q1671">
        <v>88.72</v>
      </c>
      <c r="R1671" s="7">
        <v>10.02</v>
      </c>
      <c r="S1671" s="8">
        <v>144740</v>
      </c>
      <c r="T1671">
        <v>2</v>
      </c>
      <c r="U1671" s="9">
        <v>32.234999999999999</v>
      </c>
      <c r="V1671" s="9">
        <v>32.246000000000002</v>
      </c>
      <c r="W1671" s="9">
        <v>32.234999999999999</v>
      </c>
      <c r="X1671" s="9">
        <v>32.350999999999999</v>
      </c>
      <c r="Y1671" s="9">
        <v>32.466999999999999</v>
      </c>
    </row>
    <row r="1672" spans="1:25" hidden="1" x14ac:dyDescent="0.3">
      <c r="A1672" t="s">
        <v>1660</v>
      </c>
      <c r="B1672" t="s">
        <v>1661</v>
      </c>
      <c r="C1672" t="s">
        <v>1812</v>
      </c>
      <c r="D1672" t="s">
        <v>14</v>
      </c>
      <c r="E1672" s="52">
        <f>Transportation!E1672/1000000</f>
        <v>1.8100000000000003E-5</v>
      </c>
      <c r="F1672" s="55">
        <f t="shared" si="177"/>
        <v>4.3758241758241807E-6</v>
      </c>
      <c r="G1672" s="57">
        <f t="shared" si="178"/>
        <v>4.3758241758241812E-7</v>
      </c>
      <c r="H1672" s="4">
        <f t="shared" si="179"/>
        <v>6.9615384615384691E-8</v>
      </c>
      <c r="I1672">
        <v>612200</v>
      </c>
      <c r="J1672">
        <f t="shared" si="181"/>
        <v>0.87411513802678875</v>
      </c>
      <c r="K1672" s="50">
        <f t="shared" si="176"/>
        <v>1155.4947490690538</v>
      </c>
      <c r="L1672" s="53">
        <f t="shared" si="180"/>
        <v>9.0903190686455311</v>
      </c>
      <c r="M1672">
        <v>103</v>
      </c>
      <c r="N1672">
        <v>60.400000000000006</v>
      </c>
      <c r="O1672">
        <v>363</v>
      </c>
      <c r="P1672">
        <v>32.72</v>
      </c>
      <c r="Q1672">
        <v>74.86</v>
      </c>
      <c r="R1672" s="7">
        <v>6.0103</v>
      </c>
      <c r="S1672" s="8">
        <v>536530</v>
      </c>
      <c r="T1672">
        <v>6</v>
      </c>
      <c r="U1672" s="9">
        <v>30.091000000000001</v>
      </c>
      <c r="V1672" s="9">
        <v>30.16</v>
      </c>
      <c r="W1672" s="9">
        <v>27.748999999999999</v>
      </c>
      <c r="X1672" s="9">
        <v>29.812000000000001</v>
      </c>
      <c r="Y1672" s="9">
        <v>30.792000000000002</v>
      </c>
    </row>
    <row r="1673" spans="1:25" hidden="1" x14ac:dyDescent="0.3">
      <c r="A1673" t="s">
        <v>1660</v>
      </c>
      <c r="B1673" t="s">
        <v>1661</v>
      </c>
      <c r="C1673" t="s">
        <v>1813</v>
      </c>
      <c r="D1673" t="s">
        <v>14</v>
      </c>
      <c r="E1673" s="52">
        <f>Transportation!E1673/1000000</f>
        <v>1.0300000000000001E-5</v>
      </c>
      <c r="F1673" s="55">
        <f t="shared" si="177"/>
        <v>2.490109890109893E-6</v>
      </c>
      <c r="G1673" s="57">
        <f t="shared" si="178"/>
        <v>2.4901098901098932E-7</v>
      </c>
      <c r="H1673" s="4">
        <f t="shared" si="179"/>
        <v>3.9615384615384661E-8</v>
      </c>
      <c r="I1673">
        <v>557000</v>
      </c>
      <c r="J1673">
        <f t="shared" si="181"/>
        <v>0.54672057899461413</v>
      </c>
      <c r="K1673" s="50">
        <f t="shared" si="176"/>
        <v>1051.3077021095442</v>
      </c>
      <c r="L1673" s="53">
        <f t="shared" si="180"/>
        <v>5.1729440003894451</v>
      </c>
      <c r="M1673">
        <v>65.7</v>
      </c>
      <c r="N1673">
        <v>68.7</v>
      </c>
      <c r="O1673">
        <v>818</v>
      </c>
      <c r="P1673">
        <v>22.47</v>
      </c>
      <c r="Q1673">
        <v>70.05</v>
      </c>
      <c r="R1673" s="7">
        <v>11.904</v>
      </c>
      <c r="S1673" s="8">
        <v>253790</v>
      </c>
      <c r="T1673">
        <v>4</v>
      </c>
      <c r="U1673" s="9">
        <v>22.579000000000001</v>
      </c>
      <c r="V1673" s="9">
        <v>22.593</v>
      </c>
      <c r="W1673" s="9">
        <v>22.004000000000001</v>
      </c>
      <c r="X1673" s="9">
        <v>22.699000000000002</v>
      </c>
      <c r="Y1673" s="9">
        <v>23.295999999999999</v>
      </c>
    </row>
    <row r="1674" spans="1:25" hidden="1" x14ac:dyDescent="0.3">
      <c r="A1674" t="s">
        <v>1660</v>
      </c>
      <c r="B1674" t="s">
        <v>1661</v>
      </c>
      <c r="C1674" t="s">
        <v>1814</v>
      </c>
      <c r="D1674" t="s">
        <v>14</v>
      </c>
      <c r="E1674" s="52">
        <f>Transportation!E1674/1000000</f>
        <v>3.8100000000000005E-5</v>
      </c>
      <c r="F1674" s="55">
        <f t="shared" si="177"/>
        <v>9.2109890109890212E-6</v>
      </c>
      <c r="G1674" s="57">
        <f t="shared" si="178"/>
        <v>9.2109890109890221E-7</v>
      </c>
      <c r="H1674" s="4">
        <f t="shared" si="179"/>
        <v>1.4653846153846169E-7</v>
      </c>
      <c r="I1674">
        <v>1081000</v>
      </c>
      <c r="J1674">
        <f t="shared" si="181"/>
        <v>1.0420358811285848</v>
      </c>
      <c r="K1674" s="50">
        <f t="shared" si="176"/>
        <v>2040.3296696237294</v>
      </c>
      <c r="L1674" s="53">
        <f t="shared" si="180"/>
        <v>19.134870525712415</v>
      </c>
      <c r="M1674">
        <v>106</v>
      </c>
      <c r="N1674">
        <v>105</v>
      </c>
      <c r="O1674">
        <v>304</v>
      </c>
      <c r="P1674">
        <v>22.8</v>
      </c>
      <c r="Q1674">
        <v>86.2</v>
      </c>
      <c r="R1674" s="7">
        <v>2.8944999999999999</v>
      </c>
      <c r="S1674" s="8">
        <v>730500</v>
      </c>
      <c r="T1674">
        <v>4</v>
      </c>
      <c r="U1674" s="9">
        <v>28.425999999999998</v>
      </c>
      <c r="V1674" s="9">
        <v>28.934999999999999</v>
      </c>
      <c r="W1674" s="9">
        <v>27.184000000000001</v>
      </c>
      <c r="X1674" s="9">
        <v>28.943000000000001</v>
      </c>
      <c r="Y1674" s="9">
        <v>30.652000000000001</v>
      </c>
    </row>
    <row r="1675" spans="1:25" hidden="1" x14ac:dyDescent="0.3">
      <c r="A1675" t="s">
        <v>1660</v>
      </c>
      <c r="B1675" t="s">
        <v>1661</v>
      </c>
      <c r="C1675" t="s">
        <v>1815</v>
      </c>
      <c r="D1675" t="s">
        <v>14</v>
      </c>
      <c r="E1675" s="52">
        <f>Transportation!E1675/1000000</f>
        <v>1.2300000000000001E-5</v>
      </c>
      <c r="F1675" s="55">
        <f t="shared" si="177"/>
        <v>2.9736263736263771E-6</v>
      </c>
      <c r="G1675" s="57">
        <f t="shared" si="178"/>
        <v>2.9736263736263767E-7</v>
      </c>
      <c r="H1675" s="4">
        <f t="shared" si="179"/>
        <v>4.7307692307692358E-8</v>
      </c>
      <c r="I1675">
        <v>160100</v>
      </c>
      <c r="J1675">
        <f t="shared" si="181"/>
        <v>2.2714185665209246</v>
      </c>
      <c r="K1675" s="50">
        <f t="shared" si="176"/>
        <v>302.18018511263557</v>
      </c>
      <c r="L1675" s="53">
        <f t="shared" si="180"/>
        <v>6.1773991460961328</v>
      </c>
      <c r="M1675">
        <v>24.1</v>
      </c>
      <c r="N1675">
        <v>32.6</v>
      </c>
      <c r="O1675">
        <v>329</v>
      </c>
      <c r="P1675">
        <v>25.76</v>
      </c>
      <c r="Q1675">
        <v>82.68</v>
      </c>
      <c r="R1675" s="7">
        <v>10.071</v>
      </c>
      <c r="S1675" s="8">
        <v>293260</v>
      </c>
      <c r="T1675">
        <v>2</v>
      </c>
      <c r="U1675" s="9">
        <v>47.07</v>
      </c>
      <c r="V1675" s="9">
        <v>47.365000000000002</v>
      </c>
      <c r="W1675" s="9">
        <v>47.027000000000001</v>
      </c>
      <c r="X1675" s="9">
        <v>48.619</v>
      </c>
      <c r="Y1675" s="9">
        <v>50.210999999999999</v>
      </c>
    </row>
    <row r="1676" spans="1:25" hidden="1" x14ac:dyDescent="0.3">
      <c r="A1676" t="s">
        <v>1660</v>
      </c>
      <c r="B1676" t="s">
        <v>1661</v>
      </c>
      <c r="C1676" t="s">
        <v>1816</v>
      </c>
      <c r="D1676" t="s">
        <v>14</v>
      </c>
      <c r="E1676" s="52">
        <f>Transportation!E1676/1000000</f>
        <v>4.6399999999999996E-6</v>
      </c>
      <c r="F1676" s="55">
        <f t="shared" si="177"/>
        <v>1.1217582417582428E-6</v>
      </c>
      <c r="G1676" s="57">
        <f t="shared" si="178"/>
        <v>1.1217582417582429E-7</v>
      </c>
      <c r="H1676" s="4">
        <f t="shared" si="179"/>
        <v>1.7846153846153862E-8</v>
      </c>
      <c r="I1676">
        <v>104300</v>
      </c>
      <c r="J1676">
        <f t="shared" si="181"/>
        <v>1.315276510067114</v>
      </c>
      <c r="K1676" s="50">
        <f t="shared" si="176"/>
        <v>196.86067025139221</v>
      </c>
      <c r="L1676" s="53">
        <f t="shared" si="180"/>
        <v>2.3303359380395166</v>
      </c>
      <c r="M1676">
        <v>18.2</v>
      </c>
      <c r="N1676">
        <v>24.5</v>
      </c>
      <c r="O1676">
        <v>649</v>
      </c>
      <c r="P1676">
        <v>21.77</v>
      </c>
      <c r="Q1676">
        <v>70.61</v>
      </c>
      <c r="R1676" s="7">
        <v>26.527999999999999</v>
      </c>
      <c r="S1676">
        <v>84028</v>
      </c>
      <c r="T1676">
        <v>2</v>
      </c>
      <c r="U1676" s="9">
        <v>21.521999999999998</v>
      </c>
      <c r="V1676" s="9">
        <v>21.678000000000001</v>
      </c>
      <c r="W1676" s="9">
        <v>21.38</v>
      </c>
      <c r="X1676" s="9">
        <v>21.908000000000001</v>
      </c>
      <c r="Y1676" s="9">
        <v>22.436</v>
      </c>
    </row>
    <row r="1677" spans="1:25" hidden="1" x14ac:dyDescent="0.3">
      <c r="A1677" t="s">
        <v>1660</v>
      </c>
      <c r="B1677" t="s">
        <v>1661</v>
      </c>
      <c r="C1677" t="s">
        <v>1817</v>
      </c>
      <c r="D1677" t="s">
        <v>14</v>
      </c>
      <c r="E1677" s="52">
        <f>Transportation!E1677/1000000</f>
        <v>3.15E-5</v>
      </c>
      <c r="F1677" s="55">
        <f t="shared" si="177"/>
        <v>7.615384615384623E-6</v>
      </c>
      <c r="G1677" s="57">
        <f t="shared" si="178"/>
        <v>7.6153846153846234E-7</v>
      </c>
      <c r="H1677" s="4">
        <f t="shared" si="179"/>
        <v>1.2115384615384627E-7</v>
      </c>
      <c r="I1677">
        <v>460300</v>
      </c>
      <c r="J1677">
        <f t="shared" si="181"/>
        <v>2.023265940690854</v>
      </c>
      <c r="K1677" s="50">
        <f t="shared" si="176"/>
        <v>868.79162528011341</v>
      </c>
      <c r="L1677" s="53">
        <f t="shared" si="180"/>
        <v>15.820168544880341</v>
      </c>
      <c r="M1677">
        <v>29.6</v>
      </c>
      <c r="N1677">
        <v>84.600000000000009</v>
      </c>
      <c r="O1677">
        <v>317</v>
      </c>
      <c r="P1677">
        <v>25.46</v>
      </c>
      <c r="Q1677">
        <v>78.56</v>
      </c>
      <c r="R1677" s="7">
        <v>3.7433999999999998</v>
      </c>
      <c r="S1677" s="8">
        <v>146830</v>
      </c>
      <c r="T1677">
        <v>2</v>
      </c>
      <c r="U1677" s="9">
        <v>25.864000000000001</v>
      </c>
      <c r="V1677" s="9">
        <v>25.939</v>
      </c>
      <c r="W1677" s="9">
        <v>25.861999999999998</v>
      </c>
      <c r="X1677" s="9">
        <v>27.533000000000001</v>
      </c>
      <c r="Y1677" s="9">
        <v>29.204000000000001</v>
      </c>
    </row>
    <row r="1678" spans="1:25" hidden="1" x14ac:dyDescent="0.3">
      <c r="A1678" t="s">
        <v>1660</v>
      </c>
      <c r="B1678" t="s">
        <v>1661</v>
      </c>
      <c r="C1678" t="s">
        <v>1818</v>
      </c>
      <c r="D1678" t="s">
        <v>14</v>
      </c>
      <c r="E1678" s="52">
        <f>Transportation!E1678/1000000</f>
        <v>8.210000000000001E-6</v>
      </c>
      <c r="F1678" s="55">
        <f t="shared" si="177"/>
        <v>1.984835164835167E-6</v>
      </c>
      <c r="G1678" s="57">
        <f t="shared" si="178"/>
        <v>1.9848351648351672E-7</v>
      </c>
      <c r="H1678" s="4">
        <f t="shared" si="179"/>
        <v>3.1576923076923109E-8</v>
      </c>
      <c r="I1678">
        <v>100500</v>
      </c>
      <c r="J1678">
        <f t="shared" si="181"/>
        <v>2.4152410820895525</v>
      </c>
      <c r="K1678" s="50">
        <f t="shared" si="176"/>
        <v>189.68837354041148</v>
      </c>
      <c r="L1678" s="53">
        <f t="shared" si="180"/>
        <v>4.1232883731259564</v>
      </c>
      <c r="M1678">
        <v>17.8</v>
      </c>
      <c r="N1678">
        <v>23.8</v>
      </c>
      <c r="O1678">
        <v>340</v>
      </c>
      <c r="P1678">
        <v>28.13</v>
      </c>
      <c r="Q1678">
        <v>75.39</v>
      </c>
      <c r="R1678" s="7">
        <v>14.252000000000001</v>
      </c>
      <c r="S1678" s="8">
        <v>108260</v>
      </c>
      <c r="T1678">
        <v>3</v>
      </c>
      <c r="U1678" s="9">
        <v>25.292999999999999</v>
      </c>
      <c r="V1678" s="9">
        <v>25.285</v>
      </c>
      <c r="W1678" s="9">
        <v>24.535</v>
      </c>
      <c r="X1678" s="9">
        <v>25.247</v>
      </c>
      <c r="Y1678" s="9">
        <v>25.294</v>
      </c>
    </row>
    <row r="1679" spans="1:25" hidden="1" x14ac:dyDescent="0.3">
      <c r="A1679" t="s">
        <v>1660</v>
      </c>
      <c r="B1679" t="s">
        <v>1661</v>
      </c>
      <c r="C1679" t="s">
        <v>1819</v>
      </c>
      <c r="D1679" t="s">
        <v>14</v>
      </c>
      <c r="E1679" s="52">
        <f>Transportation!E1679/1000000</f>
        <v>1.5999999999999999E-5</v>
      </c>
      <c r="F1679" s="55">
        <f t="shared" si="177"/>
        <v>3.8681318681318723E-6</v>
      </c>
      <c r="G1679" s="57">
        <f t="shared" si="178"/>
        <v>3.8681318681318718E-7</v>
      </c>
      <c r="H1679" s="4">
        <f t="shared" si="179"/>
        <v>6.1538461538461594E-8</v>
      </c>
      <c r="I1679">
        <v>135900</v>
      </c>
      <c r="J1679">
        <f t="shared" si="181"/>
        <v>3.4808388520971301</v>
      </c>
      <c r="K1679" s="50">
        <f t="shared" si="176"/>
        <v>256.50397974270567</v>
      </c>
      <c r="L1679" s="53">
        <f t="shared" si="180"/>
        <v>8.0356411656535052</v>
      </c>
      <c r="M1679">
        <v>9.15</v>
      </c>
      <c r="N1679">
        <v>44.900000000000006</v>
      </c>
      <c r="O1679">
        <v>343</v>
      </c>
      <c r="P1679">
        <v>29.32</v>
      </c>
      <c r="Q1679">
        <v>76.31</v>
      </c>
      <c r="R1679" s="7">
        <v>7.6351000000000004</v>
      </c>
      <c r="S1679" s="8">
        <v>134040</v>
      </c>
      <c r="T1679">
        <v>2</v>
      </c>
      <c r="U1679" s="9">
        <v>32.091000000000001</v>
      </c>
      <c r="V1679" s="9">
        <v>31.850999999999999</v>
      </c>
      <c r="W1679" s="9">
        <v>30.792000000000002</v>
      </c>
      <c r="X1679" s="9">
        <v>31.56</v>
      </c>
      <c r="Y1679" s="9">
        <v>32.326999999999998</v>
      </c>
    </row>
    <row r="1680" spans="1:25" hidden="1" x14ac:dyDescent="0.3">
      <c r="A1680" t="s">
        <v>1660</v>
      </c>
      <c r="B1680" t="s">
        <v>1661</v>
      </c>
      <c r="C1680" t="s">
        <v>1820</v>
      </c>
      <c r="D1680" t="s">
        <v>14</v>
      </c>
      <c r="E1680" s="52">
        <f>Transportation!E1680/1000000</f>
        <v>2.5000000000000001E-5</v>
      </c>
      <c r="F1680" s="55">
        <f t="shared" si="177"/>
        <v>6.0439560439560503E-6</v>
      </c>
      <c r="G1680" s="57">
        <f t="shared" si="178"/>
        <v>6.0439560439560507E-7</v>
      </c>
      <c r="H1680" s="4">
        <f t="shared" si="179"/>
        <v>9.6153846153846249E-8</v>
      </c>
      <c r="I1680">
        <v>842000</v>
      </c>
      <c r="J1680">
        <f t="shared" si="181"/>
        <v>0.87783179928741095</v>
      </c>
      <c r="K1680" s="50">
        <f t="shared" si="176"/>
        <v>1589.2299554330991</v>
      </c>
      <c r="L1680" s="53">
        <f t="shared" si="180"/>
        <v>12.555689321333604</v>
      </c>
      <c r="M1680">
        <v>80.400000000000006</v>
      </c>
      <c r="N1680">
        <v>93.9</v>
      </c>
      <c r="O1680">
        <v>436</v>
      </c>
      <c r="P1680">
        <v>26.29</v>
      </c>
      <c r="Q1680">
        <v>73.02</v>
      </c>
      <c r="R1680" s="7">
        <v>4.6475999999999997</v>
      </c>
      <c r="S1680" s="8">
        <v>198140</v>
      </c>
      <c r="T1680">
        <v>4</v>
      </c>
      <c r="U1680" s="9">
        <v>26.61</v>
      </c>
      <c r="V1680" s="9">
        <v>26.584</v>
      </c>
      <c r="W1680" s="9">
        <v>26.099</v>
      </c>
      <c r="X1680" s="9">
        <v>26.547000000000001</v>
      </c>
      <c r="Y1680" s="9">
        <v>26.948</v>
      </c>
    </row>
    <row r="1681" spans="1:25" hidden="1" x14ac:dyDescent="0.3">
      <c r="A1681" t="s">
        <v>1660</v>
      </c>
      <c r="B1681" t="s">
        <v>1661</v>
      </c>
      <c r="C1681" t="s">
        <v>1821</v>
      </c>
      <c r="D1681" t="s">
        <v>14</v>
      </c>
      <c r="E1681" s="52">
        <f>Transportation!E1681/1000000</f>
        <v>1.8700000000000001E-5</v>
      </c>
      <c r="F1681" s="55">
        <f t="shared" si="177"/>
        <v>4.520879120879126E-6</v>
      </c>
      <c r="G1681" s="57">
        <f t="shared" si="178"/>
        <v>4.5208791208791256E-7</v>
      </c>
      <c r="H1681" s="4">
        <f t="shared" si="179"/>
        <v>7.1923076923076997E-8</v>
      </c>
      <c r="I1681">
        <v>133400</v>
      </c>
      <c r="J1681">
        <f t="shared" si="181"/>
        <v>4.1444716079460271</v>
      </c>
      <c r="K1681" s="50">
        <f t="shared" si="176"/>
        <v>251.7853634854815</v>
      </c>
      <c r="L1681" s="53">
        <f t="shared" si="180"/>
        <v>9.3916556123575337</v>
      </c>
      <c r="M1681">
        <v>5.46</v>
      </c>
      <c r="N1681">
        <v>57.1</v>
      </c>
      <c r="O1681">
        <v>424</v>
      </c>
      <c r="P1681">
        <v>26.77</v>
      </c>
      <c r="Q1681">
        <v>94.21</v>
      </c>
      <c r="R1681" s="7">
        <v>7.4326999999999996</v>
      </c>
      <c r="S1681" s="8">
        <v>160110</v>
      </c>
      <c r="T1681">
        <v>2</v>
      </c>
      <c r="U1681" s="9">
        <v>21.286999999999999</v>
      </c>
      <c r="V1681" s="9">
        <v>21.295000000000002</v>
      </c>
      <c r="W1681" s="9">
        <v>21.283999999999999</v>
      </c>
      <c r="X1681" s="9">
        <v>21.308</v>
      </c>
      <c r="Y1681" s="9">
        <v>21.332000000000001</v>
      </c>
    </row>
    <row r="1682" spans="1:25" hidden="1" x14ac:dyDescent="0.3">
      <c r="A1682" t="s">
        <v>1660</v>
      </c>
      <c r="B1682" t="s">
        <v>1661</v>
      </c>
      <c r="C1682" t="s">
        <v>1822</v>
      </c>
      <c r="D1682" t="s">
        <v>14</v>
      </c>
      <c r="E1682" s="52">
        <f>Transportation!E1682/1000000</f>
        <v>1.0100000000000002E-5</v>
      </c>
      <c r="F1682" s="55">
        <f t="shared" si="177"/>
        <v>2.4417582417582445E-6</v>
      </c>
      <c r="G1682" s="57">
        <f t="shared" si="178"/>
        <v>2.4417582417582445E-7</v>
      </c>
      <c r="H1682" s="4">
        <f t="shared" si="179"/>
        <v>3.8846153846153888E-8</v>
      </c>
      <c r="I1682">
        <v>252100</v>
      </c>
      <c r="J1682">
        <f t="shared" si="181"/>
        <v>1.1844914220547405</v>
      </c>
      <c r="K1682" s="50">
        <f t="shared" si="176"/>
        <v>475.82526337848492</v>
      </c>
      <c r="L1682" s="53">
        <f t="shared" si="180"/>
        <v>5.0724984858187767</v>
      </c>
      <c r="M1682">
        <v>21.900000000000002</v>
      </c>
      <c r="N1682">
        <v>53.800000000000004</v>
      </c>
      <c r="O1682">
        <v>671</v>
      </c>
      <c r="P1682">
        <v>21.53</v>
      </c>
      <c r="Q1682">
        <v>70.45</v>
      </c>
      <c r="R1682" s="7">
        <v>12.458</v>
      </c>
      <c r="S1682" s="8">
        <v>108680</v>
      </c>
      <c r="T1682">
        <v>2</v>
      </c>
      <c r="U1682" s="9">
        <v>20.03</v>
      </c>
      <c r="V1682" s="9">
        <v>20.042000000000002</v>
      </c>
      <c r="W1682" s="9">
        <v>20.03</v>
      </c>
      <c r="X1682" s="9">
        <v>20.344000000000001</v>
      </c>
      <c r="Y1682" s="9">
        <v>20.658000000000001</v>
      </c>
    </row>
    <row r="1683" spans="1:25" hidden="1" x14ac:dyDescent="0.3">
      <c r="A1683" t="s">
        <v>1660</v>
      </c>
      <c r="B1683" t="s">
        <v>1661</v>
      </c>
      <c r="C1683" t="s">
        <v>1823</v>
      </c>
      <c r="D1683" t="s">
        <v>14</v>
      </c>
      <c r="E1683" s="52">
        <f>Transportation!E1683/1000000</f>
        <v>8.7599999999999991E-6</v>
      </c>
      <c r="F1683" s="55">
        <f t="shared" si="177"/>
        <v>2.1178021978021996E-6</v>
      </c>
      <c r="G1683" s="57">
        <f t="shared" si="178"/>
        <v>2.1178021978021998E-7</v>
      </c>
      <c r="H1683" s="4">
        <f t="shared" si="179"/>
        <v>3.3692307692307719E-8</v>
      </c>
      <c r="I1683">
        <v>117300</v>
      </c>
      <c r="J1683">
        <f t="shared" si="181"/>
        <v>2.2079512787723781</v>
      </c>
      <c r="K1683" s="50">
        <f t="shared" si="176"/>
        <v>221.39747478895788</v>
      </c>
      <c r="L1683" s="53">
        <f t="shared" si="180"/>
        <v>4.3995135381952943</v>
      </c>
      <c r="M1683">
        <v>16.100000000000001</v>
      </c>
      <c r="N1683">
        <v>29.3</v>
      </c>
      <c r="O1683">
        <v>401</v>
      </c>
      <c r="P1683">
        <v>29.81</v>
      </c>
      <c r="Q1683">
        <v>76.400000000000006</v>
      </c>
      <c r="R1683" s="7">
        <v>13.689</v>
      </c>
      <c r="S1683" s="8">
        <v>207030</v>
      </c>
      <c r="T1683">
        <v>4</v>
      </c>
      <c r="U1683" s="9">
        <v>31.878</v>
      </c>
      <c r="V1683" s="9">
        <v>31.978000000000002</v>
      </c>
      <c r="W1683" s="9">
        <v>31.584</v>
      </c>
      <c r="X1683" s="9">
        <v>32.164000000000001</v>
      </c>
      <c r="Y1683" s="9">
        <v>32.884</v>
      </c>
    </row>
    <row r="1684" spans="1:25" hidden="1" x14ac:dyDescent="0.3">
      <c r="A1684" t="s">
        <v>1660</v>
      </c>
      <c r="B1684" t="s">
        <v>1661</v>
      </c>
      <c r="C1684" t="s">
        <v>1824</v>
      </c>
      <c r="D1684" t="s">
        <v>14</v>
      </c>
      <c r="E1684" s="52">
        <f>Transportation!E1684/1000000</f>
        <v>1.2600000000000001E-5</v>
      </c>
      <c r="F1684" s="55">
        <f t="shared" si="177"/>
        <v>3.0461538461538498E-6</v>
      </c>
      <c r="G1684" s="57">
        <f t="shared" si="178"/>
        <v>3.0461538461538497E-7</v>
      </c>
      <c r="H1684" s="4">
        <f t="shared" si="179"/>
        <v>4.8461538461538511E-8</v>
      </c>
      <c r="I1684">
        <v>296300</v>
      </c>
      <c r="J1684">
        <f t="shared" si="181"/>
        <v>1.2572518562267974</v>
      </c>
      <c r="K1684" s="50">
        <f t="shared" si="176"/>
        <v>559.25039880620818</v>
      </c>
      <c r="L1684" s="53">
        <f t="shared" si="180"/>
        <v>6.3280674179521368</v>
      </c>
      <c r="M1684">
        <v>38.800000000000004</v>
      </c>
      <c r="N1684">
        <v>47.6</v>
      </c>
      <c r="O1684">
        <v>457</v>
      </c>
      <c r="P1684">
        <v>16.97</v>
      </c>
      <c r="Q1684">
        <v>82.23</v>
      </c>
      <c r="R1684" s="7">
        <v>9.6037999999999997</v>
      </c>
      <c r="S1684" s="8">
        <v>485660</v>
      </c>
      <c r="T1684">
        <v>2</v>
      </c>
      <c r="U1684" s="9">
        <v>19.5</v>
      </c>
      <c r="V1684" s="9">
        <v>19.53</v>
      </c>
      <c r="W1684" s="9">
        <v>19.498000000000001</v>
      </c>
      <c r="X1684" s="9">
        <v>19.619</v>
      </c>
      <c r="Y1684" s="9">
        <v>19.739999999999998</v>
      </c>
    </row>
    <row r="1685" spans="1:25" hidden="1" x14ac:dyDescent="0.3">
      <c r="A1685" t="s">
        <v>1660</v>
      </c>
      <c r="B1685" t="s">
        <v>1661</v>
      </c>
      <c r="C1685" t="s">
        <v>1825</v>
      </c>
      <c r="D1685" t="s">
        <v>14</v>
      </c>
      <c r="E1685" s="52">
        <f>Transportation!E1685/1000000</f>
        <v>9.91E-6</v>
      </c>
      <c r="F1685" s="55">
        <f t="shared" si="177"/>
        <v>2.3958241758241784E-6</v>
      </c>
      <c r="G1685" s="57">
        <f t="shared" si="178"/>
        <v>2.3958241758241785E-7</v>
      </c>
      <c r="H1685" s="4">
        <f t="shared" si="179"/>
        <v>3.8115384615384654E-8</v>
      </c>
      <c r="I1685">
        <v>112000</v>
      </c>
      <c r="J1685">
        <f t="shared" si="181"/>
        <v>2.6160077343750001</v>
      </c>
      <c r="K1685" s="50">
        <f t="shared" si="176"/>
        <v>211.39400832364265</v>
      </c>
      <c r="L1685" s="53">
        <f t="shared" si="180"/>
        <v>4.9770752469766402</v>
      </c>
      <c r="M1685">
        <v>10</v>
      </c>
      <c r="N1685">
        <v>35.4</v>
      </c>
      <c r="O1685">
        <v>487</v>
      </c>
      <c r="P1685">
        <v>23.24</v>
      </c>
      <c r="Q1685">
        <v>72.5</v>
      </c>
      <c r="R1685" s="7">
        <v>13.743</v>
      </c>
      <c r="S1685" s="8">
        <v>146030</v>
      </c>
      <c r="T1685">
        <v>2</v>
      </c>
      <c r="U1685" s="9">
        <v>23.417999999999999</v>
      </c>
      <c r="V1685" s="9">
        <v>23.452999999999999</v>
      </c>
      <c r="W1685" s="9">
        <v>23.248999999999999</v>
      </c>
      <c r="X1685" s="9">
        <v>23.535</v>
      </c>
      <c r="Y1685" s="9">
        <v>23.821000000000002</v>
      </c>
    </row>
    <row r="1686" spans="1:25" hidden="1" x14ac:dyDescent="0.3">
      <c r="A1686" t="s">
        <v>1660</v>
      </c>
      <c r="B1686" t="s">
        <v>1661</v>
      </c>
      <c r="C1686" t="s">
        <v>1826</v>
      </c>
      <c r="D1686" t="s">
        <v>14</v>
      </c>
      <c r="E1686" s="52">
        <f>Transportation!E1686/1000000</f>
        <v>3.1200000000000006E-5</v>
      </c>
      <c r="F1686" s="55">
        <f t="shared" si="177"/>
        <v>7.5428571428571524E-6</v>
      </c>
      <c r="G1686" s="57">
        <f t="shared" si="178"/>
        <v>7.542857142857152E-7</v>
      </c>
      <c r="H1686" s="4">
        <f t="shared" si="179"/>
        <v>1.2000000000000015E-7</v>
      </c>
      <c r="I1686">
        <v>1193000</v>
      </c>
      <c r="J1686">
        <f t="shared" si="181"/>
        <v>0.77321014249790465</v>
      </c>
      <c r="K1686" s="50">
        <f t="shared" si="176"/>
        <v>2251.7236779473719</v>
      </c>
      <c r="L1686" s="53">
        <f t="shared" si="180"/>
        <v>15.669500273024338</v>
      </c>
      <c r="M1686">
        <v>70.7</v>
      </c>
      <c r="N1686">
        <v>142</v>
      </c>
      <c r="O1686">
        <v>506</v>
      </c>
      <c r="P1686">
        <v>19.22</v>
      </c>
      <c r="Q1686">
        <v>73.13</v>
      </c>
      <c r="R1686" s="7">
        <v>3.5676000000000001</v>
      </c>
      <c r="S1686" s="8">
        <v>1321800</v>
      </c>
      <c r="T1686">
        <v>5</v>
      </c>
      <c r="U1686" s="9">
        <v>30.983000000000001</v>
      </c>
      <c r="V1686" s="9">
        <v>30.864999999999998</v>
      </c>
      <c r="W1686" s="9">
        <v>29.672000000000001</v>
      </c>
      <c r="X1686" s="9">
        <v>30.699000000000002</v>
      </c>
      <c r="Y1686" s="9">
        <v>32.466999999999999</v>
      </c>
    </row>
    <row r="1687" spans="1:25" hidden="1" x14ac:dyDescent="0.3">
      <c r="A1687" t="s">
        <v>1660</v>
      </c>
      <c r="B1687" t="s">
        <v>1661</v>
      </c>
      <c r="C1687" t="s">
        <v>1827</v>
      </c>
      <c r="D1687" t="s">
        <v>14</v>
      </c>
      <c r="E1687" s="52">
        <f>Transportation!E1687/1000000</f>
        <v>1.3200000000000001E-5</v>
      </c>
      <c r="F1687" s="55">
        <f t="shared" si="177"/>
        <v>3.1912087912087947E-6</v>
      </c>
      <c r="G1687" s="57">
        <f t="shared" si="178"/>
        <v>3.1912087912087946E-7</v>
      </c>
      <c r="H1687" s="4">
        <f t="shared" si="179"/>
        <v>5.0769230769230824E-8</v>
      </c>
      <c r="I1687">
        <v>188700</v>
      </c>
      <c r="J1687">
        <f t="shared" si="181"/>
        <v>2.0681661367249604</v>
      </c>
      <c r="K1687" s="50">
        <f t="shared" si="176"/>
        <v>356.16115509528004</v>
      </c>
      <c r="L1687" s="53">
        <f t="shared" si="180"/>
        <v>6.6294039616641429</v>
      </c>
      <c r="M1687">
        <v>13.5</v>
      </c>
      <c r="N1687">
        <v>51.5</v>
      </c>
      <c r="O1687">
        <v>479</v>
      </c>
      <c r="P1687">
        <v>12.84</v>
      </c>
      <c r="Q1687">
        <v>79.7</v>
      </c>
      <c r="R1687" s="7">
        <v>9.2990999999999993</v>
      </c>
      <c r="S1687" s="8">
        <v>162350</v>
      </c>
      <c r="T1687">
        <v>2</v>
      </c>
      <c r="U1687" s="9">
        <v>16.173999999999999</v>
      </c>
      <c r="V1687" s="9">
        <v>16.175000000000001</v>
      </c>
      <c r="W1687" s="9">
        <v>16.128</v>
      </c>
      <c r="X1687" s="9">
        <v>16.178000000000001</v>
      </c>
      <c r="Y1687" s="9">
        <v>16.227</v>
      </c>
    </row>
    <row r="1688" spans="1:25" hidden="1" x14ac:dyDescent="0.3">
      <c r="A1688" t="s">
        <v>1660</v>
      </c>
      <c r="B1688" t="s">
        <v>1661</v>
      </c>
      <c r="C1688" t="s">
        <v>1828</v>
      </c>
      <c r="D1688" t="s">
        <v>14</v>
      </c>
      <c r="E1688" s="52">
        <f>Transportation!E1688/1000000</f>
        <v>6.97E-5</v>
      </c>
      <c r="F1688" s="55">
        <f t="shared" si="177"/>
        <v>1.6850549450549467E-5</v>
      </c>
      <c r="G1688" s="57">
        <f t="shared" si="178"/>
        <v>1.6850549450549467E-6</v>
      </c>
      <c r="H1688" s="4">
        <f t="shared" si="179"/>
        <v>2.6807692307692331E-7</v>
      </c>
      <c r="I1688">
        <v>2641000</v>
      </c>
      <c r="J1688">
        <f t="shared" si="181"/>
        <v>0.78027513725861419</v>
      </c>
      <c r="K1688" s="50">
        <f t="shared" si="176"/>
        <v>4984.7462141316091</v>
      </c>
      <c r="L1688" s="53">
        <f t="shared" si="180"/>
        <v>35.005261827878087</v>
      </c>
      <c r="M1688">
        <v>182</v>
      </c>
      <c r="N1688">
        <v>196</v>
      </c>
      <c r="O1688">
        <v>307</v>
      </c>
      <c r="P1688">
        <v>26.46</v>
      </c>
      <c r="Q1688">
        <v>80.31</v>
      </c>
      <c r="R1688" s="7">
        <v>1.5643</v>
      </c>
      <c r="S1688" s="8">
        <v>2306200</v>
      </c>
      <c r="T1688">
        <v>9</v>
      </c>
      <c r="U1688" s="9">
        <v>38.914000000000001</v>
      </c>
      <c r="V1688" s="9">
        <v>38.530999999999999</v>
      </c>
      <c r="W1688" s="9">
        <v>33.023000000000003</v>
      </c>
      <c r="X1688" s="9">
        <v>34.642000000000003</v>
      </c>
      <c r="Y1688" s="9">
        <v>41.055999999999997</v>
      </c>
    </row>
    <row r="1689" spans="1:25" hidden="1" x14ac:dyDescent="0.3">
      <c r="A1689" t="s">
        <v>1660</v>
      </c>
      <c r="B1689" t="s">
        <v>1661</v>
      </c>
      <c r="C1689" t="s">
        <v>1829</v>
      </c>
      <c r="D1689" t="s">
        <v>14</v>
      </c>
      <c r="E1689" s="52">
        <f>Transportation!E1689/1000000</f>
        <v>7.3799999999999996E-6</v>
      </c>
      <c r="F1689" s="55">
        <f t="shared" si="177"/>
        <v>1.784175824175826E-6</v>
      </c>
      <c r="G1689" s="57">
        <f t="shared" si="178"/>
        <v>1.7841758241758261E-7</v>
      </c>
      <c r="H1689" s="4">
        <f t="shared" si="179"/>
        <v>2.8384615384615409E-8</v>
      </c>
      <c r="I1689">
        <v>124200</v>
      </c>
      <c r="J1689">
        <f t="shared" si="181"/>
        <v>1.7567831521739128</v>
      </c>
      <c r="K1689" s="50">
        <f t="shared" si="176"/>
        <v>234.42085565889656</v>
      </c>
      <c r="L1689" s="53">
        <f t="shared" si="180"/>
        <v>3.7064394876576787</v>
      </c>
      <c r="M1689">
        <v>16.8</v>
      </c>
      <c r="N1689">
        <v>30.3</v>
      </c>
      <c r="O1689">
        <v>514</v>
      </c>
      <c r="P1689">
        <v>10.08</v>
      </c>
      <c r="Q1689">
        <v>78.77</v>
      </c>
      <c r="R1689" s="7">
        <v>16.959</v>
      </c>
      <c r="S1689">
        <v>46084</v>
      </c>
      <c r="T1689">
        <v>1</v>
      </c>
      <c r="U1689" s="9">
        <v>16.079000000000001</v>
      </c>
      <c r="V1689" s="9">
        <v>16.079000000000001</v>
      </c>
      <c r="W1689" s="9">
        <v>16.079000000000001</v>
      </c>
      <c r="X1689" s="9">
        <v>16.079000000000001</v>
      </c>
      <c r="Y1689" s="9">
        <v>16.079000000000001</v>
      </c>
    </row>
    <row r="1690" spans="1:25" hidden="1" x14ac:dyDescent="0.3">
      <c r="A1690" t="s">
        <v>1660</v>
      </c>
      <c r="B1690" t="s">
        <v>1661</v>
      </c>
      <c r="C1690" t="s">
        <v>1830</v>
      </c>
      <c r="D1690" t="s">
        <v>14</v>
      </c>
      <c r="E1690" s="52">
        <f>Transportation!E1690/1000000</f>
        <v>1.63E-5</v>
      </c>
      <c r="F1690" s="55">
        <f t="shared" si="177"/>
        <v>3.9406593406593445E-6</v>
      </c>
      <c r="G1690" s="57">
        <f t="shared" si="178"/>
        <v>3.9406593406593448E-7</v>
      </c>
      <c r="H1690" s="4">
        <f t="shared" si="179"/>
        <v>6.2692307692307747E-8</v>
      </c>
      <c r="I1690">
        <v>218300</v>
      </c>
      <c r="J1690">
        <f t="shared" si="181"/>
        <v>2.2075841158955565</v>
      </c>
      <c r="K1690" s="50">
        <f t="shared" si="176"/>
        <v>412.02957158081421</v>
      </c>
      <c r="L1690" s="53">
        <f t="shared" si="180"/>
        <v>8.1863094375095091</v>
      </c>
      <c r="M1690">
        <v>21.5</v>
      </c>
      <c r="N1690">
        <v>47.1</v>
      </c>
      <c r="O1690">
        <v>365</v>
      </c>
      <c r="P1690">
        <v>18.440000000000001</v>
      </c>
      <c r="Q1690">
        <v>79.12</v>
      </c>
      <c r="R1690" s="7">
        <v>7.7521000000000004</v>
      </c>
      <c r="S1690" s="8">
        <v>226770</v>
      </c>
      <c r="T1690">
        <v>2</v>
      </c>
      <c r="U1690" s="9">
        <v>21.332000000000001</v>
      </c>
      <c r="V1690" s="9">
        <v>21.338999999999999</v>
      </c>
      <c r="W1690" s="9">
        <v>21.332000000000001</v>
      </c>
      <c r="X1690" s="9">
        <v>21.475999999999999</v>
      </c>
      <c r="Y1690" s="9">
        <v>21.62</v>
      </c>
    </row>
    <row r="1691" spans="1:25" hidden="1" x14ac:dyDescent="0.3">
      <c r="A1691" t="s">
        <v>1660</v>
      </c>
      <c r="B1691" t="s">
        <v>1661</v>
      </c>
      <c r="C1691" t="s">
        <v>1831</v>
      </c>
      <c r="D1691" t="s">
        <v>14</v>
      </c>
      <c r="E1691" s="52">
        <f>Transportation!E1691/1000000</f>
        <v>1.38E-5</v>
      </c>
      <c r="F1691" s="55">
        <f t="shared" si="177"/>
        <v>3.3362637362637397E-6</v>
      </c>
      <c r="G1691" s="57">
        <f t="shared" si="178"/>
        <v>3.3362637362637396E-7</v>
      </c>
      <c r="H1691" s="4">
        <f t="shared" si="179"/>
        <v>5.307692307692313E-8</v>
      </c>
      <c r="I1691">
        <v>221200</v>
      </c>
      <c r="J1691">
        <f t="shared" si="181"/>
        <v>1.8444944620253165</v>
      </c>
      <c r="K1691" s="50">
        <f t="shared" si="176"/>
        <v>417.50316643919422</v>
      </c>
      <c r="L1691" s="53">
        <f t="shared" si="180"/>
        <v>6.9307405053761499</v>
      </c>
      <c r="M1691">
        <v>26.700000000000003</v>
      </c>
      <c r="N1691">
        <v>42.900000000000006</v>
      </c>
      <c r="O1691">
        <v>365</v>
      </c>
      <c r="P1691">
        <v>29.7</v>
      </c>
      <c r="Q1691">
        <v>76.989999999999995</v>
      </c>
      <c r="R1691" s="7">
        <v>8.5116999999999994</v>
      </c>
      <c r="S1691" s="8">
        <v>293660</v>
      </c>
      <c r="T1691">
        <v>4</v>
      </c>
      <c r="U1691" s="9">
        <v>35.414999999999999</v>
      </c>
      <c r="V1691" s="9">
        <v>35.246000000000002</v>
      </c>
      <c r="W1691" s="9">
        <v>34.273000000000003</v>
      </c>
      <c r="X1691" s="9">
        <v>35.103000000000002</v>
      </c>
      <c r="Y1691" s="9">
        <v>35.564</v>
      </c>
    </row>
    <row r="1692" spans="1:25" hidden="1" x14ac:dyDescent="0.3">
      <c r="A1692" t="s">
        <v>1660</v>
      </c>
      <c r="B1692" t="s">
        <v>1661</v>
      </c>
      <c r="C1692" t="s">
        <v>1832</v>
      </c>
      <c r="D1692" t="s">
        <v>14</v>
      </c>
      <c r="E1692" s="52">
        <f>Transportation!E1692/1000000</f>
        <v>2.5300000000000002E-5</v>
      </c>
      <c r="F1692" s="55">
        <f t="shared" si="177"/>
        <v>6.1164835164835234E-6</v>
      </c>
      <c r="G1692" s="57">
        <f t="shared" si="178"/>
        <v>6.1164835164835232E-7</v>
      </c>
      <c r="H1692" s="4">
        <f t="shared" si="179"/>
        <v>9.7307692307692402E-8</v>
      </c>
      <c r="I1692">
        <v>587200</v>
      </c>
      <c r="J1692">
        <f t="shared" si="181"/>
        <v>1.2738487525544961</v>
      </c>
      <c r="K1692" s="50">
        <f t="shared" si="176"/>
        <v>1108.308586496812</v>
      </c>
      <c r="L1692" s="53">
        <f t="shared" si="180"/>
        <v>12.706357593189608</v>
      </c>
      <c r="M1692">
        <v>56.400000000000006</v>
      </c>
      <c r="N1692">
        <v>78.2</v>
      </c>
      <c r="O1692">
        <v>359</v>
      </c>
      <c r="P1692">
        <v>20.48</v>
      </c>
      <c r="Q1692">
        <v>85.88</v>
      </c>
      <c r="R1692" s="7">
        <v>4.5918000000000001</v>
      </c>
      <c r="S1692" s="8">
        <v>571390</v>
      </c>
      <c r="T1692">
        <v>4</v>
      </c>
      <c r="U1692" s="9">
        <v>24.838999999999999</v>
      </c>
      <c r="V1692" s="9">
        <v>24.844999999999999</v>
      </c>
      <c r="W1692" s="9">
        <v>23.248999999999999</v>
      </c>
      <c r="X1692" s="9">
        <v>24.463000000000001</v>
      </c>
      <c r="Y1692" s="9">
        <v>26.099</v>
      </c>
    </row>
    <row r="1693" spans="1:25" hidden="1" x14ac:dyDescent="0.3">
      <c r="A1693" t="s">
        <v>1660</v>
      </c>
      <c r="B1693" t="s">
        <v>1661</v>
      </c>
      <c r="C1693" t="s">
        <v>1833</v>
      </c>
      <c r="D1693" t="s">
        <v>14</v>
      </c>
      <c r="E1693" s="52">
        <f>Transportation!E1693/1000000</f>
        <v>2.6400000000000001E-5</v>
      </c>
      <c r="F1693" s="55">
        <f t="shared" si="177"/>
        <v>6.3824175824175895E-6</v>
      </c>
      <c r="G1693" s="57">
        <f t="shared" si="178"/>
        <v>6.3824175824175893E-7</v>
      </c>
      <c r="H1693" s="4">
        <f t="shared" si="179"/>
        <v>1.0153846153846165E-7</v>
      </c>
      <c r="I1693">
        <v>190900</v>
      </c>
      <c r="J1693">
        <f t="shared" si="181"/>
        <v>4.088663698271346</v>
      </c>
      <c r="K1693" s="50">
        <f t="shared" si="176"/>
        <v>360.31353740163729</v>
      </c>
      <c r="L1693" s="53">
        <f t="shared" si="180"/>
        <v>13.258807923328284</v>
      </c>
      <c r="M1693">
        <v>7.5</v>
      </c>
      <c r="N1693">
        <v>69.7</v>
      </c>
      <c r="O1693">
        <v>351</v>
      </c>
      <c r="P1693">
        <v>25.54</v>
      </c>
      <c r="Q1693">
        <v>87.57</v>
      </c>
      <c r="R1693" s="7">
        <v>5.0389999999999997</v>
      </c>
      <c r="S1693" s="8">
        <v>179070</v>
      </c>
      <c r="T1693">
        <v>1</v>
      </c>
      <c r="U1693" s="9">
        <v>38.456000000000003</v>
      </c>
      <c r="V1693" s="9">
        <v>38.456000000000003</v>
      </c>
      <c r="W1693" s="9">
        <v>38.456000000000003</v>
      </c>
      <c r="X1693" s="9">
        <v>38.456000000000003</v>
      </c>
      <c r="Y1693" s="9">
        <v>38.456000000000003</v>
      </c>
    </row>
    <row r="1694" spans="1:25" hidden="1" x14ac:dyDescent="0.3">
      <c r="A1694" t="s">
        <v>1660</v>
      </c>
      <c r="B1694" t="s">
        <v>1661</v>
      </c>
      <c r="C1694" t="s">
        <v>1834</v>
      </c>
      <c r="D1694" t="s">
        <v>14</v>
      </c>
      <c r="E1694" s="52">
        <f>Transportation!E1694/1000000</f>
        <v>1.4100000000000002E-5</v>
      </c>
      <c r="F1694" s="55">
        <f t="shared" si="177"/>
        <v>3.4087912087912128E-6</v>
      </c>
      <c r="G1694" s="57">
        <f t="shared" si="178"/>
        <v>3.4087912087912131E-7</v>
      </c>
      <c r="H1694" s="4">
        <f t="shared" si="179"/>
        <v>5.4230769230769289E-8</v>
      </c>
      <c r="I1694">
        <v>198600</v>
      </c>
      <c r="J1694">
        <f t="shared" si="181"/>
        <v>2.0990523036253781</v>
      </c>
      <c r="K1694" s="50">
        <f t="shared" si="176"/>
        <v>374.84687547388774</v>
      </c>
      <c r="L1694" s="53">
        <f t="shared" si="180"/>
        <v>7.081408777232153</v>
      </c>
      <c r="M1694">
        <v>24.6</v>
      </c>
      <c r="N1694">
        <v>40</v>
      </c>
      <c r="O1694">
        <v>350</v>
      </c>
      <c r="P1694">
        <v>17.260000000000002</v>
      </c>
      <c r="Q1694">
        <v>80.14</v>
      </c>
      <c r="R1694" s="7">
        <v>8.7500999999999998</v>
      </c>
      <c r="S1694">
        <v>68482</v>
      </c>
      <c r="T1694">
        <v>1</v>
      </c>
      <c r="U1694" s="9">
        <v>18.721</v>
      </c>
      <c r="V1694" s="9">
        <v>18.721</v>
      </c>
      <c r="W1694" s="9">
        <v>18.721</v>
      </c>
      <c r="X1694" s="9">
        <v>18.721</v>
      </c>
      <c r="Y1694" s="9">
        <v>18.721</v>
      </c>
    </row>
    <row r="1695" spans="1:25" hidden="1" x14ac:dyDescent="0.3">
      <c r="A1695" t="s">
        <v>1660</v>
      </c>
      <c r="B1695" t="s">
        <v>1661</v>
      </c>
      <c r="C1695" t="s">
        <v>1835</v>
      </c>
      <c r="D1695" t="s">
        <v>14</v>
      </c>
      <c r="E1695" s="52">
        <f>Transportation!E1695/1000000</f>
        <v>8.9700000000000005E-6</v>
      </c>
      <c r="F1695" s="55">
        <f t="shared" si="177"/>
        <v>2.1685714285714309E-6</v>
      </c>
      <c r="G1695" s="57">
        <f t="shared" si="178"/>
        <v>2.1685714285714309E-7</v>
      </c>
      <c r="H1695" s="4">
        <f t="shared" si="179"/>
        <v>3.4500000000000038E-8</v>
      </c>
      <c r="I1695">
        <v>172200</v>
      </c>
      <c r="J1695">
        <f t="shared" si="181"/>
        <v>1.5400778963414634</v>
      </c>
      <c r="K1695" s="50">
        <f t="shared" si="176"/>
        <v>325.01828779760058</v>
      </c>
      <c r="L1695" s="53">
        <f t="shared" si="180"/>
        <v>4.5049813284944973</v>
      </c>
      <c r="M1695">
        <v>31.1</v>
      </c>
      <c r="N1695">
        <v>30.900000000000002</v>
      </c>
      <c r="O1695">
        <v>435</v>
      </c>
      <c r="P1695">
        <v>21.84</v>
      </c>
      <c r="Q1695">
        <v>76.34</v>
      </c>
      <c r="R1695" s="7">
        <v>14.106999999999999</v>
      </c>
      <c r="S1695">
        <v>26180</v>
      </c>
      <c r="T1695">
        <v>1</v>
      </c>
      <c r="U1695" s="9">
        <v>20.946999999999999</v>
      </c>
      <c r="V1695" s="9">
        <v>20.946999999999999</v>
      </c>
      <c r="W1695" s="9">
        <v>20.946999999999999</v>
      </c>
      <c r="X1695" s="9">
        <v>20.946999999999999</v>
      </c>
      <c r="Y1695" s="9">
        <v>20.946999999999999</v>
      </c>
    </row>
    <row r="1696" spans="1:25" hidden="1" x14ac:dyDescent="0.3">
      <c r="A1696" t="s">
        <v>1660</v>
      </c>
      <c r="B1696" t="s">
        <v>1661</v>
      </c>
      <c r="C1696" t="s">
        <v>1836</v>
      </c>
      <c r="D1696" t="s">
        <v>14</v>
      </c>
      <c r="E1696" s="52">
        <f>Transportation!E1696/1000000</f>
        <v>1.0100000000000002E-5</v>
      </c>
      <c r="F1696" s="55">
        <f t="shared" si="177"/>
        <v>2.4417582417582445E-6</v>
      </c>
      <c r="G1696" s="57">
        <f t="shared" si="178"/>
        <v>2.4417582417582445E-7</v>
      </c>
      <c r="H1696" s="4">
        <f t="shared" si="179"/>
        <v>3.8846153846153888E-8</v>
      </c>
      <c r="I1696">
        <v>103100</v>
      </c>
      <c r="J1696">
        <f t="shared" si="181"/>
        <v>2.8963170465567414</v>
      </c>
      <c r="K1696" s="50">
        <f t="shared" si="176"/>
        <v>194.5957344479246</v>
      </c>
      <c r="L1696" s="53">
        <f t="shared" si="180"/>
        <v>5.0724984858187758</v>
      </c>
      <c r="M1696">
        <v>10.600000000000001</v>
      </c>
      <c r="N1696">
        <v>31.6</v>
      </c>
      <c r="O1696">
        <v>376</v>
      </c>
      <c r="P1696">
        <v>30.71</v>
      </c>
      <c r="Q1696">
        <v>76.22</v>
      </c>
      <c r="R1696" s="7">
        <v>11.88</v>
      </c>
      <c r="S1696" s="8">
        <v>195500</v>
      </c>
      <c r="T1696">
        <v>3</v>
      </c>
      <c r="U1696" s="9">
        <v>38.545000000000002</v>
      </c>
      <c r="V1696" s="9">
        <v>38.728999999999999</v>
      </c>
      <c r="W1696" s="9">
        <v>38.500999999999998</v>
      </c>
      <c r="X1696" s="9">
        <v>39.095999999999997</v>
      </c>
      <c r="Y1696" s="9">
        <v>40.418999999999997</v>
      </c>
    </row>
    <row r="1697" spans="1:25" hidden="1" x14ac:dyDescent="0.3">
      <c r="A1697" t="s">
        <v>1660</v>
      </c>
      <c r="B1697" t="s">
        <v>1661</v>
      </c>
      <c r="C1697" t="s">
        <v>1837</v>
      </c>
      <c r="D1697" t="s">
        <v>14</v>
      </c>
      <c r="E1697" s="52">
        <f>Transportation!E1697/1000000</f>
        <v>2.7700000000000002E-5</v>
      </c>
      <c r="F1697" s="55">
        <f t="shared" si="177"/>
        <v>6.696703296703304E-6</v>
      </c>
      <c r="G1697" s="57">
        <f t="shared" si="178"/>
        <v>6.696703296703304E-7</v>
      </c>
      <c r="H1697" s="4">
        <f t="shared" si="179"/>
        <v>1.0653846153846165E-7</v>
      </c>
      <c r="I1697">
        <v>272900</v>
      </c>
      <c r="J1697">
        <f t="shared" si="181"/>
        <v>3.0009559820447054</v>
      </c>
      <c r="K1697" s="50">
        <f t="shared" si="176"/>
        <v>515.08415063859002</v>
      </c>
      <c r="L1697" s="53">
        <f t="shared" si="180"/>
        <v>13.911703768037635</v>
      </c>
      <c r="M1697">
        <v>17.400000000000002</v>
      </c>
      <c r="N1697">
        <v>65.5</v>
      </c>
      <c r="O1697">
        <v>306</v>
      </c>
      <c r="P1697">
        <v>22.35</v>
      </c>
      <c r="Q1697">
        <v>87.31</v>
      </c>
      <c r="R1697" s="7">
        <v>4.6662999999999997</v>
      </c>
      <c r="S1697" s="8">
        <v>276630</v>
      </c>
      <c r="T1697">
        <v>2</v>
      </c>
      <c r="U1697" s="9">
        <v>28.012</v>
      </c>
      <c r="V1697" s="9">
        <v>27.954000000000001</v>
      </c>
      <c r="W1697" s="9">
        <v>27.748999999999999</v>
      </c>
      <c r="X1697" s="9">
        <v>27.913</v>
      </c>
      <c r="Y1697" s="9">
        <v>28.077999999999999</v>
      </c>
    </row>
    <row r="1698" spans="1:25" hidden="1" x14ac:dyDescent="0.3">
      <c r="A1698" t="s">
        <v>1660</v>
      </c>
      <c r="B1698" t="s">
        <v>1661</v>
      </c>
      <c r="C1698" t="s">
        <v>1838</v>
      </c>
      <c r="D1698" t="s">
        <v>14</v>
      </c>
      <c r="E1698" s="52">
        <f>Transportation!E1698/1000000</f>
        <v>1.1700000000000001E-5</v>
      </c>
      <c r="F1698" s="55">
        <f t="shared" si="177"/>
        <v>2.8285714285714317E-6</v>
      </c>
      <c r="G1698" s="57">
        <f t="shared" si="178"/>
        <v>2.8285714285714317E-7</v>
      </c>
      <c r="H1698" s="4">
        <f t="shared" si="179"/>
        <v>4.5000000000000046E-8</v>
      </c>
      <c r="I1698">
        <v>100300</v>
      </c>
      <c r="J1698">
        <f t="shared" si="181"/>
        <v>3.4488024675972087</v>
      </c>
      <c r="K1698" s="50">
        <f t="shared" si="176"/>
        <v>189.31088423983354</v>
      </c>
      <c r="L1698" s="53">
        <f t="shared" si="180"/>
        <v>5.8760626023841267</v>
      </c>
      <c r="M1698">
        <v>10.3</v>
      </c>
      <c r="N1698">
        <v>31.3</v>
      </c>
      <c r="O1698">
        <v>341</v>
      </c>
      <c r="P1698">
        <v>28.26</v>
      </c>
      <c r="Q1698">
        <v>77.849999999999994</v>
      </c>
      <c r="R1698" s="7">
        <v>10.898</v>
      </c>
      <c r="S1698">
        <v>98053</v>
      </c>
      <c r="T1698">
        <v>1</v>
      </c>
      <c r="U1698" s="9">
        <v>42.465000000000003</v>
      </c>
      <c r="V1698" s="9">
        <v>42.465000000000003</v>
      </c>
      <c r="W1698" s="9">
        <v>42.465000000000003</v>
      </c>
      <c r="X1698" s="9">
        <v>42.465000000000003</v>
      </c>
      <c r="Y1698" s="9">
        <v>42.465000000000003</v>
      </c>
    </row>
    <row r="1699" spans="1:25" hidden="1" x14ac:dyDescent="0.3">
      <c r="A1699" t="s">
        <v>1660</v>
      </c>
      <c r="B1699" t="s">
        <v>1661</v>
      </c>
      <c r="C1699" t="s">
        <v>1839</v>
      </c>
      <c r="D1699" t="s">
        <v>14</v>
      </c>
      <c r="E1699" s="52">
        <f>Transportation!E1699/1000000</f>
        <v>8.0800000000000006E-6</v>
      </c>
      <c r="F1699" s="55">
        <f t="shared" si="177"/>
        <v>1.9534065934065956E-6</v>
      </c>
      <c r="G1699" s="57">
        <f t="shared" si="178"/>
        <v>1.9534065934065956E-7</v>
      </c>
      <c r="H1699" s="4">
        <f t="shared" si="179"/>
        <v>3.1076923076923111E-8</v>
      </c>
      <c r="I1699">
        <v>116200</v>
      </c>
      <c r="J1699">
        <f t="shared" si="181"/>
        <v>2.0558367469879522</v>
      </c>
      <c r="K1699" s="50">
        <f t="shared" si="176"/>
        <v>219.32128363577922</v>
      </c>
      <c r="L1699" s="53">
        <f t="shared" si="180"/>
        <v>4.0579987886550208</v>
      </c>
      <c r="M1699">
        <v>19.900000000000002</v>
      </c>
      <c r="N1699">
        <v>26</v>
      </c>
      <c r="O1699">
        <v>395</v>
      </c>
      <c r="P1699">
        <v>26.6</v>
      </c>
      <c r="Q1699">
        <v>74.849999999999994</v>
      </c>
      <c r="R1699" s="7">
        <v>15.191000000000001</v>
      </c>
      <c r="S1699">
        <v>84984</v>
      </c>
      <c r="T1699">
        <v>2</v>
      </c>
      <c r="U1699" s="9">
        <v>25.672000000000001</v>
      </c>
      <c r="V1699" s="9">
        <v>25.591000000000001</v>
      </c>
      <c r="W1699" s="9">
        <v>25.341000000000001</v>
      </c>
      <c r="X1699" s="9">
        <v>25.553999999999998</v>
      </c>
      <c r="Y1699" s="9">
        <v>25.768000000000001</v>
      </c>
    </row>
    <row r="1700" spans="1:25" hidden="1" x14ac:dyDescent="0.3">
      <c r="A1700" t="s">
        <v>1660</v>
      </c>
      <c r="B1700" t="s">
        <v>1661</v>
      </c>
      <c r="C1700" t="s">
        <v>1840</v>
      </c>
      <c r="D1700" t="s">
        <v>14</v>
      </c>
      <c r="E1700" s="52">
        <f>Transportation!E1700/1000000</f>
        <v>2.4100000000000003E-5</v>
      </c>
      <c r="F1700" s="55">
        <f t="shared" si="177"/>
        <v>5.8263736263736335E-6</v>
      </c>
      <c r="G1700" s="57">
        <f t="shared" si="178"/>
        <v>5.8263736263736333E-7</v>
      </c>
      <c r="H1700" s="4">
        <f t="shared" si="179"/>
        <v>9.269230769230779E-8</v>
      </c>
      <c r="I1700">
        <v>1356000</v>
      </c>
      <c r="J1700">
        <f t="shared" si="181"/>
        <v>0.52546131084070802</v>
      </c>
      <c r="K1700" s="50">
        <f t="shared" si="176"/>
        <v>2559.3774579183878</v>
      </c>
      <c r="L1700" s="53">
        <f t="shared" si="180"/>
        <v>12.103684505765596</v>
      </c>
      <c r="M1700">
        <v>510</v>
      </c>
      <c r="N1700">
        <v>60.1</v>
      </c>
      <c r="O1700">
        <v>170</v>
      </c>
      <c r="P1700">
        <v>10.029999999999999</v>
      </c>
      <c r="Q1700">
        <v>76.37</v>
      </c>
      <c r="R1700" s="7">
        <v>2.8332000000000002</v>
      </c>
      <c r="S1700" s="8">
        <v>1479400</v>
      </c>
      <c r="T1700">
        <v>13</v>
      </c>
      <c r="U1700" s="9">
        <v>17.183</v>
      </c>
      <c r="V1700" s="9">
        <v>13.967000000000001</v>
      </c>
      <c r="W1700" s="9">
        <v>15.19</v>
      </c>
      <c r="X1700" s="9">
        <v>16.128</v>
      </c>
      <c r="Y1700" s="9">
        <v>18.428999999999998</v>
      </c>
    </row>
    <row r="1701" spans="1:25" hidden="1" x14ac:dyDescent="0.3">
      <c r="A1701" t="s">
        <v>1660</v>
      </c>
      <c r="B1701" t="s">
        <v>1661</v>
      </c>
      <c r="C1701" t="s">
        <v>1841</v>
      </c>
      <c r="D1701" t="s">
        <v>14</v>
      </c>
      <c r="E1701" s="52">
        <f>Transportation!E1701/1000000</f>
        <v>1.0200000000000001E-5</v>
      </c>
      <c r="F1701" s="55">
        <f t="shared" si="177"/>
        <v>2.4659340659340687E-6</v>
      </c>
      <c r="G1701" s="57">
        <f t="shared" si="178"/>
        <v>2.4659340659340688E-7</v>
      </c>
      <c r="H1701" s="4">
        <f t="shared" si="179"/>
        <v>3.9230769230769267E-8</v>
      </c>
      <c r="I1701">
        <v>113900</v>
      </c>
      <c r="J1701">
        <f t="shared" si="181"/>
        <v>2.6476455223880597</v>
      </c>
      <c r="K1701" s="50">
        <f t="shared" si="176"/>
        <v>214.98015667913302</v>
      </c>
      <c r="L1701" s="53">
        <f t="shared" si="180"/>
        <v>5.1227212431041096</v>
      </c>
      <c r="M1701">
        <v>7.16</v>
      </c>
      <c r="N1701">
        <v>42.6</v>
      </c>
      <c r="O1701">
        <v>533</v>
      </c>
      <c r="P1701">
        <v>13.14</v>
      </c>
      <c r="Q1701">
        <v>78.13</v>
      </c>
      <c r="R1701" s="7">
        <v>12.525</v>
      </c>
      <c r="S1701">
        <v>55965</v>
      </c>
      <c r="T1701">
        <v>1</v>
      </c>
      <c r="U1701" s="9">
        <v>14.297000000000001</v>
      </c>
      <c r="V1701" s="9">
        <v>14.297000000000001</v>
      </c>
      <c r="W1701" s="9">
        <v>14.297000000000001</v>
      </c>
      <c r="X1701" s="9">
        <v>14.297000000000001</v>
      </c>
      <c r="Y1701" s="9">
        <v>14.297000000000001</v>
      </c>
    </row>
    <row r="1702" spans="1:25" hidden="1" x14ac:dyDescent="0.3">
      <c r="A1702" t="s">
        <v>1660</v>
      </c>
      <c r="B1702" t="s">
        <v>1661</v>
      </c>
      <c r="C1702" t="s">
        <v>1842</v>
      </c>
      <c r="D1702" t="s">
        <v>14</v>
      </c>
      <c r="E1702" s="52">
        <f>Transportation!E1702/1000000</f>
        <v>1.63E-5</v>
      </c>
      <c r="F1702" s="55">
        <f t="shared" si="177"/>
        <v>3.9406593406593445E-6</v>
      </c>
      <c r="G1702" s="57">
        <f t="shared" si="178"/>
        <v>3.9406593406593448E-7</v>
      </c>
      <c r="H1702" s="4">
        <f t="shared" si="179"/>
        <v>6.2692307692307747E-8</v>
      </c>
      <c r="I1702">
        <v>505500</v>
      </c>
      <c r="J1702">
        <f t="shared" si="181"/>
        <v>0.95334443620178044</v>
      </c>
      <c r="K1702" s="50">
        <f t="shared" si="176"/>
        <v>954.10420721072637</v>
      </c>
      <c r="L1702" s="53">
        <f t="shared" si="180"/>
        <v>8.1863094375095091</v>
      </c>
      <c r="M1702">
        <v>49.800000000000004</v>
      </c>
      <c r="N1702">
        <v>71.600000000000009</v>
      </c>
      <c r="O1702">
        <v>508</v>
      </c>
      <c r="P1702">
        <v>16.7</v>
      </c>
      <c r="Q1702">
        <v>74.23</v>
      </c>
      <c r="R1702" s="7">
        <v>7.0854999999999997</v>
      </c>
      <c r="S1702" s="8">
        <v>708580</v>
      </c>
      <c r="T1702">
        <v>5</v>
      </c>
      <c r="U1702" s="9">
        <v>18.332000000000001</v>
      </c>
      <c r="V1702" s="9">
        <v>18.256</v>
      </c>
      <c r="W1702" s="9">
        <v>17.452999999999999</v>
      </c>
      <c r="X1702" s="9">
        <v>18.332000000000001</v>
      </c>
      <c r="Y1702" s="9">
        <v>18.963999999999999</v>
      </c>
    </row>
    <row r="1703" spans="1:25" hidden="1" x14ac:dyDescent="0.3">
      <c r="A1703" t="s">
        <v>1660</v>
      </c>
      <c r="B1703" t="s">
        <v>1661</v>
      </c>
      <c r="C1703" t="s">
        <v>1843</v>
      </c>
      <c r="D1703" t="s">
        <v>14</v>
      </c>
      <c r="E1703" s="52">
        <f>Transportation!E1703/1000000</f>
        <v>1.5100000000000001E-4</v>
      </c>
      <c r="F1703" s="55">
        <f t="shared" si="177"/>
        <v>3.6505494505494547E-5</v>
      </c>
      <c r="G1703" s="57">
        <f t="shared" si="178"/>
        <v>3.6505494505494547E-6</v>
      </c>
      <c r="H1703" s="4">
        <f t="shared" si="179"/>
        <v>5.8076923076923137E-7</v>
      </c>
      <c r="I1703">
        <v>13060000</v>
      </c>
      <c r="J1703">
        <f t="shared" si="181"/>
        <v>0.34183549961715159</v>
      </c>
      <c r="K1703" s="50">
        <f t="shared" si="176"/>
        <v>24650.051327739042</v>
      </c>
      <c r="L1703" s="53">
        <f t="shared" si="180"/>
        <v>75.836363500854944</v>
      </c>
      <c r="M1703">
        <v>590</v>
      </c>
      <c r="N1703">
        <v>538</v>
      </c>
      <c r="O1703">
        <v>376</v>
      </c>
      <c r="P1703">
        <v>22.67</v>
      </c>
      <c r="Q1703">
        <v>88.36</v>
      </c>
      <c r="R1703" s="7">
        <v>0.70001999999999998</v>
      </c>
      <c r="S1703" s="8">
        <v>17147000</v>
      </c>
      <c r="T1703">
        <v>22</v>
      </c>
      <c r="U1703" s="9">
        <v>33.773000000000003</v>
      </c>
      <c r="V1703" s="9">
        <v>33.805999999999997</v>
      </c>
      <c r="W1703" s="9">
        <v>31.117999999999999</v>
      </c>
      <c r="X1703" s="9">
        <v>33.533000000000001</v>
      </c>
      <c r="Y1703" s="9">
        <v>34.642000000000003</v>
      </c>
    </row>
    <row r="1704" spans="1:25" hidden="1" x14ac:dyDescent="0.3">
      <c r="A1704" t="s">
        <v>1660</v>
      </c>
      <c r="B1704" t="s">
        <v>1661</v>
      </c>
      <c r="C1704" t="s">
        <v>1844</v>
      </c>
      <c r="D1704" t="s">
        <v>14</v>
      </c>
      <c r="E1704" s="52">
        <f>Transportation!E1704/1000000</f>
        <v>1.6900000000000001E-5</v>
      </c>
      <c r="F1704" s="55">
        <f t="shared" si="177"/>
        <v>4.0857142857142899E-6</v>
      </c>
      <c r="G1704" s="57">
        <f t="shared" si="178"/>
        <v>4.0857142857142902E-7</v>
      </c>
      <c r="H1704" s="4">
        <f t="shared" si="179"/>
        <v>6.5000000000000066E-8</v>
      </c>
      <c r="I1704">
        <v>380100</v>
      </c>
      <c r="J1704">
        <f t="shared" si="181"/>
        <v>1.3145352209944752</v>
      </c>
      <c r="K1704" s="50">
        <f t="shared" si="176"/>
        <v>717.41841574836224</v>
      </c>
      <c r="L1704" s="53">
        <f t="shared" si="180"/>
        <v>8.487645981221517</v>
      </c>
      <c r="M1704">
        <v>11.8</v>
      </c>
      <c r="N1704">
        <v>111</v>
      </c>
      <c r="O1704">
        <v>917</v>
      </c>
      <c r="P1704">
        <v>8.89</v>
      </c>
      <c r="Q1704">
        <v>76.599999999999994</v>
      </c>
      <c r="R1704" s="7">
        <v>8.2870000000000008</v>
      </c>
      <c r="S1704" s="8">
        <v>223840</v>
      </c>
      <c r="T1704">
        <v>3</v>
      </c>
      <c r="U1704" s="9">
        <v>14.446999999999999</v>
      </c>
      <c r="V1704" s="9">
        <v>5.4945000000000004</v>
      </c>
      <c r="W1704" s="9">
        <v>14.446999999999999</v>
      </c>
      <c r="X1704" s="9">
        <v>14.446999999999999</v>
      </c>
      <c r="Y1704" s="9">
        <v>14.446999999999999</v>
      </c>
    </row>
    <row r="1705" spans="1:25" hidden="1" x14ac:dyDescent="0.3">
      <c r="A1705" t="s">
        <v>1660</v>
      </c>
      <c r="B1705" t="s">
        <v>1661</v>
      </c>
      <c r="C1705" t="s">
        <v>1845</v>
      </c>
      <c r="D1705" t="s">
        <v>14</v>
      </c>
      <c r="E1705" s="52">
        <f>Transportation!E1705/1000000</f>
        <v>1.8499999999999999E-5</v>
      </c>
      <c r="F1705" s="55">
        <f t="shared" si="177"/>
        <v>4.4725274725274767E-6</v>
      </c>
      <c r="G1705" s="57">
        <f t="shared" si="178"/>
        <v>4.4725274725274769E-7</v>
      </c>
      <c r="H1705" s="4">
        <f t="shared" si="179"/>
        <v>7.1153846153846224E-8</v>
      </c>
      <c r="I1705">
        <v>315700</v>
      </c>
      <c r="J1705">
        <f t="shared" si="181"/>
        <v>1.7325291019955653</v>
      </c>
      <c r="K1705" s="50">
        <f t="shared" si="176"/>
        <v>595.86686096226765</v>
      </c>
      <c r="L1705" s="53">
        <f t="shared" si="180"/>
        <v>9.2912100977868644</v>
      </c>
      <c r="M1705">
        <v>41.6</v>
      </c>
      <c r="N1705">
        <v>48.900000000000006</v>
      </c>
      <c r="O1705">
        <v>333</v>
      </c>
      <c r="P1705">
        <v>22.38</v>
      </c>
      <c r="Q1705">
        <v>82.71</v>
      </c>
      <c r="R1705" s="7">
        <v>6.8052999999999999</v>
      </c>
      <c r="S1705">
        <v>48261</v>
      </c>
      <c r="T1705">
        <v>4</v>
      </c>
      <c r="U1705" s="9">
        <v>22.722000000000001</v>
      </c>
      <c r="V1705" s="9">
        <v>23.335999999999999</v>
      </c>
      <c r="W1705" s="9">
        <v>21.283999999999999</v>
      </c>
      <c r="X1705" s="9">
        <v>22.962</v>
      </c>
      <c r="Y1705" s="9">
        <v>24.962</v>
      </c>
    </row>
    <row r="1706" spans="1:25" hidden="1" x14ac:dyDescent="0.3">
      <c r="A1706" t="s">
        <v>1660</v>
      </c>
      <c r="B1706" t="s">
        <v>1661</v>
      </c>
      <c r="C1706" t="s">
        <v>1846</v>
      </c>
      <c r="D1706" t="s">
        <v>14</v>
      </c>
      <c r="E1706" s="52">
        <f>Transportation!E1706/1000000</f>
        <v>2.4200000000000002E-5</v>
      </c>
      <c r="F1706" s="55">
        <f t="shared" si="177"/>
        <v>5.8505494505494573E-6</v>
      </c>
      <c r="G1706" s="57">
        <f t="shared" si="178"/>
        <v>5.8505494505494571E-7</v>
      </c>
      <c r="H1706" s="4">
        <f t="shared" si="179"/>
        <v>9.307692307692317E-8</v>
      </c>
      <c r="I1706">
        <v>703200</v>
      </c>
      <c r="J1706">
        <f t="shared" si="181"/>
        <v>1.0174659769624574</v>
      </c>
      <c r="K1706" s="50">
        <f t="shared" si="176"/>
        <v>1327.2523808320134</v>
      </c>
      <c r="L1706" s="53">
        <f t="shared" si="180"/>
        <v>12.153907263050929</v>
      </c>
      <c r="M1706">
        <v>72.400000000000006</v>
      </c>
      <c r="N1706">
        <v>82.7</v>
      </c>
      <c r="O1706">
        <v>390</v>
      </c>
      <c r="P1706">
        <v>25.18</v>
      </c>
      <c r="Q1706">
        <v>75.849999999999994</v>
      </c>
      <c r="R1706" s="7">
        <v>4.7159000000000004</v>
      </c>
      <c r="S1706" s="8">
        <v>259070</v>
      </c>
      <c r="T1706">
        <v>5</v>
      </c>
      <c r="U1706" s="9">
        <v>25.283000000000001</v>
      </c>
      <c r="V1706" s="9">
        <v>25.056000000000001</v>
      </c>
      <c r="W1706" s="9">
        <v>24.202000000000002</v>
      </c>
      <c r="X1706" s="9">
        <v>24.535</v>
      </c>
      <c r="Y1706" s="9">
        <v>25.388999999999999</v>
      </c>
    </row>
    <row r="1707" spans="1:25" hidden="1" x14ac:dyDescent="0.3">
      <c r="A1707" t="s">
        <v>1660</v>
      </c>
      <c r="B1707" t="s">
        <v>1661</v>
      </c>
      <c r="C1707" t="s">
        <v>1847</v>
      </c>
      <c r="D1707" t="s">
        <v>14</v>
      </c>
      <c r="E1707" s="52">
        <f>Transportation!E1707/1000000</f>
        <v>1.7600000000000001E-5</v>
      </c>
      <c r="F1707" s="55">
        <f t="shared" si="177"/>
        <v>4.2549450549450599E-6</v>
      </c>
      <c r="G1707" s="57">
        <f t="shared" si="178"/>
        <v>4.2549450549450595E-7</v>
      </c>
      <c r="H1707" s="4">
        <f t="shared" si="179"/>
        <v>6.7692307692307765E-8</v>
      </c>
      <c r="I1707">
        <v>880300</v>
      </c>
      <c r="J1707">
        <f t="shared" si="181"/>
        <v>0.59110598659547886</v>
      </c>
      <c r="K1707" s="50">
        <f t="shared" si="176"/>
        <v>1661.5191564937734</v>
      </c>
      <c r="L1707" s="53">
        <f t="shared" si="180"/>
        <v>8.8392052822188578</v>
      </c>
      <c r="M1707">
        <v>91</v>
      </c>
      <c r="N1707">
        <v>92.300000000000011</v>
      </c>
      <c r="O1707">
        <v>681</v>
      </c>
      <c r="P1707">
        <v>11.25</v>
      </c>
      <c r="Q1707">
        <v>75.8</v>
      </c>
      <c r="R1707" s="7">
        <v>7.3787000000000003</v>
      </c>
      <c r="S1707" s="8">
        <v>660210</v>
      </c>
      <c r="T1707">
        <v>6</v>
      </c>
      <c r="U1707" s="9">
        <v>19.259</v>
      </c>
      <c r="V1707" s="9">
        <v>11.72</v>
      </c>
      <c r="W1707" s="9">
        <v>18.963999999999999</v>
      </c>
      <c r="X1707" s="9">
        <v>19.207000000000001</v>
      </c>
      <c r="Y1707" s="9">
        <v>19.401</v>
      </c>
    </row>
    <row r="1708" spans="1:25" hidden="1" x14ac:dyDescent="0.3">
      <c r="A1708" t="s">
        <v>1660</v>
      </c>
      <c r="B1708" t="s">
        <v>1661</v>
      </c>
      <c r="C1708" t="s">
        <v>1848</v>
      </c>
      <c r="D1708" t="s">
        <v>14</v>
      </c>
      <c r="E1708" s="52">
        <f>Transportation!E1708/1000000</f>
        <v>1.5400000000000002E-5</v>
      </c>
      <c r="F1708" s="55">
        <f t="shared" si="177"/>
        <v>3.7230769230769273E-6</v>
      </c>
      <c r="G1708" s="57">
        <f t="shared" si="178"/>
        <v>3.7230769230769273E-7</v>
      </c>
      <c r="H1708" s="4">
        <f t="shared" si="179"/>
        <v>5.9230769230769294E-8</v>
      </c>
      <c r="I1708">
        <v>148200</v>
      </c>
      <c r="J1708">
        <f t="shared" si="181"/>
        <v>3.0722454453441301</v>
      </c>
      <c r="K1708" s="50">
        <f t="shared" si="176"/>
        <v>279.71957172824858</v>
      </c>
      <c r="L1708" s="53">
        <f t="shared" si="180"/>
        <v>7.7343046219415008</v>
      </c>
      <c r="M1708">
        <v>13.8</v>
      </c>
      <c r="N1708">
        <v>39.900000000000006</v>
      </c>
      <c r="O1708">
        <v>329</v>
      </c>
      <c r="P1708">
        <v>23.42</v>
      </c>
      <c r="Q1708">
        <v>88.49</v>
      </c>
      <c r="R1708" s="7">
        <v>8.2469999999999999</v>
      </c>
      <c r="S1708" s="8">
        <v>367540</v>
      </c>
      <c r="T1708">
        <v>3</v>
      </c>
      <c r="U1708" s="9">
        <v>34.122</v>
      </c>
      <c r="V1708" s="9">
        <v>33.973999999999997</v>
      </c>
      <c r="W1708" s="9">
        <v>32.606000000000002</v>
      </c>
      <c r="X1708" s="9">
        <v>32.884</v>
      </c>
      <c r="Y1708" s="9">
        <v>34.134</v>
      </c>
    </row>
    <row r="1709" spans="1:25" hidden="1" x14ac:dyDescent="0.3">
      <c r="A1709" t="s">
        <v>1660</v>
      </c>
      <c r="B1709" t="s">
        <v>1661</v>
      </c>
      <c r="C1709" t="s">
        <v>1849</v>
      </c>
      <c r="D1709" t="s">
        <v>14</v>
      </c>
      <c r="E1709" s="52">
        <f>Transportation!E1709/1000000</f>
        <v>9.5000000000000005E-6</v>
      </c>
      <c r="F1709" s="55">
        <f t="shared" si="177"/>
        <v>2.2967032967032991E-6</v>
      </c>
      <c r="G1709" s="57">
        <f t="shared" si="178"/>
        <v>2.2967032967032993E-7</v>
      </c>
      <c r="H1709" s="4">
        <f t="shared" si="179"/>
        <v>3.6538461538461575E-8</v>
      </c>
      <c r="I1709">
        <v>160800</v>
      </c>
      <c r="J1709">
        <f t="shared" si="181"/>
        <v>1.7467105876865672</v>
      </c>
      <c r="K1709" s="50">
        <f t="shared" si="176"/>
        <v>303.50139766465838</v>
      </c>
      <c r="L1709" s="53">
        <f t="shared" si="180"/>
        <v>4.7711619421067697</v>
      </c>
      <c r="M1709">
        <v>16.3</v>
      </c>
      <c r="N1709">
        <v>39.800000000000004</v>
      </c>
      <c r="O1709">
        <v>526</v>
      </c>
      <c r="P1709">
        <v>10.97</v>
      </c>
      <c r="Q1709">
        <v>79.38</v>
      </c>
      <c r="R1709" s="7">
        <v>13.21</v>
      </c>
      <c r="S1709" s="8">
        <v>295530</v>
      </c>
      <c r="T1709">
        <v>2</v>
      </c>
      <c r="U1709" s="9">
        <v>16.128</v>
      </c>
      <c r="V1709" s="9">
        <v>16.125</v>
      </c>
      <c r="W1709" s="9">
        <v>15.981</v>
      </c>
      <c r="X1709" s="9">
        <v>16.053999999999998</v>
      </c>
      <c r="Y1709" s="9">
        <v>16.128</v>
      </c>
    </row>
    <row r="1710" spans="1:25" hidden="1" x14ac:dyDescent="0.3">
      <c r="A1710" t="s">
        <v>1660</v>
      </c>
      <c r="B1710" t="s">
        <v>1661</v>
      </c>
      <c r="C1710" t="s">
        <v>1850</v>
      </c>
      <c r="D1710" t="s">
        <v>14</v>
      </c>
      <c r="E1710" s="52">
        <f>Transportation!E1710/1000000</f>
        <v>1.6400000000000002E-5</v>
      </c>
      <c r="F1710" s="55">
        <f t="shared" si="177"/>
        <v>3.9648351648351692E-6</v>
      </c>
      <c r="G1710" s="57">
        <f t="shared" si="178"/>
        <v>3.9648351648351696E-7</v>
      </c>
      <c r="H1710" s="4">
        <f t="shared" si="179"/>
        <v>6.307692307692314E-8</v>
      </c>
      <c r="I1710">
        <v>343000</v>
      </c>
      <c r="J1710">
        <f t="shared" si="181"/>
        <v>1.4136214285714288</v>
      </c>
      <c r="K1710" s="50">
        <f t="shared" si="176"/>
        <v>647.39415049115553</v>
      </c>
      <c r="L1710" s="53">
        <f t="shared" si="180"/>
        <v>8.2365321947948438</v>
      </c>
      <c r="M1710">
        <v>25.3</v>
      </c>
      <c r="N1710">
        <v>68.3</v>
      </c>
      <c r="O1710">
        <v>518</v>
      </c>
      <c r="P1710">
        <v>15.83</v>
      </c>
      <c r="Q1710">
        <v>78.03</v>
      </c>
      <c r="R1710" s="7">
        <v>7.5860000000000003</v>
      </c>
      <c r="S1710" s="8">
        <v>232090</v>
      </c>
      <c r="T1710">
        <v>3</v>
      </c>
      <c r="U1710" s="9">
        <v>19.207000000000001</v>
      </c>
      <c r="V1710" s="9">
        <v>19.196000000000002</v>
      </c>
      <c r="W1710" s="9">
        <v>17.991</v>
      </c>
      <c r="X1710" s="9">
        <v>18.963999999999999</v>
      </c>
      <c r="Y1710" s="9">
        <v>19.207000000000001</v>
      </c>
    </row>
    <row r="1711" spans="1:25" hidden="1" x14ac:dyDescent="0.3">
      <c r="A1711" t="s">
        <v>1660</v>
      </c>
      <c r="B1711" t="s">
        <v>1661</v>
      </c>
      <c r="C1711" t="s">
        <v>1851</v>
      </c>
      <c r="D1711" t="s">
        <v>14</v>
      </c>
      <c r="E1711" s="52">
        <f>Transportation!E1711/1000000</f>
        <v>1.3499999999999999E-5</v>
      </c>
      <c r="F1711" s="55">
        <f t="shared" si="177"/>
        <v>3.263736263736267E-6</v>
      </c>
      <c r="G1711" s="57">
        <f t="shared" si="178"/>
        <v>3.2637362637362671E-7</v>
      </c>
      <c r="H1711" s="4">
        <f t="shared" si="179"/>
        <v>5.192307692307697E-8</v>
      </c>
      <c r="I1711">
        <v>121500</v>
      </c>
      <c r="J1711">
        <f t="shared" si="181"/>
        <v>3.2850416666666669</v>
      </c>
      <c r="K1711" s="50">
        <f t="shared" si="176"/>
        <v>229.32475010109448</v>
      </c>
      <c r="L1711" s="53">
        <f t="shared" si="180"/>
        <v>6.780072233520146</v>
      </c>
      <c r="M1711">
        <v>10.4</v>
      </c>
      <c r="N1711">
        <v>37.6</v>
      </c>
      <c r="O1711">
        <v>338</v>
      </c>
      <c r="P1711">
        <v>27.96</v>
      </c>
      <c r="Q1711">
        <v>80.77</v>
      </c>
      <c r="R1711" s="7">
        <v>8.9884000000000004</v>
      </c>
      <c r="S1711">
        <v>78061</v>
      </c>
      <c r="T1711">
        <v>1</v>
      </c>
      <c r="U1711" s="9">
        <v>37.448</v>
      </c>
      <c r="V1711" s="9">
        <v>37.448</v>
      </c>
      <c r="W1711" s="9">
        <v>37.448</v>
      </c>
      <c r="X1711" s="9">
        <v>37.448</v>
      </c>
      <c r="Y1711" s="9">
        <v>37.448</v>
      </c>
    </row>
    <row r="1712" spans="1:25" hidden="1" x14ac:dyDescent="0.3">
      <c r="A1712" t="s">
        <v>1660</v>
      </c>
      <c r="B1712" t="s">
        <v>1661</v>
      </c>
      <c r="C1712" t="s">
        <v>1852</v>
      </c>
      <c r="D1712" t="s">
        <v>14</v>
      </c>
      <c r="E1712" s="52">
        <f>Transportation!E1712/1000000</f>
        <v>1.3100000000000002E-5</v>
      </c>
      <c r="F1712" s="55">
        <f t="shared" si="177"/>
        <v>3.1670329670329705E-6</v>
      </c>
      <c r="G1712" s="57">
        <f t="shared" si="178"/>
        <v>3.1670329670329708E-7</v>
      </c>
      <c r="H1712" s="4">
        <f t="shared" si="179"/>
        <v>5.0384615384615437E-8</v>
      </c>
      <c r="I1712">
        <v>111900</v>
      </c>
      <c r="J1712">
        <f t="shared" si="181"/>
        <v>3.4611833109919576</v>
      </c>
      <c r="K1712" s="50">
        <f t="shared" si="176"/>
        <v>211.20526367335367</v>
      </c>
      <c r="L1712" s="53">
        <f t="shared" si="180"/>
        <v>6.5791812043788083</v>
      </c>
      <c r="M1712">
        <v>8.2100000000000009</v>
      </c>
      <c r="N1712">
        <v>39.1</v>
      </c>
      <c r="O1712">
        <v>349</v>
      </c>
      <c r="P1712">
        <v>24.7</v>
      </c>
      <c r="Q1712">
        <v>78.41</v>
      </c>
      <c r="R1712" s="7">
        <v>8.9404000000000003</v>
      </c>
      <c r="S1712" s="8">
        <v>108010</v>
      </c>
      <c r="T1712">
        <v>4</v>
      </c>
      <c r="U1712" s="9">
        <v>21.88</v>
      </c>
      <c r="V1712" s="9">
        <v>21.853999999999999</v>
      </c>
      <c r="W1712" s="9">
        <v>21.332000000000001</v>
      </c>
      <c r="X1712" s="9">
        <v>21.74</v>
      </c>
      <c r="Y1712" s="9">
        <v>22.1</v>
      </c>
    </row>
    <row r="1713" spans="1:25" hidden="1" x14ac:dyDescent="0.3">
      <c r="A1713" t="s">
        <v>1660</v>
      </c>
      <c r="B1713" t="s">
        <v>1661</v>
      </c>
      <c r="C1713" t="s">
        <v>1853</v>
      </c>
      <c r="D1713" t="s">
        <v>14</v>
      </c>
      <c r="E1713" s="52">
        <f>Transportation!E1713/1000000</f>
        <v>1.4600000000000001E-5</v>
      </c>
      <c r="F1713" s="55">
        <f t="shared" si="177"/>
        <v>3.5296703296703335E-6</v>
      </c>
      <c r="G1713" s="57">
        <f t="shared" si="178"/>
        <v>3.5296703296703337E-7</v>
      </c>
      <c r="H1713" s="4">
        <f t="shared" si="179"/>
        <v>5.6153846153846209E-8</v>
      </c>
      <c r="I1713">
        <v>300000</v>
      </c>
      <c r="J1713">
        <f t="shared" si="181"/>
        <v>1.4388482499999999</v>
      </c>
      <c r="K1713" s="50">
        <f t="shared" si="176"/>
        <v>566.23395086689993</v>
      </c>
      <c r="L1713" s="53">
        <f t="shared" si="180"/>
        <v>7.3325225636588236</v>
      </c>
      <c r="M1713">
        <v>27.6</v>
      </c>
      <c r="N1713">
        <v>57.1</v>
      </c>
      <c r="O1713">
        <v>482</v>
      </c>
      <c r="P1713">
        <v>18.41</v>
      </c>
      <c r="Q1713">
        <v>76.569999999999993</v>
      </c>
      <c r="R1713" s="7">
        <v>8.4420999999999999</v>
      </c>
      <c r="S1713" s="8">
        <v>204920</v>
      </c>
      <c r="T1713">
        <v>4</v>
      </c>
      <c r="U1713" s="9">
        <v>18.459</v>
      </c>
      <c r="V1713" s="9">
        <v>18.497</v>
      </c>
      <c r="W1713" s="9">
        <v>18.381</v>
      </c>
      <c r="X1713" s="9">
        <v>18.454000000000001</v>
      </c>
      <c r="Y1713" s="9">
        <v>18.672999999999998</v>
      </c>
    </row>
    <row r="1714" spans="1:25" hidden="1" x14ac:dyDescent="0.3">
      <c r="A1714" t="s">
        <v>1660</v>
      </c>
      <c r="B1714" t="s">
        <v>1661</v>
      </c>
      <c r="C1714" t="s">
        <v>1854</v>
      </c>
      <c r="D1714" t="s">
        <v>14</v>
      </c>
      <c r="E1714" s="52">
        <f>Transportation!E1714/1000000</f>
        <v>5.7900000000000005E-5</v>
      </c>
      <c r="F1714" s="55">
        <f t="shared" si="177"/>
        <v>1.3997802197802214E-5</v>
      </c>
      <c r="G1714" s="57">
        <f t="shared" si="178"/>
        <v>1.3997802197802214E-6</v>
      </c>
      <c r="H1714" s="4">
        <f t="shared" si="179"/>
        <v>2.2269230769230792E-7</v>
      </c>
      <c r="I1714">
        <v>2246000</v>
      </c>
      <c r="J1714">
        <f t="shared" si="181"/>
        <v>0.76217061999109526</v>
      </c>
      <c r="K1714" s="50">
        <f t="shared" ref="K1714:K1777" si="182">I1714*CVDIND</f>
        <v>4239.2048454901906</v>
      </c>
      <c r="L1714" s="53">
        <f t="shared" si="180"/>
        <v>29.078976468208619</v>
      </c>
      <c r="M1714">
        <v>174</v>
      </c>
      <c r="N1714">
        <v>170</v>
      </c>
      <c r="O1714">
        <v>321</v>
      </c>
      <c r="P1714">
        <v>26.85</v>
      </c>
      <c r="Q1714">
        <v>80.930000000000007</v>
      </c>
      <c r="R1714" s="7">
        <v>1.8846000000000001</v>
      </c>
      <c r="S1714" s="8">
        <v>1772900</v>
      </c>
      <c r="T1714">
        <v>7</v>
      </c>
      <c r="U1714" s="9">
        <v>42.267000000000003</v>
      </c>
      <c r="V1714" s="9">
        <v>42.475999999999999</v>
      </c>
      <c r="W1714" s="9">
        <v>39.872</v>
      </c>
      <c r="X1714" s="9">
        <v>41.92</v>
      </c>
      <c r="Y1714" s="9">
        <v>44.863</v>
      </c>
    </row>
    <row r="1715" spans="1:25" hidden="1" x14ac:dyDescent="0.3">
      <c r="A1715" t="s">
        <v>1660</v>
      </c>
      <c r="B1715" t="s">
        <v>1661</v>
      </c>
      <c r="C1715" t="s">
        <v>1855</v>
      </c>
      <c r="D1715" t="s">
        <v>14</v>
      </c>
      <c r="E1715" s="52">
        <f>Transportation!E1715/1000000</f>
        <v>3.4100000000000002E-5</v>
      </c>
      <c r="F1715" s="55">
        <f t="shared" si="177"/>
        <v>8.2439560439560538E-6</v>
      </c>
      <c r="G1715" s="57">
        <f t="shared" si="178"/>
        <v>8.2439560439560529E-7</v>
      </c>
      <c r="H1715" s="4">
        <f t="shared" si="179"/>
        <v>1.3115384615384628E-7</v>
      </c>
      <c r="I1715">
        <v>1399000</v>
      </c>
      <c r="J1715">
        <f t="shared" si="181"/>
        <v>0.72064280736240172</v>
      </c>
      <c r="K1715" s="50">
        <f t="shared" si="182"/>
        <v>2640.5376575426435</v>
      </c>
      <c r="L1715" s="53">
        <f t="shared" si="180"/>
        <v>17.125960234299036</v>
      </c>
      <c r="M1715">
        <v>139</v>
      </c>
      <c r="N1715">
        <v>118</v>
      </c>
      <c r="O1715">
        <v>363</v>
      </c>
      <c r="P1715">
        <v>30.9</v>
      </c>
      <c r="Q1715">
        <v>75.849999999999994</v>
      </c>
      <c r="R1715" s="7">
        <v>3.0634000000000001</v>
      </c>
      <c r="S1715" s="8">
        <v>794130</v>
      </c>
      <c r="T1715">
        <v>6</v>
      </c>
      <c r="U1715" s="9">
        <v>37.325000000000003</v>
      </c>
      <c r="V1715" s="9">
        <v>37.357999999999997</v>
      </c>
      <c r="W1715" s="9">
        <v>35.518000000000001</v>
      </c>
      <c r="X1715" s="9">
        <v>37.286999999999999</v>
      </c>
      <c r="Y1715" s="9">
        <v>39.323999999999998</v>
      </c>
    </row>
    <row r="1716" spans="1:25" hidden="1" x14ac:dyDescent="0.3">
      <c r="A1716" t="s">
        <v>1660</v>
      </c>
      <c r="B1716" t="s">
        <v>1661</v>
      </c>
      <c r="C1716" t="s">
        <v>1856</v>
      </c>
      <c r="D1716" t="s">
        <v>14</v>
      </c>
      <c r="E1716" s="52">
        <f>Transportation!E1716/1000000</f>
        <v>3.7500000000000001E-6</v>
      </c>
      <c r="F1716" s="55">
        <f t="shared" si="177"/>
        <v>9.0659340659340761E-7</v>
      </c>
      <c r="G1716" s="57">
        <f t="shared" si="178"/>
        <v>9.065934065934075E-8</v>
      </c>
      <c r="H1716" s="4">
        <f t="shared" si="179"/>
        <v>1.4423076923076937E-8</v>
      </c>
      <c r="I1716">
        <v>179400</v>
      </c>
      <c r="J1716">
        <f t="shared" si="181"/>
        <v>0.61800533026755855</v>
      </c>
      <c r="K1716" s="50">
        <f t="shared" si="182"/>
        <v>338.60790261840617</v>
      </c>
      <c r="L1716" s="53">
        <f t="shared" si="180"/>
        <v>1.8833533982000403</v>
      </c>
      <c r="M1716">
        <v>20.700000000000003</v>
      </c>
      <c r="N1716">
        <v>39.400000000000006</v>
      </c>
      <c r="O1716">
        <v>1700</v>
      </c>
      <c r="P1716">
        <v>16.190000000000001</v>
      </c>
      <c r="Q1716">
        <v>81.13</v>
      </c>
      <c r="R1716" s="7">
        <v>43.158000000000001</v>
      </c>
      <c r="S1716" s="8">
        <v>184470</v>
      </c>
      <c r="T1716">
        <v>3</v>
      </c>
      <c r="U1716" s="9">
        <v>19.047000000000001</v>
      </c>
      <c r="V1716" s="9">
        <v>19.012</v>
      </c>
      <c r="W1716" s="9">
        <v>18.77</v>
      </c>
      <c r="X1716" s="9">
        <v>19.158000000000001</v>
      </c>
      <c r="Y1716" s="9">
        <v>19.158000000000001</v>
      </c>
    </row>
    <row r="1717" spans="1:25" hidden="1" x14ac:dyDescent="0.3">
      <c r="A1717" t="s">
        <v>1660</v>
      </c>
      <c r="B1717" t="s">
        <v>1661</v>
      </c>
      <c r="C1717" t="s">
        <v>1857</v>
      </c>
      <c r="D1717" t="s">
        <v>14</v>
      </c>
      <c r="E1717" s="52">
        <f>Transportation!E1717/1000000</f>
        <v>1.3600000000000002E-5</v>
      </c>
      <c r="F1717" s="55">
        <f t="shared" si="177"/>
        <v>3.2879120879120917E-6</v>
      </c>
      <c r="G1717" s="57">
        <f t="shared" si="178"/>
        <v>3.287912087912092E-7</v>
      </c>
      <c r="H1717" s="4">
        <f t="shared" si="179"/>
        <v>5.2307692307692363E-8</v>
      </c>
      <c r="I1717">
        <v>107500</v>
      </c>
      <c r="J1717">
        <f t="shared" si="181"/>
        <v>3.7403637209302332</v>
      </c>
      <c r="K1717" s="50">
        <f t="shared" si="182"/>
        <v>202.90049906063913</v>
      </c>
      <c r="L1717" s="53">
        <f t="shared" si="180"/>
        <v>6.8302949908054806</v>
      </c>
      <c r="M1717">
        <v>4.05</v>
      </c>
      <c r="N1717">
        <v>53.400000000000006</v>
      </c>
      <c r="O1717">
        <v>493</v>
      </c>
      <c r="P1717">
        <v>13.56</v>
      </c>
      <c r="Q1717">
        <v>78.5</v>
      </c>
      <c r="R1717" s="7">
        <v>9.2271999999999998</v>
      </c>
      <c r="S1717" s="8">
        <v>116180</v>
      </c>
      <c r="T1717">
        <v>2</v>
      </c>
      <c r="U1717" s="9">
        <v>11.257999999999999</v>
      </c>
      <c r="V1717" s="9">
        <v>11.647</v>
      </c>
      <c r="W1717" s="9">
        <v>10.468999999999999</v>
      </c>
      <c r="X1717" s="9">
        <v>12.034000000000001</v>
      </c>
      <c r="Y1717" s="9">
        <v>13.6</v>
      </c>
    </row>
    <row r="1718" spans="1:25" hidden="1" x14ac:dyDescent="0.3">
      <c r="A1718" t="s">
        <v>1660</v>
      </c>
      <c r="B1718" t="s">
        <v>1661</v>
      </c>
      <c r="C1718" t="s">
        <v>1858</v>
      </c>
      <c r="D1718" t="s">
        <v>14</v>
      </c>
      <c r="E1718" s="52">
        <f>Transportation!E1718/1000000</f>
        <v>3.0700000000000001E-5</v>
      </c>
      <c r="F1718" s="55">
        <f t="shared" si="177"/>
        <v>7.42197802197803E-6</v>
      </c>
      <c r="G1718" s="57">
        <f t="shared" si="178"/>
        <v>7.4219780219780298E-7</v>
      </c>
      <c r="H1718" s="4">
        <f t="shared" si="179"/>
        <v>1.180769230769232E-7</v>
      </c>
      <c r="I1718">
        <v>1203000</v>
      </c>
      <c r="J1718">
        <f t="shared" si="181"/>
        <v>0.75449460723192019</v>
      </c>
      <c r="K1718" s="50">
        <f t="shared" si="182"/>
        <v>2270.5981429762687</v>
      </c>
      <c r="L1718" s="53">
        <f t="shared" si="180"/>
        <v>15.418386486597663</v>
      </c>
      <c r="M1718">
        <v>79.800000000000011</v>
      </c>
      <c r="N1718">
        <v>135</v>
      </c>
      <c r="O1718">
        <v>489</v>
      </c>
      <c r="P1718">
        <v>9.93</v>
      </c>
      <c r="Q1718">
        <v>78.11</v>
      </c>
      <c r="R1718" s="7">
        <v>3.6334</v>
      </c>
      <c r="S1718" s="8">
        <v>1199500</v>
      </c>
      <c r="T1718">
        <v>4</v>
      </c>
      <c r="U1718" s="9">
        <v>16.491</v>
      </c>
      <c r="V1718" s="9">
        <v>16.465</v>
      </c>
      <c r="W1718" s="9">
        <v>16.324999999999999</v>
      </c>
      <c r="X1718" s="9">
        <v>16.423999999999999</v>
      </c>
      <c r="Y1718" s="9">
        <v>16.521999999999998</v>
      </c>
    </row>
    <row r="1719" spans="1:25" hidden="1" x14ac:dyDescent="0.3">
      <c r="A1719" t="s">
        <v>1660</v>
      </c>
      <c r="B1719" t="s">
        <v>1661</v>
      </c>
      <c r="C1719" t="s">
        <v>1859</v>
      </c>
      <c r="D1719" t="s">
        <v>14</v>
      </c>
      <c r="E1719" s="52">
        <f>Transportation!E1719/1000000</f>
        <v>9.73E-6</v>
      </c>
      <c r="F1719" s="55">
        <f t="shared" si="177"/>
        <v>2.3523076923076947E-6</v>
      </c>
      <c r="G1719" s="57">
        <f t="shared" si="178"/>
        <v>2.3523076923076947E-7</v>
      </c>
      <c r="H1719" s="4">
        <f t="shared" si="179"/>
        <v>3.7423076923076959E-8</v>
      </c>
      <c r="I1719">
        <v>139700</v>
      </c>
      <c r="J1719">
        <f t="shared" si="181"/>
        <v>2.0592061471009306</v>
      </c>
      <c r="K1719" s="50">
        <f t="shared" si="182"/>
        <v>263.6762764536864</v>
      </c>
      <c r="L1719" s="53">
        <f t="shared" si="180"/>
        <v>4.8866742838630381</v>
      </c>
      <c r="M1719">
        <v>13.100000000000001</v>
      </c>
      <c r="N1719">
        <v>38.6</v>
      </c>
      <c r="O1719">
        <v>505</v>
      </c>
      <c r="P1719">
        <v>16.760000000000002</v>
      </c>
      <c r="Q1719">
        <v>77.989999999999995</v>
      </c>
      <c r="R1719" s="7">
        <v>13.071999999999999</v>
      </c>
      <c r="S1719" s="8">
        <v>146660</v>
      </c>
      <c r="T1719">
        <v>2</v>
      </c>
      <c r="U1719" s="9">
        <v>19.07</v>
      </c>
      <c r="V1719" s="9">
        <v>19.085000000000001</v>
      </c>
      <c r="W1719" s="9">
        <v>19.061</v>
      </c>
      <c r="X1719" s="9">
        <v>19.11</v>
      </c>
      <c r="Y1719" s="9">
        <v>19.158000000000001</v>
      </c>
    </row>
    <row r="1720" spans="1:25" hidden="1" x14ac:dyDescent="0.3">
      <c r="A1720" t="s">
        <v>1660</v>
      </c>
      <c r="B1720" t="s">
        <v>1661</v>
      </c>
      <c r="C1720" t="s">
        <v>1860</v>
      </c>
      <c r="D1720" t="s">
        <v>14</v>
      </c>
      <c r="E1720" s="52">
        <f>Transportation!E1720/1000000</f>
        <v>1.1E-5</v>
      </c>
      <c r="F1720" s="55">
        <f t="shared" si="177"/>
        <v>2.6593406593406621E-6</v>
      </c>
      <c r="G1720" s="57">
        <f t="shared" si="178"/>
        <v>2.6593406593406619E-7</v>
      </c>
      <c r="H1720" s="4">
        <f t="shared" si="179"/>
        <v>4.2307692307692347E-8</v>
      </c>
      <c r="I1720">
        <v>141500</v>
      </c>
      <c r="J1720">
        <f t="shared" si="181"/>
        <v>2.2983683745583039</v>
      </c>
      <c r="K1720" s="50">
        <f t="shared" si="182"/>
        <v>267.07368015888778</v>
      </c>
      <c r="L1720" s="53">
        <f t="shared" si="180"/>
        <v>5.524503301386785</v>
      </c>
      <c r="M1720">
        <v>13</v>
      </c>
      <c r="N1720">
        <v>39.200000000000003</v>
      </c>
      <c r="O1720">
        <v>482</v>
      </c>
      <c r="P1720">
        <v>23.61</v>
      </c>
      <c r="Q1720">
        <v>72.37</v>
      </c>
      <c r="R1720" s="7">
        <v>12.295</v>
      </c>
      <c r="S1720" s="8">
        <v>225580</v>
      </c>
      <c r="T1720">
        <v>3</v>
      </c>
      <c r="U1720" s="9">
        <v>23.132999999999999</v>
      </c>
      <c r="V1720" s="9">
        <v>23.291</v>
      </c>
      <c r="W1720" s="9">
        <v>22.771000000000001</v>
      </c>
      <c r="X1720" s="9">
        <v>22.866</v>
      </c>
      <c r="Y1720" s="9">
        <v>24.202000000000002</v>
      </c>
    </row>
    <row r="1721" spans="1:25" hidden="1" x14ac:dyDescent="0.3">
      <c r="A1721" t="s">
        <v>1660</v>
      </c>
      <c r="B1721" t="s">
        <v>1661</v>
      </c>
      <c r="C1721" t="s">
        <v>1861</v>
      </c>
      <c r="D1721" t="s">
        <v>14</v>
      </c>
      <c r="E1721" s="52">
        <f>Transportation!E1721/1000000</f>
        <v>2.3E-5</v>
      </c>
      <c r="F1721" s="55">
        <f t="shared" si="177"/>
        <v>5.5604395604395666E-6</v>
      </c>
      <c r="G1721" s="57">
        <f t="shared" si="178"/>
        <v>5.5604395604395661E-7</v>
      </c>
      <c r="H1721" s="4">
        <f t="shared" si="179"/>
        <v>8.8461538461538545E-8</v>
      </c>
      <c r="I1721">
        <v>799200</v>
      </c>
      <c r="J1721">
        <f t="shared" si="181"/>
        <v>0.85085538663663662</v>
      </c>
      <c r="K1721" s="50">
        <f t="shared" si="182"/>
        <v>1508.4472451094214</v>
      </c>
      <c r="L1721" s="53">
        <f t="shared" si="180"/>
        <v>11.551234175626915</v>
      </c>
      <c r="M1721">
        <v>67.2</v>
      </c>
      <c r="N1721">
        <v>97.5</v>
      </c>
      <c r="O1721">
        <v>506</v>
      </c>
      <c r="P1721">
        <v>12.32</v>
      </c>
      <c r="Q1721">
        <v>76.64</v>
      </c>
      <c r="R1721" s="7">
        <v>5.1920999999999999</v>
      </c>
      <c r="S1721" s="8">
        <v>602740</v>
      </c>
      <c r="T1721">
        <v>4</v>
      </c>
      <c r="U1721" s="9">
        <v>16.989999999999998</v>
      </c>
      <c r="V1721" s="9">
        <v>17.004999999999999</v>
      </c>
      <c r="W1721" s="9">
        <v>15.141</v>
      </c>
      <c r="X1721" s="9">
        <v>16.815999999999999</v>
      </c>
      <c r="Y1721" s="9">
        <v>17.795000000000002</v>
      </c>
    </row>
    <row r="1722" spans="1:25" hidden="1" x14ac:dyDescent="0.3">
      <c r="A1722" t="s">
        <v>1660</v>
      </c>
      <c r="B1722" t="s">
        <v>1661</v>
      </c>
      <c r="C1722" t="s">
        <v>1862</v>
      </c>
      <c r="D1722" t="s">
        <v>14</v>
      </c>
      <c r="E1722" s="52">
        <f>Transportation!E1722/1000000</f>
        <v>1.3600000000000002E-5</v>
      </c>
      <c r="F1722" s="55">
        <f t="shared" si="177"/>
        <v>3.2879120879120917E-6</v>
      </c>
      <c r="G1722" s="57">
        <f t="shared" si="178"/>
        <v>3.287912087912092E-7</v>
      </c>
      <c r="H1722" s="4">
        <f t="shared" si="179"/>
        <v>5.2307692307692363E-8</v>
      </c>
      <c r="I1722">
        <v>409400</v>
      </c>
      <c r="J1722">
        <f t="shared" si="181"/>
        <v>0.98214240351734261</v>
      </c>
      <c r="K1722" s="50">
        <f t="shared" si="182"/>
        <v>772.7205982830294</v>
      </c>
      <c r="L1722" s="53">
        <f t="shared" si="180"/>
        <v>6.8302949908054806</v>
      </c>
      <c r="M1722">
        <v>44.5</v>
      </c>
      <c r="N1722">
        <v>61.400000000000006</v>
      </c>
      <c r="O1722">
        <v>518</v>
      </c>
      <c r="P1722">
        <v>20.56</v>
      </c>
      <c r="Q1722">
        <v>74.52</v>
      </c>
      <c r="R1722" s="7">
        <v>8.4385999999999992</v>
      </c>
      <c r="S1722" s="8">
        <v>156770</v>
      </c>
      <c r="T1722">
        <v>3</v>
      </c>
      <c r="U1722" s="9">
        <v>19.869</v>
      </c>
      <c r="V1722" s="9">
        <v>19.817</v>
      </c>
      <c r="W1722" s="9">
        <v>19.254999999999999</v>
      </c>
      <c r="X1722" s="9">
        <v>19.498000000000001</v>
      </c>
      <c r="Y1722" s="9">
        <v>19.885000000000002</v>
      </c>
    </row>
    <row r="1723" spans="1:25" hidden="1" x14ac:dyDescent="0.3">
      <c r="A1723" t="s">
        <v>1660</v>
      </c>
      <c r="B1723" t="s">
        <v>1661</v>
      </c>
      <c r="C1723" t="s">
        <v>1863</v>
      </c>
      <c r="D1723" t="s">
        <v>14</v>
      </c>
      <c r="E1723" s="52">
        <f>Transportation!E1723/1000000</f>
        <v>8.8200000000000003E-6</v>
      </c>
      <c r="F1723" s="55">
        <f t="shared" si="177"/>
        <v>2.1323076923076947E-6</v>
      </c>
      <c r="G1723" s="57">
        <f t="shared" si="178"/>
        <v>2.1323076923076946E-7</v>
      </c>
      <c r="H1723" s="4">
        <f t="shared" si="179"/>
        <v>3.3923076923076955E-8</v>
      </c>
      <c r="I1723">
        <v>107000</v>
      </c>
      <c r="J1723">
        <f t="shared" si="181"/>
        <v>2.4370710981308412</v>
      </c>
      <c r="K1723" s="50">
        <f t="shared" si="182"/>
        <v>201.95677580919431</v>
      </c>
      <c r="L1723" s="53">
        <f t="shared" si="180"/>
        <v>4.4296471925664953</v>
      </c>
      <c r="M1723">
        <v>14.600000000000001</v>
      </c>
      <c r="N1723">
        <v>28</v>
      </c>
      <c r="O1723">
        <v>376</v>
      </c>
      <c r="P1723">
        <v>30.54</v>
      </c>
      <c r="Q1723">
        <v>75.87</v>
      </c>
      <c r="R1723" s="7">
        <v>13.414</v>
      </c>
      <c r="S1723">
        <v>9590</v>
      </c>
      <c r="T1723">
        <v>1</v>
      </c>
      <c r="U1723" s="9">
        <v>33.161999999999999</v>
      </c>
      <c r="V1723" s="9">
        <v>33.161999999999999</v>
      </c>
      <c r="W1723" s="9">
        <v>33.161999999999999</v>
      </c>
      <c r="X1723" s="9">
        <v>33.161999999999999</v>
      </c>
      <c r="Y1723" s="9">
        <v>33.161999999999999</v>
      </c>
    </row>
    <row r="1724" spans="1:25" hidden="1" x14ac:dyDescent="0.3">
      <c r="A1724" t="s">
        <v>1660</v>
      </c>
      <c r="B1724" t="s">
        <v>1661</v>
      </c>
      <c r="C1724" t="s">
        <v>1864</v>
      </c>
      <c r="D1724" t="s">
        <v>14</v>
      </c>
      <c r="E1724" s="52">
        <f>Transportation!E1724/1000000</f>
        <v>7.2899999999999997E-6</v>
      </c>
      <c r="F1724" s="55">
        <f t="shared" si="177"/>
        <v>1.7624175824175842E-6</v>
      </c>
      <c r="G1724" s="57">
        <f t="shared" si="178"/>
        <v>1.7624175824175842E-7</v>
      </c>
      <c r="H1724" s="4">
        <f t="shared" si="179"/>
        <v>2.8038461538461565E-8</v>
      </c>
      <c r="I1724">
        <v>117600</v>
      </c>
      <c r="J1724">
        <f t="shared" si="181"/>
        <v>1.8327515624999999</v>
      </c>
      <c r="K1724" s="50">
        <f t="shared" si="182"/>
        <v>221.96370873982477</v>
      </c>
      <c r="L1724" s="53">
        <f t="shared" si="180"/>
        <v>3.6612390061008782</v>
      </c>
      <c r="M1724">
        <v>18.3</v>
      </c>
      <c r="N1724">
        <v>27.5</v>
      </c>
      <c r="O1724">
        <v>462</v>
      </c>
      <c r="P1724">
        <v>24.08</v>
      </c>
      <c r="Q1724">
        <v>75.06</v>
      </c>
      <c r="R1724" s="7">
        <v>16.805</v>
      </c>
      <c r="S1724">
        <v>60910</v>
      </c>
      <c r="T1724">
        <v>2</v>
      </c>
      <c r="U1724" s="9">
        <v>21.434999999999999</v>
      </c>
      <c r="V1724" s="9">
        <v>21.494</v>
      </c>
      <c r="W1724" s="9">
        <v>21.428000000000001</v>
      </c>
      <c r="X1724" s="9">
        <v>21.763999999999999</v>
      </c>
      <c r="Y1724" s="9">
        <v>22.1</v>
      </c>
    </row>
    <row r="1725" spans="1:25" hidden="1" x14ac:dyDescent="0.3">
      <c r="A1725" t="s">
        <v>1660</v>
      </c>
      <c r="B1725" t="s">
        <v>1661</v>
      </c>
      <c r="C1725" t="s">
        <v>1865</v>
      </c>
      <c r="D1725" t="s">
        <v>14</v>
      </c>
      <c r="E1725" s="52">
        <f>Transportation!E1725/1000000</f>
        <v>1.0100000000000002E-5</v>
      </c>
      <c r="F1725" s="55">
        <f t="shared" si="177"/>
        <v>2.4417582417582445E-6</v>
      </c>
      <c r="G1725" s="57">
        <f t="shared" si="178"/>
        <v>2.4417582417582445E-7</v>
      </c>
      <c r="H1725" s="4">
        <f t="shared" si="179"/>
        <v>3.8846153846153888E-8</v>
      </c>
      <c r="I1725">
        <v>131200</v>
      </c>
      <c r="J1725">
        <f t="shared" si="181"/>
        <v>2.2759930449695127</v>
      </c>
      <c r="K1725" s="50">
        <f t="shared" si="182"/>
        <v>247.63298117912424</v>
      </c>
      <c r="L1725" s="53">
        <f t="shared" si="180"/>
        <v>5.0724984858187767</v>
      </c>
      <c r="M1725">
        <v>10.600000000000001</v>
      </c>
      <c r="N1725">
        <v>40.300000000000004</v>
      </c>
      <c r="O1725">
        <v>506</v>
      </c>
      <c r="P1725">
        <v>12.53</v>
      </c>
      <c r="Q1725">
        <v>76.89</v>
      </c>
      <c r="R1725" s="7">
        <v>12.576000000000001</v>
      </c>
      <c r="S1725" s="8">
        <v>159190</v>
      </c>
      <c r="T1725">
        <v>2</v>
      </c>
      <c r="U1725" s="9">
        <v>16.202000000000002</v>
      </c>
      <c r="V1725" s="9">
        <v>16.151</v>
      </c>
      <c r="W1725" s="9">
        <v>15.882</v>
      </c>
      <c r="X1725" s="9">
        <v>16.053999999999998</v>
      </c>
      <c r="Y1725" s="9">
        <v>16.227</v>
      </c>
    </row>
    <row r="1726" spans="1:25" hidden="1" x14ac:dyDescent="0.3">
      <c r="A1726" t="s">
        <v>1660</v>
      </c>
      <c r="B1726" t="s">
        <v>1661</v>
      </c>
      <c r="C1726" t="s">
        <v>1866</v>
      </c>
      <c r="D1726" t="s">
        <v>14</v>
      </c>
      <c r="E1726" s="52">
        <f>Transportation!E1726/1000000</f>
        <v>3.4999999999999999E-6</v>
      </c>
      <c r="F1726" s="55">
        <f t="shared" si="177"/>
        <v>8.4615384615384704E-7</v>
      </c>
      <c r="G1726" s="57">
        <f t="shared" si="178"/>
        <v>8.4615384615384706E-8</v>
      </c>
      <c r="H1726" s="4">
        <f t="shared" si="179"/>
        <v>1.3461538461538474E-8</v>
      </c>
      <c r="I1726">
        <v>539400</v>
      </c>
      <c r="J1726">
        <f t="shared" si="181"/>
        <v>0.19184058676307009</v>
      </c>
      <c r="K1726" s="50">
        <f t="shared" si="182"/>
        <v>1018.088643658686</v>
      </c>
      <c r="L1726" s="53">
        <f t="shared" si="180"/>
        <v>1.7577965049867044</v>
      </c>
      <c r="M1726">
        <v>142</v>
      </c>
      <c r="N1726">
        <v>45.300000000000004</v>
      </c>
      <c r="O1726">
        <v>1810</v>
      </c>
      <c r="P1726">
        <v>12.91</v>
      </c>
      <c r="Q1726">
        <v>74.849999999999994</v>
      </c>
      <c r="R1726" s="7">
        <v>40.03</v>
      </c>
      <c r="S1726" s="8">
        <v>864110</v>
      </c>
      <c r="T1726">
        <v>8</v>
      </c>
      <c r="U1726" s="9">
        <v>18.001000000000001</v>
      </c>
      <c r="V1726" s="9">
        <v>16.376999999999999</v>
      </c>
      <c r="W1726" s="9">
        <v>17.111000000000001</v>
      </c>
      <c r="X1726" s="9">
        <v>17.356000000000002</v>
      </c>
      <c r="Y1726" s="9">
        <v>18.234000000000002</v>
      </c>
    </row>
    <row r="1727" spans="1:25" hidden="1" x14ac:dyDescent="0.3">
      <c r="A1727" t="s">
        <v>1660</v>
      </c>
      <c r="B1727" t="s">
        <v>1661</v>
      </c>
      <c r="C1727" t="s">
        <v>1867</v>
      </c>
      <c r="D1727" t="s">
        <v>14</v>
      </c>
      <c r="E1727" s="52">
        <f>Transportation!E1727/1000000</f>
        <v>1.5299999999999999E-5</v>
      </c>
      <c r="F1727" s="55">
        <f t="shared" si="177"/>
        <v>3.6989010989011027E-6</v>
      </c>
      <c r="G1727" s="57">
        <f t="shared" si="178"/>
        <v>3.6989010989011025E-7</v>
      </c>
      <c r="H1727" s="4">
        <f t="shared" si="179"/>
        <v>5.8846153846153901E-8</v>
      </c>
      <c r="I1727">
        <v>323300</v>
      </c>
      <c r="J1727">
        <f t="shared" si="181"/>
        <v>1.3991655969687598</v>
      </c>
      <c r="K1727" s="50">
        <f t="shared" si="182"/>
        <v>610.21145438422911</v>
      </c>
      <c r="L1727" s="53">
        <f t="shared" si="180"/>
        <v>7.6840818646561653</v>
      </c>
      <c r="M1727">
        <v>63.5</v>
      </c>
      <c r="N1727">
        <v>40.6</v>
      </c>
      <c r="O1727">
        <v>314</v>
      </c>
      <c r="P1727">
        <v>27.48</v>
      </c>
      <c r="Q1727">
        <v>77.680000000000007</v>
      </c>
      <c r="R1727" s="7">
        <v>7.7370999999999999</v>
      </c>
      <c r="S1727" s="8">
        <v>436760</v>
      </c>
      <c r="T1727">
        <v>5</v>
      </c>
      <c r="U1727" s="9">
        <v>36.381</v>
      </c>
      <c r="V1727" s="9">
        <v>36.536999999999999</v>
      </c>
      <c r="W1727" s="9">
        <v>36.253999999999998</v>
      </c>
      <c r="X1727" s="9">
        <v>37.127000000000002</v>
      </c>
      <c r="Y1727" s="9">
        <v>37.997999999999998</v>
      </c>
    </row>
    <row r="1728" spans="1:25" hidden="1" x14ac:dyDescent="0.3">
      <c r="A1728" t="s">
        <v>1660</v>
      </c>
      <c r="B1728" t="s">
        <v>1661</v>
      </c>
      <c r="C1728" t="s">
        <v>1868</v>
      </c>
      <c r="D1728" t="s">
        <v>14</v>
      </c>
      <c r="E1728" s="52">
        <f>Transportation!E1728/1000000</f>
        <v>2.0700000000000002E-5</v>
      </c>
      <c r="F1728" s="55">
        <f t="shared" si="177"/>
        <v>5.0043956043956097E-6</v>
      </c>
      <c r="G1728" s="57">
        <f t="shared" si="178"/>
        <v>5.0043956043956102E-7</v>
      </c>
      <c r="H1728" s="4">
        <f t="shared" si="179"/>
        <v>7.9615384615384701E-8</v>
      </c>
      <c r="I1728">
        <v>212700</v>
      </c>
      <c r="J1728">
        <f t="shared" si="181"/>
        <v>2.8773072990126942</v>
      </c>
      <c r="K1728" s="50">
        <f t="shared" si="182"/>
        <v>401.45987116463203</v>
      </c>
      <c r="L1728" s="53">
        <f t="shared" si="180"/>
        <v>10.396110758064223</v>
      </c>
      <c r="M1728">
        <v>16.400000000000002</v>
      </c>
      <c r="N1728">
        <v>52.5</v>
      </c>
      <c r="O1728">
        <v>320</v>
      </c>
      <c r="P1728">
        <v>25.95</v>
      </c>
      <c r="Q1728">
        <v>83.56</v>
      </c>
      <c r="R1728" s="7">
        <v>6.0877999999999997</v>
      </c>
      <c r="S1728" s="8">
        <v>148020</v>
      </c>
      <c r="T1728">
        <v>1</v>
      </c>
      <c r="U1728" s="9">
        <v>44.908999999999999</v>
      </c>
      <c r="V1728" s="9">
        <v>44.908999999999999</v>
      </c>
      <c r="W1728" s="9">
        <v>44.908999999999999</v>
      </c>
      <c r="X1728" s="9">
        <v>44.908999999999999</v>
      </c>
      <c r="Y1728" s="9">
        <v>44.908999999999999</v>
      </c>
    </row>
    <row r="1729" spans="1:25" hidden="1" x14ac:dyDescent="0.3">
      <c r="A1729" t="s">
        <v>1660</v>
      </c>
      <c r="B1729" t="s">
        <v>1661</v>
      </c>
      <c r="C1729" t="s">
        <v>1869</v>
      </c>
      <c r="D1729" t="s">
        <v>14</v>
      </c>
      <c r="E1729" s="52">
        <f>Transportation!E1729/1000000</f>
        <v>1.6699999999999999E-5</v>
      </c>
      <c r="F1729" s="55">
        <f t="shared" si="177"/>
        <v>4.0373626373626415E-6</v>
      </c>
      <c r="G1729" s="57">
        <f t="shared" si="178"/>
        <v>4.0373626373626416E-7</v>
      </c>
      <c r="H1729" s="4">
        <f t="shared" si="179"/>
        <v>6.4230769230769293E-8</v>
      </c>
      <c r="I1729">
        <v>149800</v>
      </c>
      <c r="J1729">
        <f t="shared" si="181"/>
        <v>3.296006425233645</v>
      </c>
      <c r="K1729" s="50">
        <f t="shared" si="182"/>
        <v>282.739486132872</v>
      </c>
      <c r="L1729" s="53">
        <f t="shared" si="180"/>
        <v>8.3872004666508477</v>
      </c>
      <c r="M1729">
        <v>14.5</v>
      </c>
      <c r="N1729">
        <v>39.400000000000006</v>
      </c>
      <c r="O1729">
        <v>306</v>
      </c>
      <c r="P1729">
        <v>22.43</v>
      </c>
      <c r="Q1729">
        <v>87.32</v>
      </c>
      <c r="R1729" s="7">
        <v>7.7664999999999997</v>
      </c>
      <c r="S1729" s="8">
        <v>104090</v>
      </c>
      <c r="T1729">
        <v>2</v>
      </c>
      <c r="U1729" s="9">
        <v>28.637</v>
      </c>
      <c r="V1729" s="9">
        <v>28.599</v>
      </c>
      <c r="W1729" s="9">
        <v>28.172000000000001</v>
      </c>
      <c r="X1729" s="9">
        <v>28.407</v>
      </c>
      <c r="Y1729" s="9">
        <v>28.640999999999998</v>
      </c>
    </row>
    <row r="1730" spans="1:25" hidden="1" x14ac:dyDescent="0.3">
      <c r="A1730" t="s">
        <v>1660</v>
      </c>
      <c r="B1730" t="s">
        <v>1661</v>
      </c>
      <c r="C1730" t="s">
        <v>1870</v>
      </c>
      <c r="D1730" t="s">
        <v>14</v>
      </c>
      <c r="E1730" s="52">
        <f>Transportation!E1730/1000000</f>
        <v>3.4800000000000006E-5</v>
      </c>
      <c r="F1730" s="55">
        <f t="shared" ref="F1730:F1793" si="183">0.241758241758242*E1730</f>
        <v>8.413186813186823E-6</v>
      </c>
      <c r="G1730" s="57">
        <f t="shared" ref="G1730:G1793" si="184">0.0241758241758242*E1730</f>
        <v>8.4131868131868238E-7</v>
      </c>
      <c r="H1730" s="4">
        <f t="shared" ref="H1730:H1793" si="185">0.00384615384615385*E1730</f>
        <v>1.3384615384615398E-7</v>
      </c>
      <c r="I1730">
        <v>1143000</v>
      </c>
      <c r="J1730">
        <f t="shared" si="181"/>
        <v>0.90015314960629933</v>
      </c>
      <c r="K1730" s="50">
        <f t="shared" si="182"/>
        <v>2157.3513528028889</v>
      </c>
      <c r="L1730" s="53">
        <f t="shared" ref="L1730:L1793" si="186">(J1730/10)*K1730*0.09</f>
        <v>17.477519535296377</v>
      </c>
      <c r="M1730">
        <v>103</v>
      </c>
      <c r="N1730">
        <v>113</v>
      </c>
      <c r="O1730">
        <v>354</v>
      </c>
      <c r="P1730">
        <v>28.99</v>
      </c>
      <c r="Q1730">
        <v>77.7</v>
      </c>
      <c r="R1730" s="7">
        <v>3.1398999999999999</v>
      </c>
      <c r="S1730" s="8">
        <v>896260</v>
      </c>
      <c r="T1730">
        <v>5</v>
      </c>
      <c r="U1730" s="9">
        <v>54.539000000000001</v>
      </c>
      <c r="V1730" s="9">
        <v>55.447000000000003</v>
      </c>
      <c r="W1730" s="9">
        <v>52.22</v>
      </c>
      <c r="X1730" s="9">
        <v>57.99</v>
      </c>
      <c r="Y1730" s="9">
        <v>60.768000000000001</v>
      </c>
    </row>
    <row r="1731" spans="1:25" hidden="1" x14ac:dyDescent="0.3">
      <c r="A1731" t="s">
        <v>1660</v>
      </c>
      <c r="B1731" t="s">
        <v>1661</v>
      </c>
      <c r="C1731" t="s">
        <v>1871</v>
      </c>
      <c r="D1731" t="s">
        <v>14</v>
      </c>
      <c r="E1731" s="52">
        <f>Transportation!E1731/1000000</f>
        <v>1.98E-5</v>
      </c>
      <c r="F1731" s="55">
        <f t="shared" si="183"/>
        <v>4.7868131868131921E-6</v>
      </c>
      <c r="G1731" s="57">
        <f t="shared" si="184"/>
        <v>4.7868131868131917E-7</v>
      </c>
      <c r="H1731" s="4">
        <f t="shared" si="185"/>
        <v>7.6153846153846229E-8</v>
      </c>
      <c r="I1731">
        <v>205100</v>
      </c>
      <c r="J1731">
        <f t="shared" ref="J1731:J1794" si="187">((591307500000)*E1731)/(20*I1731)</f>
        <v>2.8541902730375428</v>
      </c>
      <c r="K1731" s="50">
        <f t="shared" si="182"/>
        <v>387.11527774267057</v>
      </c>
      <c r="L1731" s="53">
        <f t="shared" si="186"/>
        <v>9.9441059424962148</v>
      </c>
      <c r="M1731">
        <v>17.3</v>
      </c>
      <c r="N1731">
        <v>49.400000000000006</v>
      </c>
      <c r="O1731">
        <v>302</v>
      </c>
      <c r="P1731">
        <v>25.16</v>
      </c>
      <c r="Q1731">
        <v>82.56</v>
      </c>
      <c r="R1731" s="7">
        <v>6.1105999999999998</v>
      </c>
      <c r="S1731" s="8">
        <v>105910</v>
      </c>
      <c r="T1731">
        <v>1</v>
      </c>
      <c r="U1731" s="9">
        <v>37.219000000000001</v>
      </c>
      <c r="V1731" s="9">
        <v>37.219000000000001</v>
      </c>
      <c r="W1731" s="9">
        <v>37.219000000000001</v>
      </c>
      <c r="X1731" s="9">
        <v>37.219000000000001</v>
      </c>
      <c r="Y1731" s="9">
        <v>37.219000000000001</v>
      </c>
    </row>
    <row r="1732" spans="1:25" hidden="1" x14ac:dyDescent="0.3">
      <c r="A1732" t="s">
        <v>1660</v>
      </c>
      <c r="B1732" t="s">
        <v>1661</v>
      </c>
      <c r="C1732" t="s">
        <v>1872</v>
      </c>
      <c r="D1732" t="s">
        <v>14</v>
      </c>
      <c r="E1732" s="52">
        <f>Transportation!E1732/1000000</f>
        <v>1.2300000000000001E-5</v>
      </c>
      <c r="F1732" s="55">
        <f t="shared" si="183"/>
        <v>2.9736263736263771E-6</v>
      </c>
      <c r="G1732" s="57">
        <f t="shared" si="184"/>
        <v>2.9736263736263767E-7</v>
      </c>
      <c r="H1732" s="4">
        <f t="shared" si="185"/>
        <v>4.7307692307692358E-8</v>
      </c>
      <c r="I1732">
        <v>139900</v>
      </c>
      <c r="J1732">
        <f t="shared" si="187"/>
        <v>2.5993860793423877</v>
      </c>
      <c r="K1732" s="50">
        <f t="shared" si="182"/>
        <v>264.0537657542643</v>
      </c>
      <c r="L1732" s="53">
        <f t="shared" si="186"/>
        <v>6.1773991460961328</v>
      </c>
      <c r="M1732">
        <v>15.5</v>
      </c>
      <c r="N1732">
        <v>35.5</v>
      </c>
      <c r="O1732">
        <v>351</v>
      </c>
      <c r="P1732">
        <v>28.85</v>
      </c>
      <c r="Q1732">
        <v>77.569999999999993</v>
      </c>
      <c r="R1732" s="7">
        <v>9.8778000000000006</v>
      </c>
      <c r="S1732" s="8">
        <v>316540</v>
      </c>
      <c r="T1732">
        <v>2</v>
      </c>
      <c r="U1732" s="9">
        <v>57.546999999999997</v>
      </c>
      <c r="V1732" s="9">
        <v>57.526000000000003</v>
      </c>
      <c r="W1732" s="9">
        <v>56.396999999999998</v>
      </c>
      <c r="X1732" s="9">
        <v>56.972999999999999</v>
      </c>
      <c r="Y1732" s="9">
        <v>57.548000000000002</v>
      </c>
    </row>
    <row r="1733" spans="1:25" hidden="1" x14ac:dyDescent="0.3">
      <c r="A1733" t="s">
        <v>1660</v>
      </c>
      <c r="B1733" t="s">
        <v>1661</v>
      </c>
      <c r="C1733" t="s">
        <v>1873</v>
      </c>
      <c r="D1733" t="s">
        <v>14</v>
      </c>
      <c r="E1733" s="52">
        <f>Transportation!E1733/1000000</f>
        <v>1.1700000000000001E-5</v>
      </c>
      <c r="F1733" s="55">
        <f t="shared" si="183"/>
        <v>2.8285714285714317E-6</v>
      </c>
      <c r="G1733" s="57">
        <f t="shared" si="184"/>
        <v>2.8285714285714317E-7</v>
      </c>
      <c r="H1733" s="4">
        <f t="shared" si="185"/>
        <v>4.5000000000000046E-8</v>
      </c>
      <c r="I1733">
        <v>135300</v>
      </c>
      <c r="J1733">
        <f t="shared" si="187"/>
        <v>2.5566510532150781</v>
      </c>
      <c r="K1733" s="50">
        <f t="shared" si="182"/>
        <v>255.37151184097186</v>
      </c>
      <c r="L1733" s="53">
        <f t="shared" si="186"/>
        <v>5.8760626023841276</v>
      </c>
      <c r="M1733">
        <v>15.3</v>
      </c>
      <c r="N1733">
        <v>34.6</v>
      </c>
      <c r="O1733">
        <v>353</v>
      </c>
      <c r="P1733">
        <v>30.83</v>
      </c>
      <c r="Q1733">
        <v>75.17</v>
      </c>
      <c r="R1733" s="7">
        <v>10.206</v>
      </c>
      <c r="S1733">
        <v>87477</v>
      </c>
      <c r="T1733">
        <v>2</v>
      </c>
      <c r="U1733" s="9">
        <v>33.716999999999999</v>
      </c>
      <c r="V1733" s="9">
        <v>33.701999999999998</v>
      </c>
      <c r="W1733" s="9">
        <v>33.347000000000001</v>
      </c>
      <c r="X1733" s="9">
        <v>33.533000000000001</v>
      </c>
      <c r="Y1733" s="9">
        <v>33.718000000000004</v>
      </c>
    </row>
    <row r="1734" spans="1:25" hidden="1" x14ac:dyDescent="0.3">
      <c r="A1734" t="s">
        <v>1660</v>
      </c>
      <c r="B1734" t="s">
        <v>1661</v>
      </c>
      <c r="C1734" t="s">
        <v>1874</v>
      </c>
      <c r="D1734" t="s">
        <v>14</v>
      </c>
      <c r="E1734" s="52">
        <f>Transportation!E1734/1000000</f>
        <v>2.9900000000000002E-5</v>
      </c>
      <c r="F1734" s="55">
        <f t="shared" si="183"/>
        <v>7.2285714285714362E-6</v>
      </c>
      <c r="G1734" s="57">
        <f t="shared" si="184"/>
        <v>7.2285714285714362E-7</v>
      </c>
      <c r="H1734" s="4">
        <f t="shared" si="185"/>
        <v>1.1500000000000012E-7</v>
      </c>
      <c r="I1734">
        <v>641600</v>
      </c>
      <c r="J1734">
        <f t="shared" si="187"/>
        <v>1.3778128312032418</v>
      </c>
      <c r="K1734" s="50">
        <f t="shared" si="182"/>
        <v>1210.9856762540101</v>
      </c>
      <c r="L1734" s="53">
        <f t="shared" si="186"/>
        <v>15.016604428314988</v>
      </c>
      <c r="M1734">
        <v>48.400000000000006</v>
      </c>
      <c r="N1734">
        <v>92.300000000000011</v>
      </c>
      <c r="O1734">
        <v>365</v>
      </c>
      <c r="P1734">
        <v>28.86</v>
      </c>
      <c r="Q1734">
        <v>78.760000000000005</v>
      </c>
      <c r="R1734" s="7">
        <v>3.9618000000000002</v>
      </c>
      <c r="S1734" s="8">
        <v>413890</v>
      </c>
      <c r="T1734">
        <v>3</v>
      </c>
      <c r="U1734" s="9">
        <v>41.963999999999999</v>
      </c>
      <c r="V1734" s="9">
        <v>41.947000000000003</v>
      </c>
      <c r="W1734" s="9">
        <v>41.555999999999997</v>
      </c>
      <c r="X1734" s="9">
        <v>41.965000000000003</v>
      </c>
      <c r="Y1734" s="9">
        <v>42.146999999999998</v>
      </c>
    </row>
    <row r="1735" spans="1:25" hidden="1" x14ac:dyDescent="0.3">
      <c r="A1735" t="s">
        <v>1660</v>
      </c>
      <c r="B1735" t="s">
        <v>1661</v>
      </c>
      <c r="C1735" t="s">
        <v>1875</v>
      </c>
      <c r="D1735" t="s">
        <v>14</v>
      </c>
      <c r="E1735" s="52">
        <f>Transportation!E1735/1000000</f>
        <v>1.9900000000000003E-5</v>
      </c>
      <c r="F1735" s="55">
        <f t="shared" si="183"/>
        <v>4.8109890109890168E-6</v>
      </c>
      <c r="G1735" s="57">
        <f t="shared" si="184"/>
        <v>4.8109890109890166E-7</v>
      </c>
      <c r="H1735" s="4">
        <f t="shared" si="185"/>
        <v>7.6538461538461622E-8</v>
      </c>
      <c r="I1735">
        <v>151000</v>
      </c>
      <c r="J1735">
        <f t="shared" si="187"/>
        <v>3.8963639900662259</v>
      </c>
      <c r="K1735" s="50">
        <f t="shared" si="182"/>
        <v>285.00442193633961</v>
      </c>
      <c r="L1735" s="53">
        <f t="shared" si="186"/>
        <v>9.9943286997815495</v>
      </c>
      <c r="M1735">
        <v>9.7000000000000011</v>
      </c>
      <c r="N1735">
        <v>48.5</v>
      </c>
      <c r="O1735">
        <v>309</v>
      </c>
      <c r="P1735">
        <v>26.5</v>
      </c>
      <c r="Q1735">
        <v>77.98</v>
      </c>
      <c r="R1735" s="7">
        <v>6.3715000000000002</v>
      </c>
      <c r="S1735" s="8">
        <v>118730</v>
      </c>
      <c r="T1735">
        <v>3</v>
      </c>
      <c r="U1735" s="9">
        <v>28.382999999999999</v>
      </c>
      <c r="V1735" s="9">
        <v>28.391999999999999</v>
      </c>
      <c r="W1735" s="9">
        <v>28.312999999999999</v>
      </c>
      <c r="X1735" s="9">
        <v>28.407</v>
      </c>
      <c r="Y1735" s="9">
        <v>28.969000000000001</v>
      </c>
    </row>
    <row r="1736" spans="1:25" hidden="1" x14ac:dyDescent="0.3">
      <c r="A1736" t="s">
        <v>1660</v>
      </c>
      <c r="B1736" t="s">
        <v>1661</v>
      </c>
      <c r="C1736" t="s">
        <v>1876</v>
      </c>
      <c r="D1736" t="s">
        <v>14</v>
      </c>
      <c r="E1736" s="52">
        <f>Transportation!E1736/1000000</f>
        <v>6.8299999999999998E-6</v>
      </c>
      <c r="F1736" s="55">
        <f t="shared" si="183"/>
        <v>1.651208791208793E-6</v>
      </c>
      <c r="G1736" s="57">
        <f t="shared" si="184"/>
        <v>1.6512087912087928E-7</v>
      </c>
      <c r="H1736" s="4">
        <f t="shared" si="185"/>
        <v>2.6269230769230793E-8</v>
      </c>
      <c r="I1736">
        <v>178100</v>
      </c>
      <c r="J1736">
        <f t="shared" si="187"/>
        <v>1.1338097206625493</v>
      </c>
      <c r="K1736" s="50">
        <f t="shared" si="182"/>
        <v>336.15422216464958</v>
      </c>
      <c r="L1736" s="53">
        <f t="shared" si="186"/>
        <v>3.4302143225883404</v>
      </c>
      <c r="M1736">
        <v>24</v>
      </c>
      <c r="N1736">
        <v>36.4</v>
      </c>
      <c r="O1736">
        <v>643</v>
      </c>
      <c r="P1736">
        <v>22.83</v>
      </c>
      <c r="Q1736">
        <v>70.83</v>
      </c>
      <c r="R1736" s="7">
        <v>17.672000000000001</v>
      </c>
      <c r="S1736">
        <v>77622</v>
      </c>
      <c r="T1736">
        <v>2</v>
      </c>
      <c r="U1736" s="9">
        <v>22.436</v>
      </c>
      <c r="V1736" s="9">
        <v>22.446999999999999</v>
      </c>
      <c r="W1736" s="9">
        <v>22.436</v>
      </c>
      <c r="X1736" s="9">
        <v>22.603000000000002</v>
      </c>
      <c r="Y1736" s="9">
        <v>22.771000000000001</v>
      </c>
    </row>
    <row r="1737" spans="1:25" hidden="1" x14ac:dyDescent="0.3">
      <c r="A1737" t="s">
        <v>1660</v>
      </c>
      <c r="B1737" t="s">
        <v>1661</v>
      </c>
      <c r="C1737" t="s">
        <v>1877</v>
      </c>
      <c r="D1737" t="s">
        <v>14</v>
      </c>
      <c r="E1737" s="52">
        <f>Transportation!E1737/1000000</f>
        <v>1.0000000000000001E-5</v>
      </c>
      <c r="F1737" s="55">
        <f t="shared" si="183"/>
        <v>2.4175824175824203E-6</v>
      </c>
      <c r="G1737" s="57">
        <f t="shared" si="184"/>
        <v>2.4175824175824202E-7</v>
      </c>
      <c r="H1737" s="4">
        <f t="shared" si="185"/>
        <v>3.8461538461538501E-8</v>
      </c>
      <c r="I1737">
        <v>108400</v>
      </c>
      <c r="J1737">
        <f t="shared" si="187"/>
        <v>2.7274331180811813</v>
      </c>
      <c r="K1737" s="50">
        <f t="shared" si="182"/>
        <v>204.59920091323983</v>
      </c>
      <c r="L1737" s="53">
        <f t="shared" si="186"/>
        <v>5.0222757285334421</v>
      </c>
      <c r="M1737">
        <v>12.3</v>
      </c>
      <c r="N1737">
        <v>30.900000000000002</v>
      </c>
      <c r="O1737">
        <v>371</v>
      </c>
      <c r="P1737">
        <v>26.66</v>
      </c>
      <c r="Q1737">
        <v>84.91</v>
      </c>
      <c r="R1737" s="7">
        <v>12.000999999999999</v>
      </c>
      <c r="S1737" s="8">
        <v>212170</v>
      </c>
      <c r="T1737">
        <v>2</v>
      </c>
      <c r="U1737" s="9">
        <v>50.116999999999997</v>
      </c>
      <c r="V1737" s="9">
        <v>49.805999999999997</v>
      </c>
      <c r="W1737" s="9">
        <v>48.24</v>
      </c>
      <c r="X1737" s="9">
        <v>49.337000000000003</v>
      </c>
      <c r="Y1737" s="9">
        <v>50.435000000000002</v>
      </c>
    </row>
    <row r="1738" spans="1:25" hidden="1" x14ac:dyDescent="0.3">
      <c r="A1738" t="s">
        <v>1660</v>
      </c>
      <c r="B1738" t="s">
        <v>1661</v>
      </c>
      <c r="C1738" t="s">
        <v>1878</v>
      </c>
      <c r="D1738" t="s">
        <v>14</v>
      </c>
      <c r="E1738" s="52">
        <f>Transportation!E1738/1000000</f>
        <v>7.9300000000000017E-5</v>
      </c>
      <c r="F1738" s="55">
        <f t="shared" si="183"/>
        <v>1.9171428571428596E-5</v>
      </c>
      <c r="G1738" s="57">
        <f t="shared" si="184"/>
        <v>1.9171428571428595E-6</v>
      </c>
      <c r="H1738" s="4">
        <f t="shared" si="185"/>
        <v>3.0500000000000036E-7</v>
      </c>
      <c r="I1738">
        <v>16090000</v>
      </c>
      <c r="J1738">
        <f t="shared" si="187"/>
        <v>0.14571375000000003</v>
      </c>
      <c r="K1738" s="50">
        <f t="shared" si="182"/>
        <v>30369.014231494733</v>
      </c>
      <c r="L1738" s="53">
        <f t="shared" si="186"/>
        <v>39.826646527270199</v>
      </c>
      <c r="M1738">
        <v>426</v>
      </c>
      <c r="N1738">
        <v>779</v>
      </c>
      <c r="O1738">
        <v>1200</v>
      </c>
      <c r="P1738">
        <v>19.12</v>
      </c>
      <c r="Q1738">
        <v>72.91</v>
      </c>
      <c r="R1738" s="7">
        <v>1.534</v>
      </c>
      <c r="S1738" s="8">
        <v>13663000</v>
      </c>
      <c r="T1738">
        <v>18</v>
      </c>
      <c r="U1738" s="9">
        <v>29.724</v>
      </c>
      <c r="V1738" s="9">
        <v>27.126999999999999</v>
      </c>
      <c r="W1738" s="9">
        <v>27.843</v>
      </c>
      <c r="X1738" s="9">
        <v>29.344000000000001</v>
      </c>
      <c r="Y1738" s="9">
        <v>32.512999999999998</v>
      </c>
    </row>
    <row r="1739" spans="1:25" hidden="1" x14ac:dyDescent="0.3">
      <c r="A1739" t="s">
        <v>1660</v>
      </c>
      <c r="B1739" t="s">
        <v>1661</v>
      </c>
      <c r="C1739" t="s">
        <v>1879</v>
      </c>
      <c r="D1739" t="s">
        <v>14</v>
      </c>
      <c r="E1739" s="52">
        <f>Transportation!E1739/1000000</f>
        <v>1.3200000000000001E-5</v>
      </c>
      <c r="F1739" s="55">
        <f t="shared" si="183"/>
        <v>3.1912087912087947E-6</v>
      </c>
      <c r="G1739" s="57">
        <f t="shared" si="184"/>
        <v>3.1912087912087946E-7</v>
      </c>
      <c r="H1739" s="4">
        <f t="shared" si="185"/>
        <v>5.0769230769230824E-8</v>
      </c>
      <c r="I1739">
        <v>188100</v>
      </c>
      <c r="J1739">
        <f t="shared" si="187"/>
        <v>2.0747631578947368</v>
      </c>
      <c r="K1739" s="50">
        <f t="shared" si="182"/>
        <v>355.02868719354626</v>
      </c>
      <c r="L1739" s="53">
        <f t="shared" si="186"/>
        <v>6.629403961664142</v>
      </c>
      <c r="M1739">
        <v>25</v>
      </c>
      <c r="N1739">
        <v>37.6</v>
      </c>
      <c r="O1739">
        <v>354</v>
      </c>
      <c r="P1739">
        <v>25.36</v>
      </c>
      <c r="Q1739">
        <v>86.48</v>
      </c>
      <c r="R1739" s="7">
        <v>9.4230999999999998</v>
      </c>
      <c r="S1739" s="8">
        <v>588670</v>
      </c>
      <c r="T1739">
        <v>4</v>
      </c>
      <c r="U1739" s="9">
        <v>40.783999999999999</v>
      </c>
      <c r="V1739" s="9">
        <v>40.826999999999998</v>
      </c>
      <c r="W1739" s="9">
        <v>37.905999999999999</v>
      </c>
      <c r="X1739" s="9">
        <v>40.715000000000003</v>
      </c>
      <c r="Y1739" s="9">
        <v>43.823999999999998</v>
      </c>
    </row>
    <row r="1740" spans="1:25" hidden="1" x14ac:dyDescent="0.3">
      <c r="A1740" t="s">
        <v>1660</v>
      </c>
      <c r="B1740" t="s">
        <v>1661</v>
      </c>
      <c r="C1740" t="s">
        <v>1880</v>
      </c>
      <c r="D1740" t="s">
        <v>14</v>
      </c>
      <c r="E1740" s="52">
        <f>Transportation!E1740/1000000</f>
        <v>1.5200000000000002E-5</v>
      </c>
      <c r="F1740" s="55">
        <f t="shared" si="183"/>
        <v>3.6747252747252789E-6</v>
      </c>
      <c r="G1740" s="57">
        <f t="shared" si="184"/>
        <v>3.6747252747252792E-7</v>
      </c>
      <c r="H1740" s="4">
        <f t="shared" si="185"/>
        <v>5.8461538461538528E-8</v>
      </c>
      <c r="I1740">
        <v>187000</v>
      </c>
      <c r="J1740">
        <f t="shared" si="187"/>
        <v>2.4031748663101609</v>
      </c>
      <c r="K1740" s="50">
        <f t="shared" si="182"/>
        <v>352.95249604036763</v>
      </c>
      <c r="L1740" s="53">
        <f t="shared" si="186"/>
        <v>7.6338591073708333</v>
      </c>
      <c r="M1740">
        <v>19.600000000000001</v>
      </c>
      <c r="N1740">
        <v>42.300000000000004</v>
      </c>
      <c r="O1740">
        <v>317</v>
      </c>
      <c r="P1740">
        <v>23.84</v>
      </c>
      <c r="Q1740">
        <v>80.38</v>
      </c>
      <c r="R1740" s="7">
        <v>7.4946000000000002</v>
      </c>
      <c r="S1740">
        <v>48964</v>
      </c>
      <c r="T1740">
        <v>2</v>
      </c>
      <c r="U1740" s="9">
        <v>22.088000000000001</v>
      </c>
      <c r="V1740" s="9">
        <v>21.891999999999999</v>
      </c>
      <c r="W1740" s="9">
        <v>17.991</v>
      </c>
      <c r="X1740" s="9">
        <v>20.045999999999999</v>
      </c>
      <c r="Y1740" s="9">
        <v>22.1</v>
      </c>
    </row>
    <row r="1741" spans="1:25" hidden="1" x14ac:dyDescent="0.3">
      <c r="A1741" t="s">
        <v>1660</v>
      </c>
      <c r="B1741" t="s">
        <v>1661</v>
      </c>
      <c r="C1741" t="s">
        <v>1881</v>
      </c>
      <c r="D1741" t="s">
        <v>14</v>
      </c>
      <c r="E1741" s="52">
        <f>Transportation!E1741/1000000</f>
        <v>1.8199999999999999E-5</v>
      </c>
      <c r="F1741" s="55">
        <f t="shared" si="183"/>
        <v>4.4000000000000045E-6</v>
      </c>
      <c r="G1741" s="57">
        <f t="shared" si="184"/>
        <v>4.4000000000000045E-7</v>
      </c>
      <c r="H1741" s="4">
        <f t="shared" si="185"/>
        <v>7.0000000000000058E-8</v>
      </c>
      <c r="I1741">
        <v>331700</v>
      </c>
      <c r="J1741">
        <f t="shared" si="187"/>
        <v>1.6222183448899608</v>
      </c>
      <c r="K1741" s="50">
        <f t="shared" si="182"/>
        <v>626.06600500850232</v>
      </c>
      <c r="L1741" s="53">
        <f t="shared" si="186"/>
        <v>9.1405418259308622</v>
      </c>
      <c r="M1741">
        <v>32.800000000000004</v>
      </c>
      <c r="N1741">
        <v>57.900000000000006</v>
      </c>
      <c r="O1741">
        <v>369</v>
      </c>
      <c r="P1741">
        <v>29.48</v>
      </c>
      <c r="Q1741">
        <v>77.7</v>
      </c>
      <c r="R1741" s="7">
        <v>6.3693999999999997</v>
      </c>
      <c r="S1741" s="8">
        <v>495350</v>
      </c>
      <c r="T1741">
        <v>4</v>
      </c>
      <c r="U1741" s="9">
        <v>54.591999999999999</v>
      </c>
      <c r="V1741" s="9">
        <v>52.969000000000001</v>
      </c>
      <c r="W1741" s="9">
        <v>39.277999999999999</v>
      </c>
      <c r="X1741" s="9">
        <v>44.798999999999999</v>
      </c>
      <c r="Y1741" s="9">
        <v>57.414999999999999</v>
      </c>
    </row>
    <row r="1742" spans="1:25" hidden="1" x14ac:dyDescent="0.3">
      <c r="A1742" t="s">
        <v>1660</v>
      </c>
      <c r="B1742" t="s">
        <v>1661</v>
      </c>
      <c r="C1742" t="s">
        <v>1882</v>
      </c>
      <c r="D1742" t="s">
        <v>14</v>
      </c>
      <c r="E1742" s="52">
        <f>Transportation!E1742/1000000</f>
        <v>1.7E-5</v>
      </c>
      <c r="F1742" s="55">
        <f t="shared" si="183"/>
        <v>4.1098901098901137E-6</v>
      </c>
      <c r="G1742" s="57">
        <f t="shared" si="184"/>
        <v>4.109890109890114E-7</v>
      </c>
      <c r="H1742" s="4">
        <f t="shared" si="185"/>
        <v>6.5384615384615446E-8</v>
      </c>
      <c r="I1742">
        <v>305500</v>
      </c>
      <c r="J1742">
        <f t="shared" si="187"/>
        <v>1.6452090834697217</v>
      </c>
      <c r="K1742" s="50">
        <f t="shared" si="182"/>
        <v>576.61490663279312</v>
      </c>
      <c r="L1742" s="53">
        <f t="shared" si="186"/>
        <v>8.5378687385068499</v>
      </c>
      <c r="M1742">
        <v>35.9</v>
      </c>
      <c r="N1742">
        <v>51</v>
      </c>
      <c r="O1742">
        <v>358</v>
      </c>
      <c r="P1742">
        <v>26.14</v>
      </c>
      <c r="Q1742">
        <v>85.38</v>
      </c>
      <c r="R1742" s="7">
        <v>7.0172999999999996</v>
      </c>
      <c r="S1742" s="8">
        <v>674270</v>
      </c>
      <c r="T1742">
        <v>3</v>
      </c>
      <c r="U1742" s="9">
        <v>47.643000000000001</v>
      </c>
      <c r="V1742" s="9">
        <v>47.899000000000001</v>
      </c>
      <c r="W1742" s="9">
        <v>47.566000000000003</v>
      </c>
      <c r="X1742" s="9">
        <v>47.790999999999997</v>
      </c>
      <c r="Y1742" s="9">
        <v>49.45</v>
      </c>
    </row>
    <row r="1743" spans="1:25" hidden="1" x14ac:dyDescent="0.3">
      <c r="A1743" t="s">
        <v>1660</v>
      </c>
      <c r="B1743" t="s">
        <v>1661</v>
      </c>
      <c r="C1743" t="s">
        <v>1883</v>
      </c>
      <c r="D1743" t="s">
        <v>14</v>
      </c>
      <c r="E1743" s="52">
        <f>Transportation!E1743/1000000</f>
        <v>2.0000000000000002E-5</v>
      </c>
      <c r="F1743" s="55">
        <f t="shared" si="183"/>
        <v>4.8351648351648406E-6</v>
      </c>
      <c r="G1743" s="57">
        <f t="shared" si="184"/>
        <v>4.8351648351648404E-7</v>
      </c>
      <c r="H1743" s="4">
        <f t="shared" si="185"/>
        <v>7.6923076923077002E-8</v>
      </c>
      <c r="I1743">
        <v>125300</v>
      </c>
      <c r="J1743">
        <f t="shared" si="187"/>
        <v>4.7191340782122913</v>
      </c>
      <c r="K1743" s="50">
        <f t="shared" si="182"/>
        <v>236.49704681207521</v>
      </c>
      <c r="L1743" s="53">
        <f t="shared" si="186"/>
        <v>10.044551457066884</v>
      </c>
      <c r="M1743">
        <v>6.08</v>
      </c>
      <c r="N1743">
        <v>50.900000000000006</v>
      </c>
      <c r="O1743">
        <v>329</v>
      </c>
      <c r="P1743">
        <v>23.42</v>
      </c>
      <c r="Q1743">
        <v>88.36</v>
      </c>
      <c r="R1743" s="7">
        <v>6.4694000000000003</v>
      </c>
      <c r="S1743" s="8">
        <v>265060</v>
      </c>
      <c r="T1743">
        <v>2</v>
      </c>
      <c r="U1743" s="9">
        <v>36.095999999999997</v>
      </c>
      <c r="V1743" s="9">
        <v>35.523000000000003</v>
      </c>
      <c r="W1743" s="9">
        <v>30.792000000000002</v>
      </c>
      <c r="X1743" s="9">
        <v>33.5</v>
      </c>
      <c r="Y1743" s="9">
        <v>36.207999999999998</v>
      </c>
    </row>
    <row r="1744" spans="1:25" hidden="1" x14ac:dyDescent="0.3">
      <c r="A1744" t="s">
        <v>1660</v>
      </c>
      <c r="B1744" t="s">
        <v>1661</v>
      </c>
      <c r="C1744" t="s">
        <v>1884</v>
      </c>
      <c r="D1744" t="s">
        <v>14</v>
      </c>
      <c r="E1744" s="52">
        <f>Transportation!E1744/1000000</f>
        <v>1.49E-5</v>
      </c>
      <c r="F1744" s="55">
        <f t="shared" si="183"/>
        <v>3.6021978021978058E-6</v>
      </c>
      <c r="G1744" s="57">
        <f t="shared" si="184"/>
        <v>3.6021978021978057E-7</v>
      </c>
      <c r="H1744" s="4">
        <f t="shared" si="185"/>
        <v>5.7307692307692362E-8</v>
      </c>
      <c r="I1744">
        <v>196800</v>
      </c>
      <c r="J1744">
        <f t="shared" si="187"/>
        <v>2.2384354039634147</v>
      </c>
      <c r="K1744" s="50">
        <f t="shared" si="182"/>
        <v>371.44947176868635</v>
      </c>
      <c r="L1744" s="53">
        <f t="shared" si="186"/>
        <v>7.4831908355148276</v>
      </c>
      <c r="M1744">
        <v>12.700000000000001</v>
      </c>
      <c r="N1744">
        <v>55.300000000000004</v>
      </c>
      <c r="O1744">
        <v>492</v>
      </c>
      <c r="P1744">
        <v>22.7</v>
      </c>
      <c r="Q1744">
        <v>72.86</v>
      </c>
      <c r="R1744" s="7">
        <v>8.9009999999999998</v>
      </c>
      <c r="S1744" s="8">
        <v>240930</v>
      </c>
      <c r="T1744">
        <v>2</v>
      </c>
      <c r="U1744" s="9">
        <v>24.498999999999999</v>
      </c>
      <c r="V1744" s="9">
        <v>24.440999999999999</v>
      </c>
      <c r="W1744" s="9">
        <v>24.248999999999999</v>
      </c>
      <c r="X1744" s="9">
        <v>24.439</v>
      </c>
      <c r="Y1744" s="9">
        <v>24.63</v>
      </c>
    </row>
    <row r="1745" spans="1:25" hidden="1" x14ac:dyDescent="0.3">
      <c r="A1745" t="s">
        <v>1660</v>
      </c>
      <c r="B1745" t="s">
        <v>1661</v>
      </c>
      <c r="C1745" t="s">
        <v>1885</v>
      </c>
      <c r="D1745" t="s">
        <v>14</v>
      </c>
      <c r="E1745" s="52">
        <f>Transportation!E1745/1000000</f>
        <v>1.1800000000000001E-5</v>
      </c>
      <c r="F1745" s="55">
        <f t="shared" si="183"/>
        <v>2.852747252747256E-6</v>
      </c>
      <c r="G1745" s="57">
        <f t="shared" si="184"/>
        <v>2.8527472527472561E-7</v>
      </c>
      <c r="H1745" s="4">
        <f t="shared" si="185"/>
        <v>4.5384615384615432E-8</v>
      </c>
      <c r="I1745">
        <v>123300</v>
      </c>
      <c r="J1745">
        <f t="shared" si="187"/>
        <v>2.8294519464720196</v>
      </c>
      <c r="K1745" s="50">
        <f t="shared" si="182"/>
        <v>232.72215380629586</v>
      </c>
      <c r="L1745" s="53">
        <f t="shared" si="186"/>
        <v>5.9262853596694614</v>
      </c>
      <c r="M1745">
        <v>12.700000000000001</v>
      </c>
      <c r="N1745">
        <v>34.6</v>
      </c>
      <c r="O1745">
        <v>363</v>
      </c>
      <c r="P1745">
        <v>26.36</v>
      </c>
      <c r="Q1745">
        <v>92.68</v>
      </c>
      <c r="R1745" s="7">
        <v>10.510999999999999</v>
      </c>
      <c r="S1745" s="8">
        <v>197970</v>
      </c>
      <c r="T1745">
        <v>2</v>
      </c>
      <c r="U1745" s="9">
        <v>27.23</v>
      </c>
      <c r="V1745" s="9">
        <v>27.204000000000001</v>
      </c>
      <c r="W1745" s="9">
        <v>26.713000000000001</v>
      </c>
      <c r="X1745" s="9">
        <v>26.972000000000001</v>
      </c>
      <c r="Y1745" s="9">
        <v>27.231000000000002</v>
      </c>
    </row>
    <row r="1746" spans="1:25" hidden="1" x14ac:dyDescent="0.3">
      <c r="A1746" t="s">
        <v>1660</v>
      </c>
      <c r="B1746" t="s">
        <v>1661</v>
      </c>
      <c r="C1746" t="s">
        <v>1886</v>
      </c>
      <c r="D1746" t="s">
        <v>14</v>
      </c>
      <c r="E1746" s="52">
        <f>Transportation!E1746/1000000</f>
        <v>2.57E-6</v>
      </c>
      <c r="F1746" s="55">
        <f t="shared" si="183"/>
        <v>6.2131868131868195E-7</v>
      </c>
      <c r="G1746" s="57">
        <f t="shared" si="184"/>
        <v>6.2131868131868195E-8</v>
      </c>
      <c r="H1746" s="4">
        <f t="shared" si="185"/>
        <v>9.8846153846153938E-9</v>
      </c>
      <c r="I1746">
        <v>208200</v>
      </c>
      <c r="J1746">
        <f t="shared" si="187"/>
        <v>0.36495203530259362</v>
      </c>
      <c r="K1746" s="50">
        <f t="shared" si="182"/>
        <v>392.96636190162855</v>
      </c>
      <c r="L1746" s="53">
        <f t="shared" si="186"/>
        <v>1.2907248622330942</v>
      </c>
      <c r="M1746">
        <v>10.100000000000001</v>
      </c>
      <c r="N1746">
        <v>65.400000000000006</v>
      </c>
      <c r="O1746">
        <v>4600</v>
      </c>
      <c r="P1746">
        <v>8.19</v>
      </c>
      <c r="Q1746">
        <v>77.430000000000007</v>
      </c>
      <c r="R1746" s="7">
        <v>70.262</v>
      </c>
      <c r="S1746" s="8">
        <v>259940</v>
      </c>
      <c r="T1746">
        <v>2</v>
      </c>
      <c r="U1746" s="9">
        <v>14.593</v>
      </c>
      <c r="V1746" s="9">
        <v>14.505000000000001</v>
      </c>
      <c r="W1746" s="9">
        <v>13.5</v>
      </c>
      <c r="X1746" s="9">
        <v>14.048</v>
      </c>
      <c r="Y1746" s="9">
        <v>14.596</v>
      </c>
    </row>
    <row r="1747" spans="1:25" hidden="1" x14ac:dyDescent="0.3">
      <c r="A1747" t="s">
        <v>1660</v>
      </c>
      <c r="B1747" t="s">
        <v>1661</v>
      </c>
      <c r="C1747" t="s">
        <v>1887</v>
      </c>
      <c r="D1747" t="s">
        <v>14</v>
      </c>
      <c r="E1747" s="52">
        <f>Transportation!E1747/1000000</f>
        <v>5.9200000000000002E-5</v>
      </c>
      <c r="F1747" s="55">
        <f t="shared" si="183"/>
        <v>1.4312087912087928E-5</v>
      </c>
      <c r="G1747" s="57">
        <f t="shared" si="184"/>
        <v>1.4312087912087927E-6</v>
      </c>
      <c r="H1747" s="4">
        <f t="shared" si="185"/>
        <v>2.2769230769230793E-7</v>
      </c>
      <c r="I1747">
        <v>2089000</v>
      </c>
      <c r="J1747">
        <f t="shared" si="187"/>
        <v>0.83785074198180953</v>
      </c>
      <c r="K1747" s="50">
        <f t="shared" si="182"/>
        <v>3942.8757445365131</v>
      </c>
      <c r="L1747" s="53">
        <f t="shared" si="186"/>
        <v>29.731872312917975</v>
      </c>
      <c r="M1747">
        <v>137</v>
      </c>
      <c r="N1747">
        <v>179</v>
      </c>
      <c r="O1747">
        <v>349</v>
      </c>
      <c r="P1747">
        <v>21.15</v>
      </c>
      <c r="Q1747">
        <v>79.08</v>
      </c>
      <c r="R1747" s="7">
        <v>1.9545999999999999</v>
      </c>
      <c r="S1747" s="8">
        <v>1991900</v>
      </c>
      <c r="T1747">
        <v>6</v>
      </c>
      <c r="U1747" s="9">
        <v>21.847999999999999</v>
      </c>
      <c r="V1747" s="9">
        <v>21.911000000000001</v>
      </c>
      <c r="W1747" s="9">
        <v>21.042999999999999</v>
      </c>
      <c r="X1747" s="9">
        <v>21.692</v>
      </c>
      <c r="Y1747" s="9">
        <v>22.244</v>
      </c>
    </row>
    <row r="1748" spans="1:25" hidden="1" x14ac:dyDescent="0.3">
      <c r="A1748" t="s">
        <v>1660</v>
      </c>
      <c r="B1748" t="s">
        <v>1661</v>
      </c>
      <c r="C1748" t="s">
        <v>1888</v>
      </c>
      <c r="D1748" t="s">
        <v>14</v>
      </c>
      <c r="E1748" s="52">
        <f>Transportation!E1748/1000000</f>
        <v>4.3700000000000005E-6</v>
      </c>
      <c r="F1748" s="55">
        <f t="shared" si="183"/>
        <v>1.0564835164835176E-6</v>
      </c>
      <c r="G1748" s="57">
        <f t="shared" si="184"/>
        <v>1.0564835164835177E-7</v>
      </c>
      <c r="H1748" s="4">
        <f t="shared" si="185"/>
        <v>1.6807692307692327E-8</v>
      </c>
      <c r="I1748">
        <v>184500</v>
      </c>
      <c r="J1748">
        <f t="shared" si="187"/>
        <v>0.70027473577235777</v>
      </c>
      <c r="K1748" s="50">
        <f t="shared" si="182"/>
        <v>348.23387978314344</v>
      </c>
      <c r="L1748" s="53">
        <f t="shared" si="186"/>
        <v>2.194734493369114</v>
      </c>
      <c r="M1748">
        <v>29.8</v>
      </c>
      <c r="N1748">
        <v>33.800000000000004</v>
      </c>
      <c r="O1748">
        <v>968</v>
      </c>
      <c r="P1748">
        <v>19.41</v>
      </c>
      <c r="Q1748">
        <v>72.819999999999993</v>
      </c>
      <c r="R1748" s="7">
        <v>28.658999999999999</v>
      </c>
      <c r="S1748" s="8">
        <v>560920</v>
      </c>
      <c r="T1748">
        <v>4</v>
      </c>
      <c r="U1748" s="9">
        <v>28.289000000000001</v>
      </c>
      <c r="V1748" s="9">
        <v>26.768000000000001</v>
      </c>
      <c r="W1748" s="9">
        <v>26.995999999999999</v>
      </c>
      <c r="X1748" s="9">
        <v>28.172000000000001</v>
      </c>
      <c r="Y1748" s="9">
        <v>28.454000000000001</v>
      </c>
    </row>
    <row r="1749" spans="1:25" hidden="1" x14ac:dyDescent="0.3">
      <c r="A1749" t="s">
        <v>1660</v>
      </c>
      <c r="B1749" t="s">
        <v>1661</v>
      </c>
      <c r="C1749" t="s">
        <v>1889</v>
      </c>
      <c r="D1749" t="s">
        <v>14</v>
      </c>
      <c r="E1749" s="52">
        <f>Transportation!E1749/1000000</f>
        <v>8.7799999999999989E-6</v>
      </c>
      <c r="F1749" s="55">
        <f t="shared" si="183"/>
        <v>2.1226373626373648E-6</v>
      </c>
      <c r="G1749" s="57">
        <f t="shared" si="184"/>
        <v>2.1226373626373646E-7</v>
      </c>
      <c r="H1749" s="4">
        <f t="shared" si="185"/>
        <v>3.3769230769230797E-8</v>
      </c>
      <c r="I1749">
        <v>111400</v>
      </c>
      <c r="J1749">
        <f t="shared" si="187"/>
        <v>2.3301974192100539</v>
      </c>
      <c r="K1749" s="50">
        <f t="shared" si="182"/>
        <v>210.26154042190885</v>
      </c>
      <c r="L1749" s="53">
        <f t="shared" si="186"/>
        <v>4.4095580896523616</v>
      </c>
      <c r="M1749">
        <v>15.4</v>
      </c>
      <c r="N1749">
        <v>28.400000000000002</v>
      </c>
      <c r="O1749">
        <v>403</v>
      </c>
      <c r="P1749">
        <v>17.07</v>
      </c>
      <c r="Q1749">
        <v>79.27</v>
      </c>
      <c r="R1749" s="7">
        <v>14.183999999999999</v>
      </c>
      <c r="S1749">
        <v>66938</v>
      </c>
      <c r="T1749">
        <v>1</v>
      </c>
      <c r="U1749" s="9">
        <v>20.465</v>
      </c>
      <c r="V1749" s="9">
        <v>20.465</v>
      </c>
      <c r="W1749" s="9">
        <v>20.465</v>
      </c>
      <c r="X1749" s="9">
        <v>20.465</v>
      </c>
      <c r="Y1749" s="9">
        <v>20.465</v>
      </c>
    </row>
    <row r="1750" spans="1:25" hidden="1" x14ac:dyDescent="0.3">
      <c r="A1750" t="s">
        <v>1660</v>
      </c>
      <c r="B1750" t="s">
        <v>1661</v>
      </c>
      <c r="C1750" t="s">
        <v>1890</v>
      </c>
      <c r="D1750" t="s">
        <v>14</v>
      </c>
      <c r="E1750" s="52">
        <f>Transportation!E1750/1000000</f>
        <v>1.4100000000000002E-5</v>
      </c>
      <c r="F1750" s="55">
        <f t="shared" si="183"/>
        <v>3.4087912087912128E-6</v>
      </c>
      <c r="G1750" s="57">
        <f t="shared" si="184"/>
        <v>3.4087912087912131E-7</v>
      </c>
      <c r="H1750" s="4">
        <f t="shared" si="185"/>
        <v>5.4230769230769289E-8</v>
      </c>
      <c r="I1750">
        <v>430700</v>
      </c>
      <c r="J1750">
        <f t="shared" si="187"/>
        <v>0.96789363245878812</v>
      </c>
      <c r="K1750" s="50">
        <f t="shared" si="182"/>
        <v>812.9232087945793</v>
      </c>
      <c r="L1750" s="53">
        <f t="shared" si="186"/>
        <v>7.0814087772321521</v>
      </c>
      <c r="M1750">
        <v>69.2</v>
      </c>
      <c r="N1750">
        <v>51.800000000000004</v>
      </c>
      <c r="O1750">
        <v>426</v>
      </c>
      <c r="P1750">
        <v>19.16</v>
      </c>
      <c r="Q1750">
        <v>77.31</v>
      </c>
      <c r="R1750" s="7">
        <v>8.2369000000000003</v>
      </c>
      <c r="S1750" s="8">
        <v>490940</v>
      </c>
      <c r="T1750">
        <v>4</v>
      </c>
      <c r="U1750" s="9">
        <v>19.797000000000001</v>
      </c>
      <c r="V1750" s="9">
        <v>19.795000000000002</v>
      </c>
      <c r="W1750" s="9">
        <v>19.692</v>
      </c>
      <c r="X1750" s="9">
        <v>19.812999999999999</v>
      </c>
      <c r="Y1750" s="9">
        <v>19.837</v>
      </c>
    </row>
    <row r="1751" spans="1:25" hidden="1" x14ac:dyDescent="0.3">
      <c r="A1751" t="s">
        <v>1660</v>
      </c>
      <c r="B1751" t="s">
        <v>1661</v>
      </c>
      <c r="C1751" t="s">
        <v>1891</v>
      </c>
      <c r="D1751" t="s">
        <v>14</v>
      </c>
      <c r="E1751" s="52">
        <f>Transportation!E1751/1000000</f>
        <v>1.1E-5</v>
      </c>
      <c r="F1751" s="55">
        <f t="shared" si="183"/>
        <v>2.6593406593406621E-6</v>
      </c>
      <c r="G1751" s="57">
        <f t="shared" si="184"/>
        <v>2.6593406593406619E-7</v>
      </c>
      <c r="H1751" s="4">
        <f t="shared" si="185"/>
        <v>4.2307692307692347E-8</v>
      </c>
      <c r="I1751">
        <v>157100</v>
      </c>
      <c r="J1751">
        <f t="shared" si="187"/>
        <v>2.070140833863781</v>
      </c>
      <c r="K1751" s="50">
        <f t="shared" si="182"/>
        <v>296.51784560396658</v>
      </c>
      <c r="L1751" s="53">
        <f t="shared" si="186"/>
        <v>5.524503301386785</v>
      </c>
      <c r="M1751">
        <v>12.600000000000001</v>
      </c>
      <c r="N1751">
        <v>44.2</v>
      </c>
      <c r="O1751">
        <v>498</v>
      </c>
      <c r="P1751">
        <v>15.48</v>
      </c>
      <c r="Q1751">
        <v>78.47</v>
      </c>
      <c r="R1751" s="7">
        <v>11.26</v>
      </c>
      <c r="S1751" s="8">
        <v>129040</v>
      </c>
      <c r="T1751">
        <v>2</v>
      </c>
      <c r="U1751" s="9">
        <v>16.864999999999998</v>
      </c>
      <c r="V1751" s="9">
        <v>16.849</v>
      </c>
      <c r="W1751" s="9">
        <v>16.62</v>
      </c>
      <c r="X1751" s="9">
        <v>16.742999999999999</v>
      </c>
      <c r="Y1751" s="9">
        <v>16.866</v>
      </c>
    </row>
    <row r="1752" spans="1:25" hidden="1" x14ac:dyDescent="0.3">
      <c r="A1752" t="s">
        <v>1660</v>
      </c>
      <c r="B1752" t="s">
        <v>1661</v>
      </c>
      <c r="C1752" t="s">
        <v>1892</v>
      </c>
      <c r="D1752" t="s">
        <v>14</v>
      </c>
      <c r="E1752" s="52">
        <f>Transportation!E1752/1000000</f>
        <v>2.3400000000000003E-5</v>
      </c>
      <c r="F1752" s="55">
        <f t="shared" si="183"/>
        <v>5.6571428571428635E-6</v>
      </c>
      <c r="G1752" s="57">
        <f t="shared" si="184"/>
        <v>5.6571428571428635E-7</v>
      </c>
      <c r="H1752" s="4">
        <f t="shared" si="185"/>
        <v>9.0000000000000091E-8</v>
      </c>
      <c r="I1752">
        <v>1152000</v>
      </c>
      <c r="J1752">
        <f t="shared" si="187"/>
        <v>0.60054667968750008</v>
      </c>
      <c r="K1752" s="50">
        <f t="shared" si="182"/>
        <v>2174.3383713288958</v>
      </c>
      <c r="L1752" s="53">
        <f t="shared" si="186"/>
        <v>11.752125204768255</v>
      </c>
      <c r="M1752">
        <v>92.4</v>
      </c>
      <c r="N1752">
        <v>120</v>
      </c>
      <c r="O1752">
        <v>575</v>
      </c>
      <c r="P1752">
        <v>19.989999999999998</v>
      </c>
      <c r="Q1752">
        <v>73.77</v>
      </c>
      <c r="R1752" s="7">
        <v>4.8002000000000002</v>
      </c>
      <c r="S1752" s="8">
        <v>587300</v>
      </c>
      <c r="T1752">
        <v>4</v>
      </c>
      <c r="U1752" s="9">
        <v>23.210999999999999</v>
      </c>
      <c r="V1752" s="9">
        <v>23.038</v>
      </c>
      <c r="W1752" s="9">
        <v>22.052</v>
      </c>
      <c r="X1752" s="9">
        <v>22.626999999999999</v>
      </c>
      <c r="Y1752" s="9">
        <v>23.535</v>
      </c>
    </row>
    <row r="1753" spans="1:25" hidden="1" x14ac:dyDescent="0.3">
      <c r="A1753" t="s">
        <v>1660</v>
      </c>
      <c r="B1753" t="s">
        <v>1661</v>
      </c>
      <c r="C1753" t="s">
        <v>1893</v>
      </c>
      <c r="D1753" t="s">
        <v>14</v>
      </c>
      <c r="E1753" s="52">
        <f>Transportation!E1753/1000000</f>
        <v>6.5400000000000001E-6</v>
      </c>
      <c r="F1753" s="55">
        <f t="shared" si="183"/>
        <v>1.5810989010989027E-6</v>
      </c>
      <c r="G1753" s="57">
        <f t="shared" si="184"/>
        <v>1.5810989010989027E-7</v>
      </c>
      <c r="H1753" s="4">
        <f t="shared" si="185"/>
        <v>2.5153846153846179E-8</v>
      </c>
      <c r="I1753">
        <v>232400</v>
      </c>
      <c r="J1753">
        <f t="shared" si="187"/>
        <v>0.8320032379518072</v>
      </c>
      <c r="K1753" s="50">
        <f t="shared" si="182"/>
        <v>438.64256727155845</v>
      </c>
      <c r="L1753" s="53">
        <f t="shared" si="186"/>
        <v>3.28456832646087</v>
      </c>
      <c r="M1753">
        <v>30.5</v>
      </c>
      <c r="N1753">
        <v>42.1</v>
      </c>
      <c r="O1753">
        <v>834</v>
      </c>
      <c r="P1753">
        <v>20.95</v>
      </c>
      <c r="Q1753">
        <v>72.930000000000007</v>
      </c>
      <c r="R1753" s="7">
        <v>19.818000000000001</v>
      </c>
      <c r="S1753" s="8">
        <v>101450</v>
      </c>
      <c r="T1753">
        <v>2</v>
      </c>
      <c r="U1753" s="9">
        <v>25.483000000000001</v>
      </c>
      <c r="V1753" s="9">
        <v>22.719000000000001</v>
      </c>
      <c r="W1753" s="9">
        <v>25.483000000000001</v>
      </c>
      <c r="X1753" s="9">
        <v>25.483000000000001</v>
      </c>
      <c r="Y1753" s="9">
        <v>25.483000000000001</v>
      </c>
    </row>
    <row r="1754" spans="1:25" hidden="1" x14ac:dyDescent="0.3">
      <c r="A1754" t="s">
        <v>1660</v>
      </c>
      <c r="B1754" t="s">
        <v>1661</v>
      </c>
      <c r="C1754" t="s">
        <v>1894</v>
      </c>
      <c r="D1754" t="s">
        <v>14</v>
      </c>
      <c r="E1754" s="52">
        <f>Transportation!E1754/1000000</f>
        <v>1.2300000000000001E-5</v>
      </c>
      <c r="F1754" s="55">
        <f t="shared" si="183"/>
        <v>2.9736263736263771E-6</v>
      </c>
      <c r="G1754" s="57">
        <f t="shared" si="184"/>
        <v>2.9736263736263767E-7</v>
      </c>
      <c r="H1754" s="4">
        <f t="shared" si="185"/>
        <v>4.7307692307692358E-8</v>
      </c>
      <c r="I1754">
        <v>404800</v>
      </c>
      <c r="J1754">
        <f t="shared" si="187"/>
        <v>0.89835502099802378</v>
      </c>
      <c r="K1754" s="50">
        <f t="shared" si="182"/>
        <v>764.03834436973693</v>
      </c>
      <c r="L1754" s="53">
        <f t="shared" si="186"/>
        <v>6.1773991460961328</v>
      </c>
      <c r="M1754">
        <v>43.400000000000006</v>
      </c>
      <c r="N1754">
        <v>61.400000000000006</v>
      </c>
      <c r="O1754">
        <v>693</v>
      </c>
      <c r="P1754">
        <v>14.46</v>
      </c>
      <c r="Q1754">
        <v>79.98</v>
      </c>
      <c r="R1754" s="7">
        <v>11.28</v>
      </c>
      <c r="S1754" s="8">
        <v>299200</v>
      </c>
      <c r="T1754">
        <v>3</v>
      </c>
      <c r="U1754" s="9">
        <v>18.948</v>
      </c>
      <c r="V1754" s="9">
        <v>19.013000000000002</v>
      </c>
      <c r="W1754" s="9">
        <v>18.721</v>
      </c>
      <c r="X1754" s="9">
        <v>18.916</v>
      </c>
      <c r="Y1754" s="9">
        <v>19.352</v>
      </c>
    </row>
    <row r="1755" spans="1:25" hidden="1" x14ac:dyDescent="0.3">
      <c r="A1755" t="s">
        <v>1660</v>
      </c>
      <c r="B1755" t="s">
        <v>1661</v>
      </c>
      <c r="C1755" t="s">
        <v>1895</v>
      </c>
      <c r="D1755" t="s">
        <v>14</v>
      </c>
      <c r="E1755" s="52">
        <f>Transportation!E1755/1000000</f>
        <v>9.6099999999999995E-6</v>
      </c>
      <c r="F1755" s="55">
        <f t="shared" si="183"/>
        <v>2.3232967032967058E-6</v>
      </c>
      <c r="G1755" s="57">
        <f t="shared" si="184"/>
        <v>2.3232967032967055E-7</v>
      </c>
      <c r="H1755" s="4">
        <f t="shared" si="185"/>
        <v>3.6961538461538494E-8</v>
      </c>
      <c r="I1755">
        <v>112900</v>
      </c>
      <c r="J1755">
        <f t="shared" si="187"/>
        <v>2.5165921501328605</v>
      </c>
      <c r="K1755" s="50">
        <f t="shared" si="182"/>
        <v>213.09271017624334</v>
      </c>
      <c r="L1755" s="53">
        <f t="shared" si="186"/>
        <v>4.8264069751206353</v>
      </c>
      <c r="M1755">
        <v>10.200000000000001</v>
      </c>
      <c r="N1755">
        <v>35.300000000000004</v>
      </c>
      <c r="O1755">
        <v>459</v>
      </c>
      <c r="P1755">
        <v>24.47</v>
      </c>
      <c r="Q1755">
        <v>74.86</v>
      </c>
      <c r="R1755" s="7">
        <v>13.032</v>
      </c>
      <c r="S1755">
        <v>32754</v>
      </c>
      <c r="T1755">
        <v>1</v>
      </c>
      <c r="U1755" s="9">
        <v>22.530999999999999</v>
      </c>
      <c r="V1755" s="9">
        <v>22.530999999999999</v>
      </c>
      <c r="W1755" s="9">
        <v>22.530999999999999</v>
      </c>
      <c r="X1755" s="9">
        <v>22.530999999999999</v>
      </c>
      <c r="Y1755" s="9">
        <v>22.530999999999999</v>
      </c>
    </row>
    <row r="1756" spans="1:25" hidden="1" x14ac:dyDescent="0.3">
      <c r="A1756" t="s">
        <v>1660</v>
      </c>
      <c r="B1756" t="s">
        <v>1661</v>
      </c>
      <c r="C1756" t="s">
        <v>1896</v>
      </c>
      <c r="D1756" t="s">
        <v>14</v>
      </c>
      <c r="E1756" s="52">
        <f>Transportation!E1756/1000000</f>
        <v>1.8E-5</v>
      </c>
      <c r="F1756" s="55">
        <f t="shared" si="183"/>
        <v>4.351648351648356E-6</v>
      </c>
      <c r="G1756" s="57">
        <f t="shared" si="184"/>
        <v>4.3516483516483563E-7</v>
      </c>
      <c r="H1756" s="4">
        <f t="shared" si="185"/>
        <v>6.9230769230769298E-8</v>
      </c>
      <c r="I1756">
        <v>288700</v>
      </c>
      <c r="J1756">
        <f t="shared" si="187"/>
        <v>1.8433555594042259</v>
      </c>
      <c r="K1756" s="50">
        <f t="shared" si="182"/>
        <v>544.90580538424672</v>
      </c>
      <c r="L1756" s="53">
        <f t="shared" si="186"/>
        <v>9.0400963113601946</v>
      </c>
      <c r="M1756">
        <v>21.200000000000003</v>
      </c>
      <c r="N1756">
        <v>62.6</v>
      </c>
      <c r="O1756">
        <v>425</v>
      </c>
      <c r="P1756">
        <v>18.68</v>
      </c>
      <c r="Q1756">
        <v>78.099999999999994</v>
      </c>
      <c r="R1756" s="7">
        <v>6.7877999999999998</v>
      </c>
      <c r="S1756" s="8">
        <v>277040</v>
      </c>
      <c r="T1756">
        <v>4</v>
      </c>
      <c r="U1756" s="9">
        <v>19.321999999999999</v>
      </c>
      <c r="V1756" s="9">
        <v>19.442</v>
      </c>
      <c r="W1756" s="9">
        <v>19.207000000000001</v>
      </c>
      <c r="X1756" s="9">
        <v>19.667000000000002</v>
      </c>
      <c r="Y1756" s="9">
        <v>20.32</v>
      </c>
    </row>
    <row r="1757" spans="1:25" hidden="1" x14ac:dyDescent="0.3">
      <c r="A1757" t="s">
        <v>1660</v>
      </c>
      <c r="B1757" t="s">
        <v>1661</v>
      </c>
      <c r="C1757" t="s">
        <v>1897</v>
      </c>
      <c r="D1757" t="s">
        <v>14</v>
      </c>
      <c r="E1757" s="52">
        <f>Transportation!E1757/1000000</f>
        <v>7.2000000000000005E-6</v>
      </c>
      <c r="F1757" s="55">
        <f t="shared" si="183"/>
        <v>1.7406593406593425E-6</v>
      </c>
      <c r="G1757" s="57">
        <f t="shared" si="184"/>
        <v>1.7406593406593425E-7</v>
      </c>
      <c r="H1757" s="4">
        <f t="shared" si="185"/>
        <v>2.7692307692307721E-8</v>
      </c>
      <c r="I1757">
        <v>153800</v>
      </c>
      <c r="J1757">
        <f t="shared" si="187"/>
        <v>1.3840747724317295</v>
      </c>
      <c r="K1757" s="50">
        <f t="shared" si="182"/>
        <v>290.2892721444307</v>
      </c>
      <c r="L1757" s="53">
        <f t="shared" si="186"/>
        <v>3.6160385245440776</v>
      </c>
      <c r="M1757">
        <v>22.8</v>
      </c>
      <c r="N1757">
        <v>32.200000000000003</v>
      </c>
      <c r="O1757">
        <v>599</v>
      </c>
      <c r="P1757">
        <v>15.51</v>
      </c>
      <c r="Q1757">
        <v>80.03</v>
      </c>
      <c r="R1757" s="7">
        <v>18.616</v>
      </c>
      <c r="S1757" s="8">
        <v>141210</v>
      </c>
      <c r="T1757">
        <v>2</v>
      </c>
      <c r="U1757" s="9">
        <v>20.468</v>
      </c>
      <c r="V1757" s="9">
        <v>20.474</v>
      </c>
      <c r="W1757" s="9">
        <v>20.465</v>
      </c>
      <c r="X1757" s="9">
        <v>20.489000000000001</v>
      </c>
      <c r="Y1757" s="9">
        <v>20.513000000000002</v>
      </c>
    </row>
    <row r="1758" spans="1:25" hidden="1" x14ac:dyDescent="0.3">
      <c r="A1758" t="s">
        <v>1660</v>
      </c>
      <c r="B1758" t="s">
        <v>1661</v>
      </c>
      <c r="C1758" t="s">
        <v>1898</v>
      </c>
      <c r="D1758" t="s">
        <v>14</v>
      </c>
      <c r="E1758" s="52">
        <f>Transportation!E1758/1000000</f>
        <v>1.5200000000000002E-5</v>
      </c>
      <c r="F1758" s="55">
        <f t="shared" si="183"/>
        <v>3.6747252747252789E-6</v>
      </c>
      <c r="G1758" s="57">
        <f t="shared" si="184"/>
        <v>3.6747252747252792E-7</v>
      </c>
      <c r="H1758" s="4">
        <f t="shared" si="185"/>
        <v>5.8461538461538528E-8</v>
      </c>
      <c r="I1758">
        <v>139300</v>
      </c>
      <c r="J1758">
        <f t="shared" si="187"/>
        <v>3.2260854271356791</v>
      </c>
      <c r="K1758" s="50">
        <f t="shared" si="182"/>
        <v>262.92129785253053</v>
      </c>
      <c r="L1758" s="53">
        <f t="shared" si="186"/>
        <v>7.6338591073708333</v>
      </c>
      <c r="M1758">
        <v>13.5</v>
      </c>
      <c r="N1758">
        <v>37.9</v>
      </c>
      <c r="O1758">
        <v>309</v>
      </c>
      <c r="P1758">
        <v>26</v>
      </c>
      <c r="Q1758">
        <v>79.45</v>
      </c>
      <c r="R1758" s="7">
        <v>8.1553000000000004</v>
      </c>
      <c r="S1758">
        <v>81288</v>
      </c>
      <c r="T1758">
        <v>2</v>
      </c>
      <c r="U1758" s="9">
        <v>30.201000000000001</v>
      </c>
      <c r="V1758" s="9">
        <v>30.239000000000001</v>
      </c>
      <c r="W1758" s="9">
        <v>29.998999999999999</v>
      </c>
      <c r="X1758" s="9">
        <v>30.279</v>
      </c>
      <c r="Y1758" s="9">
        <v>30.559000000000001</v>
      </c>
    </row>
    <row r="1759" spans="1:25" hidden="1" x14ac:dyDescent="0.3">
      <c r="A1759" t="s">
        <v>1660</v>
      </c>
      <c r="B1759" t="s">
        <v>1661</v>
      </c>
      <c r="C1759" t="s">
        <v>1899</v>
      </c>
      <c r="D1759" t="s">
        <v>14</v>
      </c>
      <c r="E1759" s="52">
        <f>Transportation!E1759/1000000</f>
        <v>2.6100000000000001E-5</v>
      </c>
      <c r="F1759" s="55">
        <f t="shared" si="183"/>
        <v>6.3098901098901164E-6</v>
      </c>
      <c r="G1759" s="57">
        <f t="shared" si="184"/>
        <v>6.3098901098901168E-7</v>
      </c>
      <c r="H1759" s="4">
        <f t="shared" si="185"/>
        <v>1.0038461538461548E-7</v>
      </c>
      <c r="I1759">
        <v>197400</v>
      </c>
      <c r="J1759">
        <f t="shared" si="187"/>
        <v>3.9090997340425533</v>
      </c>
      <c r="K1759" s="50">
        <f t="shared" si="182"/>
        <v>372.58193967042013</v>
      </c>
      <c r="L1759" s="53">
        <f t="shared" si="186"/>
        <v>13.108139651472282</v>
      </c>
      <c r="M1759">
        <v>10.9</v>
      </c>
      <c r="N1759">
        <v>59.7</v>
      </c>
      <c r="O1759">
        <v>279</v>
      </c>
      <c r="P1759">
        <v>10.78</v>
      </c>
      <c r="Q1759">
        <v>76.650000000000006</v>
      </c>
      <c r="R1759" s="7">
        <v>4.6734999999999998</v>
      </c>
      <c r="S1759">
        <v>90707</v>
      </c>
      <c r="T1759">
        <v>1</v>
      </c>
      <c r="U1759" s="9">
        <v>19.352</v>
      </c>
      <c r="V1759" s="9">
        <v>19.352</v>
      </c>
      <c r="W1759" s="9">
        <v>19.352</v>
      </c>
      <c r="X1759" s="9">
        <v>19.352</v>
      </c>
      <c r="Y1759" s="9">
        <v>19.352</v>
      </c>
    </row>
    <row r="1760" spans="1:25" hidden="1" x14ac:dyDescent="0.3">
      <c r="A1760" t="s">
        <v>1660</v>
      </c>
      <c r="B1760" t="s">
        <v>1661</v>
      </c>
      <c r="C1760" t="s">
        <v>1900</v>
      </c>
      <c r="D1760" t="s">
        <v>14</v>
      </c>
      <c r="E1760" s="52">
        <f>Transportation!E1760/1000000</f>
        <v>1.2999999999999999E-5</v>
      </c>
      <c r="F1760" s="55">
        <f t="shared" si="183"/>
        <v>3.1428571428571459E-6</v>
      </c>
      <c r="G1760" s="57">
        <f t="shared" si="184"/>
        <v>3.142857142857146E-7</v>
      </c>
      <c r="H1760" s="4">
        <f t="shared" si="185"/>
        <v>5.0000000000000044E-8</v>
      </c>
      <c r="I1760">
        <v>122300</v>
      </c>
      <c r="J1760">
        <f t="shared" si="187"/>
        <v>3.1426809076042517</v>
      </c>
      <c r="K1760" s="50">
        <f t="shared" si="182"/>
        <v>230.83470730340619</v>
      </c>
      <c r="L1760" s="53">
        <f t="shared" si="186"/>
        <v>6.5289584470934727</v>
      </c>
      <c r="M1760">
        <v>7.32</v>
      </c>
      <c r="N1760">
        <v>45.2</v>
      </c>
      <c r="O1760">
        <v>463</v>
      </c>
      <c r="P1760">
        <v>24.18</v>
      </c>
      <c r="Q1760">
        <v>72.42</v>
      </c>
      <c r="R1760" s="7">
        <v>10.234</v>
      </c>
      <c r="S1760" s="8">
        <v>112300</v>
      </c>
      <c r="T1760">
        <v>2</v>
      </c>
      <c r="U1760" s="9">
        <v>21.524000000000001</v>
      </c>
      <c r="V1760" s="9">
        <v>21.524999999999999</v>
      </c>
      <c r="W1760" s="9">
        <v>21.524000000000001</v>
      </c>
      <c r="X1760" s="9">
        <v>21.74</v>
      </c>
      <c r="Y1760" s="9">
        <v>21.956</v>
      </c>
    </row>
    <row r="1761" spans="1:25" hidden="1" x14ac:dyDescent="0.3">
      <c r="A1761" t="s">
        <v>1660</v>
      </c>
      <c r="B1761" t="s">
        <v>1661</v>
      </c>
      <c r="C1761" t="s">
        <v>1901</v>
      </c>
      <c r="D1761" t="s">
        <v>14</v>
      </c>
      <c r="E1761" s="52">
        <f>Transportation!E1761/1000000</f>
        <v>1.2800000000000001E-5</v>
      </c>
      <c r="F1761" s="55">
        <f t="shared" si="183"/>
        <v>3.0945054945054978E-6</v>
      </c>
      <c r="G1761" s="57">
        <f t="shared" si="184"/>
        <v>3.0945054945054978E-7</v>
      </c>
      <c r="H1761" s="4">
        <f t="shared" si="185"/>
        <v>4.9230769230769284E-8</v>
      </c>
      <c r="I1761">
        <v>187600</v>
      </c>
      <c r="J1761">
        <f t="shared" si="187"/>
        <v>2.0172537313432839</v>
      </c>
      <c r="K1761" s="50">
        <f t="shared" si="182"/>
        <v>354.08496394210141</v>
      </c>
      <c r="L1761" s="53">
        <f t="shared" si="186"/>
        <v>6.4285129325228052</v>
      </c>
      <c r="M1761">
        <v>16.7</v>
      </c>
      <c r="N1761">
        <v>46</v>
      </c>
      <c r="O1761">
        <v>449</v>
      </c>
      <c r="P1761">
        <v>25.79</v>
      </c>
      <c r="Q1761">
        <v>73.31</v>
      </c>
      <c r="R1761" s="7">
        <v>9.7685999999999993</v>
      </c>
      <c r="S1761">
        <v>55069</v>
      </c>
      <c r="T1761">
        <v>4</v>
      </c>
      <c r="U1761" s="9">
        <v>26.45</v>
      </c>
      <c r="V1761" s="9">
        <v>26.216000000000001</v>
      </c>
      <c r="W1761" s="9">
        <v>25.103999999999999</v>
      </c>
      <c r="X1761" s="9">
        <v>25.814</v>
      </c>
      <c r="Y1761" s="9">
        <v>26.477</v>
      </c>
    </row>
    <row r="1762" spans="1:25" hidden="1" x14ac:dyDescent="0.3">
      <c r="A1762" t="s">
        <v>1660</v>
      </c>
      <c r="B1762" t="s">
        <v>1661</v>
      </c>
      <c r="C1762" t="s">
        <v>1902</v>
      </c>
      <c r="D1762" t="s">
        <v>14</v>
      </c>
      <c r="E1762" s="52">
        <f>Transportation!E1762/1000000</f>
        <v>1.19E-5</v>
      </c>
      <c r="F1762" s="55">
        <f t="shared" si="183"/>
        <v>2.8769230769230798E-6</v>
      </c>
      <c r="G1762" s="57">
        <f t="shared" si="184"/>
        <v>2.8769230769230799E-7</v>
      </c>
      <c r="H1762" s="4">
        <f t="shared" si="185"/>
        <v>4.5769230769230812E-8</v>
      </c>
      <c r="I1762">
        <v>100700</v>
      </c>
      <c r="J1762">
        <f t="shared" si="187"/>
        <v>3.4938228649453822</v>
      </c>
      <c r="K1762" s="50">
        <f t="shared" si="182"/>
        <v>190.06586284098941</v>
      </c>
      <c r="L1762" s="53">
        <f t="shared" si="186"/>
        <v>5.9765081169547951</v>
      </c>
      <c r="M1762">
        <v>11</v>
      </c>
      <c r="N1762">
        <v>30.3</v>
      </c>
      <c r="O1762">
        <v>329</v>
      </c>
      <c r="P1762">
        <v>28.15</v>
      </c>
      <c r="Q1762">
        <v>77.33</v>
      </c>
      <c r="R1762" s="7">
        <v>10.856999999999999</v>
      </c>
      <c r="S1762">
        <v>75819</v>
      </c>
      <c r="T1762">
        <v>1</v>
      </c>
      <c r="U1762" s="9">
        <v>36.713999999999999</v>
      </c>
      <c r="V1762" s="9">
        <v>36.713999999999999</v>
      </c>
      <c r="W1762" s="9">
        <v>36.713999999999999</v>
      </c>
      <c r="X1762" s="9">
        <v>36.713999999999999</v>
      </c>
      <c r="Y1762" s="9">
        <v>36.713999999999999</v>
      </c>
    </row>
    <row r="1763" spans="1:25" hidden="1" x14ac:dyDescent="0.3">
      <c r="A1763" t="s">
        <v>1660</v>
      </c>
      <c r="B1763" t="s">
        <v>1661</v>
      </c>
      <c r="C1763" t="s">
        <v>1903</v>
      </c>
      <c r="D1763" t="s">
        <v>14</v>
      </c>
      <c r="E1763" s="52">
        <f>Transportation!E1763/1000000</f>
        <v>1.8300000000000001E-5</v>
      </c>
      <c r="F1763" s="55">
        <f t="shared" si="183"/>
        <v>4.4241758241758291E-6</v>
      </c>
      <c r="G1763" s="57">
        <f t="shared" si="184"/>
        <v>4.4241758241758288E-7</v>
      </c>
      <c r="H1763" s="4">
        <f t="shared" si="185"/>
        <v>7.0384615384615451E-8</v>
      </c>
      <c r="I1763">
        <v>354200</v>
      </c>
      <c r="J1763">
        <f t="shared" si="187"/>
        <v>1.5275165513833993</v>
      </c>
      <c r="K1763" s="50">
        <f t="shared" si="182"/>
        <v>668.53355132351987</v>
      </c>
      <c r="L1763" s="53">
        <f t="shared" si="186"/>
        <v>9.1907645832161986</v>
      </c>
      <c r="M1763">
        <v>37.4</v>
      </c>
      <c r="N1763">
        <v>57.900000000000006</v>
      </c>
      <c r="O1763">
        <v>365</v>
      </c>
      <c r="P1763">
        <v>29.4</v>
      </c>
      <c r="Q1763">
        <v>76.959999999999994</v>
      </c>
      <c r="R1763" s="7">
        <v>6.2969999999999997</v>
      </c>
      <c r="S1763" s="8">
        <v>313170</v>
      </c>
      <c r="T1763">
        <v>3</v>
      </c>
      <c r="U1763" s="9">
        <v>33.292000000000002</v>
      </c>
      <c r="V1763" s="9">
        <v>33.262</v>
      </c>
      <c r="W1763" s="9">
        <v>32.976999999999997</v>
      </c>
      <c r="X1763" s="9">
        <v>33.485999999999997</v>
      </c>
      <c r="Y1763" s="9">
        <v>34.457000000000001</v>
      </c>
    </row>
    <row r="1764" spans="1:25" hidden="1" x14ac:dyDescent="0.3">
      <c r="A1764" t="s">
        <v>1660</v>
      </c>
      <c r="B1764" t="s">
        <v>1661</v>
      </c>
      <c r="C1764" t="s">
        <v>1904</v>
      </c>
      <c r="D1764" t="s">
        <v>14</v>
      </c>
      <c r="E1764" s="52">
        <f>Transportation!E1764/1000000</f>
        <v>1.0600000000000002E-5</v>
      </c>
      <c r="F1764" s="55">
        <f t="shared" si="183"/>
        <v>2.5626373626373657E-6</v>
      </c>
      <c r="G1764" s="57">
        <f t="shared" si="184"/>
        <v>2.5626373626373657E-7</v>
      </c>
      <c r="H1764" s="4">
        <f t="shared" si="185"/>
        <v>4.0769230769230814E-8</v>
      </c>
      <c r="I1764">
        <v>259300</v>
      </c>
      <c r="J1764">
        <f t="shared" si="187"/>
        <v>1.2086115503278059</v>
      </c>
      <c r="K1764" s="50">
        <f t="shared" si="182"/>
        <v>489.41487819929051</v>
      </c>
      <c r="L1764" s="53">
        <f t="shared" si="186"/>
        <v>5.3236122722454482</v>
      </c>
      <c r="M1764">
        <v>41.900000000000006</v>
      </c>
      <c r="N1764">
        <v>40.1</v>
      </c>
      <c r="O1764">
        <v>450</v>
      </c>
      <c r="P1764">
        <v>19.28</v>
      </c>
      <c r="Q1764">
        <v>76.77</v>
      </c>
      <c r="R1764" s="7">
        <v>11.224</v>
      </c>
      <c r="S1764" s="8">
        <v>144430</v>
      </c>
      <c r="T1764">
        <v>3</v>
      </c>
      <c r="U1764" s="9">
        <v>19.263999999999999</v>
      </c>
      <c r="V1764" s="9">
        <v>19.297999999999998</v>
      </c>
      <c r="W1764" s="9">
        <v>19.207000000000001</v>
      </c>
      <c r="X1764" s="9">
        <v>19.254999999999999</v>
      </c>
      <c r="Y1764" s="9">
        <v>19.545999999999999</v>
      </c>
    </row>
    <row r="1765" spans="1:25" hidden="1" x14ac:dyDescent="0.3">
      <c r="A1765" t="s">
        <v>1660</v>
      </c>
      <c r="B1765" t="s">
        <v>1661</v>
      </c>
      <c r="C1765" t="s">
        <v>1905</v>
      </c>
      <c r="D1765" t="s">
        <v>14</v>
      </c>
      <c r="E1765" s="52">
        <f>Transportation!E1765/1000000</f>
        <v>1.2500000000000001E-5</v>
      </c>
      <c r="F1765" s="55">
        <f t="shared" si="183"/>
        <v>3.0219780219780251E-6</v>
      </c>
      <c r="G1765" s="57">
        <f t="shared" si="184"/>
        <v>3.0219780219780254E-7</v>
      </c>
      <c r="H1765" s="4">
        <f t="shared" si="185"/>
        <v>4.8076923076923125E-8</v>
      </c>
      <c r="I1765">
        <v>113800</v>
      </c>
      <c r="J1765">
        <f t="shared" si="187"/>
        <v>3.2475148286467488</v>
      </c>
      <c r="K1765" s="50">
        <f t="shared" si="182"/>
        <v>214.79141202884404</v>
      </c>
      <c r="L1765" s="53">
        <f t="shared" si="186"/>
        <v>6.2778446606668021</v>
      </c>
      <c r="M1765">
        <v>6.54</v>
      </c>
      <c r="N1765">
        <v>44.5</v>
      </c>
      <c r="O1765">
        <v>465</v>
      </c>
      <c r="P1765">
        <v>23.86</v>
      </c>
      <c r="Q1765">
        <v>72.12</v>
      </c>
      <c r="R1765" s="7">
        <v>10.448</v>
      </c>
      <c r="S1765">
        <v>81504</v>
      </c>
      <c r="T1765">
        <v>2</v>
      </c>
      <c r="U1765" s="9">
        <v>24.059000000000001</v>
      </c>
      <c r="V1765" s="9">
        <v>24.058</v>
      </c>
      <c r="W1765" s="9">
        <v>23.678000000000001</v>
      </c>
      <c r="X1765" s="9">
        <v>23.867999999999999</v>
      </c>
      <c r="Y1765" s="9">
        <v>24.059000000000001</v>
      </c>
    </row>
    <row r="1766" spans="1:25" hidden="1" x14ac:dyDescent="0.3">
      <c r="A1766" t="s">
        <v>1660</v>
      </c>
      <c r="B1766" t="s">
        <v>1661</v>
      </c>
      <c r="C1766" t="s">
        <v>1906</v>
      </c>
      <c r="D1766" t="s">
        <v>14</v>
      </c>
      <c r="E1766" s="52">
        <f>Transportation!E1766/1000000</f>
        <v>1.6900000000000001E-5</v>
      </c>
      <c r="F1766" s="55">
        <f t="shared" si="183"/>
        <v>4.0857142857142899E-6</v>
      </c>
      <c r="G1766" s="57">
        <f t="shared" si="184"/>
        <v>4.0857142857142902E-7</v>
      </c>
      <c r="H1766" s="4">
        <f t="shared" si="185"/>
        <v>6.5000000000000066E-8</v>
      </c>
      <c r="I1766">
        <v>168500</v>
      </c>
      <c r="J1766">
        <f t="shared" si="187"/>
        <v>2.9653106083086054</v>
      </c>
      <c r="K1766" s="50">
        <f t="shared" si="182"/>
        <v>318.03473573690877</v>
      </c>
      <c r="L1766" s="53">
        <f t="shared" si="186"/>
        <v>8.4876459812215153</v>
      </c>
      <c r="M1766">
        <v>15.100000000000001</v>
      </c>
      <c r="N1766">
        <v>43.300000000000004</v>
      </c>
      <c r="O1766">
        <v>304</v>
      </c>
      <c r="P1766">
        <v>32.28</v>
      </c>
      <c r="Q1766">
        <v>75.64</v>
      </c>
      <c r="R1766" s="7">
        <v>7.0176999999999996</v>
      </c>
      <c r="S1766">
        <v>83594</v>
      </c>
      <c r="T1766">
        <v>1</v>
      </c>
      <c r="U1766" s="9">
        <v>33.07</v>
      </c>
      <c r="V1766" s="9">
        <v>33.07</v>
      </c>
      <c r="W1766" s="9">
        <v>33.07</v>
      </c>
      <c r="X1766" s="9">
        <v>33.07</v>
      </c>
      <c r="Y1766" s="9">
        <v>33.07</v>
      </c>
    </row>
    <row r="1767" spans="1:25" hidden="1" x14ac:dyDescent="0.3">
      <c r="A1767" t="s">
        <v>1660</v>
      </c>
      <c r="B1767" t="s">
        <v>1661</v>
      </c>
      <c r="C1767" t="s">
        <v>1907</v>
      </c>
      <c r="D1767" t="s">
        <v>14</v>
      </c>
      <c r="E1767" s="52">
        <f>Transportation!E1767/1000000</f>
        <v>1.13E-5</v>
      </c>
      <c r="F1767" s="55">
        <f t="shared" si="183"/>
        <v>2.7318681318681348E-6</v>
      </c>
      <c r="G1767" s="57">
        <f t="shared" si="184"/>
        <v>2.7318681318681349E-7</v>
      </c>
      <c r="H1767" s="4">
        <f t="shared" si="185"/>
        <v>4.3461538461538506E-8</v>
      </c>
      <c r="I1767">
        <v>323900</v>
      </c>
      <c r="J1767">
        <f t="shared" si="187"/>
        <v>1.0314564294535351</v>
      </c>
      <c r="K1767" s="50">
        <f t="shared" si="182"/>
        <v>611.343922285963</v>
      </c>
      <c r="L1767" s="53">
        <f t="shared" si="186"/>
        <v>5.675171573242789</v>
      </c>
      <c r="M1767">
        <v>59.900000000000006</v>
      </c>
      <c r="N1767">
        <v>41.900000000000006</v>
      </c>
      <c r="O1767">
        <v>425</v>
      </c>
      <c r="P1767">
        <v>30.35</v>
      </c>
      <c r="Q1767">
        <v>76.39</v>
      </c>
      <c r="R1767" s="7">
        <v>10.145</v>
      </c>
      <c r="S1767" s="8">
        <v>127260</v>
      </c>
      <c r="T1767">
        <v>2</v>
      </c>
      <c r="U1767" s="9">
        <v>36.811999999999998</v>
      </c>
      <c r="V1767" s="9">
        <v>36.932000000000002</v>
      </c>
      <c r="W1767" s="9">
        <v>36.622</v>
      </c>
      <c r="X1767" s="9">
        <v>37.081000000000003</v>
      </c>
      <c r="Y1767" s="9">
        <v>37.54</v>
      </c>
    </row>
    <row r="1768" spans="1:25" hidden="1" x14ac:dyDescent="0.3">
      <c r="A1768" t="s">
        <v>1660</v>
      </c>
      <c r="B1768" t="s">
        <v>1661</v>
      </c>
      <c r="C1768" t="s">
        <v>1908</v>
      </c>
      <c r="D1768" t="s">
        <v>14</v>
      </c>
      <c r="E1768" s="52">
        <f>Transportation!E1768/1000000</f>
        <v>4.7700000000000001E-5</v>
      </c>
      <c r="F1768" s="55">
        <f t="shared" si="183"/>
        <v>1.1531868131868144E-5</v>
      </c>
      <c r="G1768" s="57">
        <f t="shared" si="184"/>
        <v>1.1531868131868143E-6</v>
      </c>
      <c r="H1768" s="4">
        <f t="shared" si="185"/>
        <v>1.8346153846153864E-7</v>
      </c>
      <c r="I1768">
        <v>1658000</v>
      </c>
      <c r="J1768">
        <f t="shared" si="187"/>
        <v>0.85058406966224365</v>
      </c>
      <c r="K1768" s="50">
        <f t="shared" si="182"/>
        <v>3129.3863017910671</v>
      </c>
      <c r="L1768" s="53">
        <f t="shared" si="186"/>
        <v>23.956255225104513</v>
      </c>
      <c r="M1768">
        <v>137</v>
      </c>
      <c r="N1768">
        <v>142</v>
      </c>
      <c r="O1768">
        <v>326</v>
      </c>
      <c r="P1768">
        <v>25.62</v>
      </c>
      <c r="Q1768">
        <v>85.12</v>
      </c>
      <c r="R1768" s="7">
        <v>2.3005</v>
      </c>
      <c r="S1768" s="8">
        <v>2054700</v>
      </c>
      <c r="T1768">
        <v>7</v>
      </c>
      <c r="U1768" s="9">
        <v>42.274000000000001</v>
      </c>
      <c r="V1768" s="9">
        <v>42.246000000000002</v>
      </c>
      <c r="W1768" s="9">
        <v>40.328000000000003</v>
      </c>
      <c r="X1768" s="9">
        <v>41.601999999999997</v>
      </c>
      <c r="Y1768" s="9">
        <v>45.27</v>
      </c>
    </row>
    <row r="1769" spans="1:25" hidden="1" x14ac:dyDescent="0.3">
      <c r="A1769" t="s">
        <v>1660</v>
      </c>
      <c r="B1769" t="s">
        <v>1661</v>
      </c>
      <c r="C1769" t="s">
        <v>1909</v>
      </c>
      <c r="D1769" t="s">
        <v>14</v>
      </c>
      <c r="E1769" s="52">
        <f>Transportation!E1769/1000000</f>
        <v>1.24E-5</v>
      </c>
      <c r="F1769" s="55">
        <f t="shared" si="183"/>
        <v>2.9978021978022009E-6</v>
      </c>
      <c r="G1769" s="57">
        <f t="shared" si="184"/>
        <v>2.997802197802201E-7</v>
      </c>
      <c r="H1769" s="4">
        <f t="shared" si="185"/>
        <v>4.7692307692307738E-8</v>
      </c>
      <c r="I1769">
        <v>124200</v>
      </c>
      <c r="J1769">
        <f t="shared" si="187"/>
        <v>2.9517765700483092</v>
      </c>
      <c r="K1769" s="50">
        <f t="shared" si="182"/>
        <v>234.42085565889656</v>
      </c>
      <c r="L1769" s="53">
        <f t="shared" si="186"/>
        <v>6.2276219033814666</v>
      </c>
      <c r="M1769">
        <v>11.8</v>
      </c>
      <c r="N1769">
        <v>36.1</v>
      </c>
      <c r="O1769">
        <v>369</v>
      </c>
      <c r="P1769">
        <v>28.64</v>
      </c>
      <c r="Q1769">
        <v>79.8</v>
      </c>
      <c r="R1769" s="7">
        <v>10.205</v>
      </c>
      <c r="S1769" s="8">
        <v>152520</v>
      </c>
      <c r="T1769">
        <v>2</v>
      </c>
      <c r="U1769" s="9">
        <v>37.76</v>
      </c>
      <c r="V1769" s="9">
        <v>37.677</v>
      </c>
      <c r="W1769" s="9">
        <v>37.173000000000002</v>
      </c>
      <c r="X1769" s="9">
        <v>37.585000000000001</v>
      </c>
      <c r="Y1769" s="9">
        <v>37.997999999999998</v>
      </c>
    </row>
    <row r="1770" spans="1:25" hidden="1" x14ac:dyDescent="0.3">
      <c r="A1770" t="s">
        <v>1660</v>
      </c>
      <c r="B1770" t="s">
        <v>1661</v>
      </c>
      <c r="C1770" t="s">
        <v>1910</v>
      </c>
      <c r="D1770" t="s">
        <v>14</v>
      </c>
      <c r="E1770" s="52">
        <f>Transportation!E1770/1000000</f>
        <v>2.8200000000000004E-5</v>
      </c>
      <c r="F1770" s="55">
        <f t="shared" si="183"/>
        <v>6.8175824175824256E-6</v>
      </c>
      <c r="G1770" s="57">
        <f t="shared" si="184"/>
        <v>6.8175824175824262E-7</v>
      </c>
      <c r="H1770" s="4">
        <f t="shared" si="185"/>
        <v>1.0846153846153858E-7</v>
      </c>
      <c r="I1770">
        <v>1026000</v>
      </c>
      <c r="J1770">
        <f t="shared" si="187"/>
        <v>0.81261557017543873</v>
      </c>
      <c r="K1770" s="50">
        <f t="shared" si="182"/>
        <v>1936.5201119647977</v>
      </c>
      <c r="L1770" s="53">
        <f t="shared" si="186"/>
        <v>14.162817554464306</v>
      </c>
      <c r="M1770">
        <v>58.5</v>
      </c>
      <c r="N1770">
        <v>134</v>
      </c>
      <c r="O1770">
        <v>571</v>
      </c>
      <c r="P1770">
        <v>18.64</v>
      </c>
      <c r="Q1770">
        <v>73.8</v>
      </c>
      <c r="R1770" s="7">
        <v>4.2510000000000003</v>
      </c>
      <c r="S1770" s="8">
        <v>259990</v>
      </c>
      <c r="T1770">
        <v>3</v>
      </c>
      <c r="U1770" s="9">
        <v>21.914000000000001</v>
      </c>
      <c r="V1770" s="9">
        <v>21.911999999999999</v>
      </c>
      <c r="W1770" s="9">
        <v>21.716000000000001</v>
      </c>
      <c r="X1770" s="9">
        <v>22.148</v>
      </c>
      <c r="Y1770" s="9">
        <v>22.34</v>
      </c>
    </row>
    <row r="1771" spans="1:25" hidden="1" x14ac:dyDescent="0.3">
      <c r="A1771" t="s">
        <v>1660</v>
      </c>
      <c r="B1771" t="s">
        <v>1661</v>
      </c>
      <c r="C1771" t="s">
        <v>1911</v>
      </c>
      <c r="D1771" t="s">
        <v>14</v>
      </c>
      <c r="E1771" s="52">
        <f>Transportation!E1771/1000000</f>
        <v>8.7499999999999992E-6</v>
      </c>
      <c r="F1771" s="55">
        <f t="shared" si="183"/>
        <v>2.1153846153846172E-6</v>
      </c>
      <c r="G1771" s="57">
        <f t="shared" si="184"/>
        <v>2.1153846153846173E-7</v>
      </c>
      <c r="H1771" s="4">
        <f t="shared" si="185"/>
        <v>3.3653846153846186E-8</v>
      </c>
      <c r="I1771">
        <v>506000</v>
      </c>
      <c r="J1771">
        <f t="shared" si="187"/>
        <v>0.51125895503952568</v>
      </c>
      <c r="K1771" s="50">
        <f t="shared" si="182"/>
        <v>955.04793046217117</v>
      </c>
      <c r="L1771" s="53">
        <f t="shared" si="186"/>
        <v>4.3944912624667607</v>
      </c>
      <c r="M1771">
        <v>33.5</v>
      </c>
      <c r="N1771">
        <v>87.4</v>
      </c>
      <c r="O1771">
        <v>1510</v>
      </c>
      <c r="P1771">
        <v>11.94</v>
      </c>
      <c r="Q1771">
        <v>79.81</v>
      </c>
      <c r="R1771" s="7">
        <v>17.298999999999999</v>
      </c>
      <c r="S1771" s="8">
        <v>402500</v>
      </c>
      <c r="T1771">
        <v>4</v>
      </c>
      <c r="U1771" s="9">
        <v>17.942</v>
      </c>
      <c r="V1771" s="9">
        <v>6.2736000000000001</v>
      </c>
      <c r="W1771" s="9">
        <v>17.942</v>
      </c>
      <c r="X1771" s="9">
        <v>18.186</v>
      </c>
      <c r="Y1771" s="9">
        <v>18.428999999999998</v>
      </c>
    </row>
    <row r="1772" spans="1:25" hidden="1" x14ac:dyDescent="0.3">
      <c r="A1772" t="s">
        <v>1660</v>
      </c>
      <c r="B1772" t="s">
        <v>1661</v>
      </c>
      <c r="C1772" t="s">
        <v>1912</v>
      </c>
      <c r="D1772" t="s">
        <v>14</v>
      </c>
      <c r="E1772" s="52">
        <f>Transportation!E1772/1000000</f>
        <v>5.5400000000000003E-6</v>
      </c>
      <c r="F1772" s="55">
        <f t="shared" si="183"/>
        <v>1.3393406593406608E-6</v>
      </c>
      <c r="G1772" s="57">
        <f t="shared" si="184"/>
        <v>1.3393406593406607E-7</v>
      </c>
      <c r="H1772" s="4">
        <f t="shared" si="185"/>
        <v>2.1307692307692331E-8</v>
      </c>
      <c r="I1772">
        <v>197400</v>
      </c>
      <c r="J1772">
        <f t="shared" si="187"/>
        <v>0.82974760638297884</v>
      </c>
      <c r="K1772" s="50">
        <f t="shared" si="182"/>
        <v>372.58193967042013</v>
      </c>
      <c r="L1772" s="53">
        <f t="shared" si="186"/>
        <v>2.7823407536075266</v>
      </c>
      <c r="M1772">
        <v>14.5</v>
      </c>
      <c r="N1772">
        <v>51.800000000000004</v>
      </c>
      <c r="O1772">
        <v>1470</v>
      </c>
      <c r="P1772">
        <v>21.65</v>
      </c>
      <c r="Q1772">
        <v>69.61</v>
      </c>
      <c r="R1772" s="7">
        <v>28.305</v>
      </c>
      <c r="S1772">
        <v>27844</v>
      </c>
      <c r="T1772">
        <v>2</v>
      </c>
      <c r="U1772" s="9">
        <v>25.199000000000002</v>
      </c>
      <c r="V1772" s="9">
        <v>18.981999999999999</v>
      </c>
      <c r="W1772" s="9">
        <v>25.199000000000002</v>
      </c>
      <c r="X1772" s="9">
        <v>25.199000000000002</v>
      </c>
      <c r="Y1772" s="9">
        <v>25.199000000000002</v>
      </c>
    </row>
    <row r="1773" spans="1:25" hidden="1" x14ac:dyDescent="0.3">
      <c r="A1773" t="s">
        <v>1660</v>
      </c>
      <c r="B1773" t="s">
        <v>1661</v>
      </c>
      <c r="C1773" t="s">
        <v>1913</v>
      </c>
      <c r="D1773" t="s">
        <v>14</v>
      </c>
      <c r="E1773" s="52">
        <f>Transportation!E1773/1000000</f>
        <v>1.42E-6</v>
      </c>
      <c r="F1773" s="55">
        <f t="shared" si="183"/>
        <v>3.4329670329670364E-7</v>
      </c>
      <c r="G1773" s="57">
        <f t="shared" si="184"/>
        <v>3.4329670329670363E-8</v>
      </c>
      <c r="H1773" s="4">
        <f t="shared" si="185"/>
        <v>5.4615384615384669E-9</v>
      </c>
      <c r="I1773">
        <v>100200</v>
      </c>
      <c r="J1773">
        <f t="shared" si="187"/>
        <v>0.41899034431137727</v>
      </c>
      <c r="K1773" s="50">
        <f t="shared" si="182"/>
        <v>189.12213958954459</v>
      </c>
      <c r="L1773" s="53">
        <f t="shared" si="186"/>
        <v>0.71316315345174874</v>
      </c>
      <c r="M1773">
        <v>9.56</v>
      </c>
      <c r="N1773">
        <v>32.4</v>
      </c>
      <c r="O1773">
        <v>4390</v>
      </c>
      <c r="P1773">
        <v>11.66</v>
      </c>
      <c r="Q1773">
        <v>92.73</v>
      </c>
      <c r="R1773" s="7">
        <v>135.34</v>
      </c>
      <c r="S1773">
        <v>1993.2</v>
      </c>
      <c r="T1773">
        <v>1</v>
      </c>
      <c r="U1773" s="9">
        <v>12.042999999999999</v>
      </c>
      <c r="V1773" s="9">
        <v>12.042999999999999</v>
      </c>
      <c r="W1773" s="9">
        <v>12.042999999999999</v>
      </c>
      <c r="X1773" s="9">
        <v>12.042999999999999</v>
      </c>
      <c r="Y1773" s="9">
        <v>12.042999999999999</v>
      </c>
    </row>
    <row r="1774" spans="1:25" hidden="1" x14ac:dyDescent="0.3">
      <c r="A1774" t="s">
        <v>1660</v>
      </c>
      <c r="B1774" t="s">
        <v>1661</v>
      </c>
      <c r="C1774" t="s">
        <v>1914</v>
      </c>
      <c r="D1774" t="s">
        <v>14</v>
      </c>
      <c r="E1774" s="52">
        <f>Transportation!E1774/1000000</f>
        <v>1.1600000000000001E-5</v>
      </c>
      <c r="F1774" s="55">
        <f t="shared" si="183"/>
        <v>2.8043956043956075E-6</v>
      </c>
      <c r="G1774" s="57">
        <f t="shared" si="184"/>
        <v>2.8043956043956074E-7</v>
      </c>
      <c r="H1774" s="4">
        <f t="shared" si="185"/>
        <v>4.4615384615384659E-8</v>
      </c>
      <c r="I1774">
        <v>150300</v>
      </c>
      <c r="J1774">
        <f t="shared" si="187"/>
        <v>2.2818253493013971</v>
      </c>
      <c r="K1774" s="50">
        <f t="shared" si="182"/>
        <v>283.68320938431685</v>
      </c>
      <c r="L1774" s="53">
        <f t="shared" si="186"/>
        <v>5.8258398450987912</v>
      </c>
      <c r="M1774">
        <v>10.100000000000001</v>
      </c>
      <c r="N1774">
        <v>47.2</v>
      </c>
      <c r="O1774">
        <v>513</v>
      </c>
      <c r="P1774">
        <v>14.76</v>
      </c>
      <c r="Q1774">
        <v>78.55</v>
      </c>
      <c r="R1774" s="7">
        <v>10.872999999999999</v>
      </c>
      <c r="S1774" s="8">
        <v>115750</v>
      </c>
      <c r="T1774">
        <v>1</v>
      </c>
      <c r="U1774" s="9">
        <v>17.356000000000002</v>
      </c>
      <c r="V1774" s="9">
        <v>17.356000000000002</v>
      </c>
      <c r="W1774" s="9">
        <v>17.356000000000002</v>
      </c>
      <c r="X1774" s="9">
        <v>17.356000000000002</v>
      </c>
      <c r="Y1774" s="9">
        <v>17.356000000000002</v>
      </c>
    </row>
    <row r="1775" spans="1:25" hidden="1" x14ac:dyDescent="0.3">
      <c r="A1775" t="s">
        <v>1660</v>
      </c>
      <c r="B1775" t="s">
        <v>1661</v>
      </c>
      <c r="C1775" t="s">
        <v>1915</v>
      </c>
      <c r="D1775" t="s">
        <v>14</v>
      </c>
      <c r="E1775" s="52">
        <f>Transportation!E1775/1000000</f>
        <v>7.4599999999999997E-6</v>
      </c>
      <c r="F1775" s="55">
        <f t="shared" si="183"/>
        <v>1.8035164835164853E-6</v>
      </c>
      <c r="G1775" s="57">
        <f t="shared" si="184"/>
        <v>1.8035164835164853E-7</v>
      </c>
      <c r="H1775" s="4">
        <f t="shared" si="185"/>
        <v>2.869230769230772E-8</v>
      </c>
      <c r="I1775">
        <v>109200</v>
      </c>
      <c r="J1775">
        <f t="shared" si="187"/>
        <v>2.0197591346153847</v>
      </c>
      <c r="K1775" s="50">
        <f t="shared" si="182"/>
        <v>206.10915811555157</v>
      </c>
      <c r="L1775" s="53">
        <f t="shared" si="186"/>
        <v>3.746617693485947</v>
      </c>
      <c r="M1775">
        <v>14</v>
      </c>
      <c r="N1775">
        <v>29.200000000000003</v>
      </c>
      <c r="O1775">
        <v>486</v>
      </c>
      <c r="P1775">
        <v>10.39</v>
      </c>
      <c r="Q1775">
        <v>78.81</v>
      </c>
      <c r="R1775" s="7">
        <v>16.632000000000001</v>
      </c>
      <c r="S1775" s="8">
        <v>192920</v>
      </c>
      <c r="T1775">
        <v>4</v>
      </c>
      <c r="U1775" s="9">
        <v>16.687000000000001</v>
      </c>
      <c r="V1775" s="9">
        <v>16.617000000000001</v>
      </c>
      <c r="W1775" s="9">
        <v>15.388</v>
      </c>
      <c r="X1775" s="9">
        <v>16.373999999999999</v>
      </c>
      <c r="Y1775" s="9">
        <v>16.718</v>
      </c>
    </row>
    <row r="1776" spans="1:25" hidden="1" x14ac:dyDescent="0.3">
      <c r="A1776" t="s">
        <v>1660</v>
      </c>
      <c r="B1776" t="s">
        <v>1661</v>
      </c>
      <c r="C1776" t="s">
        <v>1916</v>
      </c>
      <c r="D1776" t="s">
        <v>14</v>
      </c>
      <c r="E1776" s="52">
        <f>Transportation!E1776/1000000</f>
        <v>5.2800000000000003E-5</v>
      </c>
      <c r="F1776" s="55">
        <f t="shared" si="183"/>
        <v>1.2764835164835179E-5</v>
      </c>
      <c r="G1776" s="57">
        <f t="shared" si="184"/>
        <v>1.2764835164835179E-6</v>
      </c>
      <c r="H1776" s="4">
        <f t="shared" si="185"/>
        <v>2.0307692307692329E-7</v>
      </c>
      <c r="I1776">
        <v>3655000</v>
      </c>
      <c r="J1776">
        <f t="shared" si="187"/>
        <v>0.4271003556771546</v>
      </c>
      <c r="K1776" s="50">
        <f t="shared" si="182"/>
        <v>6898.6169680617304</v>
      </c>
      <c r="L1776" s="53">
        <f t="shared" si="186"/>
        <v>26.517615846656568</v>
      </c>
      <c r="M1776">
        <v>183</v>
      </c>
      <c r="N1776">
        <v>270</v>
      </c>
      <c r="O1776">
        <v>571</v>
      </c>
      <c r="P1776">
        <v>18.52</v>
      </c>
      <c r="Q1776">
        <v>73.86</v>
      </c>
      <c r="R1776" s="7">
        <v>2.1139999999999999</v>
      </c>
      <c r="S1776" s="8">
        <v>3514800</v>
      </c>
      <c r="T1776">
        <v>8</v>
      </c>
      <c r="U1776" s="9">
        <v>22.783999999999999</v>
      </c>
      <c r="V1776" s="9">
        <v>22.405999999999999</v>
      </c>
      <c r="W1776" s="9">
        <v>20.561</v>
      </c>
      <c r="X1776" s="9">
        <v>21.86</v>
      </c>
      <c r="Y1776" s="9">
        <v>22.962</v>
      </c>
    </row>
    <row r="1777" spans="1:25" hidden="1" x14ac:dyDescent="0.3">
      <c r="A1777" t="s">
        <v>1660</v>
      </c>
      <c r="B1777" t="s">
        <v>1661</v>
      </c>
      <c r="C1777" t="s">
        <v>1917</v>
      </c>
      <c r="D1777" t="s">
        <v>14</v>
      </c>
      <c r="E1777" s="52">
        <f>Transportation!E1777/1000000</f>
        <v>1.2500000000000001E-5</v>
      </c>
      <c r="F1777" s="55">
        <f t="shared" si="183"/>
        <v>3.0219780219780251E-6</v>
      </c>
      <c r="G1777" s="57">
        <f t="shared" si="184"/>
        <v>3.0219780219780254E-7</v>
      </c>
      <c r="H1777" s="4">
        <f t="shared" si="185"/>
        <v>4.8076923076923125E-8</v>
      </c>
      <c r="I1777">
        <v>157800</v>
      </c>
      <c r="J1777">
        <f t="shared" si="187"/>
        <v>2.3419973859315588</v>
      </c>
      <c r="K1777" s="50">
        <f t="shared" si="182"/>
        <v>297.83905815598933</v>
      </c>
      <c r="L1777" s="53">
        <f t="shared" si="186"/>
        <v>6.2778446606668004</v>
      </c>
      <c r="M1777">
        <v>11.5</v>
      </c>
      <c r="N1777">
        <v>46.5</v>
      </c>
      <c r="O1777">
        <v>489</v>
      </c>
      <c r="P1777">
        <v>19.809999999999999</v>
      </c>
      <c r="Q1777">
        <v>85.82</v>
      </c>
      <c r="R1777" s="7">
        <v>10.522</v>
      </c>
      <c r="S1777">
        <v>58769</v>
      </c>
      <c r="T1777">
        <v>4</v>
      </c>
      <c r="U1777" s="9">
        <v>21.524000000000001</v>
      </c>
      <c r="V1777" s="9">
        <v>20.463999999999999</v>
      </c>
      <c r="W1777" s="9">
        <v>20.706</v>
      </c>
      <c r="X1777" s="9">
        <v>21.114999999999998</v>
      </c>
      <c r="Y1777" s="9">
        <v>21.524000000000001</v>
      </c>
    </row>
    <row r="1778" spans="1:25" hidden="1" x14ac:dyDescent="0.3">
      <c r="A1778" t="s">
        <v>1660</v>
      </c>
      <c r="B1778" t="s">
        <v>1661</v>
      </c>
      <c r="C1778" t="s">
        <v>1918</v>
      </c>
      <c r="D1778" t="s">
        <v>14</v>
      </c>
      <c r="E1778" s="52">
        <f>Transportation!E1778/1000000</f>
        <v>1.63E-5</v>
      </c>
      <c r="F1778" s="55">
        <f t="shared" si="183"/>
        <v>3.9406593406593445E-6</v>
      </c>
      <c r="G1778" s="57">
        <f t="shared" si="184"/>
        <v>3.9406593406593448E-7</v>
      </c>
      <c r="H1778" s="4">
        <f t="shared" si="185"/>
        <v>6.2692307692307747E-8</v>
      </c>
      <c r="I1778">
        <v>197200</v>
      </c>
      <c r="J1778">
        <f t="shared" si="187"/>
        <v>2.4437911384381339</v>
      </c>
      <c r="K1778" s="50">
        <f t="shared" ref="K1778:K1841" si="188">I1778*CVDIND</f>
        <v>372.20445036984222</v>
      </c>
      <c r="L1778" s="53">
        <f t="shared" si="186"/>
        <v>8.1863094375095091</v>
      </c>
      <c r="M1778">
        <v>17</v>
      </c>
      <c r="N1778">
        <v>47.800000000000004</v>
      </c>
      <c r="O1778">
        <v>360</v>
      </c>
      <c r="P1778">
        <v>25.79</v>
      </c>
      <c r="Q1778">
        <v>87.47</v>
      </c>
      <c r="R1778" s="7">
        <v>7.5332999999999997</v>
      </c>
      <c r="S1778" s="8">
        <v>241050</v>
      </c>
      <c r="T1778">
        <v>2</v>
      </c>
      <c r="U1778" s="9">
        <v>38.686999999999998</v>
      </c>
      <c r="V1778" s="9">
        <v>38.71</v>
      </c>
      <c r="W1778" s="9">
        <v>38.683999999999997</v>
      </c>
      <c r="X1778" s="9">
        <v>38.798999999999999</v>
      </c>
      <c r="Y1778" s="9">
        <v>38.912999999999997</v>
      </c>
    </row>
    <row r="1779" spans="1:25" hidden="1" x14ac:dyDescent="0.3">
      <c r="A1779" t="s">
        <v>1660</v>
      </c>
      <c r="B1779" t="s">
        <v>1661</v>
      </c>
      <c r="C1779" t="s">
        <v>1919</v>
      </c>
      <c r="D1779" t="s">
        <v>14</v>
      </c>
      <c r="E1779" s="52">
        <f>Transportation!E1779/1000000</f>
        <v>1.4200000000000001E-5</v>
      </c>
      <c r="F1779" s="55">
        <f t="shared" si="183"/>
        <v>3.432967032967037E-6</v>
      </c>
      <c r="G1779" s="57">
        <f t="shared" si="184"/>
        <v>3.4329670329670369E-7</v>
      </c>
      <c r="H1779" s="4">
        <f t="shared" si="185"/>
        <v>5.4615384615384676E-8</v>
      </c>
      <c r="I1779">
        <v>113800</v>
      </c>
      <c r="J1779">
        <f t="shared" si="187"/>
        <v>3.6891768453427063</v>
      </c>
      <c r="K1779" s="50">
        <f t="shared" si="188"/>
        <v>214.79141202884404</v>
      </c>
      <c r="L1779" s="53">
        <f t="shared" si="186"/>
        <v>7.1316315345174859</v>
      </c>
      <c r="M1779">
        <v>11.200000000000001</v>
      </c>
      <c r="N1779">
        <v>33.9</v>
      </c>
      <c r="O1779">
        <v>304</v>
      </c>
      <c r="P1779">
        <v>23.34</v>
      </c>
      <c r="Q1779">
        <v>86.36</v>
      </c>
      <c r="R1779" s="7">
        <v>8.9520999999999997</v>
      </c>
      <c r="S1779">
        <v>58239</v>
      </c>
      <c r="T1779">
        <v>1</v>
      </c>
      <c r="U1779" s="9">
        <v>26.995999999999999</v>
      </c>
      <c r="V1779" s="9">
        <v>26.995999999999999</v>
      </c>
      <c r="W1779" s="9">
        <v>26.995999999999999</v>
      </c>
      <c r="X1779" s="9">
        <v>26.995999999999999</v>
      </c>
      <c r="Y1779" s="9">
        <v>26.995999999999999</v>
      </c>
    </row>
    <row r="1780" spans="1:25" hidden="1" x14ac:dyDescent="0.3">
      <c r="A1780" t="s">
        <v>1660</v>
      </c>
      <c r="B1780" t="s">
        <v>1661</v>
      </c>
      <c r="C1780" t="s">
        <v>1920</v>
      </c>
      <c r="D1780" t="s">
        <v>14</v>
      </c>
      <c r="E1780" s="52">
        <f>Transportation!E1780/1000000</f>
        <v>1.4600000000000001E-5</v>
      </c>
      <c r="F1780" s="55">
        <f t="shared" si="183"/>
        <v>3.5296703296703335E-6</v>
      </c>
      <c r="G1780" s="57">
        <f t="shared" si="184"/>
        <v>3.5296703296703337E-7</v>
      </c>
      <c r="H1780" s="4">
        <f t="shared" si="185"/>
        <v>5.6153846153846209E-8</v>
      </c>
      <c r="I1780">
        <v>169300</v>
      </c>
      <c r="J1780">
        <f t="shared" si="187"/>
        <v>2.5496424985233315</v>
      </c>
      <c r="K1780" s="50">
        <f t="shared" si="188"/>
        <v>319.54469293922051</v>
      </c>
      <c r="L1780" s="53">
        <f t="shared" si="186"/>
        <v>7.3325225636588236</v>
      </c>
      <c r="M1780">
        <v>21.3</v>
      </c>
      <c r="N1780">
        <v>36.700000000000003</v>
      </c>
      <c r="O1780">
        <v>314</v>
      </c>
      <c r="P1780">
        <v>26.24</v>
      </c>
      <c r="Q1780">
        <v>81.239999999999995</v>
      </c>
      <c r="R1780" s="7">
        <v>8.5543999999999993</v>
      </c>
      <c r="S1780">
        <v>89765</v>
      </c>
      <c r="T1780">
        <v>1</v>
      </c>
      <c r="U1780" s="9">
        <v>43.959000000000003</v>
      </c>
      <c r="V1780" s="9">
        <v>43.959000000000003</v>
      </c>
      <c r="W1780" s="9">
        <v>43.959000000000003</v>
      </c>
      <c r="X1780" s="9">
        <v>43.959000000000003</v>
      </c>
      <c r="Y1780" s="9">
        <v>43.959000000000003</v>
      </c>
    </row>
    <row r="1781" spans="1:25" hidden="1" x14ac:dyDescent="0.3">
      <c r="A1781" t="s">
        <v>1660</v>
      </c>
      <c r="B1781" t="s">
        <v>1661</v>
      </c>
      <c r="C1781" t="s">
        <v>1921</v>
      </c>
      <c r="D1781" t="s">
        <v>14</v>
      </c>
      <c r="E1781" s="52">
        <f>Transportation!E1781/1000000</f>
        <v>1.4E-5</v>
      </c>
      <c r="F1781" s="55">
        <f t="shared" si="183"/>
        <v>3.3846153846153881E-6</v>
      </c>
      <c r="G1781" s="57">
        <f t="shared" si="184"/>
        <v>3.3846153846153882E-7</v>
      </c>
      <c r="H1781" s="4">
        <f t="shared" si="185"/>
        <v>5.3846153846153896E-8</v>
      </c>
      <c r="I1781">
        <v>207400</v>
      </c>
      <c r="J1781">
        <f t="shared" si="187"/>
        <v>1.9957340887174542</v>
      </c>
      <c r="K1781" s="50">
        <f t="shared" si="188"/>
        <v>391.45640469931681</v>
      </c>
      <c r="L1781" s="53">
        <f t="shared" si="186"/>
        <v>7.0311860199468175</v>
      </c>
      <c r="M1781">
        <v>12.200000000000001</v>
      </c>
      <c r="N1781">
        <v>59.5</v>
      </c>
      <c r="O1781">
        <v>553</v>
      </c>
      <c r="P1781">
        <v>16.21</v>
      </c>
      <c r="Q1781">
        <v>77.349999999999994</v>
      </c>
      <c r="R1781" s="7">
        <v>9.2903000000000002</v>
      </c>
      <c r="S1781">
        <v>78068</v>
      </c>
      <c r="T1781">
        <v>2</v>
      </c>
      <c r="U1781" s="9">
        <v>17.853000000000002</v>
      </c>
      <c r="V1781" s="9">
        <v>17.731000000000002</v>
      </c>
      <c r="W1781" s="9">
        <v>16.963999999999999</v>
      </c>
      <c r="X1781" s="9">
        <v>17.428000000000001</v>
      </c>
      <c r="Y1781" s="9">
        <v>17.893000000000001</v>
      </c>
    </row>
    <row r="1782" spans="1:25" hidden="1" x14ac:dyDescent="0.3">
      <c r="A1782" t="s">
        <v>1660</v>
      </c>
      <c r="B1782" t="s">
        <v>1661</v>
      </c>
      <c r="C1782" t="s">
        <v>1922</v>
      </c>
      <c r="D1782" t="s">
        <v>14</v>
      </c>
      <c r="E1782" s="52">
        <f>Transportation!E1782/1000000</f>
        <v>2.5700000000000001E-5</v>
      </c>
      <c r="F1782" s="55">
        <f t="shared" si="183"/>
        <v>6.2131868131868203E-6</v>
      </c>
      <c r="G1782" s="57">
        <f t="shared" si="184"/>
        <v>6.2131868131868195E-7</v>
      </c>
      <c r="H1782" s="4">
        <f t="shared" si="185"/>
        <v>9.8846153846153948E-8</v>
      </c>
      <c r="I1782">
        <v>175100</v>
      </c>
      <c r="J1782">
        <f t="shared" si="187"/>
        <v>4.3394068389491718</v>
      </c>
      <c r="K1782" s="50">
        <f t="shared" si="188"/>
        <v>330.49188265598059</v>
      </c>
      <c r="L1782" s="53">
        <f t="shared" si="186"/>
        <v>12.907248622330943</v>
      </c>
      <c r="M1782">
        <v>8.02</v>
      </c>
      <c r="N1782">
        <v>61.800000000000004</v>
      </c>
      <c r="O1782">
        <v>322</v>
      </c>
      <c r="P1782">
        <v>25.63</v>
      </c>
      <c r="Q1782">
        <v>88.12</v>
      </c>
      <c r="R1782" s="7">
        <v>5.2164999999999999</v>
      </c>
      <c r="S1782" s="8">
        <v>194510</v>
      </c>
      <c r="T1782">
        <v>2</v>
      </c>
      <c r="U1782" s="9">
        <v>34.78</v>
      </c>
      <c r="V1782" s="9">
        <v>34.771000000000001</v>
      </c>
      <c r="W1782" s="9">
        <v>34.503</v>
      </c>
      <c r="X1782" s="9">
        <v>34.642000000000003</v>
      </c>
      <c r="Y1782" s="9">
        <v>34.78</v>
      </c>
    </row>
    <row r="1783" spans="1:25" hidden="1" x14ac:dyDescent="0.3">
      <c r="A1783" t="s">
        <v>1660</v>
      </c>
      <c r="B1783" t="s">
        <v>1661</v>
      </c>
      <c r="C1783" t="s">
        <v>1923</v>
      </c>
      <c r="D1783" t="s">
        <v>14</v>
      </c>
      <c r="E1783" s="52">
        <f>Transportation!E1783/1000000</f>
        <v>1.5E-5</v>
      </c>
      <c r="F1783" s="55">
        <f t="shared" si="183"/>
        <v>3.6263736263736304E-6</v>
      </c>
      <c r="G1783" s="57">
        <f t="shared" si="184"/>
        <v>3.62637362637363E-7</v>
      </c>
      <c r="H1783" s="4">
        <f t="shared" si="185"/>
        <v>5.7692307692307748E-8</v>
      </c>
      <c r="I1783">
        <v>115900</v>
      </c>
      <c r="J1783">
        <f t="shared" si="187"/>
        <v>3.8264074633304572</v>
      </c>
      <c r="K1783" s="50">
        <f t="shared" si="188"/>
        <v>218.75504968491234</v>
      </c>
      <c r="L1783" s="53">
        <f t="shared" si="186"/>
        <v>7.5334135928001613</v>
      </c>
      <c r="M1783">
        <v>12.4</v>
      </c>
      <c r="N1783">
        <v>32.9</v>
      </c>
      <c r="O1783">
        <v>302</v>
      </c>
      <c r="P1783">
        <v>21.9</v>
      </c>
      <c r="Q1783">
        <v>83.39</v>
      </c>
      <c r="R1783" s="7">
        <v>9.2057000000000002</v>
      </c>
      <c r="S1783" s="8">
        <v>135590</v>
      </c>
      <c r="T1783">
        <v>4</v>
      </c>
      <c r="U1783" s="9">
        <v>23.693999999999999</v>
      </c>
      <c r="V1783" s="9">
        <v>23.643000000000001</v>
      </c>
      <c r="W1783" s="9">
        <v>23.01</v>
      </c>
      <c r="X1783" s="9">
        <v>23.797000000000001</v>
      </c>
      <c r="Y1783" s="9">
        <v>24.962</v>
      </c>
    </row>
    <row r="1784" spans="1:25" hidden="1" x14ac:dyDescent="0.3">
      <c r="A1784" t="s">
        <v>1660</v>
      </c>
      <c r="B1784" t="s">
        <v>1661</v>
      </c>
      <c r="C1784" t="s">
        <v>1924</v>
      </c>
      <c r="D1784" t="s">
        <v>14</v>
      </c>
      <c r="E1784" s="52">
        <f>Transportation!E1784/1000000</f>
        <v>3.2300000000000006E-5</v>
      </c>
      <c r="F1784" s="55">
        <f t="shared" si="183"/>
        <v>7.8087912087912185E-6</v>
      </c>
      <c r="G1784" s="57">
        <f t="shared" si="184"/>
        <v>7.8087912087912181E-7</v>
      </c>
      <c r="H1784" s="4">
        <f t="shared" si="185"/>
        <v>1.2423076923076937E-7</v>
      </c>
      <c r="I1784">
        <v>700100</v>
      </c>
      <c r="J1784">
        <f t="shared" si="187"/>
        <v>1.36403601271247</v>
      </c>
      <c r="K1784" s="50">
        <f t="shared" si="188"/>
        <v>1321.4012966730554</v>
      </c>
      <c r="L1784" s="53">
        <f t="shared" si="186"/>
        <v>16.22195060316302</v>
      </c>
      <c r="M1784">
        <v>50.400000000000006</v>
      </c>
      <c r="N1784">
        <v>98.600000000000009</v>
      </c>
      <c r="O1784">
        <v>368</v>
      </c>
      <c r="P1784">
        <v>21.26</v>
      </c>
      <c r="Q1784">
        <v>81.63</v>
      </c>
      <c r="R1784" s="7">
        <v>3.7296</v>
      </c>
      <c r="S1784" s="8">
        <v>296450</v>
      </c>
      <c r="T1784">
        <v>4</v>
      </c>
      <c r="U1784" s="9">
        <v>24.776</v>
      </c>
      <c r="V1784" s="9">
        <v>24.771999999999998</v>
      </c>
      <c r="W1784" s="9">
        <v>24.154</v>
      </c>
      <c r="X1784" s="9">
        <v>24.558</v>
      </c>
      <c r="Y1784" s="9">
        <v>24.914000000000001</v>
      </c>
    </row>
    <row r="1785" spans="1:25" hidden="1" x14ac:dyDescent="0.3">
      <c r="A1785" t="s">
        <v>1660</v>
      </c>
      <c r="B1785" t="s">
        <v>1661</v>
      </c>
      <c r="C1785" t="s">
        <v>1925</v>
      </c>
      <c r="D1785" t="s">
        <v>14</v>
      </c>
      <c r="E1785" s="52">
        <f>Transportation!E1785/1000000</f>
        <v>1.8300000000000001E-5</v>
      </c>
      <c r="F1785" s="55">
        <f t="shared" si="183"/>
        <v>4.4241758241758291E-6</v>
      </c>
      <c r="G1785" s="57">
        <f t="shared" si="184"/>
        <v>4.4241758241758288E-7</v>
      </c>
      <c r="H1785" s="4">
        <f t="shared" si="185"/>
        <v>7.0384615384615451E-8</v>
      </c>
      <c r="I1785">
        <v>413600</v>
      </c>
      <c r="J1785">
        <f t="shared" si="187"/>
        <v>1.3081391743230175</v>
      </c>
      <c r="K1785" s="50">
        <f t="shared" si="188"/>
        <v>780.64787359516606</v>
      </c>
      <c r="L1785" s="53">
        <f t="shared" si="186"/>
        <v>9.1907645832161986</v>
      </c>
      <c r="M1785">
        <v>35.700000000000003</v>
      </c>
      <c r="N1785">
        <v>69.2</v>
      </c>
      <c r="O1785">
        <v>457</v>
      </c>
      <c r="P1785">
        <v>17.02</v>
      </c>
      <c r="Q1785">
        <v>81.78</v>
      </c>
      <c r="R1785" s="7">
        <v>6.6013000000000002</v>
      </c>
      <c r="S1785" s="8">
        <v>678180</v>
      </c>
      <c r="T1785">
        <v>4</v>
      </c>
      <c r="U1785" s="9">
        <v>20.994</v>
      </c>
      <c r="V1785" s="9">
        <v>20.983000000000001</v>
      </c>
      <c r="W1785" s="9">
        <v>19.692</v>
      </c>
      <c r="X1785" s="9">
        <v>20.946999999999999</v>
      </c>
      <c r="Y1785" s="9">
        <v>20.995000000000001</v>
      </c>
    </row>
    <row r="1786" spans="1:25" hidden="1" x14ac:dyDescent="0.3">
      <c r="A1786" t="s">
        <v>1660</v>
      </c>
      <c r="B1786" t="s">
        <v>1661</v>
      </c>
      <c r="C1786" t="s">
        <v>1926</v>
      </c>
      <c r="D1786" t="s">
        <v>14</v>
      </c>
      <c r="E1786" s="52">
        <f>Transportation!E1786/1000000</f>
        <v>1.2100000000000001E-5</v>
      </c>
      <c r="F1786" s="55">
        <f t="shared" si="183"/>
        <v>2.9252747252747287E-6</v>
      </c>
      <c r="G1786" s="57">
        <f t="shared" si="184"/>
        <v>2.9252747252747285E-7</v>
      </c>
      <c r="H1786" s="4">
        <f t="shared" si="185"/>
        <v>4.6538461538461585E-8</v>
      </c>
      <c r="I1786">
        <v>122300</v>
      </c>
      <c r="J1786">
        <f t="shared" si="187"/>
        <v>2.9251106909239577</v>
      </c>
      <c r="K1786" s="50">
        <f t="shared" si="188"/>
        <v>230.83470730340619</v>
      </c>
      <c r="L1786" s="53">
        <f t="shared" si="186"/>
        <v>6.0769536315254644</v>
      </c>
      <c r="M1786">
        <v>20.3</v>
      </c>
      <c r="N1786">
        <v>27.1</v>
      </c>
      <c r="O1786">
        <v>265</v>
      </c>
      <c r="P1786">
        <v>9.4499999999999993</v>
      </c>
      <c r="Q1786">
        <v>77.56</v>
      </c>
      <c r="R1786" s="7">
        <v>9.7482000000000006</v>
      </c>
      <c r="S1786" s="8">
        <v>131280</v>
      </c>
      <c r="T1786">
        <v>2</v>
      </c>
      <c r="U1786" s="9">
        <v>15.191000000000001</v>
      </c>
      <c r="V1786" s="9">
        <v>15.202</v>
      </c>
      <c r="W1786" s="9">
        <v>15.19</v>
      </c>
      <c r="X1786" s="9">
        <v>15.512</v>
      </c>
      <c r="Y1786" s="9">
        <v>15.833</v>
      </c>
    </row>
    <row r="1787" spans="1:25" hidden="1" x14ac:dyDescent="0.3">
      <c r="A1787" t="s">
        <v>1660</v>
      </c>
      <c r="B1787" t="s">
        <v>1661</v>
      </c>
      <c r="C1787" t="s">
        <v>1927</v>
      </c>
      <c r="D1787" t="s">
        <v>14</v>
      </c>
      <c r="E1787" s="52">
        <f>Transportation!E1787/1000000</f>
        <v>1.7800000000000002E-5</v>
      </c>
      <c r="F1787" s="55">
        <f t="shared" si="183"/>
        <v>4.3032967032967084E-6</v>
      </c>
      <c r="G1787" s="57">
        <f t="shared" si="184"/>
        <v>4.3032967032967082E-7</v>
      </c>
      <c r="H1787" s="4">
        <f t="shared" si="185"/>
        <v>6.8461538461538538E-8</v>
      </c>
      <c r="I1787">
        <v>974000</v>
      </c>
      <c r="J1787">
        <f t="shared" si="187"/>
        <v>0.54031178131416846</v>
      </c>
      <c r="K1787" s="50">
        <f t="shared" si="188"/>
        <v>1838.372893814535</v>
      </c>
      <c r="L1787" s="53">
        <f t="shared" si="186"/>
        <v>8.9396507967895271</v>
      </c>
      <c r="M1787">
        <v>98.4</v>
      </c>
      <c r="N1787">
        <v>98.2</v>
      </c>
      <c r="O1787">
        <v>630</v>
      </c>
      <c r="P1787">
        <v>22.3</v>
      </c>
      <c r="Q1787">
        <v>70.78</v>
      </c>
      <c r="R1787" s="7">
        <v>6.4112</v>
      </c>
      <c r="S1787" s="8">
        <v>379860</v>
      </c>
      <c r="T1787">
        <v>4</v>
      </c>
      <c r="U1787" s="9">
        <v>21.192</v>
      </c>
      <c r="V1787" s="9">
        <v>21.234999999999999</v>
      </c>
      <c r="W1787" s="9">
        <v>21.091999999999999</v>
      </c>
      <c r="X1787" s="9">
        <v>21.332000000000001</v>
      </c>
      <c r="Y1787" s="9">
        <v>21.524000000000001</v>
      </c>
    </row>
    <row r="1788" spans="1:25" hidden="1" x14ac:dyDescent="0.3">
      <c r="A1788" t="s">
        <v>1660</v>
      </c>
      <c r="B1788" t="s">
        <v>1661</v>
      </c>
      <c r="C1788" t="s">
        <v>1928</v>
      </c>
      <c r="D1788" t="s">
        <v>14</v>
      </c>
      <c r="E1788" s="52">
        <f>Transportation!E1788/1000000</f>
        <v>1.4800000000000001E-5</v>
      </c>
      <c r="F1788" s="55">
        <f t="shared" si="183"/>
        <v>3.578021978021982E-6</v>
      </c>
      <c r="G1788" s="57">
        <f t="shared" si="184"/>
        <v>3.5780219780219819E-7</v>
      </c>
      <c r="H1788" s="4">
        <f t="shared" si="185"/>
        <v>5.6923076923076982E-8</v>
      </c>
      <c r="I1788">
        <v>143700</v>
      </c>
      <c r="J1788">
        <f t="shared" si="187"/>
        <v>3.0450073068893526</v>
      </c>
      <c r="K1788" s="50">
        <f t="shared" si="188"/>
        <v>271.22606246524504</v>
      </c>
      <c r="L1788" s="53">
        <f t="shared" si="186"/>
        <v>7.4329680782294911</v>
      </c>
      <c r="M1788">
        <v>11.100000000000001</v>
      </c>
      <c r="N1788">
        <v>43.1</v>
      </c>
      <c r="O1788">
        <v>370</v>
      </c>
      <c r="P1788">
        <v>21.1</v>
      </c>
      <c r="Q1788">
        <v>81.03</v>
      </c>
      <c r="R1788" s="7">
        <v>8.5916999999999994</v>
      </c>
      <c r="S1788">
        <v>63129</v>
      </c>
      <c r="T1788">
        <v>2</v>
      </c>
      <c r="U1788" s="9">
        <v>23.341000000000001</v>
      </c>
      <c r="V1788" s="9">
        <v>22.835000000000001</v>
      </c>
      <c r="W1788" s="9">
        <v>20.465</v>
      </c>
      <c r="X1788" s="9">
        <v>22.190999999999999</v>
      </c>
      <c r="Y1788" s="9">
        <v>23.916</v>
      </c>
    </row>
    <row r="1789" spans="1:25" hidden="1" x14ac:dyDescent="0.3">
      <c r="A1789" t="s">
        <v>1660</v>
      </c>
      <c r="B1789" t="s">
        <v>1661</v>
      </c>
      <c r="C1789" t="s">
        <v>1929</v>
      </c>
      <c r="D1789" t="s">
        <v>14</v>
      </c>
      <c r="E1789" s="52">
        <f>Transportation!E1789/1000000</f>
        <v>1.45E-5</v>
      </c>
      <c r="F1789" s="55">
        <f t="shared" si="183"/>
        <v>3.5054945054945093E-6</v>
      </c>
      <c r="G1789" s="57">
        <f t="shared" si="184"/>
        <v>3.5054945054945094E-7</v>
      </c>
      <c r="H1789" s="4">
        <f t="shared" si="185"/>
        <v>5.5769230769230822E-8</v>
      </c>
      <c r="I1789">
        <v>237700</v>
      </c>
      <c r="J1789">
        <f t="shared" si="187"/>
        <v>1.8035251893142616</v>
      </c>
      <c r="K1789" s="50">
        <f t="shared" si="188"/>
        <v>448.64603373687373</v>
      </c>
      <c r="L1789" s="53">
        <f t="shared" si="186"/>
        <v>7.2822998063734907</v>
      </c>
      <c r="M1789">
        <v>31.200000000000003</v>
      </c>
      <c r="N1789">
        <v>42.5</v>
      </c>
      <c r="O1789">
        <v>365</v>
      </c>
      <c r="P1789">
        <v>18.75</v>
      </c>
      <c r="Q1789">
        <v>79.5</v>
      </c>
      <c r="R1789" s="7">
        <v>8.5772999999999993</v>
      </c>
      <c r="S1789" s="8">
        <v>237680</v>
      </c>
      <c r="T1789">
        <v>4</v>
      </c>
      <c r="U1789" s="9">
        <v>21.827999999999999</v>
      </c>
      <c r="V1789" s="9">
        <v>21.643999999999998</v>
      </c>
      <c r="W1789" s="9">
        <v>20.706</v>
      </c>
      <c r="X1789" s="9">
        <v>21.763999999999999</v>
      </c>
      <c r="Y1789" s="9">
        <v>23.056999999999999</v>
      </c>
    </row>
    <row r="1790" spans="1:25" hidden="1" x14ac:dyDescent="0.3">
      <c r="A1790" t="s">
        <v>1660</v>
      </c>
      <c r="B1790" t="s">
        <v>1661</v>
      </c>
      <c r="C1790" t="s">
        <v>1930</v>
      </c>
      <c r="D1790" t="s">
        <v>14</v>
      </c>
      <c r="E1790" s="52">
        <f>Transportation!E1790/1000000</f>
        <v>2.1900000000000004E-5</v>
      </c>
      <c r="F1790" s="55">
        <f t="shared" si="183"/>
        <v>5.2945054945055013E-6</v>
      </c>
      <c r="G1790" s="57">
        <f t="shared" si="184"/>
        <v>5.2945054945055011E-7</v>
      </c>
      <c r="H1790" s="4">
        <f t="shared" si="185"/>
        <v>8.4230769230769326E-8</v>
      </c>
      <c r="I1790">
        <v>281500</v>
      </c>
      <c r="J1790">
        <f t="shared" si="187"/>
        <v>2.3001126554174069</v>
      </c>
      <c r="K1790" s="50">
        <f t="shared" si="188"/>
        <v>531.31619056344107</v>
      </c>
      <c r="L1790" s="53">
        <f t="shared" si="186"/>
        <v>10.998783845488237</v>
      </c>
      <c r="M1790">
        <v>18.2</v>
      </c>
      <c r="N1790">
        <v>66.100000000000009</v>
      </c>
      <c r="O1790">
        <v>384</v>
      </c>
      <c r="P1790">
        <v>28.81</v>
      </c>
      <c r="Q1790">
        <v>79.02</v>
      </c>
      <c r="R1790" s="7">
        <v>5.8186999999999998</v>
      </c>
      <c r="S1790" s="8">
        <v>634190</v>
      </c>
      <c r="T1790">
        <v>4</v>
      </c>
      <c r="U1790" s="9">
        <v>40.427999999999997</v>
      </c>
      <c r="V1790" s="9">
        <v>40.381</v>
      </c>
      <c r="W1790" s="9">
        <v>40.1</v>
      </c>
      <c r="X1790" s="9">
        <v>40.76</v>
      </c>
      <c r="Y1790" s="9">
        <v>41.692999999999998</v>
      </c>
    </row>
    <row r="1791" spans="1:25" hidden="1" x14ac:dyDescent="0.3">
      <c r="A1791" t="s">
        <v>1660</v>
      </c>
      <c r="B1791" t="s">
        <v>1661</v>
      </c>
      <c r="C1791" t="s">
        <v>1931</v>
      </c>
      <c r="D1791" t="s">
        <v>14</v>
      </c>
      <c r="E1791" s="52">
        <f>Transportation!E1791/1000000</f>
        <v>4.4700000000000002E-5</v>
      </c>
      <c r="F1791" s="55">
        <f t="shared" si="183"/>
        <v>1.0806593406593418E-5</v>
      </c>
      <c r="G1791" s="57">
        <f t="shared" si="184"/>
        <v>1.0806593406593419E-6</v>
      </c>
      <c r="H1791" s="4">
        <f t="shared" si="185"/>
        <v>1.7192307692307709E-7</v>
      </c>
      <c r="I1791">
        <v>844000</v>
      </c>
      <c r="J1791">
        <f t="shared" si="187"/>
        <v>1.5658439129146919</v>
      </c>
      <c r="K1791" s="50">
        <f t="shared" si="188"/>
        <v>1593.0048484388785</v>
      </c>
      <c r="L1791" s="53">
        <f t="shared" si="186"/>
        <v>22.449572506544484</v>
      </c>
      <c r="M1791">
        <v>46.6</v>
      </c>
      <c r="N1791">
        <v>124</v>
      </c>
      <c r="O1791">
        <v>321</v>
      </c>
      <c r="P1791">
        <v>23.37</v>
      </c>
      <c r="Q1791">
        <v>85.32</v>
      </c>
      <c r="R1791" s="7">
        <v>2.6008</v>
      </c>
      <c r="S1791" s="8">
        <v>840100</v>
      </c>
      <c r="T1791">
        <v>4</v>
      </c>
      <c r="U1791" s="9">
        <v>22.501999999999999</v>
      </c>
      <c r="V1791" s="9">
        <v>22.779</v>
      </c>
      <c r="W1791" s="9">
        <v>22.388000000000002</v>
      </c>
      <c r="X1791" s="9">
        <v>23.558</v>
      </c>
      <c r="Y1791" s="9">
        <v>24.391999999999999</v>
      </c>
    </row>
    <row r="1792" spans="1:25" hidden="1" x14ac:dyDescent="0.3">
      <c r="A1792" t="s">
        <v>1660</v>
      </c>
      <c r="B1792" t="s">
        <v>1661</v>
      </c>
      <c r="C1792" t="s">
        <v>1932</v>
      </c>
      <c r="D1792" t="s">
        <v>14</v>
      </c>
      <c r="E1792" s="52">
        <f>Transportation!E1792/1000000</f>
        <v>1.27E-5</v>
      </c>
      <c r="F1792" s="55">
        <f t="shared" si="183"/>
        <v>3.0703296703296736E-6</v>
      </c>
      <c r="G1792" s="57">
        <f t="shared" si="184"/>
        <v>3.0703296703296735E-7</v>
      </c>
      <c r="H1792" s="4">
        <f t="shared" si="185"/>
        <v>4.8846153846153891E-8</v>
      </c>
      <c r="I1792">
        <v>100100</v>
      </c>
      <c r="J1792">
        <f t="shared" si="187"/>
        <v>3.7510515734265732</v>
      </c>
      <c r="K1792" s="50">
        <f t="shared" si="188"/>
        <v>188.93339493925561</v>
      </c>
      <c r="L1792" s="53">
        <f t="shared" si="186"/>
        <v>6.3782901752374697</v>
      </c>
      <c r="M1792">
        <v>12.5</v>
      </c>
      <c r="N1792">
        <v>28.3</v>
      </c>
      <c r="O1792">
        <v>295</v>
      </c>
      <c r="P1792">
        <v>23.63</v>
      </c>
      <c r="Q1792">
        <v>87.11</v>
      </c>
      <c r="R1792" s="7">
        <v>10.423</v>
      </c>
      <c r="S1792" s="8">
        <v>289460</v>
      </c>
      <c r="T1792">
        <v>3</v>
      </c>
      <c r="U1792" s="9">
        <v>36.389000000000003</v>
      </c>
      <c r="V1792" s="9">
        <v>36.354999999999997</v>
      </c>
      <c r="W1792" s="9">
        <v>35.886000000000003</v>
      </c>
      <c r="X1792" s="9">
        <v>36.253999999999998</v>
      </c>
      <c r="Y1792" s="9">
        <v>36.392000000000003</v>
      </c>
    </row>
    <row r="1793" spans="1:25" hidden="1" x14ac:dyDescent="0.3">
      <c r="A1793" t="s">
        <v>1660</v>
      </c>
      <c r="B1793" t="s">
        <v>1661</v>
      </c>
      <c r="C1793" t="s">
        <v>1933</v>
      </c>
      <c r="D1793" t="s">
        <v>14</v>
      </c>
      <c r="E1793" s="52">
        <f>Transportation!E1793/1000000</f>
        <v>1.4200000000000001E-5</v>
      </c>
      <c r="F1793" s="55">
        <f t="shared" si="183"/>
        <v>3.432967032967037E-6</v>
      </c>
      <c r="G1793" s="57">
        <f t="shared" si="184"/>
        <v>3.4329670329670369E-7</v>
      </c>
      <c r="H1793" s="4">
        <f t="shared" si="185"/>
        <v>5.4615384615384676E-8</v>
      </c>
      <c r="I1793">
        <v>234400</v>
      </c>
      <c r="J1793">
        <f t="shared" si="187"/>
        <v>1.7910764718430034</v>
      </c>
      <c r="K1793" s="50">
        <f t="shared" si="188"/>
        <v>442.4174602773378</v>
      </c>
      <c r="L1793" s="53">
        <f t="shared" si="186"/>
        <v>7.1316315345174859</v>
      </c>
      <c r="M1793">
        <v>18.100000000000001</v>
      </c>
      <c r="N1793">
        <v>55.1</v>
      </c>
      <c r="O1793">
        <v>483</v>
      </c>
      <c r="P1793">
        <v>23.34</v>
      </c>
      <c r="Q1793">
        <v>75.03</v>
      </c>
      <c r="R1793" s="7">
        <v>8.7675000000000001</v>
      </c>
      <c r="S1793">
        <v>47735</v>
      </c>
      <c r="T1793">
        <v>1</v>
      </c>
      <c r="U1793" s="9">
        <v>20.803000000000001</v>
      </c>
      <c r="V1793" s="9">
        <v>20.803000000000001</v>
      </c>
      <c r="W1793" s="9">
        <v>20.803000000000001</v>
      </c>
      <c r="X1793" s="9">
        <v>20.803000000000001</v>
      </c>
      <c r="Y1793" s="9">
        <v>20.803000000000001</v>
      </c>
    </row>
    <row r="1794" spans="1:25" hidden="1" x14ac:dyDescent="0.3">
      <c r="A1794" t="s">
        <v>1660</v>
      </c>
      <c r="B1794" t="s">
        <v>1661</v>
      </c>
      <c r="C1794" t="s">
        <v>1934</v>
      </c>
      <c r="D1794" t="s">
        <v>14</v>
      </c>
      <c r="E1794" s="52">
        <f>Transportation!E1794/1000000</f>
        <v>2.3600000000000001E-5</v>
      </c>
      <c r="F1794" s="55">
        <f t="shared" ref="F1794:F1857" si="189">0.241758241758242*E1794</f>
        <v>5.7054945054945119E-6</v>
      </c>
      <c r="G1794" s="57">
        <f t="shared" ref="G1794:G1857" si="190">0.0241758241758242*E1794</f>
        <v>5.7054945054945121E-7</v>
      </c>
      <c r="H1794" s="4">
        <f t="shared" ref="H1794:H1857" si="191">0.00384615384615385*E1794</f>
        <v>9.0769230769230864E-8</v>
      </c>
      <c r="I1794">
        <v>484900</v>
      </c>
      <c r="J1794">
        <f t="shared" si="187"/>
        <v>1.4389417405650649</v>
      </c>
      <c r="K1794" s="50">
        <f t="shared" si="188"/>
        <v>915.22280925119924</v>
      </c>
      <c r="L1794" s="53">
        <f t="shared" ref="L1794:L1857" si="192">(J1794/10)*K1794*0.09</f>
        <v>11.852570719338919</v>
      </c>
      <c r="M1794">
        <v>59.800000000000004</v>
      </c>
      <c r="N1794">
        <v>62.7</v>
      </c>
      <c r="O1794">
        <v>324</v>
      </c>
      <c r="P1794">
        <v>22.25</v>
      </c>
      <c r="Q1794">
        <v>84.85</v>
      </c>
      <c r="R1794" s="7">
        <v>5.1748000000000003</v>
      </c>
      <c r="S1794" s="8">
        <v>209520</v>
      </c>
      <c r="T1794">
        <v>3</v>
      </c>
      <c r="U1794" s="9">
        <v>24.63</v>
      </c>
      <c r="V1794" s="9">
        <v>24.626000000000001</v>
      </c>
      <c r="W1794" s="9">
        <v>22.579000000000001</v>
      </c>
      <c r="X1794" s="9">
        <v>24.63</v>
      </c>
      <c r="Y1794" s="9">
        <v>24.725000000000001</v>
      </c>
    </row>
    <row r="1795" spans="1:25" hidden="1" x14ac:dyDescent="0.3">
      <c r="A1795" t="s">
        <v>1660</v>
      </c>
      <c r="B1795" t="s">
        <v>1661</v>
      </c>
      <c r="C1795" t="s">
        <v>1935</v>
      </c>
      <c r="D1795" t="s">
        <v>14</v>
      </c>
      <c r="E1795" s="52">
        <f>Transportation!E1795/1000000</f>
        <v>1.9700000000000005E-5</v>
      </c>
      <c r="F1795" s="55">
        <f t="shared" si="189"/>
        <v>4.7626373626373683E-6</v>
      </c>
      <c r="G1795" s="57">
        <f t="shared" si="190"/>
        <v>4.7626373626373689E-7</v>
      </c>
      <c r="H1795" s="4">
        <f t="shared" si="191"/>
        <v>7.5769230769230862E-8</v>
      </c>
      <c r="I1795">
        <v>183300</v>
      </c>
      <c r="J1795">
        <f t="shared" ref="J1795:J1858" si="193">((591307500000)*E1795)/(20*I1795)</f>
        <v>3.1775116612111298</v>
      </c>
      <c r="K1795" s="50">
        <f t="shared" si="188"/>
        <v>345.96894397967583</v>
      </c>
      <c r="L1795" s="53">
        <f t="shared" si="192"/>
        <v>9.8938831852108802</v>
      </c>
      <c r="M1795">
        <v>12.9</v>
      </c>
      <c r="N1795">
        <v>51</v>
      </c>
      <c r="O1795">
        <v>303</v>
      </c>
      <c r="P1795">
        <v>24.55</v>
      </c>
      <c r="Q1795">
        <v>81.290000000000006</v>
      </c>
      <c r="R1795" s="7">
        <v>5.9469000000000003</v>
      </c>
      <c r="S1795" s="8">
        <v>113180</v>
      </c>
      <c r="T1795">
        <v>2</v>
      </c>
      <c r="U1795" s="9">
        <v>24.094000000000001</v>
      </c>
      <c r="V1795" s="9">
        <v>24.12</v>
      </c>
      <c r="W1795" s="9">
        <v>24.059000000000001</v>
      </c>
      <c r="X1795" s="9">
        <v>24.154</v>
      </c>
      <c r="Y1795" s="9">
        <v>24.248999999999999</v>
      </c>
    </row>
    <row r="1796" spans="1:25" hidden="1" x14ac:dyDescent="0.3">
      <c r="A1796" t="s">
        <v>1660</v>
      </c>
      <c r="B1796" t="s">
        <v>1661</v>
      </c>
      <c r="C1796" t="s">
        <v>1936</v>
      </c>
      <c r="D1796" t="s">
        <v>14</v>
      </c>
      <c r="E1796" s="52">
        <f>Transportation!E1796/1000000</f>
        <v>9.6800000000000005E-6</v>
      </c>
      <c r="F1796" s="55">
        <f t="shared" si="189"/>
        <v>2.3402197802197828E-6</v>
      </c>
      <c r="G1796" s="57">
        <f t="shared" si="190"/>
        <v>2.3402197802197828E-7</v>
      </c>
      <c r="H1796" s="4">
        <f t="shared" si="191"/>
        <v>3.7230769230769269E-8</v>
      </c>
      <c r="I1796">
        <v>100700</v>
      </c>
      <c r="J1796">
        <f t="shared" si="193"/>
        <v>2.8420340615690169</v>
      </c>
      <c r="K1796" s="50">
        <f t="shared" si="188"/>
        <v>190.06586284098941</v>
      </c>
      <c r="L1796" s="53">
        <f t="shared" si="192"/>
        <v>4.8615629052203717</v>
      </c>
      <c r="M1796">
        <v>14</v>
      </c>
      <c r="N1796">
        <v>26.900000000000002</v>
      </c>
      <c r="O1796">
        <v>341</v>
      </c>
      <c r="P1796">
        <v>28.21</v>
      </c>
      <c r="Q1796">
        <v>76.61</v>
      </c>
      <c r="R1796" s="7">
        <v>12.673999999999999</v>
      </c>
      <c r="S1796" s="8">
        <v>238530</v>
      </c>
      <c r="T1796">
        <v>4</v>
      </c>
      <c r="U1796" s="9">
        <v>33.155000000000001</v>
      </c>
      <c r="V1796" s="9">
        <v>32.908999999999999</v>
      </c>
      <c r="W1796" s="9">
        <v>31.164999999999999</v>
      </c>
      <c r="X1796" s="9">
        <v>32.814999999999998</v>
      </c>
      <c r="Y1796" s="9">
        <v>33.393999999999998</v>
      </c>
    </row>
    <row r="1797" spans="1:25" hidden="1" x14ac:dyDescent="0.3">
      <c r="A1797" t="s">
        <v>1660</v>
      </c>
      <c r="B1797" t="s">
        <v>1661</v>
      </c>
      <c r="C1797" t="s">
        <v>1937</v>
      </c>
      <c r="D1797" t="s">
        <v>14</v>
      </c>
      <c r="E1797" s="52">
        <f>Transportation!E1797/1000000</f>
        <v>1.4700000000000002E-5</v>
      </c>
      <c r="F1797" s="55">
        <f t="shared" si="189"/>
        <v>3.5538461538461577E-6</v>
      </c>
      <c r="G1797" s="57">
        <f t="shared" si="190"/>
        <v>3.5538461538461581E-7</v>
      </c>
      <c r="H1797" s="4">
        <f t="shared" si="191"/>
        <v>5.6538461538461602E-8</v>
      </c>
      <c r="I1797">
        <v>157100</v>
      </c>
      <c r="J1797">
        <f t="shared" si="193"/>
        <v>2.7664609325270528</v>
      </c>
      <c r="K1797" s="50">
        <f t="shared" si="188"/>
        <v>296.51784560396658</v>
      </c>
      <c r="L1797" s="53">
        <f t="shared" si="192"/>
        <v>7.3827453209441583</v>
      </c>
      <c r="M1797">
        <v>6.65</v>
      </c>
      <c r="N1797">
        <v>60.900000000000006</v>
      </c>
      <c r="O1797">
        <v>533</v>
      </c>
      <c r="P1797">
        <v>12.95</v>
      </c>
      <c r="Q1797">
        <v>78.27</v>
      </c>
      <c r="R1797" s="7">
        <v>8.7539999999999996</v>
      </c>
      <c r="S1797">
        <v>67344</v>
      </c>
      <c r="T1797">
        <v>1</v>
      </c>
      <c r="U1797" s="9">
        <v>12.848000000000001</v>
      </c>
      <c r="V1797" s="9">
        <v>12.848000000000001</v>
      </c>
      <c r="W1797" s="9">
        <v>12.848000000000001</v>
      </c>
      <c r="X1797" s="9">
        <v>12.848000000000001</v>
      </c>
      <c r="Y1797" s="9">
        <v>12.848000000000001</v>
      </c>
    </row>
    <row r="1798" spans="1:25" hidden="1" x14ac:dyDescent="0.3">
      <c r="A1798" t="s">
        <v>1660</v>
      </c>
      <c r="B1798" t="s">
        <v>1661</v>
      </c>
      <c r="C1798" t="s">
        <v>1938</v>
      </c>
      <c r="D1798" t="s">
        <v>14</v>
      </c>
      <c r="E1798" s="52">
        <f>Transportation!E1798/1000000</f>
        <v>1.7E-5</v>
      </c>
      <c r="F1798" s="55">
        <f t="shared" si="189"/>
        <v>4.1098901098901137E-6</v>
      </c>
      <c r="G1798" s="57">
        <f t="shared" si="190"/>
        <v>4.109890109890114E-7</v>
      </c>
      <c r="H1798" s="4">
        <f t="shared" si="191"/>
        <v>6.5384615384615446E-8</v>
      </c>
      <c r="I1798">
        <v>294600</v>
      </c>
      <c r="J1798">
        <f t="shared" si="193"/>
        <v>1.7060807026476579</v>
      </c>
      <c r="K1798" s="50">
        <f t="shared" si="188"/>
        <v>556.04173975129572</v>
      </c>
      <c r="L1798" s="53">
        <f t="shared" si="192"/>
        <v>8.5378687385068499</v>
      </c>
      <c r="M1798">
        <v>35.300000000000004</v>
      </c>
      <c r="N1798">
        <v>49.6</v>
      </c>
      <c r="O1798">
        <v>337</v>
      </c>
      <c r="P1798">
        <v>28.9</v>
      </c>
      <c r="Q1798">
        <v>76.58</v>
      </c>
      <c r="R1798" s="7">
        <v>6.7912999999999997</v>
      </c>
      <c r="S1798" s="8">
        <v>302040</v>
      </c>
      <c r="T1798">
        <v>4</v>
      </c>
      <c r="U1798" s="9">
        <v>34.893999999999998</v>
      </c>
      <c r="V1798" s="9">
        <v>35.167999999999999</v>
      </c>
      <c r="W1798" s="9">
        <v>33.948999999999998</v>
      </c>
      <c r="X1798" s="9">
        <v>35.886000000000003</v>
      </c>
      <c r="Y1798" s="9">
        <v>36.253999999999998</v>
      </c>
    </row>
    <row r="1799" spans="1:25" hidden="1" x14ac:dyDescent="0.3">
      <c r="A1799" t="s">
        <v>1660</v>
      </c>
      <c r="B1799" t="s">
        <v>1661</v>
      </c>
      <c r="C1799" t="s">
        <v>1939</v>
      </c>
      <c r="D1799" t="s">
        <v>14</v>
      </c>
      <c r="E1799" s="52">
        <f>Transportation!E1799/1000000</f>
        <v>1.7800000000000002E-5</v>
      </c>
      <c r="F1799" s="55">
        <f t="shared" si="189"/>
        <v>4.3032967032967084E-6</v>
      </c>
      <c r="G1799" s="57">
        <f t="shared" si="190"/>
        <v>4.3032967032967082E-7</v>
      </c>
      <c r="H1799" s="4">
        <f t="shared" si="191"/>
        <v>6.8461538461538538E-8</v>
      </c>
      <c r="I1799">
        <v>308900</v>
      </c>
      <c r="J1799">
        <f t="shared" si="193"/>
        <v>1.7036700388475239</v>
      </c>
      <c r="K1799" s="50">
        <f t="shared" si="188"/>
        <v>583.03222474261793</v>
      </c>
      <c r="L1799" s="53">
        <f t="shared" si="192"/>
        <v>8.9396507967895271</v>
      </c>
      <c r="M1799">
        <v>28.8</v>
      </c>
      <c r="N1799">
        <v>57.5</v>
      </c>
      <c r="O1799">
        <v>374</v>
      </c>
      <c r="P1799">
        <v>23.85</v>
      </c>
      <c r="Q1799">
        <v>78.739999999999995</v>
      </c>
      <c r="R1799" s="7">
        <v>6.5045999999999999</v>
      </c>
      <c r="S1799">
        <v>38387</v>
      </c>
      <c r="T1799">
        <v>1</v>
      </c>
      <c r="U1799" s="9">
        <v>20.754000000000001</v>
      </c>
      <c r="V1799" s="9">
        <v>20.754000000000001</v>
      </c>
      <c r="W1799" s="9">
        <v>20.754000000000001</v>
      </c>
      <c r="X1799" s="9">
        <v>20.754000000000001</v>
      </c>
      <c r="Y1799" s="9">
        <v>20.754000000000001</v>
      </c>
    </row>
    <row r="1800" spans="1:25" hidden="1" x14ac:dyDescent="0.3">
      <c r="A1800" t="s">
        <v>1660</v>
      </c>
      <c r="B1800" t="s">
        <v>1661</v>
      </c>
      <c r="C1800" t="s">
        <v>1940</v>
      </c>
      <c r="D1800" t="s">
        <v>14</v>
      </c>
      <c r="E1800" s="52">
        <f>Transportation!E1800/1000000</f>
        <v>2.1800000000000001E-5</v>
      </c>
      <c r="F1800" s="55">
        <f t="shared" si="189"/>
        <v>5.2703296703296758E-6</v>
      </c>
      <c r="G1800" s="57">
        <f t="shared" si="190"/>
        <v>5.2703296703296763E-7</v>
      </c>
      <c r="H1800" s="4">
        <f t="shared" si="191"/>
        <v>8.3846153846153933E-8</v>
      </c>
      <c r="I1800">
        <v>455800</v>
      </c>
      <c r="J1800">
        <f t="shared" si="193"/>
        <v>1.4140525998244844</v>
      </c>
      <c r="K1800" s="50">
        <f t="shared" si="188"/>
        <v>860.29811601710992</v>
      </c>
      <c r="L1800" s="53">
        <f t="shared" si="192"/>
        <v>10.948561088202901</v>
      </c>
      <c r="M1800">
        <v>36</v>
      </c>
      <c r="N1800">
        <v>75.900000000000006</v>
      </c>
      <c r="O1800">
        <v>407</v>
      </c>
      <c r="P1800">
        <v>29.97</v>
      </c>
      <c r="Q1800">
        <v>77.540000000000006</v>
      </c>
      <c r="R1800" s="7">
        <v>5.3638000000000003</v>
      </c>
      <c r="S1800" s="8">
        <v>452170</v>
      </c>
      <c r="T1800">
        <v>3</v>
      </c>
      <c r="U1800" s="9">
        <v>38.637999999999998</v>
      </c>
      <c r="V1800" s="9">
        <v>38.613</v>
      </c>
      <c r="W1800" s="9">
        <v>37.494</v>
      </c>
      <c r="X1800" s="9">
        <v>38.043999999999997</v>
      </c>
      <c r="Y1800" s="9">
        <v>38.639000000000003</v>
      </c>
    </row>
    <row r="1801" spans="1:25" hidden="1" x14ac:dyDescent="0.3">
      <c r="A1801" t="s">
        <v>1660</v>
      </c>
      <c r="B1801" t="s">
        <v>1661</v>
      </c>
      <c r="C1801" t="s">
        <v>1941</v>
      </c>
      <c r="D1801" t="s">
        <v>14</v>
      </c>
      <c r="E1801" s="52">
        <f>Transportation!E1801/1000000</f>
        <v>1.7499999999999998E-5</v>
      </c>
      <c r="F1801" s="55">
        <f t="shared" si="189"/>
        <v>4.2307692307692344E-6</v>
      </c>
      <c r="G1801" s="57">
        <f t="shared" si="190"/>
        <v>4.2307692307692347E-7</v>
      </c>
      <c r="H1801" s="4">
        <f t="shared" si="191"/>
        <v>6.7307692307692372E-8</v>
      </c>
      <c r="I1801">
        <v>125200</v>
      </c>
      <c r="J1801">
        <f t="shared" si="193"/>
        <v>4.1325404353035147</v>
      </c>
      <c r="K1801" s="50">
        <f t="shared" si="188"/>
        <v>236.30830216178623</v>
      </c>
      <c r="L1801" s="53">
        <f t="shared" si="192"/>
        <v>8.7889825249335232</v>
      </c>
      <c r="M1801">
        <v>5.9</v>
      </c>
      <c r="N1801">
        <v>51.5</v>
      </c>
      <c r="O1801">
        <v>370</v>
      </c>
      <c r="P1801">
        <v>25.89</v>
      </c>
      <c r="Q1801">
        <v>86.6</v>
      </c>
      <c r="R1801" s="7">
        <v>7.1726999999999999</v>
      </c>
      <c r="S1801" s="8">
        <v>374470</v>
      </c>
      <c r="T1801">
        <v>3</v>
      </c>
      <c r="U1801" s="9">
        <v>41.607999999999997</v>
      </c>
      <c r="V1801" s="9">
        <v>41.447000000000003</v>
      </c>
      <c r="W1801" s="9">
        <v>40.965000000000003</v>
      </c>
      <c r="X1801" s="9">
        <v>41.192999999999998</v>
      </c>
      <c r="Y1801" s="9">
        <v>41.738</v>
      </c>
    </row>
    <row r="1802" spans="1:25" hidden="1" x14ac:dyDescent="0.3">
      <c r="A1802" t="s">
        <v>1660</v>
      </c>
      <c r="B1802" t="s">
        <v>1661</v>
      </c>
      <c r="C1802" t="s">
        <v>1942</v>
      </c>
      <c r="D1802" t="s">
        <v>14</v>
      </c>
      <c r="E1802" s="52">
        <f>Transportation!E1802/1000000</f>
        <v>2.6700000000000002E-5</v>
      </c>
      <c r="F1802" s="55">
        <f t="shared" si="189"/>
        <v>6.4549450549450617E-6</v>
      </c>
      <c r="G1802" s="57">
        <f t="shared" si="190"/>
        <v>6.4549450549450617E-7</v>
      </c>
      <c r="H1802" s="4">
        <f t="shared" si="191"/>
        <v>1.026923076923078E-7</v>
      </c>
      <c r="I1802">
        <v>751400</v>
      </c>
      <c r="J1802">
        <f t="shared" si="193"/>
        <v>1.0505662929198829</v>
      </c>
      <c r="K1802" s="50">
        <f t="shared" si="188"/>
        <v>1418.2273022712952</v>
      </c>
      <c r="L1802" s="53">
        <f t="shared" si="192"/>
        <v>13.409476195184288</v>
      </c>
      <c r="M1802">
        <v>53.900000000000006</v>
      </c>
      <c r="N1802">
        <v>102</v>
      </c>
      <c r="O1802">
        <v>448</v>
      </c>
      <c r="P1802">
        <v>11.67</v>
      </c>
      <c r="Q1802">
        <v>78.14</v>
      </c>
      <c r="R1802" s="7">
        <v>4.3762999999999996</v>
      </c>
      <c r="S1802" s="8">
        <v>732710</v>
      </c>
      <c r="T1802">
        <v>5</v>
      </c>
      <c r="U1802" s="9">
        <v>16.373999999999999</v>
      </c>
      <c r="V1802" s="9">
        <v>16.343</v>
      </c>
      <c r="W1802" s="9">
        <v>15.339</v>
      </c>
      <c r="X1802" s="9">
        <v>15.734</v>
      </c>
      <c r="Y1802" s="9">
        <v>17.062000000000001</v>
      </c>
    </row>
    <row r="1803" spans="1:25" hidden="1" x14ac:dyDescent="0.3">
      <c r="A1803" t="s">
        <v>1660</v>
      </c>
      <c r="B1803" t="s">
        <v>1661</v>
      </c>
      <c r="C1803" t="s">
        <v>1943</v>
      </c>
      <c r="D1803" t="s">
        <v>14</v>
      </c>
      <c r="E1803" s="52">
        <f>Transportation!E1803/1000000</f>
        <v>1.6100000000000002E-5</v>
      </c>
      <c r="F1803" s="55">
        <f t="shared" si="189"/>
        <v>3.8923076923076969E-6</v>
      </c>
      <c r="G1803" s="57">
        <f t="shared" si="190"/>
        <v>3.8923076923076966E-7</v>
      </c>
      <c r="H1803" s="4">
        <f t="shared" si="191"/>
        <v>6.1923076923076987E-8</v>
      </c>
      <c r="I1803">
        <v>226500</v>
      </c>
      <c r="J1803">
        <f t="shared" si="193"/>
        <v>2.1015564569536429</v>
      </c>
      <c r="K1803" s="50">
        <f t="shared" si="188"/>
        <v>427.50663290450944</v>
      </c>
      <c r="L1803" s="53">
        <f t="shared" si="192"/>
        <v>8.0858639229388434</v>
      </c>
      <c r="M1803">
        <v>19.3</v>
      </c>
      <c r="N1803">
        <v>51.6</v>
      </c>
      <c r="O1803">
        <v>403</v>
      </c>
      <c r="P1803">
        <v>21.49</v>
      </c>
      <c r="Q1803">
        <v>83.96</v>
      </c>
      <c r="R1803" s="7">
        <v>7.8053999999999997</v>
      </c>
      <c r="S1803">
        <v>58026</v>
      </c>
      <c r="T1803">
        <v>2</v>
      </c>
      <c r="U1803" s="9">
        <v>23.13</v>
      </c>
      <c r="V1803" s="9">
        <v>23.253</v>
      </c>
      <c r="W1803" s="9">
        <v>23.105</v>
      </c>
      <c r="X1803" s="9">
        <v>23.463000000000001</v>
      </c>
      <c r="Y1803" s="9">
        <v>23.821000000000002</v>
      </c>
    </row>
    <row r="1804" spans="1:25" hidden="1" x14ac:dyDescent="0.3">
      <c r="A1804" t="s">
        <v>1660</v>
      </c>
      <c r="B1804" t="s">
        <v>1661</v>
      </c>
      <c r="C1804" t="s">
        <v>1944</v>
      </c>
      <c r="D1804" t="s">
        <v>14</v>
      </c>
      <c r="E1804" s="52">
        <f>Transportation!E1804/1000000</f>
        <v>1.3100000000000002E-5</v>
      </c>
      <c r="F1804" s="55">
        <f t="shared" si="189"/>
        <v>3.1670329670329705E-6</v>
      </c>
      <c r="G1804" s="57">
        <f t="shared" si="190"/>
        <v>3.1670329670329708E-7</v>
      </c>
      <c r="H1804" s="4">
        <f t="shared" si="191"/>
        <v>5.0384615384615437E-8</v>
      </c>
      <c r="I1804">
        <v>182500</v>
      </c>
      <c r="J1804">
        <f t="shared" si="193"/>
        <v>2.1222269178082196</v>
      </c>
      <c r="K1804" s="50">
        <f t="shared" si="188"/>
        <v>344.45898677736415</v>
      </c>
      <c r="L1804" s="53">
        <f t="shared" si="192"/>
        <v>6.57918120437881</v>
      </c>
      <c r="M1804">
        <v>25.3</v>
      </c>
      <c r="N1804">
        <v>36.300000000000004</v>
      </c>
      <c r="O1804">
        <v>343</v>
      </c>
      <c r="P1804">
        <v>28.59</v>
      </c>
      <c r="Q1804">
        <v>78.56</v>
      </c>
      <c r="R1804" s="7">
        <v>9.4459</v>
      </c>
      <c r="S1804" s="8">
        <v>218680</v>
      </c>
      <c r="T1804">
        <v>2</v>
      </c>
      <c r="U1804" s="9">
        <v>47.752000000000002</v>
      </c>
      <c r="V1804" s="9">
        <v>47.759</v>
      </c>
      <c r="W1804" s="9">
        <v>47.746000000000002</v>
      </c>
      <c r="X1804" s="9">
        <v>47.768000000000001</v>
      </c>
      <c r="Y1804" s="9">
        <v>47.790999999999997</v>
      </c>
    </row>
    <row r="1805" spans="1:25" hidden="1" x14ac:dyDescent="0.3">
      <c r="A1805" t="s">
        <v>1660</v>
      </c>
      <c r="B1805" t="s">
        <v>1661</v>
      </c>
      <c r="C1805" t="s">
        <v>1945</v>
      </c>
      <c r="D1805" t="s">
        <v>14</v>
      </c>
      <c r="E1805" s="52">
        <f>Transportation!E1805/1000000</f>
        <v>1.1E-5</v>
      </c>
      <c r="F1805" s="55">
        <f t="shared" si="189"/>
        <v>2.6593406593406621E-6</v>
      </c>
      <c r="G1805" s="57">
        <f t="shared" si="190"/>
        <v>2.6593406593406619E-7</v>
      </c>
      <c r="H1805" s="4">
        <f t="shared" si="191"/>
        <v>4.2307692307692347E-8</v>
      </c>
      <c r="I1805">
        <v>447800</v>
      </c>
      <c r="J1805">
        <f t="shared" si="193"/>
        <v>0.72625976998660113</v>
      </c>
      <c r="K1805" s="50">
        <f t="shared" si="188"/>
        <v>845.19854399399264</v>
      </c>
      <c r="L1805" s="53">
        <f t="shared" si="192"/>
        <v>5.524503301386785</v>
      </c>
      <c r="M1805">
        <v>72.900000000000006</v>
      </c>
      <c r="N1805">
        <v>52.400000000000006</v>
      </c>
      <c r="O1805">
        <v>557</v>
      </c>
      <c r="P1805">
        <v>16.86</v>
      </c>
      <c r="Q1805">
        <v>74.599999999999994</v>
      </c>
      <c r="R1805" s="7">
        <v>10.627000000000001</v>
      </c>
      <c r="S1805" s="8">
        <v>456250</v>
      </c>
      <c r="T1805">
        <v>5</v>
      </c>
      <c r="U1805" s="9">
        <v>18.181000000000001</v>
      </c>
      <c r="V1805" s="9">
        <v>18.146999999999998</v>
      </c>
      <c r="W1805" s="9">
        <v>17.795000000000002</v>
      </c>
      <c r="X1805" s="9">
        <v>17.991</v>
      </c>
      <c r="Y1805" s="9">
        <v>18.234000000000002</v>
      </c>
    </row>
    <row r="1806" spans="1:25" hidden="1" x14ac:dyDescent="0.3">
      <c r="A1806" t="s">
        <v>1660</v>
      </c>
      <c r="B1806" t="s">
        <v>1661</v>
      </c>
      <c r="C1806" t="s">
        <v>1946</v>
      </c>
      <c r="D1806" t="s">
        <v>14</v>
      </c>
      <c r="E1806" s="52">
        <f>Transportation!E1806/1000000</f>
        <v>1.7100000000000002E-5</v>
      </c>
      <c r="F1806" s="55">
        <f t="shared" si="189"/>
        <v>4.1340659340659392E-6</v>
      </c>
      <c r="G1806" s="57">
        <f t="shared" si="190"/>
        <v>4.1340659340659389E-7</v>
      </c>
      <c r="H1806" s="4">
        <f t="shared" si="191"/>
        <v>6.5769230769230839E-8</v>
      </c>
      <c r="I1806">
        <v>131200</v>
      </c>
      <c r="J1806">
        <f t="shared" si="193"/>
        <v>3.8534139672256105</v>
      </c>
      <c r="K1806" s="50">
        <f t="shared" si="188"/>
        <v>247.63298117912424</v>
      </c>
      <c r="L1806" s="53">
        <f t="shared" si="192"/>
        <v>8.5880914957921881</v>
      </c>
      <c r="M1806">
        <v>10.8</v>
      </c>
      <c r="N1806">
        <v>39.800000000000004</v>
      </c>
      <c r="O1806">
        <v>291</v>
      </c>
      <c r="P1806">
        <v>24.97</v>
      </c>
      <c r="Q1806">
        <v>84.01</v>
      </c>
      <c r="R1806" s="7">
        <v>7.3041</v>
      </c>
      <c r="S1806" s="8">
        <v>301110</v>
      </c>
      <c r="T1806">
        <v>4</v>
      </c>
      <c r="U1806" s="9">
        <v>32.468000000000004</v>
      </c>
      <c r="V1806" s="9">
        <v>31.975999999999999</v>
      </c>
      <c r="W1806" s="9">
        <v>29.484999999999999</v>
      </c>
      <c r="X1806" s="9">
        <v>34.017000000000003</v>
      </c>
      <c r="Y1806" s="9">
        <v>35.057000000000002</v>
      </c>
    </row>
    <row r="1807" spans="1:25" hidden="1" x14ac:dyDescent="0.3">
      <c r="A1807" t="s">
        <v>1660</v>
      </c>
      <c r="B1807" t="s">
        <v>1661</v>
      </c>
      <c r="C1807" t="s">
        <v>1947</v>
      </c>
      <c r="D1807" t="s">
        <v>14</v>
      </c>
      <c r="E1807" s="52">
        <f>Transportation!E1807/1000000</f>
        <v>5.6699999999999999E-6</v>
      </c>
      <c r="F1807" s="55">
        <f t="shared" si="189"/>
        <v>1.3707692307692322E-6</v>
      </c>
      <c r="G1807" s="57">
        <f t="shared" si="190"/>
        <v>1.3707692307692321E-7</v>
      </c>
      <c r="H1807" s="4">
        <f t="shared" si="191"/>
        <v>2.1807692307692328E-8</v>
      </c>
      <c r="I1807">
        <v>108100</v>
      </c>
      <c r="J1807">
        <f t="shared" si="193"/>
        <v>1.5507463112858464</v>
      </c>
      <c r="K1807" s="50">
        <f t="shared" si="188"/>
        <v>204.03296696237294</v>
      </c>
      <c r="L1807" s="53">
        <f t="shared" si="192"/>
        <v>2.8476303380784609</v>
      </c>
      <c r="M1807">
        <v>18.7</v>
      </c>
      <c r="N1807">
        <v>25</v>
      </c>
      <c r="O1807">
        <v>552</v>
      </c>
      <c r="P1807">
        <v>17.7</v>
      </c>
      <c r="Q1807">
        <v>74</v>
      </c>
      <c r="R1807" s="7">
        <v>22.088000000000001</v>
      </c>
      <c r="S1807" s="8">
        <v>234350</v>
      </c>
      <c r="T1807">
        <v>4</v>
      </c>
      <c r="U1807" s="9">
        <v>16.923999999999999</v>
      </c>
      <c r="V1807" s="9">
        <v>16.936</v>
      </c>
      <c r="W1807" s="9">
        <v>16.866</v>
      </c>
      <c r="X1807" s="9">
        <v>16.914999999999999</v>
      </c>
      <c r="Y1807" s="9">
        <v>17.16</v>
      </c>
    </row>
    <row r="1808" spans="1:25" hidden="1" x14ac:dyDescent="0.3">
      <c r="A1808" t="s">
        <v>1660</v>
      </c>
      <c r="B1808" t="s">
        <v>1661</v>
      </c>
      <c r="C1808" t="s">
        <v>1948</v>
      </c>
      <c r="D1808" t="s">
        <v>14</v>
      </c>
      <c r="E1808" s="52">
        <f>Transportation!E1808/1000000</f>
        <v>2.05E-5</v>
      </c>
      <c r="F1808" s="55">
        <f t="shared" si="189"/>
        <v>4.9560439560439613E-6</v>
      </c>
      <c r="G1808" s="57">
        <f t="shared" si="190"/>
        <v>4.9560439560439615E-7</v>
      </c>
      <c r="H1808" s="4">
        <f t="shared" si="191"/>
        <v>7.8846153846153928E-8</v>
      </c>
      <c r="I1808">
        <v>229300</v>
      </c>
      <c r="J1808">
        <f t="shared" si="193"/>
        <v>2.6432193087658091</v>
      </c>
      <c r="K1808" s="50">
        <f t="shared" si="188"/>
        <v>432.79148311260053</v>
      </c>
      <c r="L1808" s="53">
        <f t="shared" si="192"/>
        <v>10.295665243493556</v>
      </c>
      <c r="M1808">
        <v>17.2</v>
      </c>
      <c r="N1808">
        <v>55.2</v>
      </c>
      <c r="O1808">
        <v>310</v>
      </c>
      <c r="P1808">
        <v>24.58</v>
      </c>
      <c r="Q1808">
        <v>80.83</v>
      </c>
      <c r="R1808" s="7">
        <v>5.6212999999999997</v>
      </c>
      <c r="S1808">
        <v>92475</v>
      </c>
      <c r="T1808">
        <v>3</v>
      </c>
      <c r="U1808" s="9">
        <v>21.334</v>
      </c>
      <c r="V1808" s="9">
        <v>21.408999999999999</v>
      </c>
      <c r="W1808" s="9">
        <v>21.332000000000001</v>
      </c>
      <c r="X1808" s="9">
        <v>22.771000000000001</v>
      </c>
      <c r="Y1808" s="9">
        <v>24.535</v>
      </c>
    </row>
    <row r="1809" spans="1:25" hidden="1" x14ac:dyDescent="0.3">
      <c r="A1809" t="s">
        <v>1660</v>
      </c>
      <c r="B1809" t="s">
        <v>1661</v>
      </c>
      <c r="C1809" t="s">
        <v>1949</v>
      </c>
      <c r="D1809" t="s">
        <v>14</v>
      </c>
      <c r="E1809" s="52">
        <f>Transportation!E1809/1000000</f>
        <v>1.8400000000000003E-5</v>
      </c>
      <c r="F1809" s="55">
        <f t="shared" si="189"/>
        <v>4.4483516483516538E-6</v>
      </c>
      <c r="G1809" s="57">
        <f t="shared" si="190"/>
        <v>4.4483516483516537E-7</v>
      </c>
      <c r="H1809" s="4">
        <f t="shared" si="191"/>
        <v>7.0769230769230844E-8</v>
      </c>
      <c r="I1809">
        <v>321900</v>
      </c>
      <c r="J1809">
        <f t="shared" si="193"/>
        <v>1.6899748369058716</v>
      </c>
      <c r="K1809" s="50">
        <f t="shared" si="188"/>
        <v>607.5690292801836</v>
      </c>
      <c r="L1809" s="53">
        <f t="shared" si="192"/>
        <v>9.2409873405015333</v>
      </c>
      <c r="M1809">
        <v>39.200000000000003</v>
      </c>
      <c r="N1809">
        <v>51.400000000000006</v>
      </c>
      <c r="O1809">
        <v>332</v>
      </c>
      <c r="P1809">
        <v>27.87</v>
      </c>
      <c r="Q1809">
        <v>79.91</v>
      </c>
      <c r="R1809" s="7">
        <v>6.4518000000000004</v>
      </c>
      <c r="S1809" s="8">
        <v>356820</v>
      </c>
      <c r="T1809">
        <v>4</v>
      </c>
      <c r="U1809" s="9">
        <v>37.482999999999997</v>
      </c>
      <c r="V1809" s="9">
        <v>37.831000000000003</v>
      </c>
      <c r="W1809" s="9">
        <v>36.851999999999997</v>
      </c>
      <c r="X1809" s="9">
        <v>37.814</v>
      </c>
      <c r="Y1809" s="9">
        <v>42.51</v>
      </c>
    </row>
    <row r="1810" spans="1:25" hidden="1" x14ac:dyDescent="0.3">
      <c r="A1810" t="s">
        <v>1660</v>
      </c>
      <c r="B1810" t="s">
        <v>1661</v>
      </c>
      <c r="C1810" t="s">
        <v>1950</v>
      </c>
      <c r="D1810" t="s">
        <v>14</v>
      </c>
      <c r="E1810" s="52">
        <f>Transportation!E1810/1000000</f>
        <v>1.6200000000000001E-5</v>
      </c>
      <c r="F1810" s="55">
        <f t="shared" si="189"/>
        <v>3.9164835164835207E-6</v>
      </c>
      <c r="G1810" s="57">
        <f t="shared" si="190"/>
        <v>3.916483516483521E-7</v>
      </c>
      <c r="H1810" s="4">
        <f t="shared" si="191"/>
        <v>6.2307692307692367E-8</v>
      </c>
      <c r="I1810">
        <v>138300</v>
      </c>
      <c r="J1810">
        <f t="shared" si="193"/>
        <v>3.4631892624728851</v>
      </c>
      <c r="K1810" s="50">
        <f t="shared" si="188"/>
        <v>261.03385134964088</v>
      </c>
      <c r="L1810" s="53">
        <f t="shared" si="192"/>
        <v>8.1360866802241745</v>
      </c>
      <c r="M1810">
        <v>10</v>
      </c>
      <c r="N1810">
        <v>43.7</v>
      </c>
      <c r="O1810">
        <v>350</v>
      </c>
      <c r="P1810">
        <v>23.25</v>
      </c>
      <c r="Q1810">
        <v>88.43</v>
      </c>
      <c r="R1810" s="7">
        <v>8.0268999999999995</v>
      </c>
      <c r="S1810" s="8">
        <v>124260</v>
      </c>
      <c r="T1810">
        <v>1</v>
      </c>
      <c r="U1810" s="9">
        <v>32.652000000000001</v>
      </c>
      <c r="V1810" s="9">
        <v>32.652000000000001</v>
      </c>
      <c r="W1810" s="9">
        <v>32.652000000000001</v>
      </c>
      <c r="X1810" s="9">
        <v>32.652000000000001</v>
      </c>
      <c r="Y1810" s="9">
        <v>32.652000000000001</v>
      </c>
    </row>
    <row r="1811" spans="1:25" hidden="1" x14ac:dyDescent="0.3">
      <c r="A1811" t="s">
        <v>1660</v>
      </c>
      <c r="B1811" t="s">
        <v>1661</v>
      </c>
      <c r="C1811" t="s">
        <v>1951</v>
      </c>
      <c r="D1811" t="s">
        <v>14</v>
      </c>
      <c r="E1811" s="52">
        <f>Transportation!E1811/1000000</f>
        <v>1.6800000000000002E-5</v>
      </c>
      <c r="F1811" s="55">
        <f t="shared" si="189"/>
        <v>4.0615384615384661E-6</v>
      </c>
      <c r="G1811" s="57">
        <f t="shared" si="190"/>
        <v>4.0615384615384664E-7</v>
      </c>
      <c r="H1811" s="4">
        <f t="shared" si="191"/>
        <v>6.4615384615384686E-8</v>
      </c>
      <c r="I1811">
        <v>284600</v>
      </c>
      <c r="J1811">
        <f t="shared" si="193"/>
        <v>1.7452505270555168</v>
      </c>
      <c r="K1811" s="50">
        <f t="shared" si="188"/>
        <v>537.16727472239904</v>
      </c>
      <c r="L1811" s="53">
        <f t="shared" si="192"/>
        <v>8.4374232239361824</v>
      </c>
      <c r="M1811">
        <v>44.1</v>
      </c>
      <c r="N1811">
        <v>42.900000000000006</v>
      </c>
      <c r="O1811">
        <v>299</v>
      </c>
      <c r="P1811">
        <v>26.73</v>
      </c>
      <c r="Q1811">
        <v>88.42</v>
      </c>
      <c r="R1811" s="7">
        <v>6.9842000000000004</v>
      </c>
      <c r="S1811" s="8">
        <v>276170</v>
      </c>
      <c r="T1811">
        <v>4</v>
      </c>
      <c r="U1811" s="9">
        <v>31.745999999999999</v>
      </c>
      <c r="V1811" s="9">
        <v>31.811</v>
      </c>
      <c r="W1811" s="9">
        <v>31.584</v>
      </c>
      <c r="X1811" s="9">
        <v>31.933</v>
      </c>
      <c r="Y1811" s="9">
        <v>32.466999999999999</v>
      </c>
    </row>
    <row r="1812" spans="1:25" hidden="1" x14ac:dyDescent="0.3">
      <c r="A1812" t="s">
        <v>1660</v>
      </c>
      <c r="B1812" t="s">
        <v>1661</v>
      </c>
      <c r="C1812" t="s">
        <v>1952</v>
      </c>
      <c r="D1812" t="s">
        <v>14</v>
      </c>
      <c r="E1812" s="52">
        <f>Transportation!E1812/1000000</f>
        <v>2.5300000000000002E-5</v>
      </c>
      <c r="F1812" s="55">
        <f t="shared" si="189"/>
        <v>6.1164835164835234E-6</v>
      </c>
      <c r="G1812" s="57">
        <f t="shared" si="190"/>
        <v>6.1164835164835232E-7</v>
      </c>
      <c r="H1812" s="4">
        <f t="shared" si="191"/>
        <v>9.7307692307692402E-8</v>
      </c>
      <c r="I1812">
        <v>267700</v>
      </c>
      <c r="J1812">
        <f t="shared" si="193"/>
        <v>2.79418747665297</v>
      </c>
      <c r="K1812" s="50">
        <f t="shared" si="188"/>
        <v>505.26942882356371</v>
      </c>
      <c r="L1812" s="53">
        <f t="shared" si="192"/>
        <v>12.706357593189608</v>
      </c>
      <c r="M1812">
        <v>33</v>
      </c>
      <c r="N1812">
        <v>46.6</v>
      </c>
      <c r="O1812">
        <v>211</v>
      </c>
      <c r="P1812">
        <v>25.59</v>
      </c>
      <c r="Q1812">
        <v>91.88</v>
      </c>
      <c r="R1812" s="7">
        <v>4.5324</v>
      </c>
      <c r="S1812" s="8">
        <v>260100</v>
      </c>
      <c r="T1812">
        <v>3</v>
      </c>
      <c r="U1812" s="9">
        <v>15.138999999999999</v>
      </c>
      <c r="V1812" s="9">
        <v>15.345000000000001</v>
      </c>
      <c r="W1812" s="9">
        <v>15.090999999999999</v>
      </c>
      <c r="X1812" s="9">
        <v>15.388</v>
      </c>
      <c r="Y1812" s="9">
        <v>16.128</v>
      </c>
    </row>
    <row r="1813" spans="1:25" hidden="1" x14ac:dyDescent="0.3">
      <c r="A1813" t="s">
        <v>1660</v>
      </c>
      <c r="B1813" t="s">
        <v>1661</v>
      </c>
      <c r="C1813" t="s">
        <v>1953</v>
      </c>
      <c r="D1813" t="s">
        <v>14</v>
      </c>
      <c r="E1813" s="52">
        <f>Transportation!E1813/1000000</f>
        <v>2.5900000000000003E-5</v>
      </c>
      <c r="F1813" s="55">
        <f t="shared" si="189"/>
        <v>6.2615384615384688E-6</v>
      </c>
      <c r="G1813" s="57">
        <f t="shared" si="190"/>
        <v>6.2615384615384692E-7</v>
      </c>
      <c r="H1813" s="4">
        <f t="shared" si="191"/>
        <v>9.9615384615384721E-8</v>
      </c>
      <c r="I1813">
        <v>145000</v>
      </c>
      <c r="J1813">
        <f t="shared" si="193"/>
        <v>5.2809876724137936</v>
      </c>
      <c r="K1813" s="50">
        <f t="shared" si="188"/>
        <v>273.67974291900163</v>
      </c>
      <c r="L1813" s="53">
        <f t="shared" si="192"/>
        <v>13.007694136901614</v>
      </c>
      <c r="M1813">
        <v>3.6</v>
      </c>
      <c r="N1813">
        <v>76.400000000000006</v>
      </c>
      <c r="O1813">
        <v>398</v>
      </c>
      <c r="P1813">
        <v>31.1</v>
      </c>
      <c r="Q1813">
        <v>77.16</v>
      </c>
      <c r="R1813" s="7">
        <v>5.2131999999999996</v>
      </c>
      <c r="S1813" s="8">
        <v>156470</v>
      </c>
      <c r="T1813">
        <v>2</v>
      </c>
      <c r="U1813" s="9">
        <v>24.280999999999999</v>
      </c>
      <c r="V1813" s="9">
        <v>24.247</v>
      </c>
      <c r="W1813" s="9">
        <v>24.154</v>
      </c>
      <c r="X1813" s="9">
        <v>24.225000000000001</v>
      </c>
      <c r="Y1813" s="9">
        <v>24.297000000000001</v>
      </c>
    </row>
    <row r="1814" spans="1:25" hidden="1" x14ac:dyDescent="0.3">
      <c r="A1814" t="s">
        <v>1660</v>
      </c>
      <c r="B1814" t="s">
        <v>1661</v>
      </c>
      <c r="C1814" t="s">
        <v>1954</v>
      </c>
      <c r="D1814" t="s">
        <v>14</v>
      </c>
      <c r="E1814" s="52">
        <f>Transportation!E1814/1000000</f>
        <v>1.9200000000000003E-5</v>
      </c>
      <c r="F1814" s="55">
        <f t="shared" si="189"/>
        <v>4.6417582417582476E-6</v>
      </c>
      <c r="G1814" s="57">
        <f t="shared" si="190"/>
        <v>4.6417582417582473E-7</v>
      </c>
      <c r="H1814" s="4">
        <f t="shared" si="191"/>
        <v>7.3846153846153923E-8</v>
      </c>
      <c r="I1814">
        <v>274400</v>
      </c>
      <c r="J1814">
        <f t="shared" si="193"/>
        <v>2.0687142857142859</v>
      </c>
      <c r="K1814" s="50">
        <f t="shared" si="188"/>
        <v>517.91532039292451</v>
      </c>
      <c r="L1814" s="53">
        <f t="shared" si="192"/>
        <v>9.6427693987842087</v>
      </c>
      <c r="M1814">
        <v>15.200000000000001</v>
      </c>
      <c r="N1814">
        <v>70.5</v>
      </c>
      <c r="O1814">
        <v>454</v>
      </c>
      <c r="P1814">
        <v>13.94</v>
      </c>
      <c r="Q1814">
        <v>75.56</v>
      </c>
      <c r="R1814" s="7">
        <v>6.4454000000000002</v>
      </c>
      <c r="S1814">
        <v>55524</v>
      </c>
      <c r="T1814">
        <v>1</v>
      </c>
      <c r="U1814" s="9">
        <v>14.496</v>
      </c>
      <c r="V1814" s="9">
        <v>14.496</v>
      </c>
      <c r="W1814" s="9">
        <v>14.496</v>
      </c>
      <c r="X1814" s="9">
        <v>14.496</v>
      </c>
      <c r="Y1814" s="9">
        <v>14.496</v>
      </c>
    </row>
    <row r="1815" spans="1:25" hidden="1" x14ac:dyDescent="0.3">
      <c r="A1815" t="s">
        <v>1660</v>
      </c>
      <c r="B1815" t="s">
        <v>1661</v>
      </c>
      <c r="C1815" t="s">
        <v>1955</v>
      </c>
      <c r="D1815" t="s">
        <v>14</v>
      </c>
      <c r="E1815" s="52">
        <f>Transportation!E1815/1000000</f>
        <v>1.5600000000000003E-5</v>
      </c>
      <c r="F1815" s="55">
        <f t="shared" si="189"/>
        <v>3.7714285714285762E-6</v>
      </c>
      <c r="G1815" s="57">
        <f t="shared" si="190"/>
        <v>3.771428571428576E-7</v>
      </c>
      <c r="H1815" s="4">
        <f t="shared" si="191"/>
        <v>6.0000000000000074E-8</v>
      </c>
      <c r="I1815">
        <v>146900</v>
      </c>
      <c r="J1815">
        <f t="shared" si="193"/>
        <v>3.1396858407079651</v>
      </c>
      <c r="K1815" s="50">
        <f t="shared" si="188"/>
        <v>277.26589127449199</v>
      </c>
      <c r="L1815" s="53">
        <f t="shared" si="192"/>
        <v>7.8347501365121692</v>
      </c>
      <c r="M1815">
        <v>10.5</v>
      </c>
      <c r="N1815">
        <v>45.300000000000004</v>
      </c>
      <c r="O1815">
        <v>356</v>
      </c>
      <c r="P1815">
        <v>25.43</v>
      </c>
      <c r="Q1815">
        <v>77.650000000000006</v>
      </c>
      <c r="R1815" s="7">
        <v>7.8548</v>
      </c>
      <c r="S1815">
        <v>16163</v>
      </c>
      <c r="T1815">
        <v>1</v>
      </c>
      <c r="U1815" s="9">
        <v>20.367999999999999</v>
      </c>
      <c r="V1815" s="9">
        <v>20.367999999999999</v>
      </c>
      <c r="W1815" s="9">
        <v>20.367999999999999</v>
      </c>
      <c r="X1815" s="9">
        <v>20.367999999999999</v>
      </c>
      <c r="Y1815" s="9">
        <v>20.367999999999999</v>
      </c>
    </row>
    <row r="1816" spans="1:25" hidden="1" x14ac:dyDescent="0.3">
      <c r="A1816" t="s">
        <v>1660</v>
      </c>
      <c r="B1816" t="s">
        <v>1661</v>
      </c>
      <c r="C1816" t="s">
        <v>1956</v>
      </c>
      <c r="D1816" t="s">
        <v>14</v>
      </c>
      <c r="E1816" s="52">
        <f>Transportation!E1816/1000000</f>
        <v>2.0700000000000002E-5</v>
      </c>
      <c r="F1816" s="55">
        <f t="shared" si="189"/>
        <v>5.0043956043956097E-6</v>
      </c>
      <c r="G1816" s="57">
        <f t="shared" si="190"/>
        <v>5.0043956043956102E-7</v>
      </c>
      <c r="H1816" s="4">
        <f t="shared" si="191"/>
        <v>7.9615384615384701E-8</v>
      </c>
      <c r="I1816">
        <v>853000</v>
      </c>
      <c r="J1816">
        <f t="shared" si="193"/>
        <v>0.71747158558030488</v>
      </c>
      <c r="K1816" s="50">
        <f t="shared" si="188"/>
        <v>1609.9918669648855</v>
      </c>
      <c r="L1816" s="53">
        <f t="shared" si="192"/>
        <v>10.396110758064225</v>
      </c>
      <c r="M1816">
        <v>83.7</v>
      </c>
      <c r="N1816">
        <v>93.2</v>
      </c>
      <c r="O1816">
        <v>520</v>
      </c>
      <c r="P1816">
        <v>17.670000000000002</v>
      </c>
      <c r="Q1816">
        <v>75.91</v>
      </c>
      <c r="R1816" s="7">
        <v>5.5808</v>
      </c>
      <c r="S1816" s="8">
        <v>488030</v>
      </c>
      <c r="T1816">
        <v>4</v>
      </c>
      <c r="U1816" s="9">
        <v>20.405000000000001</v>
      </c>
      <c r="V1816" s="9">
        <v>20.497</v>
      </c>
      <c r="W1816" s="9">
        <v>19.934000000000001</v>
      </c>
      <c r="X1816" s="9">
        <v>20.536999999999999</v>
      </c>
      <c r="Y1816" s="9">
        <v>20.899000000000001</v>
      </c>
    </row>
    <row r="1817" spans="1:25" hidden="1" x14ac:dyDescent="0.3">
      <c r="A1817" t="s">
        <v>1660</v>
      </c>
      <c r="B1817" t="s">
        <v>1661</v>
      </c>
      <c r="C1817" t="s">
        <v>1957</v>
      </c>
      <c r="D1817" t="s">
        <v>14</v>
      </c>
      <c r="E1817" s="52">
        <f>Transportation!E1817/1000000</f>
        <v>1.6699999999999999E-5</v>
      </c>
      <c r="F1817" s="55">
        <f t="shared" si="189"/>
        <v>4.0373626373626415E-6</v>
      </c>
      <c r="G1817" s="57">
        <f t="shared" si="190"/>
        <v>4.0373626373626416E-7</v>
      </c>
      <c r="H1817" s="4">
        <f t="shared" si="191"/>
        <v>6.4230769230769293E-8</v>
      </c>
      <c r="I1817">
        <v>185900</v>
      </c>
      <c r="J1817">
        <f t="shared" si="193"/>
        <v>2.6559535368477678</v>
      </c>
      <c r="K1817" s="50">
        <f t="shared" si="188"/>
        <v>350.87630488718901</v>
      </c>
      <c r="L1817" s="53">
        <f t="shared" si="192"/>
        <v>8.3872004666508477</v>
      </c>
      <c r="M1817">
        <v>14.3</v>
      </c>
      <c r="N1817">
        <v>49.2</v>
      </c>
      <c r="O1817">
        <v>350</v>
      </c>
      <c r="P1817">
        <v>27.62</v>
      </c>
      <c r="Q1817">
        <v>75.14</v>
      </c>
      <c r="R1817" s="7">
        <v>7.1144999999999996</v>
      </c>
      <c r="S1817">
        <v>81729</v>
      </c>
      <c r="T1817">
        <v>2</v>
      </c>
      <c r="U1817" s="9">
        <v>24.245999999999999</v>
      </c>
      <c r="V1817" s="9">
        <v>24.218</v>
      </c>
      <c r="W1817" s="9">
        <v>23.867999999999999</v>
      </c>
      <c r="X1817" s="9">
        <v>24.059000000000001</v>
      </c>
      <c r="Y1817" s="9">
        <v>24.248999999999999</v>
      </c>
    </row>
    <row r="1818" spans="1:25" hidden="1" x14ac:dyDescent="0.3">
      <c r="A1818" t="s">
        <v>1660</v>
      </c>
      <c r="B1818" t="s">
        <v>1661</v>
      </c>
      <c r="C1818" t="s">
        <v>1958</v>
      </c>
      <c r="D1818" t="s">
        <v>14</v>
      </c>
      <c r="E1818" s="52">
        <f>Transportation!E1818/1000000</f>
        <v>2.5600000000000002E-5</v>
      </c>
      <c r="F1818" s="55">
        <f t="shared" si="189"/>
        <v>6.1890109890109957E-6</v>
      </c>
      <c r="G1818" s="57">
        <f t="shared" si="190"/>
        <v>6.1890109890109957E-7</v>
      </c>
      <c r="H1818" s="4">
        <f t="shared" si="191"/>
        <v>9.8461538461538568E-8</v>
      </c>
      <c r="I1818">
        <v>184100</v>
      </c>
      <c r="J1818">
        <f t="shared" si="193"/>
        <v>4.1112091254752858</v>
      </c>
      <c r="K1818" s="50">
        <f t="shared" si="188"/>
        <v>347.47890118198757</v>
      </c>
      <c r="L1818" s="53">
        <f t="shared" si="192"/>
        <v>12.85702586504561</v>
      </c>
      <c r="M1818">
        <v>17.8</v>
      </c>
      <c r="N1818">
        <v>43.6</v>
      </c>
      <c r="O1818">
        <v>200</v>
      </c>
      <c r="P1818">
        <v>24.83</v>
      </c>
      <c r="Q1818">
        <v>92.79</v>
      </c>
      <c r="R1818" s="7">
        <v>4.5918999999999999</v>
      </c>
      <c r="S1818" s="8">
        <v>208880</v>
      </c>
      <c r="T1818">
        <v>3</v>
      </c>
      <c r="U1818" s="9">
        <v>20.541</v>
      </c>
      <c r="V1818" s="9">
        <v>20.497</v>
      </c>
      <c r="W1818" s="9">
        <v>20.224</v>
      </c>
      <c r="X1818" s="9">
        <v>20.561</v>
      </c>
      <c r="Y1818" s="9">
        <v>20.61</v>
      </c>
    </row>
    <row r="1819" spans="1:25" hidden="1" x14ac:dyDescent="0.3">
      <c r="A1819" t="s">
        <v>1660</v>
      </c>
      <c r="B1819" t="s">
        <v>1661</v>
      </c>
      <c r="C1819" t="s">
        <v>1959</v>
      </c>
      <c r="D1819" t="s">
        <v>14</v>
      </c>
      <c r="E1819" s="52">
        <f>Transportation!E1819/1000000</f>
        <v>1.2300000000000001E-5</v>
      </c>
      <c r="F1819" s="55">
        <f t="shared" si="189"/>
        <v>2.9736263736263771E-6</v>
      </c>
      <c r="G1819" s="57">
        <f t="shared" si="190"/>
        <v>2.9736263736263767E-7</v>
      </c>
      <c r="H1819" s="4">
        <f t="shared" si="191"/>
        <v>4.7307692307692358E-8</v>
      </c>
      <c r="I1819">
        <v>160700</v>
      </c>
      <c r="J1819">
        <f t="shared" si="193"/>
        <v>2.2629378500311144</v>
      </c>
      <c r="K1819" s="50">
        <f t="shared" si="188"/>
        <v>303.3126530143694</v>
      </c>
      <c r="L1819" s="53">
        <f t="shared" si="192"/>
        <v>6.1773991460961346</v>
      </c>
      <c r="M1819">
        <v>22.6</v>
      </c>
      <c r="N1819">
        <v>33.800000000000004</v>
      </c>
      <c r="O1819">
        <v>323</v>
      </c>
      <c r="P1819">
        <v>29.54</v>
      </c>
      <c r="Q1819">
        <v>75.02</v>
      </c>
      <c r="R1819" s="7">
        <v>9.5509000000000004</v>
      </c>
      <c r="S1819">
        <v>68619</v>
      </c>
      <c r="T1819">
        <v>2</v>
      </c>
      <c r="U1819" s="9">
        <v>33.579000000000001</v>
      </c>
      <c r="V1819" s="9">
        <v>33.578000000000003</v>
      </c>
      <c r="W1819" s="9">
        <v>33.533000000000001</v>
      </c>
      <c r="X1819" s="9">
        <v>33.555999999999997</v>
      </c>
      <c r="Y1819" s="9">
        <v>33.579000000000001</v>
      </c>
    </row>
    <row r="1820" spans="1:25" hidden="1" x14ac:dyDescent="0.3">
      <c r="A1820" t="s">
        <v>1660</v>
      </c>
      <c r="B1820" t="s">
        <v>1661</v>
      </c>
      <c r="C1820" t="s">
        <v>1960</v>
      </c>
      <c r="D1820" t="s">
        <v>14</v>
      </c>
      <c r="E1820" s="52">
        <f>Transportation!E1820/1000000</f>
        <v>9.4399999999999994E-6</v>
      </c>
      <c r="F1820" s="55">
        <f t="shared" si="189"/>
        <v>2.2821978021978044E-6</v>
      </c>
      <c r="G1820" s="57">
        <f t="shared" si="190"/>
        <v>2.2821978021978044E-7</v>
      </c>
      <c r="H1820" s="4">
        <f t="shared" si="191"/>
        <v>3.6307692307692339E-8</v>
      </c>
      <c r="I1820">
        <v>151900</v>
      </c>
      <c r="J1820">
        <f t="shared" si="193"/>
        <v>1.8373741935483869</v>
      </c>
      <c r="K1820" s="50">
        <f t="shared" si="188"/>
        <v>286.70312378894033</v>
      </c>
      <c r="L1820" s="53">
        <f t="shared" si="192"/>
        <v>4.7410282877355678</v>
      </c>
      <c r="M1820">
        <v>34.5</v>
      </c>
      <c r="N1820">
        <v>25.900000000000002</v>
      </c>
      <c r="O1820">
        <v>329</v>
      </c>
      <c r="P1820">
        <v>27.57</v>
      </c>
      <c r="Q1820">
        <v>80.69</v>
      </c>
      <c r="R1820" s="7">
        <v>12.72</v>
      </c>
      <c r="S1820" s="8">
        <v>307450</v>
      </c>
      <c r="T1820">
        <v>3</v>
      </c>
      <c r="U1820" s="9">
        <v>35.621000000000002</v>
      </c>
      <c r="V1820" s="9">
        <v>35.587000000000003</v>
      </c>
      <c r="W1820" s="9">
        <v>35.103000000000002</v>
      </c>
      <c r="X1820" s="9">
        <v>35.793999999999997</v>
      </c>
      <c r="Y1820" s="9">
        <v>36.805999999999997</v>
      </c>
    </row>
    <row r="1821" spans="1:25" hidden="1" x14ac:dyDescent="0.3">
      <c r="A1821" t="s">
        <v>1660</v>
      </c>
      <c r="B1821" t="s">
        <v>1661</v>
      </c>
      <c r="C1821" t="s">
        <v>1961</v>
      </c>
      <c r="D1821" t="s">
        <v>14</v>
      </c>
      <c r="E1821" s="52">
        <f>Transportation!E1821/1000000</f>
        <v>1.2200000000000002E-5</v>
      </c>
      <c r="F1821" s="55">
        <f t="shared" si="189"/>
        <v>2.9494505494505529E-6</v>
      </c>
      <c r="G1821" s="57">
        <f t="shared" si="190"/>
        <v>2.9494505494505529E-7</v>
      </c>
      <c r="H1821" s="4">
        <f t="shared" si="191"/>
        <v>4.6923076923076972E-8</v>
      </c>
      <c r="I1821">
        <v>109900</v>
      </c>
      <c r="J1821">
        <f t="shared" si="193"/>
        <v>3.282052547770701</v>
      </c>
      <c r="K1821" s="50">
        <f t="shared" si="188"/>
        <v>207.43037066757435</v>
      </c>
      <c r="L1821" s="53">
        <f t="shared" si="192"/>
        <v>6.1271763888107991</v>
      </c>
      <c r="M1821">
        <v>10.9</v>
      </c>
      <c r="N1821">
        <v>33.200000000000003</v>
      </c>
      <c r="O1821">
        <v>342</v>
      </c>
      <c r="P1821">
        <v>26.23</v>
      </c>
      <c r="Q1821">
        <v>84.35</v>
      </c>
      <c r="R1821" s="7">
        <v>10.305999999999999</v>
      </c>
      <c r="S1821" s="8">
        <v>192570</v>
      </c>
      <c r="T1821">
        <v>1</v>
      </c>
      <c r="U1821" s="9">
        <v>47.924999999999997</v>
      </c>
      <c r="V1821" s="9">
        <v>47.924999999999997</v>
      </c>
      <c r="W1821" s="9">
        <v>47.924999999999997</v>
      </c>
      <c r="X1821" s="9">
        <v>47.924999999999997</v>
      </c>
      <c r="Y1821" s="9">
        <v>47.924999999999997</v>
      </c>
    </row>
    <row r="1822" spans="1:25" hidden="1" x14ac:dyDescent="0.3">
      <c r="A1822" t="s">
        <v>1660</v>
      </c>
      <c r="B1822" t="s">
        <v>1661</v>
      </c>
      <c r="C1822" t="s">
        <v>1962</v>
      </c>
      <c r="D1822" t="s">
        <v>14</v>
      </c>
      <c r="E1822" s="52">
        <f>Transportation!E1822/1000000</f>
        <v>1.6400000000000002E-5</v>
      </c>
      <c r="F1822" s="55">
        <f t="shared" si="189"/>
        <v>3.9648351648351692E-6</v>
      </c>
      <c r="G1822" s="57">
        <f t="shared" si="190"/>
        <v>3.9648351648351696E-7</v>
      </c>
      <c r="H1822" s="4">
        <f t="shared" si="191"/>
        <v>6.307692307692314E-8</v>
      </c>
      <c r="I1822">
        <v>225100</v>
      </c>
      <c r="J1822">
        <f t="shared" si="193"/>
        <v>2.1540299866725903</v>
      </c>
      <c r="K1822" s="50">
        <f t="shared" si="188"/>
        <v>424.86420780046393</v>
      </c>
      <c r="L1822" s="53">
        <f t="shared" si="192"/>
        <v>8.2365321947948456</v>
      </c>
      <c r="M1822">
        <v>21.900000000000002</v>
      </c>
      <c r="N1822">
        <v>48.1</v>
      </c>
      <c r="O1822">
        <v>351</v>
      </c>
      <c r="P1822">
        <v>29</v>
      </c>
      <c r="Q1822">
        <v>77.02</v>
      </c>
      <c r="R1822" s="7">
        <v>7.2904</v>
      </c>
      <c r="S1822" s="8">
        <v>392300</v>
      </c>
      <c r="T1822">
        <v>4</v>
      </c>
      <c r="U1822" s="9">
        <v>37.015999999999998</v>
      </c>
      <c r="V1822" s="9">
        <v>36.939</v>
      </c>
      <c r="W1822" s="9">
        <v>35.978000000000002</v>
      </c>
      <c r="X1822" s="9">
        <v>36.737000000000002</v>
      </c>
      <c r="Y1822" s="9">
        <v>37.31</v>
      </c>
    </row>
    <row r="1823" spans="1:25" hidden="1" x14ac:dyDescent="0.3">
      <c r="A1823" t="s">
        <v>1660</v>
      </c>
      <c r="B1823" t="s">
        <v>1661</v>
      </c>
      <c r="C1823" t="s">
        <v>1963</v>
      </c>
      <c r="D1823" t="s">
        <v>14</v>
      </c>
      <c r="E1823" s="52">
        <f>Transportation!E1823/1000000</f>
        <v>9.0999999999999993E-6</v>
      </c>
      <c r="F1823" s="55">
        <f t="shared" si="189"/>
        <v>2.2000000000000022E-6</v>
      </c>
      <c r="G1823" s="57">
        <f t="shared" si="190"/>
        <v>2.2000000000000022E-7</v>
      </c>
      <c r="H1823" s="4">
        <f t="shared" si="191"/>
        <v>3.5000000000000029E-8</v>
      </c>
      <c r="I1823">
        <v>117300</v>
      </c>
      <c r="J1823">
        <f t="shared" si="193"/>
        <v>2.2936480179028131</v>
      </c>
      <c r="K1823" s="50">
        <f t="shared" si="188"/>
        <v>221.39747478895788</v>
      </c>
      <c r="L1823" s="53">
        <f t="shared" si="192"/>
        <v>4.570270912965432</v>
      </c>
      <c r="M1823">
        <v>13.700000000000001</v>
      </c>
      <c r="N1823">
        <v>31.700000000000003</v>
      </c>
      <c r="O1823">
        <v>436</v>
      </c>
      <c r="P1823">
        <v>18.309999999999999</v>
      </c>
      <c r="Q1823">
        <v>83.89</v>
      </c>
      <c r="R1823" s="7">
        <v>13.763</v>
      </c>
      <c r="S1823" s="8">
        <v>354880</v>
      </c>
      <c r="T1823">
        <v>4</v>
      </c>
      <c r="U1823" s="9">
        <v>21.093</v>
      </c>
      <c r="V1823" s="9">
        <v>21.282</v>
      </c>
      <c r="W1823" s="9">
        <v>20.995000000000001</v>
      </c>
      <c r="X1823" s="9">
        <v>21.236000000000001</v>
      </c>
      <c r="Y1823" s="9">
        <v>22.1</v>
      </c>
    </row>
    <row r="1824" spans="1:25" hidden="1" x14ac:dyDescent="0.3">
      <c r="A1824" t="s">
        <v>1660</v>
      </c>
      <c r="B1824" t="s">
        <v>1661</v>
      </c>
      <c r="C1824" t="s">
        <v>1964</v>
      </c>
      <c r="D1824" t="s">
        <v>14</v>
      </c>
      <c r="E1824" s="52">
        <f>Transportation!E1824/1000000</f>
        <v>3.0000000000000001E-5</v>
      </c>
      <c r="F1824" s="55">
        <f t="shared" si="189"/>
        <v>7.2527472527472609E-6</v>
      </c>
      <c r="G1824" s="57">
        <f t="shared" si="190"/>
        <v>7.25274725274726E-7</v>
      </c>
      <c r="H1824" s="4">
        <f t="shared" si="191"/>
        <v>1.153846153846155E-7</v>
      </c>
      <c r="I1824">
        <v>954000</v>
      </c>
      <c r="J1824">
        <f t="shared" si="193"/>
        <v>0.92972877358490569</v>
      </c>
      <c r="K1824" s="50">
        <f t="shared" si="188"/>
        <v>1800.6239637567417</v>
      </c>
      <c r="L1824" s="53">
        <f t="shared" si="192"/>
        <v>15.066827185600323</v>
      </c>
      <c r="M1824">
        <v>98.100000000000009</v>
      </c>
      <c r="N1824">
        <v>96.300000000000011</v>
      </c>
      <c r="O1824">
        <v>381</v>
      </c>
      <c r="P1824">
        <v>34.08</v>
      </c>
      <c r="Q1824">
        <v>74.81</v>
      </c>
      <c r="R1824" s="7">
        <v>3.9577</v>
      </c>
      <c r="S1824" s="8">
        <v>674480</v>
      </c>
      <c r="T1824">
        <v>5</v>
      </c>
      <c r="U1824" s="9">
        <v>30.202999999999999</v>
      </c>
      <c r="V1824" s="9">
        <v>30.02</v>
      </c>
      <c r="W1824" s="9">
        <v>28.219000000000001</v>
      </c>
      <c r="X1824" s="9">
        <v>31.024999999999999</v>
      </c>
      <c r="Y1824" s="9">
        <v>32.094999999999999</v>
      </c>
    </row>
    <row r="1825" spans="1:25" hidden="1" x14ac:dyDescent="0.3">
      <c r="A1825" t="s">
        <v>1660</v>
      </c>
      <c r="B1825" t="s">
        <v>1661</v>
      </c>
      <c r="C1825" t="s">
        <v>1965</v>
      </c>
      <c r="D1825" t="s">
        <v>14</v>
      </c>
      <c r="E1825" s="52">
        <f>Transportation!E1825/1000000</f>
        <v>1.0100000000000002E-5</v>
      </c>
      <c r="F1825" s="55">
        <f t="shared" si="189"/>
        <v>2.4417582417582445E-6</v>
      </c>
      <c r="G1825" s="57">
        <f t="shared" si="190"/>
        <v>2.4417582417582445E-7</v>
      </c>
      <c r="H1825" s="4">
        <f t="shared" si="191"/>
        <v>3.8846153846153888E-8</v>
      </c>
      <c r="I1825">
        <v>100100</v>
      </c>
      <c r="J1825">
        <f t="shared" si="193"/>
        <v>2.9831197552447559</v>
      </c>
      <c r="K1825" s="50">
        <f t="shared" si="188"/>
        <v>188.93339493925561</v>
      </c>
      <c r="L1825" s="53">
        <f t="shared" si="192"/>
        <v>5.0724984858187767</v>
      </c>
      <c r="M1825">
        <v>14</v>
      </c>
      <c r="N1825">
        <v>26.8</v>
      </c>
      <c r="O1825">
        <v>335</v>
      </c>
      <c r="P1825">
        <v>26.27</v>
      </c>
      <c r="Q1825">
        <v>82.07</v>
      </c>
      <c r="R1825" s="7">
        <v>12.504</v>
      </c>
      <c r="S1825" s="8">
        <v>204170</v>
      </c>
      <c r="T1825">
        <v>2</v>
      </c>
      <c r="U1825" s="9">
        <v>42.691000000000003</v>
      </c>
      <c r="V1825" s="9">
        <v>42.694000000000003</v>
      </c>
      <c r="W1825" s="9">
        <v>42.691000000000003</v>
      </c>
      <c r="X1825" s="9">
        <v>42.963000000000001</v>
      </c>
      <c r="Y1825" s="9">
        <v>43.234999999999999</v>
      </c>
    </row>
    <row r="1826" spans="1:25" hidden="1" x14ac:dyDescent="0.3">
      <c r="A1826" t="s">
        <v>1660</v>
      </c>
      <c r="B1826" t="s">
        <v>1661</v>
      </c>
      <c r="C1826" t="s">
        <v>1966</v>
      </c>
      <c r="D1826" t="s">
        <v>14</v>
      </c>
      <c r="E1826" s="52">
        <f>Transportation!E1826/1000000</f>
        <v>2.8100000000000002E-5</v>
      </c>
      <c r="F1826" s="55">
        <f t="shared" si="189"/>
        <v>6.7934065934066009E-6</v>
      </c>
      <c r="G1826" s="57">
        <f t="shared" si="190"/>
        <v>6.7934065934066014E-7</v>
      </c>
      <c r="H1826" s="4">
        <f t="shared" si="191"/>
        <v>1.0807692307692319E-7</v>
      </c>
      <c r="I1826">
        <v>2699000</v>
      </c>
      <c r="J1826">
        <f t="shared" si="193"/>
        <v>0.307812907558355</v>
      </c>
      <c r="K1826" s="50">
        <f t="shared" si="188"/>
        <v>5094.2181112992093</v>
      </c>
      <c r="L1826" s="53">
        <f t="shared" si="192"/>
        <v>14.112594797178973</v>
      </c>
      <c r="M1826">
        <v>193</v>
      </c>
      <c r="N1826">
        <v>195</v>
      </c>
      <c r="O1826">
        <v>834</v>
      </c>
      <c r="P1826">
        <v>21.19</v>
      </c>
      <c r="Q1826">
        <v>72.83</v>
      </c>
      <c r="R1826" s="7">
        <v>4.2881</v>
      </c>
      <c r="S1826" s="8">
        <v>1871400</v>
      </c>
      <c r="T1826">
        <v>8</v>
      </c>
      <c r="U1826" s="9">
        <v>25.145</v>
      </c>
      <c r="V1826" s="9">
        <v>23.222000000000001</v>
      </c>
      <c r="W1826" s="9">
        <v>23.486999999999998</v>
      </c>
      <c r="X1826" s="9">
        <v>25.103999999999999</v>
      </c>
      <c r="Y1826" s="9">
        <v>25.72</v>
      </c>
    </row>
    <row r="1827" spans="1:25" hidden="1" x14ac:dyDescent="0.3">
      <c r="A1827" t="s">
        <v>1660</v>
      </c>
      <c r="B1827" t="s">
        <v>1661</v>
      </c>
      <c r="C1827" t="s">
        <v>1967</v>
      </c>
      <c r="D1827" t="s">
        <v>14</v>
      </c>
      <c r="E1827" s="52">
        <f>Transportation!E1827/1000000</f>
        <v>8.2600000000000005E-6</v>
      </c>
      <c r="F1827" s="55">
        <f t="shared" si="189"/>
        <v>1.9969230769230793E-6</v>
      </c>
      <c r="G1827" s="57">
        <f t="shared" si="190"/>
        <v>1.9969230769230791E-7</v>
      </c>
      <c r="H1827" s="4">
        <f t="shared" si="191"/>
        <v>3.1769230769230799E-8</v>
      </c>
      <c r="I1827">
        <v>219600</v>
      </c>
      <c r="J1827">
        <f t="shared" si="193"/>
        <v>1.1120673838797814</v>
      </c>
      <c r="K1827" s="50">
        <f t="shared" si="188"/>
        <v>414.48325203457074</v>
      </c>
      <c r="L1827" s="53">
        <f t="shared" si="192"/>
        <v>4.1483997517686229</v>
      </c>
      <c r="M1827">
        <v>30.200000000000003</v>
      </c>
      <c r="N1827">
        <v>39.900000000000006</v>
      </c>
      <c r="O1827">
        <v>593</v>
      </c>
      <c r="P1827">
        <v>22.73</v>
      </c>
      <c r="Q1827">
        <v>71.64</v>
      </c>
      <c r="R1827" s="7">
        <v>14.839</v>
      </c>
      <c r="S1827">
        <v>70907</v>
      </c>
      <c r="T1827">
        <v>2</v>
      </c>
      <c r="U1827" s="9">
        <v>20.946999999999999</v>
      </c>
      <c r="V1827" s="9">
        <v>20.952000000000002</v>
      </c>
      <c r="W1827" s="9">
        <v>20.946999999999999</v>
      </c>
      <c r="X1827" s="9">
        <v>21.164000000000001</v>
      </c>
      <c r="Y1827" s="9">
        <v>21.38</v>
      </c>
    </row>
    <row r="1828" spans="1:25" hidden="1" x14ac:dyDescent="0.3">
      <c r="A1828" t="s">
        <v>1660</v>
      </c>
      <c r="B1828" t="s">
        <v>1661</v>
      </c>
      <c r="C1828" t="s">
        <v>1968</v>
      </c>
      <c r="D1828" t="s">
        <v>14</v>
      </c>
      <c r="E1828" s="52">
        <f>Transportation!E1828/1000000</f>
        <v>9.2000000000000017E-6</v>
      </c>
      <c r="F1828" s="55">
        <f t="shared" si="189"/>
        <v>2.2241758241758269E-6</v>
      </c>
      <c r="G1828" s="57">
        <f t="shared" si="190"/>
        <v>2.2241758241758268E-7</v>
      </c>
      <c r="H1828" s="4">
        <f t="shared" si="191"/>
        <v>3.5384615384615422E-8</v>
      </c>
      <c r="I1828">
        <v>102600</v>
      </c>
      <c r="J1828">
        <f t="shared" si="193"/>
        <v>2.6510862573099421</v>
      </c>
      <c r="K1828" s="50">
        <f t="shared" si="188"/>
        <v>193.65201119647978</v>
      </c>
      <c r="L1828" s="53">
        <f t="shared" si="192"/>
        <v>4.6204936702507666</v>
      </c>
      <c r="M1828">
        <v>10.9</v>
      </c>
      <c r="N1828">
        <v>31</v>
      </c>
      <c r="O1828">
        <v>425</v>
      </c>
      <c r="P1828">
        <v>16.82</v>
      </c>
      <c r="Q1828">
        <v>81.52</v>
      </c>
      <c r="R1828" s="7">
        <v>13.709</v>
      </c>
      <c r="S1828" s="8">
        <v>219070</v>
      </c>
      <c r="T1828">
        <v>3</v>
      </c>
      <c r="U1828" s="9">
        <v>19.741</v>
      </c>
      <c r="V1828" s="9">
        <v>19.751000000000001</v>
      </c>
      <c r="W1828" s="9">
        <v>19.254999999999999</v>
      </c>
      <c r="X1828" s="9">
        <v>19.739999999999998</v>
      </c>
      <c r="Y1828" s="9">
        <v>19.885000000000002</v>
      </c>
    </row>
    <row r="1829" spans="1:25" hidden="1" x14ac:dyDescent="0.3">
      <c r="A1829" t="s">
        <v>1660</v>
      </c>
      <c r="B1829" t="s">
        <v>1661</v>
      </c>
      <c r="C1829" t="s">
        <v>1969</v>
      </c>
      <c r="D1829" t="s">
        <v>14</v>
      </c>
      <c r="E1829" s="52">
        <f>Transportation!E1829/1000000</f>
        <v>1.0499999999999999E-5</v>
      </c>
      <c r="F1829" s="55">
        <f t="shared" si="189"/>
        <v>2.538461538461541E-6</v>
      </c>
      <c r="G1829" s="57">
        <f t="shared" si="190"/>
        <v>2.5384615384615408E-7</v>
      </c>
      <c r="H1829" s="4">
        <f t="shared" si="191"/>
        <v>4.038461538461542E-8</v>
      </c>
      <c r="I1829">
        <v>153800</v>
      </c>
      <c r="J1829">
        <f t="shared" si="193"/>
        <v>2.0184423764629389</v>
      </c>
      <c r="K1829" s="50">
        <f t="shared" si="188"/>
        <v>290.2892721444307</v>
      </c>
      <c r="L1829" s="53">
        <f t="shared" si="192"/>
        <v>5.2733895149601135</v>
      </c>
      <c r="M1829">
        <v>11.4</v>
      </c>
      <c r="N1829">
        <v>45.5</v>
      </c>
      <c r="O1829">
        <v>577</v>
      </c>
      <c r="P1829">
        <v>16.239999999999998</v>
      </c>
      <c r="Q1829">
        <v>80.64</v>
      </c>
      <c r="R1829" s="7">
        <v>12.688000000000001</v>
      </c>
      <c r="S1829" s="8">
        <v>129690</v>
      </c>
      <c r="T1829">
        <v>1</v>
      </c>
      <c r="U1829" s="9">
        <v>20.658000000000001</v>
      </c>
      <c r="V1829" s="9">
        <v>20.658000000000001</v>
      </c>
      <c r="W1829" s="9">
        <v>20.658000000000001</v>
      </c>
      <c r="X1829" s="9">
        <v>20.658000000000001</v>
      </c>
      <c r="Y1829" s="9">
        <v>20.658000000000001</v>
      </c>
    </row>
    <row r="1830" spans="1:25" hidden="1" x14ac:dyDescent="0.3">
      <c r="A1830" t="s">
        <v>1660</v>
      </c>
      <c r="B1830" t="s">
        <v>1661</v>
      </c>
      <c r="C1830" t="s">
        <v>1970</v>
      </c>
      <c r="D1830" t="s">
        <v>14</v>
      </c>
      <c r="E1830" s="52">
        <f>Transportation!E1830/1000000</f>
        <v>9.2499999999999995E-6</v>
      </c>
      <c r="F1830" s="55">
        <f t="shared" si="189"/>
        <v>2.2362637362637384E-6</v>
      </c>
      <c r="G1830" s="57">
        <f t="shared" si="190"/>
        <v>2.2362637362637385E-7</v>
      </c>
      <c r="H1830" s="4">
        <f t="shared" si="191"/>
        <v>3.5576923076923112E-8</v>
      </c>
      <c r="I1830">
        <v>122300</v>
      </c>
      <c r="J1830">
        <f t="shared" si="193"/>
        <v>2.2361383381030255</v>
      </c>
      <c r="K1830" s="50">
        <f t="shared" si="188"/>
        <v>230.83470730340619</v>
      </c>
      <c r="L1830" s="53">
        <f t="shared" si="192"/>
        <v>4.6456050488934331</v>
      </c>
      <c r="M1830">
        <v>15.700000000000001</v>
      </c>
      <c r="N1830">
        <v>30.900000000000002</v>
      </c>
      <c r="O1830">
        <v>401</v>
      </c>
      <c r="P1830">
        <v>29.98</v>
      </c>
      <c r="Q1830">
        <v>76.84</v>
      </c>
      <c r="R1830" s="7">
        <v>12.975</v>
      </c>
      <c r="S1830">
        <v>60512</v>
      </c>
      <c r="T1830">
        <v>1</v>
      </c>
      <c r="U1830" s="9">
        <v>33.485999999999997</v>
      </c>
      <c r="V1830" s="9">
        <v>33.485999999999997</v>
      </c>
      <c r="W1830" s="9">
        <v>33.485999999999997</v>
      </c>
      <c r="X1830" s="9">
        <v>33.485999999999997</v>
      </c>
      <c r="Y1830" s="9">
        <v>33.485999999999997</v>
      </c>
    </row>
    <row r="1831" spans="1:25" hidden="1" x14ac:dyDescent="0.3">
      <c r="A1831" t="s">
        <v>1660</v>
      </c>
      <c r="B1831" t="s">
        <v>1661</v>
      </c>
      <c r="C1831" t="s">
        <v>1971</v>
      </c>
      <c r="D1831" t="s">
        <v>14</v>
      </c>
      <c r="E1831" s="52">
        <f>Transportation!E1831/1000000</f>
        <v>9.2699999999999993E-6</v>
      </c>
      <c r="F1831" s="55">
        <f t="shared" si="189"/>
        <v>2.2410989010989031E-6</v>
      </c>
      <c r="G1831" s="57">
        <f t="shared" si="190"/>
        <v>2.2410989010989033E-7</v>
      </c>
      <c r="H1831" s="4">
        <f t="shared" si="191"/>
        <v>3.5653846153846184E-8</v>
      </c>
      <c r="I1831">
        <v>215300</v>
      </c>
      <c r="J1831">
        <f t="shared" si="193"/>
        <v>1.2729727183000463</v>
      </c>
      <c r="K1831" s="50">
        <f t="shared" si="188"/>
        <v>406.36723207214516</v>
      </c>
      <c r="L1831" s="53">
        <f t="shared" si="192"/>
        <v>4.6556496003504995</v>
      </c>
      <c r="M1831">
        <v>30</v>
      </c>
      <c r="N1831">
        <v>39.300000000000004</v>
      </c>
      <c r="O1831">
        <v>526</v>
      </c>
      <c r="P1831">
        <v>10.78</v>
      </c>
      <c r="Q1831">
        <v>79.12</v>
      </c>
      <c r="R1831" s="7">
        <v>13.378</v>
      </c>
      <c r="S1831" s="8">
        <v>254810</v>
      </c>
      <c r="T1831">
        <v>3</v>
      </c>
      <c r="U1831" s="9">
        <v>16.861999999999998</v>
      </c>
      <c r="V1831" s="9">
        <v>16.849</v>
      </c>
      <c r="W1831" s="9">
        <v>16.766999999999999</v>
      </c>
      <c r="X1831" s="9">
        <v>16.817</v>
      </c>
      <c r="Y1831" s="9">
        <v>16.866</v>
      </c>
    </row>
    <row r="1832" spans="1:25" hidden="1" x14ac:dyDescent="0.3">
      <c r="A1832" t="s">
        <v>1660</v>
      </c>
      <c r="B1832" t="s">
        <v>1661</v>
      </c>
      <c r="C1832" t="s">
        <v>1972</v>
      </c>
      <c r="D1832" t="s">
        <v>14</v>
      </c>
      <c r="E1832" s="52">
        <f>Transportation!E1832/1000000</f>
        <v>8.570000000000001E-6</v>
      </c>
      <c r="F1832" s="55">
        <f t="shared" si="189"/>
        <v>2.0718681318681344E-6</v>
      </c>
      <c r="G1832" s="57">
        <f t="shared" si="190"/>
        <v>2.0718681318681343E-7</v>
      </c>
      <c r="H1832" s="4">
        <f t="shared" si="191"/>
        <v>3.2961538461538498E-8</v>
      </c>
      <c r="I1832">
        <v>885000</v>
      </c>
      <c r="J1832">
        <f t="shared" si="193"/>
        <v>0.28629973305084749</v>
      </c>
      <c r="K1832" s="50">
        <f t="shared" si="188"/>
        <v>1670.3901550573548</v>
      </c>
      <c r="L1832" s="53">
        <f t="shared" si="192"/>
        <v>4.3040902993531596</v>
      </c>
      <c r="M1832">
        <v>31.5</v>
      </c>
      <c r="N1832">
        <v>158</v>
      </c>
      <c r="O1832">
        <v>3180</v>
      </c>
      <c r="P1832">
        <v>8.5</v>
      </c>
      <c r="Q1832">
        <v>76.94</v>
      </c>
      <c r="R1832" s="7">
        <v>20.120999999999999</v>
      </c>
      <c r="S1832" s="8">
        <v>590270</v>
      </c>
      <c r="T1832">
        <v>2</v>
      </c>
      <c r="U1832" s="9">
        <v>14.696</v>
      </c>
      <c r="V1832" s="9">
        <v>14.694000000000001</v>
      </c>
      <c r="W1832" s="9">
        <v>14.545999999999999</v>
      </c>
      <c r="X1832" s="9">
        <v>14.695</v>
      </c>
      <c r="Y1832" s="9">
        <v>14.843999999999999</v>
      </c>
    </row>
    <row r="1833" spans="1:25" hidden="1" x14ac:dyDescent="0.3">
      <c r="A1833" t="s">
        <v>1660</v>
      </c>
      <c r="B1833" t="s">
        <v>1661</v>
      </c>
      <c r="C1833" t="s">
        <v>1973</v>
      </c>
      <c r="D1833" t="s">
        <v>14</v>
      </c>
      <c r="E1833" s="52">
        <f>Transportation!E1833/1000000</f>
        <v>9.8800000000000003E-6</v>
      </c>
      <c r="F1833" s="55">
        <f t="shared" si="189"/>
        <v>2.3885714285714313E-6</v>
      </c>
      <c r="G1833" s="57">
        <f t="shared" si="190"/>
        <v>2.388571428571431E-7</v>
      </c>
      <c r="H1833" s="4">
        <f t="shared" si="191"/>
        <v>3.8000000000000036E-8</v>
      </c>
      <c r="I1833">
        <v>330100</v>
      </c>
      <c r="J1833">
        <f t="shared" si="193"/>
        <v>0.88490125719478951</v>
      </c>
      <c r="K1833" s="50">
        <f t="shared" si="188"/>
        <v>623.04609060387884</v>
      </c>
      <c r="L1833" s="53">
        <f t="shared" si="192"/>
        <v>4.9620084197910401</v>
      </c>
      <c r="M1833">
        <v>18.900000000000002</v>
      </c>
      <c r="N1833">
        <v>76</v>
      </c>
      <c r="O1833">
        <v>1160</v>
      </c>
      <c r="P1833">
        <v>10.53</v>
      </c>
      <c r="Q1833">
        <v>76.2</v>
      </c>
      <c r="R1833" s="7">
        <v>15.308</v>
      </c>
      <c r="S1833" s="8">
        <v>312600</v>
      </c>
      <c r="T1833">
        <v>2</v>
      </c>
      <c r="U1833" s="9">
        <v>16.77</v>
      </c>
      <c r="V1833" s="9">
        <v>16.806999999999999</v>
      </c>
      <c r="W1833" s="9">
        <v>16.571000000000002</v>
      </c>
      <c r="X1833" s="9">
        <v>16.864999999999998</v>
      </c>
      <c r="Y1833" s="9">
        <v>17.16</v>
      </c>
    </row>
    <row r="1834" spans="1:25" hidden="1" x14ac:dyDescent="0.3">
      <c r="A1834" t="s">
        <v>1660</v>
      </c>
      <c r="B1834" t="s">
        <v>1661</v>
      </c>
      <c r="C1834" t="s">
        <v>1974</v>
      </c>
      <c r="D1834" t="s">
        <v>14</v>
      </c>
      <c r="E1834" s="52">
        <f>Transportation!E1834/1000000</f>
        <v>2.5200000000000003E-5</v>
      </c>
      <c r="F1834" s="55">
        <f t="shared" si="189"/>
        <v>6.0923076923076996E-6</v>
      </c>
      <c r="G1834" s="57">
        <f t="shared" si="190"/>
        <v>6.0923076923076994E-7</v>
      </c>
      <c r="H1834" s="4">
        <f t="shared" si="191"/>
        <v>9.6923076923077022E-8</v>
      </c>
      <c r="I1834">
        <v>866400</v>
      </c>
      <c r="J1834">
        <f t="shared" si="193"/>
        <v>0.85993472991689757</v>
      </c>
      <c r="K1834" s="50">
        <f t="shared" si="188"/>
        <v>1635.283650103607</v>
      </c>
      <c r="L1834" s="53">
        <f t="shared" si="192"/>
        <v>12.656134835904274</v>
      </c>
      <c r="M1834">
        <v>68.600000000000009</v>
      </c>
      <c r="N1834">
        <v>105</v>
      </c>
      <c r="O1834">
        <v>484</v>
      </c>
      <c r="P1834">
        <v>10.81</v>
      </c>
      <c r="Q1834">
        <v>78.69</v>
      </c>
      <c r="R1834" s="7">
        <v>4.6223000000000001</v>
      </c>
      <c r="S1834" s="8">
        <v>695770</v>
      </c>
      <c r="T1834">
        <v>4</v>
      </c>
      <c r="U1834" s="9">
        <v>16.872</v>
      </c>
      <c r="V1834" s="9">
        <v>16.832999999999998</v>
      </c>
      <c r="W1834" s="9">
        <v>16.423999999999999</v>
      </c>
      <c r="X1834" s="9">
        <v>16.963999999999999</v>
      </c>
      <c r="Y1834" s="9">
        <v>17.062000000000001</v>
      </c>
    </row>
    <row r="1835" spans="1:25" hidden="1" x14ac:dyDescent="0.3">
      <c r="A1835" t="s">
        <v>1660</v>
      </c>
      <c r="B1835" t="s">
        <v>1661</v>
      </c>
      <c r="C1835" t="s">
        <v>1975</v>
      </c>
      <c r="D1835" t="s">
        <v>14</v>
      </c>
      <c r="E1835" s="52">
        <f>Transportation!E1835/1000000</f>
        <v>8.2699999999999987E-6</v>
      </c>
      <c r="F1835" s="55">
        <f t="shared" si="189"/>
        <v>1.9993406593406613E-6</v>
      </c>
      <c r="G1835" s="57">
        <f t="shared" si="190"/>
        <v>1.9993406593406611E-7</v>
      </c>
      <c r="H1835" s="4">
        <f t="shared" si="191"/>
        <v>3.1807692307692332E-8</v>
      </c>
      <c r="I1835">
        <v>433400</v>
      </c>
      <c r="J1835">
        <f t="shared" si="193"/>
        <v>0.56415701718966305</v>
      </c>
      <c r="K1835" s="50">
        <f t="shared" si="188"/>
        <v>818.01931435238146</v>
      </c>
      <c r="L1835" s="53">
        <f t="shared" si="192"/>
        <v>4.1534220274971547</v>
      </c>
      <c r="M1835">
        <v>45.300000000000004</v>
      </c>
      <c r="N1835">
        <v>64.400000000000006</v>
      </c>
      <c r="O1835">
        <v>1030</v>
      </c>
      <c r="P1835">
        <v>8.7200000000000006</v>
      </c>
      <c r="Q1835">
        <v>77.709999999999994</v>
      </c>
      <c r="R1835" s="7">
        <v>15.988</v>
      </c>
      <c r="S1835" s="8">
        <v>245870</v>
      </c>
      <c r="T1835">
        <v>4</v>
      </c>
      <c r="U1835" s="9">
        <v>15.273999999999999</v>
      </c>
      <c r="V1835" s="9">
        <v>15.244999999999999</v>
      </c>
      <c r="W1835" s="9">
        <v>14.943</v>
      </c>
      <c r="X1835" s="9">
        <v>15.289</v>
      </c>
      <c r="Y1835" s="9">
        <v>15.635</v>
      </c>
    </row>
    <row r="1836" spans="1:25" hidden="1" x14ac:dyDescent="0.3">
      <c r="A1836" t="s">
        <v>1660</v>
      </c>
      <c r="B1836" t="s">
        <v>1661</v>
      </c>
      <c r="C1836" t="s">
        <v>1976</v>
      </c>
      <c r="D1836" t="s">
        <v>14</v>
      </c>
      <c r="E1836" s="52">
        <f>Transportation!E1836/1000000</f>
        <v>2.1800000000000001E-5</v>
      </c>
      <c r="F1836" s="55">
        <f t="shared" si="189"/>
        <v>5.2703296703296758E-6</v>
      </c>
      <c r="G1836" s="57">
        <f t="shared" si="190"/>
        <v>5.2703296703296763E-7</v>
      </c>
      <c r="H1836" s="4">
        <f t="shared" si="191"/>
        <v>8.3846153846153933E-8</v>
      </c>
      <c r="I1836">
        <v>303500</v>
      </c>
      <c r="J1836">
        <f t="shared" si="193"/>
        <v>2.1236414332784186</v>
      </c>
      <c r="K1836" s="50">
        <f t="shared" si="188"/>
        <v>572.84001362701372</v>
      </c>
      <c r="L1836" s="53">
        <f t="shared" si="192"/>
        <v>10.948561088202903</v>
      </c>
      <c r="M1836">
        <v>15.600000000000001</v>
      </c>
      <c r="N1836">
        <v>76.900000000000006</v>
      </c>
      <c r="O1836">
        <v>418</v>
      </c>
      <c r="P1836">
        <v>13.64</v>
      </c>
      <c r="Q1836">
        <v>79.42</v>
      </c>
      <c r="R1836" s="7">
        <v>5.4358000000000004</v>
      </c>
      <c r="S1836" s="8">
        <v>202060</v>
      </c>
      <c r="T1836">
        <v>2</v>
      </c>
      <c r="U1836" s="9">
        <v>13.849</v>
      </c>
      <c r="V1836" s="9">
        <v>13.843999999999999</v>
      </c>
      <c r="W1836" s="9">
        <v>13.648999999999999</v>
      </c>
      <c r="X1836" s="9">
        <v>13.749000000000001</v>
      </c>
      <c r="Y1836" s="9">
        <v>13.849</v>
      </c>
    </row>
    <row r="1837" spans="1:25" hidden="1" x14ac:dyDescent="0.3">
      <c r="A1837" t="s">
        <v>1660</v>
      </c>
      <c r="B1837" t="s">
        <v>1661</v>
      </c>
      <c r="C1837" t="s">
        <v>1977</v>
      </c>
      <c r="D1837" t="s">
        <v>14</v>
      </c>
      <c r="E1837" s="52">
        <f>Transportation!E1837/1000000</f>
        <v>1.8900000000000002E-5</v>
      </c>
      <c r="F1837" s="55">
        <f t="shared" si="189"/>
        <v>4.5692307692307745E-6</v>
      </c>
      <c r="G1837" s="57">
        <f t="shared" si="190"/>
        <v>4.5692307692307743E-7</v>
      </c>
      <c r="H1837" s="4">
        <f t="shared" si="191"/>
        <v>7.269230769230777E-8</v>
      </c>
      <c r="I1837">
        <v>550800</v>
      </c>
      <c r="J1837">
        <f t="shared" si="193"/>
        <v>1.014498161764706</v>
      </c>
      <c r="K1837" s="50">
        <f t="shared" si="188"/>
        <v>1039.6055337916282</v>
      </c>
      <c r="L1837" s="53">
        <f t="shared" si="192"/>
        <v>9.4921011269282047</v>
      </c>
      <c r="M1837">
        <v>45.400000000000006</v>
      </c>
      <c r="N1837">
        <v>81.800000000000011</v>
      </c>
      <c r="O1837">
        <v>499</v>
      </c>
      <c r="P1837">
        <v>11.12</v>
      </c>
      <c r="Q1837">
        <v>77.33</v>
      </c>
      <c r="R1837" s="7">
        <v>6.1017999999999999</v>
      </c>
      <c r="S1837" s="8">
        <v>210190</v>
      </c>
      <c r="T1837">
        <v>2</v>
      </c>
      <c r="U1837" s="9">
        <v>16.811</v>
      </c>
      <c r="V1837" s="9">
        <v>16.803999999999998</v>
      </c>
      <c r="W1837" s="9">
        <v>16.766999999999999</v>
      </c>
      <c r="X1837" s="9">
        <v>16.792000000000002</v>
      </c>
      <c r="Y1837" s="9">
        <v>16.817</v>
      </c>
    </row>
    <row r="1838" spans="1:25" hidden="1" x14ac:dyDescent="0.3">
      <c r="A1838" t="s">
        <v>1660</v>
      </c>
      <c r="B1838" t="s">
        <v>1661</v>
      </c>
      <c r="C1838" t="s">
        <v>1978</v>
      </c>
      <c r="D1838" t="s">
        <v>14</v>
      </c>
      <c r="E1838" s="52">
        <f>Transportation!E1838/1000000</f>
        <v>9.5000000000000005E-6</v>
      </c>
      <c r="F1838" s="55">
        <f t="shared" si="189"/>
        <v>2.2967032967032991E-6</v>
      </c>
      <c r="G1838" s="57">
        <f t="shared" si="190"/>
        <v>2.2967032967032993E-7</v>
      </c>
      <c r="H1838" s="4">
        <f t="shared" si="191"/>
        <v>3.6538461538461575E-8</v>
      </c>
      <c r="I1838">
        <v>130600</v>
      </c>
      <c r="J1838">
        <f t="shared" si="193"/>
        <v>2.1506206929555898</v>
      </c>
      <c r="K1838" s="50">
        <f t="shared" si="188"/>
        <v>246.50051327739044</v>
      </c>
      <c r="L1838" s="53">
        <f t="shared" si="192"/>
        <v>4.7711619421067706</v>
      </c>
      <c r="M1838">
        <v>13.5</v>
      </c>
      <c r="N1838">
        <v>35.5</v>
      </c>
      <c r="O1838">
        <v>452</v>
      </c>
      <c r="P1838">
        <v>12.24</v>
      </c>
      <c r="Q1838">
        <v>79.069999999999993</v>
      </c>
      <c r="R1838" s="7">
        <v>12.728999999999999</v>
      </c>
      <c r="S1838">
        <v>61997</v>
      </c>
      <c r="T1838">
        <v>1</v>
      </c>
      <c r="U1838" s="9">
        <v>15.930999999999999</v>
      </c>
      <c r="V1838" s="9">
        <v>15.930999999999999</v>
      </c>
      <c r="W1838" s="9">
        <v>15.930999999999999</v>
      </c>
      <c r="X1838" s="9">
        <v>15.930999999999999</v>
      </c>
      <c r="Y1838" s="9">
        <v>15.930999999999999</v>
      </c>
    </row>
    <row r="1839" spans="1:25" hidden="1" x14ac:dyDescent="0.3">
      <c r="A1839" t="s">
        <v>1660</v>
      </c>
      <c r="B1839" t="s">
        <v>1661</v>
      </c>
      <c r="C1839" t="s">
        <v>1979</v>
      </c>
      <c r="D1839" t="s">
        <v>14</v>
      </c>
      <c r="E1839" s="52">
        <f>Transportation!E1839/1000000</f>
        <v>1.8400000000000003E-5</v>
      </c>
      <c r="F1839" s="55">
        <f t="shared" si="189"/>
        <v>4.4483516483516538E-6</v>
      </c>
      <c r="G1839" s="57">
        <f t="shared" si="190"/>
        <v>4.4483516483516537E-7</v>
      </c>
      <c r="H1839" s="4">
        <f t="shared" si="191"/>
        <v>7.0769230769230844E-8</v>
      </c>
      <c r="I1839">
        <v>135700</v>
      </c>
      <c r="J1839">
        <f t="shared" si="193"/>
        <v>4.0088644067796615</v>
      </c>
      <c r="K1839" s="50">
        <f t="shared" si="188"/>
        <v>256.12649044212776</v>
      </c>
      <c r="L1839" s="53">
        <f t="shared" si="192"/>
        <v>9.2409873405015333</v>
      </c>
      <c r="M1839">
        <v>7</v>
      </c>
      <c r="N1839">
        <v>51.300000000000004</v>
      </c>
      <c r="O1839">
        <v>349</v>
      </c>
      <c r="P1839">
        <v>26.18</v>
      </c>
      <c r="Q1839">
        <v>75.78</v>
      </c>
      <c r="R1839" s="7">
        <v>6.7969999999999997</v>
      </c>
      <c r="S1839">
        <v>81401</v>
      </c>
      <c r="T1839">
        <v>2</v>
      </c>
      <c r="U1839" s="9">
        <v>27.09</v>
      </c>
      <c r="V1839" s="9">
        <v>27.094000000000001</v>
      </c>
      <c r="W1839" s="9">
        <v>27.09</v>
      </c>
      <c r="X1839" s="9">
        <v>27.324999999999999</v>
      </c>
      <c r="Y1839" s="9">
        <v>27.561</v>
      </c>
    </row>
    <row r="1840" spans="1:25" hidden="1" x14ac:dyDescent="0.3">
      <c r="A1840" t="s">
        <v>1660</v>
      </c>
      <c r="B1840" t="s">
        <v>1661</v>
      </c>
      <c r="C1840" t="s">
        <v>1980</v>
      </c>
      <c r="D1840" t="s">
        <v>14</v>
      </c>
      <c r="E1840" s="52">
        <f>Transportation!E1840/1000000</f>
        <v>1.8499999999999999E-5</v>
      </c>
      <c r="F1840" s="55">
        <f t="shared" si="189"/>
        <v>4.4725274725274767E-6</v>
      </c>
      <c r="G1840" s="57">
        <f t="shared" si="190"/>
        <v>4.4725274725274769E-7</v>
      </c>
      <c r="H1840" s="4">
        <f t="shared" si="191"/>
        <v>7.1153846153846224E-8</v>
      </c>
      <c r="I1840">
        <v>248900</v>
      </c>
      <c r="J1840">
        <f t="shared" si="193"/>
        <v>2.1975067798312575</v>
      </c>
      <c r="K1840" s="50">
        <f t="shared" si="188"/>
        <v>469.78543456923796</v>
      </c>
      <c r="L1840" s="53">
        <f t="shared" si="192"/>
        <v>9.2912100977868661</v>
      </c>
      <c r="M1840">
        <v>9.17</v>
      </c>
      <c r="N1840">
        <v>82.2</v>
      </c>
      <c r="O1840">
        <v>576</v>
      </c>
      <c r="P1840">
        <v>13.34</v>
      </c>
      <c r="Q1840">
        <v>77.11</v>
      </c>
      <c r="R1840" s="7">
        <v>6.9995000000000003</v>
      </c>
      <c r="S1840" s="8">
        <v>138960</v>
      </c>
      <c r="T1840">
        <v>2</v>
      </c>
      <c r="U1840" s="9">
        <v>14.391</v>
      </c>
      <c r="V1840" s="9">
        <v>14.451000000000001</v>
      </c>
      <c r="W1840" s="9">
        <v>14.347</v>
      </c>
      <c r="X1840" s="9">
        <v>14.545999999999999</v>
      </c>
      <c r="Y1840" s="9">
        <v>14.744999999999999</v>
      </c>
    </row>
    <row r="1841" spans="1:25" hidden="1" x14ac:dyDescent="0.3">
      <c r="A1841" t="s">
        <v>1660</v>
      </c>
      <c r="B1841" t="s">
        <v>1661</v>
      </c>
      <c r="C1841" t="s">
        <v>1981</v>
      </c>
      <c r="D1841" t="s">
        <v>14</v>
      </c>
      <c r="E1841" s="52">
        <f>Transportation!E1841/1000000</f>
        <v>8.2300000000000008E-6</v>
      </c>
      <c r="F1841" s="55">
        <f t="shared" si="189"/>
        <v>1.9896703296703317E-6</v>
      </c>
      <c r="G1841" s="57">
        <f t="shared" si="190"/>
        <v>1.9896703296703318E-7</v>
      </c>
      <c r="H1841" s="4">
        <f t="shared" si="191"/>
        <v>3.1653846153846188E-8</v>
      </c>
      <c r="I1841">
        <v>243400</v>
      </c>
      <c r="J1841">
        <f t="shared" si="193"/>
        <v>0.99968379724732959</v>
      </c>
      <c r="K1841" s="50">
        <f t="shared" si="188"/>
        <v>459.40447880334483</v>
      </c>
      <c r="L1841" s="53">
        <f t="shared" si="192"/>
        <v>4.1333329245830228</v>
      </c>
      <c r="M1841">
        <v>32.1</v>
      </c>
      <c r="N1841">
        <v>42.900000000000006</v>
      </c>
      <c r="O1841">
        <v>640</v>
      </c>
      <c r="P1841">
        <v>8.82</v>
      </c>
      <c r="Q1841">
        <v>78.13</v>
      </c>
      <c r="R1841" s="7">
        <v>14.901999999999999</v>
      </c>
      <c r="S1841" s="8">
        <v>263430</v>
      </c>
      <c r="T1841">
        <v>3</v>
      </c>
      <c r="U1841" s="9">
        <v>15.57</v>
      </c>
      <c r="V1841" s="9">
        <v>15.613</v>
      </c>
      <c r="W1841" s="9">
        <v>15.487</v>
      </c>
      <c r="X1841" s="9">
        <v>15.782999999999999</v>
      </c>
      <c r="Y1841" s="9">
        <v>15.930999999999999</v>
      </c>
    </row>
    <row r="1842" spans="1:25" hidden="1" x14ac:dyDescent="0.3">
      <c r="A1842" t="s">
        <v>1660</v>
      </c>
      <c r="B1842" t="s">
        <v>1661</v>
      </c>
      <c r="C1842" t="s">
        <v>1982</v>
      </c>
      <c r="D1842" t="s">
        <v>14</v>
      </c>
      <c r="E1842" s="52">
        <f>Transportation!E1842/1000000</f>
        <v>1.4100000000000002E-5</v>
      </c>
      <c r="F1842" s="55">
        <f t="shared" si="189"/>
        <v>3.4087912087912128E-6</v>
      </c>
      <c r="G1842" s="57">
        <f t="shared" si="190"/>
        <v>3.4087912087912131E-7</v>
      </c>
      <c r="H1842" s="4">
        <f t="shared" si="191"/>
        <v>5.4230769230769289E-8</v>
      </c>
      <c r="I1842">
        <v>389400</v>
      </c>
      <c r="J1842">
        <f t="shared" si="193"/>
        <v>1.0705490177195687</v>
      </c>
      <c r="K1842" s="50">
        <f t="shared" ref="K1842:K1858" si="194">I1842*CVDIND</f>
        <v>734.97166822523616</v>
      </c>
      <c r="L1842" s="53">
        <f t="shared" si="192"/>
        <v>7.081408777232153</v>
      </c>
      <c r="M1842">
        <v>45.300000000000004</v>
      </c>
      <c r="N1842">
        <v>57.900000000000006</v>
      </c>
      <c r="O1842">
        <v>493</v>
      </c>
      <c r="P1842">
        <v>24.59</v>
      </c>
      <c r="Q1842">
        <v>73.69</v>
      </c>
      <c r="R1842" s="7">
        <v>8.5260999999999996</v>
      </c>
      <c r="S1842" s="8">
        <v>178970</v>
      </c>
      <c r="T1842">
        <v>4</v>
      </c>
      <c r="U1842" s="9">
        <v>22.29</v>
      </c>
      <c r="V1842" s="9">
        <v>22.297000000000001</v>
      </c>
      <c r="W1842" s="9">
        <v>21.908000000000001</v>
      </c>
      <c r="X1842" s="9">
        <v>22.1</v>
      </c>
      <c r="Y1842" s="9">
        <v>22.866</v>
      </c>
    </row>
    <row r="1843" spans="1:25" hidden="1" x14ac:dyDescent="0.3">
      <c r="A1843" t="s">
        <v>1660</v>
      </c>
      <c r="B1843" t="s">
        <v>1661</v>
      </c>
      <c r="C1843" t="s">
        <v>1983</v>
      </c>
      <c r="D1843" t="s">
        <v>14</v>
      </c>
      <c r="E1843" s="52">
        <f>Transportation!E1843/1000000</f>
        <v>4.8400000000000002E-6</v>
      </c>
      <c r="F1843" s="55">
        <f t="shared" si="189"/>
        <v>1.1701098901098914E-6</v>
      </c>
      <c r="G1843" s="57">
        <f t="shared" si="190"/>
        <v>1.1701098901098914E-7</v>
      </c>
      <c r="H1843" s="4">
        <f t="shared" si="191"/>
        <v>1.8615384615384635E-8</v>
      </c>
      <c r="I1843">
        <v>127100</v>
      </c>
      <c r="J1843">
        <f t="shared" si="193"/>
        <v>1.1258569236821401</v>
      </c>
      <c r="K1843" s="50">
        <f t="shared" si="194"/>
        <v>239.8944505172766</v>
      </c>
      <c r="L1843" s="53">
        <f t="shared" si="192"/>
        <v>2.4307814526101854</v>
      </c>
      <c r="M1843">
        <v>8.08</v>
      </c>
      <c r="N1843">
        <v>44.7</v>
      </c>
      <c r="O1843">
        <v>1430</v>
      </c>
      <c r="P1843">
        <v>13.35</v>
      </c>
      <c r="Q1843">
        <v>74.75</v>
      </c>
      <c r="R1843" s="7">
        <v>31.87</v>
      </c>
      <c r="S1843">
        <v>69313</v>
      </c>
      <c r="T1843">
        <v>1</v>
      </c>
      <c r="U1843" s="9">
        <v>17.062000000000001</v>
      </c>
      <c r="V1843" s="9">
        <v>17.062000000000001</v>
      </c>
      <c r="W1843" s="9">
        <v>17.062000000000001</v>
      </c>
      <c r="X1843" s="9">
        <v>17.062000000000001</v>
      </c>
      <c r="Y1843" s="9">
        <v>17.062000000000001</v>
      </c>
    </row>
    <row r="1844" spans="1:25" hidden="1" x14ac:dyDescent="0.3">
      <c r="A1844" t="s">
        <v>1660</v>
      </c>
      <c r="B1844" t="s">
        <v>1661</v>
      </c>
      <c r="C1844" t="s">
        <v>1984</v>
      </c>
      <c r="D1844" t="s">
        <v>14</v>
      </c>
      <c r="E1844" s="52">
        <f>Transportation!E1844/1000000</f>
        <v>1.7800000000000002E-5</v>
      </c>
      <c r="F1844" s="55">
        <f t="shared" si="189"/>
        <v>4.3032967032967084E-6</v>
      </c>
      <c r="G1844" s="57">
        <f t="shared" si="190"/>
        <v>4.3032967032967082E-7</v>
      </c>
      <c r="H1844" s="4">
        <f t="shared" si="191"/>
        <v>6.8461538461538538E-8</v>
      </c>
      <c r="I1844">
        <v>431200</v>
      </c>
      <c r="J1844">
        <f t="shared" si="193"/>
        <v>1.2204630681818185</v>
      </c>
      <c r="K1844" s="50">
        <f t="shared" si="194"/>
        <v>813.8669320460242</v>
      </c>
      <c r="L1844" s="53">
        <f t="shared" si="192"/>
        <v>8.9396507967895289</v>
      </c>
      <c r="M1844">
        <v>39.400000000000006</v>
      </c>
      <c r="N1844">
        <v>68.7</v>
      </c>
      <c r="O1844">
        <v>478</v>
      </c>
      <c r="P1844">
        <v>23.19</v>
      </c>
      <c r="Q1844">
        <v>75.78</v>
      </c>
      <c r="R1844" s="7">
        <v>6.9573999999999998</v>
      </c>
      <c r="S1844" s="8">
        <v>250570</v>
      </c>
      <c r="T1844">
        <v>4</v>
      </c>
      <c r="U1844" s="9">
        <v>21.933</v>
      </c>
      <c r="V1844" s="9">
        <v>21.83</v>
      </c>
      <c r="W1844" s="9">
        <v>21.571999999999999</v>
      </c>
      <c r="X1844" s="9">
        <v>21.62</v>
      </c>
      <c r="Y1844" s="9">
        <v>22.004000000000001</v>
      </c>
    </row>
    <row r="1845" spans="1:25" hidden="1" x14ac:dyDescent="0.3">
      <c r="A1845" t="s">
        <v>1660</v>
      </c>
      <c r="B1845" t="s">
        <v>1661</v>
      </c>
      <c r="C1845" t="s">
        <v>1985</v>
      </c>
      <c r="D1845" t="s">
        <v>14</v>
      </c>
      <c r="E1845" s="52">
        <f>Transportation!E1845/1000000</f>
        <v>3.0499999999999999E-5</v>
      </c>
      <c r="F1845" s="55">
        <f t="shared" si="189"/>
        <v>7.3736263736263807E-6</v>
      </c>
      <c r="G1845" s="57">
        <f t="shared" si="190"/>
        <v>7.3736263736263811E-7</v>
      </c>
      <c r="H1845" s="4">
        <f t="shared" si="191"/>
        <v>1.1730769230769242E-7</v>
      </c>
      <c r="I1845">
        <v>202100</v>
      </c>
      <c r="J1845">
        <f t="shared" si="193"/>
        <v>4.4618700519544783</v>
      </c>
      <c r="K1845" s="50">
        <f t="shared" si="194"/>
        <v>381.45293823400158</v>
      </c>
      <c r="L1845" s="53">
        <f t="shared" si="192"/>
        <v>15.317940972026996</v>
      </c>
      <c r="M1845">
        <v>6.32</v>
      </c>
      <c r="N1845">
        <v>80.400000000000006</v>
      </c>
      <c r="O1845">
        <v>354</v>
      </c>
      <c r="P1845">
        <v>22.48</v>
      </c>
      <c r="Q1845">
        <v>88.11</v>
      </c>
      <c r="R1845" s="7">
        <v>4.4051</v>
      </c>
      <c r="S1845" s="8">
        <v>606780</v>
      </c>
      <c r="T1845">
        <v>2</v>
      </c>
      <c r="U1845" s="9">
        <v>32.261000000000003</v>
      </c>
      <c r="V1845" s="9">
        <v>31.562000000000001</v>
      </c>
      <c r="W1845" s="9">
        <v>29.577999999999999</v>
      </c>
      <c r="X1845" s="9">
        <v>31.300999999999998</v>
      </c>
      <c r="Y1845" s="9">
        <v>33.023000000000003</v>
      </c>
    </row>
    <row r="1846" spans="1:25" hidden="1" x14ac:dyDescent="0.3">
      <c r="A1846" t="s">
        <v>1660</v>
      </c>
      <c r="B1846" t="s">
        <v>1661</v>
      </c>
      <c r="C1846" t="s">
        <v>1986</v>
      </c>
      <c r="D1846" t="s">
        <v>14</v>
      </c>
      <c r="E1846" s="52">
        <f>Transportation!E1846/1000000</f>
        <v>1.5400000000000002E-5</v>
      </c>
      <c r="F1846" s="55">
        <f t="shared" si="189"/>
        <v>3.7230769230769273E-6</v>
      </c>
      <c r="G1846" s="57">
        <f t="shared" si="190"/>
        <v>3.7230769230769273E-7</v>
      </c>
      <c r="H1846" s="4">
        <f t="shared" si="191"/>
        <v>5.9230769230769294E-8</v>
      </c>
      <c r="I1846">
        <v>144700</v>
      </c>
      <c r="J1846">
        <f t="shared" si="193"/>
        <v>3.146556841741535</v>
      </c>
      <c r="K1846" s="50">
        <f t="shared" si="194"/>
        <v>273.11350896813474</v>
      </c>
      <c r="L1846" s="53">
        <f t="shared" si="192"/>
        <v>7.7343046219415017</v>
      </c>
      <c r="M1846">
        <v>14.700000000000001</v>
      </c>
      <c r="N1846">
        <v>37.800000000000004</v>
      </c>
      <c r="O1846">
        <v>313</v>
      </c>
      <c r="P1846">
        <v>26.55</v>
      </c>
      <c r="Q1846">
        <v>80.489999999999995</v>
      </c>
      <c r="R1846" s="7">
        <v>8.2867999999999995</v>
      </c>
      <c r="S1846" s="8">
        <v>167690</v>
      </c>
      <c r="T1846">
        <v>2</v>
      </c>
      <c r="U1846" s="9">
        <v>40.808999999999997</v>
      </c>
      <c r="V1846" s="9">
        <v>41.314</v>
      </c>
      <c r="W1846" s="9">
        <v>40.235999999999997</v>
      </c>
      <c r="X1846" s="9">
        <v>41.984999999999999</v>
      </c>
      <c r="Y1846" s="9">
        <v>43.732999999999997</v>
      </c>
    </row>
    <row r="1847" spans="1:25" hidden="1" x14ac:dyDescent="0.3">
      <c r="A1847" t="s">
        <v>1660</v>
      </c>
      <c r="B1847" t="s">
        <v>1661</v>
      </c>
      <c r="C1847" t="s">
        <v>1987</v>
      </c>
      <c r="D1847" t="s">
        <v>14</v>
      </c>
      <c r="E1847" s="52">
        <f>Transportation!E1847/1000000</f>
        <v>2.9900000000000002E-5</v>
      </c>
      <c r="F1847" s="55">
        <f t="shared" si="189"/>
        <v>7.2285714285714362E-6</v>
      </c>
      <c r="G1847" s="57">
        <f t="shared" si="190"/>
        <v>7.2285714285714362E-7</v>
      </c>
      <c r="H1847" s="4">
        <f t="shared" si="191"/>
        <v>1.1500000000000012E-7</v>
      </c>
      <c r="I1847">
        <v>1465000</v>
      </c>
      <c r="J1847">
        <f t="shared" si="193"/>
        <v>0.60341618600682589</v>
      </c>
      <c r="K1847" s="50">
        <f t="shared" si="194"/>
        <v>2765.1091267333613</v>
      </c>
      <c r="L1847" s="53">
        <f t="shared" si="192"/>
        <v>15.016604428314988</v>
      </c>
      <c r="M1847">
        <v>142</v>
      </c>
      <c r="N1847">
        <v>123</v>
      </c>
      <c r="O1847">
        <v>468</v>
      </c>
      <c r="P1847">
        <v>22.32</v>
      </c>
      <c r="Q1847">
        <v>73.17</v>
      </c>
      <c r="R1847" s="7">
        <v>3.8006000000000002</v>
      </c>
      <c r="S1847" s="8">
        <v>1499600</v>
      </c>
      <c r="T1847">
        <v>7</v>
      </c>
      <c r="U1847" s="9">
        <v>25.27</v>
      </c>
      <c r="V1847" s="9">
        <v>25.103999999999999</v>
      </c>
      <c r="W1847" s="9">
        <v>24.297000000000001</v>
      </c>
      <c r="X1847" s="9">
        <v>25.009</v>
      </c>
      <c r="Y1847" s="9">
        <v>25.341000000000001</v>
      </c>
    </row>
    <row r="1848" spans="1:25" hidden="1" x14ac:dyDescent="0.3">
      <c r="A1848" t="s">
        <v>1660</v>
      </c>
      <c r="B1848" t="s">
        <v>1661</v>
      </c>
      <c r="C1848" t="s">
        <v>1988</v>
      </c>
      <c r="D1848" t="s">
        <v>14</v>
      </c>
      <c r="E1848" s="52">
        <f>Transportation!E1848/1000000</f>
        <v>3.4300000000000007E-5</v>
      </c>
      <c r="F1848" s="55">
        <f t="shared" si="189"/>
        <v>8.2923076923077031E-6</v>
      </c>
      <c r="G1848" s="57">
        <f t="shared" si="190"/>
        <v>8.2923076923077027E-7</v>
      </c>
      <c r="H1848" s="4">
        <f t="shared" si="191"/>
        <v>1.3192307692307707E-7</v>
      </c>
      <c r="I1848">
        <v>1199000</v>
      </c>
      <c r="J1848">
        <f t="shared" si="193"/>
        <v>0.84578178690575501</v>
      </c>
      <c r="K1848" s="50">
        <f t="shared" si="194"/>
        <v>2263.0483569647099</v>
      </c>
      <c r="L1848" s="53">
        <f t="shared" si="192"/>
        <v>17.226405748869709</v>
      </c>
      <c r="M1848">
        <v>143</v>
      </c>
      <c r="N1848">
        <v>100</v>
      </c>
      <c r="O1848">
        <v>317</v>
      </c>
      <c r="P1848">
        <v>25.32</v>
      </c>
      <c r="Q1848">
        <v>83</v>
      </c>
      <c r="R1848" s="7">
        <v>3.1608000000000001</v>
      </c>
      <c r="S1848" s="8">
        <v>1605400</v>
      </c>
      <c r="T1848">
        <v>7</v>
      </c>
      <c r="U1848" s="9">
        <v>43.45</v>
      </c>
      <c r="V1848" s="9">
        <v>43.006999999999998</v>
      </c>
      <c r="W1848" s="9">
        <v>40.328000000000003</v>
      </c>
      <c r="X1848" s="9">
        <v>43.28</v>
      </c>
      <c r="Y1848" s="9">
        <v>44.546999999999997</v>
      </c>
    </row>
    <row r="1849" spans="1:25" hidden="1" x14ac:dyDescent="0.3">
      <c r="A1849" t="s">
        <v>1660</v>
      </c>
      <c r="B1849" t="s">
        <v>1661</v>
      </c>
      <c r="C1849" t="s">
        <v>1989</v>
      </c>
      <c r="D1849" t="s">
        <v>14</v>
      </c>
      <c r="E1849" s="52">
        <f>Transportation!E1849/1000000</f>
        <v>1.7100000000000002E-5</v>
      </c>
      <c r="F1849" s="55">
        <f t="shared" si="189"/>
        <v>4.1340659340659392E-6</v>
      </c>
      <c r="G1849" s="57">
        <f t="shared" si="190"/>
        <v>4.1340659340659389E-7</v>
      </c>
      <c r="H1849" s="4">
        <f t="shared" si="191"/>
        <v>6.5769230769230839E-8</v>
      </c>
      <c r="I1849">
        <v>386800</v>
      </c>
      <c r="J1849">
        <f t="shared" si="193"/>
        <v>1.3070525142192351</v>
      </c>
      <c r="K1849" s="50">
        <f t="shared" si="194"/>
        <v>730.06430731772298</v>
      </c>
      <c r="L1849" s="53">
        <f t="shared" si="192"/>
        <v>8.5880914957921881</v>
      </c>
      <c r="M1849">
        <v>38.800000000000004</v>
      </c>
      <c r="N1849">
        <v>62.1</v>
      </c>
      <c r="O1849">
        <v>418</v>
      </c>
      <c r="P1849">
        <v>12.94</v>
      </c>
      <c r="Q1849">
        <v>79.13</v>
      </c>
      <c r="R1849" s="7">
        <v>6.7356999999999996</v>
      </c>
      <c r="S1849" s="8">
        <v>248380</v>
      </c>
      <c r="T1849">
        <v>3</v>
      </c>
      <c r="U1849" s="9">
        <v>17.306000000000001</v>
      </c>
      <c r="V1849" s="9">
        <v>17.279</v>
      </c>
      <c r="W1849" s="9">
        <v>16.423999999999999</v>
      </c>
      <c r="X1849" s="9">
        <v>17.013000000000002</v>
      </c>
      <c r="Y1849" s="9">
        <v>17.306999999999999</v>
      </c>
    </row>
    <row r="1850" spans="1:25" hidden="1" x14ac:dyDescent="0.3">
      <c r="A1850" t="s">
        <v>1660</v>
      </c>
      <c r="B1850" t="s">
        <v>1661</v>
      </c>
      <c r="C1850" t="s">
        <v>1990</v>
      </c>
      <c r="D1850" t="s">
        <v>14</v>
      </c>
      <c r="E1850" s="52">
        <f>Transportation!E1850/1000000</f>
        <v>9.0000000000000002E-6</v>
      </c>
      <c r="F1850" s="55">
        <f t="shared" si="189"/>
        <v>2.175824175824178E-6</v>
      </c>
      <c r="G1850" s="57">
        <f t="shared" si="190"/>
        <v>2.1758241758241782E-7</v>
      </c>
      <c r="H1850" s="4">
        <f t="shared" si="191"/>
        <v>3.4615384615384649E-8</v>
      </c>
      <c r="I1850">
        <v>158000</v>
      </c>
      <c r="J1850">
        <f t="shared" si="193"/>
        <v>1.6841036392405064</v>
      </c>
      <c r="K1850" s="50">
        <f t="shared" si="194"/>
        <v>298.2165474565673</v>
      </c>
      <c r="L1850" s="53">
        <f t="shared" si="192"/>
        <v>4.5200481556800973</v>
      </c>
      <c r="M1850">
        <v>11.9</v>
      </c>
      <c r="N1850">
        <v>45.800000000000004</v>
      </c>
      <c r="O1850">
        <v>681</v>
      </c>
      <c r="P1850">
        <v>20.92</v>
      </c>
      <c r="Q1850">
        <v>70.37</v>
      </c>
      <c r="R1850" s="7">
        <v>14.865</v>
      </c>
      <c r="S1850" s="8">
        <v>167560</v>
      </c>
      <c r="T1850">
        <v>4</v>
      </c>
      <c r="U1850" s="9">
        <v>20.366</v>
      </c>
      <c r="V1850" s="9">
        <v>19.795999999999999</v>
      </c>
      <c r="W1850" s="9">
        <v>19.643000000000001</v>
      </c>
      <c r="X1850" s="9">
        <v>20.006</v>
      </c>
      <c r="Y1850" s="9">
        <v>20.367999999999999</v>
      </c>
    </row>
    <row r="1851" spans="1:25" hidden="1" x14ac:dyDescent="0.3">
      <c r="A1851" t="s">
        <v>1660</v>
      </c>
      <c r="B1851" t="s">
        <v>1661</v>
      </c>
      <c r="C1851" t="s">
        <v>1991</v>
      </c>
      <c r="D1851" t="s">
        <v>14</v>
      </c>
      <c r="E1851" s="52">
        <f>Transportation!E1851/1000000</f>
        <v>1.1200000000000001E-5</v>
      </c>
      <c r="F1851" s="55">
        <f t="shared" si="189"/>
        <v>2.7076923076923106E-6</v>
      </c>
      <c r="G1851" s="57">
        <f t="shared" si="190"/>
        <v>2.7076923076923106E-7</v>
      </c>
      <c r="H1851" s="4">
        <f t="shared" si="191"/>
        <v>4.307692307692312E-8</v>
      </c>
      <c r="I1851">
        <v>125500</v>
      </c>
      <c r="J1851">
        <f t="shared" si="193"/>
        <v>2.6385035856573711</v>
      </c>
      <c r="K1851" s="50">
        <f t="shared" si="194"/>
        <v>236.87453611265315</v>
      </c>
      <c r="L1851" s="53">
        <f t="shared" si="192"/>
        <v>5.6249488159574561</v>
      </c>
      <c r="M1851">
        <v>11.700000000000001</v>
      </c>
      <c r="N1851">
        <v>36.700000000000003</v>
      </c>
      <c r="O1851">
        <v>414</v>
      </c>
      <c r="P1851">
        <v>23.53</v>
      </c>
      <c r="Q1851">
        <v>77.81</v>
      </c>
      <c r="R1851" s="7">
        <v>11.282</v>
      </c>
      <c r="S1851">
        <v>60602</v>
      </c>
      <c r="T1851">
        <v>2</v>
      </c>
      <c r="U1851" s="9">
        <v>21.678999999999998</v>
      </c>
      <c r="V1851" s="9">
        <v>21.657</v>
      </c>
      <c r="W1851" s="9">
        <v>21.475999999999999</v>
      </c>
      <c r="X1851" s="9">
        <v>21.62</v>
      </c>
      <c r="Y1851" s="9">
        <v>21.765000000000001</v>
      </c>
    </row>
    <row r="1852" spans="1:25" hidden="1" x14ac:dyDescent="0.3">
      <c r="A1852" t="s">
        <v>1660</v>
      </c>
      <c r="B1852" t="s">
        <v>1661</v>
      </c>
      <c r="C1852" t="s">
        <v>1992</v>
      </c>
      <c r="D1852" t="s">
        <v>14</v>
      </c>
      <c r="E1852" s="52">
        <f>Transportation!E1852/1000000</f>
        <v>3.1400000000000004E-5</v>
      </c>
      <c r="F1852" s="55">
        <f t="shared" si="189"/>
        <v>7.5912087912088E-6</v>
      </c>
      <c r="G1852" s="57">
        <f t="shared" si="190"/>
        <v>7.5912087912087996E-7</v>
      </c>
      <c r="H1852" s="4">
        <f t="shared" si="191"/>
        <v>1.2076923076923091E-7</v>
      </c>
      <c r="I1852">
        <v>999000</v>
      </c>
      <c r="J1852">
        <f t="shared" si="193"/>
        <v>0.92928205705705724</v>
      </c>
      <c r="K1852" s="50">
        <f t="shared" si="194"/>
        <v>1885.5590563867768</v>
      </c>
      <c r="L1852" s="53">
        <f t="shared" si="192"/>
        <v>15.769945787595011</v>
      </c>
      <c r="M1852">
        <v>70.900000000000006</v>
      </c>
      <c r="N1852">
        <v>119</v>
      </c>
      <c r="O1852">
        <v>453</v>
      </c>
      <c r="P1852">
        <v>16.52</v>
      </c>
      <c r="Q1852">
        <v>80.64</v>
      </c>
      <c r="R1852" s="7">
        <v>3.8174999999999999</v>
      </c>
      <c r="S1852" s="8">
        <v>1294400</v>
      </c>
      <c r="T1852">
        <v>6</v>
      </c>
      <c r="U1852" s="9">
        <v>20.225999999999999</v>
      </c>
      <c r="V1852" s="9">
        <v>20.53</v>
      </c>
      <c r="W1852" s="9">
        <v>20.175000000000001</v>
      </c>
      <c r="X1852" s="9">
        <v>21.114999999999998</v>
      </c>
      <c r="Y1852" s="9">
        <v>21.524000000000001</v>
      </c>
    </row>
    <row r="1853" spans="1:25" hidden="1" x14ac:dyDescent="0.3">
      <c r="A1853" t="s">
        <v>1660</v>
      </c>
      <c r="B1853" t="s">
        <v>1661</v>
      </c>
      <c r="C1853" t="s">
        <v>1993</v>
      </c>
      <c r="D1853" t="s">
        <v>14</v>
      </c>
      <c r="E1853" s="52">
        <f>Transportation!E1853/1000000</f>
        <v>1.0600000000000002E-5</v>
      </c>
      <c r="F1853" s="55">
        <f t="shared" si="189"/>
        <v>2.5626373626373657E-6</v>
      </c>
      <c r="G1853" s="57">
        <f t="shared" si="190"/>
        <v>2.5626373626373657E-7</v>
      </c>
      <c r="H1853" s="4">
        <f t="shared" si="191"/>
        <v>4.0769230769230814E-8</v>
      </c>
      <c r="I1853">
        <v>1309000</v>
      </c>
      <c r="J1853">
        <f t="shared" si="193"/>
        <v>0.23941403743315512</v>
      </c>
      <c r="K1853" s="50">
        <f t="shared" si="194"/>
        <v>2470.6674722825733</v>
      </c>
      <c r="L1853" s="53">
        <f t="shared" si="192"/>
        <v>5.3236122722454491</v>
      </c>
      <c r="M1853">
        <v>125</v>
      </c>
      <c r="N1853">
        <v>117</v>
      </c>
      <c r="O1853">
        <v>1700</v>
      </c>
      <c r="P1853">
        <v>17.72</v>
      </c>
      <c r="Q1853">
        <v>83.25</v>
      </c>
      <c r="R1853" s="7">
        <v>14.542</v>
      </c>
      <c r="S1853" s="8">
        <v>1429800</v>
      </c>
      <c r="T1853">
        <v>5</v>
      </c>
      <c r="U1853" s="9">
        <v>20.495000000000001</v>
      </c>
      <c r="V1853" s="9">
        <v>20.369</v>
      </c>
      <c r="W1853" s="9">
        <v>19.545999999999999</v>
      </c>
      <c r="X1853" s="9">
        <v>20.561</v>
      </c>
      <c r="Y1853" s="9">
        <v>21.283999999999999</v>
      </c>
    </row>
    <row r="1854" spans="1:25" hidden="1" x14ac:dyDescent="0.3">
      <c r="A1854" t="s">
        <v>1660</v>
      </c>
      <c r="B1854" t="s">
        <v>1661</v>
      </c>
      <c r="C1854" t="s">
        <v>1994</v>
      </c>
      <c r="D1854" t="s">
        <v>14</v>
      </c>
      <c r="E1854" s="52">
        <f>Transportation!E1854/1000000</f>
        <v>1.3499999999999999E-5</v>
      </c>
      <c r="F1854" s="55">
        <f t="shared" si="189"/>
        <v>3.263736263736267E-6</v>
      </c>
      <c r="G1854" s="57">
        <f t="shared" si="190"/>
        <v>3.2637362637362671E-7</v>
      </c>
      <c r="H1854" s="4">
        <f t="shared" si="191"/>
        <v>5.192307692307697E-8</v>
      </c>
      <c r="I1854">
        <v>195800</v>
      </c>
      <c r="J1854">
        <f t="shared" si="193"/>
        <v>2.0384706971399389</v>
      </c>
      <c r="K1854" s="50">
        <f t="shared" si="194"/>
        <v>369.56202526579671</v>
      </c>
      <c r="L1854" s="53">
        <f t="shared" si="192"/>
        <v>6.780072233520146</v>
      </c>
      <c r="M1854">
        <v>13.200000000000001</v>
      </c>
      <c r="N1854">
        <v>53.900000000000006</v>
      </c>
      <c r="O1854">
        <v>541</v>
      </c>
      <c r="P1854">
        <v>18.12</v>
      </c>
      <c r="Q1854">
        <v>83.4</v>
      </c>
      <c r="R1854" s="7">
        <v>10.037000000000001</v>
      </c>
      <c r="S1854" s="8">
        <v>169150</v>
      </c>
      <c r="T1854">
        <v>2</v>
      </c>
      <c r="U1854" s="9">
        <v>20.323</v>
      </c>
      <c r="V1854" s="9">
        <v>20.367999999999999</v>
      </c>
      <c r="W1854" s="9">
        <v>20.079000000000001</v>
      </c>
      <c r="X1854" s="9">
        <v>20.367999999999999</v>
      </c>
      <c r="Y1854" s="9">
        <v>20.658000000000001</v>
      </c>
    </row>
    <row r="1855" spans="1:25" hidden="1" x14ac:dyDescent="0.3">
      <c r="A1855" t="s">
        <v>1660</v>
      </c>
      <c r="B1855" t="s">
        <v>1661</v>
      </c>
      <c r="C1855" t="s">
        <v>1995</v>
      </c>
      <c r="D1855" t="s">
        <v>14</v>
      </c>
      <c r="E1855" s="52">
        <f>Transportation!E1855/1000000</f>
        <v>2.0900000000000003E-5</v>
      </c>
      <c r="F1855" s="55">
        <f t="shared" si="189"/>
        <v>5.052747252747259E-6</v>
      </c>
      <c r="G1855" s="57">
        <f t="shared" si="190"/>
        <v>5.0527472527472588E-7</v>
      </c>
      <c r="H1855" s="4">
        <f t="shared" si="191"/>
        <v>8.0384615384615474E-8</v>
      </c>
      <c r="I1855">
        <v>579200</v>
      </c>
      <c r="J1855">
        <f t="shared" si="193"/>
        <v>1.0668445053522102</v>
      </c>
      <c r="K1855" s="50">
        <f t="shared" si="194"/>
        <v>1093.2090144736949</v>
      </c>
      <c r="L1855" s="53">
        <f t="shared" si="192"/>
        <v>10.496556272634896</v>
      </c>
      <c r="M1855">
        <v>73.8</v>
      </c>
      <c r="N1855">
        <v>67.400000000000006</v>
      </c>
      <c r="O1855">
        <v>385</v>
      </c>
      <c r="P1855">
        <v>18</v>
      </c>
      <c r="Q1855">
        <v>79.56</v>
      </c>
      <c r="R1855" s="7">
        <v>5.7138999999999998</v>
      </c>
      <c r="S1855" s="8">
        <v>217160</v>
      </c>
      <c r="T1855">
        <v>5</v>
      </c>
      <c r="U1855" s="9">
        <v>19.748999999999999</v>
      </c>
      <c r="V1855" s="9">
        <v>19.686</v>
      </c>
      <c r="W1855" s="9">
        <v>18.867000000000001</v>
      </c>
      <c r="X1855" s="9">
        <v>19.643000000000001</v>
      </c>
      <c r="Y1855" s="9">
        <v>19.837</v>
      </c>
    </row>
    <row r="1856" spans="1:25" hidden="1" x14ac:dyDescent="0.3">
      <c r="A1856" t="s">
        <v>1660</v>
      </c>
      <c r="B1856" t="s">
        <v>1661</v>
      </c>
      <c r="C1856" t="s">
        <v>1996</v>
      </c>
      <c r="D1856" t="s">
        <v>14</v>
      </c>
      <c r="E1856" s="52">
        <f>Transportation!E1856/1000000</f>
        <v>8.0299999999999994E-6</v>
      </c>
      <c r="F1856" s="55">
        <f t="shared" si="189"/>
        <v>1.9413186813186833E-6</v>
      </c>
      <c r="G1856" s="57">
        <f t="shared" si="190"/>
        <v>1.9413186813186832E-7</v>
      </c>
      <c r="H1856" s="4">
        <f t="shared" si="191"/>
        <v>3.0884615384615415E-8</v>
      </c>
      <c r="I1856">
        <v>111100</v>
      </c>
      <c r="J1856">
        <f t="shared" si="193"/>
        <v>2.1369033415841581</v>
      </c>
      <c r="K1856" s="50">
        <f t="shared" si="194"/>
        <v>209.69530647104193</v>
      </c>
      <c r="L1856" s="53">
        <f t="shared" si="192"/>
        <v>4.0328874100123526</v>
      </c>
      <c r="M1856">
        <v>24.3</v>
      </c>
      <c r="N1856">
        <v>22.5</v>
      </c>
      <c r="O1856">
        <v>367</v>
      </c>
      <c r="P1856">
        <v>20.76</v>
      </c>
      <c r="Q1856">
        <v>78.599999999999994</v>
      </c>
      <c r="R1856" s="7">
        <v>16.273</v>
      </c>
      <c r="S1856">
        <v>98998</v>
      </c>
      <c r="T1856">
        <v>2</v>
      </c>
      <c r="U1856" s="9">
        <v>20.623999999999999</v>
      </c>
      <c r="V1856" s="9">
        <v>20.629000000000001</v>
      </c>
      <c r="W1856" s="9">
        <v>20.61</v>
      </c>
      <c r="X1856" s="9">
        <v>20.634</v>
      </c>
      <c r="Y1856" s="9">
        <v>20.658000000000001</v>
      </c>
    </row>
    <row r="1857" spans="1:25" hidden="1" x14ac:dyDescent="0.3">
      <c r="A1857" t="s">
        <v>1660</v>
      </c>
      <c r="B1857" t="s">
        <v>1661</v>
      </c>
      <c r="C1857" t="s">
        <v>1997</v>
      </c>
      <c r="D1857" t="s">
        <v>14</v>
      </c>
      <c r="E1857" s="52">
        <f>Transportation!E1857/1000000</f>
        <v>1.49E-5</v>
      </c>
      <c r="F1857" s="55">
        <f t="shared" si="189"/>
        <v>3.6021978021978058E-6</v>
      </c>
      <c r="G1857" s="57">
        <f t="shared" si="190"/>
        <v>3.6021978021978057E-7</v>
      </c>
      <c r="H1857" s="4">
        <f t="shared" si="191"/>
        <v>5.7307692307692362E-8</v>
      </c>
      <c r="I1857">
        <v>306700</v>
      </c>
      <c r="J1857">
        <f t="shared" si="193"/>
        <v>1.436335466253668</v>
      </c>
      <c r="K1857" s="50">
        <f t="shared" si="194"/>
        <v>578.87984243626067</v>
      </c>
      <c r="L1857" s="53">
        <f t="shared" si="192"/>
        <v>7.4831908355148276</v>
      </c>
      <c r="M1857">
        <v>35.1</v>
      </c>
      <c r="N1857">
        <v>51.800000000000004</v>
      </c>
      <c r="O1857">
        <v>407</v>
      </c>
      <c r="P1857">
        <v>30.15</v>
      </c>
      <c r="Q1857">
        <v>77.28</v>
      </c>
      <c r="R1857" s="7">
        <v>7.8692000000000002</v>
      </c>
      <c r="S1857" s="8">
        <v>147680</v>
      </c>
      <c r="T1857">
        <v>2</v>
      </c>
      <c r="U1857" s="9">
        <v>37.274000000000001</v>
      </c>
      <c r="V1857" s="9">
        <v>37.308999999999997</v>
      </c>
      <c r="W1857" s="9">
        <v>37.265000000000001</v>
      </c>
      <c r="X1857" s="9">
        <v>37.402000000000001</v>
      </c>
      <c r="Y1857" s="9">
        <v>37.54</v>
      </c>
    </row>
    <row r="1858" spans="1:25" hidden="1" x14ac:dyDescent="0.3">
      <c r="A1858" t="s">
        <v>1660</v>
      </c>
      <c r="B1858" t="s">
        <v>1661</v>
      </c>
      <c r="C1858" t="s">
        <v>1998</v>
      </c>
      <c r="D1858" t="s">
        <v>14</v>
      </c>
      <c r="E1858" s="52">
        <f>Transportation!E1858/1000000</f>
        <v>9.4199999999999996E-6</v>
      </c>
      <c r="F1858" s="55">
        <f t="shared" ref="F1858:F1921" si="195">0.241758241758242*E1858</f>
        <v>2.2773626373626397E-6</v>
      </c>
      <c r="G1858" s="57">
        <f t="shared" ref="G1858:G1921" si="196">0.0241758241758242*E1858</f>
        <v>2.2773626373626396E-7</v>
      </c>
      <c r="H1858" s="4">
        <f t="shared" ref="H1858:H1921" si="197">0.00384615384615385*E1858</f>
        <v>3.6230769230769267E-8</v>
      </c>
      <c r="I1858">
        <v>139800</v>
      </c>
      <c r="J1858">
        <f t="shared" si="193"/>
        <v>1.9921733369098711</v>
      </c>
      <c r="K1858" s="50">
        <f t="shared" si="194"/>
        <v>263.86502110397538</v>
      </c>
      <c r="L1858" s="53">
        <f t="shared" ref="L1858:L1921" si="198">(J1858/10)*K1858*0.09</f>
        <v>4.7309837362785006</v>
      </c>
      <c r="M1858">
        <v>23.1</v>
      </c>
      <c r="N1858">
        <v>29.1</v>
      </c>
      <c r="O1858">
        <v>391</v>
      </c>
      <c r="P1858">
        <v>20.399999999999999</v>
      </c>
      <c r="Q1858">
        <v>78.12</v>
      </c>
      <c r="R1858" s="7">
        <v>13.446999999999999</v>
      </c>
      <c r="S1858" s="8">
        <v>138440</v>
      </c>
      <c r="T1858">
        <v>4</v>
      </c>
      <c r="U1858" s="9">
        <v>20.141999999999999</v>
      </c>
      <c r="V1858" s="9">
        <v>20.251000000000001</v>
      </c>
      <c r="W1858" s="9">
        <v>19.981999999999999</v>
      </c>
      <c r="X1858" s="9">
        <v>20.32</v>
      </c>
      <c r="Y1858" s="9">
        <v>20.706</v>
      </c>
    </row>
    <row r="1859" spans="1:25" hidden="1" x14ac:dyDescent="0.3">
      <c r="A1859" t="s">
        <v>1999</v>
      </c>
      <c r="B1859" t="s">
        <v>2000</v>
      </c>
      <c r="C1859" t="s">
        <v>2001</v>
      </c>
      <c r="D1859" t="s">
        <v>369</v>
      </c>
      <c r="E1859" s="52">
        <f>Transportation!E1859/1000000</f>
        <v>1.9700000000000005E-5</v>
      </c>
      <c r="F1859" s="55">
        <f t="shared" si="195"/>
        <v>4.7626373626373683E-6</v>
      </c>
      <c r="G1859" s="57">
        <f t="shared" si="196"/>
        <v>4.7626373626373689E-7</v>
      </c>
      <c r="H1859" s="4">
        <f t="shared" si="197"/>
        <v>7.5769230769230862E-8</v>
      </c>
      <c r="I1859">
        <v>261300</v>
      </c>
      <c r="J1859">
        <f t="shared" ref="J1859:J1922" si="199">((591307500000)*E1859)/(20*I1859)</f>
        <v>2.2290007175660165</v>
      </c>
      <c r="K1859" s="50">
        <f t="shared" ref="K1859:K1890" si="200">I1859*CVDIDN</f>
        <v>664.82988269078555</v>
      </c>
      <c r="L1859" s="53">
        <f t="shared" si="198"/>
        <v>13.337156570193823</v>
      </c>
      <c r="M1859">
        <v>10.8</v>
      </c>
      <c r="N1859">
        <v>79.600000000000009</v>
      </c>
      <c r="O1859">
        <v>631</v>
      </c>
      <c r="P1859">
        <v>-3.69</v>
      </c>
      <c r="Q1859">
        <v>128.19</v>
      </c>
      <c r="R1859" s="7">
        <v>7.9318999999999997</v>
      </c>
      <c r="S1859" s="8">
        <v>178170</v>
      </c>
      <c r="T1859">
        <v>3</v>
      </c>
      <c r="U1859" s="9">
        <v>4.9078999999999997</v>
      </c>
      <c r="V1859" s="9">
        <v>4.9432999999999998</v>
      </c>
      <c r="W1859" s="9">
        <v>4.7389000000000001</v>
      </c>
      <c r="X1859" s="9">
        <v>4.7934000000000001</v>
      </c>
      <c r="Y1859" s="9">
        <v>5.2824999999999998</v>
      </c>
    </row>
    <row r="1860" spans="1:25" hidden="1" x14ac:dyDescent="0.3">
      <c r="A1860" t="s">
        <v>1999</v>
      </c>
      <c r="B1860" t="s">
        <v>2000</v>
      </c>
      <c r="C1860" t="s">
        <v>2002</v>
      </c>
      <c r="D1860" t="s">
        <v>369</v>
      </c>
      <c r="E1860" s="52">
        <f>Transportation!E1860/1000000</f>
        <v>2.6300000000000002E-5</v>
      </c>
      <c r="F1860" s="55">
        <f t="shared" si="195"/>
        <v>6.3582417582417657E-6</v>
      </c>
      <c r="G1860" s="57">
        <f t="shared" si="196"/>
        <v>6.3582417582417655E-7</v>
      </c>
      <c r="H1860" s="4">
        <f t="shared" si="197"/>
        <v>1.0115384615384625E-7</v>
      </c>
      <c r="I1860">
        <v>419400</v>
      </c>
      <c r="J1860">
        <f t="shared" si="199"/>
        <v>1.854004202432046</v>
      </c>
      <c r="K1860" s="50">
        <f t="shared" si="200"/>
        <v>1067.0863099904916</v>
      </c>
      <c r="L1860" s="53">
        <f t="shared" si="198"/>
        <v>17.805442527720686</v>
      </c>
      <c r="M1860">
        <v>42.2</v>
      </c>
      <c r="N1860">
        <v>64.600000000000009</v>
      </c>
      <c r="O1860">
        <v>337</v>
      </c>
      <c r="P1860">
        <v>-1.25</v>
      </c>
      <c r="Q1860">
        <v>116.86</v>
      </c>
      <c r="R1860" s="7">
        <v>5.2224000000000004</v>
      </c>
      <c r="S1860" s="8">
        <v>357830</v>
      </c>
      <c r="T1860">
        <v>2</v>
      </c>
      <c r="U1860" s="9">
        <v>11.132</v>
      </c>
      <c r="V1860" s="9">
        <v>9.5175999999999998</v>
      </c>
      <c r="W1860" s="9">
        <v>11.132</v>
      </c>
      <c r="X1860" s="9">
        <v>11.132</v>
      </c>
      <c r="Y1860" s="9">
        <v>11.132</v>
      </c>
    </row>
    <row r="1861" spans="1:25" hidden="1" x14ac:dyDescent="0.3">
      <c r="A1861" t="s">
        <v>1999</v>
      </c>
      <c r="B1861" t="s">
        <v>2000</v>
      </c>
      <c r="C1861" t="s">
        <v>2003</v>
      </c>
      <c r="D1861" t="s">
        <v>369</v>
      </c>
      <c r="E1861" s="52">
        <f>Transportation!E1861/1000000</f>
        <v>2.3800000000000001E-6</v>
      </c>
      <c r="F1861" s="55">
        <f t="shared" si="195"/>
        <v>5.7538461538461598E-7</v>
      </c>
      <c r="G1861" s="57">
        <f t="shared" si="196"/>
        <v>5.7538461538461598E-8</v>
      </c>
      <c r="H1861" s="4">
        <f t="shared" si="197"/>
        <v>9.1538461538461634E-9</v>
      </c>
      <c r="I1861">
        <v>253700</v>
      </c>
      <c r="J1861">
        <f t="shared" si="199"/>
        <v>0.27735747930626725</v>
      </c>
      <c r="K1861" s="50">
        <f t="shared" si="200"/>
        <v>645.4930778364037</v>
      </c>
      <c r="L1861" s="53">
        <f t="shared" si="198"/>
        <v>1.6112909968051417</v>
      </c>
      <c r="M1861">
        <v>38.700000000000003</v>
      </c>
      <c r="N1861">
        <v>40.800000000000004</v>
      </c>
      <c r="O1861">
        <v>2660</v>
      </c>
      <c r="P1861">
        <v>5.55</v>
      </c>
      <c r="Q1861">
        <v>95.32</v>
      </c>
      <c r="R1861" s="7">
        <v>65.335999999999999</v>
      </c>
      <c r="S1861" s="8">
        <v>229120</v>
      </c>
      <c r="T1861">
        <v>2</v>
      </c>
      <c r="U1861" s="9">
        <v>6.7477999999999998</v>
      </c>
      <c r="V1861" s="9">
        <v>6.6078000000000001</v>
      </c>
      <c r="W1861" s="9">
        <v>6.2493999999999996</v>
      </c>
      <c r="X1861" s="9">
        <v>6.5152999999999999</v>
      </c>
      <c r="Y1861" s="9">
        <v>6.7811000000000003</v>
      </c>
    </row>
    <row r="1862" spans="1:25" hidden="1" x14ac:dyDescent="0.3">
      <c r="A1862" t="s">
        <v>1999</v>
      </c>
      <c r="B1862" t="s">
        <v>2000</v>
      </c>
      <c r="C1862" t="s">
        <v>2004</v>
      </c>
      <c r="D1862" t="s">
        <v>369</v>
      </c>
      <c r="E1862" s="52">
        <f>Transportation!E1862/1000000</f>
        <v>6.4999999999999994E-5</v>
      </c>
      <c r="F1862" s="55">
        <f t="shared" si="195"/>
        <v>1.5714285714285729E-5</v>
      </c>
      <c r="G1862" s="57">
        <f t="shared" si="196"/>
        <v>1.5714285714285729E-6</v>
      </c>
      <c r="H1862" s="4">
        <f t="shared" si="197"/>
        <v>2.500000000000002E-7</v>
      </c>
      <c r="I1862">
        <v>914700</v>
      </c>
      <c r="J1862">
        <f t="shared" si="199"/>
        <v>2.1009613807805838</v>
      </c>
      <c r="K1862" s="50">
        <f t="shared" si="200"/>
        <v>2327.2862368819806</v>
      </c>
      <c r="L1862" s="53">
        <f t="shared" si="198"/>
        <v>44.005846551400936</v>
      </c>
      <c r="M1862">
        <v>47.300000000000004</v>
      </c>
      <c r="N1862">
        <v>133</v>
      </c>
      <c r="O1862">
        <v>258</v>
      </c>
      <c r="P1862">
        <v>-5.42</v>
      </c>
      <c r="Q1862">
        <v>105.27</v>
      </c>
      <c r="R1862" s="7">
        <v>1.9375</v>
      </c>
      <c r="S1862" s="8">
        <v>790790</v>
      </c>
      <c r="T1862">
        <v>3</v>
      </c>
      <c r="U1862" s="9">
        <v>13.82</v>
      </c>
      <c r="V1862" s="9">
        <v>13.932</v>
      </c>
      <c r="W1862" s="9">
        <v>13.749000000000001</v>
      </c>
      <c r="X1862" s="9">
        <v>13.749000000000001</v>
      </c>
      <c r="Y1862" s="9">
        <v>14.596</v>
      </c>
    </row>
    <row r="1863" spans="1:25" hidden="1" x14ac:dyDescent="0.3">
      <c r="A1863" t="s">
        <v>1999</v>
      </c>
      <c r="B1863" t="s">
        <v>2000</v>
      </c>
      <c r="C1863" t="s">
        <v>2005</v>
      </c>
      <c r="D1863" t="s">
        <v>369</v>
      </c>
      <c r="E1863" s="52">
        <f>Transportation!E1863/1000000</f>
        <v>5.3000000000000001E-5</v>
      </c>
      <c r="F1863" s="55">
        <f t="shared" si="195"/>
        <v>1.2813186813186827E-5</v>
      </c>
      <c r="G1863" s="57">
        <f t="shared" si="196"/>
        <v>1.2813186813186826E-6</v>
      </c>
      <c r="H1863" s="4">
        <f t="shared" si="197"/>
        <v>2.0384615384615405E-7</v>
      </c>
      <c r="I1863">
        <v>3409000</v>
      </c>
      <c r="J1863">
        <f t="shared" si="199"/>
        <v>0.45965528747433265</v>
      </c>
      <c r="K1863" s="50">
        <f t="shared" si="200"/>
        <v>8673.5747037615292</v>
      </c>
      <c r="L1863" s="53">
        <f t="shared" si="198"/>
        <v>35.88169026498845</v>
      </c>
      <c r="M1863">
        <v>286</v>
      </c>
      <c r="N1863">
        <v>202</v>
      </c>
      <c r="O1863">
        <v>438</v>
      </c>
      <c r="P1863">
        <v>-6.93</v>
      </c>
      <c r="Q1863">
        <v>107.62</v>
      </c>
      <c r="R1863" s="7">
        <v>2.1734</v>
      </c>
      <c r="S1863" s="8">
        <v>5819600</v>
      </c>
      <c r="T1863">
        <v>12</v>
      </c>
      <c r="U1863" s="9">
        <v>15.266999999999999</v>
      </c>
      <c r="V1863" s="9">
        <v>14.826000000000001</v>
      </c>
      <c r="W1863" s="9">
        <v>12.547000000000001</v>
      </c>
      <c r="X1863" s="9">
        <v>14.223000000000001</v>
      </c>
      <c r="Y1863" s="9">
        <v>15.782999999999999</v>
      </c>
    </row>
    <row r="1864" spans="1:25" hidden="1" x14ac:dyDescent="0.3">
      <c r="A1864" t="s">
        <v>1999</v>
      </c>
      <c r="B1864" t="s">
        <v>2000</v>
      </c>
      <c r="C1864" t="s">
        <v>2006</v>
      </c>
      <c r="D1864" t="s">
        <v>369</v>
      </c>
      <c r="E1864" s="52">
        <f>Transportation!E1864/1000000</f>
        <v>2.7100000000000001E-5</v>
      </c>
      <c r="F1864" s="55">
        <f t="shared" si="195"/>
        <v>6.5516483516483587E-6</v>
      </c>
      <c r="G1864" s="57">
        <f t="shared" si="196"/>
        <v>6.5516483516483591E-7</v>
      </c>
      <c r="H1864" s="4">
        <f t="shared" si="197"/>
        <v>1.0423076923076933E-7</v>
      </c>
      <c r="I1864">
        <v>553000</v>
      </c>
      <c r="J1864">
        <f t="shared" si="199"/>
        <v>1.4488637658227848</v>
      </c>
      <c r="K1864" s="50">
        <f t="shared" si="200"/>
        <v>1407.0069847990983</v>
      </c>
      <c r="L1864" s="53">
        <f t="shared" si="198"/>
        <v>18.347052946814848</v>
      </c>
      <c r="M1864">
        <v>61.7</v>
      </c>
      <c r="N1864">
        <v>70.400000000000006</v>
      </c>
      <c r="O1864">
        <v>327</v>
      </c>
      <c r="P1864">
        <v>-3.32</v>
      </c>
      <c r="Q1864">
        <v>114.59</v>
      </c>
      <c r="R1864" s="7">
        <v>4.6496000000000004</v>
      </c>
      <c r="S1864" s="8">
        <v>700780</v>
      </c>
      <c r="T1864">
        <v>4</v>
      </c>
      <c r="U1864" s="9">
        <v>13.574999999999999</v>
      </c>
      <c r="V1864" s="9">
        <v>13.654</v>
      </c>
      <c r="W1864" s="9">
        <v>13.5</v>
      </c>
      <c r="X1864" s="9">
        <v>13.749000000000001</v>
      </c>
      <c r="Y1864" s="9">
        <v>13.798999999999999</v>
      </c>
    </row>
    <row r="1865" spans="1:25" hidden="1" x14ac:dyDescent="0.3">
      <c r="A1865" t="s">
        <v>1999</v>
      </c>
      <c r="B1865" t="s">
        <v>2000</v>
      </c>
      <c r="C1865" t="s">
        <v>2007</v>
      </c>
      <c r="D1865" t="s">
        <v>369</v>
      </c>
      <c r="E1865" s="52">
        <f>Transportation!E1865/1000000</f>
        <v>8.1699999999999997E-6</v>
      </c>
      <c r="F1865" s="55">
        <f t="shared" si="195"/>
        <v>1.975164835164837E-6</v>
      </c>
      <c r="G1865" s="57">
        <f t="shared" si="196"/>
        <v>1.9751648351648372E-7</v>
      </c>
      <c r="H1865" s="4">
        <f t="shared" si="197"/>
        <v>3.1423076923076952E-8</v>
      </c>
      <c r="I1865">
        <v>110700</v>
      </c>
      <c r="J1865">
        <f t="shared" si="199"/>
        <v>2.18201548102981</v>
      </c>
      <c r="K1865" s="50">
        <f t="shared" si="200"/>
        <v>281.6558286026405</v>
      </c>
      <c r="L1865" s="53">
        <f t="shared" si="198"/>
        <v>5.5311964049991627</v>
      </c>
      <c r="M1865">
        <v>14</v>
      </c>
      <c r="N1865">
        <v>29.6</v>
      </c>
      <c r="O1865">
        <v>636</v>
      </c>
      <c r="P1865">
        <v>-8.2200000000000006</v>
      </c>
      <c r="Q1865">
        <v>114.37</v>
      </c>
      <c r="R1865" s="7">
        <v>21.47</v>
      </c>
      <c r="S1865" s="8">
        <v>208570</v>
      </c>
      <c r="T1865">
        <v>2</v>
      </c>
      <c r="U1865" s="9">
        <v>10.048</v>
      </c>
      <c r="V1865" s="9">
        <v>9.9313000000000002</v>
      </c>
      <c r="W1865" s="9">
        <v>9.3919999999999995</v>
      </c>
      <c r="X1865" s="9">
        <v>9.7261000000000006</v>
      </c>
      <c r="Y1865" s="9">
        <v>10.06</v>
      </c>
    </row>
    <row r="1866" spans="1:25" hidden="1" x14ac:dyDescent="0.3">
      <c r="A1866" t="s">
        <v>1999</v>
      </c>
      <c r="B1866" t="s">
        <v>2000</v>
      </c>
      <c r="C1866" t="s">
        <v>2008</v>
      </c>
      <c r="D1866" t="s">
        <v>369</v>
      </c>
      <c r="E1866" s="52">
        <f>Transportation!E1866/1000000</f>
        <v>1.79E-6</v>
      </c>
      <c r="F1866" s="55">
        <f t="shared" si="195"/>
        <v>4.327472527472532E-7</v>
      </c>
      <c r="G1866" s="57">
        <f t="shared" si="196"/>
        <v>4.327472527472532E-8</v>
      </c>
      <c r="H1866" s="4">
        <f t="shared" si="197"/>
        <v>6.884615384615391E-9</v>
      </c>
      <c r="I1866">
        <v>155500</v>
      </c>
      <c r="J1866">
        <f t="shared" si="199"/>
        <v>0.3403345418006431</v>
      </c>
      <c r="K1866" s="50">
        <f t="shared" si="200"/>
        <v>395.64120458636489</v>
      </c>
      <c r="L1866" s="53">
        <f t="shared" si="198"/>
        <v>1.2118533127231947</v>
      </c>
      <c r="M1866">
        <v>46.900000000000006</v>
      </c>
      <c r="N1866">
        <v>22.700000000000003</v>
      </c>
      <c r="O1866">
        <v>2050</v>
      </c>
      <c r="P1866">
        <v>1.1299999999999999</v>
      </c>
      <c r="Q1866">
        <v>104.02</v>
      </c>
      <c r="R1866" s="7">
        <v>90.4</v>
      </c>
      <c r="S1866" s="8">
        <v>325480</v>
      </c>
      <c r="T1866">
        <v>3</v>
      </c>
      <c r="U1866" s="9">
        <v>17.698</v>
      </c>
      <c r="V1866" s="9">
        <v>15.223000000000001</v>
      </c>
      <c r="W1866" s="9">
        <v>17.698</v>
      </c>
      <c r="X1866" s="9">
        <v>17.795000000000002</v>
      </c>
      <c r="Y1866" s="9">
        <v>17.893000000000001</v>
      </c>
    </row>
    <row r="1867" spans="1:25" hidden="1" x14ac:dyDescent="0.3">
      <c r="A1867" t="s">
        <v>1999</v>
      </c>
      <c r="B1867" t="s">
        <v>2000</v>
      </c>
      <c r="C1867" t="s">
        <v>2009</v>
      </c>
      <c r="D1867" t="s">
        <v>369</v>
      </c>
      <c r="E1867" s="52">
        <f>Transportation!E1867/1000000</f>
        <v>2.3499999999999999E-6</v>
      </c>
      <c r="F1867" s="55">
        <f t="shared" si="195"/>
        <v>5.6813186813186873E-7</v>
      </c>
      <c r="G1867" s="57">
        <f t="shared" si="196"/>
        <v>5.6813186813186874E-8</v>
      </c>
      <c r="H1867" s="4">
        <f t="shared" si="197"/>
        <v>9.0384615384615471E-9</v>
      </c>
      <c r="I1867">
        <v>253000</v>
      </c>
      <c r="J1867">
        <f t="shared" si="199"/>
        <v>0.27461909584980237</v>
      </c>
      <c r="K1867" s="50">
        <f t="shared" si="200"/>
        <v>643.71205633665795</v>
      </c>
      <c r="L1867" s="53">
        <f t="shared" si="198"/>
        <v>1.5909806060891105</v>
      </c>
      <c r="M1867">
        <v>20</v>
      </c>
      <c r="N1867">
        <v>56.6</v>
      </c>
      <c r="O1867">
        <v>4180</v>
      </c>
      <c r="P1867">
        <v>-3.81</v>
      </c>
      <c r="Q1867">
        <v>102.29</v>
      </c>
      <c r="R1867" s="7">
        <v>73.941000000000003</v>
      </c>
      <c r="S1867">
        <v>78839</v>
      </c>
      <c r="T1867">
        <v>3</v>
      </c>
      <c r="U1867" s="9">
        <v>9.4951000000000008</v>
      </c>
      <c r="V1867" s="9">
        <v>2.2134</v>
      </c>
      <c r="W1867" s="9">
        <v>9.4951000000000008</v>
      </c>
      <c r="X1867" s="9">
        <v>9.4951000000000008</v>
      </c>
      <c r="Y1867" s="9">
        <v>9.4951000000000008</v>
      </c>
    </row>
    <row r="1868" spans="1:25" hidden="1" x14ac:dyDescent="0.3">
      <c r="A1868" t="s">
        <v>1999</v>
      </c>
      <c r="B1868" t="s">
        <v>2000</v>
      </c>
      <c r="C1868" t="s">
        <v>2010</v>
      </c>
      <c r="D1868" t="s">
        <v>369</v>
      </c>
      <c r="E1868" s="52">
        <f>Transportation!E1868/1000000</f>
        <v>8.1899999999999995E-6</v>
      </c>
      <c r="F1868" s="55">
        <f t="shared" si="195"/>
        <v>1.9800000000000018E-6</v>
      </c>
      <c r="G1868" s="57">
        <f t="shared" si="196"/>
        <v>1.9800000000000018E-7</v>
      </c>
      <c r="H1868" s="4">
        <f t="shared" si="197"/>
        <v>3.1500000000000031E-8</v>
      </c>
      <c r="I1868">
        <v>161000</v>
      </c>
      <c r="J1868">
        <f t="shared" si="199"/>
        <v>1.5039777717391303</v>
      </c>
      <c r="K1868" s="50">
        <f t="shared" si="200"/>
        <v>409.63494494150962</v>
      </c>
      <c r="L1868" s="53">
        <f t="shared" si="198"/>
        <v>5.544736665476516</v>
      </c>
      <c r="M1868">
        <v>16.100000000000001</v>
      </c>
      <c r="N1868">
        <v>40.1</v>
      </c>
      <c r="O1868">
        <v>774</v>
      </c>
      <c r="P1868">
        <v>1.44</v>
      </c>
      <c r="Q1868">
        <v>125.16</v>
      </c>
      <c r="R1868" s="7">
        <v>19.321000000000002</v>
      </c>
      <c r="S1868" s="8">
        <v>126890</v>
      </c>
      <c r="T1868">
        <v>2</v>
      </c>
      <c r="U1868" s="9">
        <v>5.1196999999999999</v>
      </c>
      <c r="V1868" s="9">
        <v>5.1113</v>
      </c>
      <c r="W1868" s="9">
        <v>4.9569000000000001</v>
      </c>
      <c r="X1868" s="9">
        <v>5.0384000000000002</v>
      </c>
      <c r="Y1868" s="9">
        <v>5.1199000000000003</v>
      </c>
    </row>
    <row r="1869" spans="1:25" hidden="1" x14ac:dyDescent="0.3">
      <c r="A1869" t="s">
        <v>1999</v>
      </c>
      <c r="B1869" t="s">
        <v>2000</v>
      </c>
      <c r="C1869" t="s">
        <v>2011</v>
      </c>
      <c r="D1869" t="s">
        <v>369</v>
      </c>
      <c r="E1869" s="52">
        <f>Transportation!E1869/1000000</f>
        <v>1.3900000000000001E-5</v>
      </c>
      <c r="F1869" s="55">
        <f t="shared" si="195"/>
        <v>3.3604395604395639E-6</v>
      </c>
      <c r="G1869" s="57">
        <f t="shared" si="196"/>
        <v>3.3604395604395639E-7</v>
      </c>
      <c r="H1869" s="4">
        <f t="shared" si="197"/>
        <v>5.3461538461538516E-8</v>
      </c>
      <c r="I1869">
        <v>137600</v>
      </c>
      <c r="J1869">
        <f t="shared" si="199"/>
        <v>2.9866185501453488</v>
      </c>
      <c r="K1869" s="50">
        <f t="shared" si="200"/>
        <v>350.09794052143928</v>
      </c>
      <c r="L1869" s="53">
        <f t="shared" si="198"/>
        <v>9.4104810317611225</v>
      </c>
      <c r="M1869">
        <v>10.8</v>
      </c>
      <c r="N1869">
        <v>42</v>
      </c>
      <c r="O1869">
        <v>408</v>
      </c>
      <c r="P1869">
        <v>-8.1</v>
      </c>
      <c r="Q1869">
        <v>112.16</v>
      </c>
      <c r="R1869" s="7">
        <v>9.7187000000000001</v>
      </c>
      <c r="S1869" s="8">
        <v>346830</v>
      </c>
      <c r="T1869">
        <v>2</v>
      </c>
      <c r="U1869" s="9">
        <v>14.404999999999999</v>
      </c>
      <c r="V1869" s="9">
        <v>14.317</v>
      </c>
      <c r="W1869" s="9">
        <v>13.648999999999999</v>
      </c>
      <c r="X1869" s="9">
        <v>14.295999999999999</v>
      </c>
      <c r="Y1869" s="9">
        <v>14.943</v>
      </c>
    </row>
    <row r="1870" spans="1:25" hidden="1" x14ac:dyDescent="0.3">
      <c r="A1870" t="s">
        <v>1999</v>
      </c>
      <c r="B1870" t="s">
        <v>2000</v>
      </c>
      <c r="C1870" t="s">
        <v>2012</v>
      </c>
      <c r="D1870" t="s">
        <v>369</v>
      </c>
      <c r="E1870" s="52">
        <f>Transportation!E1870/1000000</f>
        <v>5.02E-5</v>
      </c>
      <c r="F1870" s="55">
        <f t="shared" si="195"/>
        <v>1.2136263736263748E-5</v>
      </c>
      <c r="G1870" s="57">
        <f t="shared" si="196"/>
        <v>1.2136263736263749E-6</v>
      </c>
      <c r="H1870" s="4">
        <f t="shared" si="197"/>
        <v>1.9307692307692326E-7</v>
      </c>
      <c r="I1870">
        <v>772700</v>
      </c>
      <c r="J1870">
        <f t="shared" si="199"/>
        <v>1.9207736831888185</v>
      </c>
      <c r="K1870" s="50">
        <f t="shared" si="200"/>
        <v>1965.9933040764254</v>
      </c>
      <c r="L1870" s="53">
        <f t="shared" si="198"/>
        <v>33.986053798158871</v>
      </c>
      <c r="M1870">
        <v>39.800000000000004</v>
      </c>
      <c r="N1870">
        <v>122</v>
      </c>
      <c r="O1870">
        <v>306</v>
      </c>
      <c r="P1870">
        <v>-6.6</v>
      </c>
      <c r="Q1870">
        <v>106.81</v>
      </c>
      <c r="R1870" s="7">
        <v>2.5022000000000002</v>
      </c>
      <c r="S1870" s="8">
        <v>1857100</v>
      </c>
      <c r="T1870">
        <v>4</v>
      </c>
      <c r="U1870" s="9">
        <v>16.308</v>
      </c>
      <c r="V1870" s="9">
        <v>16.326000000000001</v>
      </c>
      <c r="W1870" s="9">
        <v>15.487</v>
      </c>
      <c r="X1870" s="9">
        <v>16.497</v>
      </c>
      <c r="Y1870" s="9">
        <v>17.404</v>
      </c>
    </row>
    <row r="1871" spans="1:25" hidden="1" x14ac:dyDescent="0.3">
      <c r="A1871" t="s">
        <v>1999</v>
      </c>
      <c r="B1871" t="s">
        <v>2000</v>
      </c>
      <c r="C1871" t="s">
        <v>2013</v>
      </c>
      <c r="D1871" t="s">
        <v>369</v>
      </c>
      <c r="E1871" s="52">
        <f>Transportation!E1871/1000000</f>
        <v>2.9700000000000004E-5</v>
      </c>
      <c r="F1871" s="55">
        <f t="shared" si="195"/>
        <v>7.1802197802197886E-6</v>
      </c>
      <c r="G1871" s="57">
        <f t="shared" si="196"/>
        <v>7.1802197802197886E-7</v>
      </c>
      <c r="H1871" s="4">
        <f t="shared" si="197"/>
        <v>1.1423076923076936E-7</v>
      </c>
      <c r="I1871">
        <v>108500</v>
      </c>
      <c r="J1871">
        <f t="shared" si="199"/>
        <v>8.0930104838709696</v>
      </c>
      <c r="K1871" s="50">
        <f t="shared" si="200"/>
        <v>276.05833246058256</v>
      </c>
      <c r="L1871" s="53">
        <f t="shared" si="198"/>
        <v>20.107286808870889</v>
      </c>
      <c r="M1871">
        <v>23</v>
      </c>
      <c r="N1871">
        <v>22.6</v>
      </c>
      <c r="O1871">
        <v>83.800000000000011</v>
      </c>
      <c r="P1871">
        <v>0.14000000000000001</v>
      </c>
      <c r="Q1871">
        <v>117.48</v>
      </c>
      <c r="R1871" s="7">
        <v>3.7040000000000002</v>
      </c>
      <c r="S1871">
        <v>33478</v>
      </c>
      <c r="T1871">
        <v>3</v>
      </c>
      <c r="U1871" s="9">
        <v>11.891999999999999</v>
      </c>
      <c r="V1871" s="9">
        <v>11.884</v>
      </c>
      <c r="W1871" s="9">
        <v>11.03</v>
      </c>
      <c r="X1871" s="9">
        <v>11.461</v>
      </c>
      <c r="Y1871" s="9">
        <v>11.891999999999999</v>
      </c>
    </row>
    <row r="1872" spans="1:25" hidden="1" x14ac:dyDescent="0.3">
      <c r="A1872" t="s">
        <v>1999</v>
      </c>
      <c r="B1872" t="s">
        <v>2000</v>
      </c>
      <c r="C1872" t="s">
        <v>2014</v>
      </c>
      <c r="D1872" t="s">
        <v>369</v>
      </c>
      <c r="E1872" s="52">
        <f>Transportation!E1872/1000000</f>
        <v>1.29E-5</v>
      </c>
      <c r="F1872" s="55">
        <f t="shared" si="195"/>
        <v>3.1186813186813221E-6</v>
      </c>
      <c r="G1872" s="57">
        <f t="shared" si="196"/>
        <v>3.1186813186813222E-7</v>
      </c>
      <c r="H1872" s="4">
        <f t="shared" si="197"/>
        <v>4.9615384615384664E-8</v>
      </c>
      <c r="I1872">
        <v>159800</v>
      </c>
      <c r="J1872">
        <f t="shared" si="199"/>
        <v>2.3866917240300376</v>
      </c>
      <c r="K1872" s="50">
        <f t="shared" si="200"/>
        <v>406.58176522765984</v>
      </c>
      <c r="L1872" s="53">
        <f t="shared" si="198"/>
        <v>8.7334680078934142</v>
      </c>
      <c r="M1872">
        <v>15.700000000000001</v>
      </c>
      <c r="N1872">
        <v>40.300000000000004</v>
      </c>
      <c r="O1872">
        <v>438</v>
      </c>
      <c r="P1872">
        <v>-6.82</v>
      </c>
      <c r="Q1872">
        <v>107.14</v>
      </c>
      <c r="R1872" s="7">
        <v>10.86</v>
      </c>
      <c r="S1872" s="8">
        <v>455000</v>
      </c>
      <c r="T1872">
        <v>2</v>
      </c>
      <c r="U1872" s="9">
        <v>14.747</v>
      </c>
      <c r="V1872" s="9">
        <v>14.805</v>
      </c>
      <c r="W1872" s="9">
        <v>14.744999999999999</v>
      </c>
      <c r="X1872" s="9">
        <v>15.090999999999999</v>
      </c>
      <c r="Y1872" s="9">
        <v>15.438000000000001</v>
      </c>
    </row>
    <row r="1873" spans="1:25" hidden="1" x14ac:dyDescent="0.3">
      <c r="A1873" t="s">
        <v>1999</v>
      </c>
      <c r="B1873" t="s">
        <v>2000</v>
      </c>
      <c r="C1873" t="s">
        <v>2015</v>
      </c>
      <c r="D1873" t="s">
        <v>369</v>
      </c>
      <c r="E1873" s="52">
        <f>Transportation!E1873/1000000</f>
        <v>1.7900000000000001E-5</v>
      </c>
      <c r="F1873" s="55">
        <f t="shared" si="195"/>
        <v>4.3274725274725322E-6</v>
      </c>
      <c r="G1873" s="57">
        <f t="shared" si="196"/>
        <v>4.3274725274725325E-7</v>
      </c>
      <c r="H1873" s="4">
        <f t="shared" si="197"/>
        <v>6.8846153846153918E-8</v>
      </c>
      <c r="I1873">
        <v>101300</v>
      </c>
      <c r="J1873">
        <f t="shared" si="199"/>
        <v>5.2242864017769</v>
      </c>
      <c r="K1873" s="50">
        <f t="shared" si="200"/>
        <v>257.73925417748399</v>
      </c>
      <c r="L1873" s="53">
        <f t="shared" si="198"/>
        <v>12.118533127231945</v>
      </c>
      <c r="M1873">
        <v>2.93</v>
      </c>
      <c r="N1873">
        <v>59.2</v>
      </c>
      <c r="O1873">
        <v>479</v>
      </c>
      <c r="P1873">
        <v>-6.89</v>
      </c>
      <c r="Q1873">
        <v>106.78</v>
      </c>
      <c r="R1873" s="7">
        <v>8.0998000000000001</v>
      </c>
      <c r="S1873" s="8">
        <v>323500</v>
      </c>
      <c r="T1873">
        <v>2</v>
      </c>
      <c r="U1873" s="9">
        <v>14.54</v>
      </c>
      <c r="V1873" s="9">
        <v>14.478999999999999</v>
      </c>
      <c r="W1873" s="9">
        <v>14.048</v>
      </c>
      <c r="X1873" s="9">
        <v>14.297000000000001</v>
      </c>
      <c r="Y1873" s="9">
        <v>14.545999999999999</v>
      </c>
    </row>
    <row r="1874" spans="1:25" hidden="1" x14ac:dyDescent="0.3">
      <c r="A1874" t="s">
        <v>1999</v>
      </c>
      <c r="B1874" t="s">
        <v>2000</v>
      </c>
      <c r="C1874" t="s">
        <v>2016</v>
      </c>
      <c r="D1874" t="s">
        <v>369</v>
      </c>
      <c r="E1874" s="52">
        <f>Transportation!E1874/1000000</f>
        <v>1.5999999999999999E-5</v>
      </c>
      <c r="F1874" s="55">
        <f t="shared" si="195"/>
        <v>3.8681318681318723E-6</v>
      </c>
      <c r="G1874" s="57">
        <f t="shared" si="196"/>
        <v>3.8681318681318718E-7</v>
      </c>
      <c r="H1874" s="4">
        <f t="shared" si="197"/>
        <v>6.1538461538461594E-8</v>
      </c>
      <c r="I1874">
        <v>254900</v>
      </c>
      <c r="J1874">
        <f t="shared" si="199"/>
        <v>1.8558101216163201</v>
      </c>
      <c r="K1874" s="50">
        <f t="shared" si="200"/>
        <v>648.54625755025347</v>
      </c>
      <c r="L1874" s="53">
        <f t="shared" si="198"/>
        <v>10.832208381883305</v>
      </c>
      <c r="M1874">
        <v>28.6</v>
      </c>
      <c r="N1874">
        <v>47.7</v>
      </c>
      <c r="O1874">
        <v>390</v>
      </c>
      <c r="P1874">
        <v>-7.69</v>
      </c>
      <c r="Q1874">
        <v>109.03</v>
      </c>
      <c r="R1874" s="7">
        <v>8.1933000000000007</v>
      </c>
      <c r="S1874" s="8">
        <v>283240</v>
      </c>
      <c r="T1874">
        <v>4</v>
      </c>
      <c r="U1874" s="9">
        <v>13.35</v>
      </c>
      <c r="V1874" s="9">
        <v>9.8450000000000006</v>
      </c>
      <c r="W1874" s="9">
        <v>13.199</v>
      </c>
      <c r="X1874" s="9">
        <v>13.273999999999999</v>
      </c>
      <c r="Y1874" s="9">
        <v>13.35</v>
      </c>
    </row>
    <row r="1875" spans="1:25" hidden="1" x14ac:dyDescent="0.3">
      <c r="A1875" t="s">
        <v>1999</v>
      </c>
      <c r="B1875" t="s">
        <v>2000</v>
      </c>
      <c r="C1875" t="s">
        <v>2017</v>
      </c>
      <c r="D1875" t="s">
        <v>369</v>
      </c>
      <c r="E1875" s="52">
        <f>Transportation!E1875/1000000</f>
        <v>3.8500000000000001E-5</v>
      </c>
      <c r="F1875" s="55">
        <f t="shared" si="195"/>
        <v>9.3076923076923181E-6</v>
      </c>
      <c r="G1875" s="57">
        <f t="shared" si="196"/>
        <v>9.3076923076923173E-7</v>
      </c>
      <c r="H1875" s="4">
        <f t="shared" si="197"/>
        <v>1.4807692307692321E-7</v>
      </c>
      <c r="I1875">
        <v>262000</v>
      </c>
      <c r="J1875">
        <f t="shared" si="199"/>
        <v>4.3445302958015271</v>
      </c>
      <c r="K1875" s="50">
        <f t="shared" si="200"/>
        <v>666.61090419053119</v>
      </c>
      <c r="L1875" s="53">
        <f t="shared" si="198"/>
        <v>26.065001418906707</v>
      </c>
      <c r="M1875">
        <v>8.82</v>
      </c>
      <c r="N1875">
        <v>88.2</v>
      </c>
      <c r="O1875">
        <v>306</v>
      </c>
      <c r="P1875">
        <v>-6.57</v>
      </c>
      <c r="Q1875">
        <v>106.76</v>
      </c>
      <c r="R1875" s="7">
        <v>3.4748999999999999</v>
      </c>
      <c r="S1875" s="8">
        <v>1026300</v>
      </c>
      <c r="T1875">
        <v>2</v>
      </c>
      <c r="U1875" s="9">
        <v>17.404</v>
      </c>
      <c r="V1875" s="9">
        <v>17.399000000000001</v>
      </c>
      <c r="W1875" s="9">
        <v>16.521999999999998</v>
      </c>
      <c r="X1875" s="9">
        <v>16.963000000000001</v>
      </c>
      <c r="Y1875" s="9">
        <v>17.404</v>
      </c>
    </row>
    <row r="1876" spans="1:25" hidden="1" x14ac:dyDescent="0.3">
      <c r="A1876" t="s">
        <v>1999</v>
      </c>
      <c r="B1876" t="s">
        <v>2000</v>
      </c>
      <c r="C1876" t="s">
        <v>2018</v>
      </c>
      <c r="D1876" t="s">
        <v>369</v>
      </c>
      <c r="E1876" s="52">
        <f>Transportation!E1876/1000000</f>
        <v>2.17E-6</v>
      </c>
      <c r="F1876" s="55">
        <f t="shared" si="195"/>
        <v>5.2461538461538514E-7</v>
      </c>
      <c r="G1876" s="57">
        <f t="shared" si="196"/>
        <v>5.2461538461538514E-8</v>
      </c>
      <c r="H1876" s="4">
        <f t="shared" si="197"/>
        <v>8.3461538461538543E-9</v>
      </c>
      <c r="I1876">
        <v>411600</v>
      </c>
      <c r="J1876">
        <f t="shared" si="199"/>
        <v>0.15587187499999999</v>
      </c>
      <c r="K1876" s="50">
        <f t="shared" si="200"/>
        <v>1047.2406418504681</v>
      </c>
      <c r="L1876" s="53">
        <f t="shared" si="198"/>
        <v>1.4691182617929233</v>
      </c>
      <c r="M1876">
        <v>129</v>
      </c>
      <c r="N1876">
        <v>36.200000000000003</v>
      </c>
      <c r="O1876">
        <v>2870</v>
      </c>
      <c r="P1876">
        <v>-6.7</v>
      </c>
      <c r="Q1876">
        <v>108.5</v>
      </c>
      <c r="R1876" s="7">
        <v>79.248000000000005</v>
      </c>
      <c r="S1876" s="8">
        <v>1898000</v>
      </c>
      <c r="T1876">
        <v>8</v>
      </c>
      <c r="U1876" s="9">
        <v>13.035</v>
      </c>
      <c r="V1876" s="9">
        <v>13.221</v>
      </c>
      <c r="W1876" s="9">
        <v>12.698</v>
      </c>
      <c r="X1876" s="9">
        <v>13.872999999999999</v>
      </c>
      <c r="Y1876" s="9">
        <v>15.090999999999999</v>
      </c>
    </row>
    <row r="1877" spans="1:25" hidden="1" x14ac:dyDescent="0.3">
      <c r="A1877" t="s">
        <v>1999</v>
      </c>
      <c r="B1877" t="s">
        <v>2000</v>
      </c>
      <c r="C1877" t="s">
        <v>2019</v>
      </c>
      <c r="D1877" t="s">
        <v>369</v>
      </c>
      <c r="E1877" s="52">
        <f>Transportation!E1877/1000000</f>
        <v>2.6999999999999999E-5</v>
      </c>
      <c r="F1877" s="55">
        <f t="shared" si="195"/>
        <v>6.527472527472534E-6</v>
      </c>
      <c r="G1877" s="57">
        <f t="shared" si="196"/>
        <v>6.5274725274725342E-7</v>
      </c>
      <c r="H1877" s="4">
        <f t="shared" si="197"/>
        <v>1.0384615384615394E-7</v>
      </c>
      <c r="I1877">
        <v>491500</v>
      </c>
      <c r="J1877">
        <f t="shared" si="199"/>
        <v>1.6241406408952188</v>
      </c>
      <c r="K1877" s="50">
        <f t="shared" si="200"/>
        <v>1250.5315244642979</v>
      </c>
      <c r="L1877" s="53">
        <f t="shared" si="198"/>
        <v>18.279351644428079</v>
      </c>
      <c r="M1877">
        <v>79.600000000000009</v>
      </c>
      <c r="N1877">
        <v>55.1</v>
      </c>
      <c r="O1877">
        <v>226</v>
      </c>
      <c r="P1877">
        <v>-8.67</v>
      </c>
      <c r="Q1877">
        <v>115.21</v>
      </c>
      <c r="R1877" s="7">
        <v>4.1074000000000002</v>
      </c>
      <c r="S1877" s="8">
        <v>559190</v>
      </c>
      <c r="T1877">
        <v>4</v>
      </c>
      <c r="U1877" s="9">
        <v>9.5577000000000005</v>
      </c>
      <c r="V1877" s="9">
        <v>8.2581000000000007</v>
      </c>
      <c r="W1877" s="9">
        <v>9.4436</v>
      </c>
      <c r="X1877" s="9">
        <v>9.8286999999999995</v>
      </c>
      <c r="Y1877" s="9">
        <v>10.214</v>
      </c>
    </row>
    <row r="1878" spans="1:25" hidden="1" x14ac:dyDescent="0.3">
      <c r="A1878" t="s">
        <v>1999</v>
      </c>
      <c r="B1878" t="s">
        <v>2000</v>
      </c>
      <c r="C1878" t="s">
        <v>2020</v>
      </c>
      <c r="D1878" t="s">
        <v>369</v>
      </c>
      <c r="E1878" s="52">
        <f>Transportation!E1878/1000000</f>
        <v>6.2600000000000004E-5</v>
      </c>
      <c r="F1878" s="55">
        <f t="shared" si="195"/>
        <v>1.5134065934065951E-5</v>
      </c>
      <c r="G1878" s="57">
        <f t="shared" si="196"/>
        <v>1.5134065934065952E-6</v>
      </c>
      <c r="H1878" s="4">
        <f t="shared" si="197"/>
        <v>2.4076923076923103E-7</v>
      </c>
      <c r="I1878">
        <v>109800</v>
      </c>
      <c r="J1878">
        <f t="shared" si="199"/>
        <v>16.856033469945356</v>
      </c>
      <c r="K1878" s="50">
        <f t="shared" si="200"/>
        <v>279.36594381725314</v>
      </c>
      <c r="L1878" s="53">
        <f t="shared" si="198"/>
        <v>42.381015294118434</v>
      </c>
      <c r="M1878">
        <v>18.900000000000002</v>
      </c>
      <c r="N1878">
        <v>25.200000000000003</v>
      </c>
      <c r="O1878">
        <v>35.200000000000003</v>
      </c>
      <c r="P1878">
        <v>1.67</v>
      </c>
      <c r="Q1878">
        <v>101.44</v>
      </c>
      <c r="R1878" s="7">
        <v>1.3967000000000001</v>
      </c>
      <c r="S1878">
        <v>31007</v>
      </c>
      <c r="T1878">
        <v>1</v>
      </c>
      <c r="U1878" s="9">
        <v>17.16</v>
      </c>
      <c r="V1878" s="9">
        <v>17.16</v>
      </c>
      <c r="W1878" s="9">
        <v>17.16</v>
      </c>
      <c r="X1878" s="9">
        <v>17.16</v>
      </c>
      <c r="Y1878" s="9">
        <v>17.16</v>
      </c>
    </row>
    <row r="1879" spans="1:25" hidden="1" x14ac:dyDescent="0.3">
      <c r="A1879" t="s">
        <v>1999</v>
      </c>
      <c r="B1879" t="s">
        <v>2000</v>
      </c>
      <c r="C1879" t="s">
        <v>2021</v>
      </c>
      <c r="D1879" t="s">
        <v>369</v>
      </c>
      <c r="E1879" s="52">
        <f>Transportation!E1879/1000000</f>
        <v>1.0300000000000001E-5</v>
      </c>
      <c r="F1879" s="55">
        <f t="shared" si="195"/>
        <v>2.490109890109893E-6</v>
      </c>
      <c r="G1879" s="57">
        <f t="shared" si="196"/>
        <v>2.4901098901098932E-7</v>
      </c>
      <c r="H1879" s="4">
        <f t="shared" si="197"/>
        <v>3.9615384615384661E-8</v>
      </c>
      <c r="I1879">
        <v>133900</v>
      </c>
      <c r="J1879">
        <f t="shared" si="199"/>
        <v>2.2742596153846155</v>
      </c>
      <c r="K1879" s="50">
        <f t="shared" si="200"/>
        <v>340.68396973706916</v>
      </c>
      <c r="L1879" s="53">
        <f t="shared" si="198"/>
        <v>6.9732341458373783</v>
      </c>
      <c r="M1879">
        <v>20</v>
      </c>
      <c r="N1879">
        <v>29.900000000000002</v>
      </c>
      <c r="O1879">
        <v>400</v>
      </c>
      <c r="P1879">
        <v>-7.21</v>
      </c>
      <c r="Q1879">
        <v>107.9</v>
      </c>
      <c r="R1879" s="7">
        <v>13.362</v>
      </c>
      <c r="S1879" s="8">
        <v>951890</v>
      </c>
      <c r="T1879">
        <v>4</v>
      </c>
      <c r="U1879" s="9">
        <v>12.026</v>
      </c>
      <c r="V1879" s="9">
        <v>12.14</v>
      </c>
      <c r="W1879" s="9">
        <v>11.587999999999999</v>
      </c>
      <c r="X1879" s="9">
        <v>12.396000000000001</v>
      </c>
      <c r="Y1879" s="9">
        <v>12.597</v>
      </c>
    </row>
    <row r="1880" spans="1:25" hidden="1" x14ac:dyDescent="0.3">
      <c r="A1880" t="s">
        <v>1999</v>
      </c>
      <c r="B1880" t="s">
        <v>2000</v>
      </c>
      <c r="C1880" t="s">
        <v>2022</v>
      </c>
      <c r="D1880" t="s">
        <v>369</v>
      </c>
      <c r="E1880" s="52">
        <f>Transportation!E1880/1000000</f>
        <v>2.5700000000000001E-5</v>
      </c>
      <c r="F1880" s="55">
        <f t="shared" si="195"/>
        <v>6.2131868131868203E-6</v>
      </c>
      <c r="G1880" s="57">
        <f t="shared" si="196"/>
        <v>6.2131868131868195E-7</v>
      </c>
      <c r="H1880" s="4">
        <f t="shared" si="197"/>
        <v>9.8846153846153948E-8</v>
      </c>
      <c r="I1880">
        <v>140400</v>
      </c>
      <c r="J1880">
        <f t="shared" si="199"/>
        <v>5.4118955662393162</v>
      </c>
      <c r="K1880" s="50">
        <f t="shared" si="200"/>
        <v>357.22202652042205</v>
      </c>
      <c r="L1880" s="53">
        <f t="shared" si="198"/>
        <v>17.399234713400059</v>
      </c>
      <c r="M1880">
        <v>37</v>
      </c>
      <c r="N1880">
        <v>23.1</v>
      </c>
      <c r="O1880">
        <v>96.600000000000009</v>
      </c>
      <c r="P1880">
        <v>0.56000000000000005</v>
      </c>
      <c r="Q1880">
        <v>123.06</v>
      </c>
      <c r="R1880" s="7">
        <v>4.1847000000000003</v>
      </c>
      <c r="S1880" s="8">
        <v>106850</v>
      </c>
      <c r="T1880">
        <v>2</v>
      </c>
      <c r="U1880" s="9">
        <v>5.0107999999999997</v>
      </c>
      <c r="V1880" s="9">
        <v>4.9934000000000003</v>
      </c>
      <c r="W1880" s="9">
        <v>4.6841999999999997</v>
      </c>
      <c r="X1880" s="9">
        <v>4.8476999999999997</v>
      </c>
      <c r="Y1880" s="9">
        <v>5.0113000000000003</v>
      </c>
    </row>
    <row r="1881" spans="1:25" hidden="1" x14ac:dyDescent="0.3">
      <c r="A1881" t="s">
        <v>1999</v>
      </c>
      <c r="B1881" t="s">
        <v>2000</v>
      </c>
      <c r="C1881" t="s">
        <v>2023</v>
      </c>
      <c r="D1881" t="s">
        <v>369</v>
      </c>
      <c r="E1881" s="52">
        <f>Transportation!E1881/1000000</f>
        <v>9.0199999999999997E-5</v>
      </c>
      <c r="F1881" s="55">
        <f t="shared" si="195"/>
        <v>2.1806593406593429E-5</v>
      </c>
      <c r="G1881" s="57">
        <f t="shared" si="196"/>
        <v>2.1806593406593428E-6</v>
      </c>
      <c r="H1881" s="4">
        <f t="shared" si="197"/>
        <v>3.4692307692307726E-7</v>
      </c>
      <c r="I1881">
        <v>11020000</v>
      </c>
      <c r="J1881">
        <f t="shared" si="199"/>
        <v>0.24199608212341198</v>
      </c>
      <c r="K1881" s="50">
        <f t="shared" si="200"/>
        <v>28038.367038853641</v>
      </c>
      <c r="L1881" s="53">
        <f t="shared" si="198"/>
        <v>61.06657475286714</v>
      </c>
      <c r="M1881">
        <v>1230</v>
      </c>
      <c r="N1881">
        <v>315</v>
      </c>
      <c r="O1881">
        <v>306</v>
      </c>
      <c r="P1881">
        <v>-6.26</v>
      </c>
      <c r="Q1881">
        <v>106.84</v>
      </c>
      <c r="R1881" s="7">
        <v>0.97358999999999996</v>
      </c>
      <c r="S1881" s="8">
        <v>18383000</v>
      </c>
      <c r="T1881">
        <v>29</v>
      </c>
      <c r="U1881" s="9">
        <v>20.542999999999999</v>
      </c>
      <c r="V1881" s="9">
        <v>20.071000000000002</v>
      </c>
      <c r="W1881" s="9">
        <v>16.079000000000001</v>
      </c>
      <c r="X1881" s="9">
        <v>18.988</v>
      </c>
      <c r="Y1881" s="9">
        <v>24.010999999999999</v>
      </c>
    </row>
    <row r="1882" spans="1:25" hidden="1" x14ac:dyDescent="0.3">
      <c r="A1882" t="s">
        <v>1999</v>
      </c>
      <c r="B1882" t="s">
        <v>2000</v>
      </c>
      <c r="C1882" t="s">
        <v>2024</v>
      </c>
      <c r="D1882" t="s">
        <v>369</v>
      </c>
      <c r="E1882" s="52">
        <f>Transportation!E1882/1000000</f>
        <v>4.5900000000000004E-5</v>
      </c>
      <c r="F1882" s="55">
        <f t="shared" si="195"/>
        <v>1.1096703296703308E-5</v>
      </c>
      <c r="G1882" s="57">
        <f t="shared" si="196"/>
        <v>1.1096703296703308E-6</v>
      </c>
      <c r="H1882" s="4">
        <f t="shared" si="197"/>
        <v>1.7653846153846172E-7</v>
      </c>
      <c r="I1882">
        <v>408600</v>
      </c>
      <c r="J1882">
        <f t="shared" si="199"/>
        <v>3.3212205396475776</v>
      </c>
      <c r="K1882" s="50">
        <f t="shared" si="200"/>
        <v>1039.6076925658438</v>
      </c>
      <c r="L1882" s="53">
        <f t="shared" si="198"/>
        <v>31.07489779552774</v>
      </c>
      <c r="M1882">
        <v>53.1</v>
      </c>
      <c r="N1882">
        <v>56.1</v>
      </c>
      <c r="O1882">
        <v>123</v>
      </c>
      <c r="P1882">
        <v>-1.61</v>
      </c>
      <c r="Q1882">
        <v>103.61</v>
      </c>
      <c r="R1882" s="7">
        <v>2.1943000000000001</v>
      </c>
      <c r="S1882" s="8">
        <v>500240</v>
      </c>
      <c r="T1882">
        <v>4</v>
      </c>
      <c r="U1882" s="9">
        <v>24.81</v>
      </c>
      <c r="V1882" s="9">
        <v>23.975000000000001</v>
      </c>
      <c r="W1882" s="9">
        <v>22.626999999999999</v>
      </c>
      <c r="X1882" s="9">
        <v>23.105</v>
      </c>
      <c r="Y1882" s="9">
        <v>25.056999999999999</v>
      </c>
    </row>
    <row r="1883" spans="1:25" hidden="1" x14ac:dyDescent="0.3">
      <c r="A1883" t="s">
        <v>1999</v>
      </c>
      <c r="B1883" t="s">
        <v>2000</v>
      </c>
      <c r="C1883" t="s">
        <v>2025</v>
      </c>
      <c r="D1883" t="s">
        <v>369</v>
      </c>
      <c r="E1883" s="52">
        <f>Transportation!E1883/1000000</f>
        <v>1.5500000000000001E-5</v>
      </c>
      <c r="F1883" s="55">
        <f t="shared" si="195"/>
        <v>3.7472527472527511E-6</v>
      </c>
      <c r="G1883" s="57">
        <f t="shared" si="196"/>
        <v>3.7472527472527511E-7</v>
      </c>
      <c r="H1883" s="4">
        <f t="shared" si="197"/>
        <v>5.9615384615384681E-8</v>
      </c>
      <c r="I1883">
        <v>153400</v>
      </c>
      <c r="J1883">
        <f t="shared" si="199"/>
        <v>2.9873749185136895</v>
      </c>
      <c r="K1883" s="50">
        <f t="shared" si="200"/>
        <v>390.29814008712782</v>
      </c>
      <c r="L1883" s="53">
        <f t="shared" si="198"/>
        <v>10.493701869949451</v>
      </c>
      <c r="M1883">
        <v>10.9</v>
      </c>
      <c r="N1883">
        <v>46.6</v>
      </c>
      <c r="O1883">
        <v>450</v>
      </c>
      <c r="P1883">
        <v>-2.5499999999999998</v>
      </c>
      <c r="Q1883">
        <v>140.71</v>
      </c>
      <c r="R1883" s="7">
        <v>9.6708999999999996</v>
      </c>
      <c r="S1883">
        <v>96903</v>
      </c>
      <c r="T1883">
        <v>2</v>
      </c>
      <c r="U1883" s="9">
        <v>5.2282999999999999</v>
      </c>
      <c r="V1883" s="9">
        <v>0.92352000000000001</v>
      </c>
      <c r="W1883" s="9">
        <v>5.2282999999999999</v>
      </c>
      <c r="X1883" s="9">
        <v>5.2282999999999999</v>
      </c>
      <c r="Y1883" s="9">
        <v>5.2282999999999999</v>
      </c>
    </row>
    <row r="1884" spans="1:25" hidden="1" x14ac:dyDescent="0.3">
      <c r="A1884" t="s">
        <v>1999</v>
      </c>
      <c r="B1884" t="s">
        <v>2000</v>
      </c>
      <c r="C1884" t="s">
        <v>2026</v>
      </c>
      <c r="D1884" t="s">
        <v>369</v>
      </c>
      <c r="E1884" s="52">
        <f>Transportation!E1884/1000000</f>
        <v>1.8499999999999999E-5</v>
      </c>
      <c r="F1884" s="55">
        <f t="shared" si="195"/>
        <v>4.4725274725274767E-6</v>
      </c>
      <c r="G1884" s="57">
        <f t="shared" si="196"/>
        <v>4.4725274725274769E-7</v>
      </c>
      <c r="H1884" s="4">
        <f t="shared" si="197"/>
        <v>7.1153846153846224E-8</v>
      </c>
      <c r="I1884">
        <v>231800</v>
      </c>
      <c r="J1884">
        <f t="shared" si="199"/>
        <v>2.3596179357204488</v>
      </c>
      <c r="K1884" s="50">
        <f t="shared" si="200"/>
        <v>589.7725480586455</v>
      </c>
      <c r="L1884" s="53">
        <f t="shared" si="198"/>
        <v>12.524740941552572</v>
      </c>
      <c r="M1884">
        <v>28.8</v>
      </c>
      <c r="N1884">
        <v>43.2</v>
      </c>
      <c r="O1884">
        <v>311</v>
      </c>
      <c r="P1884">
        <v>-8.18</v>
      </c>
      <c r="Q1884">
        <v>113.69</v>
      </c>
      <c r="R1884" s="7">
        <v>7.2007000000000003</v>
      </c>
      <c r="S1884" s="8">
        <v>675990</v>
      </c>
      <c r="T1884">
        <v>4</v>
      </c>
      <c r="U1884" s="9">
        <v>11.077</v>
      </c>
      <c r="V1884" s="9">
        <v>11.061999999999999</v>
      </c>
      <c r="W1884" s="9">
        <v>10.928000000000001</v>
      </c>
      <c r="X1884" s="9">
        <v>11.03</v>
      </c>
      <c r="Y1884" s="9">
        <v>11.436</v>
      </c>
    </row>
    <row r="1885" spans="1:25" hidden="1" x14ac:dyDescent="0.3">
      <c r="A1885" t="s">
        <v>1999</v>
      </c>
      <c r="B1885" t="s">
        <v>2000</v>
      </c>
      <c r="C1885" t="s">
        <v>2027</v>
      </c>
      <c r="D1885" t="s">
        <v>369</v>
      </c>
      <c r="E1885" s="52">
        <f>Transportation!E1885/1000000</f>
        <v>1.7600000000000001E-5</v>
      </c>
      <c r="F1885" s="55">
        <f t="shared" si="195"/>
        <v>4.2549450549450599E-6</v>
      </c>
      <c r="G1885" s="57">
        <f t="shared" si="196"/>
        <v>4.2549450549450595E-7</v>
      </c>
      <c r="H1885" s="4">
        <f t="shared" si="197"/>
        <v>6.7692307692307765E-8</v>
      </c>
      <c r="I1885">
        <v>202800</v>
      </c>
      <c r="J1885">
        <f t="shared" si="199"/>
        <v>2.5658313609467456</v>
      </c>
      <c r="K1885" s="50">
        <f t="shared" si="200"/>
        <v>515.98737164060969</v>
      </c>
      <c r="L1885" s="53">
        <f t="shared" si="198"/>
        <v>11.915429220071637</v>
      </c>
      <c r="M1885">
        <v>18.5</v>
      </c>
      <c r="N1885">
        <v>47.1</v>
      </c>
      <c r="O1885">
        <v>369</v>
      </c>
      <c r="P1885">
        <v>-6.3</v>
      </c>
      <c r="Q1885">
        <v>107.3</v>
      </c>
      <c r="R1885" s="7">
        <v>7.8312999999999997</v>
      </c>
      <c r="S1885" s="8">
        <v>789580</v>
      </c>
      <c r="T1885">
        <v>4</v>
      </c>
      <c r="U1885" s="9">
        <v>16.817</v>
      </c>
      <c r="V1885" s="9">
        <v>16.850000000000001</v>
      </c>
      <c r="W1885" s="9">
        <v>16.571000000000002</v>
      </c>
      <c r="X1885" s="9">
        <v>16.89</v>
      </c>
      <c r="Y1885" s="9">
        <v>17.111000000000001</v>
      </c>
    </row>
    <row r="1886" spans="1:25" hidden="1" x14ac:dyDescent="0.3">
      <c r="A1886" t="s">
        <v>1999</v>
      </c>
      <c r="B1886" t="s">
        <v>2000</v>
      </c>
      <c r="C1886" t="s">
        <v>2028</v>
      </c>
      <c r="D1886" t="s">
        <v>369</v>
      </c>
      <c r="E1886" s="52">
        <f>Transportation!E1886/1000000</f>
        <v>1.91E-5</v>
      </c>
      <c r="F1886" s="55">
        <f t="shared" si="195"/>
        <v>4.6175824175824221E-6</v>
      </c>
      <c r="G1886" s="57">
        <f t="shared" si="196"/>
        <v>4.6175824175824224E-7</v>
      </c>
      <c r="H1886" s="4">
        <f t="shared" si="197"/>
        <v>7.346153846153853E-8</v>
      </c>
      <c r="I1886">
        <v>293200</v>
      </c>
      <c r="J1886">
        <f t="shared" si="199"/>
        <v>1.9259845242155524</v>
      </c>
      <c r="K1886" s="50">
        <f t="shared" si="200"/>
        <v>745.99357675062504</v>
      </c>
      <c r="L1886" s="53">
        <f t="shared" si="198"/>
        <v>12.930948755873196</v>
      </c>
      <c r="M1886">
        <v>24.700000000000003</v>
      </c>
      <c r="N1886">
        <v>58.900000000000006</v>
      </c>
      <c r="O1886">
        <v>408</v>
      </c>
      <c r="P1886">
        <v>-7.82</v>
      </c>
      <c r="Q1886">
        <v>112.01</v>
      </c>
      <c r="R1886" s="7">
        <v>6.9170999999999996</v>
      </c>
      <c r="S1886" s="8">
        <v>805090</v>
      </c>
      <c r="T1886">
        <v>4</v>
      </c>
      <c r="U1886" s="9">
        <v>15.605</v>
      </c>
      <c r="V1886" s="9">
        <v>15.342000000000001</v>
      </c>
      <c r="W1886" s="9">
        <v>14.048</v>
      </c>
      <c r="X1886" s="9">
        <v>14.644</v>
      </c>
      <c r="Y1886" s="9">
        <v>15.635</v>
      </c>
    </row>
    <row r="1887" spans="1:25" hidden="1" x14ac:dyDescent="0.3">
      <c r="A1887" t="s">
        <v>1999</v>
      </c>
      <c r="B1887" t="s">
        <v>2000</v>
      </c>
      <c r="C1887" t="s">
        <v>2029</v>
      </c>
      <c r="D1887" t="s">
        <v>369</v>
      </c>
      <c r="E1887" s="52">
        <f>Transportation!E1887/1000000</f>
        <v>1.6699999999999999E-5</v>
      </c>
      <c r="F1887" s="55">
        <f t="shared" si="195"/>
        <v>4.0373626373626415E-6</v>
      </c>
      <c r="G1887" s="57">
        <f t="shared" si="196"/>
        <v>4.0373626373626416E-7</v>
      </c>
      <c r="H1887" s="4">
        <f t="shared" si="197"/>
        <v>6.4230769230769293E-8</v>
      </c>
      <c r="I1887">
        <v>170200</v>
      </c>
      <c r="J1887">
        <f t="shared" si="199"/>
        <v>2.9009504259694476</v>
      </c>
      <c r="K1887" s="50">
        <f t="shared" si="200"/>
        <v>433.04265608102446</v>
      </c>
      <c r="L1887" s="53">
        <f t="shared" si="198"/>
        <v>11.3061174985907</v>
      </c>
      <c r="M1887">
        <v>29.700000000000003</v>
      </c>
      <c r="N1887">
        <v>31.200000000000003</v>
      </c>
      <c r="O1887">
        <v>257</v>
      </c>
      <c r="P1887">
        <v>-4</v>
      </c>
      <c r="Q1887">
        <v>122.51</v>
      </c>
      <c r="R1887" s="7">
        <v>8.2200000000000006</v>
      </c>
      <c r="S1887" s="8">
        <v>242900</v>
      </c>
      <c r="T1887">
        <v>4</v>
      </c>
      <c r="U1887" s="9">
        <v>6.5034999999999998</v>
      </c>
      <c r="V1887" s="9">
        <v>6.4432</v>
      </c>
      <c r="W1887" s="9">
        <v>6.2493999999999996</v>
      </c>
      <c r="X1887" s="9">
        <v>6.4623999999999997</v>
      </c>
      <c r="Y1887" s="9">
        <v>6.7281000000000004</v>
      </c>
    </row>
    <row r="1888" spans="1:25" hidden="1" x14ac:dyDescent="0.3">
      <c r="A1888" t="s">
        <v>1999</v>
      </c>
      <c r="B1888" t="s">
        <v>2000</v>
      </c>
      <c r="C1888" t="s">
        <v>2030</v>
      </c>
      <c r="D1888" t="s">
        <v>369</v>
      </c>
      <c r="E1888" s="52">
        <f>Transportation!E1888/1000000</f>
        <v>3.9399999999999995E-6</v>
      </c>
      <c r="F1888" s="55">
        <f t="shared" si="195"/>
        <v>9.5252747252747336E-7</v>
      </c>
      <c r="G1888" s="57">
        <f t="shared" si="196"/>
        <v>9.5252747252747347E-8</v>
      </c>
      <c r="H1888" s="4">
        <f t="shared" si="197"/>
        <v>1.5153846153846166E-8</v>
      </c>
      <c r="I1888">
        <v>109000</v>
      </c>
      <c r="J1888">
        <f t="shared" si="199"/>
        <v>1.068693371559633</v>
      </c>
      <c r="K1888" s="50">
        <f t="shared" si="200"/>
        <v>277.33049067468664</v>
      </c>
      <c r="L1888" s="53">
        <f t="shared" si="198"/>
        <v>2.667431314038764</v>
      </c>
      <c r="M1888">
        <v>89.5</v>
      </c>
      <c r="N1888">
        <v>11.5</v>
      </c>
      <c r="O1888">
        <v>367</v>
      </c>
      <c r="P1888">
        <v>-7.72</v>
      </c>
      <c r="Q1888">
        <v>110.61</v>
      </c>
      <c r="R1888" s="7">
        <v>31.879000000000001</v>
      </c>
      <c r="S1888" s="8">
        <v>1590300</v>
      </c>
      <c r="T1888">
        <v>7</v>
      </c>
      <c r="U1888" s="9">
        <v>14.427</v>
      </c>
      <c r="V1888" s="9">
        <v>14.428000000000001</v>
      </c>
      <c r="W1888" s="9">
        <v>14.098000000000001</v>
      </c>
      <c r="X1888" s="9">
        <v>14.347</v>
      </c>
      <c r="Y1888" s="9">
        <v>14.843999999999999</v>
      </c>
    </row>
    <row r="1889" spans="1:25" hidden="1" x14ac:dyDescent="0.3">
      <c r="A1889" t="s">
        <v>1999</v>
      </c>
      <c r="B1889" t="s">
        <v>2000</v>
      </c>
      <c r="C1889" t="s">
        <v>2031</v>
      </c>
      <c r="D1889" t="s">
        <v>369</v>
      </c>
      <c r="E1889" s="52">
        <f>Transportation!E1889/1000000</f>
        <v>2.9500000000000001E-6</v>
      </c>
      <c r="F1889" s="55">
        <f t="shared" si="195"/>
        <v>7.1318681318681399E-7</v>
      </c>
      <c r="G1889" s="57">
        <f t="shared" si="196"/>
        <v>7.1318681318681402E-8</v>
      </c>
      <c r="H1889" s="4">
        <f t="shared" si="197"/>
        <v>1.1346153846153858E-8</v>
      </c>
      <c r="I1889">
        <v>117400</v>
      </c>
      <c r="J1889">
        <f t="shared" si="199"/>
        <v>0.74291189310051109</v>
      </c>
      <c r="K1889" s="50">
        <f t="shared" si="200"/>
        <v>298.70274867163499</v>
      </c>
      <c r="L1889" s="53">
        <f t="shared" si="198"/>
        <v>1.9971884204097345</v>
      </c>
      <c r="M1889">
        <v>137</v>
      </c>
      <c r="N1889">
        <v>10</v>
      </c>
      <c r="O1889">
        <v>436</v>
      </c>
      <c r="P1889">
        <v>-6.8</v>
      </c>
      <c r="Q1889">
        <v>110.81</v>
      </c>
      <c r="R1889" s="7">
        <v>43.476999999999997</v>
      </c>
      <c r="S1889" s="8">
        <v>1584300</v>
      </c>
      <c r="T1889">
        <v>11</v>
      </c>
      <c r="U1889" s="9">
        <v>14.254</v>
      </c>
      <c r="V1889" s="9">
        <v>14.198</v>
      </c>
      <c r="W1889" s="9">
        <v>13.55</v>
      </c>
      <c r="X1889" s="9">
        <v>14.422000000000001</v>
      </c>
      <c r="Y1889" s="9">
        <v>14.992000000000001</v>
      </c>
    </row>
    <row r="1890" spans="1:25" hidden="1" x14ac:dyDescent="0.3">
      <c r="A1890" t="s">
        <v>1999</v>
      </c>
      <c r="B1890" t="s">
        <v>2000</v>
      </c>
      <c r="C1890" t="s">
        <v>2032</v>
      </c>
      <c r="D1890" t="s">
        <v>369</v>
      </c>
      <c r="E1890" s="52">
        <f>Transportation!E1890/1000000</f>
        <v>1.1800000000000001E-5</v>
      </c>
      <c r="F1890" s="55">
        <f t="shared" si="195"/>
        <v>2.852747252747256E-6</v>
      </c>
      <c r="G1890" s="57">
        <f t="shared" si="196"/>
        <v>2.8527472527472561E-7</v>
      </c>
      <c r="H1890" s="4">
        <f t="shared" si="197"/>
        <v>4.5384615384615432E-8</v>
      </c>
      <c r="I1890">
        <v>105700</v>
      </c>
      <c r="J1890">
        <f t="shared" si="199"/>
        <v>3.3005811258278146</v>
      </c>
      <c r="K1890" s="50">
        <f t="shared" si="200"/>
        <v>268.9342464615998</v>
      </c>
      <c r="L1890" s="53">
        <f t="shared" si="198"/>
        <v>7.9887536816389382</v>
      </c>
      <c r="M1890">
        <v>12.3</v>
      </c>
      <c r="N1890">
        <v>30.200000000000003</v>
      </c>
      <c r="O1890">
        <v>347</v>
      </c>
      <c r="P1890">
        <v>-6.98</v>
      </c>
      <c r="Q1890">
        <v>108.48</v>
      </c>
      <c r="R1890" s="7">
        <v>11.516</v>
      </c>
      <c r="S1890" s="8">
        <v>427880</v>
      </c>
      <c r="T1890">
        <v>2</v>
      </c>
      <c r="U1890" s="9">
        <v>13.343999999999999</v>
      </c>
      <c r="V1890" s="9">
        <v>13.323</v>
      </c>
      <c r="W1890" s="9">
        <v>13.148999999999999</v>
      </c>
      <c r="X1890" s="9">
        <v>13.249000000000001</v>
      </c>
      <c r="Y1890" s="9">
        <v>13.35</v>
      </c>
    </row>
    <row r="1891" spans="1:25" hidden="1" x14ac:dyDescent="0.3">
      <c r="A1891" t="s">
        <v>1999</v>
      </c>
      <c r="B1891" t="s">
        <v>2000</v>
      </c>
      <c r="C1891" t="s">
        <v>2033</v>
      </c>
      <c r="D1891" t="s">
        <v>369</v>
      </c>
      <c r="E1891" s="52">
        <f>Transportation!E1891/1000000</f>
        <v>2.2500000000000001E-6</v>
      </c>
      <c r="F1891" s="55">
        <f t="shared" si="195"/>
        <v>5.439560439560445E-7</v>
      </c>
      <c r="G1891" s="57">
        <f t="shared" si="196"/>
        <v>5.4395604395604454E-8</v>
      </c>
      <c r="H1891" s="4">
        <f t="shared" si="197"/>
        <v>8.6538461538461622E-9</v>
      </c>
      <c r="I1891">
        <v>159300</v>
      </c>
      <c r="J1891">
        <f t="shared" si="199"/>
        <v>0.41759004237288133</v>
      </c>
      <c r="K1891" s="50">
        <f t="shared" ref="K1891:K1922" si="201">I1891*CVDIDN</f>
        <v>405.30960701355582</v>
      </c>
      <c r="L1891" s="53">
        <f t="shared" si="198"/>
        <v>1.5232793037023398</v>
      </c>
      <c r="M1891">
        <v>15.9</v>
      </c>
      <c r="N1891">
        <v>39.900000000000006</v>
      </c>
      <c r="O1891">
        <v>3320</v>
      </c>
      <c r="P1891">
        <v>-10.18</v>
      </c>
      <c r="Q1891">
        <v>123.61</v>
      </c>
      <c r="R1891" s="7">
        <v>83.161000000000001</v>
      </c>
      <c r="S1891">
        <v>0</v>
      </c>
      <c r="T1891">
        <v>2</v>
      </c>
      <c r="U1891" s="9" t="s">
        <v>3975</v>
      </c>
      <c r="V1891" s="9">
        <v>0</v>
      </c>
      <c r="W1891" s="9" t="s">
        <v>3975</v>
      </c>
      <c r="X1891" s="9" t="s">
        <v>3975</v>
      </c>
      <c r="Y1891" s="9" t="s">
        <v>3975</v>
      </c>
    </row>
    <row r="1892" spans="1:25" hidden="1" x14ac:dyDescent="0.3">
      <c r="A1892" t="s">
        <v>1999</v>
      </c>
      <c r="B1892" t="s">
        <v>2000</v>
      </c>
      <c r="C1892" t="s">
        <v>2034</v>
      </c>
      <c r="D1892" t="s">
        <v>369</v>
      </c>
      <c r="E1892" s="52">
        <f>Transportation!E1892/1000000</f>
        <v>3.8800000000000001E-6</v>
      </c>
      <c r="F1892" s="55">
        <f t="shared" si="195"/>
        <v>9.3802197802197898E-7</v>
      </c>
      <c r="G1892" s="57">
        <f t="shared" si="196"/>
        <v>9.38021978021979E-8</v>
      </c>
      <c r="H1892" s="4">
        <f t="shared" si="197"/>
        <v>1.4923076923076937E-8</v>
      </c>
      <c r="I1892">
        <v>117300</v>
      </c>
      <c r="J1892">
        <f t="shared" si="199"/>
        <v>0.97795102301790282</v>
      </c>
      <c r="K1892" s="50">
        <f t="shared" si="201"/>
        <v>298.44831702881413</v>
      </c>
      <c r="L1892" s="53">
        <f t="shared" si="198"/>
        <v>2.6268105326067013</v>
      </c>
      <c r="M1892">
        <v>16.100000000000001</v>
      </c>
      <c r="N1892">
        <v>29.200000000000003</v>
      </c>
      <c r="O1892">
        <v>1100</v>
      </c>
      <c r="P1892">
        <v>4.4800000000000004</v>
      </c>
      <c r="Q1892">
        <v>97.96</v>
      </c>
      <c r="R1892" s="7">
        <v>37.71</v>
      </c>
      <c r="S1892">
        <v>28807</v>
      </c>
      <c r="T1892">
        <v>2</v>
      </c>
      <c r="U1892" s="9">
        <v>7.6771000000000003</v>
      </c>
      <c r="V1892" s="9">
        <v>7.6897000000000002</v>
      </c>
      <c r="W1892" s="9">
        <v>7.6769999999999996</v>
      </c>
      <c r="X1892" s="9">
        <v>8.0945999999999998</v>
      </c>
      <c r="Y1892" s="9">
        <v>8.5122</v>
      </c>
    </row>
    <row r="1893" spans="1:25" hidden="1" x14ac:dyDescent="0.3">
      <c r="A1893" t="s">
        <v>1999</v>
      </c>
      <c r="B1893" t="s">
        <v>2000</v>
      </c>
      <c r="C1893" t="s">
        <v>2035</v>
      </c>
      <c r="D1893" t="s">
        <v>369</v>
      </c>
      <c r="E1893" s="52">
        <f>Transportation!E1893/1000000</f>
        <v>1.59E-5</v>
      </c>
      <c r="F1893" s="55">
        <f t="shared" si="195"/>
        <v>3.8439560439560476E-6</v>
      </c>
      <c r="G1893" s="57">
        <f t="shared" si="196"/>
        <v>3.843956043956048E-7</v>
      </c>
      <c r="H1893" s="4">
        <f t="shared" si="197"/>
        <v>6.1153846153846214E-8</v>
      </c>
      <c r="I1893">
        <v>135000</v>
      </c>
      <c r="J1893">
        <f t="shared" si="199"/>
        <v>3.4821441666666666</v>
      </c>
      <c r="K1893" s="50">
        <f t="shared" si="201"/>
        <v>343.48271780809813</v>
      </c>
      <c r="L1893" s="53">
        <f t="shared" si="198"/>
        <v>10.764507079496534</v>
      </c>
      <c r="M1893">
        <v>11.8</v>
      </c>
      <c r="N1893">
        <v>39.200000000000003</v>
      </c>
      <c r="O1893">
        <v>306</v>
      </c>
      <c r="P1893">
        <v>5.18</v>
      </c>
      <c r="Q1893">
        <v>97.13</v>
      </c>
      <c r="R1893" s="7">
        <v>7.7946999999999997</v>
      </c>
      <c r="S1893">
        <v>89783</v>
      </c>
      <c r="T1893">
        <v>2</v>
      </c>
      <c r="U1893" s="9">
        <v>6.9927000000000001</v>
      </c>
      <c r="V1893" s="9">
        <v>6.9893999999999998</v>
      </c>
      <c r="W1893" s="9">
        <v>6.6749999999999998</v>
      </c>
      <c r="X1893" s="9">
        <v>6.8338999999999999</v>
      </c>
      <c r="Y1893" s="9">
        <v>6.9927999999999999</v>
      </c>
    </row>
    <row r="1894" spans="1:25" hidden="1" x14ac:dyDescent="0.3">
      <c r="A1894" t="s">
        <v>1999</v>
      </c>
      <c r="B1894" t="s">
        <v>2000</v>
      </c>
      <c r="C1894" t="s">
        <v>2036</v>
      </c>
      <c r="D1894" t="s">
        <v>369</v>
      </c>
      <c r="E1894" s="52">
        <f>Transportation!E1894/1000000</f>
        <v>5.1399999999999999E-6</v>
      </c>
      <c r="F1894" s="55">
        <f t="shared" si="195"/>
        <v>1.2426373626373639E-6</v>
      </c>
      <c r="G1894" s="57">
        <f t="shared" si="196"/>
        <v>1.2426373626373639E-7</v>
      </c>
      <c r="H1894" s="4">
        <f t="shared" si="197"/>
        <v>1.9769230769230788E-8</v>
      </c>
      <c r="I1894">
        <v>190200</v>
      </c>
      <c r="J1894">
        <f t="shared" si="199"/>
        <v>0.79898016561514196</v>
      </c>
      <c r="K1894" s="50">
        <f t="shared" si="201"/>
        <v>483.92898464518714</v>
      </c>
      <c r="L1894" s="53">
        <f t="shared" si="198"/>
        <v>3.479846942680012</v>
      </c>
      <c r="M1894">
        <v>162</v>
      </c>
      <c r="N1894">
        <v>14.9</v>
      </c>
      <c r="O1894">
        <v>352</v>
      </c>
      <c r="P1894">
        <v>-7.55</v>
      </c>
      <c r="Q1894">
        <v>111.57</v>
      </c>
      <c r="R1894" s="7">
        <v>23.591999999999999</v>
      </c>
      <c r="S1894" s="8">
        <v>795410</v>
      </c>
      <c r="T1894">
        <v>7</v>
      </c>
      <c r="U1894" s="9">
        <v>14.16</v>
      </c>
      <c r="V1894" s="9">
        <v>14.134</v>
      </c>
      <c r="W1894" s="9">
        <v>13.4</v>
      </c>
      <c r="X1894" s="9">
        <v>13.999000000000001</v>
      </c>
      <c r="Y1894" s="9">
        <v>14.297000000000001</v>
      </c>
    </row>
    <row r="1895" spans="1:25" hidden="1" x14ac:dyDescent="0.3">
      <c r="A1895" t="s">
        <v>1999</v>
      </c>
      <c r="B1895" t="s">
        <v>2000</v>
      </c>
      <c r="C1895" t="s">
        <v>2037</v>
      </c>
      <c r="D1895" t="s">
        <v>369</v>
      </c>
      <c r="E1895" s="52">
        <f>Transportation!E1895/1000000</f>
        <v>1.8300000000000001E-5</v>
      </c>
      <c r="F1895" s="55">
        <f t="shared" si="195"/>
        <v>4.4241758241758291E-6</v>
      </c>
      <c r="G1895" s="57">
        <f t="shared" si="196"/>
        <v>4.4241758241758288E-7</v>
      </c>
      <c r="H1895" s="4">
        <f t="shared" si="197"/>
        <v>7.0384615384615451E-8</v>
      </c>
      <c r="I1895">
        <v>257100</v>
      </c>
      <c r="J1895">
        <f t="shared" si="199"/>
        <v>2.1044199241540258</v>
      </c>
      <c r="K1895" s="50">
        <f t="shared" si="201"/>
        <v>654.14375369231129</v>
      </c>
      <c r="L1895" s="53">
        <f t="shared" si="198"/>
        <v>12.38933833677903</v>
      </c>
      <c r="M1895">
        <v>25</v>
      </c>
      <c r="N1895">
        <v>51.5</v>
      </c>
      <c r="O1895">
        <v>375</v>
      </c>
      <c r="P1895">
        <v>-7.49</v>
      </c>
      <c r="Q1895">
        <v>110.21</v>
      </c>
      <c r="R1895" s="7">
        <v>7.2826000000000004</v>
      </c>
      <c r="S1895" s="8">
        <v>751370</v>
      </c>
      <c r="T1895">
        <v>4</v>
      </c>
      <c r="U1895" s="9">
        <v>12.96</v>
      </c>
      <c r="V1895" s="9">
        <v>12.954000000000001</v>
      </c>
      <c r="W1895" s="9">
        <v>12.597</v>
      </c>
      <c r="X1895" s="9">
        <v>12.898999999999999</v>
      </c>
      <c r="Y1895" s="9">
        <v>13.148999999999999</v>
      </c>
    </row>
    <row r="1896" spans="1:25" hidden="1" x14ac:dyDescent="0.3">
      <c r="A1896" t="s">
        <v>1999</v>
      </c>
      <c r="B1896" t="s">
        <v>2000</v>
      </c>
      <c r="C1896" t="s">
        <v>2038</v>
      </c>
      <c r="D1896" t="s">
        <v>369</v>
      </c>
      <c r="E1896" s="52">
        <f>Transportation!E1896/1000000</f>
        <v>1.2600000000000001E-5</v>
      </c>
      <c r="F1896" s="55">
        <f t="shared" si="195"/>
        <v>3.0461538461538498E-6</v>
      </c>
      <c r="G1896" s="57">
        <f t="shared" si="196"/>
        <v>3.0461538461538497E-7</v>
      </c>
      <c r="H1896" s="4">
        <f t="shared" si="197"/>
        <v>4.8461538461538511E-8</v>
      </c>
      <c r="I1896">
        <v>130300</v>
      </c>
      <c r="J1896">
        <f t="shared" si="199"/>
        <v>2.858969493476593</v>
      </c>
      <c r="K1896" s="50">
        <f t="shared" si="201"/>
        <v>331.5244305955199</v>
      </c>
      <c r="L1896" s="53">
        <f t="shared" si="198"/>
        <v>8.5303641007331041</v>
      </c>
      <c r="M1896">
        <v>13.100000000000001</v>
      </c>
      <c r="N1896">
        <v>36</v>
      </c>
      <c r="O1896">
        <v>400</v>
      </c>
      <c r="P1896">
        <v>-7.05</v>
      </c>
      <c r="Q1896">
        <v>107.76</v>
      </c>
      <c r="R1896" s="7">
        <v>11.127000000000001</v>
      </c>
      <c r="S1896" s="8">
        <v>415430</v>
      </c>
      <c r="T1896">
        <v>1</v>
      </c>
      <c r="U1896" s="9">
        <v>13.798999999999999</v>
      </c>
      <c r="V1896" s="9">
        <v>13.798999999999999</v>
      </c>
      <c r="W1896" s="9">
        <v>13.798999999999999</v>
      </c>
      <c r="X1896" s="9">
        <v>13.798999999999999</v>
      </c>
      <c r="Y1896" s="9">
        <v>13.798999999999999</v>
      </c>
    </row>
    <row r="1897" spans="1:25" hidden="1" x14ac:dyDescent="0.3">
      <c r="A1897" t="s">
        <v>1999</v>
      </c>
      <c r="B1897" t="s">
        <v>2000</v>
      </c>
      <c r="C1897" t="s">
        <v>2039</v>
      </c>
      <c r="D1897" t="s">
        <v>369</v>
      </c>
      <c r="E1897" s="52">
        <f>Transportation!E1897/1000000</f>
        <v>1.9300000000000002E-5</v>
      </c>
      <c r="F1897" s="55">
        <f t="shared" si="195"/>
        <v>4.6659340659340714E-6</v>
      </c>
      <c r="G1897" s="57">
        <f t="shared" si="196"/>
        <v>4.6659340659340711E-7</v>
      </c>
      <c r="H1897" s="4">
        <f t="shared" si="197"/>
        <v>7.4230769230769303E-8</v>
      </c>
      <c r="I1897">
        <v>787000</v>
      </c>
      <c r="J1897">
        <f t="shared" si="199"/>
        <v>0.72504668043202036</v>
      </c>
      <c r="K1897" s="50">
        <f t="shared" si="201"/>
        <v>2002.3770289998017</v>
      </c>
      <c r="L1897" s="53">
        <f t="shared" si="198"/>
        <v>13.066351360646738</v>
      </c>
      <c r="M1897">
        <v>171</v>
      </c>
      <c r="N1897">
        <v>60.300000000000004</v>
      </c>
      <c r="O1897">
        <v>383</v>
      </c>
      <c r="P1897">
        <v>-7.95</v>
      </c>
      <c r="Q1897">
        <v>112.63</v>
      </c>
      <c r="R1897" s="7">
        <v>6.359</v>
      </c>
      <c r="S1897" s="8">
        <v>1988700</v>
      </c>
      <c r="T1897">
        <v>9</v>
      </c>
      <c r="U1897" s="9">
        <v>13.622</v>
      </c>
      <c r="V1897" s="9">
        <v>13.548</v>
      </c>
      <c r="W1897" s="9">
        <v>12.497</v>
      </c>
      <c r="X1897" s="9">
        <v>13.55</v>
      </c>
      <c r="Y1897" s="9">
        <v>13.999000000000001</v>
      </c>
    </row>
    <row r="1898" spans="1:25" hidden="1" x14ac:dyDescent="0.3">
      <c r="A1898" t="s">
        <v>1999</v>
      </c>
      <c r="B1898" t="s">
        <v>2000</v>
      </c>
      <c r="C1898" t="s">
        <v>2040</v>
      </c>
      <c r="D1898" t="s">
        <v>369</v>
      </c>
      <c r="E1898" s="52">
        <f>Transportation!E1898/1000000</f>
        <v>3.2400000000000001E-5</v>
      </c>
      <c r="F1898" s="55">
        <f t="shared" si="195"/>
        <v>7.8329670329670415E-6</v>
      </c>
      <c r="G1898" s="57">
        <f t="shared" si="196"/>
        <v>7.8329670329670419E-7</v>
      </c>
      <c r="H1898" s="4">
        <f t="shared" si="197"/>
        <v>1.2461538461538473E-7</v>
      </c>
      <c r="I1898">
        <v>344100</v>
      </c>
      <c r="J1898">
        <f t="shared" si="199"/>
        <v>2.7838365300784655</v>
      </c>
      <c r="K1898" s="50">
        <f t="shared" si="201"/>
        <v>875.49928294641904</v>
      </c>
      <c r="L1898" s="53">
        <f t="shared" si="198"/>
        <v>21.935221973313695</v>
      </c>
      <c r="M1898">
        <v>28.6</v>
      </c>
      <c r="N1898">
        <v>64.3</v>
      </c>
      <c r="O1898">
        <v>288</v>
      </c>
      <c r="P1898">
        <v>1.47</v>
      </c>
      <c r="Q1898">
        <v>124.85</v>
      </c>
      <c r="R1898" s="7">
        <v>4.4847999999999999</v>
      </c>
      <c r="S1898" s="8">
        <v>350750</v>
      </c>
      <c r="T1898">
        <v>2</v>
      </c>
      <c r="U1898" s="9">
        <v>5.2230999999999996</v>
      </c>
      <c r="V1898" s="9">
        <v>5.1692</v>
      </c>
      <c r="W1898" s="9">
        <v>4.7389000000000001</v>
      </c>
      <c r="X1898" s="9">
        <v>4.9836</v>
      </c>
      <c r="Y1898" s="9">
        <v>5.2282999999999999</v>
      </c>
    </row>
    <row r="1899" spans="1:25" hidden="1" x14ac:dyDescent="0.3">
      <c r="A1899" t="s">
        <v>1999</v>
      </c>
      <c r="B1899" t="s">
        <v>2000</v>
      </c>
      <c r="C1899" t="s">
        <v>2041</v>
      </c>
      <c r="D1899" t="s">
        <v>369</v>
      </c>
      <c r="E1899" s="52">
        <f>Transportation!E1899/1000000</f>
        <v>1.1700000000000001E-5</v>
      </c>
      <c r="F1899" s="55">
        <f t="shared" si="195"/>
        <v>2.8285714285714317E-6</v>
      </c>
      <c r="G1899" s="57">
        <f t="shared" si="196"/>
        <v>2.8285714285714317E-7</v>
      </c>
      <c r="H1899" s="4">
        <f t="shared" si="197"/>
        <v>4.5000000000000046E-8</v>
      </c>
      <c r="I1899">
        <v>126100</v>
      </c>
      <c r="J1899">
        <f t="shared" si="199"/>
        <v>2.7431791237113408</v>
      </c>
      <c r="K1899" s="50">
        <f t="shared" si="201"/>
        <v>320.83830159704576</v>
      </c>
      <c r="L1899" s="53">
        <f t="shared" si="198"/>
        <v>7.9210523792521697</v>
      </c>
      <c r="M1899">
        <v>19.100000000000001</v>
      </c>
      <c r="N1899">
        <v>28.8</v>
      </c>
      <c r="O1899">
        <v>327</v>
      </c>
      <c r="P1899">
        <v>-3.43</v>
      </c>
      <c r="Q1899">
        <v>114.84</v>
      </c>
      <c r="R1899" s="7">
        <v>11.352</v>
      </c>
      <c r="S1899" s="8">
        <v>219860</v>
      </c>
      <c r="T1899">
        <v>3</v>
      </c>
      <c r="U1899" s="9">
        <v>11.487</v>
      </c>
      <c r="V1899" s="9">
        <v>11.494999999999999</v>
      </c>
      <c r="W1899" s="9">
        <v>11.487</v>
      </c>
      <c r="X1899" s="9">
        <v>11.537000000000001</v>
      </c>
      <c r="Y1899" s="9">
        <v>12.244999999999999</v>
      </c>
    </row>
    <row r="1900" spans="1:25" hidden="1" x14ac:dyDescent="0.3">
      <c r="A1900" t="s">
        <v>1999</v>
      </c>
      <c r="B1900" t="s">
        <v>2000</v>
      </c>
      <c r="C1900" t="s">
        <v>2042</v>
      </c>
      <c r="D1900" t="s">
        <v>369</v>
      </c>
      <c r="E1900" s="52">
        <f>Transportation!E1900/1000000</f>
        <v>1.1800000000000001E-5</v>
      </c>
      <c r="F1900" s="55">
        <f t="shared" si="195"/>
        <v>2.852747252747256E-6</v>
      </c>
      <c r="G1900" s="57">
        <f t="shared" si="196"/>
        <v>2.8527472527472561E-7</v>
      </c>
      <c r="H1900" s="4">
        <f t="shared" si="197"/>
        <v>4.5384615384615432E-8</v>
      </c>
      <c r="I1900">
        <v>330800</v>
      </c>
      <c r="J1900">
        <f t="shared" si="199"/>
        <v>1.0546294588875453</v>
      </c>
      <c r="K1900" s="50">
        <f t="shared" si="201"/>
        <v>841.65987445125086</v>
      </c>
      <c r="L1900" s="53">
        <f t="shared" si="198"/>
        <v>7.9887536816389382</v>
      </c>
      <c r="M1900">
        <v>33.300000000000004</v>
      </c>
      <c r="N1900">
        <v>57.300000000000004</v>
      </c>
      <c r="O1900">
        <v>800</v>
      </c>
      <c r="P1900">
        <v>-8.6</v>
      </c>
      <c r="Q1900">
        <v>116.11</v>
      </c>
      <c r="R1900" s="7">
        <v>13.96</v>
      </c>
      <c r="S1900" s="8">
        <v>511890</v>
      </c>
      <c r="T1900">
        <v>4</v>
      </c>
      <c r="U1900" s="9">
        <v>8.6984999999999992</v>
      </c>
      <c r="V1900" s="9">
        <v>6.5833000000000004</v>
      </c>
      <c r="W1900" s="9">
        <v>8.6679999999999993</v>
      </c>
      <c r="X1900" s="9">
        <v>8.7199000000000009</v>
      </c>
      <c r="Y1900" s="9">
        <v>8.7716999999999992</v>
      </c>
    </row>
    <row r="1901" spans="1:25" hidden="1" x14ac:dyDescent="0.3">
      <c r="A1901" t="s">
        <v>1999</v>
      </c>
      <c r="B1901" t="s">
        <v>2000</v>
      </c>
      <c r="C1901" t="s">
        <v>2043</v>
      </c>
      <c r="D1901" t="s">
        <v>369</v>
      </c>
      <c r="E1901" s="52">
        <f>Transportation!E1901/1000000</f>
        <v>8.3999999999999995E-5</v>
      </c>
      <c r="F1901" s="55">
        <f t="shared" si="195"/>
        <v>2.0307692307692328E-5</v>
      </c>
      <c r="G1901" s="57">
        <f t="shared" si="196"/>
        <v>2.0307692307692326E-6</v>
      </c>
      <c r="H1901" s="4">
        <f t="shared" si="197"/>
        <v>3.2307692307692336E-7</v>
      </c>
      <c r="I1901">
        <v>1879000</v>
      </c>
      <c r="J1901">
        <f t="shared" si="199"/>
        <v>1.3217091538052155</v>
      </c>
      <c r="K1901" s="50">
        <f t="shared" si="201"/>
        <v>4780.770568603084</v>
      </c>
      <c r="L1901" s="53">
        <f t="shared" si="198"/>
        <v>56.869094004887359</v>
      </c>
      <c r="M1901">
        <v>287</v>
      </c>
      <c r="N1901">
        <v>111</v>
      </c>
      <c r="O1901">
        <v>109</v>
      </c>
      <c r="P1901">
        <v>3.6</v>
      </c>
      <c r="Q1901">
        <v>98.65</v>
      </c>
      <c r="R1901" s="7">
        <v>0.98514999999999997</v>
      </c>
      <c r="S1901" s="8">
        <v>3216500</v>
      </c>
      <c r="T1901">
        <v>10</v>
      </c>
      <c r="U1901" s="9">
        <v>11.961</v>
      </c>
      <c r="V1901" s="9">
        <v>11.766</v>
      </c>
      <c r="W1901" s="9">
        <v>9.3405000000000005</v>
      </c>
      <c r="X1901" s="9">
        <v>11.182</v>
      </c>
      <c r="Y1901" s="9">
        <v>12.848000000000001</v>
      </c>
    </row>
    <row r="1902" spans="1:25" hidden="1" x14ac:dyDescent="0.3">
      <c r="A1902" t="s">
        <v>1999</v>
      </c>
      <c r="B1902" t="s">
        <v>2000</v>
      </c>
      <c r="C1902" t="s">
        <v>2044</v>
      </c>
      <c r="D1902" t="s">
        <v>369</v>
      </c>
      <c r="E1902" s="52">
        <f>Transportation!E1902/1000000</f>
        <v>4.5000000000000001E-6</v>
      </c>
      <c r="F1902" s="55">
        <f t="shared" si="195"/>
        <v>1.087912087912089E-6</v>
      </c>
      <c r="G1902" s="57">
        <f t="shared" si="196"/>
        <v>1.0879120879120891E-7</v>
      </c>
      <c r="H1902" s="4">
        <f t="shared" si="197"/>
        <v>1.7307692307692324E-8</v>
      </c>
      <c r="I1902">
        <v>102500</v>
      </c>
      <c r="J1902">
        <f t="shared" si="199"/>
        <v>1.2979920731707317</v>
      </c>
      <c r="K1902" s="50">
        <f t="shared" si="201"/>
        <v>260.79243389133376</v>
      </c>
      <c r="L1902" s="53">
        <f t="shared" si="198"/>
        <v>3.0465586074046795</v>
      </c>
      <c r="M1902">
        <v>21.700000000000003</v>
      </c>
      <c r="N1902">
        <v>22</v>
      </c>
      <c r="O1902">
        <v>705</v>
      </c>
      <c r="P1902">
        <v>-7.46</v>
      </c>
      <c r="Q1902">
        <v>112.45</v>
      </c>
      <c r="R1902" s="7">
        <v>32.058</v>
      </c>
      <c r="S1902" s="8">
        <v>439610</v>
      </c>
      <c r="T1902">
        <v>2</v>
      </c>
      <c r="U1902" s="9">
        <v>17.062000000000001</v>
      </c>
      <c r="V1902" s="9">
        <v>17.061</v>
      </c>
      <c r="W1902" s="9">
        <v>16.866</v>
      </c>
      <c r="X1902" s="9">
        <v>16.963999999999999</v>
      </c>
      <c r="Y1902" s="9">
        <v>17.062000000000001</v>
      </c>
    </row>
    <row r="1903" spans="1:25" hidden="1" x14ac:dyDescent="0.3">
      <c r="A1903" t="s">
        <v>1999</v>
      </c>
      <c r="B1903" t="s">
        <v>2000</v>
      </c>
      <c r="C1903" t="s">
        <v>2045</v>
      </c>
      <c r="D1903" t="s">
        <v>369</v>
      </c>
      <c r="E1903" s="52">
        <f>Transportation!E1903/1000000</f>
        <v>5.5900000000000004E-5</v>
      </c>
      <c r="F1903" s="55">
        <f t="shared" si="195"/>
        <v>1.351428571428573E-5</v>
      </c>
      <c r="G1903" s="57">
        <f t="shared" si="196"/>
        <v>1.3514285714285729E-6</v>
      </c>
      <c r="H1903" s="4">
        <f t="shared" si="197"/>
        <v>2.1500000000000022E-7</v>
      </c>
      <c r="I1903">
        <v>611900</v>
      </c>
      <c r="J1903">
        <f t="shared" si="199"/>
        <v>2.7009388176172582</v>
      </c>
      <c r="K1903" s="50">
        <f t="shared" si="201"/>
        <v>1556.8672224205575</v>
      </c>
      <c r="L1903" s="53">
        <f t="shared" si="198"/>
        <v>37.845028034204809</v>
      </c>
      <c r="M1903">
        <v>48.400000000000006</v>
      </c>
      <c r="N1903">
        <v>87.9</v>
      </c>
      <c r="O1903">
        <v>167</v>
      </c>
      <c r="P1903">
        <v>-0.94</v>
      </c>
      <c r="Q1903">
        <v>100.37</v>
      </c>
      <c r="R1903" s="7">
        <v>1.8954</v>
      </c>
      <c r="S1903" s="8">
        <v>338440</v>
      </c>
      <c r="T1903">
        <v>3</v>
      </c>
      <c r="U1903" s="9">
        <v>12.391999999999999</v>
      </c>
      <c r="V1903" s="9">
        <v>2.8632</v>
      </c>
      <c r="W1903" s="9">
        <v>11.74</v>
      </c>
      <c r="X1903" s="9">
        <v>12.093</v>
      </c>
      <c r="Y1903" s="9">
        <v>12.446</v>
      </c>
    </row>
    <row r="1904" spans="1:25" hidden="1" x14ac:dyDescent="0.3">
      <c r="A1904" t="s">
        <v>1999</v>
      </c>
      <c r="B1904" t="s">
        <v>2000</v>
      </c>
      <c r="C1904" t="s">
        <v>2046</v>
      </c>
      <c r="D1904" t="s">
        <v>369</v>
      </c>
      <c r="E1904" s="52">
        <f>Transportation!E1904/1000000</f>
        <v>3.2200000000000003E-5</v>
      </c>
      <c r="F1904" s="55">
        <f t="shared" si="195"/>
        <v>7.7846153846153939E-6</v>
      </c>
      <c r="G1904" s="57">
        <f t="shared" si="196"/>
        <v>7.7846153846153932E-7</v>
      </c>
      <c r="H1904" s="4">
        <f t="shared" si="197"/>
        <v>1.2384615384615397E-7</v>
      </c>
      <c r="I1904">
        <v>103400</v>
      </c>
      <c r="J1904">
        <f t="shared" si="199"/>
        <v>9.2070123307543543</v>
      </c>
      <c r="K1904" s="50">
        <f t="shared" si="201"/>
        <v>263.08231867672112</v>
      </c>
      <c r="L1904" s="53">
        <f t="shared" si="198"/>
        <v>21.79981936854016</v>
      </c>
      <c r="M1904">
        <v>13.100000000000001</v>
      </c>
      <c r="N1904">
        <v>28.5</v>
      </c>
      <c r="O1904">
        <v>95.7</v>
      </c>
      <c r="P1904">
        <v>1.38</v>
      </c>
      <c r="Q1904">
        <v>99.27</v>
      </c>
      <c r="R1904" s="7">
        <v>3.3519000000000001</v>
      </c>
      <c r="S1904">
        <v>45525</v>
      </c>
      <c r="T1904">
        <v>2</v>
      </c>
      <c r="U1904" s="9">
        <v>11.385</v>
      </c>
      <c r="V1904" s="9">
        <v>11.393000000000001</v>
      </c>
      <c r="W1904" s="9">
        <v>11.385</v>
      </c>
      <c r="X1904" s="9">
        <v>11.638999999999999</v>
      </c>
      <c r="Y1904" s="9">
        <v>11.891999999999999</v>
      </c>
    </row>
    <row r="1905" spans="1:25" hidden="1" x14ac:dyDescent="0.3">
      <c r="A1905" t="s">
        <v>1999</v>
      </c>
      <c r="B1905" t="s">
        <v>2000</v>
      </c>
      <c r="C1905" t="s">
        <v>2047</v>
      </c>
      <c r="D1905" t="s">
        <v>369</v>
      </c>
      <c r="E1905" s="52">
        <f>Transportation!E1905/1000000</f>
        <v>3.26E-5</v>
      </c>
      <c r="F1905" s="55">
        <f t="shared" si="195"/>
        <v>7.8813186813186891E-6</v>
      </c>
      <c r="G1905" s="57">
        <f t="shared" si="196"/>
        <v>7.8813186813186895E-7</v>
      </c>
      <c r="H1905" s="4">
        <f t="shared" si="197"/>
        <v>1.2538461538461549E-7</v>
      </c>
      <c r="I1905">
        <v>112300</v>
      </c>
      <c r="J1905">
        <f t="shared" si="199"/>
        <v>8.5826467052537847</v>
      </c>
      <c r="K1905" s="50">
        <f t="shared" si="201"/>
        <v>285.72673488777349</v>
      </c>
      <c r="L1905" s="53">
        <f t="shared" si="198"/>
        <v>22.070624578087237</v>
      </c>
      <c r="M1905">
        <v>43.2</v>
      </c>
      <c r="N1905">
        <v>17.100000000000001</v>
      </c>
      <c r="O1905">
        <v>42.400000000000006</v>
      </c>
      <c r="P1905">
        <v>-2.21</v>
      </c>
      <c r="Q1905">
        <v>113.91</v>
      </c>
      <c r="R1905" s="7">
        <v>2.4801000000000002</v>
      </c>
      <c r="S1905">
        <v>2447.8000000000002</v>
      </c>
      <c r="T1905">
        <v>4</v>
      </c>
      <c r="U1905" s="9">
        <v>21.622</v>
      </c>
      <c r="V1905" s="9">
        <v>20.536999999999999</v>
      </c>
      <c r="W1905" s="9">
        <v>19.594999999999999</v>
      </c>
      <c r="X1905" s="9">
        <v>20.295999999999999</v>
      </c>
      <c r="Y1905" s="9">
        <v>22.004000000000001</v>
      </c>
    </row>
    <row r="1906" spans="1:25" hidden="1" x14ac:dyDescent="0.3">
      <c r="A1906" t="s">
        <v>1999</v>
      </c>
      <c r="B1906" t="s">
        <v>2000</v>
      </c>
      <c r="C1906" t="s">
        <v>2048</v>
      </c>
      <c r="D1906" t="s">
        <v>369</v>
      </c>
      <c r="E1906" s="52">
        <f>Transportation!E1906/1000000</f>
        <v>7.1799999999999997E-5</v>
      </c>
      <c r="F1906" s="55">
        <f t="shared" si="195"/>
        <v>1.7358241758241775E-5</v>
      </c>
      <c r="G1906" s="57">
        <f t="shared" si="196"/>
        <v>1.7358241758241776E-6</v>
      </c>
      <c r="H1906" s="4">
        <f t="shared" si="197"/>
        <v>2.7615384615384641E-7</v>
      </c>
      <c r="I1906">
        <v>1422000</v>
      </c>
      <c r="J1906">
        <f t="shared" si="199"/>
        <v>1.4928227320675105</v>
      </c>
      <c r="K1906" s="50">
        <f t="shared" si="201"/>
        <v>3618.0179609119668</v>
      </c>
      <c r="L1906" s="53">
        <f t="shared" si="198"/>
        <v>48.609535113701327</v>
      </c>
      <c r="M1906">
        <v>193</v>
      </c>
      <c r="N1906">
        <v>102</v>
      </c>
      <c r="O1906">
        <v>141</v>
      </c>
      <c r="P1906">
        <v>-2.96</v>
      </c>
      <c r="Q1906">
        <v>104.74</v>
      </c>
      <c r="R1906" s="7">
        <v>1.3765000000000001</v>
      </c>
      <c r="S1906" s="8">
        <v>1784600</v>
      </c>
      <c r="T1906">
        <v>7</v>
      </c>
      <c r="U1906" s="9">
        <v>13.954000000000001</v>
      </c>
      <c r="V1906" s="9">
        <v>13.973000000000001</v>
      </c>
      <c r="W1906" s="9">
        <v>13.099</v>
      </c>
      <c r="X1906" s="9">
        <v>14.048</v>
      </c>
      <c r="Y1906" s="9">
        <v>15.24</v>
      </c>
    </row>
    <row r="1907" spans="1:25" hidden="1" x14ac:dyDescent="0.3">
      <c r="A1907" t="s">
        <v>1999</v>
      </c>
      <c r="B1907" t="s">
        <v>2000</v>
      </c>
      <c r="C1907" t="s">
        <v>2049</v>
      </c>
      <c r="D1907" t="s">
        <v>369</v>
      </c>
      <c r="E1907" s="52">
        <f>Transportation!E1907/1000000</f>
        <v>3.5200000000000002E-5</v>
      </c>
      <c r="F1907" s="55">
        <f t="shared" si="195"/>
        <v>8.5098901098901199E-6</v>
      </c>
      <c r="G1907" s="57">
        <f t="shared" si="196"/>
        <v>8.509890109890119E-7</v>
      </c>
      <c r="H1907" s="4">
        <f t="shared" si="197"/>
        <v>1.3538461538461553E-7</v>
      </c>
      <c r="I1907">
        <v>175900</v>
      </c>
      <c r="J1907">
        <f t="shared" si="199"/>
        <v>5.9164366117111999</v>
      </c>
      <c r="K1907" s="50">
        <f t="shared" si="201"/>
        <v>447.54525972181085</v>
      </c>
      <c r="L1907" s="53">
        <f t="shared" si="198"/>
        <v>23.830858440143274</v>
      </c>
      <c r="M1907">
        <v>46.5</v>
      </c>
      <c r="N1907">
        <v>25.8</v>
      </c>
      <c r="O1907">
        <v>65.400000000000006</v>
      </c>
      <c r="P1907">
        <v>-0.91</v>
      </c>
      <c r="Q1907">
        <v>119.87</v>
      </c>
      <c r="R1907" s="7">
        <v>2.536</v>
      </c>
      <c r="S1907" s="8">
        <v>235280</v>
      </c>
      <c r="T1907">
        <v>4</v>
      </c>
      <c r="U1907" s="9">
        <v>9.2865000000000002</v>
      </c>
      <c r="V1907" s="9">
        <v>6.5476000000000001</v>
      </c>
      <c r="W1907" s="9">
        <v>9.0823</v>
      </c>
      <c r="X1907" s="9">
        <v>9.2888999999999999</v>
      </c>
      <c r="Y1907" s="9">
        <v>9.2888999999999999</v>
      </c>
    </row>
    <row r="1908" spans="1:25" hidden="1" x14ac:dyDescent="0.3">
      <c r="A1908" t="s">
        <v>1999</v>
      </c>
      <c r="B1908" t="s">
        <v>2000</v>
      </c>
      <c r="C1908" t="s">
        <v>2050</v>
      </c>
      <c r="D1908" t="s">
        <v>369</v>
      </c>
      <c r="E1908" s="52">
        <f>Transportation!E1908/1000000</f>
        <v>4.5600000000000004E-6</v>
      </c>
      <c r="F1908" s="55">
        <f t="shared" si="195"/>
        <v>1.1024175824175837E-6</v>
      </c>
      <c r="G1908" s="57">
        <f t="shared" si="196"/>
        <v>1.1024175824175837E-7</v>
      </c>
      <c r="H1908" s="4">
        <f t="shared" si="197"/>
        <v>1.7538461538461557E-8</v>
      </c>
      <c r="I1908">
        <v>128800</v>
      </c>
      <c r="J1908">
        <f t="shared" si="199"/>
        <v>1.0467244565217393</v>
      </c>
      <c r="K1908" s="50">
        <f t="shared" si="201"/>
        <v>327.70795595320772</v>
      </c>
      <c r="L1908" s="53">
        <f t="shared" si="198"/>
        <v>3.0871793888367427</v>
      </c>
      <c r="M1908">
        <v>24.700000000000003</v>
      </c>
      <c r="N1908">
        <v>25.900000000000002</v>
      </c>
      <c r="O1908">
        <v>807</v>
      </c>
      <c r="P1908">
        <v>-2.13</v>
      </c>
      <c r="Q1908">
        <v>106.12</v>
      </c>
      <c r="R1908" s="7">
        <v>31.169</v>
      </c>
      <c r="S1908">
        <v>42513</v>
      </c>
      <c r="T1908">
        <v>4</v>
      </c>
      <c r="U1908" s="9">
        <v>11.981</v>
      </c>
      <c r="V1908" s="9">
        <v>11.936999999999999</v>
      </c>
      <c r="W1908" s="9">
        <v>11.487</v>
      </c>
      <c r="X1908" s="9">
        <v>11.993</v>
      </c>
      <c r="Y1908" s="9">
        <v>12.093999999999999</v>
      </c>
    </row>
    <row r="1909" spans="1:25" hidden="1" x14ac:dyDescent="0.3">
      <c r="A1909" t="s">
        <v>1999</v>
      </c>
      <c r="B1909" t="s">
        <v>2000</v>
      </c>
      <c r="C1909" t="s">
        <v>2051</v>
      </c>
      <c r="D1909" t="s">
        <v>369</v>
      </c>
      <c r="E1909" s="52">
        <f>Transportation!E1909/1000000</f>
        <v>1.4200000000000001E-5</v>
      </c>
      <c r="F1909" s="55">
        <f t="shared" si="195"/>
        <v>3.432967032967037E-6</v>
      </c>
      <c r="G1909" s="57">
        <f t="shared" si="196"/>
        <v>3.4329670329670369E-7</v>
      </c>
      <c r="H1909" s="4">
        <f t="shared" si="197"/>
        <v>5.4615384615384676E-8</v>
      </c>
      <c r="I1909">
        <v>109700</v>
      </c>
      <c r="J1909">
        <f t="shared" si="199"/>
        <v>3.8270585688240657</v>
      </c>
      <c r="K1909" s="50">
        <f t="shared" si="201"/>
        <v>279.11151217443233</v>
      </c>
      <c r="L1909" s="53">
        <f t="shared" si="198"/>
        <v>9.6135849389214325</v>
      </c>
      <c r="M1909">
        <v>6.67</v>
      </c>
      <c r="N1909">
        <v>42.5</v>
      </c>
      <c r="O1909">
        <v>408</v>
      </c>
      <c r="P1909">
        <v>-7.77</v>
      </c>
      <c r="Q1909">
        <v>112.2</v>
      </c>
      <c r="R1909" s="7">
        <v>9.5984999999999996</v>
      </c>
      <c r="S1909" s="8">
        <v>324260</v>
      </c>
      <c r="T1909">
        <v>2</v>
      </c>
      <c r="U1909" s="9">
        <v>15.954000000000001</v>
      </c>
      <c r="V1909" s="9">
        <v>15.888999999999999</v>
      </c>
      <c r="W1909" s="9">
        <v>15.586</v>
      </c>
      <c r="X1909" s="9">
        <v>15.782999999999999</v>
      </c>
      <c r="Y1909" s="9">
        <v>15.981</v>
      </c>
    </row>
    <row r="1910" spans="1:25" hidden="1" x14ac:dyDescent="0.3">
      <c r="A1910" t="s">
        <v>1999</v>
      </c>
      <c r="B1910" t="s">
        <v>2000</v>
      </c>
      <c r="C1910" t="s">
        <v>2052</v>
      </c>
      <c r="D1910" t="s">
        <v>369</v>
      </c>
      <c r="E1910" s="52">
        <f>Transportation!E1910/1000000</f>
        <v>7.1600000000000001E-6</v>
      </c>
      <c r="F1910" s="55">
        <f t="shared" si="195"/>
        <v>1.7309890109890128E-6</v>
      </c>
      <c r="G1910" s="57">
        <f t="shared" si="196"/>
        <v>1.7309890109890128E-7</v>
      </c>
      <c r="H1910" s="4">
        <f t="shared" si="197"/>
        <v>2.7538461538461564E-8</v>
      </c>
      <c r="I1910">
        <v>160600</v>
      </c>
      <c r="J1910">
        <f t="shared" si="199"/>
        <v>1.3181076276463264</v>
      </c>
      <c r="K1910" s="50">
        <f t="shared" si="201"/>
        <v>408.6172183702264</v>
      </c>
      <c r="L1910" s="53">
        <f t="shared" si="198"/>
        <v>4.8474132508927799</v>
      </c>
      <c r="M1910">
        <v>21.1</v>
      </c>
      <c r="N1910">
        <v>35</v>
      </c>
      <c r="O1910">
        <v>705</v>
      </c>
      <c r="P1910">
        <v>-7.65</v>
      </c>
      <c r="Q1910">
        <v>112.9</v>
      </c>
      <c r="R1910" s="7">
        <v>20.149999999999999</v>
      </c>
      <c r="S1910" s="8">
        <v>396500</v>
      </c>
      <c r="T1910">
        <v>2</v>
      </c>
      <c r="U1910" s="9">
        <v>14.653</v>
      </c>
      <c r="V1910" s="9">
        <v>14.63</v>
      </c>
      <c r="W1910" s="9">
        <v>14.545999999999999</v>
      </c>
      <c r="X1910" s="9">
        <v>14.62</v>
      </c>
      <c r="Y1910" s="9">
        <v>14.695</v>
      </c>
    </row>
    <row r="1911" spans="1:25" hidden="1" x14ac:dyDescent="0.3">
      <c r="A1911" t="s">
        <v>1999</v>
      </c>
      <c r="B1911" t="s">
        <v>2000</v>
      </c>
      <c r="C1911" t="s">
        <v>2053</v>
      </c>
      <c r="D1911" t="s">
        <v>369</v>
      </c>
      <c r="E1911" s="52">
        <f>Transportation!E1911/1000000</f>
        <v>5.8500000000000007E-6</v>
      </c>
      <c r="F1911" s="55">
        <f t="shared" si="195"/>
        <v>1.4142857142857159E-6</v>
      </c>
      <c r="G1911" s="57">
        <f t="shared" si="196"/>
        <v>1.4142857142857159E-7</v>
      </c>
      <c r="H1911" s="4">
        <f t="shared" si="197"/>
        <v>2.2500000000000023E-8</v>
      </c>
      <c r="I1911">
        <v>249200</v>
      </c>
      <c r="J1911">
        <f t="shared" si="199"/>
        <v>0.6940507373595507</v>
      </c>
      <c r="K1911" s="50">
        <f t="shared" si="201"/>
        <v>634.04365390946703</v>
      </c>
      <c r="L1911" s="53">
        <f t="shared" si="198"/>
        <v>3.9605261896260839</v>
      </c>
      <c r="M1911">
        <v>120</v>
      </c>
      <c r="N1911">
        <v>22.700000000000003</v>
      </c>
      <c r="O1911">
        <v>519</v>
      </c>
      <c r="P1911">
        <v>-6.9</v>
      </c>
      <c r="Q1911">
        <v>109.61</v>
      </c>
      <c r="R1911" s="7">
        <v>22.844000000000001</v>
      </c>
      <c r="S1911" s="8">
        <v>1196000</v>
      </c>
      <c r="T1911">
        <v>8</v>
      </c>
      <c r="U1911" s="9">
        <v>14.307</v>
      </c>
      <c r="V1911" s="9">
        <v>8.7079000000000004</v>
      </c>
      <c r="W1911" s="9">
        <v>13.45</v>
      </c>
      <c r="X1911" s="9">
        <v>13.949</v>
      </c>
      <c r="Y1911" s="9">
        <v>14.695</v>
      </c>
    </row>
    <row r="1912" spans="1:25" hidden="1" x14ac:dyDescent="0.3">
      <c r="A1912" t="s">
        <v>1999</v>
      </c>
      <c r="B1912" t="s">
        <v>2000</v>
      </c>
      <c r="C1912" t="s">
        <v>2054</v>
      </c>
      <c r="D1912" t="s">
        <v>369</v>
      </c>
      <c r="E1912" s="52">
        <f>Transportation!E1912/1000000</f>
        <v>1.9599999999999999E-4</v>
      </c>
      <c r="F1912" s="55">
        <f t="shared" si="195"/>
        <v>4.738461538461543E-5</v>
      </c>
      <c r="G1912" s="57">
        <f t="shared" si="196"/>
        <v>4.7384615384615437E-6</v>
      </c>
      <c r="H1912" s="4">
        <f t="shared" si="197"/>
        <v>7.5384615384615459E-7</v>
      </c>
      <c r="I1912">
        <v>612800</v>
      </c>
      <c r="J1912">
        <f t="shared" si="199"/>
        <v>9.4562883485639695</v>
      </c>
      <c r="K1912" s="50">
        <f t="shared" si="201"/>
        <v>1559.1571072059446</v>
      </c>
      <c r="L1912" s="53">
        <f t="shared" si="198"/>
        <v>132.69455267807049</v>
      </c>
      <c r="M1912">
        <v>47.5</v>
      </c>
      <c r="N1912">
        <v>88.9</v>
      </c>
      <c r="O1912">
        <v>31.700000000000003</v>
      </c>
      <c r="P1912">
        <v>0.53</v>
      </c>
      <c r="Q1912">
        <v>101.44</v>
      </c>
      <c r="R1912" s="7">
        <v>0.35653000000000001</v>
      </c>
      <c r="S1912" s="8">
        <v>493470</v>
      </c>
      <c r="T1912">
        <v>2</v>
      </c>
      <c r="U1912" s="9">
        <v>19.341000000000001</v>
      </c>
      <c r="V1912" s="9">
        <v>19.295999999999999</v>
      </c>
      <c r="W1912" s="9">
        <v>18.916</v>
      </c>
      <c r="X1912" s="9">
        <v>19.134</v>
      </c>
      <c r="Y1912" s="9">
        <v>19.352</v>
      </c>
    </row>
    <row r="1913" spans="1:25" hidden="1" x14ac:dyDescent="0.3">
      <c r="A1913" t="s">
        <v>1999</v>
      </c>
      <c r="B1913" t="s">
        <v>2000</v>
      </c>
      <c r="C1913" t="s">
        <v>2055</v>
      </c>
      <c r="D1913" t="s">
        <v>369</v>
      </c>
      <c r="E1913" s="52">
        <f>Transportation!E1913/1000000</f>
        <v>4.4299999999999999E-6</v>
      </c>
      <c r="F1913" s="55">
        <f t="shared" si="195"/>
        <v>1.0709890109890121E-6</v>
      </c>
      <c r="G1913" s="57">
        <f t="shared" si="196"/>
        <v>1.070989010989012E-7</v>
      </c>
      <c r="H1913" s="4">
        <f t="shared" si="197"/>
        <v>1.7038461538461556E-8</v>
      </c>
      <c r="I1913">
        <v>109300</v>
      </c>
      <c r="J1913">
        <f t="shared" si="199"/>
        <v>1.1983038540713633</v>
      </c>
      <c r="K1913" s="50">
        <f t="shared" si="201"/>
        <v>278.09378560314906</v>
      </c>
      <c r="L1913" s="53">
        <f t="shared" si="198"/>
        <v>2.9991676957339406</v>
      </c>
      <c r="M1913">
        <v>44.1</v>
      </c>
      <c r="N1913">
        <v>16.5</v>
      </c>
      <c r="O1913">
        <v>519</v>
      </c>
      <c r="P1913">
        <v>-6.91</v>
      </c>
      <c r="Q1913">
        <v>109.39</v>
      </c>
      <c r="R1913" s="7">
        <v>31.541</v>
      </c>
      <c r="S1913" s="8">
        <v>368850</v>
      </c>
      <c r="T1913">
        <v>4</v>
      </c>
      <c r="U1913" s="9">
        <v>14.499000000000001</v>
      </c>
      <c r="V1913" s="9">
        <v>10.064</v>
      </c>
      <c r="W1913" s="9">
        <v>13.6</v>
      </c>
      <c r="X1913" s="9">
        <v>14.222</v>
      </c>
      <c r="Y1913" s="9">
        <v>14.843999999999999</v>
      </c>
    </row>
    <row r="1914" spans="1:25" hidden="1" x14ac:dyDescent="0.3">
      <c r="A1914" t="s">
        <v>1999</v>
      </c>
      <c r="B1914" t="s">
        <v>2000</v>
      </c>
      <c r="C1914" t="s">
        <v>2056</v>
      </c>
      <c r="D1914" t="s">
        <v>369</v>
      </c>
      <c r="E1914" s="52">
        <f>Transportation!E1914/1000000</f>
        <v>3.0899999999999999E-5</v>
      </c>
      <c r="F1914" s="55">
        <f t="shared" si="195"/>
        <v>7.4703296703296776E-6</v>
      </c>
      <c r="G1914" s="57">
        <f t="shared" si="196"/>
        <v>7.4703296703296774E-7</v>
      </c>
      <c r="H1914" s="4">
        <f t="shared" si="197"/>
        <v>1.1884615384615396E-7</v>
      </c>
      <c r="I1914">
        <v>240800</v>
      </c>
      <c r="J1914">
        <f t="shared" si="199"/>
        <v>3.7938957122093022</v>
      </c>
      <c r="K1914" s="50">
        <f t="shared" si="201"/>
        <v>612.67139591251873</v>
      </c>
      <c r="L1914" s="53">
        <f t="shared" si="198"/>
        <v>20.919702437512132</v>
      </c>
      <c r="M1914">
        <v>27.5</v>
      </c>
      <c r="N1914">
        <v>45.900000000000006</v>
      </c>
      <c r="O1914">
        <v>167</v>
      </c>
      <c r="P1914">
        <v>2.96</v>
      </c>
      <c r="Q1914">
        <v>99.07</v>
      </c>
      <c r="R1914" s="7">
        <v>3.6314000000000002</v>
      </c>
      <c r="S1914" s="8">
        <v>326080</v>
      </c>
      <c r="T1914">
        <v>2</v>
      </c>
      <c r="U1914" s="9">
        <v>10.423999999999999</v>
      </c>
      <c r="V1914" s="9">
        <v>10.542999999999999</v>
      </c>
      <c r="W1914" s="9">
        <v>10.417999999999999</v>
      </c>
      <c r="X1914" s="9">
        <v>10.8</v>
      </c>
      <c r="Y1914" s="9">
        <v>11.182</v>
      </c>
    </row>
    <row r="1915" spans="1:25" hidden="1" x14ac:dyDescent="0.3">
      <c r="A1915" t="s">
        <v>1999</v>
      </c>
      <c r="B1915" t="s">
        <v>2000</v>
      </c>
      <c r="C1915" t="s">
        <v>2057</v>
      </c>
      <c r="D1915" t="s">
        <v>369</v>
      </c>
      <c r="E1915" s="52">
        <f>Transportation!E1915/1000000</f>
        <v>9.3100000000000013E-5</v>
      </c>
      <c r="F1915" s="55">
        <f t="shared" si="195"/>
        <v>2.2507692307692334E-5</v>
      </c>
      <c r="G1915" s="57">
        <f t="shared" si="196"/>
        <v>2.2507692307692335E-6</v>
      </c>
      <c r="H1915" s="4">
        <f t="shared" si="197"/>
        <v>3.5807692307692345E-7</v>
      </c>
      <c r="I1915">
        <v>492300</v>
      </c>
      <c r="J1915">
        <f t="shared" si="199"/>
        <v>5.5911769500304702</v>
      </c>
      <c r="K1915" s="50">
        <f t="shared" si="201"/>
        <v>1252.5669776068646</v>
      </c>
      <c r="L1915" s="53">
        <f t="shared" si="198"/>
        <v>63.029912522083492</v>
      </c>
      <c r="M1915">
        <v>48.800000000000004</v>
      </c>
      <c r="N1915">
        <v>70.400000000000006</v>
      </c>
      <c r="O1915">
        <v>77.600000000000009</v>
      </c>
      <c r="P1915">
        <v>-0.03</v>
      </c>
      <c r="Q1915">
        <v>109.33</v>
      </c>
      <c r="R1915" s="7">
        <v>1.1022000000000001</v>
      </c>
      <c r="S1915" s="8">
        <v>440240</v>
      </c>
      <c r="T1915">
        <v>4</v>
      </c>
      <c r="U1915" s="9">
        <v>13.249000000000001</v>
      </c>
      <c r="V1915" s="9">
        <v>13.215999999999999</v>
      </c>
      <c r="W1915" s="9">
        <v>12.949</v>
      </c>
      <c r="X1915" s="9">
        <v>13.148999999999999</v>
      </c>
      <c r="Y1915" s="9">
        <v>13.55</v>
      </c>
    </row>
    <row r="1916" spans="1:25" hidden="1" x14ac:dyDescent="0.3">
      <c r="A1916" t="s">
        <v>1999</v>
      </c>
      <c r="B1916" t="s">
        <v>2000</v>
      </c>
      <c r="C1916" t="s">
        <v>2058</v>
      </c>
      <c r="D1916" t="s">
        <v>369</v>
      </c>
      <c r="E1916" s="52">
        <f>Transportation!E1916/1000000</f>
        <v>1.6900000000000001E-5</v>
      </c>
      <c r="F1916" s="55">
        <f t="shared" si="195"/>
        <v>4.0857142857142899E-6</v>
      </c>
      <c r="G1916" s="57">
        <f t="shared" si="196"/>
        <v>4.0857142857142902E-7</v>
      </c>
      <c r="H1916" s="4">
        <f t="shared" si="197"/>
        <v>6.5000000000000066E-8</v>
      </c>
      <c r="I1916">
        <v>158100</v>
      </c>
      <c r="J1916">
        <f t="shared" si="199"/>
        <v>3.1603721537001896</v>
      </c>
      <c r="K1916" s="50">
        <f t="shared" si="201"/>
        <v>402.25642729970605</v>
      </c>
      <c r="L1916" s="53">
        <f t="shared" si="198"/>
        <v>11.44152010336424</v>
      </c>
      <c r="M1916">
        <v>12.5</v>
      </c>
      <c r="N1916">
        <v>44.800000000000004</v>
      </c>
      <c r="O1916">
        <v>360</v>
      </c>
      <c r="P1916">
        <v>-7.77</v>
      </c>
      <c r="Q1916">
        <v>113.21</v>
      </c>
      <c r="R1916" s="7">
        <v>8.0513999999999992</v>
      </c>
      <c r="S1916" s="8">
        <v>114750</v>
      </c>
      <c r="T1916">
        <v>2</v>
      </c>
      <c r="U1916" s="9">
        <v>12.144</v>
      </c>
      <c r="V1916" s="9">
        <v>3.2755999999999998</v>
      </c>
      <c r="W1916" s="9">
        <v>12.144</v>
      </c>
      <c r="X1916" s="9">
        <v>12.144</v>
      </c>
      <c r="Y1916" s="9">
        <v>12.144</v>
      </c>
    </row>
    <row r="1917" spans="1:25" hidden="1" x14ac:dyDescent="0.3">
      <c r="A1917" t="s">
        <v>1999</v>
      </c>
      <c r="B1917" t="s">
        <v>2000</v>
      </c>
      <c r="C1917" t="s">
        <v>2059</v>
      </c>
      <c r="D1917" t="s">
        <v>369</v>
      </c>
      <c r="E1917" s="52">
        <f>Transportation!E1917/1000000</f>
        <v>1.1800000000000001E-5</v>
      </c>
      <c r="F1917" s="55">
        <f t="shared" si="195"/>
        <v>2.852747252747256E-6</v>
      </c>
      <c r="G1917" s="57">
        <f t="shared" si="196"/>
        <v>2.8527472527472561E-7</v>
      </c>
      <c r="H1917" s="4">
        <f t="shared" si="197"/>
        <v>4.5384615384615432E-8</v>
      </c>
      <c r="I1917">
        <v>134100</v>
      </c>
      <c r="J1917">
        <f t="shared" si="199"/>
        <v>2.6015766219239373</v>
      </c>
      <c r="K1917" s="50">
        <f t="shared" si="201"/>
        <v>341.19283302271083</v>
      </c>
      <c r="L1917" s="53">
        <f t="shared" si="198"/>
        <v>7.9887536816389382</v>
      </c>
      <c r="M1917">
        <v>18.100000000000001</v>
      </c>
      <c r="N1917">
        <v>31.5</v>
      </c>
      <c r="O1917">
        <v>369</v>
      </c>
      <c r="P1917">
        <v>-6.54</v>
      </c>
      <c r="Q1917">
        <v>107.45</v>
      </c>
      <c r="R1917" s="7">
        <v>11.702</v>
      </c>
      <c r="S1917" s="8">
        <v>265920</v>
      </c>
      <c r="T1917">
        <v>1</v>
      </c>
      <c r="U1917" s="9">
        <v>15.930999999999999</v>
      </c>
      <c r="V1917" s="9">
        <v>15.930999999999999</v>
      </c>
      <c r="W1917" s="9">
        <v>15.930999999999999</v>
      </c>
      <c r="X1917" s="9">
        <v>15.930999999999999</v>
      </c>
      <c r="Y1917" s="9">
        <v>15.930999999999999</v>
      </c>
    </row>
    <row r="1918" spans="1:25" hidden="1" x14ac:dyDescent="0.3">
      <c r="A1918" t="s">
        <v>1999</v>
      </c>
      <c r="B1918" t="s">
        <v>2000</v>
      </c>
      <c r="C1918" t="s">
        <v>2060</v>
      </c>
      <c r="D1918" t="s">
        <v>369</v>
      </c>
      <c r="E1918" s="52">
        <f>Transportation!E1918/1000000</f>
        <v>9.1099999999999992E-6</v>
      </c>
      <c r="F1918" s="55">
        <f t="shared" si="195"/>
        <v>2.2024175824175846E-6</v>
      </c>
      <c r="G1918" s="57">
        <f t="shared" si="196"/>
        <v>2.2024175824175844E-7</v>
      </c>
      <c r="H1918" s="4">
        <f t="shared" si="197"/>
        <v>3.5038461538461568E-8</v>
      </c>
      <c r="I1918">
        <v>213600</v>
      </c>
      <c r="J1918">
        <f t="shared" si="199"/>
        <v>1.2609577071629212</v>
      </c>
      <c r="K1918" s="50">
        <f t="shared" si="201"/>
        <v>543.46598906525753</v>
      </c>
      <c r="L1918" s="53">
        <f t="shared" si="198"/>
        <v>6.1675886474348074</v>
      </c>
      <c r="M1918">
        <v>58.7</v>
      </c>
      <c r="N1918">
        <v>27.900000000000002</v>
      </c>
      <c r="O1918">
        <v>390</v>
      </c>
      <c r="P1918">
        <v>-7.43</v>
      </c>
      <c r="Q1918">
        <v>109.24</v>
      </c>
      <c r="R1918" s="7">
        <v>14.006</v>
      </c>
      <c r="S1918" s="8">
        <v>873350</v>
      </c>
      <c r="T1918">
        <v>4</v>
      </c>
      <c r="U1918" s="9">
        <v>13.599</v>
      </c>
      <c r="V1918" s="9">
        <v>13.599</v>
      </c>
      <c r="W1918" s="9">
        <v>13.55</v>
      </c>
      <c r="X1918" s="9">
        <v>13.6</v>
      </c>
      <c r="Y1918" s="9">
        <v>13.798999999999999</v>
      </c>
    </row>
    <row r="1919" spans="1:25" hidden="1" x14ac:dyDescent="0.3">
      <c r="A1919" t="s">
        <v>1999</v>
      </c>
      <c r="B1919" t="s">
        <v>2000</v>
      </c>
      <c r="C1919" t="s">
        <v>2061</v>
      </c>
      <c r="D1919" t="s">
        <v>369</v>
      </c>
      <c r="E1919" s="52">
        <f>Transportation!E1919/1000000</f>
        <v>9.980000000000001E-6</v>
      </c>
      <c r="F1919" s="55">
        <f t="shared" si="195"/>
        <v>2.4127472527472555E-6</v>
      </c>
      <c r="G1919" s="57">
        <f t="shared" si="196"/>
        <v>2.4127472527472553E-7</v>
      </c>
      <c r="H1919" s="4">
        <f t="shared" si="197"/>
        <v>3.8384615384615422E-8</v>
      </c>
      <c r="I1919">
        <v>106500</v>
      </c>
      <c r="J1919">
        <f t="shared" si="199"/>
        <v>2.7705393661971836</v>
      </c>
      <c r="K1919" s="50">
        <f t="shared" si="201"/>
        <v>270.96969960416629</v>
      </c>
      <c r="L1919" s="53">
        <f t="shared" si="198"/>
        <v>6.7565899781997123</v>
      </c>
      <c r="M1919">
        <v>15.3</v>
      </c>
      <c r="N1919">
        <v>27.200000000000003</v>
      </c>
      <c r="O1919">
        <v>367</v>
      </c>
      <c r="P1919">
        <v>-7.34</v>
      </c>
      <c r="Q1919">
        <v>110.5</v>
      </c>
      <c r="R1919" s="7">
        <v>13.488</v>
      </c>
      <c r="S1919" s="8">
        <v>314570</v>
      </c>
      <c r="T1919">
        <v>2</v>
      </c>
      <c r="U1919" s="9">
        <v>12.034000000000001</v>
      </c>
      <c r="V1919" s="9">
        <v>12.053000000000001</v>
      </c>
      <c r="W1919" s="9">
        <v>11.891999999999999</v>
      </c>
      <c r="X1919" s="9">
        <v>12.068</v>
      </c>
      <c r="Y1919" s="9">
        <v>12.244999999999999</v>
      </c>
    </row>
    <row r="1920" spans="1:25" hidden="1" x14ac:dyDescent="0.3">
      <c r="A1920" t="s">
        <v>1999</v>
      </c>
      <c r="B1920" t="s">
        <v>2000</v>
      </c>
      <c r="C1920" t="s">
        <v>2062</v>
      </c>
      <c r="D1920" t="s">
        <v>369</v>
      </c>
      <c r="E1920" s="52">
        <f>Transportation!E1920/1000000</f>
        <v>8.5199999999999997E-5</v>
      </c>
      <c r="F1920" s="55">
        <f t="shared" si="195"/>
        <v>2.0597802197802217E-5</v>
      </c>
      <c r="G1920" s="57">
        <f t="shared" si="196"/>
        <v>2.059780219780222E-6</v>
      </c>
      <c r="H1920" s="4">
        <f t="shared" si="197"/>
        <v>3.2769230769230798E-7</v>
      </c>
      <c r="I1920">
        <v>494800</v>
      </c>
      <c r="J1920">
        <f t="shared" si="199"/>
        <v>5.0908851050929664</v>
      </c>
      <c r="K1920" s="50">
        <f t="shared" si="201"/>
        <v>1258.9277686773848</v>
      </c>
      <c r="L1920" s="53">
        <f t="shared" si="198"/>
        <v>57.681509633528592</v>
      </c>
      <c r="M1920">
        <v>45.6</v>
      </c>
      <c r="N1920">
        <v>73.3</v>
      </c>
      <c r="O1920">
        <v>89</v>
      </c>
      <c r="P1920">
        <v>-0.49</v>
      </c>
      <c r="Q1920">
        <v>117.14</v>
      </c>
      <c r="R1920" s="7">
        <v>1.2142999999999999</v>
      </c>
      <c r="S1920" s="8">
        <v>161350</v>
      </c>
      <c r="T1920">
        <v>3</v>
      </c>
      <c r="U1920" s="9">
        <v>12.757</v>
      </c>
      <c r="V1920" s="9">
        <v>12.125999999999999</v>
      </c>
      <c r="W1920" s="9">
        <v>11.03</v>
      </c>
      <c r="X1920" s="9">
        <v>11.132</v>
      </c>
      <c r="Y1920" s="9">
        <v>12.798</v>
      </c>
    </row>
    <row r="1921" spans="1:25" hidden="1" x14ac:dyDescent="0.3">
      <c r="A1921" t="s">
        <v>1999</v>
      </c>
      <c r="B1921" t="s">
        <v>2000</v>
      </c>
      <c r="C1921" t="s">
        <v>2063</v>
      </c>
      <c r="D1921" t="s">
        <v>369</v>
      </c>
      <c r="E1921" s="52">
        <f>Transportation!E1921/1000000</f>
        <v>1.6699999999999999E-5</v>
      </c>
      <c r="F1921" s="55">
        <f t="shared" si="195"/>
        <v>4.0373626373626415E-6</v>
      </c>
      <c r="G1921" s="57">
        <f t="shared" si="196"/>
        <v>4.0373626373626416E-7</v>
      </c>
      <c r="H1921" s="4">
        <f t="shared" si="197"/>
        <v>6.4230769230769293E-8</v>
      </c>
      <c r="I1921">
        <v>787000</v>
      </c>
      <c r="J1921">
        <f t="shared" si="199"/>
        <v>0.62737199809402799</v>
      </c>
      <c r="K1921" s="50">
        <f t="shared" si="201"/>
        <v>2002.3770289998017</v>
      </c>
      <c r="L1921" s="53">
        <f t="shared" si="198"/>
        <v>11.306117498590702</v>
      </c>
      <c r="M1921">
        <v>183</v>
      </c>
      <c r="N1921">
        <v>58.1</v>
      </c>
      <c r="O1921">
        <v>436</v>
      </c>
      <c r="P1921">
        <v>-7.02</v>
      </c>
      <c r="Q1921">
        <v>110.4</v>
      </c>
      <c r="R1921" s="7">
        <v>7.5065999999999997</v>
      </c>
      <c r="S1921" s="8">
        <v>1989100</v>
      </c>
      <c r="T1921">
        <v>12</v>
      </c>
      <c r="U1921" s="9">
        <v>14.238</v>
      </c>
      <c r="V1921" s="9">
        <v>9.6186000000000007</v>
      </c>
      <c r="W1921" s="9">
        <v>12.144</v>
      </c>
      <c r="X1921" s="9">
        <v>13.974</v>
      </c>
      <c r="Y1921" s="9">
        <v>14.992000000000001</v>
      </c>
    </row>
    <row r="1922" spans="1:25" hidden="1" x14ac:dyDescent="0.3">
      <c r="A1922" t="s">
        <v>1999</v>
      </c>
      <c r="B1922" t="s">
        <v>2000</v>
      </c>
      <c r="C1922" t="s">
        <v>2064</v>
      </c>
      <c r="D1922" t="s">
        <v>369</v>
      </c>
      <c r="E1922" s="52">
        <f>Transportation!E1922/1000000</f>
        <v>3.96E-5</v>
      </c>
      <c r="F1922" s="55">
        <f t="shared" ref="F1922:F1985" si="202">0.241758241758242*E1922</f>
        <v>9.5736263736263842E-6</v>
      </c>
      <c r="G1922" s="57">
        <f t="shared" ref="G1922:G1985" si="203">0.0241758241758242*E1922</f>
        <v>9.5736263736263834E-7</v>
      </c>
      <c r="H1922" s="4">
        <f t="shared" ref="H1922:H1985" si="204">0.00384615384615385*E1922</f>
        <v>1.5230769230769246E-7</v>
      </c>
      <c r="I1922">
        <v>140000</v>
      </c>
      <c r="J1922">
        <f t="shared" si="199"/>
        <v>8.3627775</v>
      </c>
      <c r="K1922" s="50">
        <f t="shared" si="201"/>
        <v>356.20429994913883</v>
      </c>
      <c r="L1922" s="53">
        <f t="shared" ref="L1922:L1985" si="205">(J1922/10)*K1922*0.09</f>
        <v>26.809715745161181</v>
      </c>
      <c r="M1922">
        <v>16.600000000000001</v>
      </c>
      <c r="N1922">
        <v>34.4</v>
      </c>
      <c r="O1922">
        <v>105</v>
      </c>
      <c r="P1922">
        <v>-0.88</v>
      </c>
      <c r="Q1922">
        <v>131.29</v>
      </c>
      <c r="R1922" s="7">
        <v>3.0590999999999999</v>
      </c>
      <c r="S1922">
        <v>41320</v>
      </c>
      <c r="T1922">
        <v>3</v>
      </c>
      <c r="U1922" s="9">
        <v>4.0472999999999999</v>
      </c>
      <c r="V1922" s="9">
        <v>1.7685</v>
      </c>
      <c r="W1922" s="9">
        <v>4.0240999999999998</v>
      </c>
      <c r="X1922" s="9">
        <v>4.1620999999999997</v>
      </c>
      <c r="Y1922" s="9">
        <v>4.3002000000000002</v>
      </c>
    </row>
    <row r="1923" spans="1:25" hidden="1" x14ac:dyDescent="0.3">
      <c r="A1923" t="s">
        <v>1999</v>
      </c>
      <c r="B1923" t="s">
        <v>2000</v>
      </c>
      <c r="C1923" t="s">
        <v>2065</v>
      </c>
      <c r="D1923" t="s">
        <v>369</v>
      </c>
      <c r="E1923" s="52">
        <f>Transportation!E1923/1000000</f>
        <v>1.1E-5</v>
      </c>
      <c r="F1923" s="55">
        <f t="shared" si="202"/>
        <v>2.6593406593406621E-6</v>
      </c>
      <c r="G1923" s="57">
        <f t="shared" si="203"/>
        <v>2.6593406593406619E-7</v>
      </c>
      <c r="H1923" s="4">
        <f t="shared" si="204"/>
        <v>4.2307692307692347E-8</v>
      </c>
      <c r="I1923">
        <v>102100</v>
      </c>
      <c r="J1923">
        <f t="shared" ref="J1923:J1986" si="206">((591307500000)*E1923)/(20*I1923)</f>
        <v>3.1852999510284037</v>
      </c>
      <c r="K1923" s="50">
        <f t="shared" ref="K1923:K1935" si="207">I1923*CVDIDN</f>
        <v>259.77470732005054</v>
      </c>
      <c r="L1923" s="53">
        <f t="shared" si="205"/>
        <v>7.4471432625447731</v>
      </c>
      <c r="M1923">
        <v>10.8</v>
      </c>
      <c r="N1923">
        <v>31.1</v>
      </c>
      <c r="O1923">
        <v>395</v>
      </c>
      <c r="P1923">
        <v>-6.56</v>
      </c>
      <c r="Q1923">
        <v>107.76</v>
      </c>
      <c r="R1923" s="7">
        <v>12.683999999999999</v>
      </c>
      <c r="S1923" s="8">
        <v>177650</v>
      </c>
      <c r="T1923">
        <v>1</v>
      </c>
      <c r="U1923" s="9">
        <v>15.438000000000001</v>
      </c>
      <c r="V1923" s="9">
        <v>15.438000000000001</v>
      </c>
      <c r="W1923" s="9">
        <v>15.438000000000001</v>
      </c>
      <c r="X1923" s="9">
        <v>15.438000000000001</v>
      </c>
      <c r="Y1923" s="9">
        <v>15.438000000000001</v>
      </c>
    </row>
    <row r="1924" spans="1:25" hidden="1" x14ac:dyDescent="0.3">
      <c r="A1924" t="s">
        <v>1999</v>
      </c>
      <c r="B1924" t="s">
        <v>2000</v>
      </c>
      <c r="C1924" t="s">
        <v>2066</v>
      </c>
      <c r="D1924" t="s">
        <v>369</v>
      </c>
      <c r="E1924" s="52">
        <f>Transportation!E1924/1000000</f>
        <v>8.8100000000000004E-6</v>
      </c>
      <c r="F1924" s="55">
        <f t="shared" si="202"/>
        <v>2.1298901098901123E-6</v>
      </c>
      <c r="G1924" s="57">
        <f t="shared" si="203"/>
        <v>2.1298901098901122E-7</v>
      </c>
      <c r="H1924" s="4">
        <f t="shared" si="204"/>
        <v>3.3884615384615415E-8</v>
      </c>
      <c r="I1924">
        <v>140700</v>
      </c>
      <c r="J1924">
        <f t="shared" si="206"/>
        <v>1.8512505597014925</v>
      </c>
      <c r="K1924" s="50">
        <f t="shared" si="207"/>
        <v>357.98532144888452</v>
      </c>
      <c r="L1924" s="53">
        <f t="shared" si="205"/>
        <v>5.9644847402744947</v>
      </c>
      <c r="M1924">
        <v>21.5</v>
      </c>
      <c r="N1924">
        <v>30.3</v>
      </c>
      <c r="O1924">
        <v>479</v>
      </c>
      <c r="P1924">
        <v>-6.92</v>
      </c>
      <c r="Q1924">
        <v>106.92</v>
      </c>
      <c r="R1924" s="7">
        <v>15.8</v>
      </c>
      <c r="S1924" s="8">
        <v>568310</v>
      </c>
      <c r="T1924">
        <v>2</v>
      </c>
      <c r="U1924" s="9">
        <v>13.468</v>
      </c>
      <c r="V1924" s="9">
        <v>13.507999999999999</v>
      </c>
      <c r="W1924" s="9">
        <v>13.45</v>
      </c>
      <c r="X1924" s="9">
        <v>13.574</v>
      </c>
      <c r="Y1924" s="9">
        <v>13.699</v>
      </c>
    </row>
    <row r="1925" spans="1:25" hidden="1" x14ac:dyDescent="0.3">
      <c r="A1925" t="s">
        <v>1999</v>
      </c>
      <c r="B1925" t="s">
        <v>2000</v>
      </c>
      <c r="C1925" t="s">
        <v>2067</v>
      </c>
      <c r="D1925" t="s">
        <v>369</v>
      </c>
      <c r="E1925" s="52">
        <f>Transportation!E1925/1000000</f>
        <v>2.3600000000000001E-5</v>
      </c>
      <c r="F1925" s="55">
        <f t="shared" si="202"/>
        <v>5.7054945054945119E-6</v>
      </c>
      <c r="G1925" s="57">
        <f t="shared" si="203"/>
        <v>5.7054945054945121E-7</v>
      </c>
      <c r="H1925" s="4">
        <f t="shared" si="204"/>
        <v>9.0769230769230864E-8</v>
      </c>
      <c r="I1925">
        <v>2461000</v>
      </c>
      <c r="J1925">
        <f t="shared" si="206"/>
        <v>0.28352005282405524</v>
      </c>
      <c r="K1925" s="50">
        <f t="shared" si="207"/>
        <v>6261.5627298202189</v>
      </c>
      <c r="L1925" s="53">
        <f t="shared" si="205"/>
        <v>15.977507363277873</v>
      </c>
      <c r="M1925">
        <v>357</v>
      </c>
      <c r="N1925">
        <v>130</v>
      </c>
      <c r="O1925">
        <v>705</v>
      </c>
      <c r="P1925">
        <v>-7.35</v>
      </c>
      <c r="Q1925">
        <v>112.72</v>
      </c>
      <c r="R1925" s="7">
        <v>5.4085999999999999</v>
      </c>
      <c r="S1925" s="8">
        <v>4675500</v>
      </c>
      <c r="T1925">
        <v>12</v>
      </c>
      <c r="U1925" s="9">
        <v>14.055999999999999</v>
      </c>
      <c r="V1925" s="9">
        <v>14.071</v>
      </c>
      <c r="W1925" s="9">
        <v>13.949</v>
      </c>
      <c r="X1925" s="9">
        <v>14.72</v>
      </c>
      <c r="Y1925" s="9">
        <v>16.472999999999999</v>
      </c>
    </row>
    <row r="1926" spans="1:25" hidden="1" x14ac:dyDescent="0.3">
      <c r="A1926" t="s">
        <v>1999</v>
      </c>
      <c r="B1926" t="s">
        <v>2000</v>
      </c>
      <c r="C1926" t="s">
        <v>2068</v>
      </c>
      <c r="D1926" t="s">
        <v>369</v>
      </c>
      <c r="E1926" s="52">
        <f>Transportation!E1926/1000000</f>
        <v>1.59E-5</v>
      </c>
      <c r="F1926" s="55">
        <f t="shared" si="202"/>
        <v>3.8439560439560476E-6</v>
      </c>
      <c r="G1926" s="57">
        <f t="shared" si="203"/>
        <v>3.843956043956048E-7</v>
      </c>
      <c r="H1926" s="4">
        <f t="shared" si="204"/>
        <v>6.1153846153846214E-8</v>
      </c>
      <c r="I1926">
        <v>579600</v>
      </c>
      <c r="J1926">
        <f t="shared" si="206"/>
        <v>0.8110584239130435</v>
      </c>
      <c r="K1926" s="50">
        <f t="shared" si="207"/>
        <v>1474.6858017894347</v>
      </c>
      <c r="L1926" s="53">
        <f t="shared" si="205"/>
        <v>10.764507079496536</v>
      </c>
      <c r="M1926">
        <v>146</v>
      </c>
      <c r="N1926">
        <v>48</v>
      </c>
      <c r="O1926">
        <v>367</v>
      </c>
      <c r="P1926">
        <v>-7.58</v>
      </c>
      <c r="Q1926">
        <v>110.8</v>
      </c>
      <c r="R1926" s="7">
        <v>7.6505999999999998</v>
      </c>
      <c r="S1926" s="8">
        <v>2195200</v>
      </c>
      <c r="T1926">
        <v>8</v>
      </c>
      <c r="U1926" s="9">
        <v>14.717000000000001</v>
      </c>
      <c r="V1926" s="9">
        <v>14.622999999999999</v>
      </c>
      <c r="W1926" s="9">
        <v>13.749000000000001</v>
      </c>
      <c r="X1926" s="9">
        <v>14.545999999999999</v>
      </c>
      <c r="Y1926" s="9">
        <v>14.843999999999999</v>
      </c>
    </row>
    <row r="1927" spans="1:25" hidden="1" x14ac:dyDescent="0.3">
      <c r="A1927" t="s">
        <v>1999</v>
      </c>
      <c r="B1927" t="s">
        <v>2000</v>
      </c>
      <c r="C1927" t="s">
        <v>2069</v>
      </c>
      <c r="D1927" t="s">
        <v>369</v>
      </c>
      <c r="E1927" s="52">
        <f>Transportation!E1927/1000000</f>
        <v>1.4400000000000001E-5</v>
      </c>
      <c r="F1927" s="55">
        <f t="shared" si="202"/>
        <v>3.4813186813186851E-6</v>
      </c>
      <c r="G1927" s="57">
        <f t="shared" si="203"/>
        <v>3.4813186813186851E-7</v>
      </c>
      <c r="H1927" s="4">
        <f t="shared" si="204"/>
        <v>5.5384615384615442E-8</v>
      </c>
      <c r="I1927">
        <v>114700</v>
      </c>
      <c r="J1927">
        <f t="shared" si="206"/>
        <v>3.7117820401046209</v>
      </c>
      <c r="K1927" s="50">
        <f t="shared" si="207"/>
        <v>291.83309431547303</v>
      </c>
      <c r="L1927" s="53">
        <f t="shared" si="205"/>
        <v>9.7489875436949767</v>
      </c>
      <c r="M1927">
        <v>12.5</v>
      </c>
      <c r="N1927">
        <v>32.5</v>
      </c>
      <c r="O1927">
        <v>345</v>
      </c>
      <c r="P1927">
        <v>2.97</v>
      </c>
      <c r="Q1927">
        <v>99.79</v>
      </c>
      <c r="R1927" s="7">
        <v>10.616</v>
      </c>
      <c r="S1927" s="8">
        <v>181150</v>
      </c>
      <c r="T1927">
        <v>2</v>
      </c>
      <c r="U1927" s="9">
        <v>11.933999999999999</v>
      </c>
      <c r="V1927" s="9">
        <v>11.88</v>
      </c>
      <c r="W1927" s="9">
        <v>11.689</v>
      </c>
      <c r="X1927" s="9">
        <v>11.816000000000001</v>
      </c>
      <c r="Y1927" s="9">
        <v>11.942</v>
      </c>
    </row>
    <row r="1928" spans="1:25" hidden="1" x14ac:dyDescent="0.3">
      <c r="A1928" t="s">
        <v>1999</v>
      </c>
      <c r="B1928" t="s">
        <v>2000</v>
      </c>
      <c r="C1928" t="s">
        <v>2070</v>
      </c>
      <c r="D1928" t="s">
        <v>369</v>
      </c>
      <c r="E1928" s="52">
        <f>Transportation!E1928/1000000</f>
        <v>1.68E-6</v>
      </c>
      <c r="F1928" s="55">
        <f t="shared" si="202"/>
        <v>4.0615384615384659E-7</v>
      </c>
      <c r="G1928" s="57">
        <f t="shared" si="203"/>
        <v>4.0615384615384656E-8</v>
      </c>
      <c r="H1928" s="4">
        <f t="shared" si="204"/>
        <v>6.4615384615384676E-9</v>
      </c>
      <c r="I1928">
        <v>122100</v>
      </c>
      <c r="J1928">
        <f t="shared" si="206"/>
        <v>0.40679631449631448</v>
      </c>
      <c r="K1928" s="50">
        <f t="shared" si="207"/>
        <v>310.66103588421322</v>
      </c>
      <c r="L1928" s="53">
        <f t="shared" si="205"/>
        <v>1.1373818800977473</v>
      </c>
      <c r="M1928">
        <v>16.8</v>
      </c>
      <c r="N1928">
        <v>29.8</v>
      </c>
      <c r="O1928">
        <v>3010</v>
      </c>
      <c r="P1928">
        <v>0.91</v>
      </c>
      <c r="Q1928">
        <v>104.47</v>
      </c>
      <c r="R1928" s="7">
        <v>101.34</v>
      </c>
      <c r="S1928">
        <v>17931</v>
      </c>
      <c r="T1928">
        <v>3</v>
      </c>
      <c r="U1928" s="9">
        <v>15.487</v>
      </c>
      <c r="V1928" s="9">
        <v>0.25720999999999999</v>
      </c>
      <c r="W1928" s="9">
        <v>15.487</v>
      </c>
      <c r="X1928" s="9">
        <v>15.487</v>
      </c>
      <c r="Y1928" s="9">
        <v>15.487</v>
      </c>
    </row>
    <row r="1929" spans="1:25" hidden="1" x14ac:dyDescent="0.3">
      <c r="A1929" t="s">
        <v>1999</v>
      </c>
      <c r="B1929" t="s">
        <v>2000</v>
      </c>
      <c r="C1929" t="s">
        <v>2071</v>
      </c>
      <c r="D1929" t="s">
        <v>369</v>
      </c>
      <c r="E1929" s="52">
        <f>Transportation!E1929/1000000</f>
        <v>4.1800000000000006E-5</v>
      </c>
      <c r="F1929" s="55">
        <f t="shared" si="202"/>
        <v>1.0105494505494518E-5</v>
      </c>
      <c r="G1929" s="57">
        <f t="shared" si="203"/>
        <v>1.0105494505494518E-6</v>
      </c>
      <c r="H1929" s="4">
        <f t="shared" si="204"/>
        <v>1.6076923076923095E-7</v>
      </c>
      <c r="I1929">
        <v>122600</v>
      </c>
      <c r="J1929">
        <f t="shared" si="206"/>
        <v>10.080201264274063</v>
      </c>
      <c r="K1929" s="50">
        <f t="shared" si="207"/>
        <v>311.93319409831724</v>
      </c>
      <c r="L1929" s="53">
        <f t="shared" si="205"/>
        <v>28.299144397670137</v>
      </c>
      <c r="M1929">
        <v>17</v>
      </c>
      <c r="N1929">
        <v>29.700000000000003</v>
      </c>
      <c r="O1929">
        <v>75.900000000000006</v>
      </c>
      <c r="P1929">
        <v>3.31</v>
      </c>
      <c r="Q1929">
        <v>117.59</v>
      </c>
      <c r="R1929" s="7">
        <v>2.5507</v>
      </c>
      <c r="S1929" s="8">
        <v>102120</v>
      </c>
      <c r="T1929">
        <v>4</v>
      </c>
      <c r="U1929" s="9">
        <v>4.9907000000000004</v>
      </c>
      <c r="V1929" s="9">
        <v>4.9280999999999997</v>
      </c>
      <c r="W1929" s="9">
        <v>4.7389000000000001</v>
      </c>
      <c r="X1929" s="9">
        <v>6.8071000000000002</v>
      </c>
      <c r="Y1929" s="9">
        <v>8.8754000000000008</v>
      </c>
    </row>
    <row r="1930" spans="1:25" hidden="1" x14ac:dyDescent="0.3">
      <c r="A1930" t="s">
        <v>1999</v>
      </c>
      <c r="B1930" t="s">
        <v>2000</v>
      </c>
      <c r="C1930" t="s">
        <v>2072</v>
      </c>
      <c r="D1930" t="s">
        <v>369</v>
      </c>
      <c r="E1930" s="52">
        <f>Transportation!E1930/1000000</f>
        <v>9.1800000000000002E-6</v>
      </c>
      <c r="F1930" s="55">
        <f t="shared" si="202"/>
        <v>2.2193406593406617E-6</v>
      </c>
      <c r="G1930" s="57">
        <f t="shared" si="203"/>
        <v>2.2193406593406617E-7</v>
      </c>
      <c r="H1930" s="4">
        <f t="shared" si="204"/>
        <v>3.5307692307692343E-8</v>
      </c>
      <c r="I1930">
        <v>221500</v>
      </c>
      <c r="J1930">
        <f t="shared" si="206"/>
        <v>1.2253279571106097</v>
      </c>
      <c r="K1930" s="50">
        <f t="shared" si="207"/>
        <v>563.5660888481018</v>
      </c>
      <c r="L1930" s="53">
        <f t="shared" si="205"/>
        <v>6.2149795591055481</v>
      </c>
      <c r="M1930">
        <v>51.6</v>
      </c>
      <c r="N1930">
        <v>30.8</v>
      </c>
      <c r="O1930">
        <v>439</v>
      </c>
      <c r="P1930">
        <v>-7.33</v>
      </c>
      <c r="Q1930">
        <v>108.22</v>
      </c>
      <c r="R1930" s="7">
        <v>14.247</v>
      </c>
      <c r="S1930" s="8">
        <v>1016400</v>
      </c>
      <c r="T1930">
        <v>4</v>
      </c>
      <c r="U1930" s="9">
        <v>12.435</v>
      </c>
      <c r="V1930" s="9">
        <v>12.448</v>
      </c>
      <c r="W1930" s="9">
        <v>12.194000000000001</v>
      </c>
      <c r="X1930" s="9">
        <v>12.597</v>
      </c>
      <c r="Y1930" s="9">
        <v>13.148999999999999</v>
      </c>
    </row>
    <row r="1931" spans="1:25" hidden="1" x14ac:dyDescent="0.3">
      <c r="A1931" t="s">
        <v>1999</v>
      </c>
      <c r="B1931" t="s">
        <v>2000</v>
      </c>
      <c r="C1931" t="s">
        <v>2073</v>
      </c>
      <c r="D1931" t="s">
        <v>369</v>
      </c>
      <c r="E1931" s="52">
        <f>Transportation!E1931/1000000</f>
        <v>2.1400000000000003E-6</v>
      </c>
      <c r="F1931" s="55">
        <f t="shared" si="202"/>
        <v>5.17362637362638E-7</v>
      </c>
      <c r="G1931" s="57">
        <f t="shared" si="203"/>
        <v>5.1736263736263797E-8</v>
      </c>
      <c r="H1931" s="4">
        <f t="shared" si="204"/>
        <v>8.2307692307692397E-9</v>
      </c>
      <c r="I1931">
        <v>139400</v>
      </c>
      <c r="J1931">
        <f t="shared" si="206"/>
        <v>0.45387304519368726</v>
      </c>
      <c r="K1931" s="50">
        <f t="shared" si="207"/>
        <v>354.67771009221394</v>
      </c>
      <c r="L1931" s="53">
        <f t="shared" si="205"/>
        <v>1.4488078710768924</v>
      </c>
      <c r="M1931">
        <v>21.5</v>
      </c>
      <c r="N1931">
        <v>30.1</v>
      </c>
      <c r="O1931">
        <v>2240</v>
      </c>
      <c r="P1931">
        <v>3.32</v>
      </c>
      <c r="Q1931">
        <v>99.15</v>
      </c>
      <c r="R1931" s="7">
        <v>74.474999999999994</v>
      </c>
      <c r="S1931" s="8">
        <v>180220</v>
      </c>
      <c r="T1931">
        <v>2</v>
      </c>
      <c r="U1931" s="9">
        <v>9.6493000000000002</v>
      </c>
      <c r="V1931" s="9">
        <v>9.6417000000000002</v>
      </c>
      <c r="W1931" s="9">
        <v>9.5465999999999998</v>
      </c>
      <c r="X1931" s="9">
        <v>9.5980000000000008</v>
      </c>
      <c r="Y1931" s="9">
        <v>9.6494999999999997</v>
      </c>
    </row>
    <row r="1932" spans="1:25" hidden="1" x14ac:dyDescent="0.3">
      <c r="A1932" t="s">
        <v>1999</v>
      </c>
      <c r="B1932" t="s">
        <v>2000</v>
      </c>
      <c r="C1932" t="s">
        <v>2074</v>
      </c>
      <c r="D1932" t="s">
        <v>369</v>
      </c>
      <c r="E1932" s="52">
        <f>Transportation!E1932/1000000</f>
        <v>1.4E-5</v>
      </c>
      <c r="F1932" s="55">
        <f t="shared" si="202"/>
        <v>3.3846153846153881E-6</v>
      </c>
      <c r="G1932" s="57">
        <f t="shared" si="203"/>
        <v>3.3846153846153882E-7</v>
      </c>
      <c r="H1932" s="4">
        <f t="shared" si="204"/>
        <v>5.3846153846153896E-8</v>
      </c>
      <c r="I1932">
        <v>762000</v>
      </c>
      <c r="J1932">
        <f t="shared" si="206"/>
        <v>0.54319586614173232</v>
      </c>
      <c r="K1932" s="50">
        <f t="shared" si="207"/>
        <v>1938.7691182945985</v>
      </c>
      <c r="L1932" s="53">
        <f t="shared" si="205"/>
        <v>9.4781823341478937</v>
      </c>
      <c r="M1932">
        <v>186</v>
      </c>
      <c r="N1932">
        <v>55.900000000000006</v>
      </c>
      <c r="O1932">
        <v>519</v>
      </c>
      <c r="P1932">
        <v>-6.92</v>
      </c>
      <c r="Q1932">
        <v>109.08</v>
      </c>
      <c r="R1932" s="7">
        <v>9.2933000000000003</v>
      </c>
      <c r="S1932" s="8">
        <v>1693300</v>
      </c>
      <c r="T1932">
        <v>9</v>
      </c>
      <c r="U1932" s="9">
        <v>14.927</v>
      </c>
      <c r="V1932" s="9">
        <v>12.118</v>
      </c>
      <c r="W1932" s="9">
        <v>13.45</v>
      </c>
      <c r="X1932" s="9">
        <v>14.645</v>
      </c>
      <c r="Y1932" s="9">
        <v>15.19</v>
      </c>
    </row>
    <row r="1933" spans="1:25" hidden="1" x14ac:dyDescent="0.3">
      <c r="A1933" t="s">
        <v>1999</v>
      </c>
      <c r="B1933" t="s">
        <v>2000</v>
      </c>
      <c r="C1933" t="s">
        <v>2075</v>
      </c>
      <c r="D1933" t="s">
        <v>369</v>
      </c>
      <c r="E1933" s="52">
        <f>Transportation!E1933/1000000</f>
        <v>1.1600000000000001E-5</v>
      </c>
      <c r="F1933" s="55">
        <f t="shared" si="202"/>
        <v>2.8043956043956075E-6</v>
      </c>
      <c r="G1933" s="57">
        <f t="shared" si="203"/>
        <v>2.8043956043956074E-7</v>
      </c>
      <c r="H1933" s="4">
        <f t="shared" si="204"/>
        <v>4.4615384615384659E-8</v>
      </c>
      <c r="I1933">
        <v>102100</v>
      </c>
      <c r="J1933">
        <f t="shared" si="206"/>
        <v>3.3590435847208617</v>
      </c>
      <c r="K1933" s="50">
        <f t="shared" si="207"/>
        <v>259.77470732005054</v>
      </c>
      <c r="L1933" s="53">
        <f t="shared" si="205"/>
        <v>7.8533510768653967</v>
      </c>
      <c r="M1933">
        <v>9.120000000000001</v>
      </c>
      <c r="N1933">
        <v>33.800000000000004</v>
      </c>
      <c r="O1933">
        <v>455</v>
      </c>
      <c r="P1933">
        <v>0.79</v>
      </c>
      <c r="Q1933">
        <v>127.38</v>
      </c>
      <c r="R1933" s="7">
        <v>13.462999999999999</v>
      </c>
      <c r="S1933">
        <v>0</v>
      </c>
      <c r="T1933">
        <v>2</v>
      </c>
      <c r="U1933" s="9" t="s">
        <v>3975</v>
      </c>
      <c r="V1933" s="9">
        <v>0</v>
      </c>
      <c r="W1933" s="9" t="s">
        <v>3975</v>
      </c>
      <c r="X1933" s="9" t="s">
        <v>3975</v>
      </c>
      <c r="Y1933" s="9" t="s">
        <v>3975</v>
      </c>
    </row>
    <row r="1934" spans="1:25" hidden="1" x14ac:dyDescent="0.3">
      <c r="A1934" t="s">
        <v>1999</v>
      </c>
      <c r="B1934" t="s">
        <v>2000</v>
      </c>
      <c r="C1934" t="s">
        <v>2076</v>
      </c>
      <c r="D1934" t="s">
        <v>369</v>
      </c>
      <c r="E1934" s="52">
        <f>Transportation!E1934/1000000</f>
        <v>1.5299999999999999E-5</v>
      </c>
      <c r="F1934" s="55">
        <f t="shared" si="202"/>
        <v>3.6989010989011027E-6</v>
      </c>
      <c r="G1934" s="57">
        <f t="shared" si="203"/>
        <v>3.6989010989011025E-7</v>
      </c>
      <c r="H1934" s="4">
        <f t="shared" si="204"/>
        <v>5.8846153846153901E-8</v>
      </c>
      <c r="I1934">
        <v>1051000</v>
      </c>
      <c r="J1934">
        <f t="shared" si="206"/>
        <v>0.43039984538534731</v>
      </c>
      <c r="K1934" s="50">
        <f t="shared" si="207"/>
        <v>2674.0765660467491</v>
      </c>
      <c r="L1934" s="53">
        <f t="shared" si="205"/>
        <v>10.358299265175912</v>
      </c>
      <c r="M1934">
        <v>114</v>
      </c>
      <c r="N1934">
        <v>98.2</v>
      </c>
      <c r="O1934">
        <v>893</v>
      </c>
      <c r="P1934">
        <v>-5.15</v>
      </c>
      <c r="Q1934">
        <v>119.46</v>
      </c>
      <c r="R1934" s="7">
        <v>9.0932999999999993</v>
      </c>
      <c r="S1934" s="8">
        <v>1344400</v>
      </c>
      <c r="T1934">
        <v>6</v>
      </c>
      <c r="U1934" s="9">
        <v>9.1304999999999996</v>
      </c>
      <c r="V1934" s="9">
        <v>8.484</v>
      </c>
      <c r="W1934" s="9">
        <v>8.0433000000000003</v>
      </c>
      <c r="X1934" s="9">
        <v>8.7453000000000003</v>
      </c>
      <c r="Y1934" s="9">
        <v>9.1340000000000003</v>
      </c>
    </row>
    <row r="1935" spans="1:25" hidden="1" x14ac:dyDescent="0.3">
      <c r="A1935" t="s">
        <v>1999</v>
      </c>
      <c r="B1935" t="s">
        <v>2000</v>
      </c>
      <c r="C1935" t="s">
        <v>2077</v>
      </c>
      <c r="D1935" t="s">
        <v>369</v>
      </c>
      <c r="E1935" s="52">
        <f>Transportation!E1935/1000000</f>
        <v>7.8900000000000007E-6</v>
      </c>
      <c r="F1935" s="55">
        <f t="shared" si="202"/>
        <v>1.9074725274725295E-6</v>
      </c>
      <c r="G1935" s="57">
        <f t="shared" si="203"/>
        <v>1.9074725274725296E-7</v>
      </c>
      <c r="H1935" s="4">
        <f t="shared" si="204"/>
        <v>3.0346153846153878E-8</v>
      </c>
      <c r="I1935">
        <v>470800</v>
      </c>
      <c r="J1935">
        <f t="shared" si="206"/>
        <v>0.49547750371707738</v>
      </c>
      <c r="K1935" s="50">
        <f t="shared" si="207"/>
        <v>1197.8641744003896</v>
      </c>
      <c r="L1935" s="53">
        <f t="shared" si="205"/>
        <v>5.3416327583162051</v>
      </c>
      <c r="M1935">
        <v>148</v>
      </c>
      <c r="N1935">
        <v>38.6</v>
      </c>
      <c r="O1935">
        <v>646</v>
      </c>
      <c r="P1935">
        <v>-7.78</v>
      </c>
      <c r="Q1935">
        <v>110.37</v>
      </c>
      <c r="R1935" s="7">
        <v>16.709</v>
      </c>
      <c r="S1935" s="8">
        <v>1750600</v>
      </c>
      <c r="T1935">
        <v>6</v>
      </c>
      <c r="U1935" s="9">
        <v>14.581</v>
      </c>
      <c r="V1935" s="9">
        <v>14.475</v>
      </c>
      <c r="W1935" s="9">
        <v>13.798999999999999</v>
      </c>
      <c r="X1935" s="9">
        <v>14.372</v>
      </c>
      <c r="Y1935" s="9">
        <v>14.695</v>
      </c>
    </row>
    <row r="1936" spans="1:25" hidden="1" x14ac:dyDescent="0.3">
      <c r="A1936" t="s">
        <v>2078</v>
      </c>
      <c r="B1936" t="s">
        <v>2079</v>
      </c>
      <c r="C1936" t="s">
        <v>2080</v>
      </c>
      <c r="D1936" t="s">
        <v>14</v>
      </c>
      <c r="E1936" s="52">
        <f>Transportation!E1936/1000000</f>
        <v>6.7399999999999998E-6</v>
      </c>
      <c r="F1936" s="55">
        <f t="shared" si="202"/>
        <v>1.6294505494505511E-6</v>
      </c>
      <c r="G1936" s="57">
        <f t="shared" si="203"/>
        <v>1.6294505494505511E-7</v>
      </c>
      <c r="H1936" s="4">
        <f t="shared" si="204"/>
        <v>2.5923076923076946E-8</v>
      </c>
      <c r="I1936">
        <v>211500</v>
      </c>
      <c r="J1936">
        <f t="shared" si="206"/>
        <v>0.94217790780141841</v>
      </c>
      <c r="K1936" s="50">
        <f t="shared" ref="K1936:K1967" si="208">I1936*CVDIRN</f>
        <v>435.71905332100647</v>
      </c>
      <c r="L1936" s="53">
        <f t="shared" si="205"/>
        <v>3.6947237944248044</v>
      </c>
      <c r="M1936">
        <v>51.400000000000006</v>
      </c>
      <c r="N1936">
        <v>29.5</v>
      </c>
      <c r="O1936">
        <v>508</v>
      </c>
      <c r="P1936">
        <v>30.36</v>
      </c>
      <c r="Q1936">
        <v>48.28</v>
      </c>
      <c r="R1936" s="7">
        <v>17.239000000000001</v>
      </c>
      <c r="S1936">
        <v>43308</v>
      </c>
      <c r="T1936">
        <v>3</v>
      </c>
      <c r="U1936" s="9">
        <v>37.945999999999998</v>
      </c>
      <c r="V1936" s="9">
        <v>37.973999999999997</v>
      </c>
      <c r="W1936" s="9">
        <v>36.667999999999999</v>
      </c>
      <c r="X1936" s="9">
        <v>37.860999999999997</v>
      </c>
      <c r="Y1936" s="9">
        <v>38.409999999999997</v>
      </c>
    </row>
    <row r="1937" spans="1:25" hidden="1" x14ac:dyDescent="0.3">
      <c r="A1937" t="s">
        <v>2078</v>
      </c>
      <c r="B1937" t="s">
        <v>2079</v>
      </c>
      <c r="C1937" t="s">
        <v>2081</v>
      </c>
      <c r="D1937" t="s">
        <v>14</v>
      </c>
      <c r="E1937" s="52">
        <f>Transportation!E1937/1000000</f>
        <v>1.98E-5</v>
      </c>
      <c r="F1937" s="55">
        <f t="shared" si="202"/>
        <v>4.7868131868131921E-6</v>
      </c>
      <c r="G1937" s="57">
        <f t="shared" si="203"/>
        <v>4.7868131868131917E-7</v>
      </c>
      <c r="H1937" s="4">
        <f t="shared" si="204"/>
        <v>7.6153846153846229E-8</v>
      </c>
      <c r="I1937">
        <v>871000</v>
      </c>
      <c r="J1937">
        <f t="shared" si="206"/>
        <v>0.67209463260619973</v>
      </c>
      <c r="K1937" s="50">
        <f t="shared" si="208"/>
        <v>1794.3796474827263</v>
      </c>
      <c r="L1937" s="53">
        <f t="shared" si="205"/>
        <v>10.853936369378506</v>
      </c>
      <c r="M1937">
        <v>125</v>
      </c>
      <c r="N1937">
        <v>78</v>
      </c>
      <c r="O1937">
        <v>403</v>
      </c>
      <c r="P1937">
        <v>31.32</v>
      </c>
      <c r="Q1937">
        <v>48.67</v>
      </c>
      <c r="R1937" s="7">
        <v>5.1619000000000002</v>
      </c>
      <c r="S1937">
        <v>90950</v>
      </c>
      <c r="T1937">
        <v>6</v>
      </c>
      <c r="U1937" s="9">
        <v>36.252000000000002</v>
      </c>
      <c r="V1937" s="9">
        <v>36.140999999999998</v>
      </c>
      <c r="W1937" s="9">
        <v>34.918999999999997</v>
      </c>
      <c r="X1937" s="9">
        <v>36.116</v>
      </c>
      <c r="Y1937" s="9">
        <v>36.438000000000002</v>
      </c>
    </row>
    <row r="1938" spans="1:25" hidden="1" x14ac:dyDescent="0.3">
      <c r="A1938" t="s">
        <v>2078</v>
      </c>
      <c r="B1938" t="s">
        <v>2079</v>
      </c>
      <c r="C1938" t="s">
        <v>2082</v>
      </c>
      <c r="D1938" t="s">
        <v>14</v>
      </c>
      <c r="E1938" s="52">
        <f>Transportation!E1938/1000000</f>
        <v>9.9299999999999998E-6</v>
      </c>
      <c r="F1938" s="55">
        <f t="shared" si="202"/>
        <v>2.4006593406593432E-6</v>
      </c>
      <c r="G1938" s="57">
        <f t="shared" si="203"/>
        <v>2.4006593406593429E-7</v>
      </c>
      <c r="H1938" s="4">
        <f t="shared" si="204"/>
        <v>3.8192307692307726E-8</v>
      </c>
      <c r="I1938">
        <v>174200</v>
      </c>
      <c r="J1938">
        <f t="shared" si="206"/>
        <v>1.6853282075200917</v>
      </c>
      <c r="K1938" s="50">
        <f t="shared" si="208"/>
        <v>358.87592949654527</v>
      </c>
      <c r="L1938" s="53">
        <f t="shared" si="205"/>
        <v>5.4434135428246746</v>
      </c>
      <c r="M1938">
        <v>29.700000000000003</v>
      </c>
      <c r="N1938">
        <v>32</v>
      </c>
      <c r="O1938">
        <v>396</v>
      </c>
      <c r="P1938">
        <v>36.479999999999997</v>
      </c>
      <c r="Q1938">
        <v>52.36</v>
      </c>
      <c r="R1938" s="7">
        <v>12.379</v>
      </c>
      <c r="S1938">
        <v>47570</v>
      </c>
      <c r="T1938">
        <v>3</v>
      </c>
      <c r="U1938" s="9">
        <v>25.053999999999998</v>
      </c>
      <c r="V1938" s="9">
        <v>25.042999999999999</v>
      </c>
      <c r="W1938" s="9">
        <v>24.248999999999999</v>
      </c>
      <c r="X1938" s="9">
        <v>25.056999999999999</v>
      </c>
      <c r="Y1938" s="9">
        <v>25.908999999999999</v>
      </c>
    </row>
    <row r="1939" spans="1:25" hidden="1" x14ac:dyDescent="0.3">
      <c r="A1939" t="s">
        <v>2078</v>
      </c>
      <c r="B1939" t="s">
        <v>2079</v>
      </c>
      <c r="C1939" t="s">
        <v>2083</v>
      </c>
      <c r="D1939" t="s">
        <v>14</v>
      </c>
      <c r="E1939" s="52">
        <f>Transportation!E1939/1000000</f>
        <v>1.4E-5</v>
      </c>
      <c r="F1939" s="55">
        <f t="shared" si="202"/>
        <v>3.3846153846153881E-6</v>
      </c>
      <c r="G1939" s="57">
        <f t="shared" si="203"/>
        <v>3.3846153846153882E-7</v>
      </c>
      <c r="H1939" s="4">
        <f t="shared" si="204"/>
        <v>5.3846153846153896E-8</v>
      </c>
      <c r="I1939">
        <v>405900</v>
      </c>
      <c r="J1939">
        <f t="shared" si="206"/>
        <v>1.0197468588322247</v>
      </c>
      <c r="K1939" s="50">
        <f t="shared" si="208"/>
        <v>836.20975765010178</v>
      </c>
      <c r="L1939" s="53">
        <f t="shared" si="205"/>
        <v>7.6745004631969254</v>
      </c>
      <c r="M1939">
        <v>42.2</v>
      </c>
      <c r="N1939">
        <v>62.5</v>
      </c>
      <c r="O1939">
        <v>534</v>
      </c>
      <c r="P1939">
        <v>34.090000000000003</v>
      </c>
      <c r="Q1939">
        <v>49.71</v>
      </c>
      <c r="R1939" s="7">
        <v>8.5439000000000007</v>
      </c>
      <c r="S1939">
        <v>39123</v>
      </c>
      <c r="T1939">
        <v>4</v>
      </c>
      <c r="U1939" s="9">
        <v>25.87</v>
      </c>
      <c r="V1939" s="9">
        <v>25.855</v>
      </c>
      <c r="W1939" s="9">
        <v>24.914000000000001</v>
      </c>
      <c r="X1939" s="9">
        <v>25.957000000000001</v>
      </c>
      <c r="Y1939" s="9">
        <v>26.901</v>
      </c>
    </row>
    <row r="1940" spans="1:25" hidden="1" x14ac:dyDescent="0.3">
      <c r="A1940" t="s">
        <v>2078</v>
      </c>
      <c r="B1940" t="s">
        <v>2079</v>
      </c>
      <c r="C1940" t="s">
        <v>2084</v>
      </c>
      <c r="D1940" t="s">
        <v>14</v>
      </c>
      <c r="E1940" s="52">
        <f>Transportation!E1940/1000000</f>
        <v>1.29E-5</v>
      </c>
      <c r="F1940" s="55">
        <f t="shared" si="202"/>
        <v>3.1186813186813221E-6</v>
      </c>
      <c r="G1940" s="57">
        <f t="shared" si="203"/>
        <v>3.1186813186813222E-7</v>
      </c>
      <c r="H1940" s="4">
        <f t="shared" si="204"/>
        <v>4.9615384615384664E-8</v>
      </c>
      <c r="I1940">
        <v>369600</v>
      </c>
      <c r="J1940">
        <f t="shared" si="206"/>
        <v>1.0319083806818181</v>
      </c>
      <c r="K1940" s="50">
        <f t="shared" si="208"/>
        <v>761.42677119358859</v>
      </c>
      <c r="L1940" s="53">
        <f t="shared" si="205"/>
        <v>7.0715039982314503</v>
      </c>
      <c r="M1940">
        <v>41.5</v>
      </c>
      <c r="N1940">
        <v>57.400000000000006</v>
      </c>
      <c r="O1940">
        <v>556</v>
      </c>
      <c r="P1940">
        <v>38.25</v>
      </c>
      <c r="Q1940">
        <v>48.29</v>
      </c>
      <c r="R1940" s="7">
        <v>9.6861999999999995</v>
      </c>
      <c r="S1940">
        <v>40577</v>
      </c>
      <c r="T1940">
        <v>3</v>
      </c>
      <c r="U1940" s="9">
        <v>18.385999999999999</v>
      </c>
      <c r="V1940" s="9">
        <v>18.343</v>
      </c>
      <c r="W1940" s="9">
        <v>18.039000000000001</v>
      </c>
      <c r="X1940" s="9">
        <v>18.137</v>
      </c>
      <c r="Y1940" s="9">
        <v>18.428999999999998</v>
      </c>
    </row>
    <row r="1941" spans="1:25" hidden="1" x14ac:dyDescent="0.3">
      <c r="A1941" t="s">
        <v>2078</v>
      </c>
      <c r="B1941" t="s">
        <v>2079</v>
      </c>
      <c r="C1941" t="s">
        <v>2085</v>
      </c>
      <c r="D1941" t="s">
        <v>14</v>
      </c>
      <c r="E1941" s="52">
        <f>Transportation!E1941/1000000</f>
        <v>6.3100000000000006E-6</v>
      </c>
      <c r="F1941" s="55">
        <f t="shared" si="202"/>
        <v>1.5254945054945073E-6</v>
      </c>
      <c r="G1941" s="57">
        <f t="shared" si="203"/>
        <v>1.5254945054945073E-7</v>
      </c>
      <c r="H1941" s="4">
        <f t="shared" si="204"/>
        <v>2.4269230769230795E-8</v>
      </c>
      <c r="I1941">
        <v>174300</v>
      </c>
      <c r="J1941">
        <f t="shared" si="206"/>
        <v>1.0703242469879519</v>
      </c>
      <c r="K1941" s="50">
        <f t="shared" si="208"/>
        <v>359.0819432333401</v>
      </c>
      <c r="L1941" s="53">
        <f t="shared" si="205"/>
        <v>3.4590069944837571</v>
      </c>
      <c r="M1941">
        <v>66.900000000000006</v>
      </c>
      <c r="N1941">
        <v>21.3</v>
      </c>
      <c r="O1941">
        <v>396</v>
      </c>
      <c r="P1941">
        <v>36.53</v>
      </c>
      <c r="Q1941">
        <v>52.67</v>
      </c>
      <c r="R1941" s="7">
        <v>18.574999999999999</v>
      </c>
      <c r="S1941" s="8">
        <v>191570</v>
      </c>
      <c r="T1941">
        <v>5</v>
      </c>
      <c r="U1941" s="9">
        <v>26.812000000000001</v>
      </c>
      <c r="V1941" s="9">
        <v>26.893999999999998</v>
      </c>
      <c r="W1941" s="9">
        <v>26.713000000000001</v>
      </c>
      <c r="X1941" s="9">
        <v>26.76</v>
      </c>
      <c r="Y1941" s="9">
        <v>27.42</v>
      </c>
    </row>
    <row r="1942" spans="1:25" hidden="1" x14ac:dyDescent="0.3">
      <c r="A1942" t="s">
        <v>2078</v>
      </c>
      <c r="B1942" t="s">
        <v>2079</v>
      </c>
      <c r="C1942" t="s">
        <v>2086</v>
      </c>
      <c r="D1942" t="s">
        <v>14</v>
      </c>
      <c r="E1942" s="52">
        <f>Transportation!E1942/1000000</f>
        <v>3.0400000000000001E-6</v>
      </c>
      <c r="F1942" s="55">
        <f t="shared" si="202"/>
        <v>7.3494505494505573E-7</v>
      </c>
      <c r="G1942" s="57">
        <f t="shared" si="203"/>
        <v>7.3494505494505579E-8</v>
      </c>
      <c r="H1942" s="4">
        <f t="shared" si="204"/>
        <v>1.1692307692307704E-8</v>
      </c>
      <c r="I1942">
        <v>103200</v>
      </c>
      <c r="J1942">
        <f t="shared" si="206"/>
        <v>0.87091802325581402</v>
      </c>
      <c r="K1942" s="50">
        <f t="shared" si="208"/>
        <v>212.60617637223578</v>
      </c>
      <c r="L1942" s="53">
        <f t="shared" si="205"/>
        <v>1.6664629577227608</v>
      </c>
      <c r="M1942">
        <v>24.5</v>
      </c>
      <c r="N1942">
        <v>20.8</v>
      </c>
      <c r="O1942">
        <v>1000</v>
      </c>
      <c r="P1942">
        <v>37.47</v>
      </c>
      <c r="Q1942">
        <v>49.47</v>
      </c>
      <c r="R1942" s="7">
        <v>48.088000000000001</v>
      </c>
      <c r="S1942" s="8">
        <v>145690</v>
      </c>
      <c r="T1942">
        <v>3</v>
      </c>
      <c r="U1942" s="9">
        <v>19.853999999999999</v>
      </c>
      <c r="V1942" s="9">
        <v>19.899000000000001</v>
      </c>
      <c r="W1942" s="9">
        <v>19.837</v>
      </c>
      <c r="X1942" s="9">
        <v>20.126999999999999</v>
      </c>
      <c r="Y1942" s="9">
        <v>20.271999999999998</v>
      </c>
    </row>
    <row r="1943" spans="1:25" hidden="1" x14ac:dyDescent="0.3">
      <c r="A1943" t="s">
        <v>2078</v>
      </c>
      <c r="B1943" t="s">
        <v>2079</v>
      </c>
      <c r="C1943" t="s">
        <v>2087</v>
      </c>
      <c r="D1943" t="s">
        <v>14</v>
      </c>
      <c r="E1943" s="52">
        <f>Transportation!E1943/1000000</f>
        <v>1.7499999999999998E-5</v>
      </c>
      <c r="F1943" s="55">
        <f t="shared" si="202"/>
        <v>4.2307692307692344E-6</v>
      </c>
      <c r="G1943" s="57">
        <f t="shared" si="203"/>
        <v>4.2307692307692347E-7</v>
      </c>
      <c r="H1943" s="4">
        <f t="shared" si="204"/>
        <v>6.7307692307692372E-8</v>
      </c>
      <c r="I1943">
        <v>311800</v>
      </c>
      <c r="J1943">
        <f t="shared" si="206"/>
        <v>1.6593780067350865</v>
      </c>
      <c r="K1943" s="50">
        <f t="shared" si="208"/>
        <v>642.35083132619297</v>
      </c>
      <c r="L1943" s="53">
        <f t="shared" si="205"/>
        <v>9.5931255789961547</v>
      </c>
      <c r="M1943">
        <v>16.600000000000001</v>
      </c>
      <c r="N1943">
        <v>76.600000000000009</v>
      </c>
      <c r="O1943">
        <v>557</v>
      </c>
      <c r="P1943">
        <v>27.2</v>
      </c>
      <c r="Q1943">
        <v>56.27</v>
      </c>
      <c r="R1943" s="7">
        <v>7.2717999999999998</v>
      </c>
      <c r="S1943">
        <v>10761</v>
      </c>
      <c r="T1943">
        <v>4</v>
      </c>
      <c r="U1943" s="9">
        <v>32.829000000000001</v>
      </c>
      <c r="V1943" s="9">
        <v>13.722</v>
      </c>
      <c r="W1943" s="9">
        <v>32.094999999999999</v>
      </c>
      <c r="X1943" s="9">
        <v>32.49</v>
      </c>
      <c r="Y1943" s="9">
        <v>32.884</v>
      </c>
    </row>
    <row r="1944" spans="1:25" hidden="1" x14ac:dyDescent="0.3">
      <c r="A1944" t="s">
        <v>2078</v>
      </c>
      <c r="B1944" t="s">
        <v>2079</v>
      </c>
      <c r="C1944" t="s">
        <v>2088</v>
      </c>
      <c r="D1944" t="s">
        <v>14</v>
      </c>
      <c r="E1944" s="52">
        <f>Transportation!E1944/1000000</f>
        <v>7.6499999999999996E-6</v>
      </c>
      <c r="F1944" s="55">
        <f t="shared" si="202"/>
        <v>1.8494505494505513E-6</v>
      </c>
      <c r="G1944" s="57">
        <f t="shared" si="203"/>
        <v>1.8494505494505512E-7</v>
      </c>
      <c r="H1944" s="4">
        <f t="shared" si="204"/>
        <v>2.9423076923076951E-8</v>
      </c>
      <c r="I1944">
        <v>141800</v>
      </c>
      <c r="J1944">
        <f t="shared" si="206"/>
        <v>1.5950290461918195</v>
      </c>
      <c r="K1944" s="50">
        <f t="shared" si="208"/>
        <v>292.12747877502937</v>
      </c>
      <c r="L1944" s="53">
        <f t="shared" si="205"/>
        <v>4.1935663245326049</v>
      </c>
      <c r="M1944">
        <v>18.5</v>
      </c>
      <c r="N1944">
        <v>33</v>
      </c>
      <c r="O1944">
        <v>569</v>
      </c>
      <c r="P1944">
        <v>32.869999999999997</v>
      </c>
      <c r="Q1944">
        <v>59.21</v>
      </c>
      <c r="R1944" s="7">
        <v>17.248999999999999</v>
      </c>
      <c r="S1944">
        <v>3828.1</v>
      </c>
      <c r="T1944">
        <v>3</v>
      </c>
      <c r="U1944" s="9">
        <v>22.896999999999998</v>
      </c>
      <c r="V1944" s="9">
        <v>22.859000000000002</v>
      </c>
      <c r="W1944" s="9">
        <v>22.579000000000001</v>
      </c>
      <c r="X1944" s="9">
        <v>22.914000000000001</v>
      </c>
      <c r="Y1944" s="9">
        <v>23.439</v>
      </c>
    </row>
    <row r="1945" spans="1:25" hidden="1" x14ac:dyDescent="0.3">
      <c r="A1945" t="s">
        <v>2078</v>
      </c>
      <c r="B1945" t="s">
        <v>2079</v>
      </c>
      <c r="C1945" t="s">
        <v>2089</v>
      </c>
      <c r="D1945" t="s">
        <v>14</v>
      </c>
      <c r="E1945" s="52">
        <f>Transportation!E1945/1000000</f>
        <v>9.1800000000000002E-6</v>
      </c>
      <c r="F1945" s="55">
        <f t="shared" si="202"/>
        <v>2.2193406593406617E-6</v>
      </c>
      <c r="G1945" s="57">
        <f t="shared" si="203"/>
        <v>2.2193406593406617E-7</v>
      </c>
      <c r="H1945" s="4">
        <f t="shared" si="204"/>
        <v>3.5307692307692343E-8</v>
      </c>
      <c r="I1945">
        <v>150200</v>
      </c>
      <c r="J1945">
        <f t="shared" si="206"/>
        <v>1.8069916278295608</v>
      </c>
      <c r="K1945" s="50">
        <f t="shared" si="208"/>
        <v>309.43263266579277</v>
      </c>
      <c r="L1945" s="53">
        <f t="shared" si="205"/>
        <v>5.0322795894391268</v>
      </c>
      <c r="M1945">
        <v>20</v>
      </c>
      <c r="N1945">
        <v>33.6</v>
      </c>
      <c r="O1945">
        <v>458</v>
      </c>
      <c r="P1945">
        <v>37.479999999999997</v>
      </c>
      <c r="Q1945">
        <v>57.33</v>
      </c>
      <c r="R1945" s="7">
        <v>13.632999999999999</v>
      </c>
      <c r="S1945">
        <v>8067.8</v>
      </c>
      <c r="T1945">
        <v>3</v>
      </c>
      <c r="U1945" s="9">
        <v>33.130000000000003</v>
      </c>
      <c r="V1945" s="9">
        <v>33.226999999999997</v>
      </c>
      <c r="W1945" s="9">
        <v>33.116</v>
      </c>
      <c r="X1945" s="9">
        <v>33.255000000000003</v>
      </c>
      <c r="Y1945" s="9">
        <v>34.18</v>
      </c>
    </row>
    <row r="1946" spans="1:25" hidden="1" x14ac:dyDescent="0.3">
      <c r="A1946" t="s">
        <v>2078</v>
      </c>
      <c r="B1946" t="s">
        <v>2079</v>
      </c>
      <c r="C1946" t="s">
        <v>2090</v>
      </c>
      <c r="D1946" t="s">
        <v>14</v>
      </c>
      <c r="E1946" s="52">
        <f>Transportation!E1946/1000000</f>
        <v>1.29E-5</v>
      </c>
      <c r="F1946" s="55">
        <f t="shared" si="202"/>
        <v>3.1186813186813221E-6</v>
      </c>
      <c r="G1946" s="57">
        <f t="shared" si="203"/>
        <v>3.1186813186813222E-7</v>
      </c>
      <c r="H1946" s="4">
        <f t="shared" si="204"/>
        <v>4.9615384615384664E-8</v>
      </c>
      <c r="I1946">
        <v>222400</v>
      </c>
      <c r="J1946">
        <f t="shared" si="206"/>
        <v>1.7148981002697841</v>
      </c>
      <c r="K1946" s="50">
        <f t="shared" si="208"/>
        <v>458.17455063163987</v>
      </c>
      <c r="L1946" s="53">
        <f t="shared" si="205"/>
        <v>7.0715039982314503</v>
      </c>
      <c r="M1946">
        <v>23.5</v>
      </c>
      <c r="N1946">
        <v>45.900000000000006</v>
      </c>
      <c r="O1946">
        <v>419</v>
      </c>
      <c r="P1946">
        <v>33.909999999999997</v>
      </c>
      <c r="Q1946">
        <v>48.74</v>
      </c>
      <c r="R1946" s="7">
        <v>9.1180000000000003</v>
      </c>
      <c r="S1946">
        <v>95172</v>
      </c>
      <c r="T1946">
        <v>4</v>
      </c>
      <c r="U1946" s="9">
        <v>25.908999999999999</v>
      </c>
      <c r="V1946" s="9">
        <v>25.904</v>
      </c>
      <c r="W1946" s="9">
        <v>24.962</v>
      </c>
      <c r="X1946" s="9">
        <v>25.672999999999998</v>
      </c>
      <c r="Y1946" s="9">
        <v>25.908999999999999</v>
      </c>
    </row>
    <row r="1947" spans="1:25" hidden="1" x14ac:dyDescent="0.3">
      <c r="A1947" t="s">
        <v>2078</v>
      </c>
      <c r="B1947" t="s">
        <v>2079</v>
      </c>
      <c r="C1947" t="s">
        <v>2091</v>
      </c>
      <c r="D1947" t="s">
        <v>14</v>
      </c>
      <c r="E1947" s="52">
        <f>Transportation!E1947/1000000</f>
        <v>1.08E-5</v>
      </c>
      <c r="F1947" s="55">
        <f t="shared" si="202"/>
        <v>2.6109890109890137E-6</v>
      </c>
      <c r="G1947" s="57">
        <f t="shared" si="203"/>
        <v>2.6109890109890138E-7</v>
      </c>
      <c r="H1947" s="4">
        <f t="shared" si="204"/>
        <v>4.153846153846158E-8</v>
      </c>
      <c r="I1947">
        <v>131500</v>
      </c>
      <c r="J1947">
        <f t="shared" si="206"/>
        <v>2.4281828897338404</v>
      </c>
      <c r="K1947" s="50">
        <f t="shared" si="208"/>
        <v>270.90806388516478</v>
      </c>
      <c r="L1947" s="53">
        <f t="shared" si="205"/>
        <v>5.9203289287519123</v>
      </c>
      <c r="M1947">
        <v>10.100000000000001</v>
      </c>
      <c r="N1947">
        <v>41.300000000000004</v>
      </c>
      <c r="O1947">
        <v>455</v>
      </c>
      <c r="P1947">
        <v>36.520000000000003</v>
      </c>
      <c r="Q1947">
        <v>46.2</v>
      </c>
      <c r="R1947" s="7">
        <v>11.012</v>
      </c>
      <c r="S1947">
        <v>52705</v>
      </c>
      <c r="T1947">
        <v>4</v>
      </c>
      <c r="U1947" s="9">
        <v>22.818000000000001</v>
      </c>
      <c r="V1947" s="9">
        <v>22.815999999999999</v>
      </c>
      <c r="W1947" s="9">
        <v>22.484000000000002</v>
      </c>
      <c r="X1947" s="9">
        <v>22.818999999999999</v>
      </c>
      <c r="Y1947" s="9">
        <v>22.818999999999999</v>
      </c>
    </row>
    <row r="1948" spans="1:25" hidden="1" x14ac:dyDescent="0.3">
      <c r="A1948" t="s">
        <v>2078</v>
      </c>
      <c r="B1948" t="s">
        <v>2079</v>
      </c>
      <c r="C1948" t="s">
        <v>2092</v>
      </c>
      <c r="D1948" t="s">
        <v>14</v>
      </c>
      <c r="E1948" s="52">
        <f>Transportation!E1948/1000000</f>
        <v>5.3100000000000008E-6</v>
      </c>
      <c r="F1948" s="55">
        <f t="shared" si="202"/>
        <v>1.2837362637362652E-6</v>
      </c>
      <c r="G1948" s="57">
        <f t="shared" si="203"/>
        <v>1.2837362637362653E-7</v>
      </c>
      <c r="H1948" s="4">
        <f t="shared" si="204"/>
        <v>2.0423076923076946E-8</v>
      </c>
      <c r="I1948">
        <v>153600</v>
      </c>
      <c r="J1948">
        <f t="shared" si="206"/>
        <v>1.0220842529296876</v>
      </c>
      <c r="K1948" s="50">
        <f t="shared" si="208"/>
        <v>316.43709971681602</v>
      </c>
      <c r="L1948" s="53">
        <f t="shared" si="205"/>
        <v>2.9108283899696907</v>
      </c>
      <c r="M1948">
        <v>31.400000000000002</v>
      </c>
      <c r="N1948">
        <v>27.400000000000002</v>
      </c>
      <c r="O1948">
        <v>659</v>
      </c>
      <c r="P1948">
        <v>28.93</v>
      </c>
      <c r="Q1948">
        <v>50.84</v>
      </c>
      <c r="R1948" s="7">
        <v>24.027999999999999</v>
      </c>
      <c r="S1948">
        <v>12201</v>
      </c>
      <c r="T1948">
        <v>2</v>
      </c>
      <c r="U1948" s="9">
        <v>33.856999999999999</v>
      </c>
      <c r="V1948" s="9">
        <v>31.739000000000001</v>
      </c>
      <c r="W1948" s="9">
        <v>33.856999999999999</v>
      </c>
      <c r="X1948" s="9">
        <v>33.856999999999999</v>
      </c>
      <c r="Y1948" s="9">
        <v>33.856999999999999</v>
      </c>
    </row>
    <row r="1949" spans="1:25" hidden="1" x14ac:dyDescent="0.3">
      <c r="A1949" t="s">
        <v>2078</v>
      </c>
      <c r="B1949" t="s">
        <v>2079</v>
      </c>
      <c r="C1949" t="s">
        <v>2093</v>
      </c>
      <c r="D1949" t="s">
        <v>14</v>
      </c>
      <c r="E1949" s="52">
        <f>Transportation!E1949/1000000</f>
        <v>1.3100000000000002E-5</v>
      </c>
      <c r="F1949" s="55">
        <f t="shared" si="202"/>
        <v>3.1670329670329705E-6</v>
      </c>
      <c r="G1949" s="57">
        <f t="shared" si="203"/>
        <v>3.1670329670329708E-7</v>
      </c>
      <c r="H1949" s="4">
        <f t="shared" si="204"/>
        <v>5.0384615384615437E-8</v>
      </c>
      <c r="I1949">
        <v>327400</v>
      </c>
      <c r="J1949">
        <f t="shared" si="206"/>
        <v>1.182976214111179</v>
      </c>
      <c r="K1949" s="50">
        <f t="shared" si="208"/>
        <v>674.48897426618214</v>
      </c>
      <c r="L1949" s="53">
        <f t="shared" si="205"/>
        <v>7.1811397191342659</v>
      </c>
      <c r="M1949">
        <v>60.7</v>
      </c>
      <c r="N1949">
        <v>42</v>
      </c>
      <c r="O1949">
        <v>407</v>
      </c>
      <c r="P1949">
        <v>32.42</v>
      </c>
      <c r="Q1949">
        <v>48.39</v>
      </c>
      <c r="R1949" s="7">
        <v>9.6732999999999993</v>
      </c>
      <c r="S1949">
        <v>49549</v>
      </c>
      <c r="T1949">
        <v>5</v>
      </c>
      <c r="U1949" s="9">
        <v>32.667000000000002</v>
      </c>
      <c r="V1949" s="9">
        <v>32.676000000000002</v>
      </c>
      <c r="W1949" s="9">
        <v>31.491</v>
      </c>
      <c r="X1949" s="9">
        <v>32.512999999999998</v>
      </c>
      <c r="Y1949" s="9">
        <v>33.44</v>
      </c>
    </row>
    <row r="1950" spans="1:25" hidden="1" x14ac:dyDescent="0.3">
      <c r="A1950" t="s">
        <v>2078</v>
      </c>
      <c r="B1950" t="s">
        <v>2079</v>
      </c>
      <c r="C1950" t="s">
        <v>2094</v>
      </c>
      <c r="D1950" t="s">
        <v>14</v>
      </c>
      <c r="E1950" s="52">
        <f>Transportation!E1950/1000000</f>
        <v>1.8600000000000001E-5</v>
      </c>
      <c r="F1950" s="55">
        <f t="shared" si="202"/>
        <v>4.4967032967033014E-6</v>
      </c>
      <c r="G1950" s="57">
        <f t="shared" si="203"/>
        <v>4.4967032967033018E-7</v>
      </c>
      <c r="H1950" s="4">
        <f t="shared" si="204"/>
        <v>7.1538461538461617E-8</v>
      </c>
      <c r="I1950">
        <v>1381000</v>
      </c>
      <c r="J1950">
        <f t="shared" si="206"/>
        <v>0.39820128530050686</v>
      </c>
      <c r="K1950" s="50">
        <f t="shared" si="208"/>
        <v>2845.0497051362172</v>
      </c>
      <c r="L1950" s="53">
        <f t="shared" si="205"/>
        <v>10.196122043961628</v>
      </c>
      <c r="M1950">
        <v>249</v>
      </c>
      <c r="N1950">
        <v>87.600000000000009</v>
      </c>
      <c r="O1950">
        <v>490</v>
      </c>
      <c r="P1950">
        <v>32.67</v>
      </c>
      <c r="Q1950">
        <v>51.64</v>
      </c>
      <c r="R1950" s="7">
        <v>5.59</v>
      </c>
      <c r="S1950" s="8">
        <v>503840</v>
      </c>
      <c r="T1950">
        <v>10</v>
      </c>
      <c r="U1950" s="9">
        <v>30.32</v>
      </c>
      <c r="V1950" s="9">
        <v>30.434000000000001</v>
      </c>
      <c r="W1950" s="9">
        <v>29.251000000000001</v>
      </c>
      <c r="X1950" s="9">
        <v>30.091999999999999</v>
      </c>
      <c r="Y1950" s="9">
        <v>32.188000000000002</v>
      </c>
    </row>
    <row r="1951" spans="1:25" hidden="1" x14ac:dyDescent="0.3">
      <c r="A1951" t="s">
        <v>2078</v>
      </c>
      <c r="B1951" t="s">
        <v>2079</v>
      </c>
      <c r="C1951" t="s">
        <v>2095</v>
      </c>
      <c r="D1951" t="s">
        <v>14</v>
      </c>
      <c r="E1951" s="52">
        <f>Transportation!E1951/1000000</f>
        <v>1.49E-5</v>
      </c>
      <c r="F1951" s="55">
        <f t="shared" si="202"/>
        <v>3.6021978021978058E-6</v>
      </c>
      <c r="G1951" s="57">
        <f t="shared" si="203"/>
        <v>3.6021978021978057E-7</v>
      </c>
      <c r="H1951" s="4">
        <f t="shared" si="204"/>
        <v>5.7307692307692362E-8</v>
      </c>
      <c r="I1951">
        <v>299000</v>
      </c>
      <c r="J1951">
        <f t="shared" si="206"/>
        <v>1.4733247073578595</v>
      </c>
      <c r="K1951" s="50">
        <f t="shared" si="208"/>
        <v>615.98107301645825</v>
      </c>
      <c r="L1951" s="53">
        <f t="shared" si="205"/>
        <v>8.1678612072595822</v>
      </c>
      <c r="M1951">
        <v>34.6</v>
      </c>
      <c r="N1951">
        <v>50.800000000000004</v>
      </c>
      <c r="O1951">
        <v>404</v>
      </c>
      <c r="P1951">
        <v>35.54</v>
      </c>
      <c r="Q1951">
        <v>51.2</v>
      </c>
      <c r="R1951" s="7">
        <v>7.9493</v>
      </c>
      <c r="S1951" s="8">
        <v>152510</v>
      </c>
      <c r="T1951">
        <v>3</v>
      </c>
      <c r="U1951" s="9">
        <v>28.57</v>
      </c>
      <c r="V1951" s="9">
        <v>28.581</v>
      </c>
      <c r="W1951" s="9">
        <v>28.547000000000001</v>
      </c>
      <c r="X1951" s="9">
        <v>28.594000000000001</v>
      </c>
      <c r="Y1951" s="9">
        <v>29.11</v>
      </c>
    </row>
    <row r="1952" spans="1:25" hidden="1" x14ac:dyDescent="0.3">
      <c r="A1952" t="s">
        <v>2078</v>
      </c>
      <c r="B1952" t="s">
        <v>2079</v>
      </c>
      <c r="C1952" t="s">
        <v>2096</v>
      </c>
      <c r="D1952" t="s">
        <v>14</v>
      </c>
      <c r="E1952" s="52">
        <f>Transportation!E1952/1000000</f>
        <v>9.9700000000000011E-6</v>
      </c>
      <c r="F1952" s="55">
        <f t="shared" si="202"/>
        <v>2.4103296703296731E-6</v>
      </c>
      <c r="G1952" s="57">
        <f t="shared" si="203"/>
        <v>2.4103296703296731E-7</v>
      </c>
      <c r="H1952" s="4">
        <f t="shared" si="204"/>
        <v>3.834615384615389E-8</v>
      </c>
      <c r="I1952">
        <v>118100</v>
      </c>
      <c r="J1952">
        <f t="shared" si="206"/>
        <v>2.4959084568162577</v>
      </c>
      <c r="K1952" s="50">
        <f t="shared" si="208"/>
        <v>243.30222315466128</v>
      </c>
      <c r="L1952" s="53">
        <f t="shared" si="205"/>
        <v>5.4653406870052379</v>
      </c>
      <c r="M1952">
        <v>20.900000000000002</v>
      </c>
      <c r="N1952">
        <v>25.900000000000002</v>
      </c>
      <c r="O1952">
        <v>315</v>
      </c>
      <c r="P1952">
        <v>37.25</v>
      </c>
      <c r="Q1952">
        <v>55.17</v>
      </c>
      <c r="R1952" s="7">
        <v>12.183</v>
      </c>
      <c r="S1952">
        <v>11606</v>
      </c>
      <c r="T1952">
        <v>2</v>
      </c>
      <c r="U1952" s="9">
        <v>33.116</v>
      </c>
      <c r="V1952" s="9">
        <v>33.116999999999997</v>
      </c>
      <c r="W1952" s="9">
        <v>33.116</v>
      </c>
      <c r="X1952" s="9">
        <v>33.139000000000003</v>
      </c>
      <c r="Y1952" s="9">
        <v>33.161999999999999</v>
      </c>
    </row>
    <row r="1953" spans="1:25" hidden="1" x14ac:dyDescent="0.3">
      <c r="A1953" t="s">
        <v>2078</v>
      </c>
      <c r="B1953" t="s">
        <v>2079</v>
      </c>
      <c r="C1953" t="s">
        <v>2097</v>
      </c>
      <c r="D1953" t="s">
        <v>14</v>
      </c>
      <c r="E1953" s="52">
        <f>Transportation!E1953/1000000</f>
        <v>1.24E-5</v>
      </c>
      <c r="F1953" s="55">
        <f t="shared" si="202"/>
        <v>2.9978021978022009E-6</v>
      </c>
      <c r="G1953" s="57">
        <f t="shared" si="203"/>
        <v>2.997802197802201E-7</v>
      </c>
      <c r="H1953" s="4">
        <f t="shared" si="204"/>
        <v>4.7692307692307738E-8</v>
      </c>
      <c r="I1953">
        <v>219200</v>
      </c>
      <c r="J1953">
        <f t="shared" si="206"/>
        <v>1.6724938412408759</v>
      </c>
      <c r="K1953" s="50">
        <f t="shared" si="208"/>
        <v>451.58211105420622</v>
      </c>
      <c r="L1953" s="53">
        <f t="shared" si="205"/>
        <v>6.7974146959744175</v>
      </c>
      <c r="M1953">
        <v>34.200000000000003</v>
      </c>
      <c r="N1953">
        <v>37.5</v>
      </c>
      <c r="O1953">
        <v>373</v>
      </c>
      <c r="P1953">
        <v>36.840000000000003</v>
      </c>
      <c r="Q1953">
        <v>54.44</v>
      </c>
      <c r="R1953" s="7">
        <v>9.9642999999999997</v>
      </c>
      <c r="S1953">
        <v>62379</v>
      </c>
      <c r="T1953">
        <v>3</v>
      </c>
      <c r="U1953" s="9">
        <v>35.588000000000001</v>
      </c>
      <c r="V1953" s="9">
        <v>35.406999999999996</v>
      </c>
      <c r="W1953" s="9">
        <v>33.393999999999998</v>
      </c>
      <c r="X1953" s="9">
        <v>35.61</v>
      </c>
      <c r="Y1953" s="9">
        <v>36.622</v>
      </c>
    </row>
    <row r="1954" spans="1:25" hidden="1" x14ac:dyDescent="0.3">
      <c r="A1954" t="s">
        <v>2078</v>
      </c>
      <c r="B1954" t="s">
        <v>2079</v>
      </c>
      <c r="C1954" t="s">
        <v>2098</v>
      </c>
      <c r="D1954" t="s">
        <v>14</v>
      </c>
      <c r="E1954" s="52">
        <f>Transportation!E1954/1000000</f>
        <v>1.3499999999999999E-5</v>
      </c>
      <c r="F1954" s="55">
        <f t="shared" si="202"/>
        <v>3.263736263736267E-6</v>
      </c>
      <c r="G1954" s="57">
        <f t="shared" si="203"/>
        <v>3.2637362637362671E-7</v>
      </c>
      <c r="H1954" s="4">
        <f t="shared" si="204"/>
        <v>5.192307692307697E-8</v>
      </c>
      <c r="I1954">
        <v>431000</v>
      </c>
      <c r="J1954">
        <f t="shared" si="206"/>
        <v>0.92606162993039443</v>
      </c>
      <c r="K1954" s="50">
        <f t="shared" si="208"/>
        <v>887.91920558559707</v>
      </c>
      <c r="L1954" s="53">
        <f t="shared" si="205"/>
        <v>7.4004111609398908</v>
      </c>
      <c r="M1954">
        <v>49.300000000000004</v>
      </c>
      <c r="N1954">
        <v>61.400000000000006</v>
      </c>
      <c r="O1954">
        <v>534</v>
      </c>
      <c r="P1954">
        <v>34.81</v>
      </c>
      <c r="Q1954">
        <v>48.51</v>
      </c>
      <c r="R1954" s="7">
        <v>8.6951999999999998</v>
      </c>
      <c r="S1954">
        <v>77637</v>
      </c>
      <c r="T1954">
        <v>4</v>
      </c>
      <c r="U1954" s="9">
        <v>23.446000000000002</v>
      </c>
      <c r="V1954" s="9">
        <v>23.286999999999999</v>
      </c>
      <c r="W1954" s="9">
        <v>22.292000000000002</v>
      </c>
      <c r="X1954" s="9">
        <v>22.962</v>
      </c>
      <c r="Y1954" s="9">
        <v>23.963999999999999</v>
      </c>
    </row>
    <row r="1955" spans="1:25" hidden="1" x14ac:dyDescent="0.3">
      <c r="A1955" t="s">
        <v>2078</v>
      </c>
      <c r="B1955" t="s">
        <v>2079</v>
      </c>
      <c r="C1955" t="s">
        <v>2099</v>
      </c>
      <c r="D1955" t="s">
        <v>14</v>
      </c>
      <c r="E1955" s="52">
        <f>Transportation!E1955/1000000</f>
        <v>9.0100000000000001E-6</v>
      </c>
      <c r="F1955" s="55">
        <f t="shared" si="202"/>
        <v>2.1782417582417604E-6</v>
      </c>
      <c r="G1955" s="57">
        <f t="shared" si="203"/>
        <v>2.1782417582417606E-7</v>
      </c>
      <c r="H1955" s="4">
        <f t="shared" si="204"/>
        <v>3.4653846153846188E-8</v>
      </c>
      <c r="I1955">
        <v>139000</v>
      </c>
      <c r="J1955">
        <f t="shared" si="206"/>
        <v>1.9164318615107914</v>
      </c>
      <c r="K1955" s="50">
        <f t="shared" si="208"/>
        <v>286.35909414477493</v>
      </c>
      <c r="L1955" s="53">
        <f t="shared" si="205"/>
        <v>4.9390892266717348</v>
      </c>
      <c r="M1955">
        <v>17.600000000000001</v>
      </c>
      <c r="N1955">
        <v>33.1</v>
      </c>
      <c r="O1955">
        <v>457</v>
      </c>
      <c r="P1955">
        <v>33.65</v>
      </c>
      <c r="Q1955">
        <v>46.42</v>
      </c>
      <c r="R1955" s="7">
        <v>13.805999999999999</v>
      </c>
      <c r="S1955">
        <v>29828</v>
      </c>
      <c r="T1955">
        <v>2</v>
      </c>
      <c r="U1955" s="9">
        <v>21.780999999999999</v>
      </c>
      <c r="V1955" s="9">
        <v>21.719000000000001</v>
      </c>
      <c r="W1955" s="9">
        <v>21.38</v>
      </c>
      <c r="X1955" s="9">
        <v>21.596</v>
      </c>
      <c r="Y1955" s="9">
        <v>21.812999999999999</v>
      </c>
    </row>
    <row r="1956" spans="1:25" hidden="1" x14ac:dyDescent="0.3">
      <c r="A1956" t="s">
        <v>2078</v>
      </c>
      <c r="B1956" t="s">
        <v>2079</v>
      </c>
      <c r="C1956" t="s">
        <v>2100</v>
      </c>
      <c r="D1956" t="s">
        <v>14</v>
      </c>
      <c r="E1956" s="52">
        <f>Transportation!E1956/1000000</f>
        <v>2.4700000000000004E-5</v>
      </c>
      <c r="F1956" s="55">
        <f t="shared" si="202"/>
        <v>5.9714285714285789E-6</v>
      </c>
      <c r="G1956" s="57">
        <f t="shared" si="203"/>
        <v>5.9714285714285782E-7</v>
      </c>
      <c r="H1956" s="4">
        <f t="shared" si="204"/>
        <v>9.500000000000011E-8</v>
      </c>
      <c r="I1956">
        <v>1063000</v>
      </c>
      <c r="J1956">
        <f t="shared" si="206"/>
        <v>0.68698472483537165</v>
      </c>
      <c r="K1956" s="50">
        <f t="shared" si="208"/>
        <v>2189.9260221287464</v>
      </c>
      <c r="L1956" s="53">
        <f t="shared" si="205"/>
        <v>13.540011531497433</v>
      </c>
      <c r="M1956">
        <v>133</v>
      </c>
      <c r="N1956">
        <v>92.300000000000011</v>
      </c>
      <c r="O1956">
        <v>419</v>
      </c>
      <c r="P1956">
        <v>35.799999999999997</v>
      </c>
      <c r="Q1956">
        <v>50.97</v>
      </c>
      <c r="R1956" s="7">
        <v>4.5366999999999997</v>
      </c>
      <c r="S1956" s="8">
        <v>890060</v>
      </c>
      <c r="T1956">
        <v>8</v>
      </c>
      <c r="U1956" s="9">
        <v>26.693000000000001</v>
      </c>
      <c r="V1956" s="9">
        <v>26.893999999999998</v>
      </c>
      <c r="W1956" s="9">
        <v>25.908999999999999</v>
      </c>
      <c r="X1956" s="9">
        <v>27.09</v>
      </c>
      <c r="Y1956" s="9">
        <v>27.937000000000001</v>
      </c>
    </row>
    <row r="1957" spans="1:25" hidden="1" x14ac:dyDescent="0.3">
      <c r="A1957" t="s">
        <v>2078</v>
      </c>
      <c r="B1957" t="s">
        <v>2079</v>
      </c>
      <c r="C1957" t="s">
        <v>2101</v>
      </c>
      <c r="D1957" t="s">
        <v>14</v>
      </c>
      <c r="E1957" s="52">
        <f>Transportation!E1957/1000000</f>
        <v>9.3400000000000004E-6</v>
      </c>
      <c r="F1957" s="55">
        <f t="shared" si="202"/>
        <v>2.2580219780219806E-6</v>
      </c>
      <c r="G1957" s="57">
        <f t="shared" si="203"/>
        <v>2.2580219780219804E-7</v>
      </c>
      <c r="H1957" s="4">
        <f t="shared" si="204"/>
        <v>3.5923076923076959E-8</v>
      </c>
      <c r="I1957">
        <v>220800</v>
      </c>
      <c r="J1957">
        <f t="shared" si="206"/>
        <v>1.2506367866847825</v>
      </c>
      <c r="K1957" s="50">
        <f t="shared" si="208"/>
        <v>454.87833084292305</v>
      </c>
      <c r="L1957" s="53">
        <f t="shared" si="205"/>
        <v>5.1199881661613764</v>
      </c>
      <c r="M1957">
        <v>27.3</v>
      </c>
      <c r="N1957">
        <v>42.2</v>
      </c>
      <c r="O1957">
        <v>561</v>
      </c>
      <c r="P1957">
        <v>33.99</v>
      </c>
      <c r="Q1957">
        <v>51.44</v>
      </c>
      <c r="R1957" s="7">
        <v>13.288</v>
      </c>
      <c r="S1957">
        <v>13821</v>
      </c>
      <c r="T1957">
        <v>3</v>
      </c>
      <c r="U1957" s="9">
        <v>33.930999999999997</v>
      </c>
      <c r="V1957" s="9">
        <v>34.152000000000001</v>
      </c>
      <c r="W1957" s="9">
        <v>32.606000000000002</v>
      </c>
      <c r="X1957" s="9">
        <v>33.81</v>
      </c>
      <c r="Y1957" s="9">
        <v>35.334000000000003</v>
      </c>
    </row>
    <row r="1958" spans="1:25" hidden="1" x14ac:dyDescent="0.3">
      <c r="A1958" t="s">
        <v>2078</v>
      </c>
      <c r="B1958" t="s">
        <v>2079</v>
      </c>
      <c r="C1958" t="s">
        <v>2102</v>
      </c>
      <c r="D1958" t="s">
        <v>14</v>
      </c>
      <c r="E1958" s="52">
        <f>Transportation!E1958/1000000</f>
        <v>1.15E-5</v>
      </c>
      <c r="F1958" s="55">
        <f t="shared" si="202"/>
        <v>2.7802197802197833E-6</v>
      </c>
      <c r="G1958" s="57">
        <f t="shared" si="203"/>
        <v>2.7802197802197831E-7</v>
      </c>
      <c r="H1958" s="4">
        <f t="shared" si="204"/>
        <v>4.4230769230769273E-8</v>
      </c>
      <c r="I1958">
        <v>432500</v>
      </c>
      <c r="J1958">
        <f t="shared" si="206"/>
        <v>0.78613135838150294</v>
      </c>
      <c r="K1958" s="50">
        <f t="shared" si="208"/>
        <v>891.00941163751907</v>
      </c>
      <c r="L1958" s="53">
        <f t="shared" si="205"/>
        <v>6.3040539519117589</v>
      </c>
      <c r="M1958">
        <v>96.800000000000011</v>
      </c>
      <c r="N1958">
        <v>44</v>
      </c>
      <c r="O1958">
        <v>479</v>
      </c>
      <c r="P1958">
        <v>30.29</v>
      </c>
      <c r="Q1958">
        <v>57.05</v>
      </c>
      <c r="R1958" s="7">
        <v>10.895</v>
      </c>
      <c r="S1958">
        <v>8965.5</v>
      </c>
      <c r="T1958">
        <v>6</v>
      </c>
      <c r="U1958" s="9">
        <v>21.274999999999999</v>
      </c>
      <c r="V1958" s="9">
        <v>21.273</v>
      </c>
      <c r="W1958" s="9">
        <v>21.091999999999999</v>
      </c>
      <c r="X1958" s="9">
        <v>21.187999999999999</v>
      </c>
      <c r="Y1958" s="9">
        <v>21.524000000000001</v>
      </c>
    </row>
    <row r="1959" spans="1:25" hidden="1" x14ac:dyDescent="0.3">
      <c r="A1959" t="s">
        <v>2078</v>
      </c>
      <c r="B1959" t="s">
        <v>2079</v>
      </c>
      <c r="C1959" t="s">
        <v>2103</v>
      </c>
      <c r="D1959" t="s">
        <v>14</v>
      </c>
      <c r="E1959" s="52">
        <f>Transportation!E1959/1000000</f>
        <v>1.95E-5</v>
      </c>
      <c r="F1959" s="55">
        <f t="shared" si="202"/>
        <v>4.714285714285719E-6</v>
      </c>
      <c r="G1959" s="57">
        <f t="shared" si="203"/>
        <v>4.7142857142857192E-7</v>
      </c>
      <c r="H1959" s="4">
        <f t="shared" si="204"/>
        <v>7.5000000000000076E-8</v>
      </c>
      <c r="I1959">
        <v>732100</v>
      </c>
      <c r="J1959">
        <f t="shared" si="206"/>
        <v>0.7874946216363885</v>
      </c>
      <c r="K1959" s="50">
        <f t="shared" si="208"/>
        <v>1508.2265670747463</v>
      </c>
      <c r="L1959" s="53">
        <f t="shared" si="205"/>
        <v>10.689482788024288</v>
      </c>
      <c r="M1959">
        <v>112</v>
      </c>
      <c r="N1959">
        <v>69.3</v>
      </c>
      <c r="O1959">
        <v>376</v>
      </c>
      <c r="P1959">
        <v>34.35</v>
      </c>
      <c r="Q1959">
        <v>47.11</v>
      </c>
      <c r="R1959" s="7">
        <v>5.4234</v>
      </c>
      <c r="S1959" s="8">
        <v>115740</v>
      </c>
      <c r="T1959">
        <v>6</v>
      </c>
      <c r="U1959" s="9">
        <v>21.486999999999998</v>
      </c>
      <c r="V1959" s="9">
        <v>21.506</v>
      </c>
      <c r="W1959" s="9">
        <v>21.14</v>
      </c>
      <c r="X1959" s="9">
        <v>21.789000000000001</v>
      </c>
      <c r="Y1959" s="9">
        <v>22.148</v>
      </c>
    </row>
    <row r="1960" spans="1:25" hidden="1" x14ac:dyDescent="0.3">
      <c r="A1960" t="s">
        <v>2078</v>
      </c>
      <c r="B1960" t="s">
        <v>2079</v>
      </c>
      <c r="C1960" t="s">
        <v>2104</v>
      </c>
      <c r="D1960" t="s">
        <v>14</v>
      </c>
      <c r="E1960" s="52">
        <f>Transportation!E1960/1000000</f>
        <v>1.8600000000000001E-5</v>
      </c>
      <c r="F1960" s="55">
        <f t="shared" si="202"/>
        <v>4.4967032967033014E-6</v>
      </c>
      <c r="G1960" s="57">
        <f t="shared" si="203"/>
        <v>4.4967032967033018E-7</v>
      </c>
      <c r="H1960" s="4">
        <f t="shared" si="204"/>
        <v>7.1538461538461617E-8</v>
      </c>
      <c r="I1960">
        <v>295800</v>
      </c>
      <c r="J1960">
        <f t="shared" si="206"/>
        <v>1.8590803752535496</v>
      </c>
      <c r="K1960" s="50">
        <f t="shared" si="208"/>
        <v>609.3886334390246</v>
      </c>
      <c r="L1960" s="53">
        <f t="shared" si="205"/>
        <v>10.196122043961626</v>
      </c>
      <c r="M1960">
        <v>26.5</v>
      </c>
      <c r="N1960">
        <v>57.5</v>
      </c>
      <c r="O1960">
        <v>367</v>
      </c>
      <c r="P1960">
        <v>33.49</v>
      </c>
      <c r="Q1960">
        <v>48.35</v>
      </c>
      <c r="R1960" s="7">
        <v>6.3779000000000003</v>
      </c>
      <c r="S1960">
        <v>14800</v>
      </c>
      <c r="T1960">
        <v>2</v>
      </c>
      <c r="U1960" s="9">
        <v>25.567</v>
      </c>
      <c r="V1960" s="9">
        <v>25.327000000000002</v>
      </c>
      <c r="W1960" s="9">
        <v>24.106999999999999</v>
      </c>
      <c r="X1960" s="9">
        <v>25.032</v>
      </c>
      <c r="Y1960" s="9">
        <v>25.957000000000001</v>
      </c>
    </row>
    <row r="1961" spans="1:25" hidden="1" x14ac:dyDescent="0.3">
      <c r="A1961" t="s">
        <v>2078</v>
      </c>
      <c r="B1961" t="s">
        <v>2079</v>
      </c>
      <c r="C1961" t="s">
        <v>2105</v>
      </c>
      <c r="D1961" t="s">
        <v>14</v>
      </c>
      <c r="E1961" s="52">
        <f>Transportation!E1961/1000000</f>
        <v>5.6000000000000006E-6</v>
      </c>
      <c r="F1961" s="55">
        <f t="shared" si="202"/>
        <v>1.3538461538461553E-6</v>
      </c>
      <c r="G1961" s="57">
        <f t="shared" si="203"/>
        <v>1.3538461538461553E-7</v>
      </c>
      <c r="H1961" s="4">
        <f t="shared" si="204"/>
        <v>2.153846153846156E-8</v>
      </c>
      <c r="I1961">
        <v>113300</v>
      </c>
      <c r="J1961">
        <f t="shared" si="206"/>
        <v>1.4613071491615184</v>
      </c>
      <c r="K1961" s="50">
        <f t="shared" si="208"/>
        <v>233.4135637885108</v>
      </c>
      <c r="L1961" s="53">
        <f t="shared" si="205"/>
        <v>3.0698001852787704</v>
      </c>
      <c r="M1961">
        <v>22.8</v>
      </c>
      <c r="N1961">
        <v>23.700000000000003</v>
      </c>
      <c r="O1961">
        <v>508</v>
      </c>
      <c r="P1961">
        <v>30.45</v>
      </c>
      <c r="Q1961">
        <v>48.17</v>
      </c>
      <c r="R1961" s="7">
        <v>21.425999999999998</v>
      </c>
      <c r="S1961">
        <v>28191</v>
      </c>
      <c r="T1961">
        <v>2</v>
      </c>
      <c r="U1961" s="9">
        <v>36.981999999999999</v>
      </c>
      <c r="V1961" s="9">
        <v>36.945999999999998</v>
      </c>
      <c r="W1961" s="9">
        <v>36.667999999999999</v>
      </c>
      <c r="X1961" s="9">
        <v>36.829000000000001</v>
      </c>
      <c r="Y1961" s="9">
        <v>36.988999999999997</v>
      </c>
    </row>
    <row r="1962" spans="1:25" hidden="1" x14ac:dyDescent="0.3">
      <c r="A1962" t="s">
        <v>2078</v>
      </c>
      <c r="B1962" t="s">
        <v>2079</v>
      </c>
      <c r="C1962" t="s">
        <v>2106</v>
      </c>
      <c r="D1962" t="s">
        <v>14</v>
      </c>
      <c r="E1962" s="52">
        <f>Transportation!E1962/1000000</f>
        <v>9.3899999999999999E-6</v>
      </c>
      <c r="F1962" s="55">
        <f t="shared" si="202"/>
        <v>2.2701098901098925E-6</v>
      </c>
      <c r="G1962" s="57">
        <f t="shared" si="203"/>
        <v>2.2701098901098925E-7</v>
      </c>
      <c r="H1962" s="4">
        <f t="shared" si="204"/>
        <v>3.6115384615384649E-8</v>
      </c>
      <c r="I1962">
        <v>161200</v>
      </c>
      <c r="J1962">
        <f t="shared" si="206"/>
        <v>1.7222014345533498</v>
      </c>
      <c r="K1962" s="50">
        <f t="shared" si="208"/>
        <v>332.094143713221</v>
      </c>
      <c r="L1962" s="53">
        <f t="shared" si="205"/>
        <v>5.1473970963870794</v>
      </c>
      <c r="M1962">
        <v>23.900000000000002</v>
      </c>
      <c r="N1962">
        <v>33</v>
      </c>
      <c r="O1962">
        <v>402</v>
      </c>
      <c r="P1962">
        <v>38.549999999999997</v>
      </c>
      <c r="Q1962">
        <v>44.95</v>
      </c>
      <c r="R1962" s="7">
        <v>12.178000000000001</v>
      </c>
      <c r="S1962">
        <v>7409.8</v>
      </c>
      <c r="T1962">
        <v>1</v>
      </c>
      <c r="U1962" s="9">
        <v>22.675000000000001</v>
      </c>
      <c r="V1962" s="9">
        <v>22.675000000000001</v>
      </c>
      <c r="W1962" s="9">
        <v>22.675000000000001</v>
      </c>
      <c r="X1962" s="9">
        <v>22.675000000000001</v>
      </c>
      <c r="Y1962" s="9">
        <v>22.675000000000001</v>
      </c>
    </row>
    <row r="1963" spans="1:25" hidden="1" x14ac:dyDescent="0.3">
      <c r="A1963" t="s">
        <v>2078</v>
      </c>
      <c r="B1963" t="s">
        <v>2079</v>
      </c>
      <c r="C1963" t="s">
        <v>2107</v>
      </c>
      <c r="D1963" t="s">
        <v>14</v>
      </c>
      <c r="E1963" s="52">
        <f>Transportation!E1963/1000000</f>
        <v>6.7000000000000002E-6</v>
      </c>
      <c r="F1963" s="55">
        <f t="shared" si="202"/>
        <v>1.6197802197802216E-6</v>
      </c>
      <c r="G1963" s="57">
        <f t="shared" si="203"/>
        <v>1.6197802197802214E-7</v>
      </c>
      <c r="H1963" s="4">
        <f t="shared" si="204"/>
        <v>2.5769230769230795E-8</v>
      </c>
      <c r="I1963">
        <v>118200</v>
      </c>
      <c r="J1963">
        <f t="shared" si="206"/>
        <v>1.6758715101522843</v>
      </c>
      <c r="K1963" s="50">
        <f t="shared" si="208"/>
        <v>243.50823689145608</v>
      </c>
      <c r="L1963" s="53">
        <f t="shared" si="205"/>
        <v>3.672796650244242</v>
      </c>
      <c r="M1963">
        <v>18.7</v>
      </c>
      <c r="N1963">
        <v>27.3</v>
      </c>
      <c r="O1963">
        <v>487</v>
      </c>
      <c r="P1963">
        <v>36.76</v>
      </c>
      <c r="Q1963">
        <v>45.72</v>
      </c>
      <c r="R1963" s="7">
        <v>17.809000000000001</v>
      </c>
      <c r="S1963">
        <v>11992</v>
      </c>
      <c r="T1963">
        <v>2</v>
      </c>
      <c r="U1963" s="9">
        <v>20.466999999999999</v>
      </c>
      <c r="V1963" s="9">
        <v>20.518999999999998</v>
      </c>
      <c r="W1963" s="9">
        <v>20.465</v>
      </c>
      <c r="X1963" s="9">
        <v>21.138999999999999</v>
      </c>
      <c r="Y1963" s="9">
        <v>21.812999999999999</v>
      </c>
    </row>
    <row r="1964" spans="1:25" hidden="1" x14ac:dyDescent="0.3">
      <c r="A1964" t="s">
        <v>2078</v>
      </c>
      <c r="B1964" t="s">
        <v>2079</v>
      </c>
      <c r="C1964" t="s">
        <v>2108</v>
      </c>
      <c r="D1964" t="s">
        <v>14</v>
      </c>
      <c r="E1964" s="52">
        <f>Transportation!E1964/1000000</f>
        <v>7.96E-6</v>
      </c>
      <c r="F1964" s="55">
        <f t="shared" si="202"/>
        <v>1.9243956043956062E-6</v>
      </c>
      <c r="G1964" s="57">
        <f t="shared" si="203"/>
        <v>1.9243956043956064E-7</v>
      </c>
      <c r="H1964" s="4">
        <f t="shared" si="204"/>
        <v>3.0615384615384646E-8</v>
      </c>
      <c r="I1964">
        <v>149000</v>
      </c>
      <c r="J1964">
        <f t="shared" si="206"/>
        <v>1.5794656711409396</v>
      </c>
      <c r="K1964" s="50">
        <f t="shared" si="208"/>
        <v>306.96046782425515</v>
      </c>
      <c r="L1964" s="53">
        <f t="shared" si="205"/>
        <v>4.3635016919319654</v>
      </c>
      <c r="M1964">
        <v>20.400000000000002</v>
      </c>
      <c r="N1964">
        <v>33</v>
      </c>
      <c r="O1964">
        <v>487</v>
      </c>
      <c r="P1964">
        <v>34.299999999999997</v>
      </c>
      <c r="Q1964">
        <v>48.81</v>
      </c>
      <c r="R1964" s="7">
        <v>14.765000000000001</v>
      </c>
      <c r="S1964">
        <v>41785</v>
      </c>
      <c r="T1964">
        <v>4</v>
      </c>
      <c r="U1964" s="9">
        <v>23.358000000000001</v>
      </c>
      <c r="V1964" s="9">
        <v>23.463999999999999</v>
      </c>
      <c r="W1964" s="9">
        <v>22.626999999999999</v>
      </c>
      <c r="X1964" s="9">
        <v>23.797000000000001</v>
      </c>
      <c r="Y1964" s="9">
        <v>24.439</v>
      </c>
    </row>
    <row r="1965" spans="1:25" hidden="1" x14ac:dyDescent="0.3">
      <c r="A1965" t="s">
        <v>2078</v>
      </c>
      <c r="B1965" t="s">
        <v>2079</v>
      </c>
      <c r="C1965" t="s">
        <v>2109</v>
      </c>
      <c r="D1965" t="s">
        <v>14</v>
      </c>
      <c r="E1965" s="52">
        <f>Transportation!E1965/1000000</f>
        <v>4.3100000000000002E-6</v>
      </c>
      <c r="F1965" s="55">
        <f t="shared" si="202"/>
        <v>1.0419780219780231E-6</v>
      </c>
      <c r="G1965" s="57">
        <f t="shared" si="203"/>
        <v>1.0419780219780231E-7</v>
      </c>
      <c r="H1965" s="4">
        <f t="shared" si="204"/>
        <v>1.6576923076923094E-8</v>
      </c>
      <c r="I1965">
        <v>139100</v>
      </c>
      <c r="J1965">
        <f t="shared" si="206"/>
        <v>0.91608027498202738</v>
      </c>
      <c r="K1965" s="50">
        <f t="shared" si="208"/>
        <v>286.56510788156976</v>
      </c>
      <c r="L1965" s="53">
        <f t="shared" si="205"/>
        <v>2.3626497854556248</v>
      </c>
      <c r="M1965">
        <v>40.900000000000006</v>
      </c>
      <c r="N1965">
        <v>21.8</v>
      </c>
      <c r="O1965">
        <v>608</v>
      </c>
      <c r="P1965">
        <v>37.380000000000003</v>
      </c>
      <c r="Q1965">
        <v>46.22</v>
      </c>
      <c r="R1965" s="7">
        <v>27.946999999999999</v>
      </c>
      <c r="S1965">
        <v>64236</v>
      </c>
      <c r="T1965">
        <v>4</v>
      </c>
      <c r="U1965" s="9">
        <v>21.260999999999999</v>
      </c>
      <c r="V1965" s="9">
        <v>21.36</v>
      </c>
      <c r="W1965" s="9">
        <v>21.042999999999999</v>
      </c>
      <c r="X1965" s="9">
        <v>21.692</v>
      </c>
      <c r="Y1965" s="9">
        <v>22.1</v>
      </c>
    </row>
    <row r="1966" spans="1:25" hidden="1" x14ac:dyDescent="0.3">
      <c r="A1966" t="s">
        <v>2078</v>
      </c>
      <c r="B1966" t="s">
        <v>2079</v>
      </c>
      <c r="C1966" t="s">
        <v>2110</v>
      </c>
      <c r="D1966" t="s">
        <v>14</v>
      </c>
      <c r="E1966" s="52">
        <f>Transportation!E1966/1000000</f>
        <v>8.1799999999999996E-6</v>
      </c>
      <c r="F1966" s="55">
        <f t="shared" si="202"/>
        <v>1.9775824175824194E-6</v>
      </c>
      <c r="G1966" s="57">
        <f t="shared" si="203"/>
        <v>1.9775824175824194E-7</v>
      </c>
      <c r="H1966" s="4">
        <f t="shared" si="204"/>
        <v>3.1461538461538491E-8</v>
      </c>
      <c r="I1966">
        <v>103400</v>
      </c>
      <c r="J1966">
        <f t="shared" si="206"/>
        <v>2.3389242504835588</v>
      </c>
      <c r="K1966" s="50">
        <f t="shared" si="208"/>
        <v>213.01820384582538</v>
      </c>
      <c r="L1966" s="53">
        <f t="shared" si="205"/>
        <v>4.4841009849250595</v>
      </c>
      <c r="M1966">
        <v>12</v>
      </c>
      <c r="N1966">
        <v>29.8</v>
      </c>
      <c r="O1966">
        <v>450</v>
      </c>
      <c r="P1966">
        <v>38.44</v>
      </c>
      <c r="Q1966">
        <v>45.77</v>
      </c>
      <c r="R1966" s="7">
        <v>15.097</v>
      </c>
      <c r="S1966">
        <v>13698</v>
      </c>
      <c r="T1966">
        <v>2</v>
      </c>
      <c r="U1966" s="9">
        <v>21.812000000000001</v>
      </c>
      <c r="V1966" s="9">
        <v>21.811</v>
      </c>
      <c r="W1966" s="9">
        <v>21.62</v>
      </c>
      <c r="X1966" s="9">
        <v>21.716000000000001</v>
      </c>
      <c r="Y1966" s="9">
        <v>21.812999999999999</v>
      </c>
    </row>
    <row r="1967" spans="1:25" hidden="1" x14ac:dyDescent="0.3">
      <c r="A1967" t="s">
        <v>2078</v>
      </c>
      <c r="B1967" t="s">
        <v>2079</v>
      </c>
      <c r="C1967" t="s">
        <v>2111</v>
      </c>
      <c r="D1967" t="s">
        <v>14</v>
      </c>
      <c r="E1967" s="52">
        <f>Transportation!E1967/1000000</f>
        <v>9.0299999999999999E-6</v>
      </c>
      <c r="F1967" s="55">
        <f t="shared" si="202"/>
        <v>2.1830769230769251E-6</v>
      </c>
      <c r="G1967" s="57">
        <f t="shared" si="203"/>
        <v>2.1830769230769255E-7</v>
      </c>
      <c r="H1967" s="4">
        <f t="shared" si="204"/>
        <v>3.4730769230769267E-8</v>
      </c>
      <c r="I1967">
        <v>111400</v>
      </c>
      <c r="J1967">
        <f t="shared" si="206"/>
        <v>2.3965470040394972</v>
      </c>
      <c r="K1967" s="50">
        <f t="shared" si="208"/>
        <v>229.49930278940954</v>
      </c>
      <c r="L1967" s="53">
        <f t="shared" si="205"/>
        <v>4.9500527987620151</v>
      </c>
      <c r="M1967">
        <v>10.100000000000001</v>
      </c>
      <c r="N1967">
        <v>35</v>
      </c>
      <c r="O1967">
        <v>488</v>
      </c>
      <c r="P1967">
        <v>29.88</v>
      </c>
      <c r="Q1967">
        <v>52.8</v>
      </c>
      <c r="R1967" s="7">
        <v>13.928000000000001</v>
      </c>
      <c r="S1967">
        <v>27584</v>
      </c>
      <c r="T1967">
        <v>3</v>
      </c>
      <c r="U1967" s="9">
        <v>23.308</v>
      </c>
      <c r="V1967" s="9">
        <v>23.297999999999998</v>
      </c>
      <c r="W1967" s="9">
        <v>23.248999999999999</v>
      </c>
      <c r="X1967" s="9">
        <v>23.344000000000001</v>
      </c>
      <c r="Y1967" s="9">
        <v>23.582000000000001</v>
      </c>
    </row>
    <row r="1968" spans="1:25" hidden="1" x14ac:dyDescent="0.3">
      <c r="A1968" t="s">
        <v>2078</v>
      </c>
      <c r="B1968" t="s">
        <v>2079</v>
      </c>
      <c r="C1968" t="s">
        <v>2112</v>
      </c>
      <c r="D1968" t="s">
        <v>14</v>
      </c>
      <c r="E1968" s="52">
        <f>Transportation!E1968/1000000</f>
        <v>3.0200000000000002E-5</v>
      </c>
      <c r="F1968" s="55">
        <f t="shared" si="202"/>
        <v>7.3010989010989093E-6</v>
      </c>
      <c r="G1968" s="57">
        <f t="shared" si="203"/>
        <v>7.3010989010989097E-7</v>
      </c>
      <c r="H1968" s="4">
        <f t="shared" si="204"/>
        <v>1.1615384615384627E-7</v>
      </c>
      <c r="I1968">
        <v>1990000</v>
      </c>
      <c r="J1968">
        <f t="shared" si="206"/>
        <v>0.44868056532663314</v>
      </c>
      <c r="K1968" s="50">
        <f t="shared" ref="K1968:K1996" si="209">I1968*CVDIRN</f>
        <v>4099.6733622165621</v>
      </c>
      <c r="L1968" s="53">
        <f t="shared" si="205"/>
        <v>16.554993856324792</v>
      </c>
      <c r="M1968">
        <v>235</v>
      </c>
      <c r="N1968">
        <v>130</v>
      </c>
      <c r="O1968">
        <v>483</v>
      </c>
      <c r="P1968">
        <v>36.31</v>
      </c>
      <c r="Q1968">
        <v>59.58</v>
      </c>
      <c r="R1968" s="7">
        <v>3.7198000000000002</v>
      </c>
      <c r="S1968" s="8">
        <v>205940</v>
      </c>
      <c r="T1968">
        <v>11</v>
      </c>
      <c r="U1968" s="9">
        <v>22.95</v>
      </c>
      <c r="V1968" s="9">
        <v>22.902999999999999</v>
      </c>
      <c r="W1968" s="9">
        <v>21.861000000000001</v>
      </c>
      <c r="X1968" s="9">
        <v>22.771000000000001</v>
      </c>
      <c r="Y1968" s="9">
        <v>24.010999999999999</v>
      </c>
    </row>
    <row r="1969" spans="1:25" hidden="1" x14ac:dyDescent="0.3">
      <c r="A1969" t="s">
        <v>2078</v>
      </c>
      <c r="B1969" t="s">
        <v>2079</v>
      </c>
      <c r="C1969" t="s">
        <v>2113</v>
      </c>
      <c r="D1969" t="s">
        <v>14</v>
      </c>
      <c r="E1969" s="52">
        <f>Transportation!E1969/1000000</f>
        <v>1.0200000000000001E-5</v>
      </c>
      <c r="F1969" s="55">
        <f t="shared" si="202"/>
        <v>2.4659340659340687E-6</v>
      </c>
      <c r="G1969" s="57">
        <f t="shared" si="203"/>
        <v>2.4659340659340688E-7</v>
      </c>
      <c r="H1969" s="4">
        <f t="shared" si="204"/>
        <v>3.9230769230769267E-8</v>
      </c>
      <c r="I1969">
        <v>113500</v>
      </c>
      <c r="J1969">
        <f t="shared" si="206"/>
        <v>2.6569764317180615</v>
      </c>
      <c r="K1969" s="50">
        <f t="shared" si="209"/>
        <v>233.8255912621004</v>
      </c>
      <c r="L1969" s="53">
        <f t="shared" si="205"/>
        <v>5.5914217660434735</v>
      </c>
      <c r="M1969">
        <v>12.600000000000001</v>
      </c>
      <c r="N1969">
        <v>32</v>
      </c>
      <c r="O1969">
        <v>431</v>
      </c>
      <c r="P1969">
        <v>31.95</v>
      </c>
      <c r="Q1969">
        <v>49.29</v>
      </c>
      <c r="R1969" s="7">
        <v>13.464</v>
      </c>
      <c r="S1969">
        <v>11022</v>
      </c>
      <c r="T1969">
        <v>2</v>
      </c>
      <c r="U1969" s="9">
        <v>29.548999999999999</v>
      </c>
      <c r="V1969" s="9">
        <v>29.388000000000002</v>
      </c>
      <c r="W1969" s="9">
        <v>28.640999999999998</v>
      </c>
      <c r="X1969" s="9">
        <v>29.227</v>
      </c>
      <c r="Y1969" s="9">
        <v>29.812000000000001</v>
      </c>
    </row>
    <row r="1970" spans="1:25" hidden="1" x14ac:dyDescent="0.3">
      <c r="A1970" t="s">
        <v>2078</v>
      </c>
      <c r="B1970" t="s">
        <v>2079</v>
      </c>
      <c r="C1970" t="s">
        <v>2114</v>
      </c>
      <c r="D1970" t="s">
        <v>14</v>
      </c>
      <c r="E1970" s="52">
        <f>Transportation!E1970/1000000</f>
        <v>8.2300000000000008E-6</v>
      </c>
      <c r="F1970" s="55">
        <f t="shared" si="202"/>
        <v>1.9896703296703317E-6</v>
      </c>
      <c r="G1970" s="57">
        <f t="shared" si="203"/>
        <v>1.9896703296703318E-7</v>
      </c>
      <c r="H1970" s="4">
        <f t="shared" si="204"/>
        <v>3.1653846153846188E-8</v>
      </c>
      <c r="I1970">
        <v>190000</v>
      </c>
      <c r="J1970">
        <f t="shared" si="206"/>
        <v>1.2806475592105264</v>
      </c>
      <c r="K1970" s="50">
        <f t="shared" si="209"/>
        <v>391.42609991012398</v>
      </c>
      <c r="L1970" s="53">
        <f t="shared" si="205"/>
        <v>4.5115099151507634</v>
      </c>
      <c r="M1970">
        <v>29.5</v>
      </c>
      <c r="N1970">
        <v>35</v>
      </c>
      <c r="O1970">
        <v>490</v>
      </c>
      <c r="P1970">
        <v>32.64</v>
      </c>
      <c r="Q1970">
        <v>51.34</v>
      </c>
      <c r="R1970" s="7">
        <v>13.988</v>
      </c>
      <c r="S1970">
        <v>19028</v>
      </c>
      <c r="T1970">
        <v>2</v>
      </c>
      <c r="U1970" s="9">
        <v>28.501000000000001</v>
      </c>
      <c r="V1970" s="9">
        <v>28.506</v>
      </c>
      <c r="W1970" s="9">
        <v>28.501000000000001</v>
      </c>
      <c r="X1970" s="9">
        <v>28.524000000000001</v>
      </c>
      <c r="Y1970" s="9">
        <v>28.547000000000001</v>
      </c>
    </row>
    <row r="1971" spans="1:25" hidden="1" x14ac:dyDescent="0.3">
      <c r="A1971" t="s">
        <v>2078</v>
      </c>
      <c r="B1971" t="s">
        <v>2079</v>
      </c>
      <c r="C1971" t="s">
        <v>2115</v>
      </c>
      <c r="D1971" t="s">
        <v>14</v>
      </c>
      <c r="E1971" s="52">
        <f>Transportation!E1971/1000000</f>
        <v>7.1000000000000006E-6</v>
      </c>
      <c r="F1971" s="55">
        <f t="shared" si="202"/>
        <v>1.7164835164835185E-6</v>
      </c>
      <c r="G1971" s="57">
        <f t="shared" si="203"/>
        <v>1.7164835164835185E-7</v>
      </c>
      <c r="H1971" s="4">
        <f t="shared" si="204"/>
        <v>2.7307692307692338E-8</v>
      </c>
      <c r="I1971">
        <v>177200</v>
      </c>
      <c r="J1971">
        <f t="shared" si="206"/>
        <v>1.1846171698645598</v>
      </c>
      <c r="K1971" s="50">
        <f t="shared" si="209"/>
        <v>365.05634160038932</v>
      </c>
      <c r="L1971" s="53">
        <f t="shared" si="205"/>
        <v>3.8920680920498683</v>
      </c>
      <c r="M1971">
        <v>33.800000000000004</v>
      </c>
      <c r="N1971">
        <v>30.5</v>
      </c>
      <c r="O1971">
        <v>540</v>
      </c>
      <c r="P1971">
        <v>36.22</v>
      </c>
      <c r="Q1971">
        <v>58.79</v>
      </c>
      <c r="R1971" s="7">
        <v>17.71</v>
      </c>
      <c r="S1971">
        <v>21989</v>
      </c>
      <c r="T1971">
        <v>4</v>
      </c>
      <c r="U1971" s="9">
        <v>26.876000000000001</v>
      </c>
      <c r="V1971" s="9">
        <v>26.686</v>
      </c>
      <c r="W1971" s="9">
        <v>25.483000000000001</v>
      </c>
      <c r="X1971" s="9">
        <v>26.498999999999999</v>
      </c>
      <c r="Y1971" s="9">
        <v>27.513999999999999</v>
      </c>
    </row>
    <row r="1972" spans="1:25" hidden="1" x14ac:dyDescent="0.3">
      <c r="A1972" t="s">
        <v>2078</v>
      </c>
      <c r="B1972" t="s">
        <v>2079</v>
      </c>
      <c r="C1972" t="s">
        <v>2116</v>
      </c>
      <c r="D1972" t="s">
        <v>14</v>
      </c>
      <c r="E1972" s="52">
        <f>Transportation!E1972/1000000</f>
        <v>1.0300000000000001E-5</v>
      </c>
      <c r="F1972" s="55">
        <f t="shared" si="202"/>
        <v>2.490109890109893E-6</v>
      </c>
      <c r="G1972" s="57">
        <f t="shared" si="203"/>
        <v>2.4901098901098932E-7</v>
      </c>
      <c r="H1972" s="4">
        <f t="shared" si="204"/>
        <v>3.9615384615384661E-8</v>
      </c>
      <c r="I1972">
        <v>489300</v>
      </c>
      <c r="J1972">
        <f t="shared" si="206"/>
        <v>0.6223653433476396</v>
      </c>
      <c r="K1972" s="50">
        <f t="shared" si="209"/>
        <v>1008.0252141369667</v>
      </c>
      <c r="L1972" s="53">
        <f t="shared" si="205"/>
        <v>5.6462396264948804</v>
      </c>
      <c r="M1972">
        <v>48.6</v>
      </c>
      <c r="N1972">
        <v>70.2</v>
      </c>
      <c r="O1972">
        <v>878</v>
      </c>
      <c r="P1972">
        <v>37.56</v>
      </c>
      <c r="Q1972">
        <v>45.06</v>
      </c>
      <c r="R1972" s="7">
        <v>12.51</v>
      </c>
      <c r="S1972">
        <v>54020</v>
      </c>
      <c r="T1972">
        <v>3</v>
      </c>
      <c r="U1972" s="9">
        <v>23.007999999999999</v>
      </c>
      <c r="V1972" s="9">
        <v>22.994</v>
      </c>
      <c r="W1972" s="9">
        <v>22.675000000000001</v>
      </c>
      <c r="X1972" s="9">
        <v>23.01</v>
      </c>
      <c r="Y1972" s="9">
        <v>24.486999999999998</v>
      </c>
    </row>
    <row r="1973" spans="1:25" hidden="1" x14ac:dyDescent="0.3">
      <c r="A1973" t="s">
        <v>2078</v>
      </c>
      <c r="B1973" t="s">
        <v>2079</v>
      </c>
      <c r="C1973" t="s">
        <v>2117</v>
      </c>
      <c r="D1973" t="s">
        <v>14</v>
      </c>
      <c r="E1973" s="52">
        <f>Transportation!E1973/1000000</f>
        <v>7.6799999999999993E-6</v>
      </c>
      <c r="F1973" s="55">
        <f t="shared" si="202"/>
        <v>1.8567032967032985E-6</v>
      </c>
      <c r="G1973" s="57">
        <f t="shared" si="203"/>
        <v>1.8567032967032985E-7</v>
      </c>
      <c r="H1973" s="4">
        <f t="shared" si="204"/>
        <v>2.9538461538461565E-8</v>
      </c>
      <c r="I1973">
        <v>155100</v>
      </c>
      <c r="J1973">
        <f t="shared" si="206"/>
        <v>1.463972147001934</v>
      </c>
      <c r="K1973" s="50">
        <f t="shared" si="209"/>
        <v>319.52730576873807</v>
      </c>
      <c r="L1973" s="53">
        <f t="shared" si="205"/>
        <v>4.2100116826680267</v>
      </c>
      <c r="M1973">
        <v>38.300000000000004</v>
      </c>
      <c r="N1973">
        <v>25.1</v>
      </c>
      <c r="O1973">
        <v>396</v>
      </c>
      <c r="P1973">
        <v>36.479999999999997</v>
      </c>
      <c r="Q1973">
        <v>52.87</v>
      </c>
      <c r="R1973" s="7">
        <v>15.79</v>
      </c>
      <c r="S1973" s="8">
        <v>197840</v>
      </c>
      <c r="T1973">
        <v>4</v>
      </c>
      <c r="U1973" s="9">
        <v>26.827999999999999</v>
      </c>
      <c r="V1973" s="9">
        <v>26.754999999999999</v>
      </c>
      <c r="W1973" s="9">
        <v>25.861999999999998</v>
      </c>
      <c r="X1973" s="9">
        <v>26.948</v>
      </c>
      <c r="Y1973" s="9">
        <v>27.513999999999999</v>
      </c>
    </row>
    <row r="1974" spans="1:25" hidden="1" x14ac:dyDescent="0.3">
      <c r="A1974" t="s">
        <v>2078</v>
      </c>
      <c r="B1974" t="s">
        <v>2079</v>
      </c>
      <c r="C1974" t="s">
        <v>2118</v>
      </c>
      <c r="D1974" t="s">
        <v>14</v>
      </c>
      <c r="E1974" s="52">
        <f>Transportation!E1974/1000000</f>
        <v>1.3900000000000001E-5</v>
      </c>
      <c r="F1974" s="55">
        <f t="shared" si="202"/>
        <v>3.3604395604395639E-6</v>
      </c>
      <c r="G1974" s="57">
        <f t="shared" si="203"/>
        <v>3.3604395604395639E-7</v>
      </c>
      <c r="H1974" s="4">
        <f t="shared" si="204"/>
        <v>5.3461538461538516E-8</v>
      </c>
      <c r="I1974">
        <v>154500</v>
      </c>
      <c r="J1974">
        <f t="shared" si="206"/>
        <v>2.6599269417475728</v>
      </c>
      <c r="K1974" s="50">
        <f t="shared" si="209"/>
        <v>318.29122334796926</v>
      </c>
      <c r="L1974" s="53">
        <f t="shared" si="205"/>
        <v>7.6196826027455176</v>
      </c>
      <c r="M1974">
        <v>11.600000000000001</v>
      </c>
      <c r="N1974">
        <v>45.300000000000004</v>
      </c>
      <c r="O1974">
        <v>404</v>
      </c>
      <c r="P1974">
        <v>35.43</v>
      </c>
      <c r="Q1974">
        <v>51.58</v>
      </c>
      <c r="R1974" s="7">
        <v>8.9106000000000005</v>
      </c>
      <c r="S1974">
        <v>63979</v>
      </c>
      <c r="T1974">
        <v>2</v>
      </c>
      <c r="U1974" s="9">
        <v>30.372</v>
      </c>
      <c r="V1974" s="9">
        <v>30.372</v>
      </c>
      <c r="W1974" s="9">
        <v>30.372</v>
      </c>
      <c r="X1974" s="9">
        <v>30.372</v>
      </c>
      <c r="Y1974" s="9">
        <v>30.372</v>
      </c>
    </row>
    <row r="1975" spans="1:25" hidden="1" x14ac:dyDescent="0.3">
      <c r="A1975" t="s">
        <v>2078</v>
      </c>
      <c r="B1975" t="s">
        <v>2079</v>
      </c>
      <c r="C1975" t="s">
        <v>2119</v>
      </c>
      <c r="D1975" t="s">
        <v>14</v>
      </c>
      <c r="E1975" s="52">
        <f>Transportation!E1975/1000000</f>
        <v>1.5999999999999999E-5</v>
      </c>
      <c r="F1975" s="55">
        <f t="shared" si="202"/>
        <v>3.8681318681318723E-6</v>
      </c>
      <c r="G1975" s="57">
        <f t="shared" si="203"/>
        <v>3.8681318681318718E-7</v>
      </c>
      <c r="H1975" s="4">
        <f t="shared" si="204"/>
        <v>6.1538461538461594E-8</v>
      </c>
      <c r="I1975">
        <v>315300</v>
      </c>
      <c r="J1975">
        <f t="shared" si="206"/>
        <v>1.5003044719314937</v>
      </c>
      <c r="K1975" s="50">
        <f t="shared" si="209"/>
        <v>649.561312114011</v>
      </c>
      <c r="L1975" s="53">
        <f t="shared" si="205"/>
        <v>8.7708576722250555</v>
      </c>
      <c r="M1975">
        <v>32.700000000000003</v>
      </c>
      <c r="N1975">
        <v>55.1</v>
      </c>
      <c r="O1975">
        <v>435</v>
      </c>
      <c r="P1975">
        <v>36.29</v>
      </c>
      <c r="Q1975">
        <v>50</v>
      </c>
      <c r="R1975" s="7">
        <v>7.8888999999999996</v>
      </c>
      <c r="S1975">
        <v>42660</v>
      </c>
      <c r="T1975">
        <v>4</v>
      </c>
      <c r="U1975" s="9">
        <v>22.202999999999999</v>
      </c>
      <c r="V1975" s="9">
        <v>22.155999999999999</v>
      </c>
      <c r="W1975" s="9">
        <v>21.716000000000001</v>
      </c>
      <c r="X1975" s="9">
        <v>22.1</v>
      </c>
      <c r="Y1975" s="9">
        <v>22.388000000000002</v>
      </c>
    </row>
    <row r="1976" spans="1:25" hidden="1" x14ac:dyDescent="0.3">
      <c r="A1976" t="s">
        <v>2078</v>
      </c>
      <c r="B1976" t="s">
        <v>2079</v>
      </c>
      <c r="C1976" t="s">
        <v>2120</v>
      </c>
      <c r="D1976" t="s">
        <v>14</v>
      </c>
      <c r="E1976" s="52">
        <f>Transportation!E1976/1000000</f>
        <v>1.9000000000000001E-5</v>
      </c>
      <c r="F1976" s="55">
        <f t="shared" si="202"/>
        <v>4.5934065934065983E-6</v>
      </c>
      <c r="G1976" s="57">
        <f t="shared" si="203"/>
        <v>4.5934065934065986E-7</v>
      </c>
      <c r="H1976" s="4">
        <f t="shared" si="204"/>
        <v>7.307692307692315E-8</v>
      </c>
      <c r="I1976">
        <v>888000</v>
      </c>
      <c r="J1976">
        <f t="shared" si="206"/>
        <v>0.63259248310810812</v>
      </c>
      <c r="K1976" s="50">
        <f t="shared" si="209"/>
        <v>1829.4019827378427</v>
      </c>
      <c r="L1976" s="53">
        <f t="shared" si="205"/>
        <v>10.415393485767254</v>
      </c>
      <c r="M1976">
        <v>102</v>
      </c>
      <c r="N1976">
        <v>88</v>
      </c>
      <c r="O1976">
        <v>524</v>
      </c>
      <c r="P1976">
        <v>34.64</v>
      </c>
      <c r="Q1976">
        <v>50.86</v>
      </c>
      <c r="R1976" s="7">
        <v>5.9524999999999997</v>
      </c>
      <c r="S1976">
        <v>71431</v>
      </c>
      <c r="T1976">
        <v>7</v>
      </c>
      <c r="U1976" s="9">
        <v>31.6</v>
      </c>
      <c r="V1976" s="9">
        <v>31.489000000000001</v>
      </c>
      <c r="W1976" s="9">
        <v>30.978999999999999</v>
      </c>
      <c r="X1976" s="9">
        <v>31.305</v>
      </c>
      <c r="Y1976" s="9">
        <v>31.63</v>
      </c>
    </row>
    <row r="1977" spans="1:25" hidden="1" x14ac:dyDescent="0.3">
      <c r="A1977" t="s">
        <v>2078</v>
      </c>
      <c r="B1977" t="s">
        <v>2079</v>
      </c>
      <c r="C1977" t="s">
        <v>2121</v>
      </c>
      <c r="D1977" t="s">
        <v>14</v>
      </c>
      <c r="E1977" s="52">
        <f>Transportation!E1977/1000000</f>
        <v>3.5899999999999999E-6</v>
      </c>
      <c r="F1977" s="55">
        <f t="shared" si="202"/>
        <v>8.6791208791208878E-7</v>
      </c>
      <c r="G1977" s="57">
        <f t="shared" si="203"/>
        <v>8.6791208791208883E-8</v>
      </c>
      <c r="H1977" s="4">
        <f t="shared" si="204"/>
        <v>1.3807692307692321E-8</v>
      </c>
      <c r="I1977">
        <v>113000</v>
      </c>
      <c r="J1977">
        <f t="shared" si="206"/>
        <v>0.9392893473451327</v>
      </c>
      <c r="K1977" s="50">
        <f t="shared" si="209"/>
        <v>232.79552257812639</v>
      </c>
      <c r="L1977" s="53">
        <f t="shared" si="205"/>
        <v>1.967961190205497</v>
      </c>
      <c r="M1977">
        <v>60.7</v>
      </c>
      <c r="N1977">
        <v>14.5</v>
      </c>
      <c r="O1977">
        <v>435</v>
      </c>
      <c r="P1977">
        <v>30.42</v>
      </c>
      <c r="Q1977">
        <v>56</v>
      </c>
      <c r="R1977" s="7">
        <v>30.02</v>
      </c>
      <c r="S1977">
        <v>17539</v>
      </c>
      <c r="T1977">
        <v>4</v>
      </c>
      <c r="U1977" s="9">
        <v>24.094000000000001</v>
      </c>
      <c r="V1977" s="9">
        <v>23.984000000000002</v>
      </c>
      <c r="W1977" s="9">
        <v>23.105</v>
      </c>
      <c r="X1977" s="9">
        <v>24.059000000000001</v>
      </c>
      <c r="Y1977" s="9">
        <v>24.439</v>
      </c>
    </row>
    <row r="1978" spans="1:25" hidden="1" x14ac:dyDescent="0.3">
      <c r="A1978" t="s">
        <v>2078</v>
      </c>
      <c r="B1978" t="s">
        <v>2079</v>
      </c>
      <c r="C1978" t="s">
        <v>2122</v>
      </c>
      <c r="D1978" t="s">
        <v>14</v>
      </c>
      <c r="E1978" s="52">
        <f>Transportation!E1978/1000000</f>
        <v>9.55E-6</v>
      </c>
      <c r="F1978" s="55">
        <f t="shared" si="202"/>
        <v>2.308791208791211E-6</v>
      </c>
      <c r="G1978" s="57">
        <f t="shared" si="203"/>
        <v>2.3087912087912112E-7</v>
      </c>
      <c r="H1978" s="4">
        <f t="shared" si="204"/>
        <v>3.6730769230769265E-8</v>
      </c>
      <c r="I1978">
        <v>468800</v>
      </c>
      <c r="J1978">
        <f t="shared" si="206"/>
        <v>0.60228099669368595</v>
      </c>
      <c r="K1978" s="50">
        <f t="shared" si="209"/>
        <v>965.79239809403225</v>
      </c>
      <c r="L1978" s="53">
        <f t="shared" si="205"/>
        <v>5.2351056731093291</v>
      </c>
      <c r="M1978">
        <v>48</v>
      </c>
      <c r="N1978">
        <v>67.7</v>
      </c>
      <c r="O1978">
        <v>1000</v>
      </c>
      <c r="P1978">
        <v>37.28</v>
      </c>
      <c r="Q1978">
        <v>49.58</v>
      </c>
      <c r="R1978" s="7">
        <v>14.807</v>
      </c>
      <c r="S1978" s="8">
        <v>263770</v>
      </c>
      <c r="T1978">
        <v>4</v>
      </c>
      <c r="U1978" s="9">
        <v>19.751000000000001</v>
      </c>
      <c r="V1978" s="9">
        <v>19.774999999999999</v>
      </c>
      <c r="W1978" s="9">
        <v>19.739999999999998</v>
      </c>
      <c r="X1978" s="9">
        <v>19.763999999999999</v>
      </c>
      <c r="Y1978" s="9">
        <v>19.981999999999999</v>
      </c>
    </row>
    <row r="1979" spans="1:25" hidden="1" x14ac:dyDescent="0.3">
      <c r="A1979" t="s">
        <v>2078</v>
      </c>
      <c r="B1979" t="s">
        <v>2079</v>
      </c>
      <c r="C1979" t="s">
        <v>2123</v>
      </c>
      <c r="D1979" t="s">
        <v>14</v>
      </c>
      <c r="E1979" s="52">
        <f>Transportation!E1979/1000000</f>
        <v>1.04E-5</v>
      </c>
      <c r="F1979" s="55">
        <f t="shared" si="202"/>
        <v>2.5142857142857172E-6</v>
      </c>
      <c r="G1979" s="57">
        <f t="shared" si="203"/>
        <v>2.514285714285717E-7</v>
      </c>
      <c r="H1979" s="4">
        <f t="shared" si="204"/>
        <v>4.0000000000000041E-8</v>
      </c>
      <c r="I1979">
        <v>187100</v>
      </c>
      <c r="J1979">
        <f t="shared" si="206"/>
        <v>1.6433987172634954</v>
      </c>
      <c r="K1979" s="50">
        <f t="shared" si="209"/>
        <v>385.45170154307476</v>
      </c>
      <c r="L1979" s="53">
        <f t="shared" si="205"/>
        <v>5.7010574869462864</v>
      </c>
      <c r="M1979">
        <v>21.5</v>
      </c>
      <c r="N1979">
        <v>40.300000000000004</v>
      </c>
      <c r="O1979">
        <v>500</v>
      </c>
      <c r="P1979">
        <v>36.22</v>
      </c>
      <c r="Q1979">
        <v>57.68</v>
      </c>
      <c r="R1979" s="7">
        <v>12.391999999999999</v>
      </c>
      <c r="S1979">
        <v>8853.7999999999993</v>
      </c>
      <c r="T1979">
        <v>3</v>
      </c>
      <c r="U1979" s="9">
        <v>42.527000000000001</v>
      </c>
      <c r="V1979" s="9">
        <v>42.578000000000003</v>
      </c>
      <c r="W1979" s="9">
        <v>40.829000000000001</v>
      </c>
      <c r="X1979" s="9">
        <v>42.51</v>
      </c>
      <c r="Y1979" s="9">
        <v>43.823999999999998</v>
      </c>
    </row>
    <row r="1980" spans="1:25" hidden="1" x14ac:dyDescent="0.3">
      <c r="A1980" t="s">
        <v>2078</v>
      </c>
      <c r="B1980" t="s">
        <v>2079</v>
      </c>
      <c r="C1980" t="s">
        <v>2124</v>
      </c>
      <c r="D1980" t="s">
        <v>14</v>
      </c>
      <c r="E1980" s="52">
        <f>Transportation!E1980/1000000</f>
        <v>1.5700000000000002E-5</v>
      </c>
      <c r="F1980" s="55">
        <f t="shared" si="202"/>
        <v>3.7956043956044E-6</v>
      </c>
      <c r="G1980" s="57">
        <f t="shared" si="203"/>
        <v>3.7956043956043998E-7</v>
      </c>
      <c r="H1980" s="4">
        <f t="shared" si="204"/>
        <v>6.0384615384615454E-8</v>
      </c>
      <c r="I1980">
        <v>292800</v>
      </c>
      <c r="J1980">
        <f t="shared" si="206"/>
        <v>1.5853018698770496</v>
      </c>
      <c r="K1980" s="50">
        <f t="shared" si="209"/>
        <v>603.20822133518061</v>
      </c>
      <c r="L1980" s="53">
        <f t="shared" si="205"/>
        <v>8.6064040908708392</v>
      </c>
      <c r="M1980">
        <v>27.8</v>
      </c>
      <c r="N1980">
        <v>55.6</v>
      </c>
      <c r="O1980">
        <v>412</v>
      </c>
      <c r="P1980">
        <v>35.31</v>
      </c>
      <c r="Q1980">
        <v>46.99</v>
      </c>
      <c r="R1980" s="7">
        <v>7.4058999999999999</v>
      </c>
      <c r="S1980">
        <v>88430</v>
      </c>
      <c r="T1980">
        <v>4</v>
      </c>
      <c r="U1980" s="9">
        <v>20.896000000000001</v>
      </c>
      <c r="V1980" s="9">
        <v>20.821999999999999</v>
      </c>
      <c r="W1980" s="9">
        <v>20.079000000000001</v>
      </c>
      <c r="X1980" s="9">
        <v>20.827000000000002</v>
      </c>
      <c r="Y1980" s="9">
        <v>21.14</v>
      </c>
    </row>
    <row r="1981" spans="1:25" hidden="1" x14ac:dyDescent="0.3">
      <c r="A1981" t="s">
        <v>2078</v>
      </c>
      <c r="B1981" t="s">
        <v>2079</v>
      </c>
      <c r="C1981" t="s">
        <v>2125</v>
      </c>
      <c r="D1981" t="s">
        <v>14</v>
      </c>
      <c r="E1981" s="52">
        <f>Transportation!E1981/1000000</f>
        <v>9.7200000000000001E-6</v>
      </c>
      <c r="F1981" s="55">
        <f t="shared" si="202"/>
        <v>2.3498901098901124E-6</v>
      </c>
      <c r="G1981" s="57">
        <f t="shared" si="203"/>
        <v>2.3498901098901123E-7</v>
      </c>
      <c r="H1981" s="4">
        <f t="shared" si="204"/>
        <v>3.738461538461542E-8</v>
      </c>
      <c r="I1981">
        <v>122300</v>
      </c>
      <c r="J1981">
        <f t="shared" si="206"/>
        <v>2.3497583401471793</v>
      </c>
      <c r="K1981" s="50">
        <f t="shared" si="209"/>
        <v>251.95480010004297</v>
      </c>
      <c r="L1981" s="53">
        <f t="shared" si="205"/>
        <v>5.3282960358767228</v>
      </c>
      <c r="M1981">
        <v>13.8</v>
      </c>
      <c r="N1981">
        <v>32.9</v>
      </c>
      <c r="O1981">
        <v>391</v>
      </c>
      <c r="P1981">
        <v>36.25</v>
      </c>
      <c r="Q1981">
        <v>46.26</v>
      </c>
      <c r="R1981" s="7">
        <v>11.866</v>
      </c>
      <c r="S1981">
        <v>5075.2</v>
      </c>
      <c r="T1981">
        <v>1</v>
      </c>
      <c r="U1981" s="9">
        <v>20.61</v>
      </c>
      <c r="V1981" s="9">
        <v>20.61</v>
      </c>
      <c r="W1981" s="9">
        <v>20.61</v>
      </c>
      <c r="X1981" s="9">
        <v>20.61</v>
      </c>
      <c r="Y1981" s="9">
        <v>20.61</v>
      </c>
    </row>
    <row r="1982" spans="1:25" hidden="1" x14ac:dyDescent="0.3">
      <c r="A1982" t="s">
        <v>2078</v>
      </c>
      <c r="B1982" t="s">
        <v>2079</v>
      </c>
      <c r="C1982" t="s">
        <v>2126</v>
      </c>
      <c r="D1982" t="s">
        <v>14</v>
      </c>
      <c r="E1982" s="52">
        <f>Transportation!E1982/1000000</f>
        <v>2.05E-5</v>
      </c>
      <c r="F1982" s="55">
        <f t="shared" si="202"/>
        <v>4.9560439560439613E-6</v>
      </c>
      <c r="G1982" s="57">
        <f t="shared" si="203"/>
        <v>4.9560439560439615E-7</v>
      </c>
      <c r="H1982" s="4">
        <f t="shared" si="204"/>
        <v>7.8846153846153928E-8</v>
      </c>
      <c r="I1982">
        <v>219800</v>
      </c>
      <c r="J1982">
        <f t="shared" si="206"/>
        <v>2.7574621815286626</v>
      </c>
      <c r="K1982" s="50">
        <f t="shared" si="209"/>
        <v>452.81819347497503</v>
      </c>
      <c r="L1982" s="53">
        <f t="shared" si="205"/>
        <v>11.237661392538353</v>
      </c>
      <c r="M1982">
        <v>35.300000000000004</v>
      </c>
      <c r="N1982">
        <v>37</v>
      </c>
      <c r="O1982">
        <v>208</v>
      </c>
      <c r="P1982">
        <v>36.57</v>
      </c>
      <c r="Q1982">
        <v>53.06</v>
      </c>
      <c r="R1982" s="7">
        <v>5.6329000000000002</v>
      </c>
      <c r="S1982">
        <v>34260</v>
      </c>
      <c r="T1982">
        <v>3</v>
      </c>
      <c r="U1982" s="9">
        <v>26.666</v>
      </c>
      <c r="V1982" s="9">
        <v>26.695</v>
      </c>
      <c r="W1982" s="9">
        <v>26.664999999999999</v>
      </c>
      <c r="X1982" s="9">
        <v>26.806999999999999</v>
      </c>
      <c r="Y1982" s="9">
        <v>27.748999999999999</v>
      </c>
    </row>
    <row r="1983" spans="1:25" hidden="1" x14ac:dyDescent="0.3">
      <c r="A1983" t="s">
        <v>2078</v>
      </c>
      <c r="B1983" t="s">
        <v>2079</v>
      </c>
      <c r="C1983" t="s">
        <v>2127</v>
      </c>
      <c r="D1983" t="s">
        <v>14</v>
      </c>
      <c r="E1983" s="52">
        <f>Transportation!E1983/1000000</f>
        <v>7.4599999999999997E-6</v>
      </c>
      <c r="F1983" s="55">
        <f t="shared" si="202"/>
        <v>1.8035164835164853E-6</v>
      </c>
      <c r="G1983" s="57">
        <f t="shared" si="203"/>
        <v>1.8035164835164853E-7</v>
      </c>
      <c r="H1983" s="4">
        <f t="shared" si="204"/>
        <v>2.869230769230772E-8</v>
      </c>
      <c r="I1983">
        <v>135000</v>
      </c>
      <c r="J1983">
        <f t="shared" si="206"/>
        <v>1.6337607222222224</v>
      </c>
      <c r="K1983" s="50">
        <f t="shared" si="209"/>
        <v>278.11854467298286</v>
      </c>
      <c r="L1983" s="53">
        <f t="shared" si="205"/>
        <v>4.0894123896749326</v>
      </c>
      <c r="M1983">
        <v>18.7</v>
      </c>
      <c r="N1983">
        <v>31.200000000000003</v>
      </c>
      <c r="O1983">
        <v>487</v>
      </c>
      <c r="P1983">
        <v>35.03</v>
      </c>
      <c r="Q1983">
        <v>50.35</v>
      </c>
      <c r="R1983" s="7">
        <v>15.611000000000001</v>
      </c>
      <c r="S1983">
        <v>2798.5</v>
      </c>
      <c r="T1983">
        <v>1</v>
      </c>
      <c r="U1983" s="9">
        <v>26.901</v>
      </c>
      <c r="V1983" s="9">
        <v>26.901</v>
      </c>
      <c r="W1983" s="9">
        <v>26.901</v>
      </c>
      <c r="X1983" s="9">
        <v>26.901</v>
      </c>
      <c r="Y1983" s="9">
        <v>26.901</v>
      </c>
    </row>
    <row r="1984" spans="1:25" hidden="1" x14ac:dyDescent="0.3">
      <c r="A1984" t="s">
        <v>2078</v>
      </c>
      <c r="B1984" t="s">
        <v>2079</v>
      </c>
      <c r="C1984" t="s">
        <v>2128</v>
      </c>
      <c r="D1984" t="s">
        <v>14</v>
      </c>
      <c r="E1984" s="52">
        <f>Transportation!E1984/1000000</f>
        <v>5.3500000000000004E-6</v>
      </c>
      <c r="F1984" s="55">
        <f t="shared" si="202"/>
        <v>1.2934065934065949E-6</v>
      </c>
      <c r="G1984" s="57">
        <f t="shared" si="203"/>
        <v>1.2934065934065947E-7</v>
      </c>
      <c r="H1984" s="4">
        <f t="shared" si="204"/>
        <v>2.0576923076923097E-8</v>
      </c>
      <c r="I1984">
        <v>103900</v>
      </c>
      <c r="J1984">
        <f t="shared" si="206"/>
        <v>1.522374939846006</v>
      </c>
      <c r="K1984" s="50">
        <f t="shared" si="209"/>
        <v>214.04827252979939</v>
      </c>
      <c r="L1984" s="53">
        <f t="shared" si="205"/>
        <v>2.9327555341502531</v>
      </c>
      <c r="M1984">
        <v>22.400000000000002</v>
      </c>
      <c r="N1984">
        <v>22</v>
      </c>
      <c r="O1984">
        <v>514</v>
      </c>
      <c r="P1984">
        <v>35.58</v>
      </c>
      <c r="Q1984">
        <v>53.38</v>
      </c>
      <c r="R1984" s="7">
        <v>23.396999999999998</v>
      </c>
      <c r="S1984">
        <v>4428.6000000000004</v>
      </c>
      <c r="T1984">
        <v>4</v>
      </c>
      <c r="U1984" s="9">
        <v>37.19</v>
      </c>
      <c r="V1984" s="9">
        <v>37.350999999999999</v>
      </c>
      <c r="W1984" s="9">
        <v>36.207999999999998</v>
      </c>
      <c r="X1984" s="9">
        <v>36.874000000000002</v>
      </c>
      <c r="Y1984" s="9">
        <v>38.317999999999998</v>
      </c>
    </row>
    <row r="1985" spans="1:25" hidden="1" x14ac:dyDescent="0.3">
      <c r="A1985" t="s">
        <v>2078</v>
      </c>
      <c r="B1985" t="s">
        <v>2079</v>
      </c>
      <c r="C1985" t="s">
        <v>2129</v>
      </c>
      <c r="D1985" t="s">
        <v>14</v>
      </c>
      <c r="E1985" s="52">
        <f>Transportation!E1985/1000000</f>
        <v>4.9699999999999998E-6</v>
      </c>
      <c r="F1985" s="55">
        <f t="shared" si="202"/>
        <v>1.2015384615384628E-6</v>
      </c>
      <c r="G1985" s="57">
        <f t="shared" si="203"/>
        <v>1.2015384615384628E-7</v>
      </c>
      <c r="H1985" s="4">
        <f t="shared" si="204"/>
        <v>1.9115384615384633E-8</v>
      </c>
      <c r="I1985">
        <v>111900</v>
      </c>
      <c r="J1985">
        <f t="shared" si="206"/>
        <v>1.3131359584450402</v>
      </c>
      <c r="K1985" s="50">
        <f t="shared" si="209"/>
        <v>230.52937147338355</v>
      </c>
      <c r="L1985" s="53">
        <f t="shared" si="205"/>
        <v>2.724447664434908</v>
      </c>
      <c r="M1985">
        <v>31.6</v>
      </c>
      <c r="N1985">
        <v>19.900000000000002</v>
      </c>
      <c r="O1985">
        <v>476</v>
      </c>
      <c r="P1985">
        <v>32.33</v>
      </c>
      <c r="Q1985">
        <v>50.86</v>
      </c>
      <c r="R1985" s="7">
        <v>23.893999999999998</v>
      </c>
      <c r="S1985">
        <v>84795</v>
      </c>
      <c r="T1985">
        <v>5</v>
      </c>
      <c r="U1985" s="9">
        <v>26.358000000000001</v>
      </c>
      <c r="V1985" s="9">
        <v>26.268000000000001</v>
      </c>
      <c r="W1985" s="9">
        <v>25.861999999999998</v>
      </c>
      <c r="X1985" s="9">
        <v>25.957000000000001</v>
      </c>
      <c r="Y1985" s="9">
        <v>26.382000000000001</v>
      </c>
    </row>
    <row r="1986" spans="1:25" hidden="1" x14ac:dyDescent="0.3">
      <c r="A1986" t="s">
        <v>2078</v>
      </c>
      <c r="B1986" t="s">
        <v>2079</v>
      </c>
      <c r="C1986" t="s">
        <v>2130</v>
      </c>
      <c r="D1986" t="s">
        <v>14</v>
      </c>
      <c r="E1986" s="52">
        <f>Transportation!E1986/1000000</f>
        <v>7.5100000000000001E-6</v>
      </c>
      <c r="F1986" s="55">
        <f t="shared" ref="F1986:F2049" si="210">0.241758241758242*E1986</f>
        <v>1.8156043956043976E-6</v>
      </c>
      <c r="G1986" s="57">
        <f t="shared" ref="G1986:G2049" si="211">0.0241758241758242*E1986</f>
        <v>1.8156043956043974E-7</v>
      </c>
      <c r="H1986" s="4">
        <f t="shared" ref="H1986:H2049" si="212">0.00384615384615385*E1986</f>
        <v>2.8884615384615413E-8</v>
      </c>
      <c r="I1986">
        <v>115000</v>
      </c>
      <c r="J1986">
        <f t="shared" si="206"/>
        <v>1.9307475326086958</v>
      </c>
      <c r="K1986" s="50">
        <f t="shared" si="209"/>
        <v>236.91579731402243</v>
      </c>
      <c r="L1986" s="53">
        <f t="shared" ref="L1986:L2049" si="213">(J1986/10)*K1986*0.09</f>
        <v>4.1168213199006356</v>
      </c>
      <c r="M1986">
        <v>25</v>
      </c>
      <c r="N1986">
        <v>23</v>
      </c>
      <c r="O1986">
        <v>362</v>
      </c>
      <c r="P1986">
        <v>36.42</v>
      </c>
      <c r="Q1986">
        <v>54.97</v>
      </c>
      <c r="R1986" s="7">
        <v>15.723000000000001</v>
      </c>
      <c r="S1986">
        <v>1675.3</v>
      </c>
      <c r="T1986">
        <v>3</v>
      </c>
      <c r="U1986" s="9">
        <v>47.442</v>
      </c>
      <c r="V1986" s="9">
        <v>47.597999999999999</v>
      </c>
      <c r="W1986" s="9">
        <v>47.430999999999997</v>
      </c>
      <c r="X1986" s="9">
        <v>48.24</v>
      </c>
      <c r="Y1986" s="9">
        <v>49.898000000000003</v>
      </c>
    </row>
    <row r="1987" spans="1:25" hidden="1" x14ac:dyDescent="0.3">
      <c r="A1987" t="s">
        <v>2078</v>
      </c>
      <c r="B1987" t="s">
        <v>2079</v>
      </c>
      <c r="C1987" t="s">
        <v>2131</v>
      </c>
      <c r="D1987" t="s">
        <v>14</v>
      </c>
      <c r="E1987" s="52">
        <f>Transportation!E1987/1000000</f>
        <v>2.1800000000000001E-5</v>
      </c>
      <c r="F1987" s="55">
        <f t="shared" si="210"/>
        <v>5.2703296703296758E-6</v>
      </c>
      <c r="G1987" s="57">
        <f t="shared" si="211"/>
        <v>5.2703296703296763E-7</v>
      </c>
      <c r="H1987" s="4">
        <f t="shared" si="212"/>
        <v>8.3846153846153933E-8</v>
      </c>
      <c r="I1987">
        <v>1124000</v>
      </c>
      <c r="J1987">
        <f t="shared" ref="J1987:J2050" si="214">((591307500000)*E1987)/(20*I1987)</f>
        <v>0.57342097419928828</v>
      </c>
      <c r="K1987" s="50">
        <f t="shared" si="209"/>
        <v>2315.5944015735759</v>
      </c>
      <c r="L1987" s="53">
        <f t="shared" si="213"/>
        <v>11.95029357840664</v>
      </c>
      <c r="M1987">
        <v>146</v>
      </c>
      <c r="N1987">
        <v>93</v>
      </c>
      <c r="O1987">
        <v>475</v>
      </c>
      <c r="P1987">
        <v>29.61</v>
      </c>
      <c r="Q1987">
        <v>52.52</v>
      </c>
      <c r="R1987" s="7">
        <v>5.1058000000000003</v>
      </c>
      <c r="S1987" s="8">
        <v>135980</v>
      </c>
      <c r="T1987">
        <v>7</v>
      </c>
      <c r="U1987" s="9">
        <v>22.954000000000001</v>
      </c>
      <c r="V1987" s="9">
        <v>22.960999999999999</v>
      </c>
      <c r="W1987" s="9">
        <v>22.196000000000002</v>
      </c>
      <c r="X1987" s="9">
        <v>22.818999999999999</v>
      </c>
      <c r="Y1987" s="9">
        <v>24.059000000000001</v>
      </c>
    </row>
    <row r="1988" spans="1:25" hidden="1" x14ac:dyDescent="0.3">
      <c r="A1988" t="s">
        <v>2078</v>
      </c>
      <c r="B1988" t="s">
        <v>2079</v>
      </c>
      <c r="C1988" t="s">
        <v>2132</v>
      </c>
      <c r="D1988" t="s">
        <v>14</v>
      </c>
      <c r="E1988" s="52">
        <f>Transportation!E1988/1000000</f>
        <v>5.8300000000000001E-6</v>
      </c>
      <c r="F1988" s="55">
        <f t="shared" si="210"/>
        <v>1.4094505494505509E-6</v>
      </c>
      <c r="G1988" s="57">
        <f t="shared" si="211"/>
        <v>1.409450549450551E-7</v>
      </c>
      <c r="H1988" s="4">
        <f t="shared" si="212"/>
        <v>2.2423076923076944E-8</v>
      </c>
      <c r="I1988">
        <v>148400</v>
      </c>
      <c r="J1988">
        <f t="shared" si="214"/>
        <v>1.1614968750000001</v>
      </c>
      <c r="K1988" s="50">
        <f t="shared" si="209"/>
        <v>305.72438540348634</v>
      </c>
      <c r="L1988" s="53">
        <f t="shared" si="213"/>
        <v>3.1958812643170056</v>
      </c>
      <c r="M1988">
        <v>33.1</v>
      </c>
      <c r="N1988">
        <v>25.8</v>
      </c>
      <c r="O1988">
        <v>507</v>
      </c>
      <c r="P1988">
        <v>29.45</v>
      </c>
      <c r="Q1988">
        <v>55.67</v>
      </c>
      <c r="R1988" s="7">
        <v>19.663</v>
      </c>
      <c r="S1988">
        <v>3517.6</v>
      </c>
      <c r="T1988">
        <v>2</v>
      </c>
      <c r="U1988" s="9">
        <v>22.866</v>
      </c>
      <c r="V1988" s="9">
        <v>22.847999999999999</v>
      </c>
      <c r="W1988" s="9">
        <v>21.236000000000001</v>
      </c>
      <c r="X1988" s="9">
        <v>22.050999999999998</v>
      </c>
      <c r="Y1988" s="9">
        <v>22.866</v>
      </c>
    </row>
    <row r="1989" spans="1:25" hidden="1" x14ac:dyDescent="0.3">
      <c r="A1989" t="s">
        <v>2078</v>
      </c>
      <c r="B1989" t="s">
        <v>2079</v>
      </c>
      <c r="C1989" t="s">
        <v>2133</v>
      </c>
      <c r="D1989" t="s">
        <v>14</v>
      </c>
      <c r="E1989" s="52">
        <f>Transportation!E1989/1000000</f>
        <v>2.2400000000000002E-5</v>
      </c>
      <c r="F1989" s="55">
        <f t="shared" si="210"/>
        <v>5.4153846153846212E-6</v>
      </c>
      <c r="G1989" s="57">
        <f t="shared" si="211"/>
        <v>5.4153846153846212E-7</v>
      </c>
      <c r="H1989" s="4">
        <f t="shared" si="212"/>
        <v>8.6153846153846239E-8</v>
      </c>
      <c r="I1989">
        <v>1274000</v>
      </c>
      <c r="J1989">
        <f t="shared" si="214"/>
        <v>0.51983076923076932</v>
      </c>
      <c r="K1989" s="50">
        <f t="shared" si="209"/>
        <v>2624.6150067657791</v>
      </c>
      <c r="L1989" s="53">
        <f t="shared" si="213"/>
        <v>12.279200741115082</v>
      </c>
      <c r="M1989">
        <v>174</v>
      </c>
      <c r="N1989">
        <v>96.4</v>
      </c>
      <c r="O1989">
        <v>469</v>
      </c>
      <c r="P1989">
        <v>38.08</v>
      </c>
      <c r="Q1989">
        <v>46.25</v>
      </c>
      <c r="R1989" s="7">
        <v>4.8646000000000003</v>
      </c>
      <c r="S1989" s="8">
        <v>274200</v>
      </c>
      <c r="T1989">
        <v>7</v>
      </c>
      <c r="U1989" s="9">
        <v>21.632000000000001</v>
      </c>
      <c r="V1989" s="9">
        <v>21.635000000000002</v>
      </c>
      <c r="W1989" s="9">
        <v>20.417000000000002</v>
      </c>
      <c r="X1989" s="9">
        <v>22.1</v>
      </c>
      <c r="Y1989" s="9">
        <v>22.818999999999999</v>
      </c>
    </row>
    <row r="1990" spans="1:25" hidden="1" x14ac:dyDescent="0.3">
      <c r="A1990" t="s">
        <v>2078</v>
      </c>
      <c r="B1990" t="s">
        <v>2079</v>
      </c>
      <c r="C1990" t="s">
        <v>2134</v>
      </c>
      <c r="D1990" t="s">
        <v>14</v>
      </c>
      <c r="E1990" s="52">
        <f>Transportation!E1990/1000000</f>
        <v>6.8900000000000008E-5</v>
      </c>
      <c r="F1990" s="55">
        <f t="shared" si="210"/>
        <v>1.6657142857142877E-5</v>
      </c>
      <c r="G1990" s="57">
        <f t="shared" si="211"/>
        <v>1.6657142857142877E-6</v>
      </c>
      <c r="H1990" s="4">
        <f t="shared" si="212"/>
        <v>2.6500000000000027E-7</v>
      </c>
      <c r="I1990">
        <v>6979000</v>
      </c>
      <c r="J1990">
        <f t="shared" si="214"/>
        <v>0.29188341273821472</v>
      </c>
      <c r="K1990" s="50">
        <f t="shared" si="209"/>
        <v>14377.698690909239</v>
      </c>
      <c r="L1990" s="53">
        <f t="shared" si="213"/>
        <v>37.769505851019161</v>
      </c>
      <c r="M1990">
        <v>559</v>
      </c>
      <c r="N1990">
        <v>295</v>
      </c>
      <c r="O1990">
        <v>404</v>
      </c>
      <c r="P1990">
        <v>35.71</v>
      </c>
      <c r="Q1990">
        <v>51.38</v>
      </c>
      <c r="R1990" s="7">
        <v>1.3685</v>
      </c>
      <c r="S1990" s="8">
        <v>6200800</v>
      </c>
      <c r="T1990">
        <v>18</v>
      </c>
      <c r="U1990" s="9">
        <v>29.050999999999998</v>
      </c>
      <c r="V1990" s="9">
        <v>29.17</v>
      </c>
      <c r="W1990" s="9">
        <v>27.795999999999999</v>
      </c>
      <c r="X1990" s="9">
        <v>29.157</v>
      </c>
      <c r="Y1990" s="9">
        <v>30.372</v>
      </c>
    </row>
    <row r="1991" spans="1:25" hidden="1" x14ac:dyDescent="0.3">
      <c r="A1991" t="s">
        <v>2078</v>
      </c>
      <c r="B1991" t="s">
        <v>2079</v>
      </c>
      <c r="C1991" t="s">
        <v>2135</v>
      </c>
      <c r="D1991" t="s">
        <v>14</v>
      </c>
      <c r="E1991" s="52">
        <f>Transportation!E1991/1000000</f>
        <v>4.9699999999999998E-6</v>
      </c>
      <c r="F1991" s="55">
        <f t="shared" si="210"/>
        <v>1.2015384615384628E-6</v>
      </c>
      <c r="G1991" s="57">
        <f t="shared" si="211"/>
        <v>1.2015384615384628E-7</v>
      </c>
      <c r="H1991" s="4">
        <f t="shared" si="212"/>
        <v>1.9115384615384633E-8</v>
      </c>
      <c r="I1991">
        <v>104500</v>
      </c>
      <c r="J1991">
        <f t="shared" si="214"/>
        <v>1.406123576555024</v>
      </c>
      <c r="K1991" s="50">
        <f t="shared" si="209"/>
        <v>215.2843549505682</v>
      </c>
      <c r="L1991" s="53">
        <f t="shared" si="213"/>
        <v>2.724447664434908</v>
      </c>
      <c r="M1991">
        <v>24.700000000000003</v>
      </c>
      <c r="N1991">
        <v>21</v>
      </c>
      <c r="O1991">
        <v>529</v>
      </c>
      <c r="P1991">
        <v>35.29</v>
      </c>
      <c r="Q1991">
        <v>59.22</v>
      </c>
      <c r="R1991" s="7">
        <v>25.158000000000001</v>
      </c>
      <c r="S1991">
        <v>10245</v>
      </c>
      <c r="T1991">
        <v>4</v>
      </c>
      <c r="U1991" s="9">
        <v>21.34</v>
      </c>
      <c r="V1991" s="9">
        <v>21.361000000000001</v>
      </c>
      <c r="W1991" s="9">
        <v>21.332000000000001</v>
      </c>
      <c r="X1991" s="9">
        <v>21.428000000000001</v>
      </c>
      <c r="Y1991" s="9">
        <v>21.475999999999999</v>
      </c>
    </row>
    <row r="1992" spans="1:25" hidden="1" x14ac:dyDescent="0.3">
      <c r="A1992" t="s">
        <v>2078</v>
      </c>
      <c r="B1992" t="s">
        <v>2079</v>
      </c>
      <c r="C1992" t="s">
        <v>2136</v>
      </c>
      <c r="D1992" t="s">
        <v>14</v>
      </c>
      <c r="E1992" s="52">
        <f>Transportation!E1992/1000000</f>
        <v>1.29E-5</v>
      </c>
      <c r="F1992" s="55">
        <f t="shared" si="210"/>
        <v>3.1186813186813221E-6</v>
      </c>
      <c r="G1992" s="57">
        <f t="shared" si="211"/>
        <v>3.1186813186813222E-7</v>
      </c>
      <c r="H1992" s="4">
        <f t="shared" si="212"/>
        <v>4.9615384615384664E-8</v>
      </c>
      <c r="I1992">
        <v>140000</v>
      </c>
      <c r="J1992">
        <f t="shared" si="214"/>
        <v>2.7242381249999998</v>
      </c>
      <c r="K1992" s="50">
        <f t="shared" si="209"/>
        <v>288.41923151272294</v>
      </c>
      <c r="L1992" s="53">
        <f t="shared" si="213"/>
        <v>7.0715039982314503</v>
      </c>
      <c r="M1992">
        <v>11.200000000000001</v>
      </c>
      <c r="N1992">
        <v>41.900000000000006</v>
      </c>
      <c r="O1992">
        <v>404</v>
      </c>
      <c r="P1992">
        <v>35.340000000000003</v>
      </c>
      <c r="Q1992">
        <v>51.64</v>
      </c>
      <c r="R1992" s="7">
        <v>9.6452000000000009</v>
      </c>
      <c r="S1992">
        <v>29922</v>
      </c>
      <c r="T1992">
        <v>1</v>
      </c>
      <c r="U1992" s="9">
        <v>30.838999999999999</v>
      </c>
      <c r="V1992" s="9">
        <v>30.838999999999999</v>
      </c>
      <c r="W1992" s="9">
        <v>30.838999999999999</v>
      </c>
      <c r="X1992" s="9">
        <v>30.838999999999999</v>
      </c>
      <c r="Y1992" s="9">
        <v>30.838999999999999</v>
      </c>
    </row>
    <row r="1993" spans="1:25" hidden="1" x14ac:dyDescent="0.3">
      <c r="A1993" t="s">
        <v>2078</v>
      </c>
      <c r="B1993" t="s">
        <v>2079</v>
      </c>
      <c r="C1993" t="s">
        <v>2137</v>
      </c>
      <c r="D1993" t="s">
        <v>14</v>
      </c>
      <c r="E1993" s="52">
        <f>Transportation!E1993/1000000</f>
        <v>1.2100000000000001E-5</v>
      </c>
      <c r="F1993" s="55">
        <f t="shared" si="210"/>
        <v>2.9252747252747287E-6</v>
      </c>
      <c r="G1993" s="57">
        <f t="shared" si="211"/>
        <v>2.9252747252747285E-7</v>
      </c>
      <c r="H1993" s="4">
        <f t="shared" si="212"/>
        <v>4.6538461538461585E-8</v>
      </c>
      <c r="I1993">
        <v>365400</v>
      </c>
      <c r="J1993">
        <f t="shared" si="214"/>
        <v>0.97903951149425306</v>
      </c>
      <c r="K1993" s="50">
        <f t="shared" si="209"/>
        <v>752.77419424820687</v>
      </c>
      <c r="L1993" s="53">
        <f t="shared" si="213"/>
        <v>6.6329611146201994</v>
      </c>
      <c r="M1993">
        <v>57.900000000000006</v>
      </c>
      <c r="N1993">
        <v>48</v>
      </c>
      <c r="O1993">
        <v>451</v>
      </c>
      <c r="P1993">
        <v>31.89</v>
      </c>
      <c r="Q1993">
        <v>54.35</v>
      </c>
      <c r="R1993" s="7">
        <v>9.3930000000000007</v>
      </c>
      <c r="S1993">
        <v>25492</v>
      </c>
      <c r="T1993">
        <v>4</v>
      </c>
      <c r="U1993" s="9">
        <v>32.194000000000003</v>
      </c>
      <c r="V1993" s="9">
        <v>32.506999999999998</v>
      </c>
      <c r="W1993" s="9">
        <v>31.863</v>
      </c>
      <c r="X1993" s="9">
        <v>32.442999999999998</v>
      </c>
      <c r="Y1993" s="9">
        <v>33.718000000000004</v>
      </c>
    </row>
    <row r="1994" spans="1:25" hidden="1" x14ac:dyDescent="0.3">
      <c r="A1994" t="s">
        <v>2078</v>
      </c>
      <c r="B1994" t="s">
        <v>2079</v>
      </c>
      <c r="C1994" t="s">
        <v>2138</v>
      </c>
      <c r="D1994" t="s">
        <v>14</v>
      </c>
      <c r="E1994" s="52">
        <f>Transportation!E1994/1000000</f>
        <v>7.17E-6</v>
      </c>
      <c r="F1994" s="55">
        <f t="shared" si="210"/>
        <v>1.7334065934065952E-6</v>
      </c>
      <c r="G1994" s="57">
        <f t="shared" si="211"/>
        <v>1.7334065934065952E-7</v>
      </c>
      <c r="H1994" s="4">
        <f t="shared" si="212"/>
        <v>2.7576923076923103E-8</v>
      </c>
      <c r="I1994">
        <v>114000</v>
      </c>
      <c r="J1994">
        <f t="shared" si="214"/>
        <v>1.859506480263158</v>
      </c>
      <c r="K1994" s="50">
        <f t="shared" si="209"/>
        <v>234.85565994607441</v>
      </c>
      <c r="L1994" s="53">
        <f t="shared" si="213"/>
        <v>3.9304405943658538</v>
      </c>
      <c r="M1994">
        <v>18.3</v>
      </c>
      <c r="N1994">
        <v>26.700000000000003</v>
      </c>
      <c r="O1994">
        <v>504</v>
      </c>
      <c r="P1994">
        <v>31.04</v>
      </c>
      <c r="Q1994">
        <v>61.49</v>
      </c>
      <c r="R1994" s="7">
        <v>18.891999999999999</v>
      </c>
      <c r="S1994">
        <v>14423</v>
      </c>
      <c r="T1994">
        <v>2</v>
      </c>
      <c r="U1994" s="9">
        <v>29.183</v>
      </c>
      <c r="V1994" s="9">
        <v>29.41</v>
      </c>
      <c r="W1994" s="9">
        <v>29.11</v>
      </c>
      <c r="X1994" s="9">
        <v>29.974</v>
      </c>
      <c r="Y1994" s="9">
        <v>30.838999999999999</v>
      </c>
    </row>
    <row r="1995" spans="1:25" hidden="1" x14ac:dyDescent="0.3">
      <c r="A1995" t="s">
        <v>2078</v>
      </c>
      <c r="B1995" t="s">
        <v>2079</v>
      </c>
      <c r="C1995" t="s">
        <v>2139</v>
      </c>
      <c r="D1995" t="s">
        <v>14</v>
      </c>
      <c r="E1995" s="52">
        <f>Transportation!E1995/1000000</f>
        <v>1.5200000000000002E-5</v>
      </c>
      <c r="F1995" s="55">
        <f t="shared" si="210"/>
        <v>3.6747252747252789E-6</v>
      </c>
      <c r="G1995" s="57">
        <f t="shared" si="211"/>
        <v>3.6747252747252792E-7</v>
      </c>
      <c r="H1995" s="4">
        <f t="shared" si="212"/>
        <v>5.8461538461538528E-8</v>
      </c>
      <c r="I1995">
        <v>473400</v>
      </c>
      <c r="J1995">
        <f t="shared" si="214"/>
        <v>0.94928960709759214</v>
      </c>
      <c r="K1995" s="50">
        <f t="shared" si="209"/>
        <v>975.26902998659318</v>
      </c>
      <c r="L1995" s="53">
        <f t="shared" si="213"/>
        <v>8.3323147886138056</v>
      </c>
      <c r="M1995">
        <v>56.6</v>
      </c>
      <c r="N1995">
        <v>62.900000000000006</v>
      </c>
      <c r="O1995">
        <v>500</v>
      </c>
      <c r="P1995">
        <v>29.5</v>
      </c>
      <c r="Q1995">
        <v>60.85</v>
      </c>
      <c r="R1995" s="7">
        <v>7.9459999999999997</v>
      </c>
      <c r="S1995">
        <v>8152.2</v>
      </c>
      <c r="T1995">
        <v>4</v>
      </c>
      <c r="U1995" s="9">
        <v>23.045000000000002</v>
      </c>
      <c r="V1995" s="9">
        <v>23.050999999999998</v>
      </c>
      <c r="W1995" s="9">
        <v>22.722999999999999</v>
      </c>
      <c r="X1995" s="9">
        <v>23.056999999999999</v>
      </c>
      <c r="Y1995" s="9">
        <v>23.201000000000001</v>
      </c>
    </row>
    <row r="1996" spans="1:25" hidden="1" x14ac:dyDescent="0.3">
      <c r="A1996" t="s">
        <v>2078</v>
      </c>
      <c r="B1996" t="s">
        <v>2079</v>
      </c>
      <c r="C1996" t="s">
        <v>2140</v>
      </c>
      <c r="D1996" t="s">
        <v>14</v>
      </c>
      <c r="E1996" s="52">
        <f>Transportation!E1996/1000000</f>
        <v>1.49E-5</v>
      </c>
      <c r="F1996" s="55">
        <f t="shared" si="210"/>
        <v>3.6021978021978058E-6</v>
      </c>
      <c r="G1996" s="57">
        <f t="shared" si="211"/>
        <v>3.6021978021978057E-7</v>
      </c>
      <c r="H1996" s="4">
        <f t="shared" si="212"/>
        <v>5.7307692307692362E-8</v>
      </c>
      <c r="I1996">
        <v>310200</v>
      </c>
      <c r="J1996">
        <f t="shared" si="214"/>
        <v>1.4201292311411993</v>
      </c>
      <c r="K1996" s="50">
        <f t="shared" si="209"/>
        <v>639.05461153747615</v>
      </c>
      <c r="L1996" s="53">
        <f t="shared" si="213"/>
        <v>8.167861207259584</v>
      </c>
      <c r="M1996">
        <v>26.5</v>
      </c>
      <c r="N1996">
        <v>60.300000000000004</v>
      </c>
      <c r="O1996">
        <v>503</v>
      </c>
      <c r="P1996">
        <v>36.68</v>
      </c>
      <c r="Q1996">
        <v>48.48</v>
      </c>
      <c r="R1996" s="7">
        <v>8.3451000000000004</v>
      </c>
      <c r="S1996">
        <v>18790</v>
      </c>
      <c r="T1996">
        <v>4</v>
      </c>
      <c r="U1996" s="9">
        <v>22.207999999999998</v>
      </c>
      <c r="V1996" s="9">
        <v>22.062999999999999</v>
      </c>
      <c r="W1996" s="9">
        <v>20.946999999999999</v>
      </c>
      <c r="X1996" s="9">
        <v>21.475999999999999</v>
      </c>
      <c r="Y1996" s="9">
        <v>22.292000000000002</v>
      </c>
    </row>
    <row r="1997" spans="1:25" hidden="1" x14ac:dyDescent="0.3">
      <c r="A1997" t="s">
        <v>2141</v>
      </c>
      <c r="B1997" t="s">
        <v>2142</v>
      </c>
      <c r="C1997" t="s">
        <v>2143</v>
      </c>
      <c r="D1997" t="s">
        <v>108</v>
      </c>
      <c r="E1997" s="52">
        <f>Transportation!E1997/1000000</f>
        <v>9.1400000000000006E-6</v>
      </c>
      <c r="F1997" s="55">
        <f t="shared" si="210"/>
        <v>2.2096703296703322E-6</v>
      </c>
      <c r="G1997" s="57">
        <f t="shared" si="211"/>
        <v>2.2096703296703322E-7</v>
      </c>
      <c r="H1997" s="4">
        <f t="shared" si="212"/>
        <v>3.5153846153846193E-8</v>
      </c>
      <c r="I1997">
        <v>292100</v>
      </c>
      <c r="J1997">
        <f t="shared" si="214"/>
        <v>0.92511991612461497</v>
      </c>
      <c r="K1997" s="50">
        <f t="shared" ref="K1997:K2018" si="215">I1997*CVDIRQ</f>
        <v>446.30538868261976</v>
      </c>
      <c r="L1997" s="53">
        <f t="shared" si="213"/>
        <v>3.7159740336962601</v>
      </c>
      <c r="M1997">
        <v>63.5</v>
      </c>
      <c r="N1997">
        <v>36.700000000000003</v>
      </c>
      <c r="O1997">
        <v>501</v>
      </c>
      <c r="P1997">
        <v>31.86</v>
      </c>
      <c r="Q1997">
        <v>47.14</v>
      </c>
      <c r="R1997" s="7">
        <v>13.67</v>
      </c>
      <c r="S1997">
        <v>12294</v>
      </c>
      <c r="T1997">
        <v>3</v>
      </c>
      <c r="U1997" s="9">
        <v>30.509</v>
      </c>
      <c r="V1997" s="9">
        <v>30.484000000000002</v>
      </c>
      <c r="W1997" s="9">
        <v>29.718</v>
      </c>
      <c r="X1997" s="9">
        <v>30.512</v>
      </c>
      <c r="Y1997" s="9">
        <v>31.257999999999999</v>
      </c>
    </row>
    <row r="1998" spans="1:25" hidden="1" x14ac:dyDescent="0.3">
      <c r="A1998" t="s">
        <v>2141</v>
      </c>
      <c r="B1998" t="s">
        <v>2142</v>
      </c>
      <c r="C1998" t="s">
        <v>2144</v>
      </c>
      <c r="D1998" t="s">
        <v>108</v>
      </c>
      <c r="E1998" s="52">
        <f>Transportation!E1998/1000000</f>
        <v>5.9400000000000007E-6</v>
      </c>
      <c r="F1998" s="55">
        <f t="shared" si="210"/>
        <v>1.4360439560439577E-6</v>
      </c>
      <c r="G1998" s="57">
        <f t="shared" si="211"/>
        <v>1.4360439560439578E-7</v>
      </c>
      <c r="H1998" s="4">
        <f t="shared" si="212"/>
        <v>2.284615384615387E-8</v>
      </c>
      <c r="I1998">
        <v>164800</v>
      </c>
      <c r="J1998">
        <f t="shared" si="214"/>
        <v>1.0656451911407767</v>
      </c>
      <c r="K1998" s="50">
        <f t="shared" si="215"/>
        <v>251.80119156075227</v>
      </c>
      <c r="L1998" s="53">
        <f t="shared" si="213"/>
        <v>2.4149765601920987</v>
      </c>
      <c r="M1998">
        <v>54</v>
      </c>
      <c r="N1998">
        <v>22.400000000000002</v>
      </c>
      <c r="O1998">
        <v>448</v>
      </c>
      <c r="P1998">
        <v>33.76</v>
      </c>
      <c r="Q1998">
        <v>44.64</v>
      </c>
      <c r="R1998" s="7">
        <v>19.986999999999998</v>
      </c>
      <c r="S1998">
        <v>25261</v>
      </c>
      <c r="T1998">
        <v>4</v>
      </c>
      <c r="U1998" s="9">
        <v>24.53</v>
      </c>
      <c r="V1998" s="9">
        <v>24.497</v>
      </c>
      <c r="W1998" s="9">
        <v>24.106999999999999</v>
      </c>
      <c r="X1998" s="9">
        <v>24.486999999999998</v>
      </c>
      <c r="Y1998" s="9">
        <v>25.056999999999999</v>
      </c>
    </row>
    <row r="1999" spans="1:25" hidden="1" x14ac:dyDescent="0.3">
      <c r="A1999" t="s">
        <v>2141</v>
      </c>
      <c r="B1999" t="s">
        <v>2142</v>
      </c>
      <c r="C1999" t="s">
        <v>2145</v>
      </c>
      <c r="D1999" t="s">
        <v>108</v>
      </c>
      <c r="E1999" s="52">
        <f>Transportation!E1999/1000000</f>
        <v>4.3800000000000008E-5</v>
      </c>
      <c r="F1999" s="55">
        <f t="shared" si="210"/>
        <v>1.0589010989011003E-5</v>
      </c>
      <c r="G1999" s="57">
        <f t="shared" si="211"/>
        <v>1.0589010989011002E-6</v>
      </c>
      <c r="H1999" s="4">
        <f t="shared" si="212"/>
        <v>1.6846153846153865E-7</v>
      </c>
      <c r="I1999">
        <v>5200000</v>
      </c>
      <c r="J1999">
        <f t="shared" si="214"/>
        <v>0.24903142788461541</v>
      </c>
      <c r="K1999" s="50">
        <f t="shared" si="215"/>
        <v>7945.1832288586884</v>
      </c>
      <c r="L1999" s="53">
        <f t="shared" si="213"/>
        <v>17.807402918588206</v>
      </c>
      <c r="M1999">
        <v>643</v>
      </c>
      <c r="N1999">
        <v>205</v>
      </c>
      <c r="O1999">
        <v>465</v>
      </c>
      <c r="P1999">
        <v>33.32</v>
      </c>
      <c r="Q1999">
        <v>44.38</v>
      </c>
      <c r="R1999" s="7">
        <v>2.2682000000000002</v>
      </c>
      <c r="S1999" s="8">
        <v>2852500</v>
      </c>
      <c r="T1999">
        <v>19</v>
      </c>
      <c r="U1999" s="9">
        <v>25.501000000000001</v>
      </c>
      <c r="V1999" s="9">
        <v>25.626999999999999</v>
      </c>
      <c r="W1999" s="9">
        <v>24.154</v>
      </c>
      <c r="X1999" s="9">
        <v>25.72</v>
      </c>
      <c r="Y1999" s="9">
        <v>27.655000000000001</v>
      </c>
    </row>
    <row r="2000" spans="1:25" hidden="1" x14ac:dyDescent="0.3">
      <c r="A2000" t="s">
        <v>2141</v>
      </c>
      <c r="B2000" t="s">
        <v>2142</v>
      </c>
      <c r="C2000" t="s">
        <v>2146</v>
      </c>
      <c r="D2000" t="s">
        <v>108</v>
      </c>
      <c r="E2000" s="52">
        <f>Transportation!E2000/1000000</f>
        <v>2.0000000000000002E-5</v>
      </c>
      <c r="F2000" s="55">
        <f t="shared" si="210"/>
        <v>4.8351648351648406E-6</v>
      </c>
      <c r="G2000" s="57">
        <f t="shared" si="211"/>
        <v>4.8351648351648404E-7</v>
      </c>
      <c r="H2000" s="4">
        <f t="shared" si="212"/>
        <v>7.6923076923077002E-8</v>
      </c>
      <c r="I2000">
        <v>1076000</v>
      </c>
      <c r="J2000">
        <f t="shared" si="214"/>
        <v>0.54954228624535328</v>
      </c>
      <c r="K2000" s="50">
        <f t="shared" si="215"/>
        <v>1644.0417604330671</v>
      </c>
      <c r="L2000" s="53">
        <f t="shared" si="213"/>
        <v>8.1312342094010077</v>
      </c>
      <c r="M2000">
        <v>146</v>
      </c>
      <c r="N2000">
        <v>89.100000000000009</v>
      </c>
      <c r="O2000">
        <v>508</v>
      </c>
      <c r="P2000">
        <v>30.54</v>
      </c>
      <c r="Q2000">
        <v>47.8</v>
      </c>
      <c r="R2000" s="7">
        <v>5.7058999999999997</v>
      </c>
      <c r="S2000">
        <v>84233</v>
      </c>
      <c r="T2000">
        <v>6</v>
      </c>
      <c r="U2000" s="9">
        <v>38.436</v>
      </c>
      <c r="V2000" s="9">
        <v>38.185000000000002</v>
      </c>
      <c r="W2000" s="9">
        <v>36.622</v>
      </c>
      <c r="X2000" s="9">
        <v>37.677</v>
      </c>
      <c r="Y2000" s="9">
        <v>39.963000000000001</v>
      </c>
    </row>
    <row r="2001" spans="1:25" hidden="1" x14ac:dyDescent="0.3">
      <c r="A2001" t="s">
        <v>2141</v>
      </c>
      <c r="B2001" t="s">
        <v>2142</v>
      </c>
      <c r="C2001" t="s">
        <v>2147</v>
      </c>
      <c r="D2001" t="s">
        <v>108</v>
      </c>
      <c r="E2001" s="52">
        <f>Transportation!E2001/1000000</f>
        <v>9.4299999999999995E-6</v>
      </c>
      <c r="F2001" s="55">
        <f t="shared" si="210"/>
        <v>2.2797802197802221E-6</v>
      </c>
      <c r="G2001" s="57">
        <f t="shared" si="211"/>
        <v>2.279780219780222E-7</v>
      </c>
      <c r="H2001" s="4">
        <f t="shared" si="212"/>
        <v>3.62692307692308E-8</v>
      </c>
      <c r="I2001">
        <v>286000</v>
      </c>
      <c r="J2001">
        <f t="shared" si="214"/>
        <v>0.97483037150349638</v>
      </c>
      <c r="K2001" s="50">
        <f t="shared" si="215"/>
        <v>436.98507758722786</v>
      </c>
      <c r="L2001" s="53">
        <f t="shared" si="213"/>
        <v>3.8338769297325741</v>
      </c>
      <c r="M2001">
        <v>50.800000000000004</v>
      </c>
      <c r="N2001">
        <v>40.1</v>
      </c>
      <c r="O2001">
        <v>521</v>
      </c>
      <c r="P2001">
        <v>32</v>
      </c>
      <c r="Q2001">
        <v>44.92</v>
      </c>
      <c r="R2001" s="7">
        <v>12.978999999999999</v>
      </c>
      <c r="S2001">
        <v>41176</v>
      </c>
      <c r="T2001">
        <v>4</v>
      </c>
      <c r="U2001" s="9">
        <v>23.715</v>
      </c>
      <c r="V2001" s="9">
        <v>23.974</v>
      </c>
      <c r="W2001" s="9">
        <v>23.535</v>
      </c>
      <c r="X2001" s="9">
        <v>24.437999999999999</v>
      </c>
      <c r="Y2001" s="9">
        <v>25.577999999999999</v>
      </c>
    </row>
    <row r="2002" spans="1:25" hidden="1" x14ac:dyDescent="0.3">
      <c r="A2002" t="s">
        <v>2141</v>
      </c>
      <c r="B2002" t="s">
        <v>2142</v>
      </c>
      <c r="C2002" t="s">
        <v>2148</v>
      </c>
      <c r="D2002" t="s">
        <v>108</v>
      </c>
      <c r="E2002" s="52">
        <f>Transportation!E2002/1000000</f>
        <v>2.4499999999999999E-5</v>
      </c>
      <c r="F2002" s="55">
        <f t="shared" si="210"/>
        <v>5.9230769230769287E-6</v>
      </c>
      <c r="G2002" s="57">
        <f t="shared" si="211"/>
        <v>5.9230769230769296E-7</v>
      </c>
      <c r="H2002" s="4">
        <f t="shared" si="212"/>
        <v>9.4230769230769323E-8</v>
      </c>
      <c r="I2002">
        <v>328200</v>
      </c>
      <c r="J2002">
        <f t="shared" si="214"/>
        <v>2.2070435329067641</v>
      </c>
      <c r="K2002" s="50">
        <f t="shared" si="215"/>
        <v>501.46329532911955</v>
      </c>
      <c r="L2002" s="53">
        <f t="shared" si="213"/>
        <v>9.9607619065162325</v>
      </c>
      <c r="M2002">
        <v>20.200000000000003</v>
      </c>
      <c r="N2002">
        <v>73</v>
      </c>
      <c r="O2002">
        <v>370</v>
      </c>
      <c r="P2002">
        <v>36.869999999999997</v>
      </c>
      <c r="Q2002">
        <v>43</v>
      </c>
      <c r="R2002" s="7">
        <v>5.0697000000000001</v>
      </c>
      <c r="S2002">
        <v>11614</v>
      </c>
      <c r="T2002">
        <v>2</v>
      </c>
      <c r="U2002" s="9">
        <v>22.262</v>
      </c>
      <c r="V2002" s="9">
        <v>22.204999999999998</v>
      </c>
      <c r="W2002" s="9">
        <v>21.38</v>
      </c>
      <c r="X2002" s="9">
        <v>22.146999999999998</v>
      </c>
      <c r="Y2002" s="9">
        <v>22.914000000000001</v>
      </c>
    </row>
    <row r="2003" spans="1:25" hidden="1" x14ac:dyDescent="0.3">
      <c r="A2003" t="s">
        <v>2141</v>
      </c>
      <c r="B2003" t="s">
        <v>2142</v>
      </c>
      <c r="C2003" t="s">
        <v>2149</v>
      </c>
      <c r="D2003" t="s">
        <v>108</v>
      </c>
      <c r="E2003" s="52">
        <f>Transportation!E2003/1000000</f>
        <v>1.1200000000000001E-5</v>
      </c>
      <c r="F2003" s="55">
        <f t="shared" si="210"/>
        <v>2.7076923076923106E-6</v>
      </c>
      <c r="G2003" s="57">
        <f t="shared" si="211"/>
        <v>2.7076923076923106E-7</v>
      </c>
      <c r="H2003" s="4">
        <f t="shared" si="212"/>
        <v>4.307692307692312E-8</v>
      </c>
      <c r="I2003">
        <v>221600</v>
      </c>
      <c r="J2003">
        <f t="shared" si="214"/>
        <v>1.4942788808664262</v>
      </c>
      <c r="K2003" s="50">
        <f t="shared" si="215"/>
        <v>338.5870391375164</v>
      </c>
      <c r="L2003" s="53">
        <f t="shared" si="213"/>
        <v>4.5534911572645633</v>
      </c>
      <c r="M2003">
        <v>28</v>
      </c>
      <c r="N2003">
        <v>41.900000000000006</v>
      </c>
      <c r="O2003">
        <v>478</v>
      </c>
      <c r="P2003">
        <v>33.369999999999997</v>
      </c>
      <c r="Q2003">
        <v>43.78</v>
      </c>
      <c r="R2003" s="7">
        <v>11.417999999999999</v>
      </c>
      <c r="S2003">
        <v>25315</v>
      </c>
      <c r="T2003">
        <v>3</v>
      </c>
      <c r="U2003" s="9">
        <v>25.256</v>
      </c>
      <c r="V2003" s="9">
        <v>25.256</v>
      </c>
      <c r="W2003" s="9">
        <v>25.247</v>
      </c>
      <c r="X2003" s="9">
        <v>25.294</v>
      </c>
      <c r="Y2003" s="9">
        <v>26.382000000000001</v>
      </c>
    </row>
    <row r="2004" spans="1:25" hidden="1" x14ac:dyDescent="0.3">
      <c r="A2004" t="s">
        <v>2141</v>
      </c>
      <c r="B2004" t="s">
        <v>2142</v>
      </c>
      <c r="C2004" t="s">
        <v>2150</v>
      </c>
      <c r="D2004" t="s">
        <v>108</v>
      </c>
      <c r="E2004" s="52">
        <f>Transportation!E2004/1000000</f>
        <v>9.6099999999999995E-6</v>
      </c>
      <c r="F2004" s="55">
        <f t="shared" si="210"/>
        <v>2.3232967032967058E-6</v>
      </c>
      <c r="G2004" s="57">
        <f t="shared" si="211"/>
        <v>2.3232967032967055E-7</v>
      </c>
      <c r="H2004" s="4">
        <f t="shared" si="212"/>
        <v>3.6961538461538494E-8</v>
      </c>
      <c r="I2004">
        <v>348100</v>
      </c>
      <c r="J2004">
        <f t="shared" si="214"/>
        <v>0.81621158790577408</v>
      </c>
      <c r="K2004" s="50">
        <f t="shared" si="215"/>
        <v>531.86890037802107</v>
      </c>
      <c r="L2004" s="53">
        <f t="shared" si="213"/>
        <v>3.9070580376171824</v>
      </c>
      <c r="M2004">
        <v>70.400000000000006</v>
      </c>
      <c r="N2004">
        <v>41.5</v>
      </c>
      <c r="O2004">
        <v>519</v>
      </c>
      <c r="P2004">
        <v>32.49</v>
      </c>
      <c r="Q2004">
        <v>44.42</v>
      </c>
      <c r="R2004" s="7">
        <v>12.515000000000001</v>
      </c>
      <c r="S2004">
        <v>75752</v>
      </c>
      <c r="T2004">
        <v>4</v>
      </c>
      <c r="U2004" s="9">
        <v>25.617000000000001</v>
      </c>
      <c r="V2004" s="9">
        <v>25.658999999999999</v>
      </c>
      <c r="W2004" s="9">
        <v>25.577999999999999</v>
      </c>
      <c r="X2004" s="9">
        <v>25.72</v>
      </c>
      <c r="Y2004" s="9">
        <v>26.004000000000001</v>
      </c>
    </row>
    <row r="2005" spans="1:25" hidden="1" x14ac:dyDescent="0.3">
      <c r="A2005" t="s">
        <v>2141</v>
      </c>
      <c r="B2005" t="s">
        <v>2142</v>
      </c>
      <c r="C2005" t="s">
        <v>2151</v>
      </c>
      <c r="D2005" t="s">
        <v>108</v>
      </c>
      <c r="E2005" s="52">
        <f>Transportation!E2005/1000000</f>
        <v>3.1900000000000003E-5</v>
      </c>
      <c r="F2005" s="55">
        <f t="shared" si="210"/>
        <v>7.7120879120879216E-6</v>
      </c>
      <c r="G2005" s="57">
        <f t="shared" si="211"/>
        <v>7.7120879120879208E-7</v>
      </c>
      <c r="H2005" s="4">
        <f t="shared" si="212"/>
        <v>1.2269230769230782E-7</v>
      </c>
      <c r="I2005">
        <v>751300</v>
      </c>
      <c r="J2005">
        <f t="shared" si="214"/>
        <v>1.2553380307467057</v>
      </c>
      <c r="K2005" s="50">
        <f t="shared" si="215"/>
        <v>1147.9261845849101</v>
      </c>
      <c r="L2005" s="53">
        <f t="shared" si="213"/>
        <v>12.969318563994603</v>
      </c>
      <c r="M2005">
        <v>57.2</v>
      </c>
      <c r="N2005">
        <v>99.300000000000011</v>
      </c>
      <c r="O2005">
        <v>369</v>
      </c>
      <c r="P2005">
        <v>36.19</v>
      </c>
      <c r="Q2005">
        <v>44.01</v>
      </c>
      <c r="R2005" s="7">
        <v>3.72</v>
      </c>
      <c r="S2005">
        <v>35572</v>
      </c>
      <c r="T2005">
        <v>4</v>
      </c>
      <c r="U2005" s="9">
        <v>22.481000000000002</v>
      </c>
      <c r="V2005" s="9">
        <v>22.513000000000002</v>
      </c>
      <c r="W2005" s="9">
        <v>22.148</v>
      </c>
      <c r="X2005" s="9">
        <v>22.411999999999999</v>
      </c>
      <c r="Y2005" s="9">
        <v>23.152999999999999</v>
      </c>
    </row>
    <row r="2006" spans="1:25" hidden="1" x14ac:dyDescent="0.3">
      <c r="A2006" t="s">
        <v>2141</v>
      </c>
      <c r="B2006" t="s">
        <v>2142</v>
      </c>
      <c r="C2006" t="s">
        <v>2152</v>
      </c>
      <c r="D2006" t="s">
        <v>108</v>
      </c>
      <c r="E2006" s="52">
        <f>Transportation!E2006/1000000</f>
        <v>1.4600000000000001E-5</v>
      </c>
      <c r="F2006" s="55">
        <f t="shared" si="210"/>
        <v>3.5296703296703335E-6</v>
      </c>
      <c r="G2006" s="57">
        <f t="shared" si="211"/>
        <v>3.5296703296703337E-7</v>
      </c>
      <c r="H2006" s="4">
        <f t="shared" si="212"/>
        <v>5.6153846153846209E-8</v>
      </c>
      <c r="I2006">
        <v>416500</v>
      </c>
      <c r="J2006">
        <f t="shared" si="214"/>
        <v>1.036385294117647</v>
      </c>
      <c r="K2006" s="50">
        <f t="shared" si="215"/>
        <v>636.37861823454682</v>
      </c>
      <c r="L2006" s="53">
        <f t="shared" si="213"/>
        <v>5.9358009728627339</v>
      </c>
      <c r="M2006">
        <v>52.5</v>
      </c>
      <c r="N2006">
        <v>57.5</v>
      </c>
      <c r="O2006">
        <v>487</v>
      </c>
      <c r="P2006">
        <v>32.619999999999997</v>
      </c>
      <c r="Q2006">
        <v>44.01</v>
      </c>
      <c r="R2006" s="7">
        <v>8.4695999999999998</v>
      </c>
      <c r="S2006">
        <v>6681.4</v>
      </c>
      <c r="T2006">
        <v>4</v>
      </c>
      <c r="U2006" s="9">
        <v>25.431000000000001</v>
      </c>
      <c r="V2006" s="9">
        <v>25.227</v>
      </c>
      <c r="W2006" s="9">
        <v>24.202000000000002</v>
      </c>
      <c r="X2006" s="9">
        <v>25.46</v>
      </c>
      <c r="Y2006" s="9">
        <v>26.948</v>
      </c>
    </row>
    <row r="2007" spans="1:25" hidden="1" x14ac:dyDescent="0.3">
      <c r="A2007" t="s">
        <v>2141</v>
      </c>
      <c r="B2007" t="s">
        <v>2142</v>
      </c>
      <c r="C2007" t="s">
        <v>2153</v>
      </c>
      <c r="D2007" t="s">
        <v>108</v>
      </c>
      <c r="E2007" s="52">
        <f>Transportation!E2007/1000000</f>
        <v>3.7599999999999999E-5</v>
      </c>
      <c r="F2007" s="55">
        <f t="shared" si="210"/>
        <v>9.0901098901098997E-6</v>
      </c>
      <c r="G2007" s="57">
        <f t="shared" si="211"/>
        <v>9.0901098901098999E-7</v>
      </c>
      <c r="H2007" s="4">
        <f t="shared" si="212"/>
        <v>1.4461538461538475E-7</v>
      </c>
      <c r="I2007">
        <v>584700</v>
      </c>
      <c r="J2007">
        <f t="shared" si="214"/>
        <v>1.9012452539763982</v>
      </c>
      <c r="K2007" s="50">
        <f t="shared" si="215"/>
        <v>893.37473729109138</v>
      </c>
      <c r="L2007" s="53">
        <f t="shared" si="213"/>
        <v>15.286720313673891</v>
      </c>
      <c r="M2007">
        <v>25</v>
      </c>
      <c r="N2007">
        <v>117</v>
      </c>
      <c r="O2007">
        <v>387</v>
      </c>
      <c r="P2007">
        <v>35.46</v>
      </c>
      <c r="Q2007">
        <v>44.39</v>
      </c>
      <c r="R2007" s="7">
        <v>3.3062</v>
      </c>
      <c r="S2007">
        <v>58653</v>
      </c>
      <c r="T2007">
        <v>4</v>
      </c>
      <c r="U2007" s="9">
        <v>24.257999999999999</v>
      </c>
      <c r="V2007" s="9">
        <v>24.353999999999999</v>
      </c>
      <c r="W2007" s="9">
        <v>24.106999999999999</v>
      </c>
      <c r="X2007" s="9">
        <v>24.297000000000001</v>
      </c>
      <c r="Y2007" s="9">
        <v>24.82</v>
      </c>
    </row>
    <row r="2008" spans="1:25" hidden="1" x14ac:dyDescent="0.3">
      <c r="A2008" t="s">
        <v>2141</v>
      </c>
      <c r="B2008" t="s">
        <v>2142</v>
      </c>
      <c r="C2008" t="s">
        <v>2154</v>
      </c>
      <c r="D2008" t="s">
        <v>108</v>
      </c>
      <c r="E2008" s="52">
        <f>Transportation!E2008/1000000</f>
        <v>1.1600000000000001E-5</v>
      </c>
      <c r="F2008" s="55">
        <f t="shared" si="210"/>
        <v>2.8043956043956075E-6</v>
      </c>
      <c r="G2008" s="57">
        <f t="shared" si="211"/>
        <v>2.8043956043956074E-7</v>
      </c>
      <c r="H2008" s="4">
        <f t="shared" si="212"/>
        <v>4.4615384615384659E-8</v>
      </c>
      <c r="I2008">
        <v>279000</v>
      </c>
      <c r="J2008">
        <f t="shared" si="214"/>
        <v>1.2292413978494623</v>
      </c>
      <c r="K2008" s="50">
        <f t="shared" si="215"/>
        <v>426.2896386253027</v>
      </c>
      <c r="L2008" s="53">
        <f t="shared" si="213"/>
        <v>4.7161158414525834</v>
      </c>
      <c r="M2008">
        <v>31.200000000000003</v>
      </c>
      <c r="N2008">
        <v>50</v>
      </c>
      <c r="O2008">
        <v>547</v>
      </c>
      <c r="P2008">
        <v>32.51</v>
      </c>
      <c r="Q2008">
        <v>45.82</v>
      </c>
      <c r="R2008" s="7">
        <v>10.952</v>
      </c>
      <c r="S2008">
        <v>14367</v>
      </c>
      <c r="T2008">
        <v>3</v>
      </c>
      <c r="U2008" s="9">
        <v>27.684999999999999</v>
      </c>
      <c r="V2008" s="9">
        <v>27.577999999999999</v>
      </c>
      <c r="W2008" s="9">
        <v>26.713000000000001</v>
      </c>
      <c r="X2008" s="9">
        <v>27.324999999999999</v>
      </c>
      <c r="Y2008" s="9">
        <v>27.748999999999999</v>
      </c>
    </row>
    <row r="2009" spans="1:25" hidden="1" x14ac:dyDescent="0.3">
      <c r="A2009" t="s">
        <v>2141</v>
      </c>
      <c r="B2009" t="s">
        <v>2142</v>
      </c>
      <c r="C2009" t="s">
        <v>2155</v>
      </c>
      <c r="D2009" t="s">
        <v>108</v>
      </c>
      <c r="E2009" s="52">
        <f>Transportation!E2009/1000000</f>
        <v>2.4200000000000002E-5</v>
      </c>
      <c r="F2009" s="55">
        <f t="shared" si="210"/>
        <v>5.8505494505494573E-6</v>
      </c>
      <c r="G2009" s="57">
        <f t="shared" si="211"/>
        <v>5.8505494505494571E-7</v>
      </c>
      <c r="H2009" s="4">
        <f t="shared" si="212"/>
        <v>9.307692307692317E-8</v>
      </c>
      <c r="I2009">
        <v>1056000</v>
      </c>
      <c r="J2009">
        <f t="shared" si="214"/>
        <v>0.67753984375000009</v>
      </c>
      <c r="K2009" s="50">
        <f t="shared" si="215"/>
        <v>1613.4833633989952</v>
      </c>
      <c r="L2009" s="53">
        <f t="shared" si="213"/>
        <v>9.8387933933752176</v>
      </c>
      <c r="M2009">
        <v>168</v>
      </c>
      <c r="N2009">
        <v>81.5</v>
      </c>
      <c r="O2009">
        <v>374</v>
      </c>
      <c r="P2009">
        <v>36.369999999999997</v>
      </c>
      <c r="Q2009">
        <v>43.15</v>
      </c>
      <c r="R2009" s="7">
        <v>4.5898000000000003</v>
      </c>
      <c r="S2009">
        <v>40464</v>
      </c>
      <c r="T2009">
        <v>7</v>
      </c>
      <c r="U2009" s="9">
        <v>23.128</v>
      </c>
      <c r="V2009" s="9">
        <v>23.088999999999999</v>
      </c>
      <c r="W2009" s="9">
        <v>22.34</v>
      </c>
      <c r="X2009" s="9">
        <v>23.152999999999999</v>
      </c>
      <c r="Y2009" s="9">
        <v>23.867999999999999</v>
      </c>
    </row>
    <row r="2010" spans="1:25" hidden="1" x14ac:dyDescent="0.3">
      <c r="A2010" t="s">
        <v>2141</v>
      </c>
      <c r="B2010" t="s">
        <v>2142</v>
      </c>
      <c r="C2010" t="s">
        <v>2156</v>
      </c>
      <c r="D2010" t="s">
        <v>108</v>
      </c>
      <c r="E2010" s="52">
        <f>Transportation!E2010/1000000</f>
        <v>1.4700000000000002E-5</v>
      </c>
      <c r="F2010" s="55">
        <f t="shared" si="210"/>
        <v>3.5538461538461577E-6</v>
      </c>
      <c r="G2010" s="57">
        <f t="shared" si="211"/>
        <v>3.5538461538461581E-7</v>
      </c>
      <c r="H2010" s="4">
        <f t="shared" si="212"/>
        <v>5.6538461538461602E-8</v>
      </c>
      <c r="I2010">
        <v>475700</v>
      </c>
      <c r="J2010">
        <f t="shared" si="214"/>
        <v>0.91362415913390793</v>
      </c>
      <c r="K2010" s="50">
        <f t="shared" si="215"/>
        <v>726.83147345539965</v>
      </c>
      <c r="L2010" s="53">
        <f t="shared" si="213"/>
        <v>5.9764571439097391</v>
      </c>
      <c r="M2010">
        <v>57.400000000000006</v>
      </c>
      <c r="N2010">
        <v>62.800000000000004</v>
      </c>
      <c r="O2010">
        <v>521</v>
      </c>
      <c r="P2010">
        <v>32.03</v>
      </c>
      <c r="Q2010">
        <v>44.35</v>
      </c>
      <c r="R2010" s="7">
        <v>8.2998999999999992</v>
      </c>
      <c r="S2010">
        <v>9334.7000000000007</v>
      </c>
      <c r="T2010">
        <v>3</v>
      </c>
      <c r="U2010" s="9">
        <v>27.19</v>
      </c>
      <c r="V2010" s="9">
        <v>27.231999999999999</v>
      </c>
      <c r="W2010" s="9">
        <v>26.995999999999999</v>
      </c>
      <c r="X2010" s="9">
        <v>27.184000000000001</v>
      </c>
      <c r="Y2010" s="9">
        <v>27.843</v>
      </c>
    </row>
    <row r="2011" spans="1:25" hidden="1" x14ac:dyDescent="0.3">
      <c r="A2011" t="s">
        <v>2141</v>
      </c>
      <c r="B2011" t="s">
        <v>2142</v>
      </c>
      <c r="C2011" t="s">
        <v>2157</v>
      </c>
      <c r="D2011" t="s">
        <v>108</v>
      </c>
      <c r="E2011" s="52">
        <f>Transportation!E2011/1000000</f>
        <v>1.0100000000000002E-5</v>
      </c>
      <c r="F2011" s="55">
        <f t="shared" si="210"/>
        <v>2.4417582417582445E-6</v>
      </c>
      <c r="G2011" s="57">
        <f t="shared" si="211"/>
        <v>2.4417582417582445E-7</v>
      </c>
      <c r="H2011" s="4">
        <f t="shared" si="212"/>
        <v>3.8846153846153888E-8</v>
      </c>
      <c r="I2011">
        <v>374300</v>
      </c>
      <c r="J2011">
        <f t="shared" si="214"/>
        <v>0.79778329548490523</v>
      </c>
      <c r="K2011" s="50">
        <f t="shared" si="215"/>
        <v>571.90040049265519</v>
      </c>
      <c r="L2011" s="53">
        <f t="shared" si="213"/>
        <v>4.1062732757475082</v>
      </c>
      <c r="M2011">
        <v>76.2</v>
      </c>
      <c r="N2011">
        <v>42.900000000000006</v>
      </c>
      <c r="O2011">
        <v>508</v>
      </c>
      <c r="P2011">
        <v>31.05</v>
      </c>
      <c r="Q2011">
        <v>46.26</v>
      </c>
      <c r="R2011" s="7">
        <v>11.832000000000001</v>
      </c>
      <c r="S2011">
        <v>54911</v>
      </c>
      <c r="T2011">
        <v>6</v>
      </c>
      <c r="U2011" s="9">
        <v>31.227</v>
      </c>
      <c r="V2011" s="9">
        <v>31.492000000000001</v>
      </c>
      <c r="W2011" s="9">
        <v>30.559000000000001</v>
      </c>
      <c r="X2011" s="9">
        <v>31.280999999999999</v>
      </c>
      <c r="Y2011" s="9">
        <v>33.856999999999999</v>
      </c>
    </row>
    <row r="2012" spans="1:25" hidden="1" x14ac:dyDescent="0.3">
      <c r="A2012" t="s">
        <v>2141</v>
      </c>
      <c r="B2012" t="s">
        <v>2142</v>
      </c>
      <c r="C2012" t="s">
        <v>2158</v>
      </c>
      <c r="D2012" t="s">
        <v>108</v>
      </c>
      <c r="E2012" s="52">
        <f>Transportation!E2012/1000000</f>
        <v>1.2800000000000001E-5</v>
      </c>
      <c r="F2012" s="55">
        <f t="shared" si="210"/>
        <v>3.0945054945054978E-6</v>
      </c>
      <c r="G2012" s="57">
        <f t="shared" si="211"/>
        <v>3.0945054945054978E-7</v>
      </c>
      <c r="H2012" s="4">
        <f t="shared" si="212"/>
        <v>4.9230769230769284E-8</v>
      </c>
      <c r="I2012">
        <v>284000</v>
      </c>
      <c r="J2012">
        <f t="shared" si="214"/>
        <v>1.332523943661972</v>
      </c>
      <c r="K2012" s="50">
        <f t="shared" si="215"/>
        <v>433.92923788382069</v>
      </c>
      <c r="L2012" s="53">
        <f t="shared" si="213"/>
        <v>5.2039898940166447</v>
      </c>
      <c r="M2012">
        <v>38.700000000000003</v>
      </c>
      <c r="N2012">
        <v>45.6</v>
      </c>
      <c r="O2012">
        <v>462</v>
      </c>
      <c r="P2012">
        <v>33.44</v>
      </c>
      <c r="Q2012">
        <v>43.29</v>
      </c>
      <c r="R2012" s="7">
        <v>10.127000000000001</v>
      </c>
      <c r="S2012">
        <v>2425.6999999999998</v>
      </c>
      <c r="T2012">
        <v>2</v>
      </c>
      <c r="U2012" s="9">
        <v>28.088000000000001</v>
      </c>
      <c r="V2012" s="9">
        <v>28.376000000000001</v>
      </c>
      <c r="W2012" s="9">
        <v>27.466999999999999</v>
      </c>
      <c r="X2012" s="9">
        <v>28.709</v>
      </c>
      <c r="Y2012" s="9">
        <v>29.952000000000002</v>
      </c>
    </row>
    <row r="2013" spans="1:25" hidden="1" x14ac:dyDescent="0.3">
      <c r="A2013" t="s">
        <v>2141</v>
      </c>
      <c r="B2013" t="s">
        <v>2142</v>
      </c>
      <c r="C2013" t="s">
        <v>2159</v>
      </c>
      <c r="D2013" t="s">
        <v>108</v>
      </c>
      <c r="E2013" s="52">
        <f>Transportation!E2013/1000000</f>
        <v>1.8499999999999999E-5</v>
      </c>
      <c r="F2013" s="55">
        <f t="shared" si="210"/>
        <v>4.4725274725274767E-6</v>
      </c>
      <c r="G2013" s="57">
        <f t="shared" si="211"/>
        <v>4.4725274725274769E-7</v>
      </c>
      <c r="H2013" s="4">
        <f t="shared" si="212"/>
        <v>7.1153846153846224E-8</v>
      </c>
      <c r="I2013">
        <v>305900</v>
      </c>
      <c r="J2013">
        <f t="shared" si="214"/>
        <v>1.7880334668192219</v>
      </c>
      <c r="K2013" s="50">
        <f t="shared" si="215"/>
        <v>467.39068263612938</v>
      </c>
      <c r="L2013" s="53">
        <f t="shared" si="213"/>
        <v>7.5213916436959298</v>
      </c>
      <c r="M2013">
        <v>21.5</v>
      </c>
      <c r="N2013">
        <v>66</v>
      </c>
      <c r="O2013">
        <v>458</v>
      </c>
      <c r="P2013">
        <v>34.21</v>
      </c>
      <c r="Q2013">
        <v>43.88</v>
      </c>
      <c r="R2013" s="7">
        <v>6.9461000000000004</v>
      </c>
      <c r="S2013">
        <v>15651</v>
      </c>
      <c r="T2013">
        <v>4</v>
      </c>
      <c r="U2013" s="9">
        <v>25.17</v>
      </c>
      <c r="V2013" s="9">
        <v>25.28</v>
      </c>
      <c r="W2013" s="9">
        <v>24.63</v>
      </c>
      <c r="X2013" s="9">
        <v>25.151</v>
      </c>
      <c r="Y2013" s="9">
        <v>26.428999999999998</v>
      </c>
    </row>
    <row r="2014" spans="1:25" hidden="1" x14ac:dyDescent="0.3">
      <c r="A2014" t="s">
        <v>2141</v>
      </c>
      <c r="B2014" t="s">
        <v>2142</v>
      </c>
      <c r="C2014" t="s">
        <v>2160</v>
      </c>
      <c r="D2014" t="s">
        <v>108</v>
      </c>
      <c r="E2014" s="52">
        <f>Transportation!E2014/1000000</f>
        <v>5.4099999999999999E-6</v>
      </c>
      <c r="F2014" s="55">
        <f t="shared" si="210"/>
        <v>1.3079120879120892E-6</v>
      </c>
      <c r="G2014" s="57">
        <f t="shared" si="211"/>
        <v>1.3079120879120893E-7</v>
      </c>
      <c r="H2014" s="4">
        <f t="shared" si="212"/>
        <v>2.0807692307692326E-8</v>
      </c>
      <c r="I2014">
        <v>117700</v>
      </c>
      <c r="J2014">
        <f t="shared" si="214"/>
        <v>1.3589522408666099</v>
      </c>
      <c r="K2014" s="50">
        <f t="shared" si="215"/>
        <v>179.83616654551301</v>
      </c>
      <c r="L2014" s="53">
        <f t="shared" si="213"/>
        <v>2.199498853642972</v>
      </c>
      <c r="M2014">
        <v>28.400000000000002</v>
      </c>
      <c r="N2014">
        <v>22.1</v>
      </c>
      <c r="O2014">
        <v>510</v>
      </c>
      <c r="P2014">
        <v>31.33</v>
      </c>
      <c r="Q2014">
        <v>45.28</v>
      </c>
      <c r="R2014" s="7">
        <v>23.091999999999999</v>
      </c>
      <c r="S2014">
        <v>2463.8000000000002</v>
      </c>
      <c r="T2014">
        <v>3</v>
      </c>
      <c r="U2014" s="9">
        <v>27.236000000000001</v>
      </c>
      <c r="V2014" s="9">
        <v>27.238</v>
      </c>
      <c r="W2014" s="9">
        <v>26.948</v>
      </c>
      <c r="X2014" s="9">
        <v>27.231000000000002</v>
      </c>
      <c r="Y2014" s="9">
        <v>27.324999999999999</v>
      </c>
    </row>
    <row r="2015" spans="1:25" hidden="1" x14ac:dyDescent="0.3">
      <c r="A2015" t="s">
        <v>2141</v>
      </c>
      <c r="B2015" t="s">
        <v>2142</v>
      </c>
      <c r="C2015" t="s">
        <v>2161</v>
      </c>
      <c r="D2015" t="s">
        <v>108</v>
      </c>
      <c r="E2015" s="52">
        <f>Transportation!E2015/1000000</f>
        <v>3.9200000000000004E-5</v>
      </c>
      <c r="F2015" s="55">
        <f t="shared" si="210"/>
        <v>9.4769230769230873E-6</v>
      </c>
      <c r="G2015" s="57">
        <f t="shared" si="211"/>
        <v>9.4769230769230882E-7</v>
      </c>
      <c r="H2015" s="4">
        <f t="shared" si="212"/>
        <v>1.5076923076923094E-7</v>
      </c>
      <c r="I2015">
        <v>582400</v>
      </c>
      <c r="J2015">
        <f t="shared" si="214"/>
        <v>1.9899771634615389</v>
      </c>
      <c r="K2015" s="50">
        <f t="shared" si="215"/>
        <v>889.86052163217312</v>
      </c>
      <c r="L2015" s="53">
        <f t="shared" si="213"/>
        <v>15.937219050425975</v>
      </c>
      <c r="M2015">
        <v>34.4</v>
      </c>
      <c r="N2015">
        <v>99.300000000000011</v>
      </c>
      <c r="O2015">
        <v>304</v>
      </c>
      <c r="P2015">
        <v>35.57</v>
      </c>
      <c r="Q2015">
        <v>45.43</v>
      </c>
      <c r="R2015" s="7">
        <v>3.0594000000000001</v>
      </c>
      <c r="S2015">
        <v>20368</v>
      </c>
      <c r="T2015">
        <v>2</v>
      </c>
      <c r="U2015" s="9">
        <v>23.687999999999999</v>
      </c>
      <c r="V2015" s="9">
        <v>23.72</v>
      </c>
      <c r="W2015" s="9">
        <v>23.678000000000001</v>
      </c>
      <c r="X2015" s="9">
        <v>23.797000000000001</v>
      </c>
      <c r="Y2015" s="9">
        <v>23.916</v>
      </c>
    </row>
    <row r="2016" spans="1:25" hidden="1" x14ac:dyDescent="0.3">
      <c r="A2016" t="s">
        <v>2141</v>
      </c>
      <c r="B2016" t="s">
        <v>2142</v>
      </c>
      <c r="C2016" t="s">
        <v>2162</v>
      </c>
      <c r="D2016" t="s">
        <v>108</v>
      </c>
      <c r="E2016" s="52">
        <f>Transportation!E2016/1000000</f>
        <v>1.1400000000000001E-5</v>
      </c>
      <c r="F2016" s="55">
        <f t="shared" si="210"/>
        <v>2.7560439560439591E-6</v>
      </c>
      <c r="G2016" s="57">
        <f t="shared" si="211"/>
        <v>2.7560439560439593E-7</v>
      </c>
      <c r="H2016" s="4">
        <f t="shared" si="212"/>
        <v>4.3846153846153893E-8</v>
      </c>
      <c r="I2016">
        <v>141600</v>
      </c>
      <c r="J2016">
        <f t="shared" si="214"/>
        <v>2.3802632415254239</v>
      </c>
      <c r="K2016" s="50">
        <f t="shared" si="215"/>
        <v>216.3534510012289</v>
      </c>
      <c r="L2016" s="53">
        <f t="shared" si="213"/>
        <v>4.6348034993585738</v>
      </c>
      <c r="M2016">
        <v>16.8</v>
      </c>
      <c r="N2016">
        <v>34.6</v>
      </c>
      <c r="O2016">
        <v>380</v>
      </c>
      <c r="P2016">
        <v>36.39</v>
      </c>
      <c r="Q2016">
        <v>42.44</v>
      </c>
      <c r="R2016" s="7">
        <v>10.988</v>
      </c>
      <c r="S2016">
        <v>17344</v>
      </c>
      <c r="T2016">
        <v>3</v>
      </c>
      <c r="U2016" s="9">
        <v>21.846</v>
      </c>
      <c r="V2016" s="9">
        <v>21.779</v>
      </c>
      <c r="W2016" s="9">
        <v>21.332000000000001</v>
      </c>
      <c r="X2016" s="9">
        <v>21.475999999999999</v>
      </c>
      <c r="Y2016" s="9">
        <v>21.861000000000001</v>
      </c>
    </row>
    <row r="2017" spans="1:25" hidden="1" x14ac:dyDescent="0.3">
      <c r="A2017" t="s">
        <v>2141</v>
      </c>
      <c r="B2017" t="s">
        <v>2142</v>
      </c>
      <c r="C2017" t="s">
        <v>2163</v>
      </c>
      <c r="D2017" t="s">
        <v>108</v>
      </c>
      <c r="E2017" s="52">
        <f>Transportation!E2017/1000000</f>
        <v>2.0700000000000002E-5</v>
      </c>
      <c r="F2017" s="55">
        <f t="shared" si="210"/>
        <v>5.0043956043956097E-6</v>
      </c>
      <c r="G2017" s="57">
        <f t="shared" si="211"/>
        <v>5.0043956043956102E-7</v>
      </c>
      <c r="H2017" s="4">
        <f t="shared" si="212"/>
        <v>7.9615384615384701E-8</v>
      </c>
      <c r="I2017">
        <v>255000</v>
      </c>
      <c r="J2017">
        <f t="shared" si="214"/>
        <v>2.4000127941176475</v>
      </c>
      <c r="K2017" s="50">
        <f t="shared" si="215"/>
        <v>389.61956218441645</v>
      </c>
      <c r="L2017" s="53">
        <f t="shared" si="213"/>
        <v>8.4158274067300418</v>
      </c>
      <c r="M2017">
        <v>13.8</v>
      </c>
      <c r="N2017">
        <v>68.7</v>
      </c>
      <c r="O2017">
        <v>431</v>
      </c>
      <c r="P2017">
        <v>34.61</v>
      </c>
      <c r="Q2017">
        <v>43.69</v>
      </c>
      <c r="R2017" s="7">
        <v>6.2690999999999999</v>
      </c>
      <c r="S2017">
        <v>15576</v>
      </c>
      <c r="T2017">
        <v>4</v>
      </c>
      <c r="U2017" s="9">
        <v>26.481000000000002</v>
      </c>
      <c r="V2017" s="9">
        <v>26.463000000000001</v>
      </c>
      <c r="W2017" s="9">
        <v>26.050999999999998</v>
      </c>
      <c r="X2017" s="9">
        <v>26.405999999999999</v>
      </c>
      <c r="Y2017" s="9">
        <v>26.948</v>
      </c>
    </row>
    <row r="2018" spans="1:25" hidden="1" x14ac:dyDescent="0.3">
      <c r="A2018" t="s">
        <v>2141</v>
      </c>
      <c r="B2018" t="s">
        <v>2142</v>
      </c>
      <c r="C2018" t="s">
        <v>2164</v>
      </c>
      <c r="D2018" t="s">
        <v>108</v>
      </c>
      <c r="E2018" s="52">
        <f>Transportation!E2018/1000000</f>
        <v>7.2199999999999995E-6</v>
      </c>
      <c r="F2018" s="55">
        <f t="shared" si="210"/>
        <v>1.7454945054945073E-6</v>
      </c>
      <c r="G2018" s="57">
        <f t="shared" si="211"/>
        <v>1.7454945054945071E-7</v>
      </c>
      <c r="H2018" s="4">
        <f t="shared" si="212"/>
        <v>2.7769230769230793E-8</v>
      </c>
      <c r="I2018">
        <v>153200</v>
      </c>
      <c r="J2018">
        <f t="shared" si="214"/>
        <v>1.3933551403394253</v>
      </c>
      <c r="K2018" s="50">
        <f t="shared" si="215"/>
        <v>234.07732128099059</v>
      </c>
      <c r="L2018" s="53">
        <f t="shared" si="213"/>
        <v>2.9353755495937621</v>
      </c>
      <c r="M2018">
        <v>26.700000000000003</v>
      </c>
      <c r="N2018">
        <v>29.700000000000003</v>
      </c>
      <c r="O2018">
        <v>508</v>
      </c>
      <c r="P2018">
        <v>30.39</v>
      </c>
      <c r="Q2018">
        <v>47.71</v>
      </c>
      <c r="R2018" s="7">
        <v>17.138000000000002</v>
      </c>
      <c r="S2018">
        <v>56252</v>
      </c>
      <c r="T2018">
        <v>4</v>
      </c>
      <c r="U2018" s="9">
        <v>37.487000000000002</v>
      </c>
      <c r="V2018" s="9">
        <v>37.445999999999998</v>
      </c>
      <c r="W2018" s="9">
        <v>36.622</v>
      </c>
      <c r="X2018" s="9">
        <v>37.494</v>
      </c>
      <c r="Y2018" s="9">
        <v>38.090000000000003</v>
      </c>
    </row>
    <row r="2019" spans="1:25" hidden="1" x14ac:dyDescent="0.3">
      <c r="A2019" t="s">
        <v>2165</v>
      </c>
      <c r="B2019" t="s">
        <v>2166</v>
      </c>
      <c r="C2019" t="s">
        <v>2167</v>
      </c>
      <c r="D2019" t="s">
        <v>29</v>
      </c>
      <c r="E2019" s="52">
        <f>Transportation!E2019/1000000</f>
        <v>7.1900000000000006E-6</v>
      </c>
      <c r="F2019" s="55">
        <f t="shared" si="210"/>
        <v>1.7382417582417601E-6</v>
      </c>
      <c r="G2019" s="57">
        <f t="shared" si="211"/>
        <v>1.7382417582417601E-7</v>
      </c>
      <c r="H2019" s="4">
        <f t="shared" si="212"/>
        <v>2.7653846153846182E-8</v>
      </c>
      <c r="I2019">
        <v>186400</v>
      </c>
      <c r="J2019">
        <f t="shared" si="214"/>
        <v>1.140424067864807</v>
      </c>
      <c r="K2019" s="50">
        <f>I2019*CVDIRL</f>
        <v>356.43076597420139</v>
      </c>
      <c r="L2019" s="53">
        <f t="shared" si="213"/>
        <v>3.65834001640021</v>
      </c>
      <c r="M2019">
        <v>21.900000000000002</v>
      </c>
      <c r="N2019">
        <v>39.800000000000004</v>
      </c>
      <c r="O2019">
        <v>724</v>
      </c>
      <c r="P2019">
        <v>51.89</v>
      </c>
      <c r="Q2019">
        <v>-8.48</v>
      </c>
      <c r="R2019" s="7">
        <v>18.202000000000002</v>
      </c>
      <c r="S2019" s="8">
        <v>175180</v>
      </c>
      <c r="T2019">
        <v>4</v>
      </c>
      <c r="U2019" s="9">
        <v>11.071999999999999</v>
      </c>
      <c r="V2019" s="9">
        <v>10.989000000000001</v>
      </c>
      <c r="W2019" s="9">
        <v>10.571999999999999</v>
      </c>
      <c r="X2019" s="9">
        <v>10.826000000000001</v>
      </c>
      <c r="Y2019" s="9">
        <v>11.233000000000001</v>
      </c>
    </row>
    <row r="2020" spans="1:25" hidden="1" x14ac:dyDescent="0.3">
      <c r="A2020" t="s">
        <v>2165</v>
      </c>
      <c r="B2020" t="s">
        <v>2166</v>
      </c>
      <c r="C2020" t="s">
        <v>2168</v>
      </c>
      <c r="D2020" t="s">
        <v>29</v>
      </c>
      <c r="E2020" s="52">
        <f>Transportation!E2020/1000000</f>
        <v>9.0299999999999999E-6</v>
      </c>
      <c r="F2020" s="55">
        <f t="shared" si="210"/>
        <v>2.1830769230769251E-6</v>
      </c>
      <c r="G2020" s="57">
        <f t="shared" si="211"/>
        <v>2.1830769230769255E-7</v>
      </c>
      <c r="H2020" s="4">
        <f t="shared" si="212"/>
        <v>3.4730769230769267E-8</v>
      </c>
      <c r="I2020">
        <v>989000</v>
      </c>
      <c r="J2020">
        <f t="shared" si="214"/>
        <v>0.26994472826086957</v>
      </c>
      <c r="K2020" s="50">
        <f>I2020*CVDIRL</f>
        <v>1891.1482164618303</v>
      </c>
      <c r="L2020" s="53">
        <f t="shared" si="213"/>
        <v>4.5945494225443522</v>
      </c>
      <c r="M2020">
        <v>176</v>
      </c>
      <c r="N2020">
        <v>74.5</v>
      </c>
      <c r="O2020">
        <v>1110</v>
      </c>
      <c r="P2020">
        <v>53.33</v>
      </c>
      <c r="Q2020">
        <v>-6.29</v>
      </c>
      <c r="R2020" s="7">
        <v>14.855</v>
      </c>
      <c r="S2020" s="8">
        <v>984570</v>
      </c>
      <c r="T2020">
        <v>12</v>
      </c>
      <c r="U2020" s="9">
        <v>11.026</v>
      </c>
      <c r="V2020" s="9">
        <v>9.8327000000000009</v>
      </c>
      <c r="W2020" s="9">
        <v>9.0823</v>
      </c>
      <c r="X2020" s="9">
        <v>9.6236999999999995</v>
      </c>
      <c r="Y2020" s="9">
        <v>11.335000000000001</v>
      </c>
    </row>
    <row r="2021" spans="1:25" hidden="1" x14ac:dyDescent="0.3">
      <c r="A2021" t="s">
        <v>2169</v>
      </c>
      <c r="B2021" t="s">
        <v>2170</v>
      </c>
      <c r="C2021" t="s">
        <v>2171</v>
      </c>
      <c r="D2021" t="s">
        <v>108</v>
      </c>
      <c r="E2021" s="52">
        <f>Transportation!E2021/1000000</f>
        <v>5.7899999999999996E-6</v>
      </c>
      <c r="F2021" s="55">
        <f t="shared" si="210"/>
        <v>1.3997802197802212E-6</v>
      </c>
      <c r="G2021" s="57">
        <f t="shared" si="211"/>
        <v>1.3997802197802213E-7</v>
      </c>
      <c r="H2021" s="4">
        <f t="shared" si="212"/>
        <v>2.226923076923079E-8</v>
      </c>
      <c r="I2021">
        <v>174200</v>
      </c>
      <c r="J2021">
        <f t="shared" si="214"/>
        <v>0.98268381888633749</v>
      </c>
      <c r="K2021" s="50">
        <f t="shared" ref="K2021:K2028" si="216">I2021*CVDISR</f>
        <v>221.38913967067214</v>
      </c>
      <c r="L2021" s="53">
        <f t="shared" si="213"/>
        <v>1.9579997270838316</v>
      </c>
      <c r="M2021">
        <v>21.1</v>
      </c>
      <c r="N2021">
        <v>37.9</v>
      </c>
      <c r="O2021">
        <v>875</v>
      </c>
      <c r="P2021">
        <v>31.82</v>
      </c>
      <c r="Q2021">
        <v>34.659999999999997</v>
      </c>
      <c r="R2021" s="7">
        <v>23.053000000000001</v>
      </c>
      <c r="S2021">
        <v>35146</v>
      </c>
      <c r="T2021">
        <v>2</v>
      </c>
      <c r="U2021" s="9">
        <v>22.675000000000001</v>
      </c>
      <c r="V2021" s="9">
        <v>9.1129999999999995</v>
      </c>
      <c r="W2021" s="9">
        <v>22.675000000000001</v>
      </c>
      <c r="X2021" s="9">
        <v>22.675000000000001</v>
      </c>
      <c r="Y2021" s="9">
        <v>22.675000000000001</v>
      </c>
    </row>
    <row r="2022" spans="1:25" hidden="1" x14ac:dyDescent="0.3">
      <c r="A2022" t="s">
        <v>2169</v>
      </c>
      <c r="B2022" t="s">
        <v>2170</v>
      </c>
      <c r="C2022" t="s">
        <v>2172</v>
      </c>
      <c r="D2022" t="s">
        <v>108</v>
      </c>
      <c r="E2022" s="52">
        <f>Transportation!E2022/1000000</f>
        <v>8.3100000000000001E-6</v>
      </c>
      <c r="F2022" s="55">
        <f t="shared" si="210"/>
        <v>2.0090109890109912E-6</v>
      </c>
      <c r="G2022" s="57">
        <f t="shared" si="211"/>
        <v>2.009010989010991E-7</v>
      </c>
      <c r="H2022" s="4">
        <f t="shared" si="212"/>
        <v>3.1961538461538489E-8</v>
      </c>
      <c r="I2022">
        <v>100000</v>
      </c>
      <c r="J2022">
        <f t="shared" si="214"/>
        <v>2.4568826625</v>
      </c>
      <c r="K2022" s="50">
        <f t="shared" si="216"/>
        <v>127.08905836433533</v>
      </c>
      <c r="L2022" s="53">
        <f t="shared" si="213"/>
        <v>2.8101861367990746</v>
      </c>
      <c r="M2022">
        <v>15.3</v>
      </c>
      <c r="N2022">
        <v>25.6</v>
      </c>
      <c r="O2022">
        <v>380</v>
      </c>
      <c r="P2022">
        <v>31.67</v>
      </c>
      <c r="Q2022">
        <v>34.58</v>
      </c>
      <c r="R2022" s="7">
        <v>14.833</v>
      </c>
      <c r="S2022">
        <v>59432</v>
      </c>
      <c r="T2022">
        <v>2</v>
      </c>
      <c r="U2022" s="9">
        <v>20.023</v>
      </c>
      <c r="V2022" s="9">
        <v>20.239999999999998</v>
      </c>
      <c r="W2022" s="9">
        <v>19.981999999999999</v>
      </c>
      <c r="X2022" s="9">
        <v>21.423999999999999</v>
      </c>
      <c r="Y2022" s="9">
        <v>22.866</v>
      </c>
    </row>
    <row r="2023" spans="1:25" hidden="1" x14ac:dyDescent="0.3">
      <c r="A2023" t="s">
        <v>2169</v>
      </c>
      <c r="B2023" t="s">
        <v>2170</v>
      </c>
      <c r="C2023" t="s">
        <v>2173</v>
      </c>
      <c r="D2023" t="s">
        <v>108</v>
      </c>
      <c r="E2023" s="52">
        <f>Transportation!E2023/1000000</f>
        <v>9.4399999999999994E-6</v>
      </c>
      <c r="F2023" s="55">
        <f t="shared" si="210"/>
        <v>2.2821978021978044E-6</v>
      </c>
      <c r="G2023" s="57">
        <f t="shared" si="211"/>
        <v>2.2821978021978044E-7</v>
      </c>
      <c r="H2023" s="4">
        <f t="shared" si="212"/>
        <v>3.6307692307692339E-8</v>
      </c>
      <c r="I2023">
        <v>172900</v>
      </c>
      <c r="J2023">
        <f t="shared" si="214"/>
        <v>1.6142113360323886</v>
      </c>
      <c r="K2023" s="50">
        <f t="shared" si="216"/>
        <v>219.73698191193577</v>
      </c>
      <c r="L2023" s="53">
        <f t="shared" si="213"/>
        <v>3.192317344330116</v>
      </c>
      <c r="M2023">
        <v>28.400000000000002</v>
      </c>
      <c r="N2023">
        <v>32.4</v>
      </c>
      <c r="O2023">
        <v>375</v>
      </c>
      <c r="P2023">
        <v>31.25</v>
      </c>
      <c r="Q2023">
        <v>34.79</v>
      </c>
      <c r="R2023" s="7">
        <v>11.545</v>
      </c>
      <c r="S2023">
        <v>9089.2000000000007</v>
      </c>
      <c r="T2023">
        <v>2</v>
      </c>
      <c r="U2023" s="9">
        <v>24.091000000000001</v>
      </c>
      <c r="V2023" s="9">
        <v>24.02</v>
      </c>
      <c r="W2023" s="9">
        <v>23.678000000000001</v>
      </c>
      <c r="X2023" s="9">
        <v>23.916</v>
      </c>
      <c r="Y2023" s="9">
        <v>24.154</v>
      </c>
    </row>
    <row r="2024" spans="1:25" hidden="1" x14ac:dyDescent="0.3">
      <c r="A2024" t="s">
        <v>2169</v>
      </c>
      <c r="B2024" t="s">
        <v>2170</v>
      </c>
      <c r="C2024" t="s">
        <v>2174</v>
      </c>
      <c r="D2024" t="s">
        <v>108</v>
      </c>
      <c r="E2024" s="52">
        <f>Transportation!E2024/1000000</f>
        <v>1.1800000000000001E-5</v>
      </c>
      <c r="F2024" s="55">
        <f t="shared" si="210"/>
        <v>2.852747252747256E-6</v>
      </c>
      <c r="G2024" s="57">
        <f t="shared" si="211"/>
        <v>2.8527472527472561E-7</v>
      </c>
      <c r="H2024" s="4">
        <f t="shared" si="212"/>
        <v>4.5384615384615432E-8</v>
      </c>
      <c r="I2024">
        <v>515000</v>
      </c>
      <c r="J2024">
        <f t="shared" si="214"/>
        <v>0.67742024271844659</v>
      </c>
      <c r="K2024" s="50">
        <f t="shared" si="216"/>
        <v>654.50865057632689</v>
      </c>
      <c r="L2024" s="53">
        <f t="shared" si="213"/>
        <v>3.9903966804126445</v>
      </c>
      <c r="M2024">
        <v>108</v>
      </c>
      <c r="N2024">
        <v>49.5</v>
      </c>
      <c r="O2024">
        <v>506</v>
      </c>
      <c r="P2024">
        <v>32.83</v>
      </c>
      <c r="Q2024">
        <v>35.049999999999997</v>
      </c>
      <c r="R2024" s="7">
        <v>10.225</v>
      </c>
      <c r="S2024" s="8">
        <v>396550</v>
      </c>
      <c r="T2024">
        <v>8</v>
      </c>
      <c r="U2024" s="9">
        <v>22.257000000000001</v>
      </c>
      <c r="V2024" s="9">
        <v>9.4358000000000004</v>
      </c>
      <c r="W2024" s="9">
        <v>19.837</v>
      </c>
      <c r="X2024" s="9">
        <v>22.484000000000002</v>
      </c>
      <c r="Y2024" s="9">
        <v>23.486999999999998</v>
      </c>
    </row>
    <row r="2025" spans="1:25" hidden="1" x14ac:dyDescent="0.3">
      <c r="A2025" t="s">
        <v>2169</v>
      </c>
      <c r="B2025" t="s">
        <v>2170</v>
      </c>
      <c r="C2025" t="s">
        <v>2175</v>
      </c>
      <c r="D2025" t="s">
        <v>108</v>
      </c>
      <c r="E2025" s="52">
        <f>Transportation!E2025/1000000</f>
        <v>4.0900000000000005E-5</v>
      </c>
      <c r="F2025" s="55">
        <f t="shared" si="210"/>
        <v>9.8879120879120996E-6</v>
      </c>
      <c r="G2025" s="57">
        <f t="shared" si="211"/>
        <v>9.8879120879120992E-7</v>
      </c>
      <c r="H2025" s="4">
        <f t="shared" si="212"/>
        <v>1.5730769230769249E-7</v>
      </c>
      <c r="I2025">
        <v>657500</v>
      </c>
      <c r="J2025">
        <f t="shared" si="214"/>
        <v>1.8391237072243349</v>
      </c>
      <c r="K2025" s="50">
        <f t="shared" si="216"/>
        <v>835.61055874550482</v>
      </c>
      <c r="L2025" s="53">
        <f t="shared" si="213"/>
        <v>13.831120697362476</v>
      </c>
      <c r="M2025">
        <v>23.700000000000003</v>
      </c>
      <c r="N2025">
        <v>135</v>
      </c>
      <c r="O2025">
        <v>370</v>
      </c>
      <c r="P2025">
        <v>31.77</v>
      </c>
      <c r="Q2025">
        <v>35.19</v>
      </c>
      <c r="R2025" s="7">
        <v>2.7343999999999999</v>
      </c>
      <c r="S2025" s="8">
        <v>329130</v>
      </c>
      <c r="T2025">
        <v>3</v>
      </c>
      <c r="U2025" s="9">
        <v>22.760999999999999</v>
      </c>
      <c r="V2025" s="9">
        <v>22.782</v>
      </c>
      <c r="W2025" s="9">
        <v>22.052</v>
      </c>
      <c r="X2025" s="9">
        <v>22.722999999999999</v>
      </c>
      <c r="Y2025" s="9">
        <v>23.01</v>
      </c>
    </row>
    <row r="2026" spans="1:25" hidden="1" x14ac:dyDescent="0.3">
      <c r="A2026" t="s">
        <v>2169</v>
      </c>
      <c r="B2026" t="s">
        <v>2170</v>
      </c>
      <c r="C2026" t="s">
        <v>2176</v>
      </c>
      <c r="D2026" t="s">
        <v>108</v>
      </c>
      <c r="E2026" s="52">
        <f>Transportation!E2026/1000000</f>
        <v>4.07E-6</v>
      </c>
      <c r="F2026" s="55">
        <f t="shared" si="210"/>
        <v>9.8395604395604495E-7</v>
      </c>
      <c r="G2026" s="57">
        <f t="shared" si="211"/>
        <v>9.8395604395604497E-8</v>
      </c>
      <c r="H2026" s="4">
        <f t="shared" si="212"/>
        <v>1.565384615384617E-8</v>
      </c>
      <c r="I2026">
        <v>161600</v>
      </c>
      <c r="J2026">
        <f t="shared" si="214"/>
        <v>0.74462299659653464</v>
      </c>
      <c r="K2026" s="50">
        <f t="shared" si="216"/>
        <v>205.37591831676588</v>
      </c>
      <c r="L2026" s="53">
        <f t="shared" si="213"/>
        <v>1.3763486855321581</v>
      </c>
      <c r="M2026">
        <v>13.3</v>
      </c>
      <c r="N2026">
        <v>44.2</v>
      </c>
      <c r="O2026">
        <v>1500</v>
      </c>
      <c r="P2026">
        <v>32.31</v>
      </c>
      <c r="Q2026">
        <v>34.86</v>
      </c>
      <c r="R2026" s="7">
        <v>33.865000000000002</v>
      </c>
      <c r="S2026">
        <v>81639</v>
      </c>
      <c r="T2026">
        <v>2</v>
      </c>
      <c r="U2026" s="9">
        <v>24.582000000000001</v>
      </c>
      <c r="V2026" s="9">
        <v>6.4200999999999997</v>
      </c>
      <c r="W2026" s="9">
        <v>24.582000000000001</v>
      </c>
      <c r="X2026" s="9">
        <v>24.582000000000001</v>
      </c>
      <c r="Y2026" s="9">
        <v>24.582000000000001</v>
      </c>
    </row>
    <row r="2027" spans="1:25" hidden="1" x14ac:dyDescent="0.3">
      <c r="A2027" t="s">
        <v>2169</v>
      </c>
      <c r="B2027" t="s">
        <v>2170</v>
      </c>
      <c r="C2027" t="s">
        <v>2177</v>
      </c>
      <c r="D2027" t="s">
        <v>108</v>
      </c>
      <c r="E2027" s="52">
        <f>Transportation!E2027/1000000</f>
        <v>3.0500000000000004E-6</v>
      </c>
      <c r="F2027" s="55">
        <f t="shared" si="210"/>
        <v>7.3736263736263822E-7</v>
      </c>
      <c r="G2027" s="57">
        <f t="shared" si="211"/>
        <v>7.3736263736263822E-8</v>
      </c>
      <c r="H2027" s="4">
        <f t="shared" si="212"/>
        <v>1.1730769230769243E-8</v>
      </c>
      <c r="I2027">
        <v>101000</v>
      </c>
      <c r="J2027">
        <f t="shared" si="214"/>
        <v>0.89281577970297044</v>
      </c>
      <c r="K2027" s="50">
        <f t="shared" si="216"/>
        <v>128.35994894797867</v>
      </c>
      <c r="L2027" s="53">
        <f t="shared" si="213"/>
        <v>1.0314160911236074</v>
      </c>
      <c r="M2027">
        <v>25.200000000000003</v>
      </c>
      <c r="N2027">
        <v>20.100000000000001</v>
      </c>
      <c r="O2027">
        <v>875</v>
      </c>
      <c r="P2027">
        <v>31.9</v>
      </c>
      <c r="Q2027">
        <v>34.81</v>
      </c>
      <c r="R2027" s="7">
        <v>43.442</v>
      </c>
      <c r="S2027" s="8">
        <v>548440</v>
      </c>
      <c r="T2027">
        <v>4</v>
      </c>
      <c r="U2027" s="9">
        <v>23.515999999999998</v>
      </c>
      <c r="V2027" s="9">
        <v>23.684000000000001</v>
      </c>
      <c r="W2027" s="9">
        <v>23.344000000000001</v>
      </c>
      <c r="X2027" s="9">
        <v>23.797000000000001</v>
      </c>
      <c r="Y2027" s="9">
        <v>24.535</v>
      </c>
    </row>
    <row r="2028" spans="1:25" hidden="1" x14ac:dyDescent="0.3">
      <c r="A2028" t="s">
        <v>2169</v>
      </c>
      <c r="B2028" t="s">
        <v>2170</v>
      </c>
      <c r="C2028" t="s">
        <v>2178</v>
      </c>
      <c r="D2028" t="s">
        <v>108</v>
      </c>
      <c r="E2028" s="52">
        <f>Transportation!E2028/1000000</f>
        <v>2.4300000000000001E-5</v>
      </c>
      <c r="F2028" s="55">
        <f t="shared" si="210"/>
        <v>5.8747252747252811E-6</v>
      </c>
      <c r="G2028" s="57">
        <f t="shared" si="211"/>
        <v>5.8747252747252809E-7</v>
      </c>
      <c r="H2028" s="4">
        <f t="shared" si="212"/>
        <v>9.346153846153855E-8</v>
      </c>
      <c r="I2028">
        <v>2752000</v>
      </c>
      <c r="J2028">
        <f t="shared" si="214"/>
        <v>0.26106054233284881</v>
      </c>
      <c r="K2028" s="50">
        <f t="shared" si="216"/>
        <v>3497.4908861865083</v>
      </c>
      <c r="L2028" s="53">
        <f t="shared" si="213"/>
        <v>8.2175118079684122</v>
      </c>
      <c r="M2028">
        <v>232</v>
      </c>
      <c r="N2028">
        <v>181</v>
      </c>
      <c r="O2028">
        <v>875</v>
      </c>
      <c r="P2028">
        <v>32.08</v>
      </c>
      <c r="Q2028">
        <v>34.840000000000003</v>
      </c>
      <c r="R2028" s="7">
        <v>4.8381999999999996</v>
      </c>
      <c r="S2028" s="8">
        <v>2185500</v>
      </c>
      <c r="T2028">
        <v>11</v>
      </c>
      <c r="U2028" s="9">
        <v>24.263999999999999</v>
      </c>
      <c r="V2028" s="9">
        <v>23.239000000000001</v>
      </c>
      <c r="W2028" s="9">
        <v>21.283999999999999</v>
      </c>
      <c r="X2028" s="9">
        <v>23.963999999999999</v>
      </c>
      <c r="Y2028" s="9">
        <v>24.867000000000001</v>
      </c>
    </row>
    <row r="2029" spans="1:25" hidden="1" x14ac:dyDescent="0.3">
      <c r="A2029" t="s">
        <v>2179</v>
      </c>
      <c r="B2029" t="s">
        <v>2180</v>
      </c>
      <c r="C2029" t="s">
        <v>2181</v>
      </c>
      <c r="D2029" t="s">
        <v>29</v>
      </c>
      <c r="E2029" s="52">
        <f>Transportation!E2029/1000000</f>
        <v>3.5500000000000003E-6</v>
      </c>
      <c r="F2029" s="55">
        <f t="shared" si="210"/>
        <v>8.5824175824175926E-7</v>
      </c>
      <c r="G2029" s="57">
        <f t="shared" si="211"/>
        <v>8.5824175824175923E-8</v>
      </c>
      <c r="H2029" s="4">
        <f t="shared" si="212"/>
        <v>1.3653846153846169E-8</v>
      </c>
      <c r="I2029">
        <v>101200</v>
      </c>
      <c r="J2029">
        <f t="shared" si="214"/>
        <v>1.0371253087944663</v>
      </c>
      <c r="K2029" s="50">
        <f t="shared" ref="K2029:K2071" si="217">I2029*CVDITA</f>
        <v>375.56967822618816</v>
      </c>
      <c r="L2029" s="53">
        <f t="shared" si="213"/>
        <v>3.5056153665375636</v>
      </c>
      <c r="M2029">
        <v>57.2</v>
      </c>
      <c r="N2029">
        <v>13.4</v>
      </c>
      <c r="O2029">
        <v>470</v>
      </c>
      <c r="P2029">
        <v>43.59</v>
      </c>
      <c r="Q2029">
        <v>13.46</v>
      </c>
      <c r="R2029" s="7">
        <v>35.118000000000002</v>
      </c>
      <c r="S2029" s="8">
        <v>212980</v>
      </c>
      <c r="T2029">
        <v>8</v>
      </c>
      <c r="U2029" s="9">
        <v>16.343</v>
      </c>
      <c r="V2029" s="9">
        <v>12.35</v>
      </c>
      <c r="W2029" s="9">
        <v>15.685</v>
      </c>
      <c r="X2029" s="9">
        <v>16.792000000000002</v>
      </c>
      <c r="Y2029" s="9">
        <v>17.404</v>
      </c>
    </row>
    <row r="2030" spans="1:25" hidden="1" x14ac:dyDescent="0.3">
      <c r="A2030" t="s">
        <v>2179</v>
      </c>
      <c r="B2030" t="s">
        <v>2180</v>
      </c>
      <c r="C2030" t="s">
        <v>2182</v>
      </c>
      <c r="D2030" t="s">
        <v>29</v>
      </c>
      <c r="E2030" s="52">
        <f>Transportation!E2030/1000000</f>
        <v>4.8899999999999998E-6</v>
      </c>
      <c r="F2030" s="55">
        <f t="shared" si="210"/>
        <v>1.1821978021978033E-6</v>
      </c>
      <c r="G2030" s="57">
        <f t="shared" si="211"/>
        <v>1.1821978021978033E-7</v>
      </c>
      <c r="H2030" s="4">
        <f t="shared" si="212"/>
        <v>1.8807692307692325E-8</v>
      </c>
      <c r="I2030">
        <v>331800</v>
      </c>
      <c r="J2030">
        <f t="shared" si="214"/>
        <v>0.43572840189873413</v>
      </c>
      <c r="K2030" s="50">
        <f t="shared" si="217"/>
        <v>1231.3638264372453</v>
      </c>
      <c r="L2030" s="53">
        <f t="shared" si="213"/>
        <v>4.8288617302446992</v>
      </c>
      <c r="M2030">
        <v>250</v>
      </c>
      <c r="N2030">
        <v>21</v>
      </c>
      <c r="O2030">
        <v>502</v>
      </c>
      <c r="P2030">
        <v>41.07</v>
      </c>
      <c r="Q2030">
        <v>16.86</v>
      </c>
      <c r="R2030" s="7">
        <v>23.954000000000001</v>
      </c>
      <c r="S2030" s="8">
        <v>560620</v>
      </c>
      <c r="T2030">
        <v>14</v>
      </c>
      <c r="U2030" s="9">
        <v>14.666</v>
      </c>
      <c r="V2030" s="9">
        <v>12.561999999999999</v>
      </c>
      <c r="W2030" s="9">
        <v>13.4</v>
      </c>
      <c r="X2030" s="9">
        <v>14.819000000000001</v>
      </c>
      <c r="Y2030" s="9">
        <v>15.24</v>
      </c>
    </row>
    <row r="2031" spans="1:25" hidden="1" x14ac:dyDescent="0.3">
      <c r="A2031" t="s">
        <v>2179</v>
      </c>
      <c r="B2031" t="s">
        <v>2180</v>
      </c>
      <c r="C2031" t="s">
        <v>2183</v>
      </c>
      <c r="D2031" t="s">
        <v>29</v>
      </c>
      <c r="E2031" s="52">
        <f>Transportation!E2031/1000000</f>
        <v>1.29E-5</v>
      </c>
      <c r="F2031" s="55">
        <f t="shared" si="210"/>
        <v>3.1186813186813221E-6</v>
      </c>
      <c r="G2031" s="57">
        <f t="shared" si="211"/>
        <v>3.1186813186813222E-7</v>
      </c>
      <c r="H2031" s="4">
        <f t="shared" si="212"/>
        <v>4.9615384615384664E-8</v>
      </c>
      <c r="I2031">
        <v>380700</v>
      </c>
      <c r="J2031">
        <f t="shared" si="214"/>
        <v>1.0018212174940899</v>
      </c>
      <c r="K2031" s="50">
        <f t="shared" si="217"/>
        <v>1412.839688742192</v>
      </c>
      <c r="L2031" s="53">
        <f t="shared" si="213"/>
        <v>12.738714993897064</v>
      </c>
      <c r="M2031">
        <v>112</v>
      </c>
      <c r="N2031">
        <v>36</v>
      </c>
      <c r="O2031">
        <v>324</v>
      </c>
      <c r="P2031">
        <v>44.51</v>
      </c>
      <c r="Q2031">
        <v>11.34</v>
      </c>
      <c r="R2031" s="7">
        <v>9.0113000000000003</v>
      </c>
      <c r="S2031" s="8">
        <v>504740</v>
      </c>
      <c r="T2031">
        <v>6</v>
      </c>
      <c r="U2031" s="9">
        <v>20.170999999999999</v>
      </c>
      <c r="V2031" s="9">
        <v>19.786000000000001</v>
      </c>
      <c r="W2031" s="9">
        <v>17.501999999999999</v>
      </c>
      <c r="X2031" s="9">
        <v>19.617999999999999</v>
      </c>
      <c r="Y2031" s="9">
        <v>20.995000000000001</v>
      </c>
    </row>
    <row r="2032" spans="1:25" hidden="1" x14ac:dyDescent="0.3">
      <c r="A2032" t="s">
        <v>2179</v>
      </c>
      <c r="B2032" t="s">
        <v>2180</v>
      </c>
      <c r="C2032" t="s">
        <v>2184</v>
      </c>
      <c r="D2032" t="s">
        <v>29</v>
      </c>
      <c r="E2032" s="52">
        <f>Transportation!E2032/1000000</f>
        <v>7.2300000000000002E-6</v>
      </c>
      <c r="F2032" s="55">
        <f t="shared" si="210"/>
        <v>1.7479120879120899E-6</v>
      </c>
      <c r="G2032" s="57">
        <f t="shared" si="211"/>
        <v>1.7479120879120898E-7</v>
      </c>
      <c r="H2032" s="4">
        <f t="shared" si="212"/>
        <v>2.7807692307692336E-8</v>
      </c>
      <c r="I2032">
        <v>191700</v>
      </c>
      <c r="J2032">
        <f t="shared" si="214"/>
        <v>1.1150634389671363</v>
      </c>
      <c r="K2032" s="50">
        <f t="shared" si="217"/>
        <v>711.4299141893307</v>
      </c>
      <c r="L2032" s="53">
        <f t="shared" si="213"/>
        <v>7.1396053803004476</v>
      </c>
      <c r="M2032">
        <v>122</v>
      </c>
      <c r="N2032">
        <v>17.400000000000002</v>
      </c>
      <c r="O2032">
        <v>287</v>
      </c>
      <c r="P2032">
        <v>45.54</v>
      </c>
      <c r="Q2032">
        <v>10.220000000000001</v>
      </c>
      <c r="R2032" s="7">
        <v>16.518000000000001</v>
      </c>
      <c r="S2032" s="8">
        <v>470370</v>
      </c>
      <c r="T2032">
        <v>9</v>
      </c>
      <c r="U2032" s="9">
        <v>29.478000000000002</v>
      </c>
      <c r="V2032" s="9">
        <v>29.172999999999998</v>
      </c>
      <c r="W2032" s="9">
        <v>21.716000000000001</v>
      </c>
      <c r="X2032" s="9">
        <v>28.454000000000001</v>
      </c>
      <c r="Y2032" s="9">
        <v>30.419</v>
      </c>
    </row>
    <row r="2033" spans="1:25" hidden="1" x14ac:dyDescent="0.3">
      <c r="A2033" t="s">
        <v>2179</v>
      </c>
      <c r="B2033" t="s">
        <v>2180</v>
      </c>
      <c r="C2033" t="s">
        <v>2185</v>
      </c>
      <c r="D2033" t="s">
        <v>29</v>
      </c>
      <c r="E2033" s="52">
        <f>Transportation!E2033/1000000</f>
        <v>2.5000000000000002E-6</v>
      </c>
      <c r="F2033" s="55">
        <f t="shared" si="210"/>
        <v>6.0439560439560507E-7</v>
      </c>
      <c r="G2033" s="57">
        <f t="shared" si="211"/>
        <v>6.0439560439560504E-8</v>
      </c>
      <c r="H2033" s="4">
        <f t="shared" si="212"/>
        <v>9.6153846153846253E-9</v>
      </c>
      <c r="I2033">
        <v>164700</v>
      </c>
      <c r="J2033">
        <f t="shared" si="214"/>
        <v>0.44877618397085617</v>
      </c>
      <c r="K2033" s="50">
        <f t="shared" si="217"/>
        <v>611.22851782463624</v>
      </c>
      <c r="L2033" s="53">
        <f t="shared" si="213"/>
        <v>2.4687432158715241</v>
      </c>
      <c r="M2033">
        <v>60</v>
      </c>
      <c r="N2033">
        <v>21.3</v>
      </c>
      <c r="O2033">
        <v>1090</v>
      </c>
      <c r="P2033">
        <v>39.24</v>
      </c>
      <c r="Q2033">
        <v>9.1300000000000008</v>
      </c>
      <c r="R2033" s="7">
        <v>51.396000000000001</v>
      </c>
      <c r="S2033" s="8">
        <v>140600</v>
      </c>
      <c r="T2033">
        <v>4</v>
      </c>
      <c r="U2033" s="9">
        <v>14.695</v>
      </c>
      <c r="V2033" s="9">
        <v>10.632999999999999</v>
      </c>
      <c r="W2033" s="9">
        <v>14.596</v>
      </c>
      <c r="X2033" s="9">
        <v>14.645</v>
      </c>
      <c r="Y2033" s="9">
        <v>14.695</v>
      </c>
    </row>
    <row r="2034" spans="1:25" hidden="1" x14ac:dyDescent="0.3">
      <c r="A2034" t="s">
        <v>2179</v>
      </c>
      <c r="B2034" t="s">
        <v>2180</v>
      </c>
      <c r="C2034" t="s">
        <v>2186</v>
      </c>
      <c r="D2034" t="s">
        <v>29</v>
      </c>
      <c r="E2034" s="52">
        <f>Transportation!E2034/1000000</f>
        <v>2.57E-6</v>
      </c>
      <c r="F2034" s="55">
        <f t="shared" si="210"/>
        <v>6.2131868131868195E-7</v>
      </c>
      <c r="G2034" s="57">
        <f t="shared" si="211"/>
        <v>6.2131868131868195E-8</v>
      </c>
      <c r="H2034" s="4">
        <f t="shared" si="212"/>
        <v>9.8846153846153938E-9</v>
      </c>
      <c r="I2034">
        <v>337900</v>
      </c>
      <c r="J2034">
        <f t="shared" si="214"/>
        <v>0.22486834492453386</v>
      </c>
      <c r="K2034" s="50">
        <f t="shared" si="217"/>
        <v>1254.0019196900096</v>
      </c>
      <c r="L2034" s="53">
        <f t="shared" si="213"/>
        <v>2.5378680259159263</v>
      </c>
      <c r="M2034">
        <v>250</v>
      </c>
      <c r="N2034">
        <v>21.400000000000002</v>
      </c>
      <c r="O2034">
        <v>979</v>
      </c>
      <c r="P2034">
        <v>37.56</v>
      </c>
      <c r="Q2034">
        <v>15.05</v>
      </c>
      <c r="R2034" s="7">
        <v>45.844000000000001</v>
      </c>
      <c r="S2034" s="8">
        <v>559260</v>
      </c>
      <c r="T2034">
        <v>8</v>
      </c>
      <c r="U2034" s="9">
        <v>16.501999999999999</v>
      </c>
      <c r="V2034" s="9">
        <v>16.606999999999999</v>
      </c>
      <c r="W2034" s="9">
        <v>15.388</v>
      </c>
      <c r="X2034" s="9">
        <v>16.571000000000002</v>
      </c>
      <c r="Y2034" s="9">
        <v>17.600000000000001</v>
      </c>
    </row>
    <row r="2035" spans="1:25" hidden="1" x14ac:dyDescent="0.3">
      <c r="A2035" t="s">
        <v>2179</v>
      </c>
      <c r="B2035" t="s">
        <v>2180</v>
      </c>
      <c r="C2035" t="s">
        <v>2187</v>
      </c>
      <c r="D2035" t="s">
        <v>29</v>
      </c>
      <c r="E2035" s="52">
        <f>Transportation!E2035/1000000</f>
        <v>7.7500000000000003E-6</v>
      </c>
      <c r="F2035" s="55">
        <f t="shared" si="210"/>
        <v>1.8736263736263756E-6</v>
      </c>
      <c r="G2035" s="57">
        <f t="shared" si="211"/>
        <v>1.8736263736263756E-7</v>
      </c>
      <c r="H2035" s="4">
        <f t="shared" si="212"/>
        <v>2.980769230769234E-8</v>
      </c>
      <c r="I2035">
        <v>131800</v>
      </c>
      <c r="J2035">
        <f t="shared" si="214"/>
        <v>1.7384799411987861</v>
      </c>
      <c r="K2035" s="50">
        <f t="shared" si="217"/>
        <v>489.13126077284187</v>
      </c>
      <c r="L2035" s="53">
        <f t="shared" si="213"/>
        <v>7.653103969201724</v>
      </c>
      <c r="M2035">
        <v>49.900000000000006</v>
      </c>
      <c r="N2035">
        <v>18.7</v>
      </c>
      <c r="O2035">
        <v>294</v>
      </c>
      <c r="P2035">
        <v>44.86</v>
      </c>
      <c r="Q2035">
        <v>11.6</v>
      </c>
      <c r="R2035" s="7">
        <v>15.782</v>
      </c>
      <c r="S2035">
        <v>82662</v>
      </c>
      <c r="T2035">
        <v>4</v>
      </c>
      <c r="U2035" s="9">
        <v>22.977</v>
      </c>
      <c r="V2035" s="9">
        <v>23.081</v>
      </c>
      <c r="W2035" s="9">
        <v>22.530999999999999</v>
      </c>
      <c r="X2035" s="9">
        <v>23.510999999999999</v>
      </c>
      <c r="Y2035" s="9">
        <v>24.677</v>
      </c>
    </row>
    <row r="2036" spans="1:25" hidden="1" x14ac:dyDescent="0.3">
      <c r="A2036" t="s">
        <v>2179</v>
      </c>
      <c r="B2036" t="s">
        <v>2180</v>
      </c>
      <c r="C2036" t="s">
        <v>2188</v>
      </c>
      <c r="D2036" t="s">
        <v>29</v>
      </c>
      <c r="E2036" s="52">
        <f>Transportation!E2036/1000000</f>
        <v>1.9300000000000002E-5</v>
      </c>
      <c r="F2036" s="55">
        <f t="shared" si="210"/>
        <v>4.6659340659340714E-6</v>
      </c>
      <c r="G2036" s="57">
        <f t="shared" si="211"/>
        <v>4.6659340659340711E-7</v>
      </c>
      <c r="H2036" s="4">
        <f t="shared" si="212"/>
        <v>7.4230769230769303E-8</v>
      </c>
      <c r="I2036">
        <v>950200</v>
      </c>
      <c r="J2036">
        <f t="shared" si="214"/>
        <v>0.60051750947169014</v>
      </c>
      <c r="K2036" s="50">
        <f t="shared" si="217"/>
        <v>3526.3469194715808</v>
      </c>
      <c r="L2036" s="53">
        <f t="shared" si="213"/>
        <v>19.058697626528161</v>
      </c>
      <c r="M2036">
        <v>243</v>
      </c>
      <c r="N2036">
        <v>61</v>
      </c>
      <c r="O2036">
        <v>344</v>
      </c>
      <c r="P2036">
        <v>43.85</v>
      </c>
      <c r="Q2036">
        <v>11.11</v>
      </c>
      <c r="R2036" s="7">
        <v>5.6383999999999999</v>
      </c>
      <c r="S2036" s="8">
        <v>897570</v>
      </c>
      <c r="T2036">
        <v>12</v>
      </c>
      <c r="U2036" s="9">
        <v>14.361000000000001</v>
      </c>
      <c r="V2036" s="9">
        <v>14.101000000000001</v>
      </c>
      <c r="W2036" s="9">
        <v>12.798</v>
      </c>
      <c r="X2036" s="9">
        <v>13.699</v>
      </c>
      <c r="Y2036" s="9">
        <v>15.090999999999999</v>
      </c>
    </row>
    <row r="2037" spans="1:25" hidden="1" x14ac:dyDescent="0.3">
      <c r="A2037" t="s">
        <v>2179</v>
      </c>
      <c r="B2037" t="s">
        <v>2180</v>
      </c>
      <c r="C2037" t="s">
        <v>2189</v>
      </c>
      <c r="D2037" t="s">
        <v>29</v>
      </c>
      <c r="E2037" s="52">
        <f>Transportation!E2037/1000000</f>
        <v>9.7599999999999997E-6</v>
      </c>
      <c r="F2037" s="55">
        <f t="shared" si="210"/>
        <v>2.3595604395604419E-6</v>
      </c>
      <c r="G2037" s="57">
        <f t="shared" si="211"/>
        <v>2.359560439560442E-7</v>
      </c>
      <c r="H2037" s="4">
        <f t="shared" si="212"/>
        <v>3.7538461538461571E-8</v>
      </c>
      <c r="I2037">
        <v>154900</v>
      </c>
      <c r="J2037">
        <f t="shared" si="214"/>
        <v>1.8628667527437057</v>
      </c>
      <c r="K2037" s="50">
        <f t="shared" si="217"/>
        <v>574.85912210708045</v>
      </c>
      <c r="L2037" s="53">
        <f t="shared" si="213"/>
        <v>9.6379735147624288</v>
      </c>
      <c r="M2037">
        <v>26.5</v>
      </c>
      <c r="N2037">
        <v>30.1</v>
      </c>
      <c r="O2037">
        <v>393</v>
      </c>
      <c r="P2037">
        <v>41.46</v>
      </c>
      <c r="Q2037">
        <v>15.55</v>
      </c>
      <c r="R2037" s="7">
        <v>13.045</v>
      </c>
      <c r="S2037">
        <v>28308</v>
      </c>
      <c r="T2037">
        <v>1</v>
      </c>
      <c r="U2037" s="9">
        <v>13.798999999999999</v>
      </c>
      <c r="V2037" s="9">
        <v>13.798999999999999</v>
      </c>
      <c r="W2037" s="9">
        <v>13.798999999999999</v>
      </c>
      <c r="X2037" s="9">
        <v>13.798999999999999</v>
      </c>
      <c r="Y2037" s="9">
        <v>13.798999999999999</v>
      </c>
    </row>
    <row r="2038" spans="1:25" hidden="1" x14ac:dyDescent="0.3">
      <c r="A2038" t="s">
        <v>2179</v>
      </c>
      <c r="B2038" t="s">
        <v>2180</v>
      </c>
      <c r="C2038" t="s">
        <v>2190</v>
      </c>
      <c r="D2038" t="s">
        <v>29</v>
      </c>
      <c r="E2038" s="52">
        <f>Transportation!E2038/1000000</f>
        <v>6.4199999999999995E-6</v>
      </c>
      <c r="F2038" s="55">
        <f t="shared" si="210"/>
        <v>1.5520879120879137E-6</v>
      </c>
      <c r="G2038" s="57">
        <f t="shared" si="211"/>
        <v>1.5520879120879135E-7</v>
      </c>
      <c r="H2038" s="4">
        <f t="shared" si="212"/>
        <v>2.4692307692307714E-8</v>
      </c>
      <c r="I2038">
        <v>107500</v>
      </c>
      <c r="J2038">
        <f t="shared" si="214"/>
        <v>1.7656716976744187</v>
      </c>
      <c r="K2038" s="50">
        <f t="shared" si="217"/>
        <v>398.95000404461689</v>
      </c>
      <c r="L2038" s="53">
        <f t="shared" si="213"/>
        <v>6.3397325783580731</v>
      </c>
      <c r="M2038">
        <v>41.1</v>
      </c>
      <c r="N2038">
        <v>16.8</v>
      </c>
      <c r="O2038">
        <v>328</v>
      </c>
      <c r="P2038">
        <v>44.22</v>
      </c>
      <c r="Q2038">
        <v>12.06</v>
      </c>
      <c r="R2038" s="7">
        <v>19.533999999999999</v>
      </c>
      <c r="S2038" s="8">
        <v>152580</v>
      </c>
      <c r="T2038">
        <v>5</v>
      </c>
      <c r="U2038" s="9">
        <v>18.367999999999999</v>
      </c>
      <c r="V2038" s="9">
        <v>18.234000000000002</v>
      </c>
      <c r="W2038" s="9">
        <v>17.209</v>
      </c>
      <c r="X2038" s="9">
        <v>18.381</v>
      </c>
      <c r="Y2038" s="9">
        <v>19.061</v>
      </c>
    </row>
    <row r="2039" spans="1:25" hidden="1" x14ac:dyDescent="0.3">
      <c r="A2039" t="s">
        <v>2179</v>
      </c>
      <c r="B2039" t="s">
        <v>2180</v>
      </c>
      <c r="C2039" t="s">
        <v>2191</v>
      </c>
      <c r="D2039" t="s">
        <v>29</v>
      </c>
      <c r="E2039" s="52">
        <f>Transportation!E2039/1000000</f>
        <v>4.3000000000000002E-5</v>
      </c>
      <c r="F2039" s="55">
        <f t="shared" si="210"/>
        <v>1.0395604395604407E-5</v>
      </c>
      <c r="G2039" s="57">
        <f t="shared" si="211"/>
        <v>1.0395604395604408E-6</v>
      </c>
      <c r="H2039" s="4">
        <f t="shared" si="212"/>
        <v>1.6538461538461556E-7</v>
      </c>
      <c r="I2039">
        <v>890000</v>
      </c>
      <c r="J2039">
        <f t="shared" si="214"/>
        <v>1.4284394662921349</v>
      </c>
      <c r="K2039" s="50">
        <f t="shared" si="217"/>
        <v>3302.9349172065954</v>
      </c>
      <c r="L2039" s="53">
        <f t="shared" si="213"/>
        <v>42.462383312990212</v>
      </c>
      <c r="M2039">
        <v>68.8</v>
      </c>
      <c r="N2039">
        <v>107</v>
      </c>
      <c r="O2039">
        <v>277</v>
      </c>
      <c r="P2039">
        <v>44.43</v>
      </c>
      <c r="Q2039">
        <v>8.9</v>
      </c>
      <c r="R2039" s="7">
        <v>2.5842000000000001</v>
      </c>
      <c r="S2039" s="8">
        <v>536320</v>
      </c>
      <c r="T2039">
        <v>8</v>
      </c>
      <c r="U2039" s="9">
        <v>16.707000000000001</v>
      </c>
      <c r="V2039" s="9">
        <v>16.129000000000001</v>
      </c>
      <c r="W2039" s="9">
        <v>16.079000000000001</v>
      </c>
      <c r="X2039" s="9">
        <v>16.866</v>
      </c>
      <c r="Y2039" s="9">
        <v>18.088000000000001</v>
      </c>
    </row>
    <row r="2040" spans="1:25" hidden="1" x14ac:dyDescent="0.3">
      <c r="A2040" t="s">
        <v>2179</v>
      </c>
      <c r="B2040" t="s">
        <v>2180</v>
      </c>
      <c r="C2040" t="s">
        <v>2192</v>
      </c>
      <c r="D2040" t="s">
        <v>29</v>
      </c>
      <c r="E2040" s="52">
        <f>Transportation!E2040/1000000</f>
        <v>1.6400000000000002E-5</v>
      </c>
      <c r="F2040" s="55">
        <f t="shared" si="210"/>
        <v>3.9648351648351692E-6</v>
      </c>
      <c r="G2040" s="57">
        <f t="shared" si="211"/>
        <v>3.9648351648351696E-7</v>
      </c>
      <c r="H2040" s="4">
        <f t="shared" si="212"/>
        <v>6.307692307692314E-8</v>
      </c>
      <c r="I2040">
        <v>300700</v>
      </c>
      <c r="J2040">
        <f t="shared" si="214"/>
        <v>1.6124780512138348</v>
      </c>
      <c r="K2040" s="50">
        <f t="shared" si="217"/>
        <v>1115.9466624764307</v>
      </c>
      <c r="L2040" s="53">
        <f t="shared" si="213"/>
        <v>16.194955496117203</v>
      </c>
      <c r="M2040">
        <v>20.700000000000003</v>
      </c>
      <c r="N2040">
        <v>66.2</v>
      </c>
      <c r="O2040">
        <v>495</v>
      </c>
      <c r="P2040">
        <v>44.11</v>
      </c>
      <c r="Q2040">
        <v>9.84</v>
      </c>
      <c r="R2040" s="7">
        <v>7.4854000000000003</v>
      </c>
      <c r="S2040">
        <v>79394</v>
      </c>
      <c r="T2040">
        <v>3</v>
      </c>
      <c r="U2040" s="9">
        <v>12.749000000000001</v>
      </c>
      <c r="V2040" s="9">
        <v>11.249000000000001</v>
      </c>
      <c r="W2040" s="9">
        <v>12.747999999999999</v>
      </c>
      <c r="X2040" s="9">
        <v>12.872999999999999</v>
      </c>
      <c r="Y2040" s="9">
        <v>12.999000000000001</v>
      </c>
    </row>
    <row r="2041" spans="1:25" hidden="1" x14ac:dyDescent="0.3">
      <c r="A2041" t="s">
        <v>2179</v>
      </c>
      <c r="B2041" t="s">
        <v>2180</v>
      </c>
      <c r="C2041" t="s">
        <v>2193</v>
      </c>
      <c r="D2041" t="s">
        <v>29</v>
      </c>
      <c r="E2041" s="52">
        <f>Transportation!E2041/1000000</f>
        <v>4.2999999999999995E-6</v>
      </c>
      <c r="F2041" s="55">
        <f t="shared" si="210"/>
        <v>1.0395604395604405E-6</v>
      </c>
      <c r="G2041" s="57">
        <f t="shared" si="211"/>
        <v>1.0395604395604405E-7</v>
      </c>
      <c r="H2041" s="4">
        <f t="shared" si="212"/>
        <v>1.6538461538461551E-8</v>
      </c>
      <c r="I2041">
        <v>114700</v>
      </c>
      <c r="J2041">
        <f t="shared" si="214"/>
        <v>1.1083793591979074</v>
      </c>
      <c r="K2041" s="50">
        <f t="shared" si="217"/>
        <v>425.67037640853539</v>
      </c>
      <c r="L2041" s="53">
        <f t="shared" si="213"/>
        <v>4.2462383312990202</v>
      </c>
      <c r="M2041">
        <v>18.100000000000001</v>
      </c>
      <c r="N2041">
        <v>27</v>
      </c>
      <c r="O2041">
        <v>787</v>
      </c>
      <c r="P2041">
        <v>41.46</v>
      </c>
      <c r="Q2041">
        <v>12.89</v>
      </c>
      <c r="R2041" s="7">
        <v>29.184999999999999</v>
      </c>
      <c r="S2041">
        <v>63231</v>
      </c>
      <c r="T2041">
        <v>2</v>
      </c>
      <c r="U2041" s="9">
        <v>15.347</v>
      </c>
      <c r="V2041" s="9">
        <v>15.332000000000001</v>
      </c>
      <c r="W2041" s="9">
        <v>15.24</v>
      </c>
      <c r="X2041" s="9">
        <v>15.314</v>
      </c>
      <c r="Y2041" s="9">
        <v>15.388</v>
      </c>
    </row>
    <row r="2042" spans="1:25" hidden="1" x14ac:dyDescent="0.3">
      <c r="A2042" t="s">
        <v>2179</v>
      </c>
      <c r="B2042" t="s">
        <v>2180</v>
      </c>
      <c r="C2042" t="s">
        <v>2194</v>
      </c>
      <c r="D2042" t="s">
        <v>29</v>
      </c>
      <c r="E2042" s="52">
        <f>Transportation!E2042/1000000</f>
        <v>8.14E-6</v>
      </c>
      <c r="F2042" s="55">
        <f t="shared" si="210"/>
        <v>1.9679120879120899E-6</v>
      </c>
      <c r="G2042" s="57">
        <f t="shared" si="211"/>
        <v>1.9679120879120899E-7</v>
      </c>
      <c r="H2042" s="4">
        <f t="shared" si="212"/>
        <v>3.1307692307692341E-8</v>
      </c>
      <c r="I2042">
        <v>108000</v>
      </c>
      <c r="J2042">
        <f t="shared" si="214"/>
        <v>2.2283532638888888</v>
      </c>
      <c r="K2042" s="50">
        <f t="shared" si="217"/>
        <v>400.8055854587779</v>
      </c>
      <c r="L2042" s="53">
        <f t="shared" si="213"/>
        <v>8.0382279108776817</v>
      </c>
      <c r="M2042">
        <v>32.300000000000004</v>
      </c>
      <c r="N2042">
        <v>19</v>
      </c>
      <c r="O2042">
        <v>320</v>
      </c>
      <c r="P2042">
        <v>45.83</v>
      </c>
      <c r="Q2042">
        <v>9.4</v>
      </c>
      <c r="R2042" s="7">
        <v>16.835000000000001</v>
      </c>
      <c r="S2042" s="8">
        <v>157130</v>
      </c>
      <c r="T2042">
        <v>3</v>
      </c>
      <c r="U2042" s="9">
        <v>26.87</v>
      </c>
      <c r="V2042" s="9">
        <v>27.155000000000001</v>
      </c>
      <c r="W2042" s="9">
        <v>25.056999999999999</v>
      </c>
      <c r="X2042" s="9">
        <v>27.372</v>
      </c>
      <c r="Y2042" s="9">
        <v>31.071999999999999</v>
      </c>
    </row>
    <row r="2043" spans="1:25" hidden="1" x14ac:dyDescent="0.3">
      <c r="A2043" t="s">
        <v>2179</v>
      </c>
      <c r="B2043" t="s">
        <v>2180</v>
      </c>
      <c r="C2043" t="s">
        <v>2195</v>
      </c>
      <c r="D2043" t="s">
        <v>29</v>
      </c>
      <c r="E2043" s="52">
        <f>Transportation!E2043/1000000</f>
        <v>4.78E-6</v>
      </c>
      <c r="F2043" s="55">
        <f t="shared" si="210"/>
        <v>1.1556043956043967E-6</v>
      </c>
      <c r="G2043" s="57">
        <f t="shared" si="211"/>
        <v>1.1556043956043968E-7</v>
      </c>
      <c r="H2043" s="4">
        <f t="shared" si="212"/>
        <v>1.8384615384615402E-8</v>
      </c>
      <c r="I2043">
        <v>161300</v>
      </c>
      <c r="J2043">
        <f t="shared" si="214"/>
        <v>0.87614688468691881</v>
      </c>
      <c r="K2043" s="50">
        <f t="shared" si="217"/>
        <v>598.61056420834143</v>
      </c>
      <c r="L2043" s="53">
        <f t="shared" si="213"/>
        <v>4.7202370287463546</v>
      </c>
      <c r="M2043">
        <v>31.200000000000003</v>
      </c>
      <c r="N2043">
        <v>28.900000000000002</v>
      </c>
      <c r="O2043">
        <v>850</v>
      </c>
      <c r="P2043">
        <v>43.56</v>
      </c>
      <c r="Q2043">
        <v>10.32</v>
      </c>
      <c r="R2043" s="7">
        <v>29.44</v>
      </c>
      <c r="S2043">
        <v>93517</v>
      </c>
      <c r="T2043">
        <v>2</v>
      </c>
      <c r="U2043" s="9">
        <v>12.798</v>
      </c>
      <c r="V2043" s="9">
        <v>12.3</v>
      </c>
      <c r="W2043" s="9">
        <v>12.798</v>
      </c>
      <c r="X2043" s="9">
        <v>12.798</v>
      </c>
      <c r="Y2043" s="9">
        <v>12.798</v>
      </c>
    </row>
    <row r="2044" spans="1:25" hidden="1" x14ac:dyDescent="0.3">
      <c r="A2044" t="s">
        <v>2179</v>
      </c>
      <c r="B2044" t="s">
        <v>2180</v>
      </c>
      <c r="C2044" t="s">
        <v>2196</v>
      </c>
      <c r="D2044" t="s">
        <v>29</v>
      </c>
      <c r="E2044" s="52">
        <f>Transportation!E2044/1000000</f>
        <v>5.9499999999999998E-6</v>
      </c>
      <c r="F2044" s="55">
        <f t="shared" si="210"/>
        <v>1.4384615384615399E-6</v>
      </c>
      <c r="G2044" s="57">
        <f t="shared" si="211"/>
        <v>1.4384615384615399E-7</v>
      </c>
      <c r="H2044" s="4">
        <f t="shared" si="212"/>
        <v>2.2884615384615406E-8</v>
      </c>
      <c r="I2044">
        <v>259100</v>
      </c>
      <c r="J2044">
        <f t="shared" si="214"/>
        <v>0.67894242087996914</v>
      </c>
      <c r="K2044" s="50">
        <f t="shared" si="217"/>
        <v>961.56228881823472</v>
      </c>
      <c r="L2044" s="53">
        <f t="shared" si="213"/>
        <v>5.875608853774227</v>
      </c>
      <c r="M2044">
        <v>42.2</v>
      </c>
      <c r="N2044">
        <v>39.900000000000006</v>
      </c>
      <c r="O2044">
        <v>857</v>
      </c>
      <c r="P2044">
        <v>38.200000000000003</v>
      </c>
      <c r="Q2044">
        <v>15.55</v>
      </c>
      <c r="R2044" s="7">
        <v>21.483000000000001</v>
      </c>
      <c r="S2044" s="8">
        <v>188800</v>
      </c>
      <c r="T2044">
        <v>6</v>
      </c>
      <c r="U2044" s="9">
        <v>13.849</v>
      </c>
      <c r="V2044" s="9">
        <v>6.1962000000000002</v>
      </c>
      <c r="W2044" s="9">
        <v>13.849</v>
      </c>
      <c r="X2044" s="9">
        <v>14.247999999999999</v>
      </c>
      <c r="Y2044" s="9">
        <v>14.596</v>
      </c>
    </row>
    <row r="2045" spans="1:25" hidden="1" x14ac:dyDescent="0.3">
      <c r="A2045" t="s">
        <v>2179</v>
      </c>
      <c r="B2045" t="s">
        <v>2180</v>
      </c>
      <c r="C2045" t="s">
        <v>2197</v>
      </c>
      <c r="D2045" t="s">
        <v>29</v>
      </c>
      <c r="E2045" s="52">
        <f>Transportation!E2045/1000000</f>
        <v>3.5300000000000004E-5</v>
      </c>
      <c r="F2045" s="55">
        <f t="shared" si="210"/>
        <v>8.5340659340659445E-6</v>
      </c>
      <c r="G2045" s="57">
        <f t="shared" si="211"/>
        <v>8.5340659340659439E-7</v>
      </c>
      <c r="H2045" s="4">
        <f t="shared" si="212"/>
        <v>1.3576923076923092E-7</v>
      </c>
      <c r="I2045">
        <v>4488000</v>
      </c>
      <c r="J2045">
        <f t="shared" si="214"/>
        <v>0.23254405915775406</v>
      </c>
      <c r="K2045" s="50">
        <f t="shared" si="217"/>
        <v>16655.698773509215</v>
      </c>
      <c r="L2045" s="53">
        <f t="shared" si="213"/>
        <v>34.858654208105925</v>
      </c>
      <c r="M2045">
        <v>1500</v>
      </c>
      <c r="N2045">
        <v>116</v>
      </c>
      <c r="O2045">
        <v>281</v>
      </c>
      <c r="P2045">
        <v>45.61</v>
      </c>
      <c r="Q2045">
        <v>9.2200000000000006</v>
      </c>
      <c r="R2045" s="7">
        <v>2.4257</v>
      </c>
      <c r="S2045" s="8">
        <v>6087800</v>
      </c>
      <c r="T2045">
        <v>60</v>
      </c>
      <c r="U2045" s="9">
        <v>34.521999999999998</v>
      </c>
      <c r="V2045" s="9">
        <v>33.615000000000002</v>
      </c>
      <c r="W2045" s="9">
        <v>21.716000000000001</v>
      </c>
      <c r="X2045" s="9">
        <v>32.722000000000001</v>
      </c>
      <c r="Y2045" s="9">
        <v>37.997999999999998</v>
      </c>
    </row>
    <row r="2046" spans="1:25" hidden="1" x14ac:dyDescent="0.3">
      <c r="A2046" t="s">
        <v>2179</v>
      </c>
      <c r="B2046" t="s">
        <v>2180</v>
      </c>
      <c r="C2046" t="s">
        <v>2198</v>
      </c>
      <c r="D2046" t="s">
        <v>29</v>
      </c>
      <c r="E2046" s="52">
        <f>Transportation!E2046/1000000</f>
        <v>1.0700000000000001E-5</v>
      </c>
      <c r="F2046" s="55">
        <f t="shared" si="210"/>
        <v>2.5868131868131899E-6</v>
      </c>
      <c r="G2046" s="57">
        <f t="shared" si="211"/>
        <v>2.5868131868131895E-7</v>
      </c>
      <c r="H2046" s="4">
        <f t="shared" si="212"/>
        <v>4.1153846153846194E-8</v>
      </c>
      <c r="I2046">
        <v>176300</v>
      </c>
      <c r="J2046">
        <f t="shared" si="214"/>
        <v>1.7943818065796939</v>
      </c>
      <c r="K2046" s="50">
        <f t="shared" si="217"/>
        <v>654.27800663317169</v>
      </c>
      <c r="L2046" s="53">
        <f t="shared" si="213"/>
        <v>10.566220963930125</v>
      </c>
      <c r="M2046">
        <v>44.7</v>
      </c>
      <c r="N2046">
        <v>26.400000000000002</v>
      </c>
      <c r="O2046">
        <v>303</v>
      </c>
      <c r="P2046">
        <v>44.65</v>
      </c>
      <c r="Q2046">
        <v>10.92</v>
      </c>
      <c r="R2046" s="7">
        <v>11.493</v>
      </c>
      <c r="S2046" s="8">
        <v>144270</v>
      </c>
      <c r="T2046">
        <v>2</v>
      </c>
      <c r="U2046" s="9">
        <v>22.962</v>
      </c>
      <c r="V2046" s="9">
        <v>22.962</v>
      </c>
      <c r="W2046" s="9">
        <v>22.962</v>
      </c>
      <c r="X2046" s="9">
        <v>22.962</v>
      </c>
      <c r="Y2046" s="9">
        <v>22.962</v>
      </c>
    </row>
    <row r="2047" spans="1:25" hidden="1" x14ac:dyDescent="0.3">
      <c r="A2047" t="s">
        <v>2179</v>
      </c>
      <c r="B2047" t="s">
        <v>2180</v>
      </c>
      <c r="C2047" t="s">
        <v>2199</v>
      </c>
      <c r="D2047" t="s">
        <v>29</v>
      </c>
      <c r="E2047" s="52">
        <f>Transportation!E2047/1000000</f>
        <v>2.5600000000000002E-5</v>
      </c>
      <c r="F2047" s="55">
        <f t="shared" si="210"/>
        <v>6.1890109890109957E-6</v>
      </c>
      <c r="G2047" s="57">
        <f t="shared" si="211"/>
        <v>6.1890109890109957E-7</v>
      </c>
      <c r="H2047" s="4">
        <f t="shared" si="212"/>
        <v>9.8461538461538568E-8</v>
      </c>
      <c r="I2047">
        <v>3154000</v>
      </c>
      <c r="J2047">
        <f t="shared" si="214"/>
        <v>0.23997260621433103</v>
      </c>
      <c r="K2047" s="50">
        <f t="shared" si="217"/>
        <v>11705.007560527643</v>
      </c>
      <c r="L2047" s="53">
        <f t="shared" si="213"/>
        <v>25.279930530524407</v>
      </c>
      <c r="M2047">
        <v>1020</v>
      </c>
      <c r="N2047">
        <v>98.9</v>
      </c>
      <c r="O2047">
        <v>346</v>
      </c>
      <c r="P2047">
        <v>40.880000000000003</v>
      </c>
      <c r="Q2047">
        <v>14.4</v>
      </c>
      <c r="R2047" s="7">
        <v>3.4975999999999998</v>
      </c>
      <c r="S2047" s="8">
        <v>3903500</v>
      </c>
      <c r="T2047">
        <v>35</v>
      </c>
      <c r="U2047" s="9">
        <v>15.877000000000001</v>
      </c>
      <c r="V2047" s="9">
        <v>14.509</v>
      </c>
      <c r="W2047" s="9">
        <v>12.144</v>
      </c>
      <c r="X2047" s="9">
        <v>15.24</v>
      </c>
      <c r="Y2047" s="9">
        <v>17.844000000000001</v>
      </c>
    </row>
    <row r="2048" spans="1:25" hidden="1" x14ac:dyDescent="0.3">
      <c r="A2048" t="s">
        <v>2179</v>
      </c>
      <c r="B2048" t="s">
        <v>2180</v>
      </c>
      <c r="C2048" t="s">
        <v>2200</v>
      </c>
      <c r="D2048" t="s">
        <v>29</v>
      </c>
      <c r="E2048" s="52">
        <f>Transportation!E2048/1000000</f>
        <v>8.0199999999999994E-6</v>
      </c>
      <c r="F2048" s="55">
        <f t="shared" si="210"/>
        <v>1.9389010989011009E-6</v>
      </c>
      <c r="G2048" s="57">
        <f t="shared" si="211"/>
        <v>1.9389010989011007E-7</v>
      </c>
      <c r="H2048" s="4">
        <f t="shared" si="212"/>
        <v>3.0846153846153875E-8</v>
      </c>
      <c r="I2048">
        <v>102000</v>
      </c>
      <c r="J2048">
        <f t="shared" si="214"/>
        <v>2.3246500735294116</v>
      </c>
      <c r="K2048" s="50">
        <f t="shared" si="217"/>
        <v>378.5386084888458</v>
      </c>
      <c r="L2048" s="53">
        <f t="shared" si="213"/>
        <v>7.9197282365158479</v>
      </c>
      <c r="M2048">
        <v>31.200000000000003</v>
      </c>
      <c r="N2048">
        <v>18.3</v>
      </c>
      <c r="O2048">
        <v>281</v>
      </c>
      <c r="P2048">
        <v>45.45</v>
      </c>
      <c r="Q2048">
        <v>8.61</v>
      </c>
      <c r="R2048" s="7">
        <v>15.374000000000001</v>
      </c>
      <c r="S2048">
        <v>96965</v>
      </c>
      <c r="T2048">
        <v>2</v>
      </c>
      <c r="U2048" s="9">
        <v>26.765999999999998</v>
      </c>
      <c r="V2048" s="9">
        <v>26.315000000000001</v>
      </c>
      <c r="W2048" s="9">
        <v>24.535</v>
      </c>
      <c r="X2048" s="9">
        <v>25.718</v>
      </c>
      <c r="Y2048" s="9">
        <v>26.901</v>
      </c>
    </row>
    <row r="2049" spans="1:25" hidden="1" x14ac:dyDescent="0.3">
      <c r="A2049" t="s">
        <v>2179</v>
      </c>
      <c r="B2049" t="s">
        <v>2180</v>
      </c>
      <c r="C2049" t="s">
        <v>2201</v>
      </c>
      <c r="D2049" t="s">
        <v>29</v>
      </c>
      <c r="E2049" s="52">
        <f>Transportation!E2049/1000000</f>
        <v>6.1000000000000009E-6</v>
      </c>
      <c r="F2049" s="55">
        <f t="shared" si="210"/>
        <v>1.4747252747252764E-6</v>
      </c>
      <c r="G2049" s="57">
        <f t="shared" si="211"/>
        <v>1.4747252747252764E-7</v>
      </c>
      <c r="H2049" s="4">
        <f t="shared" si="212"/>
        <v>2.3461538461538486E-8</v>
      </c>
      <c r="I2049">
        <v>211500</v>
      </c>
      <c r="J2049">
        <f t="shared" si="214"/>
        <v>0.85271294326241143</v>
      </c>
      <c r="K2049" s="50">
        <f t="shared" si="217"/>
        <v>784.91093819010666</v>
      </c>
      <c r="L2049" s="53">
        <f t="shared" si="213"/>
        <v>6.0237334467265189</v>
      </c>
      <c r="M2049">
        <v>165</v>
      </c>
      <c r="N2049">
        <v>16.5</v>
      </c>
      <c r="O2049">
        <v>312</v>
      </c>
      <c r="P2049">
        <v>45.4</v>
      </c>
      <c r="Q2049">
        <v>11.88</v>
      </c>
      <c r="R2049" s="7">
        <v>18.928999999999998</v>
      </c>
      <c r="S2049" s="8">
        <v>575630</v>
      </c>
      <c r="T2049">
        <v>9</v>
      </c>
      <c r="U2049" s="9">
        <v>27.806000000000001</v>
      </c>
      <c r="V2049" s="9">
        <v>27.63</v>
      </c>
      <c r="W2049" s="9">
        <v>25.957000000000001</v>
      </c>
      <c r="X2049" s="9">
        <v>27.655000000000001</v>
      </c>
      <c r="Y2049" s="9">
        <v>28.407</v>
      </c>
    </row>
    <row r="2050" spans="1:25" hidden="1" x14ac:dyDescent="0.3">
      <c r="A2050" t="s">
        <v>2179</v>
      </c>
      <c r="B2050" t="s">
        <v>2180</v>
      </c>
      <c r="C2050" t="s">
        <v>2202</v>
      </c>
      <c r="D2050" t="s">
        <v>29</v>
      </c>
      <c r="E2050" s="52">
        <f>Transportation!E2050/1000000</f>
        <v>1.24E-5</v>
      </c>
      <c r="F2050" s="55">
        <f t="shared" ref="F2050:F2113" si="218">0.241758241758242*E2050</f>
        <v>2.9978021978022009E-6</v>
      </c>
      <c r="G2050" s="57">
        <f t="shared" ref="G2050:G2113" si="219">0.0241758241758242*E2050</f>
        <v>2.997802197802201E-7</v>
      </c>
      <c r="H2050" s="4">
        <f t="shared" ref="H2050:H2113" si="220">0.00384615384615385*E2050</f>
        <v>4.7692307692307738E-8</v>
      </c>
      <c r="I2050">
        <v>684300</v>
      </c>
      <c r="J2050">
        <f t="shared" si="214"/>
        <v>0.53574550635686102</v>
      </c>
      <c r="K2050" s="50">
        <f t="shared" si="217"/>
        <v>2539.5487234207567</v>
      </c>
      <c r="L2050" s="53">
        <f t="shared" ref="L2050:L2113" si="221">(J2050/10)*K2050*0.09</f>
        <v>12.244966350722757</v>
      </c>
      <c r="M2050">
        <v>96.600000000000009</v>
      </c>
      <c r="N2050">
        <v>69.600000000000009</v>
      </c>
      <c r="O2050">
        <v>664</v>
      </c>
      <c r="P2050">
        <v>38.14</v>
      </c>
      <c r="Q2050">
        <v>13.33</v>
      </c>
      <c r="R2050" s="7">
        <v>9.5436999999999994</v>
      </c>
      <c r="S2050" s="8">
        <v>736630</v>
      </c>
      <c r="T2050">
        <v>8</v>
      </c>
      <c r="U2050" s="9">
        <v>13.744999999999999</v>
      </c>
      <c r="V2050" s="9">
        <v>12.885</v>
      </c>
      <c r="W2050" s="9">
        <v>12.396000000000001</v>
      </c>
      <c r="X2050" s="9">
        <v>13.099</v>
      </c>
      <c r="Y2050" s="9">
        <v>13.949</v>
      </c>
    </row>
    <row r="2051" spans="1:25" hidden="1" x14ac:dyDescent="0.3">
      <c r="A2051" t="s">
        <v>2179</v>
      </c>
      <c r="B2051" t="s">
        <v>2180</v>
      </c>
      <c r="C2051" t="s">
        <v>2203</v>
      </c>
      <c r="D2051" t="s">
        <v>29</v>
      </c>
      <c r="E2051" s="52">
        <f>Transportation!E2051/1000000</f>
        <v>1.45E-5</v>
      </c>
      <c r="F2051" s="55">
        <f t="shared" si="218"/>
        <v>3.5054945054945093E-6</v>
      </c>
      <c r="G2051" s="57">
        <f t="shared" si="219"/>
        <v>3.5054945054945094E-7</v>
      </c>
      <c r="H2051" s="4">
        <f t="shared" si="220"/>
        <v>5.5769230769230822E-8</v>
      </c>
      <c r="I2051">
        <v>169000</v>
      </c>
      <c r="J2051">
        <f t="shared" ref="J2051:J2114" si="222">((591307500000)*E2051)/(20*I2051)</f>
        <v>2.5366741863905324</v>
      </c>
      <c r="K2051" s="50">
        <f t="shared" si="217"/>
        <v>627.18651798642088</v>
      </c>
      <c r="L2051" s="53">
        <f t="shared" si="221"/>
        <v>14.318710652054836</v>
      </c>
      <c r="M2051">
        <v>27.8</v>
      </c>
      <c r="N2051">
        <v>32.1</v>
      </c>
      <c r="O2051">
        <v>275</v>
      </c>
      <c r="P2051">
        <v>44.8</v>
      </c>
      <c r="Q2051">
        <v>10.33</v>
      </c>
      <c r="R2051" s="7">
        <v>8.5827000000000009</v>
      </c>
      <c r="S2051" s="8">
        <v>158850</v>
      </c>
      <c r="T2051">
        <v>4</v>
      </c>
      <c r="U2051" s="9">
        <v>23.582000000000001</v>
      </c>
      <c r="V2051" s="9">
        <v>23.655999999999999</v>
      </c>
      <c r="W2051" s="9">
        <v>21.765000000000001</v>
      </c>
      <c r="X2051" s="9">
        <v>23.556000000000001</v>
      </c>
      <c r="Y2051" s="9">
        <v>25.247</v>
      </c>
    </row>
    <row r="2052" spans="1:25" hidden="1" x14ac:dyDescent="0.3">
      <c r="A2052" t="s">
        <v>2179</v>
      </c>
      <c r="B2052" t="s">
        <v>2180</v>
      </c>
      <c r="C2052" t="s">
        <v>2204</v>
      </c>
      <c r="D2052" t="s">
        <v>29</v>
      </c>
      <c r="E2052" s="52">
        <f>Transportation!E2052/1000000</f>
        <v>9.5200000000000003E-6</v>
      </c>
      <c r="F2052" s="55">
        <f t="shared" si="218"/>
        <v>2.3015384615384639E-6</v>
      </c>
      <c r="G2052" s="57">
        <f t="shared" si="219"/>
        <v>2.3015384615384639E-7</v>
      </c>
      <c r="H2052" s="4">
        <f t="shared" si="220"/>
        <v>3.6615384615384654E-8</v>
      </c>
      <c r="I2052">
        <v>157500</v>
      </c>
      <c r="J2052">
        <f t="shared" si="222"/>
        <v>1.7870626666666667</v>
      </c>
      <c r="K2052" s="50">
        <f t="shared" si="217"/>
        <v>584.50814546071774</v>
      </c>
      <c r="L2052" s="53">
        <f t="shared" si="221"/>
        <v>9.4009741660387629</v>
      </c>
      <c r="M2052">
        <v>27.3</v>
      </c>
      <c r="N2052">
        <v>30.1</v>
      </c>
      <c r="O2052">
        <v>388</v>
      </c>
      <c r="P2052">
        <v>43.1</v>
      </c>
      <c r="Q2052">
        <v>12.34</v>
      </c>
      <c r="R2052" s="7">
        <v>12.882</v>
      </c>
      <c r="S2052" s="8">
        <v>120090</v>
      </c>
      <c r="T2052">
        <v>5</v>
      </c>
      <c r="U2052" s="9">
        <v>13.047000000000001</v>
      </c>
      <c r="V2052" s="9">
        <v>13.013999999999999</v>
      </c>
      <c r="W2052" s="9">
        <v>12.144</v>
      </c>
      <c r="X2052" s="9">
        <v>12.798</v>
      </c>
      <c r="Y2052" s="9">
        <v>13.648999999999999</v>
      </c>
    </row>
    <row r="2053" spans="1:25" hidden="1" x14ac:dyDescent="0.3">
      <c r="A2053" t="s">
        <v>2179</v>
      </c>
      <c r="B2053" t="s">
        <v>2180</v>
      </c>
      <c r="C2053" t="s">
        <v>2205</v>
      </c>
      <c r="D2053" t="s">
        <v>29</v>
      </c>
      <c r="E2053" s="52">
        <f>Transportation!E2053/1000000</f>
        <v>3.89E-6</v>
      </c>
      <c r="F2053" s="55">
        <f t="shared" si="218"/>
        <v>9.4043956043956146E-7</v>
      </c>
      <c r="G2053" s="57">
        <f t="shared" si="219"/>
        <v>9.4043956043956144E-8</v>
      </c>
      <c r="H2053" s="4">
        <f t="shared" si="220"/>
        <v>1.4961538461538476E-8</v>
      </c>
      <c r="I2053">
        <v>115500</v>
      </c>
      <c r="J2053">
        <f t="shared" si="222"/>
        <v>0.99575159090909082</v>
      </c>
      <c r="K2053" s="50">
        <f t="shared" si="217"/>
        <v>428.63930667119303</v>
      </c>
      <c r="L2053" s="53">
        <f t="shared" si="221"/>
        <v>3.841364443896091</v>
      </c>
      <c r="M2053">
        <v>45</v>
      </c>
      <c r="N2053">
        <v>17.2</v>
      </c>
      <c r="O2053">
        <v>557</v>
      </c>
      <c r="P2053">
        <v>42.47</v>
      </c>
      <c r="Q2053">
        <v>14.18</v>
      </c>
      <c r="R2053" s="7">
        <v>32.356999999999999</v>
      </c>
      <c r="S2053" s="8">
        <v>130580</v>
      </c>
      <c r="T2053">
        <v>4</v>
      </c>
      <c r="U2053" s="9">
        <v>15.586</v>
      </c>
      <c r="V2053" s="9">
        <v>8.6773000000000007</v>
      </c>
      <c r="W2053" s="9">
        <v>14.596</v>
      </c>
      <c r="X2053" s="9">
        <v>15.090999999999999</v>
      </c>
      <c r="Y2053" s="9">
        <v>15.586</v>
      </c>
    </row>
    <row r="2054" spans="1:25" hidden="1" x14ac:dyDescent="0.3">
      <c r="A2054" t="s">
        <v>2179</v>
      </c>
      <c r="B2054" t="s">
        <v>2180</v>
      </c>
      <c r="C2054" t="s">
        <v>2206</v>
      </c>
      <c r="D2054" t="s">
        <v>29</v>
      </c>
      <c r="E2054" s="52">
        <f>Transportation!E2054/1000000</f>
        <v>7.4200000000000001E-6</v>
      </c>
      <c r="F2054" s="55">
        <f t="shared" si="218"/>
        <v>1.7938461538461557E-6</v>
      </c>
      <c r="G2054" s="57">
        <f t="shared" si="219"/>
        <v>1.7938461538461558E-7</v>
      </c>
      <c r="H2054" s="4">
        <f t="shared" si="220"/>
        <v>2.8538461538461566E-8</v>
      </c>
      <c r="I2054">
        <v>100100</v>
      </c>
      <c r="J2054">
        <f t="shared" si="222"/>
        <v>2.191559265734266</v>
      </c>
      <c r="K2054" s="50">
        <f t="shared" si="217"/>
        <v>371.48739911503395</v>
      </c>
      <c r="L2054" s="53">
        <f t="shared" si="221"/>
        <v>7.327229864706684</v>
      </c>
      <c r="M2054">
        <v>36.1</v>
      </c>
      <c r="N2054">
        <v>16.600000000000001</v>
      </c>
      <c r="O2054">
        <v>275</v>
      </c>
      <c r="P2054">
        <v>45.05</v>
      </c>
      <c r="Q2054">
        <v>9.69</v>
      </c>
      <c r="R2054" s="7">
        <v>16.539000000000001</v>
      </c>
      <c r="S2054" s="8">
        <v>105400</v>
      </c>
      <c r="T2054">
        <v>3</v>
      </c>
      <c r="U2054" s="9">
        <v>27.18</v>
      </c>
      <c r="V2054" s="9">
        <v>27.163</v>
      </c>
      <c r="W2054" s="9">
        <v>26.76</v>
      </c>
      <c r="X2054" s="9">
        <v>27.184000000000001</v>
      </c>
      <c r="Y2054" s="9">
        <v>27.466999999999999</v>
      </c>
    </row>
    <row r="2055" spans="1:25" hidden="1" x14ac:dyDescent="0.3">
      <c r="A2055" t="s">
        <v>2179</v>
      </c>
      <c r="B2055" t="s">
        <v>2180</v>
      </c>
      <c r="C2055" t="s">
        <v>2207</v>
      </c>
      <c r="D2055" t="s">
        <v>29</v>
      </c>
      <c r="E2055" s="52">
        <f>Transportation!E2055/1000000</f>
        <v>6.0499999999999997E-6</v>
      </c>
      <c r="F2055" s="55">
        <f t="shared" si="218"/>
        <v>1.4626373626373641E-6</v>
      </c>
      <c r="G2055" s="57">
        <f t="shared" si="219"/>
        <v>1.462637362637364E-7</v>
      </c>
      <c r="H2055" s="4">
        <f t="shared" si="220"/>
        <v>2.3269230769230789E-8</v>
      </c>
      <c r="I2055">
        <v>138700</v>
      </c>
      <c r="J2055">
        <f t="shared" si="222"/>
        <v>1.2896216204037492</v>
      </c>
      <c r="K2055" s="50">
        <f t="shared" si="217"/>
        <v>514.7382842882638</v>
      </c>
      <c r="L2055" s="53">
        <f t="shared" si="221"/>
        <v>5.9743585824090877</v>
      </c>
      <c r="M2055">
        <v>58.900000000000006</v>
      </c>
      <c r="N2055">
        <v>18.100000000000001</v>
      </c>
      <c r="O2055">
        <v>360</v>
      </c>
      <c r="P2055">
        <v>44.44</v>
      </c>
      <c r="Q2055">
        <v>12.23</v>
      </c>
      <c r="R2055" s="7">
        <v>19.933</v>
      </c>
      <c r="S2055">
        <v>84788</v>
      </c>
      <c r="T2055">
        <v>7</v>
      </c>
      <c r="U2055" s="9">
        <v>20.132000000000001</v>
      </c>
      <c r="V2055" s="9">
        <v>19.571999999999999</v>
      </c>
      <c r="W2055" s="9">
        <v>18.77</v>
      </c>
      <c r="X2055" s="9">
        <v>19.449000000000002</v>
      </c>
      <c r="Y2055" s="9">
        <v>21.765000000000001</v>
      </c>
    </row>
    <row r="2056" spans="1:25" hidden="1" x14ac:dyDescent="0.3">
      <c r="A2056" t="s">
        <v>2179</v>
      </c>
      <c r="B2056" t="s">
        <v>2180</v>
      </c>
      <c r="C2056" t="s">
        <v>2208</v>
      </c>
      <c r="D2056" t="s">
        <v>29</v>
      </c>
      <c r="E2056" s="52">
        <f>Transportation!E2056/1000000</f>
        <v>4.5299999999999998E-6</v>
      </c>
      <c r="F2056" s="55">
        <f t="shared" si="218"/>
        <v>1.0951648351648364E-6</v>
      </c>
      <c r="G2056" s="57">
        <f t="shared" si="219"/>
        <v>1.0951648351648362E-7</v>
      </c>
      <c r="H2056" s="4">
        <f t="shared" si="220"/>
        <v>1.7423076923076939E-8</v>
      </c>
      <c r="I2056">
        <v>179600</v>
      </c>
      <c r="J2056">
        <f t="shared" si="222"/>
        <v>0.74571909103563472</v>
      </c>
      <c r="K2056" s="50">
        <f t="shared" si="217"/>
        <v>666.52484396663431</v>
      </c>
      <c r="L2056" s="53">
        <f t="shared" si="221"/>
        <v>4.4733627071592004</v>
      </c>
      <c r="M2056">
        <v>35.5</v>
      </c>
      <c r="N2056">
        <v>30.1</v>
      </c>
      <c r="O2056">
        <v>857</v>
      </c>
      <c r="P2056">
        <v>38.130000000000003</v>
      </c>
      <c r="Q2056">
        <v>15.66</v>
      </c>
      <c r="R2056" s="7">
        <v>28.436</v>
      </c>
      <c r="S2056">
        <v>78662</v>
      </c>
      <c r="T2056">
        <v>3</v>
      </c>
      <c r="U2056" s="9">
        <v>14.349</v>
      </c>
      <c r="V2056" s="9">
        <v>11.831</v>
      </c>
      <c r="W2056" s="9">
        <v>14.297000000000001</v>
      </c>
      <c r="X2056" s="9">
        <v>14.397</v>
      </c>
      <c r="Y2056" s="9">
        <v>14.496</v>
      </c>
    </row>
    <row r="2057" spans="1:25" hidden="1" x14ac:dyDescent="0.3">
      <c r="A2057" t="s">
        <v>2179</v>
      </c>
      <c r="B2057" t="s">
        <v>2180</v>
      </c>
      <c r="C2057" t="s">
        <v>2209</v>
      </c>
      <c r="D2057" t="s">
        <v>29</v>
      </c>
      <c r="E2057" s="52">
        <f>Transportation!E2057/1000000</f>
        <v>1.19E-5</v>
      </c>
      <c r="F2057" s="55">
        <f t="shared" si="218"/>
        <v>2.8769230769230798E-6</v>
      </c>
      <c r="G2057" s="57">
        <f t="shared" si="219"/>
        <v>2.8769230769230799E-7</v>
      </c>
      <c r="H2057" s="4">
        <f t="shared" si="220"/>
        <v>4.5769230769230812E-8</v>
      </c>
      <c r="I2057">
        <v>144800</v>
      </c>
      <c r="J2057">
        <f t="shared" si="222"/>
        <v>2.4297511222375689</v>
      </c>
      <c r="K2057" s="50">
        <f t="shared" si="217"/>
        <v>537.37637754102809</v>
      </c>
      <c r="L2057" s="53">
        <f t="shared" si="221"/>
        <v>11.751217707548452</v>
      </c>
      <c r="M2057">
        <v>25.8</v>
      </c>
      <c r="N2057">
        <v>28.5</v>
      </c>
      <c r="O2057">
        <v>303</v>
      </c>
      <c r="P2057">
        <v>44.7</v>
      </c>
      <c r="Q2057">
        <v>10.63</v>
      </c>
      <c r="R2057" s="7">
        <v>10.628</v>
      </c>
      <c r="S2057" s="8">
        <v>162670</v>
      </c>
      <c r="T2057">
        <v>4</v>
      </c>
      <c r="U2057" s="9">
        <v>21.995999999999999</v>
      </c>
      <c r="V2057" s="9">
        <v>22.106999999999999</v>
      </c>
      <c r="W2057" s="9">
        <v>20.754000000000001</v>
      </c>
      <c r="X2057" s="9">
        <v>21.978999999999999</v>
      </c>
      <c r="Y2057" s="9">
        <v>23.01</v>
      </c>
    </row>
    <row r="2058" spans="1:25" hidden="1" x14ac:dyDescent="0.3">
      <c r="A2058" t="s">
        <v>2179</v>
      </c>
      <c r="B2058" t="s">
        <v>2180</v>
      </c>
      <c r="C2058" t="s">
        <v>2210</v>
      </c>
      <c r="D2058" t="s">
        <v>29</v>
      </c>
      <c r="E2058" s="52">
        <f>Transportation!E2058/1000000</f>
        <v>2.5300000000000003E-6</v>
      </c>
      <c r="F2058" s="55">
        <f t="shared" si="218"/>
        <v>6.1164835164835232E-7</v>
      </c>
      <c r="G2058" s="57">
        <f t="shared" si="219"/>
        <v>6.1164835164835234E-8</v>
      </c>
      <c r="H2058" s="4">
        <f t="shared" si="220"/>
        <v>9.7307692307692415E-9</v>
      </c>
      <c r="I2058">
        <v>131400</v>
      </c>
      <c r="J2058">
        <f t="shared" si="222"/>
        <v>0.56925722031963477</v>
      </c>
      <c r="K2058" s="50">
        <f t="shared" si="217"/>
        <v>487.64679564151311</v>
      </c>
      <c r="L2058" s="53">
        <f t="shared" si="221"/>
        <v>2.4983681344619826</v>
      </c>
      <c r="M2058">
        <v>100</v>
      </c>
      <c r="N2058">
        <v>13.100000000000001</v>
      </c>
      <c r="O2058">
        <v>623</v>
      </c>
      <c r="P2058">
        <v>44.11</v>
      </c>
      <c r="Q2058">
        <v>12.52</v>
      </c>
      <c r="R2058" s="7">
        <v>47.448999999999998</v>
      </c>
      <c r="S2058" s="8">
        <v>275230</v>
      </c>
      <c r="T2058">
        <v>11</v>
      </c>
      <c r="U2058" s="9">
        <v>18.148</v>
      </c>
      <c r="V2058" s="9">
        <v>15.378</v>
      </c>
      <c r="W2058" s="9">
        <v>17.111000000000001</v>
      </c>
      <c r="X2058" s="9">
        <v>17.747</v>
      </c>
      <c r="Y2058" s="9">
        <v>20.126999999999999</v>
      </c>
    </row>
    <row r="2059" spans="1:25" hidden="1" x14ac:dyDescent="0.3">
      <c r="A2059" t="s">
        <v>2179</v>
      </c>
      <c r="B2059" t="s">
        <v>2180</v>
      </c>
      <c r="C2059" t="s">
        <v>2211</v>
      </c>
      <c r="D2059" t="s">
        <v>29</v>
      </c>
      <c r="E2059" s="52">
        <f>Transportation!E2059/1000000</f>
        <v>4.2599999999999999E-5</v>
      </c>
      <c r="F2059" s="55">
        <f t="shared" si="218"/>
        <v>1.0298901098901109E-5</v>
      </c>
      <c r="G2059" s="57">
        <f t="shared" si="219"/>
        <v>1.029890109890111E-6</v>
      </c>
      <c r="H2059" s="4">
        <f t="shared" si="220"/>
        <v>1.6384615384615399E-7</v>
      </c>
      <c r="I2059">
        <v>2688000</v>
      </c>
      <c r="J2059">
        <f t="shared" si="222"/>
        <v>0.46855839843750002</v>
      </c>
      <c r="K2059" s="50">
        <f t="shared" si="217"/>
        <v>9975.6056825295818</v>
      </c>
      <c r="L2059" s="53">
        <f t="shared" si="221"/>
        <v>42.06738439845077</v>
      </c>
      <c r="M2059">
        <v>370</v>
      </c>
      <c r="N2059">
        <v>140</v>
      </c>
      <c r="O2059">
        <v>333</v>
      </c>
      <c r="P2059">
        <v>41.88</v>
      </c>
      <c r="Q2059">
        <v>12.54</v>
      </c>
      <c r="R2059" s="7">
        <v>2.3877000000000002</v>
      </c>
      <c r="S2059" s="8">
        <v>1994400</v>
      </c>
      <c r="T2059">
        <v>17</v>
      </c>
      <c r="U2059" s="9">
        <v>15.566000000000001</v>
      </c>
      <c r="V2059" s="9">
        <v>15.404999999999999</v>
      </c>
      <c r="W2059" s="9">
        <v>13.6</v>
      </c>
      <c r="X2059" s="9">
        <v>14.893000000000001</v>
      </c>
      <c r="Y2059" s="9">
        <v>15.930999999999999</v>
      </c>
    </row>
    <row r="2060" spans="1:25" hidden="1" x14ac:dyDescent="0.3">
      <c r="A2060" t="s">
        <v>2179</v>
      </c>
      <c r="B2060" t="s">
        <v>2180</v>
      </c>
      <c r="C2060" t="s">
        <v>2212</v>
      </c>
      <c r="D2060" t="s">
        <v>29</v>
      </c>
      <c r="E2060" s="52">
        <f>Transportation!E2060/1000000</f>
        <v>8.4000000000000009E-6</v>
      </c>
      <c r="F2060" s="55">
        <f t="shared" si="218"/>
        <v>2.0307692307692331E-6</v>
      </c>
      <c r="G2060" s="57">
        <f t="shared" si="219"/>
        <v>2.0307692307692332E-7</v>
      </c>
      <c r="H2060" s="4">
        <f t="shared" si="220"/>
        <v>3.2307692307692343E-8</v>
      </c>
      <c r="I2060">
        <v>120800</v>
      </c>
      <c r="J2060">
        <f t="shared" si="222"/>
        <v>2.0558704470198679</v>
      </c>
      <c r="K2060" s="50">
        <f t="shared" si="217"/>
        <v>448.30846966129968</v>
      </c>
      <c r="L2060" s="53">
        <f t="shared" si="221"/>
        <v>8.2949772053283208</v>
      </c>
      <c r="M2060">
        <v>14</v>
      </c>
      <c r="N2060">
        <v>32.300000000000004</v>
      </c>
      <c r="O2060">
        <v>462</v>
      </c>
      <c r="P2060">
        <v>40.729999999999997</v>
      </c>
      <c r="Q2060">
        <v>8.5500000000000007</v>
      </c>
      <c r="R2060" s="7">
        <v>14.292999999999999</v>
      </c>
      <c r="S2060">
        <v>18070</v>
      </c>
      <c r="T2060">
        <v>1</v>
      </c>
      <c r="U2060" s="9">
        <v>12.647</v>
      </c>
      <c r="V2060" s="9">
        <v>12.647</v>
      </c>
      <c r="W2060" s="9">
        <v>12.647</v>
      </c>
      <c r="X2060" s="9">
        <v>12.647</v>
      </c>
      <c r="Y2060" s="9">
        <v>12.647</v>
      </c>
    </row>
    <row r="2061" spans="1:25" hidden="1" x14ac:dyDescent="0.3">
      <c r="A2061" t="s">
        <v>2179</v>
      </c>
      <c r="B2061" t="s">
        <v>2180</v>
      </c>
      <c r="C2061" t="s">
        <v>2213</v>
      </c>
      <c r="D2061" t="s">
        <v>29</v>
      </c>
      <c r="E2061" s="52">
        <f>Transportation!E2061/1000000</f>
        <v>2.6199999999999999E-6</v>
      </c>
      <c r="F2061" s="55">
        <f t="shared" si="218"/>
        <v>6.3340659340659406E-7</v>
      </c>
      <c r="G2061" s="57">
        <f t="shared" si="219"/>
        <v>6.3340659340659398E-8</v>
      </c>
      <c r="H2061" s="4">
        <f t="shared" si="220"/>
        <v>1.0076923076923085E-8</v>
      </c>
      <c r="I2061">
        <v>126300</v>
      </c>
      <c r="J2061">
        <f t="shared" si="222"/>
        <v>0.61331181710213778</v>
      </c>
      <c r="K2061" s="50">
        <f t="shared" si="217"/>
        <v>468.71986521707078</v>
      </c>
      <c r="L2061" s="53">
        <f t="shared" si="221"/>
        <v>2.5872428902333566</v>
      </c>
      <c r="M2061">
        <v>48.6</v>
      </c>
      <c r="N2061">
        <v>18.100000000000001</v>
      </c>
      <c r="O2061">
        <v>896</v>
      </c>
      <c r="P2061">
        <v>37.119999999999997</v>
      </c>
      <c r="Q2061">
        <v>15.23</v>
      </c>
      <c r="R2061" s="7">
        <v>49.441000000000003</v>
      </c>
      <c r="S2061" s="8">
        <v>121200</v>
      </c>
      <c r="T2061">
        <v>6</v>
      </c>
      <c r="U2061" s="9">
        <v>16.457999999999998</v>
      </c>
      <c r="V2061" s="9">
        <v>10.773</v>
      </c>
      <c r="W2061" s="9">
        <v>15.734</v>
      </c>
      <c r="X2061" s="9">
        <v>16.128</v>
      </c>
      <c r="Y2061" s="9">
        <v>16.521999999999998</v>
      </c>
    </row>
    <row r="2062" spans="1:25" hidden="1" x14ac:dyDescent="0.3">
      <c r="A2062" t="s">
        <v>2179</v>
      </c>
      <c r="B2062" t="s">
        <v>2180</v>
      </c>
      <c r="C2062" t="s">
        <v>2214</v>
      </c>
      <c r="D2062" t="s">
        <v>29</v>
      </c>
      <c r="E2062" s="52">
        <f>Transportation!E2062/1000000</f>
        <v>6.0900000000000001E-6</v>
      </c>
      <c r="F2062" s="55">
        <f t="shared" si="218"/>
        <v>1.4723076923076938E-6</v>
      </c>
      <c r="G2062" s="57">
        <f t="shared" si="219"/>
        <v>1.4723076923076937E-7</v>
      </c>
      <c r="H2062" s="4">
        <f t="shared" si="220"/>
        <v>2.3423076923076947E-8</v>
      </c>
      <c r="I2062">
        <v>208000</v>
      </c>
      <c r="J2062">
        <f t="shared" si="222"/>
        <v>0.86564006610576927</v>
      </c>
      <c r="K2062" s="50">
        <f t="shared" si="217"/>
        <v>771.92186829097966</v>
      </c>
      <c r="L2062" s="53">
        <f t="shared" si="221"/>
        <v>6.0138584738630323</v>
      </c>
      <c r="M2062">
        <v>52.1</v>
      </c>
      <c r="N2062">
        <v>28.8</v>
      </c>
      <c r="O2062">
        <v>596</v>
      </c>
      <c r="P2062">
        <v>40.409999999999997</v>
      </c>
      <c r="Q2062">
        <v>17.29</v>
      </c>
      <c r="R2062" s="7">
        <v>20.667000000000002</v>
      </c>
      <c r="S2062" s="8">
        <v>119170</v>
      </c>
      <c r="T2062">
        <v>4</v>
      </c>
      <c r="U2062" s="9">
        <v>15.888999999999999</v>
      </c>
      <c r="V2062" s="9">
        <v>13.747999999999999</v>
      </c>
      <c r="W2062" s="9">
        <v>14.744999999999999</v>
      </c>
      <c r="X2062" s="9">
        <v>15.833</v>
      </c>
      <c r="Y2062" s="9">
        <v>16.03</v>
      </c>
    </row>
    <row r="2063" spans="1:25" hidden="1" x14ac:dyDescent="0.3">
      <c r="A2063" t="s">
        <v>2179</v>
      </c>
      <c r="B2063" t="s">
        <v>2180</v>
      </c>
      <c r="C2063" t="s">
        <v>2215</v>
      </c>
      <c r="D2063" t="s">
        <v>29</v>
      </c>
      <c r="E2063" s="52">
        <f>Transportation!E2063/1000000</f>
        <v>6.8800000000000002E-6</v>
      </c>
      <c r="F2063" s="55">
        <f t="shared" si="218"/>
        <v>1.6632967032967051E-6</v>
      </c>
      <c r="G2063" s="57">
        <f t="shared" si="219"/>
        <v>1.6632967032967052E-7</v>
      </c>
      <c r="H2063" s="4">
        <f t="shared" si="220"/>
        <v>2.6461538461538486E-8</v>
      </c>
      <c r="I2063">
        <v>107800</v>
      </c>
      <c r="J2063">
        <f t="shared" si="222"/>
        <v>1.8869181818181819</v>
      </c>
      <c r="K2063" s="50">
        <f t="shared" si="217"/>
        <v>400.06335289311346</v>
      </c>
      <c r="L2063" s="53">
        <f t="shared" si="221"/>
        <v>6.7939813300784335</v>
      </c>
      <c r="M2063">
        <v>27.5</v>
      </c>
      <c r="N2063">
        <v>20.5</v>
      </c>
      <c r="O2063">
        <v>361</v>
      </c>
      <c r="P2063">
        <v>42.56</v>
      </c>
      <c r="Q2063">
        <v>12.63</v>
      </c>
      <c r="R2063" s="7">
        <v>17.555</v>
      </c>
      <c r="S2063">
        <v>53621</v>
      </c>
      <c r="T2063">
        <v>2</v>
      </c>
      <c r="U2063" s="9">
        <v>11.238</v>
      </c>
      <c r="V2063" s="9">
        <v>11.279</v>
      </c>
      <c r="W2063" s="9">
        <v>11.233000000000001</v>
      </c>
      <c r="X2063" s="9">
        <v>11.385</v>
      </c>
      <c r="Y2063" s="9">
        <v>11.537000000000001</v>
      </c>
    </row>
    <row r="2064" spans="1:25" hidden="1" x14ac:dyDescent="0.3">
      <c r="A2064" t="s">
        <v>2179</v>
      </c>
      <c r="B2064" t="s">
        <v>2180</v>
      </c>
      <c r="C2064" t="s">
        <v>2216</v>
      </c>
      <c r="D2064" t="s">
        <v>29</v>
      </c>
      <c r="E2064" s="52">
        <f>Transportation!E2064/1000000</f>
        <v>1.2100000000000001E-5</v>
      </c>
      <c r="F2064" s="55">
        <f t="shared" si="218"/>
        <v>2.9252747252747287E-6</v>
      </c>
      <c r="G2064" s="57">
        <f t="shared" si="219"/>
        <v>2.9252747252747285E-7</v>
      </c>
      <c r="H2064" s="4">
        <f t="shared" si="220"/>
        <v>4.6538461538461585E-8</v>
      </c>
      <c r="I2064">
        <v>105400</v>
      </c>
      <c r="J2064">
        <f t="shared" si="222"/>
        <v>3.3941274905123344</v>
      </c>
      <c r="K2064" s="50">
        <f t="shared" si="217"/>
        <v>391.15656210514061</v>
      </c>
      <c r="L2064" s="53">
        <f t="shared" si="221"/>
        <v>11.948717164818175</v>
      </c>
      <c r="M2064">
        <v>43.7</v>
      </c>
      <c r="N2064">
        <v>15.9</v>
      </c>
      <c r="O2064">
        <v>164</v>
      </c>
      <c r="P2064">
        <v>46.09</v>
      </c>
      <c r="Q2064">
        <v>11.11</v>
      </c>
      <c r="R2064" s="7">
        <v>10.303000000000001</v>
      </c>
      <c r="S2064" s="8">
        <v>128620</v>
      </c>
      <c r="T2064">
        <v>4</v>
      </c>
      <c r="U2064" s="9">
        <v>18.681999999999999</v>
      </c>
      <c r="V2064" s="9">
        <v>18.722000000000001</v>
      </c>
      <c r="W2064" s="9">
        <v>18.672999999999998</v>
      </c>
      <c r="X2064" s="9">
        <v>18.77</v>
      </c>
      <c r="Y2064" s="9">
        <v>18.916</v>
      </c>
    </row>
    <row r="2065" spans="1:25" hidden="1" x14ac:dyDescent="0.3">
      <c r="A2065" t="s">
        <v>2179</v>
      </c>
      <c r="B2065" t="s">
        <v>2180</v>
      </c>
      <c r="C2065" t="s">
        <v>2217</v>
      </c>
      <c r="D2065" t="s">
        <v>29</v>
      </c>
      <c r="E2065" s="52">
        <f>Transportation!E2065/1000000</f>
        <v>5.0700000000000006E-6</v>
      </c>
      <c r="F2065" s="55">
        <f t="shared" si="218"/>
        <v>1.2257142857142872E-6</v>
      </c>
      <c r="G2065" s="57">
        <f t="shared" si="219"/>
        <v>1.2257142857142871E-7</v>
      </c>
      <c r="H2065" s="4">
        <f t="shared" si="220"/>
        <v>1.9500000000000022E-8</v>
      </c>
      <c r="I2065">
        <v>101300</v>
      </c>
      <c r="J2065">
        <f t="shared" si="222"/>
        <v>1.4797280478775916</v>
      </c>
      <c r="K2065" s="50">
        <f t="shared" si="217"/>
        <v>375.94079450902035</v>
      </c>
      <c r="L2065" s="53">
        <f t="shared" si="221"/>
        <v>5.0066112417874509</v>
      </c>
      <c r="M2065">
        <v>63.300000000000004</v>
      </c>
      <c r="N2065">
        <v>12.700000000000001</v>
      </c>
      <c r="O2065">
        <v>312</v>
      </c>
      <c r="P2065">
        <v>45.68</v>
      </c>
      <c r="Q2065">
        <v>12.22</v>
      </c>
      <c r="R2065" s="7">
        <v>24.457999999999998</v>
      </c>
      <c r="S2065" s="8">
        <v>228310</v>
      </c>
      <c r="T2065">
        <v>5</v>
      </c>
      <c r="U2065" s="9">
        <v>26.202000000000002</v>
      </c>
      <c r="V2065" s="9">
        <v>26.187000000000001</v>
      </c>
      <c r="W2065" s="9">
        <v>25.768000000000001</v>
      </c>
      <c r="X2065" s="9">
        <v>26.193000000000001</v>
      </c>
      <c r="Y2065" s="9">
        <v>27.137</v>
      </c>
    </row>
    <row r="2066" spans="1:25" hidden="1" x14ac:dyDescent="0.3">
      <c r="A2066" t="s">
        <v>2179</v>
      </c>
      <c r="B2066" t="s">
        <v>2180</v>
      </c>
      <c r="C2066" t="s">
        <v>2218</v>
      </c>
      <c r="D2066" t="s">
        <v>29</v>
      </c>
      <c r="E2066" s="52">
        <f>Transportation!E2066/1000000</f>
        <v>1.2200000000000002E-5</v>
      </c>
      <c r="F2066" s="55">
        <f t="shared" si="218"/>
        <v>2.9494505494505529E-6</v>
      </c>
      <c r="G2066" s="57">
        <f t="shared" si="219"/>
        <v>2.9494505494505529E-7</v>
      </c>
      <c r="H2066" s="4">
        <f t="shared" si="220"/>
        <v>4.6923076923076972E-8</v>
      </c>
      <c r="I2066">
        <v>215500</v>
      </c>
      <c r="J2066">
        <f t="shared" si="222"/>
        <v>1.6737706496519724</v>
      </c>
      <c r="K2066" s="50">
        <f t="shared" si="217"/>
        <v>799.75558950339473</v>
      </c>
      <c r="L2066" s="53">
        <f t="shared" si="221"/>
        <v>12.047466893453038</v>
      </c>
      <c r="M2066">
        <v>48.800000000000004</v>
      </c>
      <c r="N2066">
        <v>30.8</v>
      </c>
      <c r="O2066">
        <v>324</v>
      </c>
      <c r="P2066">
        <v>45.64</v>
      </c>
      <c r="Q2066">
        <v>13.8</v>
      </c>
      <c r="R2066" s="7">
        <v>10.515000000000001</v>
      </c>
      <c r="S2066" s="8">
        <v>134190</v>
      </c>
      <c r="T2066">
        <v>5</v>
      </c>
      <c r="U2066" s="9">
        <v>15.586</v>
      </c>
      <c r="V2066" s="9">
        <v>6.7862999999999998</v>
      </c>
      <c r="W2066" s="9">
        <v>15.141</v>
      </c>
      <c r="X2066" s="9">
        <v>15.586</v>
      </c>
      <c r="Y2066" s="9">
        <v>16.571000000000002</v>
      </c>
    </row>
    <row r="2067" spans="1:25" hidden="1" x14ac:dyDescent="0.3">
      <c r="A2067" t="s">
        <v>2179</v>
      </c>
      <c r="B2067" t="s">
        <v>2180</v>
      </c>
      <c r="C2067" t="s">
        <v>2219</v>
      </c>
      <c r="D2067" t="s">
        <v>29</v>
      </c>
      <c r="E2067" s="52">
        <f>Transportation!E2067/1000000</f>
        <v>2.2700000000000003E-5</v>
      </c>
      <c r="F2067" s="55">
        <f t="shared" si="218"/>
        <v>5.4879120879120943E-6</v>
      </c>
      <c r="G2067" s="57">
        <f t="shared" si="219"/>
        <v>5.4879120879120947E-7</v>
      </c>
      <c r="H2067" s="4">
        <f t="shared" si="220"/>
        <v>8.7307692307692405E-8</v>
      </c>
      <c r="I2067">
        <v>1294000</v>
      </c>
      <c r="J2067">
        <f t="shared" si="222"/>
        <v>0.51865070517774348</v>
      </c>
      <c r="K2067" s="50">
        <f t="shared" si="217"/>
        <v>4802.2446998486903</v>
      </c>
      <c r="L2067" s="53">
        <f t="shared" si="221"/>
        <v>22.416188400113437</v>
      </c>
      <c r="M2067">
        <v>423</v>
      </c>
      <c r="N2067">
        <v>63</v>
      </c>
      <c r="O2067">
        <v>302</v>
      </c>
      <c r="P2067">
        <v>45.05</v>
      </c>
      <c r="Q2067">
        <v>7.62</v>
      </c>
      <c r="R2067" s="7">
        <v>4.7971000000000004</v>
      </c>
      <c r="S2067" s="8">
        <v>1585900</v>
      </c>
      <c r="T2067">
        <v>17</v>
      </c>
      <c r="U2067" s="9">
        <v>21.024000000000001</v>
      </c>
      <c r="V2067" s="9">
        <v>20.507999999999999</v>
      </c>
      <c r="W2067" s="9">
        <v>15.537000000000001</v>
      </c>
      <c r="X2067" s="9">
        <v>20.224</v>
      </c>
      <c r="Y2067" s="9">
        <v>21.571999999999999</v>
      </c>
    </row>
    <row r="2068" spans="1:25" hidden="1" x14ac:dyDescent="0.3">
      <c r="A2068" t="s">
        <v>2179</v>
      </c>
      <c r="B2068" t="s">
        <v>2180</v>
      </c>
      <c r="C2068" t="s">
        <v>2220</v>
      </c>
      <c r="D2068" t="s">
        <v>29</v>
      </c>
      <c r="E2068" s="52">
        <f>Transportation!E2068/1000000</f>
        <v>9.8200000000000008E-6</v>
      </c>
      <c r="F2068" s="55">
        <f t="shared" si="218"/>
        <v>2.3740659340659366E-6</v>
      </c>
      <c r="G2068" s="57">
        <f t="shared" si="219"/>
        <v>2.3740659340659366E-7</v>
      </c>
      <c r="H2068" s="4">
        <f t="shared" si="220"/>
        <v>3.7769230769230807E-8</v>
      </c>
      <c r="I2068">
        <v>132700</v>
      </c>
      <c r="J2068">
        <f t="shared" si="222"/>
        <v>2.1878823097211759</v>
      </c>
      <c r="K2068" s="50">
        <f t="shared" si="217"/>
        <v>492.4713073183317</v>
      </c>
      <c r="L2068" s="53">
        <f t="shared" si="221"/>
        <v>9.6972233519433466</v>
      </c>
      <c r="M2068">
        <v>47.1</v>
      </c>
      <c r="N2068">
        <v>19.3</v>
      </c>
      <c r="O2068">
        <v>242</v>
      </c>
      <c r="P2068">
        <v>46.07</v>
      </c>
      <c r="Q2068">
        <v>13.23</v>
      </c>
      <c r="R2068" s="7">
        <v>12.497</v>
      </c>
      <c r="S2068" s="8">
        <v>168140</v>
      </c>
      <c r="T2068">
        <v>4</v>
      </c>
      <c r="U2068" s="9">
        <v>20.367000000000001</v>
      </c>
      <c r="V2068" s="9">
        <v>20.353000000000002</v>
      </c>
      <c r="W2068" s="9">
        <v>19.981999999999999</v>
      </c>
      <c r="X2068" s="9">
        <v>20.393000000000001</v>
      </c>
      <c r="Y2068" s="9">
        <v>20.561</v>
      </c>
    </row>
    <row r="2069" spans="1:25" hidden="1" x14ac:dyDescent="0.3">
      <c r="A2069" t="s">
        <v>2179</v>
      </c>
      <c r="B2069" t="s">
        <v>2180</v>
      </c>
      <c r="C2069" t="s">
        <v>2221</v>
      </c>
      <c r="D2069" t="s">
        <v>29</v>
      </c>
      <c r="E2069" s="52">
        <f>Transportation!E2069/1000000</f>
        <v>1.0700000000000001E-5</v>
      </c>
      <c r="F2069" s="55">
        <f t="shared" si="218"/>
        <v>2.5868131868131899E-6</v>
      </c>
      <c r="G2069" s="57">
        <f t="shared" si="219"/>
        <v>2.5868131868131895E-7</v>
      </c>
      <c r="H2069" s="4">
        <f t="shared" si="220"/>
        <v>4.1153846153846194E-8</v>
      </c>
      <c r="I2069">
        <v>271100</v>
      </c>
      <c r="J2069">
        <f t="shared" si="222"/>
        <v>1.1669107801549246</v>
      </c>
      <c r="K2069" s="50">
        <f t="shared" si="217"/>
        <v>1006.0962427580989</v>
      </c>
      <c r="L2069" s="53">
        <f t="shared" si="221"/>
        <v>10.566220963930125</v>
      </c>
      <c r="M2069">
        <v>96.4</v>
      </c>
      <c r="N2069">
        <v>27.6</v>
      </c>
      <c r="O2069">
        <v>312</v>
      </c>
      <c r="P2069">
        <v>45.48</v>
      </c>
      <c r="Q2069">
        <v>12.22</v>
      </c>
      <c r="R2069" s="7">
        <v>11.285</v>
      </c>
      <c r="S2069" s="8">
        <v>309280</v>
      </c>
      <c r="T2069">
        <v>7</v>
      </c>
      <c r="U2069" s="9">
        <v>26.071000000000002</v>
      </c>
      <c r="V2069" s="9">
        <v>24.727</v>
      </c>
      <c r="W2069" s="9">
        <v>25.388999999999999</v>
      </c>
      <c r="X2069" s="9">
        <v>27.09</v>
      </c>
      <c r="Y2069" s="9">
        <v>27.655000000000001</v>
      </c>
    </row>
    <row r="2070" spans="1:25" hidden="1" x14ac:dyDescent="0.3">
      <c r="A2070" t="s">
        <v>2179</v>
      </c>
      <c r="B2070" t="s">
        <v>2180</v>
      </c>
      <c r="C2070" t="s">
        <v>2222</v>
      </c>
      <c r="D2070" t="s">
        <v>29</v>
      </c>
      <c r="E2070" s="52">
        <f>Transportation!E2070/1000000</f>
        <v>7.2599999999999999E-6</v>
      </c>
      <c r="F2070" s="55">
        <f t="shared" si="218"/>
        <v>1.755164835164837E-6</v>
      </c>
      <c r="G2070" s="57">
        <f t="shared" si="219"/>
        <v>1.7551648351648369E-7</v>
      </c>
      <c r="H2070" s="4">
        <f t="shared" si="220"/>
        <v>2.792307692307695E-8</v>
      </c>
      <c r="I2070">
        <v>255700</v>
      </c>
      <c r="J2070">
        <f t="shared" si="222"/>
        <v>0.83943927454047718</v>
      </c>
      <c r="K2070" s="50">
        <f t="shared" si="217"/>
        <v>948.94433520193979</v>
      </c>
      <c r="L2070" s="53">
        <f t="shared" si="221"/>
        <v>7.1692302988909047</v>
      </c>
      <c r="M2070">
        <v>153</v>
      </c>
      <c r="N2070">
        <v>20.700000000000003</v>
      </c>
      <c r="O2070">
        <v>354</v>
      </c>
      <c r="P2070">
        <v>45.42</v>
      </c>
      <c r="Q2070">
        <v>10.99</v>
      </c>
      <c r="R2070" s="7">
        <v>17.077999999999999</v>
      </c>
      <c r="S2070" s="8">
        <v>451210</v>
      </c>
      <c r="T2070">
        <v>9</v>
      </c>
      <c r="U2070" s="9">
        <v>27.527000000000001</v>
      </c>
      <c r="V2070" s="9">
        <v>27.016999999999999</v>
      </c>
      <c r="W2070" s="9">
        <v>24.582000000000001</v>
      </c>
      <c r="X2070" s="9">
        <v>26.664999999999999</v>
      </c>
      <c r="Y2070" s="9">
        <v>27.843</v>
      </c>
    </row>
    <row r="2071" spans="1:25" hidden="1" x14ac:dyDescent="0.3">
      <c r="A2071" t="s">
        <v>2179</v>
      </c>
      <c r="B2071" t="s">
        <v>2180</v>
      </c>
      <c r="C2071" t="s">
        <v>2223</v>
      </c>
      <c r="D2071" t="s">
        <v>29</v>
      </c>
      <c r="E2071" s="52">
        <f>Transportation!E2071/1000000</f>
        <v>4.33E-6</v>
      </c>
      <c r="F2071" s="55">
        <f t="shared" si="218"/>
        <v>1.0468131868131879E-6</v>
      </c>
      <c r="G2071" s="57">
        <f t="shared" si="219"/>
        <v>1.046813186813188E-7</v>
      </c>
      <c r="H2071" s="4">
        <f t="shared" si="220"/>
        <v>1.6653846153846169E-8</v>
      </c>
      <c r="I2071">
        <v>110100</v>
      </c>
      <c r="J2071">
        <f t="shared" si="222"/>
        <v>1.1627436307901908</v>
      </c>
      <c r="K2071" s="50">
        <f t="shared" si="217"/>
        <v>408.59902739825412</v>
      </c>
      <c r="L2071" s="53">
        <f t="shared" si="221"/>
        <v>4.27586324988948</v>
      </c>
      <c r="M2071">
        <v>125</v>
      </c>
      <c r="N2071">
        <v>9.83</v>
      </c>
      <c r="O2071">
        <v>272</v>
      </c>
      <c r="P2071">
        <v>45.51</v>
      </c>
      <c r="Q2071">
        <v>11.44</v>
      </c>
      <c r="R2071" s="7">
        <v>27.690999999999999</v>
      </c>
      <c r="S2071" s="8">
        <v>318810</v>
      </c>
      <c r="T2071">
        <v>8</v>
      </c>
      <c r="U2071" s="9">
        <v>24.998000000000001</v>
      </c>
      <c r="V2071" s="9">
        <v>24.690999999999999</v>
      </c>
      <c r="W2071" s="9">
        <v>22.1</v>
      </c>
      <c r="X2071" s="9">
        <v>24.63</v>
      </c>
      <c r="Y2071" s="9">
        <v>27.655000000000001</v>
      </c>
    </row>
    <row r="2072" spans="1:25" hidden="1" x14ac:dyDescent="0.3">
      <c r="A2072" t="s">
        <v>2224</v>
      </c>
      <c r="B2072" t="s">
        <v>2225</v>
      </c>
      <c r="C2072" t="s">
        <v>398</v>
      </c>
      <c r="D2072" t="s">
        <v>77</v>
      </c>
      <c r="E2072" s="52">
        <f>Transportation!E2072/1000000</f>
        <v>1.6800000000000002E-5</v>
      </c>
      <c r="F2072" s="55">
        <f t="shared" si="218"/>
        <v>4.0615384615384661E-6</v>
      </c>
      <c r="G2072" s="57">
        <f t="shared" si="219"/>
        <v>4.0615384615384664E-7</v>
      </c>
      <c r="H2072" s="4">
        <f t="shared" si="220"/>
        <v>6.4615384615384686E-8</v>
      </c>
      <c r="I2072">
        <v>735500</v>
      </c>
      <c r="J2072">
        <f t="shared" si="222"/>
        <v>0.67532059823249502</v>
      </c>
      <c r="K2072" s="50">
        <f>I2072*CVDJAM</f>
        <v>1524.8750268448996</v>
      </c>
      <c r="L2072" s="53">
        <f t="shared" si="221"/>
        <v>9.2680156382282046</v>
      </c>
      <c r="M2072">
        <v>142</v>
      </c>
      <c r="N2072">
        <v>61.800000000000004</v>
      </c>
      <c r="O2072">
        <v>469</v>
      </c>
      <c r="P2072">
        <v>18.010000000000002</v>
      </c>
      <c r="Q2072">
        <v>-76.81</v>
      </c>
      <c r="R2072" s="7">
        <v>7.5960000000000001</v>
      </c>
      <c r="S2072" s="8">
        <v>411940</v>
      </c>
      <c r="T2072">
        <v>6</v>
      </c>
      <c r="U2072" s="9">
        <v>11.961</v>
      </c>
      <c r="V2072" s="9">
        <v>7.5335999999999999</v>
      </c>
      <c r="W2072" s="9">
        <v>11.638999999999999</v>
      </c>
      <c r="X2072" s="9">
        <v>12.396000000000001</v>
      </c>
      <c r="Y2072" s="9">
        <v>12.698</v>
      </c>
    </row>
    <row r="2073" spans="1:25" hidden="1" x14ac:dyDescent="0.3">
      <c r="A2073" t="s">
        <v>2224</v>
      </c>
      <c r="B2073" t="s">
        <v>2225</v>
      </c>
      <c r="C2073" t="s">
        <v>2226</v>
      </c>
      <c r="D2073" t="s">
        <v>77</v>
      </c>
      <c r="E2073" s="52">
        <f>Transportation!E2073/1000000</f>
        <v>5.7400000000000001E-6</v>
      </c>
      <c r="F2073" s="55">
        <f t="shared" si="218"/>
        <v>1.3876923076923093E-6</v>
      </c>
      <c r="G2073" s="57">
        <f t="shared" si="219"/>
        <v>1.3876923076923091E-7</v>
      </c>
      <c r="H2073" s="4">
        <f t="shared" si="220"/>
        <v>2.2076923076923097E-8</v>
      </c>
      <c r="I2073">
        <v>131500</v>
      </c>
      <c r="J2073">
        <f t="shared" si="222"/>
        <v>1.2905342395437263</v>
      </c>
      <c r="K2073" s="50">
        <f>I2073*CVDJAM</f>
        <v>272.63231275337091</v>
      </c>
      <c r="L2073" s="53">
        <f t="shared" si="221"/>
        <v>3.1665720097279704</v>
      </c>
      <c r="M2073">
        <v>44.1</v>
      </c>
      <c r="N2073">
        <v>19.8</v>
      </c>
      <c r="O2073">
        <v>469</v>
      </c>
      <c r="P2073">
        <v>18</v>
      </c>
      <c r="Q2073">
        <v>-76.97</v>
      </c>
      <c r="R2073" s="7">
        <v>23.693999999999999</v>
      </c>
      <c r="S2073" s="8">
        <v>210190</v>
      </c>
      <c r="T2073">
        <v>4</v>
      </c>
      <c r="U2073" s="9">
        <v>11.413</v>
      </c>
      <c r="V2073" s="9">
        <v>11.430999999999999</v>
      </c>
      <c r="W2073" s="9">
        <v>10.316000000000001</v>
      </c>
      <c r="X2073" s="9">
        <v>11.157</v>
      </c>
      <c r="Y2073" s="9">
        <v>12.295</v>
      </c>
    </row>
    <row r="2074" spans="1:25" hidden="1" x14ac:dyDescent="0.3">
      <c r="A2074" t="s">
        <v>2227</v>
      </c>
      <c r="B2074" t="s">
        <v>2228</v>
      </c>
      <c r="C2074" t="s">
        <v>2229</v>
      </c>
      <c r="D2074" t="s">
        <v>29</v>
      </c>
      <c r="E2074" s="52">
        <f>Transportation!E2074/1000000</f>
        <v>1.0900000000000001E-5</v>
      </c>
      <c r="F2074" s="55">
        <f t="shared" si="218"/>
        <v>2.6351648351648379E-6</v>
      </c>
      <c r="G2074" s="57">
        <f t="shared" si="219"/>
        <v>2.6351648351648381E-7</v>
      </c>
      <c r="H2074" s="4">
        <f t="shared" si="220"/>
        <v>4.1923076923076967E-8</v>
      </c>
      <c r="I2074">
        <v>135400</v>
      </c>
      <c r="J2074">
        <f t="shared" si="222"/>
        <v>2.380078194239291</v>
      </c>
      <c r="K2074" s="50">
        <f t="shared" ref="K2074:K2105" si="223">I2074*CVDJPN</f>
        <v>389.29539352196605</v>
      </c>
      <c r="L2074" s="53">
        <f t="shared" si="221"/>
        <v>8.338981295154916</v>
      </c>
      <c r="M2074">
        <v>22.400000000000002</v>
      </c>
      <c r="N2074">
        <v>28.6</v>
      </c>
      <c r="O2074">
        <v>351</v>
      </c>
      <c r="P2074">
        <v>37.5</v>
      </c>
      <c r="Q2074">
        <v>139.94</v>
      </c>
      <c r="R2074" s="7">
        <v>12.260999999999999</v>
      </c>
      <c r="S2074">
        <v>61735</v>
      </c>
      <c r="T2074">
        <v>2</v>
      </c>
      <c r="U2074" s="9">
        <v>18.262</v>
      </c>
      <c r="V2074" s="9">
        <v>18.253</v>
      </c>
      <c r="W2074" s="9">
        <v>18.186</v>
      </c>
      <c r="X2074" s="9">
        <v>18.259</v>
      </c>
      <c r="Y2074" s="9">
        <v>18.332000000000001</v>
      </c>
    </row>
    <row r="2075" spans="1:25" hidden="1" x14ac:dyDescent="0.3">
      <c r="A2075" t="s">
        <v>2227</v>
      </c>
      <c r="B2075" t="s">
        <v>2228</v>
      </c>
      <c r="C2075" t="s">
        <v>2230</v>
      </c>
      <c r="D2075" t="s">
        <v>29</v>
      </c>
      <c r="E2075" s="52">
        <f>Transportation!E2075/1000000</f>
        <v>7.4400000000000008E-6</v>
      </c>
      <c r="F2075" s="55">
        <f t="shared" si="218"/>
        <v>1.7986813186813207E-6</v>
      </c>
      <c r="G2075" s="57">
        <f t="shared" si="219"/>
        <v>1.7986813186813207E-7</v>
      </c>
      <c r="H2075" s="4">
        <f t="shared" si="220"/>
        <v>2.8615384615384645E-8</v>
      </c>
      <c r="I2075">
        <v>336700</v>
      </c>
      <c r="J2075">
        <f t="shared" si="222"/>
        <v>0.65330083160083174</v>
      </c>
      <c r="K2075" s="50">
        <f t="shared" si="223"/>
        <v>968.06321269457874</v>
      </c>
      <c r="L2075" s="53">
        <f t="shared" si="221"/>
        <v>5.6919285170598704</v>
      </c>
      <c r="M2075">
        <v>80</v>
      </c>
      <c r="N2075">
        <v>37.6</v>
      </c>
      <c r="O2075">
        <v>641</v>
      </c>
      <c r="P2075">
        <v>39.74</v>
      </c>
      <c r="Q2075">
        <v>140.11000000000001</v>
      </c>
      <c r="R2075" s="7">
        <v>17.038</v>
      </c>
      <c r="S2075" s="8">
        <v>147660</v>
      </c>
      <c r="T2075">
        <v>5</v>
      </c>
      <c r="U2075" s="9">
        <v>11.053000000000001</v>
      </c>
      <c r="V2075" s="9">
        <v>6.8339999999999996</v>
      </c>
      <c r="W2075" s="9">
        <v>11.03</v>
      </c>
      <c r="X2075" s="9">
        <v>11.182</v>
      </c>
      <c r="Y2075" s="9">
        <v>11.638999999999999</v>
      </c>
    </row>
    <row r="2076" spans="1:25" hidden="1" x14ac:dyDescent="0.3">
      <c r="A2076" t="s">
        <v>2227</v>
      </c>
      <c r="B2076" t="s">
        <v>2228</v>
      </c>
      <c r="C2076" t="s">
        <v>2231</v>
      </c>
      <c r="D2076" t="s">
        <v>29</v>
      </c>
      <c r="E2076" s="52">
        <f>Transportation!E2076/1000000</f>
        <v>1.2100000000000001E-5</v>
      </c>
      <c r="F2076" s="55">
        <f t="shared" si="218"/>
        <v>2.9252747252747287E-6</v>
      </c>
      <c r="G2076" s="57">
        <f t="shared" si="219"/>
        <v>2.9252747252747285E-7</v>
      </c>
      <c r="H2076" s="4">
        <f t="shared" si="220"/>
        <v>4.6538461538461585E-8</v>
      </c>
      <c r="I2076">
        <v>318700</v>
      </c>
      <c r="J2076">
        <f t="shared" si="222"/>
        <v>1.1225009021022907</v>
      </c>
      <c r="K2076" s="50">
        <f t="shared" si="223"/>
        <v>916.31050159121548</v>
      </c>
      <c r="L2076" s="53">
        <f t="shared" si="221"/>
        <v>9.2570342817774769</v>
      </c>
      <c r="M2076">
        <v>50.6</v>
      </c>
      <c r="N2076">
        <v>44.800000000000004</v>
      </c>
      <c r="O2076">
        <v>462</v>
      </c>
      <c r="P2076">
        <v>40.82</v>
      </c>
      <c r="Q2076">
        <v>140.76</v>
      </c>
      <c r="R2076" s="7">
        <v>10.3</v>
      </c>
      <c r="S2076" s="8">
        <v>144210</v>
      </c>
      <c r="T2076">
        <v>5</v>
      </c>
      <c r="U2076" s="9">
        <v>10.393000000000001</v>
      </c>
      <c r="V2076" s="9">
        <v>3.641</v>
      </c>
      <c r="W2076" s="9">
        <v>9.9575999999999993</v>
      </c>
      <c r="X2076" s="9">
        <v>10.162000000000001</v>
      </c>
      <c r="Y2076" s="9">
        <v>10.978999999999999</v>
      </c>
    </row>
    <row r="2077" spans="1:25" hidden="1" x14ac:dyDescent="0.3">
      <c r="A2077" t="s">
        <v>2227</v>
      </c>
      <c r="B2077" t="s">
        <v>2228</v>
      </c>
      <c r="C2077" t="s">
        <v>2232</v>
      </c>
      <c r="D2077" t="s">
        <v>29</v>
      </c>
      <c r="E2077" s="52">
        <f>Transportation!E2077/1000000</f>
        <v>1.04E-5</v>
      </c>
      <c r="F2077" s="55">
        <f t="shared" si="218"/>
        <v>2.5142857142857172E-6</v>
      </c>
      <c r="G2077" s="57">
        <f t="shared" si="219"/>
        <v>2.514285714285717E-7</v>
      </c>
      <c r="H2077" s="4">
        <f t="shared" si="220"/>
        <v>4.0000000000000041E-8</v>
      </c>
      <c r="I2077">
        <v>359500</v>
      </c>
      <c r="J2077">
        <f t="shared" si="222"/>
        <v>0.85529874826147423</v>
      </c>
      <c r="K2077" s="50">
        <f t="shared" si="223"/>
        <v>1033.6166467588389</v>
      </c>
      <c r="L2077" s="53">
        <f t="shared" si="221"/>
        <v>7.9564592173955146</v>
      </c>
      <c r="M2077">
        <v>97.5</v>
      </c>
      <c r="N2077">
        <v>36.4</v>
      </c>
      <c r="O2077">
        <v>455</v>
      </c>
      <c r="P2077">
        <v>43.79</v>
      </c>
      <c r="Q2077">
        <v>142.38999999999999</v>
      </c>
      <c r="R2077" s="7">
        <v>12.481</v>
      </c>
      <c r="S2077" s="8">
        <v>158940</v>
      </c>
      <c r="T2077">
        <v>5</v>
      </c>
      <c r="U2077" s="9">
        <v>9.5771999999999995</v>
      </c>
      <c r="V2077" s="9">
        <v>9.3363999999999994</v>
      </c>
      <c r="W2077" s="9">
        <v>8.9270999999999994</v>
      </c>
      <c r="X2077" s="9">
        <v>9.0823</v>
      </c>
      <c r="Y2077" s="9">
        <v>9.8550000000000004</v>
      </c>
    </row>
    <row r="2078" spans="1:25" hidden="1" x14ac:dyDescent="0.3">
      <c r="A2078" t="s">
        <v>2227</v>
      </c>
      <c r="B2078" t="s">
        <v>2228</v>
      </c>
      <c r="C2078" t="s">
        <v>2233</v>
      </c>
      <c r="D2078" t="s">
        <v>29</v>
      </c>
      <c r="E2078" s="52">
        <f>Transportation!E2078/1000000</f>
        <v>6.0100000000000001E-6</v>
      </c>
      <c r="F2078" s="55">
        <f t="shared" si="218"/>
        <v>1.4529670329670346E-6</v>
      </c>
      <c r="G2078" s="57">
        <f t="shared" si="219"/>
        <v>1.4529670329670345E-7</v>
      </c>
      <c r="H2078" s="4">
        <f t="shared" si="220"/>
        <v>2.3115384615384639E-8</v>
      </c>
      <c r="I2078">
        <v>163100</v>
      </c>
      <c r="J2078">
        <f t="shared" si="222"/>
        <v>1.0894414699570816</v>
      </c>
      <c r="K2078" s="50">
        <f t="shared" si="223"/>
        <v>468.93706560880838</v>
      </c>
      <c r="L2078" s="53">
        <f t="shared" si="221"/>
        <v>4.5979153746679859</v>
      </c>
      <c r="M2078">
        <v>97.5</v>
      </c>
      <c r="N2078">
        <v>16.5</v>
      </c>
      <c r="O2078">
        <v>319</v>
      </c>
      <c r="P2078">
        <v>36.31</v>
      </c>
      <c r="Q2078">
        <v>139.41999999999999</v>
      </c>
      <c r="R2078" s="7">
        <v>19.302</v>
      </c>
      <c r="S2078" s="8">
        <v>517320</v>
      </c>
      <c r="T2078">
        <v>5</v>
      </c>
      <c r="U2078" s="9">
        <v>23.832999999999998</v>
      </c>
      <c r="V2078" s="9">
        <v>24.238</v>
      </c>
      <c r="W2078" s="9">
        <v>20.850999999999999</v>
      </c>
      <c r="X2078" s="9">
        <v>23.916</v>
      </c>
      <c r="Y2078" s="9">
        <v>26.477</v>
      </c>
    </row>
    <row r="2079" spans="1:25" hidden="1" x14ac:dyDescent="0.3">
      <c r="A2079" t="s">
        <v>2227</v>
      </c>
      <c r="B2079" t="s">
        <v>2228</v>
      </c>
      <c r="C2079" t="s">
        <v>2234</v>
      </c>
      <c r="D2079" t="s">
        <v>29</v>
      </c>
      <c r="E2079" s="52">
        <f>Transportation!E2079/1000000</f>
        <v>8.3499999999999997E-6</v>
      </c>
      <c r="F2079" s="55">
        <f t="shared" si="218"/>
        <v>2.0186813186813207E-6</v>
      </c>
      <c r="G2079" s="57">
        <f t="shared" si="219"/>
        <v>2.0186813186813208E-7</v>
      </c>
      <c r="H2079" s="4">
        <f t="shared" si="220"/>
        <v>3.2115384615384646E-8</v>
      </c>
      <c r="I2079">
        <v>126500</v>
      </c>
      <c r="J2079">
        <f t="shared" si="222"/>
        <v>1.9515484683794466</v>
      </c>
      <c r="K2079" s="50">
        <f t="shared" si="223"/>
        <v>363.70655303196975</v>
      </c>
      <c r="L2079" s="53">
        <f t="shared" si="221"/>
        <v>6.3881186985819758</v>
      </c>
      <c r="M2079">
        <v>22.400000000000002</v>
      </c>
      <c r="N2079">
        <v>26.700000000000003</v>
      </c>
      <c r="O2079">
        <v>419</v>
      </c>
      <c r="P2079">
        <v>33.299999999999997</v>
      </c>
      <c r="Q2079">
        <v>131.49</v>
      </c>
      <c r="R2079" s="7">
        <v>15.651</v>
      </c>
      <c r="S2079" s="8">
        <v>195290</v>
      </c>
      <c r="T2079">
        <v>4</v>
      </c>
      <c r="U2079" s="9">
        <v>18.239999999999998</v>
      </c>
      <c r="V2079" s="9">
        <v>18.547000000000001</v>
      </c>
      <c r="W2079" s="9">
        <v>17.942</v>
      </c>
      <c r="X2079" s="9">
        <v>18.768999999999998</v>
      </c>
      <c r="Y2079" s="9">
        <v>20.465</v>
      </c>
    </row>
    <row r="2080" spans="1:25" hidden="1" x14ac:dyDescent="0.3">
      <c r="A2080" t="s">
        <v>2227</v>
      </c>
      <c r="B2080" t="s">
        <v>2228</v>
      </c>
      <c r="C2080" t="s">
        <v>2235</v>
      </c>
      <c r="D2080" t="s">
        <v>29</v>
      </c>
      <c r="E2080" s="52">
        <f>Transportation!E2080/1000000</f>
        <v>3.89E-6</v>
      </c>
      <c r="F2080" s="55">
        <f t="shared" si="218"/>
        <v>9.4043956043956146E-7</v>
      </c>
      <c r="G2080" s="57">
        <f t="shared" si="219"/>
        <v>9.4043956043956144E-8</v>
      </c>
      <c r="H2080" s="4">
        <f t="shared" si="220"/>
        <v>1.4961538461538476E-8</v>
      </c>
      <c r="I2080">
        <v>251600</v>
      </c>
      <c r="J2080">
        <f t="shared" si="222"/>
        <v>0.45711171999205086</v>
      </c>
      <c r="K2080" s="50">
        <f t="shared" si="223"/>
        <v>723.38789520034459</v>
      </c>
      <c r="L2080" s="53">
        <f t="shared" si="221"/>
        <v>2.9760217649681309</v>
      </c>
      <c r="M2080">
        <v>229</v>
      </c>
      <c r="N2080">
        <v>16.600000000000001</v>
      </c>
      <c r="O2080">
        <v>505</v>
      </c>
      <c r="P2080">
        <v>35.15</v>
      </c>
      <c r="Q2080">
        <v>138.79</v>
      </c>
      <c r="R2080" s="7">
        <v>30.402999999999999</v>
      </c>
      <c r="S2080" s="8">
        <v>813130</v>
      </c>
      <c r="T2080">
        <v>13</v>
      </c>
      <c r="U2080" s="9">
        <v>15.859</v>
      </c>
      <c r="V2080" s="9">
        <v>15.29</v>
      </c>
      <c r="W2080" s="9">
        <v>13.4</v>
      </c>
      <c r="X2080" s="9">
        <v>15.265000000000001</v>
      </c>
      <c r="Y2080" s="9">
        <v>16.766999999999999</v>
      </c>
    </row>
    <row r="2081" spans="1:25" hidden="1" x14ac:dyDescent="0.3">
      <c r="A2081" t="s">
        <v>2227</v>
      </c>
      <c r="B2081" t="s">
        <v>2228</v>
      </c>
      <c r="C2081" t="s">
        <v>2236</v>
      </c>
      <c r="D2081" t="s">
        <v>29</v>
      </c>
      <c r="E2081" s="52">
        <f>Transportation!E2081/1000000</f>
        <v>4.6000000000000009E-6</v>
      </c>
      <c r="F2081" s="55">
        <f t="shared" si="218"/>
        <v>1.1120879120879134E-6</v>
      </c>
      <c r="G2081" s="57">
        <f t="shared" si="219"/>
        <v>1.1120879120879134E-7</v>
      </c>
      <c r="H2081" s="4">
        <f t="shared" si="220"/>
        <v>1.7692307692307711E-8</v>
      </c>
      <c r="I2081">
        <v>141600</v>
      </c>
      <c r="J2081">
        <f t="shared" si="222"/>
        <v>0.96045709745762731</v>
      </c>
      <c r="K2081" s="50">
        <f t="shared" si="223"/>
        <v>407.1213273464578</v>
      </c>
      <c r="L2081" s="53">
        <f t="shared" si="221"/>
        <v>3.5192031153864787</v>
      </c>
      <c r="M2081">
        <v>170</v>
      </c>
      <c r="N2081">
        <v>10.9</v>
      </c>
      <c r="O2081">
        <v>271</v>
      </c>
      <c r="P2081">
        <v>34.840000000000003</v>
      </c>
      <c r="Q2081">
        <v>138.26</v>
      </c>
      <c r="R2081" s="7">
        <v>24.98</v>
      </c>
      <c r="S2081" s="8">
        <v>314720</v>
      </c>
      <c r="T2081">
        <v>7</v>
      </c>
      <c r="U2081" s="9">
        <v>17.033000000000001</v>
      </c>
      <c r="V2081" s="9">
        <v>13.349</v>
      </c>
      <c r="W2081" s="9">
        <v>14.198</v>
      </c>
      <c r="X2081" s="9">
        <v>15.289</v>
      </c>
      <c r="Y2081" s="9">
        <v>17.257999999999999</v>
      </c>
    </row>
    <row r="2082" spans="1:25" hidden="1" x14ac:dyDescent="0.3">
      <c r="A2082" t="s">
        <v>2227</v>
      </c>
      <c r="B2082" t="s">
        <v>2228</v>
      </c>
      <c r="C2082" t="s">
        <v>2237</v>
      </c>
      <c r="D2082" t="s">
        <v>29</v>
      </c>
      <c r="E2082" s="52">
        <f>Transportation!E2082/1000000</f>
        <v>5.0600000000000007E-6</v>
      </c>
      <c r="F2082" s="55">
        <f t="shared" si="218"/>
        <v>1.2232967032967046E-6</v>
      </c>
      <c r="G2082" s="57">
        <f t="shared" si="219"/>
        <v>1.2232967032967047E-7</v>
      </c>
      <c r="H2082" s="4">
        <f t="shared" si="220"/>
        <v>1.9461538461538483E-8</v>
      </c>
      <c r="I2082">
        <v>269600</v>
      </c>
      <c r="J2082">
        <f t="shared" si="222"/>
        <v>0.55489910051928781</v>
      </c>
      <c r="K2082" s="50">
        <f t="shared" si="223"/>
        <v>775.14060630370784</v>
      </c>
      <c r="L2082" s="53">
        <f t="shared" si="221"/>
        <v>3.8711234269251258</v>
      </c>
      <c r="M2082">
        <v>53.800000000000004</v>
      </c>
      <c r="N2082">
        <v>36.800000000000004</v>
      </c>
      <c r="O2082">
        <v>982</v>
      </c>
      <c r="P2082">
        <v>36.08</v>
      </c>
      <c r="Q2082">
        <v>136.22999999999999</v>
      </c>
      <c r="R2082" s="7">
        <v>26.722000000000001</v>
      </c>
      <c r="S2082" s="8">
        <v>172510</v>
      </c>
      <c r="T2082">
        <v>3</v>
      </c>
      <c r="U2082" s="9">
        <v>18.869</v>
      </c>
      <c r="V2082" s="9">
        <v>18.888000000000002</v>
      </c>
      <c r="W2082" s="9">
        <v>18.818000000000001</v>
      </c>
      <c r="X2082" s="9">
        <v>18.867000000000001</v>
      </c>
      <c r="Y2082" s="9">
        <v>19.158000000000001</v>
      </c>
    </row>
    <row r="2083" spans="1:25" hidden="1" x14ac:dyDescent="0.3">
      <c r="A2083" t="s">
        <v>2227</v>
      </c>
      <c r="B2083" t="s">
        <v>2228</v>
      </c>
      <c r="C2083" t="s">
        <v>2238</v>
      </c>
      <c r="D2083" t="s">
        <v>29</v>
      </c>
      <c r="E2083" s="52">
        <f>Transportation!E2083/1000000</f>
        <v>2.83E-5</v>
      </c>
      <c r="F2083" s="55">
        <f t="shared" si="218"/>
        <v>6.8417582417582485E-6</v>
      </c>
      <c r="G2083" s="57">
        <f t="shared" si="219"/>
        <v>6.841758241758249E-7</v>
      </c>
      <c r="H2083" s="4">
        <f t="shared" si="220"/>
        <v>1.0884615384615395E-7</v>
      </c>
      <c r="I2083">
        <v>1342000</v>
      </c>
      <c r="J2083">
        <f t="shared" si="222"/>
        <v>0.62347251304023843</v>
      </c>
      <c r="K2083" s="50">
        <f t="shared" si="223"/>
        <v>3858.4521278174179</v>
      </c>
      <c r="L2083" s="53">
        <f t="shared" si="221"/>
        <v>21.650749601182024</v>
      </c>
      <c r="M2083">
        <v>331</v>
      </c>
      <c r="N2083">
        <v>73.7</v>
      </c>
      <c r="O2083">
        <v>258</v>
      </c>
      <c r="P2083">
        <v>33.6</v>
      </c>
      <c r="Q2083">
        <v>130.44</v>
      </c>
      <c r="R2083" s="7">
        <v>3.5036999999999998</v>
      </c>
      <c r="S2083" s="8">
        <v>2123100</v>
      </c>
      <c r="T2083">
        <v>15</v>
      </c>
      <c r="U2083" s="9">
        <v>25.605</v>
      </c>
      <c r="V2083" s="9">
        <v>22.181999999999999</v>
      </c>
      <c r="W2083" s="9">
        <v>18.088000000000001</v>
      </c>
      <c r="X2083" s="9">
        <v>23.224</v>
      </c>
      <c r="Y2083" s="9">
        <v>26.571000000000002</v>
      </c>
    </row>
    <row r="2084" spans="1:25" hidden="1" x14ac:dyDescent="0.3">
      <c r="A2084" t="s">
        <v>2227</v>
      </c>
      <c r="B2084" t="s">
        <v>2228</v>
      </c>
      <c r="C2084" t="s">
        <v>2239</v>
      </c>
      <c r="D2084" t="s">
        <v>29</v>
      </c>
      <c r="E2084" s="52">
        <f>Transportation!E2084/1000000</f>
        <v>1.0200000000000001E-5</v>
      </c>
      <c r="F2084" s="55">
        <f t="shared" si="218"/>
        <v>2.4659340659340687E-6</v>
      </c>
      <c r="G2084" s="57">
        <f t="shared" si="219"/>
        <v>2.4659340659340688E-7</v>
      </c>
      <c r="H2084" s="4">
        <f t="shared" si="220"/>
        <v>3.9230769230769267E-8</v>
      </c>
      <c r="I2084">
        <v>291100</v>
      </c>
      <c r="J2084">
        <f t="shared" si="222"/>
        <v>1.0359561147372036</v>
      </c>
      <c r="K2084" s="50">
        <f t="shared" si="223"/>
        <v>836.95634456605842</v>
      </c>
      <c r="L2084" s="53">
        <f t="shared" si="221"/>
        <v>7.8034503862917548</v>
      </c>
      <c r="M2084">
        <v>49.300000000000004</v>
      </c>
      <c r="N2084">
        <v>41.5</v>
      </c>
      <c r="O2084">
        <v>513</v>
      </c>
      <c r="P2084">
        <v>37.770000000000003</v>
      </c>
      <c r="Q2084">
        <v>140.47</v>
      </c>
      <c r="R2084" s="7">
        <v>12.365</v>
      </c>
      <c r="S2084" s="8">
        <v>147960</v>
      </c>
      <c r="T2084">
        <v>4</v>
      </c>
      <c r="U2084" s="9">
        <v>14.74</v>
      </c>
      <c r="V2084" s="9">
        <v>14.691000000000001</v>
      </c>
      <c r="W2084" s="9">
        <v>14.247999999999999</v>
      </c>
      <c r="X2084" s="9">
        <v>14.571</v>
      </c>
      <c r="Y2084" s="9">
        <v>14.744999999999999</v>
      </c>
    </row>
    <row r="2085" spans="1:25" hidden="1" x14ac:dyDescent="0.3">
      <c r="A2085" t="s">
        <v>2227</v>
      </c>
      <c r="B2085" t="s">
        <v>2228</v>
      </c>
      <c r="C2085" t="s">
        <v>2240</v>
      </c>
      <c r="D2085" t="s">
        <v>29</v>
      </c>
      <c r="E2085" s="52">
        <f>Transportation!E2085/1000000</f>
        <v>1.04E-5</v>
      </c>
      <c r="F2085" s="55">
        <f t="shared" si="218"/>
        <v>2.5142857142857172E-6</v>
      </c>
      <c r="G2085" s="57">
        <f t="shared" si="219"/>
        <v>2.514285714285717E-7</v>
      </c>
      <c r="H2085" s="4">
        <f t="shared" si="220"/>
        <v>4.0000000000000041E-8</v>
      </c>
      <c r="I2085">
        <v>456900</v>
      </c>
      <c r="J2085">
        <f t="shared" si="222"/>
        <v>0.67296979645436639</v>
      </c>
      <c r="K2085" s="50">
        <f t="shared" si="223"/>
        <v>1313.6563168403713</v>
      </c>
      <c r="L2085" s="53">
        <f t="shared" si="221"/>
        <v>7.9564592173955164</v>
      </c>
      <c r="M2085">
        <v>56.400000000000006</v>
      </c>
      <c r="N2085">
        <v>60.900000000000006</v>
      </c>
      <c r="O2085">
        <v>744</v>
      </c>
      <c r="P2085">
        <v>34.49</v>
      </c>
      <c r="Q2085">
        <v>133.4</v>
      </c>
      <c r="R2085" s="7">
        <v>12.227</v>
      </c>
      <c r="S2085" s="8">
        <v>284840</v>
      </c>
      <c r="T2085">
        <v>4</v>
      </c>
      <c r="U2085" s="9">
        <v>21.364000000000001</v>
      </c>
      <c r="V2085" s="9">
        <v>21.183</v>
      </c>
      <c r="W2085" s="9">
        <v>20.417000000000002</v>
      </c>
      <c r="X2085" s="9">
        <v>20.995000000000001</v>
      </c>
      <c r="Y2085" s="9">
        <v>21.765000000000001</v>
      </c>
    </row>
    <row r="2086" spans="1:25" hidden="1" x14ac:dyDescent="0.3">
      <c r="A2086" t="s">
        <v>2227</v>
      </c>
      <c r="B2086" t="s">
        <v>2228</v>
      </c>
      <c r="C2086" t="s">
        <v>2241</v>
      </c>
      <c r="D2086" t="s">
        <v>29</v>
      </c>
      <c r="E2086" s="52">
        <f>Transportation!E2086/1000000</f>
        <v>5.9699999999999996E-6</v>
      </c>
      <c r="F2086" s="55">
        <f t="shared" si="218"/>
        <v>1.4432967032967046E-6</v>
      </c>
      <c r="G2086" s="57">
        <f t="shared" si="219"/>
        <v>1.4432967032967048E-7</v>
      </c>
      <c r="H2086" s="4">
        <f t="shared" si="220"/>
        <v>2.2961538461538481E-8</v>
      </c>
      <c r="I2086">
        <v>248600</v>
      </c>
      <c r="J2086">
        <f t="shared" si="222"/>
        <v>0.70999713897827832</v>
      </c>
      <c r="K2086" s="50">
        <f t="shared" si="223"/>
        <v>714.76244334978401</v>
      </c>
      <c r="L2086" s="53">
        <f t="shared" si="221"/>
        <v>4.5673136084472334</v>
      </c>
      <c r="M2086">
        <v>54.900000000000006</v>
      </c>
      <c r="N2086">
        <v>33.6</v>
      </c>
      <c r="O2086">
        <v>733</v>
      </c>
      <c r="P2086">
        <v>40.520000000000003</v>
      </c>
      <c r="Q2086">
        <v>141.5</v>
      </c>
      <c r="R2086" s="7">
        <v>21.847999999999999</v>
      </c>
      <c r="S2086" s="8">
        <v>188240</v>
      </c>
      <c r="T2086">
        <v>4</v>
      </c>
      <c r="U2086" s="9">
        <v>12.176</v>
      </c>
      <c r="V2086" s="9">
        <v>7.6185999999999998</v>
      </c>
      <c r="W2086" s="9">
        <v>11.284000000000001</v>
      </c>
      <c r="X2086" s="9">
        <v>11.537000000000001</v>
      </c>
      <c r="Y2086" s="9">
        <v>12.194000000000001</v>
      </c>
    </row>
    <row r="2087" spans="1:25" hidden="1" x14ac:dyDescent="0.3">
      <c r="A2087" t="s">
        <v>2227</v>
      </c>
      <c r="B2087" t="s">
        <v>2228</v>
      </c>
      <c r="C2087" t="s">
        <v>2242</v>
      </c>
      <c r="D2087" t="s">
        <v>29</v>
      </c>
      <c r="E2087" s="52">
        <f>Transportation!E2087/1000000</f>
        <v>9.2000000000000017E-6</v>
      </c>
      <c r="F2087" s="55">
        <f t="shared" si="218"/>
        <v>2.2241758241758269E-6</v>
      </c>
      <c r="G2087" s="57">
        <f t="shared" si="219"/>
        <v>2.2241758241758268E-7</v>
      </c>
      <c r="H2087" s="4">
        <f t="shared" si="220"/>
        <v>3.5384615384615422E-8</v>
      </c>
      <c r="I2087">
        <v>305300</v>
      </c>
      <c r="J2087">
        <f t="shared" si="222"/>
        <v>0.89093170651817899</v>
      </c>
      <c r="K2087" s="50">
        <f t="shared" si="223"/>
        <v>877.78348332537837</v>
      </c>
      <c r="L2087" s="53">
        <f t="shared" si="221"/>
        <v>7.0384062307729574</v>
      </c>
      <c r="M2087">
        <v>80.2</v>
      </c>
      <c r="N2087">
        <v>34.1</v>
      </c>
      <c r="O2087">
        <v>460</v>
      </c>
      <c r="P2087">
        <v>41.8</v>
      </c>
      <c r="Q2087">
        <v>140.78</v>
      </c>
      <c r="R2087" s="7">
        <v>13.488</v>
      </c>
      <c r="S2087" s="8">
        <v>162860</v>
      </c>
      <c r="T2087">
        <v>6</v>
      </c>
      <c r="U2087" s="9">
        <v>9.7824000000000009</v>
      </c>
      <c r="V2087" s="9">
        <v>6.0818000000000003</v>
      </c>
      <c r="W2087" s="9">
        <v>8.9788999999999994</v>
      </c>
      <c r="X2087" s="9">
        <v>9.6751000000000005</v>
      </c>
      <c r="Y2087" s="9">
        <v>10.06</v>
      </c>
    </row>
    <row r="2088" spans="1:25" hidden="1" x14ac:dyDescent="0.3">
      <c r="A2088" t="s">
        <v>2227</v>
      </c>
      <c r="B2088" t="s">
        <v>2228</v>
      </c>
      <c r="C2088" t="s">
        <v>2243</v>
      </c>
      <c r="D2088" t="s">
        <v>29</v>
      </c>
      <c r="E2088" s="52">
        <f>Transportation!E2088/1000000</f>
        <v>1.0700000000000001E-5</v>
      </c>
      <c r="F2088" s="55">
        <f t="shared" si="218"/>
        <v>2.5868131868131899E-6</v>
      </c>
      <c r="G2088" s="57">
        <f t="shared" si="219"/>
        <v>2.5868131868131895E-7</v>
      </c>
      <c r="H2088" s="4">
        <f t="shared" si="220"/>
        <v>4.1153846153846194E-8</v>
      </c>
      <c r="I2088">
        <v>107200</v>
      </c>
      <c r="J2088">
        <f t="shared" si="222"/>
        <v>2.9510215718283588</v>
      </c>
      <c r="K2088" s="50">
        <f t="shared" si="223"/>
        <v>308.21614612669686</v>
      </c>
      <c r="L2088" s="53">
        <f t="shared" si="221"/>
        <v>8.1859724640511562</v>
      </c>
      <c r="M2088">
        <v>15</v>
      </c>
      <c r="N2088">
        <v>27.700000000000003</v>
      </c>
      <c r="O2088">
        <v>339</v>
      </c>
      <c r="P2088">
        <v>39.39</v>
      </c>
      <c r="Q2088">
        <v>141.11000000000001</v>
      </c>
      <c r="R2088" s="7">
        <v>12.252000000000001</v>
      </c>
      <c r="S2088">
        <v>70480</v>
      </c>
      <c r="T2088">
        <v>4</v>
      </c>
      <c r="U2088" s="9">
        <v>11.722</v>
      </c>
      <c r="V2088" s="9">
        <v>11.871</v>
      </c>
      <c r="W2088" s="9">
        <v>11.587999999999999</v>
      </c>
      <c r="X2088" s="9">
        <v>12.144</v>
      </c>
      <c r="Y2088" s="9">
        <v>12.446</v>
      </c>
    </row>
    <row r="2089" spans="1:25" hidden="1" x14ac:dyDescent="0.3">
      <c r="A2089" t="s">
        <v>2227</v>
      </c>
      <c r="B2089" t="s">
        <v>2228</v>
      </c>
      <c r="C2089" t="s">
        <v>2244</v>
      </c>
      <c r="D2089" t="s">
        <v>29</v>
      </c>
      <c r="E2089" s="52">
        <f>Transportation!E2089/1000000</f>
        <v>1.19E-5</v>
      </c>
      <c r="F2089" s="55">
        <f t="shared" si="218"/>
        <v>2.8769230769230798E-6</v>
      </c>
      <c r="G2089" s="57">
        <f t="shared" si="219"/>
        <v>2.8769230769230799E-7</v>
      </c>
      <c r="H2089" s="4">
        <f t="shared" si="220"/>
        <v>4.5769230769230812E-8</v>
      </c>
      <c r="I2089">
        <v>175400</v>
      </c>
      <c r="J2089">
        <f t="shared" si="222"/>
        <v>2.0058606755986319</v>
      </c>
      <c r="K2089" s="50">
        <f t="shared" si="223"/>
        <v>504.30141819610662</v>
      </c>
      <c r="L2089" s="53">
        <f t="shared" si="221"/>
        <v>9.1040254506737153</v>
      </c>
      <c r="M2089">
        <v>15.200000000000001</v>
      </c>
      <c r="N2089">
        <v>45</v>
      </c>
      <c r="O2089">
        <v>483</v>
      </c>
      <c r="P2089">
        <v>34.43</v>
      </c>
      <c r="Q2089">
        <v>132.72999999999999</v>
      </c>
      <c r="R2089" s="7">
        <v>10.73</v>
      </c>
      <c r="S2089" s="8">
        <v>136730</v>
      </c>
      <c r="T2089">
        <v>3</v>
      </c>
      <c r="U2089" s="9">
        <v>15.728</v>
      </c>
      <c r="V2089" s="9">
        <v>15.938000000000001</v>
      </c>
      <c r="W2089" s="9">
        <v>15.685</v>
      </c>
      <c r="X2089" s="9">
        <v>17.356000000000002</v>
      </c>
      <c r="Y2089" s="9">
        <v>17.698</v>
      </c>
    </row>
    <row r="2090" spans="1:25" hidden="1" x14ac:dyDescent="0.3">
      <c r="A2090" t="s">
        <v>2227</v>
      </c>
      <c r="B2090" t="s">
        <v>2228</v>
      </c>
      <c r="C2090" t="s">
        <v>2245</v>
      </c>
      <c r="D2090" t="s">
        <v>29</v>
      </c>
      <c r="E2090" s="52">
        <f>Transportation!E2090/1000000</f>
        <v>8.9399999999999991E-6</v>
      </c>
      <c r="F2090" s="55">
        <f t="shared" si="218"/>
        <v>2.1613186813186833E-6</v>
      </c>
      <c r="G2090" s="57">
        <f t="shared" si="219"/>
        <v>2.1613186813186833E-7</v>
      </c>
      <c r="H2090" s="4">
        <f t="shared" si="220"/>
        <v>3.4384615384615413E-8</v>
      </c>
      <c r="I2090">
        <v>114400</v>
      </c>
      <c r="J2090">
        <f t="shared" si="222"/>
        <v>2.3104410183566433</v>
      </c>
      <c r="K2090" s="50">
        <f t="shared" si="223"/>
        <v>328.91723056804221</v>
      </c>
      <c r="L2090" s="53">
        <f t="shared" si="221"/>
        <v>6.8394947503380683</v>
      </c>
      <c r="M2090">
        <v>11.9</v>
      </c>
      <c r="N2090">
        <v>33.200000000000003</v>
      </c>
      <c r="O2090">
        <v>494</v>
      </c>
      <c r="P2090">
        <v>35.11</v>
      </c>
      <c r="Q2090">
        <v>136.21</v>
      </c>
      <c r="R2090" s="7">
        <v>14.872999999999999</v>
      </c>
      <c r="S2090" s="8">
        <v>208260</v>
      </c>
      <c r="T2090">
        <v>4</v>
      </c>
      <c r="U2090" s="9">
        <v>21.530999999999999</v>
      </c>
      <c r="V2090" s="9">
        <v>21.143999999999998</v>
      </c>
      <c r="W2090" s="9">
        <v>18.77</v>
      </c>
      <c r="X2090" s="9">
        <v>21.308</v>
      </c>
      <c r="Y2090" s="9">
        <v>22.866</v>
      </c>
    </row>
    <row r="2091" spans="1:25" hidden="1" x14ac:dyDescent="0.3">
      <c r="A2091" t="s">
        <v>2227</v>
      </c>
      <c r="B2091" t="s">
        <v>2228</v>
      </c>
      <c r="C2091" t="s">
        <v>2246</v>
      </c>
      <c r="D2091" t="s">
        <v>29</v>
      </c>
      <c r="E2091" s="52">
        <f>Transportation!E2091/1000000</f>
        <v>3.8299999999999998E-6</v>
      </c>
      <c r="F2091" s="55">
        <f t="shared" si="218"/>
        <v>9.2593406593406686E-7</v>
      </c>
      <c r="G2091" s="57">
        <f t="shared" si="219"/>
        <v>9.2593406593406684E-8</v>
      </c>
      <c r="H2091" s="4">
        <f t="shared" si="220"/>
        <v>1.4730769230769243E-8</v>
      </c>
      <c r="I2091">
        <v>107900</v>
      </c>
      <c r="J2091">
        <f t="shared" si="222"/>
        <v>1.0494475092678404</v>
      </c>
      <c r="K2091" s="50">
        <f t="shared" si="223"/>
        <v>310.22875155849437</v>
      </c>
      <c r="L2091" s="53">
        <f t="shared" si="221"/>
        <v>2.9301191156370021</v>
      </c>
      <c r="M2091">
        <v>22.200000000000003</v>
      </c>
      <c r="N2091">
        <v>22.900000000000002</v>
      </c>
      <c r="O2091">
        <v>812</v>
      </c>
      <c r="P2091">
        <v>35.26</v>
      </c>
      <c r="Q2091">
        <v>136.25</v>
      </c>
      <c r="R2091" s="7">
        <v>35.429000000000002</v>
      </c>
      <c r="S2091">
        <v>73491</v>
      </c>
      <c r="T2091">
        <v>1</v>
      </c>
      <c r="U2091" s="9">
        <v>20.513000000000002</v>
      </c>
      <c r="V2091" s="9">
        <v>20.513000000000002</v>
      </c>
      <c r="W2091" s="9">
        <v>20.513000000000002</v>
      </c>
      <c r="X2091" s="9">
        <v>20.513000000000002</v>
      </c>
      <c r="Y2091" s="9">
        <v>20.513000000000002</v>
      </c>
    </row>
    <row r="2092" spans="1:25" hidden="1" x14ac:dyDescent="0.3">
      <c r="A2092" t="s">
        <v>2227</v>
      </c>
      <c r="B2092" t="s">
        <v>2228</v>
      </c>
      <c r="C2092" t="s">
        <v>2247</v>
      </c>
      <c r="D2092" t="s">
        <v>29</v>
      </c>
      <c r="E2092" s="52">
        <f>Transportation!E2092/1000000</f>
        <v>1.1700000000000001E-5</v>
      </c>
      <c r="F2092" s="55">
        <f t="shared" si="218"/>
        <v>2.8285714285714317E-6</v>
      </c>
      <c r="G2092" s="57">
        <f t="shared" si="219"/>
        <v>2.8285714285714317E-7</v>
      </c>
      <c r="H2092" s="4">
        <f t="shared" si="220"/>
        <v>4.5000000000000046E-8</v>
      </c>
      <c r="I2092">
        <v>193200</v>
      </c>
      <c r="J2092">
        <f t="shared" si="222"/>
        <v>1.7904497282608698</v>
      </c>
      <c r="K2092" s="50">
        <f t="shared" si="223"/>
        <v>555.47909917609923</v>
      </c>
      <c r="L2092" s="53">
        <f t="shared" si="221"/>
        <v>8.9510166195699554</v>
      </c>
      <c r="M2092">
        <v>37.6</v>
      </c>
      <c r="N2092">
        <v>31.5</v>
      </c>
      <c r="O2092">
        <v>338</v>
      </c>
      <c r="P2092">
        <v>40.61</v>
      </c>
      <c r="Q2092">
        <v>140.49</v>
      </c>
      <c r="R2092" s="7">
        <v>10.742000000000001</v>
      </c>
      <c r="S2092" s="8">
        <v>184310</v>
      </c>
      <c r="T2092">
        <v>6</v>
      </c>
      <c r="U2092" s="9">
        <v>12.058999999999999</v>
      </c>
      <c r="V2092" s="9">
        <v>11.760999999999999</v>
      </c>
      <c r="W2092" s="9">
        <v>10.163</v>
      </c>
      <c r="X2092" s="9">
        <v>11.257999999999999</v>
      </c>
      <c r="Y2092" s="9">
        <v>12.497</v>
      </c>
    </row>
    <row r="2093" spans="1:25" hidden="1" x14ac:dyDescent="0.3">
      <c r="A2093" t="s">
        <v>2227</v>
      </c>
      <c r="B2093" t="s">
        <v>2228</v>
      </c>
      <c r="C2093" t="s">
        <v>2248</v>
      </c>
      <c r="D2093" t="s">
        <v>29</v>
      </c>
      <c r="E2093" s="52">
        <f>Transportation!E2093/1000000</f>
        <v>1.6100000000000002E-5</v>
      </c>
      <c r="F2093" s="55">
        <f t="shared" si="218"/>
        <v>3.8923076923076969E-6</v>
      </c>
      <c r="G2093" s="57">
        <f t="shared" si="219"/>
        <v>3.8923076923076966E-7</v>
      </c>
      <c r="H2093" s="4">
        <f t="shared" si="220"/>
        <v>6.1923076923076987E-8</v>
      </c>
      <c r="I2093">
        <v>1134000</v>
      </c>
      <c r="J2093">
        <f t="shared" si="222"/>
        <v>0.41975532407407418</v>
      </c>
      <c r="K2093" s="50">
        <f t="shared" si="223"/>
        <v>3260.4207995118868</v>
      </c>
      <c r="L2093" s="53">
        <f t="shared" si="221"/>
        <v>12.317210903852677</v>
      </c>
      <c r="M2093">
        <v>268</v>
      </c>
      <c r="N2093">
        <v>69.2</v>
      </c>
      <c r="O2093">
        <v>483</v>
      </c>
      <c r="P2093">
        <v>34.369999999999997</v>
      </c>
      <c r="Q2093">
        <v>132.41999999999999</v>
      </c>
      <c r="R2093" s="7">
        <v>6.9813999999999998</v>
      </c>
      <c r="S2093" s="8">
        <v>1227400</v>
      </c>
      <c r="T2093">
        <v>13</v>
      </c>
      <c r="U2093" s="9">
        <v>20.32</v>
      </c>
      <c r="V2093" s="9">
        <v>14.023</v>
      </c>
      <c r="W2093" s="9">
        <v>15.24</v>
      </c>
      <c r="X2093" s="9">
        <v>18.233000000000001</v>
      </c>
      <c r="Y2093" s="9">
        <v>20.899000000000001</v>
      </c>
    </row>
    <row r="2094" spans="1:25" hidden="1" x14ac:dyDescent="0.3">
      <c r="A2094" t="s">
        <v>2227</v>
      </c>
      <c r="B2094" t="s">
        <v>2228</v>
      </c>
      <c r="C2094" t="s">
        <v>2249</v>
      </c>
      <c r="D2094" t="s">
        <v>29</v>
      </c>
      <c r="E2094" s="52">
        <f>Transportation!E2094/1000000</f>
        <v>5.0200000000000002E-6</v>
      </c>
      <c r="F2094" s="55">
        <f t="shared" si="218"/>
        <v>1.2136263736263749E-6</v>
      </c>
      <c r="G2094" s="57">
        <f t="shared" si="219"/>
        <v>1.213626373626375E-7</v>
      </c>
      <c r="H2094" s="4">
        <f t="shared" si="220"/>
        <v>1.9307692307692326E-8</v>
      </c>
      <c r="I2094">
        <v>206600</v>
      </c>
      <c r="J2094">
        <f t="shared" si="222"/>
        <v>0.71838423281703778</v>
      </c>
      <c r="K2094" s="50">
        <f t="shared" si="223"/>
        <v>594.00611744193634</v>
      </c>
      <c r="L2094" s="53">
        <f t="shared" si="221"/>
        <v>3.8405216607043746</v>
      </c>
      <c r="M2094">
        <v>54.2</v>
      </c>
      <c r="N2094">
        <v>28.1</v>
      </c>
      <c r="O2094">
        <v>717</v>
      </c>
      <c r="P2094">
        <v>36.58</v>
      </c>
      <c r="Q2094">
        <v>140.65</v>
      </c>
      <c r="R2094" s="7">
        <v>25.571000000000002</v>
      </c>
      <c r="S2094" s="8">
        <v>115790</v>
      </c>
      <c r="T2094">
        <v>5</v>
      </c>
      <c r="U2094" s="9">
        <v>17.748000000000001</v>
      </c>
      <c r="V2094" s="9">
        <v>6.1116999999999999</v>
      </c>
      <c r="W2094" s="9">
        <v>17.747</v>
      </c>
      <c r="X2094" s="9">
        <v>19.033000000000001</v>
      </c>
      <c r="Y2094" s="9">
        <v>20.32</v>
      </c>
    </row>
    <row r="2095" spans="1:25" hidden="1" x14ac:dyDescent="0.3">
      <c r="A2095" t="s">
        <v>2227</v>
      </c>
      <c r="B2095" t="s">
        <v>2228</v>
      </c>
      <c r="C2095" t="s">
        <v>2250</v>
      </c>
      <c r="D2095" t="s">
        <v>29</v>
      </c>
      <c r="E2095" s="52">
        <f>Transportation!E2095/1000000</f>
        <v>4.2000000000000004E-6</v>
      </c>
      <c r="F2095" s="55">
        <f t="shared" si="218"/>
        <v>1.0153846153846165E-6</v>
      </c>
      <c r="G2095" s="57">
        <f t="shared" si="219"/>
        <v>1.0153846153846166E-7</v>
      </c>
      <c r="H2095" s="4">
        <f t="shared" si="220"/>
        <v>1.6153846153846171E-8</v>
      </c>
      <c r="I2095">
        <v>117700</v>
      </c>
      <c r="J2095">
        <f t="shared" si="222"/>
        <v>1.0550091333899747</v>
      </c>
      <c r="K2095" s="50">
        <f t="shared" si="223"/>
        <v>338.40522760365877</v>
      </c>
      <c r="L2095" s="53">
        <f t="shared" si="221"/>
        <v>3.2131854531789585</v>
      </c>
      <c r="M2095">
        <v>41.300000000000004</v>
      </c>
      <c r="N2095">
        <v>18.3</v>
      </c>
      <c r="O2095">
        <v>569</v>
      </c>
      <c r="P2095">
        <v>34.049999999999997</v>
      </c>
      <c r="Q2095">
        <v>131.58000000000001</v>
      </c>
      <c r="R2095" s="7">
        <v>31.042000000000002</v>
      </c>
      <c r="S2095">
        <v>86054</v>
      </c>
      <c r="T2095">
        <v>2</v>
      </c>
      <c r="U2095" s="9">
        <v>17.638000000000002</v>
      </c>
      <c r="V2095" s="9">
        <v>17.567</v>
      </c>
      <c r="W2095" s="9">
        <v>17.16</v>
      </c>
      <c r="X2095" s="9">
        <v>17.404</v>
      </c>
      <c r="Y2095" s="9">
        <v>17.649000000000001</v>
      </c>
    </row>
    <row r="2096" spans="1:25" hidden="1" x14ac:dyDescent="0.3">
      <c r="A2096" t="s">
        <v>2227</v>
      </c>
      <c r="B2096" t="s">
        <v>2228</v>
      </c>
      <c r="C2096" t="s">
        <v>2251</v>
      </c>
      <c r="D2096" t="s">
        <v>29</v>
      </c>
      <c r="E2096" s="52">
        <f>Transportation!E2096/1000000</f>
        <v>7.5200000000000008E-6</v>
      </c>
      <c r="F2096" s="55">
        <f t="shared" si="218"/>
        <v>1.8180219780219802E-6</v>
      </c>
      <c r="G2096" s="57">
        <f t="shared" si="219"/>
        <v>1.8180219780219801E-7</v>
      </c>
      <c r="H2096" s="4">
        <f t="shared" si="220"/>
        <v>2.8923076923076953E-8</v>
      </c>
      <c r="I2096">
        <v>136200</v>
      </c>
      <c r="J2096">
        <f t="shared" si="222"/>
        <v>1.6323907488986786</v>
      </c>
      <c r="K2096" s="50">
        <f t="shared" si="223"/>
        <v>391.59551401544883</v>
      </c>
      <c r="L2096" s="53">
        <f t="shared" si="221"/>
        <v>5.7531320495013727</v>
      </c>
      <c r="M2096">
        <v>21.5</v>
      </c>
      <c r="N2096">
        <v>29.400000000000002</v>
      </c>
      <c r="O2096">
        <v>519</v>
      </c>
      <c r="P2096">
        <v>34.51</v>
      </c>
      <c r="Q2096">
        <v>136.71</v>
      </c>
      <c r="R2096" s="7">
        <v>17.672000000000001</v>
      </c>
      <c r="S2096" s="8">
        <v>138770</v>
      </c>
      <c r="T2096">
        <v>4</v>
      </c>
      <c r="U2096" s="9">
        <v>17.526</v>
      </c>
      <c r="V2096" s="9">
        <v>8.3007000000000009</v>
      </c>
      <c r="W2096" s="9">
        <v>16.03</v>
      </c>
      <c r="X2096" s="9">
        <v>16.472999999999999</v>
      </c>
      <c r="Y2096" s="9">
        <v>18.283000000000001</v>
      </c>
    </row>
    <row r="2097" spans="1:25" hidden="1" x14ac:dyDescent="0.3">
      <c r="A2097" t="s">
        <v>2227</v>
      </c>
      <c r="B2097" t="s">
        <v>2228</v>
      </c>
      <c r="C2097" t="s">
        <v>2252</v>
      </c>
      <c r="D2097" t="s">
        <v>29</v>
      </c>
      <c r="E2097" s="52">
        <f>Transportation!E2097/1000000</f>
        <v>1.5200000000000002E-5</v>
      </c>
      <c r="F2097" s="55">
        <f t="shared" si="218"/>
        <v>3.6747252747252789E-6</v>
      </c>
      <c r="G2097" s="57">
        <f t="shared" si="219"/>
        <v>3.6747252747252792E-7</v>
      </c>
      <c r="H2097" s="4">
        <f t="shared" si="220"/>
        <v>5.8461538461538528E-8</v>
      </c>
      <c r="I2097">
        <v>194400</v>
      </c>
      <c r="J2097">
        <f t="shared" si="222"/>
        <v>2.3116959876543213</v>
      </c>
      <c r="K2097" s="50">
        <f t="shared" si="223"/>
        <v>558.92927991632348</v>
      </c>
      <c r="L2097" s="53">
        <f t="shared" si="221"/>
        <v>11.628671163885757</v>
      </c>
      <c r="M2097">
        <v>25.6</v>
      </c>
      <c r="N2097">
        <v>38.400000000000006</v>
      </c>
      <c r="O2097">
        <v>319</v>
      </c>
      <c r="P2097">
        <v>36.33</v>
      </c>
      <c r="Q2097">
        <v>139.21</v>
      </c>
      <c r="R2097" s="7">
        <v>8.3026999999999997</v>
      </c>
      <c r="S2097" s="8">
        <v>295350</v>
      </c>
      <c r="T2097">
        <v>2</v>
      </c>
      <c r="U2097" s="9">
        <v>27.86</v>
      </c>
      <c r="V2097" s="9">
        <v>27.853000000000002</v>
      </c>
      <c r="W2097" s="9">
        <v>27.702000000000002</v>
      </c>
      <c r="X2097" s="9">
        <v>27.818999999999999</v>
      </c>
      <c r="Y2097" s="9">
        <v>27.937000000000001</v>
      </c>
    </row>
    <row r="2098" spans="1:25" hidden="1" x14ac:dyDescent="0.3">
      <c r="A2098" t="s">
        <v>2227</v>
      </c>
      <c r="B2098" t="s">
        <v>2228</v>
      </c>
      <c r="C2098" t="s">
        <v>2253</v>
      </c>
      <c r="D2098" t="s">
        <v>29</v>
      </c>
      <c r="E2098" s="52">
        <f>Transportation!E2098/1000000</f>
        <v>1.2E-5</v>
      </c>
      <c r="F2098" s="55">
        <f t="shared" si="218"/>
        <v>2.901098901098904E-6</v>
      </c>
      <c r="G2098" s="57">
        <f t="shared" si="219"/>
        <v>2.9010989010989042E-7</v>
      </c>
      <c r="H2098" s="4">
        <f t="shared" si="220"/>
        <v>4.6153846153846199E-8</v>
      </c>
      <c r="I2098">
        <v>144300</v>
      </c>
      <c r="J2098">
        <f t="shared" si="222"/>
        <v>2.4586590436590439</v>
      </c>
      <c r="K2098" s="50">
        <f t="shared" si="223"/>
        <v>414.88423401196229</v>
      </c>
      <c r="L2098" s="53">
        <f t="shared" si="221"/>
        <v>9.1805298662255943</v>
      </c>
      <c r="M2098">
        <v>19.600000000000001</v>
      </c>
      <c r="N2098">
        <v>32.6</v>
      </c>
      <c r="O2098">
        <v>350</v>
      </c>
      <c r="P2098">
        <v>32.85</v>
      </c>
      <c r="Q2098">
        <v>130.04</v>
      </c>
      <c r="R2098" s="7">
        <v>10.743</v>
      </c>
      <c r="S2098">
        <v>63404</v>
      </c>
      <c r="T2098">
        <v>2</v>
      </c>
      <c r="U2098" s="9">
        <v>19.885000000000002</v>
      </c>
      <c r="V2098" s="9">
        <v>18.856999999999999</v>
      </c>
      <c r="W2098" s="9">
        <v>19.885000000000002</v>
      </c>
      <c r="X2098" s="9">
        <v>19.885000000000002</v>
      </c>
      <c r="Y2098" s="9">
        <v>19.885000000000002</v>
      </c>
    </row>
    <row r="2099" spans="1:25" hidden="1" x14ac:dyDescent="0.3">
      <c r="A2099" t="s">
        <v>2227</v>
      </c>
      <c r="B2099" t="s">
        <v>2228</v>
      </c>
      <c r="C2099" t="s">
        <v>2254</v>
      </c>
      <c r="D2099" t="s">
        <v>29</v>
      </c>
      <c r="E2099" s="52">
        <f>Transportation!E2099/1000000</f>
        <v>4.7600000000000002E-6</v>
      </c>
      <c r="F2099" s="55">
        <f t="shared" si="218"/>
        <v>1.150769230769232E-6</v>
      </c>
      <c r="G2099" s="57">
        <f t="shared" si="219"/>
        <v>1.150769230769232E-7</v>
      </c>
      <c r="H2099" s="4">
        <f t="shared" si="220"/>
        <v>1.8307692307692327E-8</v>
      </c>
      <c r="I2099">
        <v>174800</v>
      </c>
      <c r="J2099">
        <f t="shared" si="222"/>
        <v>0.80509831235697948</v>
      </c>
      <c r="K2099" s="50">
        <f t="shared" si="223"/>
        <v>502.57632782599455</v>
      </c>
      <c r="L2099" s="53">
        <f t="shared" si="221"/>
        <v>3.6416101802694865</v>
      </c>
      <c r="M2099">
        <v>37.6</v>
      </c>
      <c r="N2099">
        <v>28.5</v>
      </c>
      <c r="O2099">
        <v>781</v>
      </c>
      <c r="P2099">
        <v>38.43</v>
      </c>
      <c r="Q2099">
        <v>141.29</v>
      </c>
      <c r="R2099" s="7">
        <v>27.434999999999999</v>
      </c>
      <c r="S2099" s="8">
        <v>105070</v>
      </c>
      <c r="T2099">
        <v>2</v>
      </c>
      <c r="U2099" s="9">
        <v>15.275</v>
      </c>
      <c r="V2099" s="9">
        <v>15.269</v>
      </c>
      <c r="W2099" s="9">
        <v>15.090999999999999</v>
      </c>
      <c r="X2099" s="9">
        <v>15.24</v>
      </c>
      <c r="Y2099" s="9">
        <v>15.388</v>
      </c>
    </row>
    <row r="2100" spans="1:25" hidden="1" x14ac:dyDescent="0.3">
      <c r="A2100" t="s">
        <v>2227</v>
      </c>
      <c r="B2100" t="s">
        <v>2228</v>
      </c>
      <c r="C2100" t="s">
        <v>2255</v>
      </c>
      <c r="D2100" t="s">
        <v>29</v>
      </c>
      <c r="E2100" s="52">
        <f>Transportation!E2100/1000000</f>
        <v>2.58E-5</v>
      </c>
      <c r="F2100" s="55">
        <f t="shared" si="218"/>
        <v>6.2373626373626441E-6</v>
      </c>
      <c r="G2100" s="57">
        <f t="shared" si="219"/>
        <v>6.2373626373626443E-7</v>
      </c>
      <c r="H2100" s="4">
        <f t="shared" si="220"/>
        <v>9.9230769230769328E-8</v>
      </c>
      <c r="I2100">
        <v>360100</v>
      </c>
      <c r="J2100">
        <f t="shared" si="222"/>
        <v>2.1182634684809774</v>
      </c>
      <c r="K2100" s="50">
        <f t="shared" si="223"/>
        <v>1035.3417371289511</v>
      </c>
      <c r="L2100" s="53">
        <f t="shared" si="221"/>
        <v>19.738139212385029</v>
      </c>
      <c r="M2100">
        <v>33.300000000000004</v>
      </c>
      <c r="N2100">
        <v>62.400000000000006</v>
      </c>
      <c r="O2100">
        <v>312</v>
      </c>
      <c r="P2100">
        <v>37.049999999999997</v>
      </c>
      <c r="Q2100">
        <v>140.9</v>
      </c>
      <c r="R2100" s="7">
        <v>5.0022000000000002</v>
      </c>
      <c r="S2100">
        <v>51180</v>
      </c>
      <c r="T2100">
        <v>2</v>
      </c>
      <c r="U2100" s="9">
        <v>14.13</v>
      </c>
      <c r="V2100" s="9">
        <v>14.125</v>
      </c>
      <c r="W2100" s="9">
        <v>14.098000000000001</v>
      </c>
      <c r="X2100" s="9">
        <v>14.122999999999999</v>
      </c>
      <c r="Y2100" s="9">
        <v>14.148</v>
      </c>
    </row>
    <row r="2101" spans="1:25" hidden="1" x14ac:dyDescent="0.3">
      <c r="A2101" t="s">
        <v>2227</v>
      </c>
      <c r="B2101" t="s">
        <v>2228</v>
      </c>
      <c r="C2101" t="s">
        <v>2256</v>
      </c>
      <c r="D2101" t="s">
        <v>29</v>
      </c>
      <c r="E2101" s="52">
        <f>Transportation!E2101/1000000</f>
        <v>1.2999999999999999E-5</v>
      </c>
      <c r="F2101" s="55">
        <f t="shared" si="218"/>
        <v>3.1428571428571459E-6</v>
      </c>
      <c r="G2101" s="57">
        <f t="shared" si="219"/>
        <v>3.142857142857146E-7</v>
      </c>
      <c r="H2101" s="4">
        <f t="shared" si="220"/>
        <v>5.0000000000000044E-8</v>
      </c>
      <c r="I2101">
        <v>211900</v>
      </c>
      <c r="J2101">
        <f t="shared" si="222"/>
        <v>1.8138266871165643</v>
      </c>
      <c r="K2101" s="50">
        <f t="shared" si="223"/>
        <v>609.24441571125999</v>
      </c>
      <c r="L2101" s="53">
        <f t="shared" si="221"/>
        <v>9.9455740217443935</v>
      </c>
      <c r="M2101">
        <v>29.700000000000003</v>
      </c>
      <c r="N2101">
        <v>38.900000000000006</v>
      </c>
      <c r="O2101">
        <v>405</v>
      </c>
      <c r="P2101">
        <v>37.15</v>
      </c>
      <c r="Q2101">
        <v>138.26</v>
      </c>
      <c r="R2101" s="7">
        <v>10.404999999999999</v>
      </c>
      <c r="S2101">
        <v>70071</v>
      </c>
      <c r="T2101">
        <v>3</v>
      </c>
      <c r="U2101" s="9">
        <v>17.16</v>
      </c>
      <c r="V2101" s="9">
        <v>17.132000000000001</v>
      </c>
      <c r="W2101" s="9">
        <v>17.16</v>
      </c>
      <c r="X2101" s="9">
        <v>17.257999999999999</v>
      </c>
      <c r="Y2101" s="9">
        <v>17.356000000000002</v>
      </c>
    </row>
    <row r="2102" spans="1:25" hidden="1" x14ac:dyDescent="0.3">
      <c r="A2102" t="s">
        <v>2227</v>
      </c>
      <c r="B2102" t="s">
        <v>2228</v>
      </c>
      <c r="C2102" t="s">
        <v>2257</v>
      </c>
      <c r="D2102" t="s">
        <v>29</v>
      </c>
      <c r="E2102" s="52">
        <f>Transportation!E2102/1000000</f>
        <v>2.2100000000000002E-5</v>
      </c>
      <c r="F2102" s="55">
        <f t="shared" si="218"/>
        <v>5.3428571428571489E-6</v>
      </c>
      <c r="G2102" s="57">
        <f t="shared" si="219"/>
        <v>5.3428571428571487E-7</v>
      </c>
      <c r="H2102" s="4">
        <f t="shared" si="220"/>
        <v>8.5000000000000086E-8</v>
      </c>
      <c r="I2102">
        <v>601700</v>
      </c>
      <c r="J2102">
        <f t="shared" si="222"/>
        <v>1.0859145545953135</v>
      </c>
      <c r="K2102" s="50">
        <f t="shared" si="223"/>
        <v>1729.9781261607604</v>
      </c>
      <c r="L2102" s="53">
        <f t="shared" si="221"/>
        <v>16.907475836965475</v>
      </c>
      <c r="M2102">
        <v>77</v>
      </c>
      <c r="N2102">
        <v>68.600000000000009</v>
      </c>
      <c r="O2102">
        <v>368</v>
      </c>
      <c r="P2102">
        <v>31.57</v>
      </c>
      <c r="Q2102">
        <v>130.54</v>
      </c>
      <c r="R2102" s="7">
        <v>5.3628</v>
      </c>
      <c r="S2102" s="8">
        <v>292170</v>
      </c>
      <c r="T2102">
        <v>5</v>
      </c>
      <c r="U2102" s="9">
        <v>17.306999999999999</v>
      </c>
      <c r="V2102" s="9">
        <v>4.7359</v>
      </c>
      <c r="W2102" s="9">
        <v>16.718</v>
      </c>
      <c r="X2102" s="9">
        <v>17.306999999999999</v>
      </c>
      <c r="Y2102" s="9">
        <v>17.356000000000002</v>
      </c>
    </row>
    <row r="2103" spans="1:25" hidden="1" x14ac:dyDescent="0.3">
      <c r="A2103" t="s">
        <v>2227</v>
      </c>
      <c r="B2103" t="s">
        <v>2228</v>
      </c>
      <c r="C2103" t="s">
        <v>2258</v>
      </c>
      <c r="D2103" t="s">
        <v>29</v>
      </c>
      <c r="E2103" s="52">
        <f>Transportation!E2103/1000000</f>
        <v>9.5000000000000005E-6</v>
      </c>
      <c r="F2103" s="55">
        <f t="shared" si="218"/>
        <v>2.2967032967032991E-6</v>
      </c>
      <c r="G2103" s="57">
        <f t="shared" si="219"/>
        <v>2.2967032967032993E-7</v>
      </c>
      <c r="H2103" s="4">
        <f t="shared" si="220"/>
        <v>3.6538461538461575E-8</v>
      </c>
      <c r="I2103">
        <v>456400</v>
      </c>
      <c r="J2103">
        <f t="shared" si="222"/>
        <v>0.61540548312883436</v>
      </c>
      <c r="K2103" s="50">
        <f t="shared" si="223"/>
        <v>1312.2187415319445</v>
      </c>
      <c r="L2103" s="53">
        <f t="shared" si="221"/>
        <v>7.2679194774285953</v>
      </c>
      <c r="M2103">
        <v>75.900000000000006</v>
      </c>
      <c r="N2103">
        <v>52.400000000000006</v>
      </c>
      <c r="O2103">
        <v>723</v>
      </c>
      <c r="P2103">
        <v>36.58</v>
      </c>
      <c r="Q2103">
        <v>136.63</v>
      </c>
      <c r="R2103" s="7">
        <v>13.808</v>
      </c>
      <c r="S2103" s="8">
        <v>241350</v>
      </c>
      <c r="T2103">
        <v>4</v>
      </c>
      <c r="U2103" s="9">
        <v>21.263999999999999</v>
      </c>
      <c r="V2103" s="9">
        <v>17.927</v>
      </c>
      <c r="W2103" s="9">
        <v>18.478000000000002</v>
      </c>
      <c r="X2103" s="9">
        <v>19.303999999999998</v>
      </c>
      <c r="Y2103" s="9">
        <v>21.62</v>
      </c>
    </row>
    <row r="2104" spans="1:25" hidden="1" x14ac:dyDescent="0.3">
      <c r="A2104" t="s">
        <v>2227</v>
      </c>
      <c r="B2104" t="s">
        <v>2228</v>
      </c>
      <c r="C2104" t="s">
        <v>2259</v>
      </c>
      <c r="D2104" t="s">
        <v>29</v>
      </c>
      <c r="E2104" s="52">
        <f>Transportation!E2104/1000000</f>
        <v>7.9899999999999997E-6</v>
      </c>
      <c r="F2104" s="55">
        <f t="shared" si="218"/>
        <v>1.9316483516483538E-6</v>
      </c>
      <c r="G2104" s="57">
        <f t="shared" si="219"/>
        <v>1.9316483516483537E-7</v>
      </c>
      <c r="H2104" s="4">
        <f t="shared" si="220"/>
        <v>3.0730769230769258E-8</v>
      </c>
      <c r="I2104">
        <v>106500</v>
      </c>
      <c r="J2104">
        <f t="shared" si="222"/>
        <v>2.2180971478873239</v>
      </c>
      <c r="K2104" s="50">
        <f t="shared" si="223"/>
        <v>306.2035406948994</v>
      </c>
      <c r="L2104" s="53">
        <f t="shared" si="221"/>
        <v>6.1127028025952086</v>
      </c>
      <c r="M2104">
        <v>20.900000000000002</v>
      </c>
      <c r="N2104">
        <v>23.3</v>
      </c>
      <c r="O2104">
        <v>368</v>
      </c>
      <c r="P2104">
        <v>31.38</v>
      </c>
      <c r="Q2104">
        <v>130.86000000000001</v>
      </c>
      <c r="R2104" s="7">
        <v>15.804</v>
      </c>
      <c r="S2104">
        <v>63130</v>
      </c>
      <c r="T2104">
        <v>2</v>
      </c>
      <c r="U2104" s="9">
        <v>16.766999999999999</v>
      </c>
      <c r="V2104" s="9">
        <v>16.766999999999999</v>
      </c>
      <c r="W2104" s="9">
        <v>16.766999999999999</v>
      </c>
      <c r="X2104" s="9">
        <v>16.766999999999999</v>
      </c>
      <c r="Y2104" s="9">
        <v>16.766999999999999</v>
      </c>
    </row>
    <row r="2105" spans="1:25" hidden="1" x14ac:dyDescent="0.3">
      <c r="A2105" t="s">
        <v>2227</v>
      </c>
      <c r="B2105" t="s">
        <v>2228</v>
      </c>
      <c r="C2105" t="s">
        <v>2260</v>
      </c>
      <c r="D2105" t="s">
        <v>29</v>
      </c>
      <c r="E2105" s="52">
        <f>Transportation!E2105/1000000</f>
        <v>9.55E-6</v>
      </c>
      <c r="F2105" s="55">
        <f t="shared" si="218"/>
        <v>2.308791208791211E-6</v>
      </c>
      <c r="G2105" s="57">
        <f t="shared" si="219"/>
        <v>2.3087912087912112E-7</v>
      </c>
      <c r="H2105" s="4">
        <f t="shared" si="220"/>
        <v>3.6730769230769265E-8</v>
      </c>
      <c r="I2105">
        <v>104800</v>
      </c>
      <c r="J2105">
        <f t="shared" si="222"/>
        <v>2.6941730081106869</v>
      </c>
      <c r="K2105" s="50">
        <f t="shared" si="223"/>
        <v>301.31578464624846</v>
      </c>
      <c r="L2105" s="53">
        <f t="shared" si="221"/>
        <v>7.3061716852045357</v>
      </c>
      <c r="M2105">
        <v>16.8</v>
      </c>
      <c r="N2105">
        <v>25.6</v>
      </c>
      <c r="O2105">
        <v>338</v>
      </c>
      <c r="P2105">
        <v>36.57</v>
      </c>
      <c r="Q2105">
        <v>139.77000000000001</v>
      </c>
      <c r="R2105" s="7">
        <v>13.231</v>
      </c>
      <c r="S2105" s="8">
        <v>213190</v>
      </c>
      <c r="T2105">
        <v>3</v>
      </c>
      <c r="U2105" s="9">
        <v>20.03</v>
      </c>
      <c r="V2105" s="9">
        <v>20.032</v>
      </c>
      <c r="W2105" s="9">
        <v>18.039000000000001</v>
      </c>
      <c r="X2105" s="9">
        <v>20.03</v>
      </c>
      <c r="Y2105" s="9">
        <v>21.667999999999999</v>
      </c>
    </row>
    <row r="2106" spans="1:25" hidden="1" x14ac:dyDescent="0.3">
      <c r="A2106" t="s">
        <v>2227</v>
      </c>
      <c r="B2106" t="s">
        <v>2228</v>
      </c>
      <c r="C2106" t="s">
        <v>2261</v>
      </c>
      <c r="D2106" t="s">
        <v>29</v>
      </c>
      <c r="E2106" s="52">
        <f>Transportation!E2106/1000000</f>
        <v>7.8299999999999996E-6</v>
      </c>
      <c r="F2106" s="55">
        <f t="shared" si="218"/>
        <v>1.8929670329670348E-6</v>
      </c>
      <c r="G2106" s="57">
        <f t="shared" si="219"/>
        <v>1.8929670329670348E-7</v>
      </c>
      <c r="H2106" s="4">
        <f t="shared" si="220"/>
        <v>3.0115384615384642E-8</v>
      </c>
      <c r="I2106">
        <v>134100</v>
      </c>
      <c r="J2106">
        <f t="shared" si="222"/>
        <v>1.7263004194630871</v>
      </c>
      <c r="K2106" s="50">
        <f t="shared" ref="K2106:K2137" si="224">I2106*CVDJPN</f>
        <v>385.55769772005647</v>
      </c>
      <c r="L2106" s="53">
        <f t="shared" si="221"/>
        <v>5.9902957377122004</v>
      </c>
      <c r="M2106">
        <v>15.3</v>
      </c>
      <c r="N2106">
        <v>34.300000000000004</v>
      </c>
      <c r="O2106">
        <v>574</v>
      </c>
      <c r="P2106">
        <v>33.450000000000003</v>
      </c>
      <c r="Q2106">
        <v>129.97999999999999</v>
      </c>
      <c r="R2106" s="7">
        <v>16.728999999999999</v>
      </c>
      <c r="S2106">
        <v>63032</v>
      </c>
      <c r="T2106">
        <v>2</v>
      </c>
      <c r="U2106" s="9">
        <v>17.925999999999998</v>
      </c>
      <c r="V2106" s="9">
        <v>17.838999999999999</v>
      </c>
      <c r="W2106" s="9">
        <v>17.452999999999999</v>
      </c>
      <c r="X2106" s="9">
        <v>17.698</v>
      </c>
      <c r="Y2106" s="9">
        <v>17.942</v>
      </c>
    </row>
    <row r="2107" spans="1:25" hidden="1" x14ac:dyDescent="0.3">
      <c r="A2107" t="s">
        <v>2227</v>
      </c>
      <c r="B2107" t="s">
        <v>2228</v>
      </c>
      <c r="C2107" t="s">
        <v>2262</v>
      </c>
      <c r="D2107" t="s">
        <v>29</v>
      </c>
      <c r="E2107" s="52">
        <f>Transportation!E2107/1000000</f>
        <v>5.7899999999999996E-6</v>
      </c>
      <c r="F2107" s="55">
        <f t="shared" si="218"/>
        <v>1.3997802197802212E-6</v>
      </c>
      <c r="G2107" s="57">
        <f t="shared" si="219"/>
        <v>1.3997802197802213E-7</v>
      </c>
      <c r="H2107" s="4">
        <f t="shared" si="220"/>
        <v>2.226923076923079E-8</v>
      </c>
      <c r="I2107">
        <v>125000</v>
      </c>
      <c r="J2107">
        <f t="shared" si="222"/>
        <v>1.36946817</v>
      </c>
      <c r="K2107" s="50">
        <f t="shared" si="224"/>
        <v>359.39382710668946</v>
      </c>
      <c r="L2107" s="53">
        <f t="shared" si="221"/>
        <v>4.4296056604538494</v>
      </c>
      <c r="M2107">
        <v>54.2</v>
      </c>
      <c r="N2107">
        <v>17</v>
      </c>
      <c r="O2107">
        <v>364</v>
      </c>
      <c r="P2107">
        <v>34.520000000000003</v>
      </c>
      <c r="Q2107">
        <v>135.79</v>
      </c>
      <c r="R2107" s="7">
        <v>21.422999999999998</v>
      </c>
      <c r="S2107" s="8">
        <v>518380</v>
      </c>
      <c r="T2107">
        <v>4</v>
      </c>
      <c r="U2107" s="9">
        <v>24.242000000000001</v>
      </c>
      <c r="V2107" s="9">
        <v>23.024000000000001</v>
      </c>
      <c r="W2107" s="9">
        <v>18.234000000000002</v>
      </c>
      <c r="X2107" s="9">
        <v>21.35</v>
      </c>
      <c r="Y2107" s="9">
        <v>24.771999999999998</v>
      </c>
    </row>
    <row r="2108" spans="1:25" hidden="1" x14ac:dyDescent="0.3">
      <c r="A2108" t="s">
        <v>2227</v>
      </c>
      <c r="B2108" t="s">
        <v>2228</v>
      </c>
      <c r="C2108" t="s">
        <v>2263</v>
      </c>
      <c r="D2108" t="s">
        <v>29</v>
      </c>
      <c r="E2108" s="52">
        <f>Transportation!E2108/1000000</f>
        <v>8.9299999999999992E-6</v>
      </c>
      <c r="F2108" s="55">
        <f t="shared" si="218"/>
        <v>2.1589010989011009E-6</v>
      </c>
      <c r="G2108" s="57">
        <f t="shared" si="219"/>
        <v>2.1589010989011009E-7</v>
      </c>
      <c r="H2108" s="4">
        <f t="shared" si="220"/>
        <v>3.4346153846153874E-8</v>
      </c>
      <c r="I2108">
        <v>134300</v>
      </c>
      <c r="J2108">
        <f t="shared" si="222"/>
        <v>1.9658883004467609</v>
      </c>
      <c r="K2108" s="50">
        <f t="shared" si="224"/>
        <v>386.13272784342718</v>
      </c>
      <c r="L2108" s="53">
        <f t="shared" si="221"/>
        <v>6.8318443087828804</v>
      </c>
      <c r="M2108">
        <v>34.200000000000003</v>
      </c>
      <c r="N2108">
        <v>23</v>
      </c>
      <c r="O2108">
        <v>319</v>
      </c>
      <c r="P2108">
        <v>36.409999999999997</v>
      </c>
      <c r="Q2108">
        <v>139.33000000000001</v>
      </c>
      <c r="R2108" s="7">
        <v>13.891999999999999</v>
      </c>
      <c r="S2108" s="8">
        <v>242130</v>
      </c>
      <c r="T2108">
        <v>3</v>
      </c>
      <c r="U2108" s="9">
        <v>20.526</v>
      </c>
      <c r="V2108" s="9">
        <v>20.888999999999999</v>
      </c>
      <c r="W2108" s="9">
        <v>18.916</v>
      </c>
      <c r="X2108" s="9">
        <v>21.765000000000001</v>
      </c>
      <c r="Y2108" s="9">
        <v>23.916</v>
      </c>
    </row>
    <row r="2109" spans="1:25" hidden="1" x14ac:dyDescent="0.3">
      <c r="A2109" t="s">
        <v>2227</v>
      </c>
      <c r="B2109" t="s">
        <v>2228</v>
      </c>
      <c r="C2109" t="s">
        <v>2264</v>
      </c>
      <c r="D2109" t="s">
        <v>29</v>
      </c>
      <c r="E2109" s="52">
        <f>Transportation!E2109/1000000</f>
        <v>3.8999999999999999E-6</v>
      </c>
      <c r="F2109" s="55">
        <f t="shared" si="218"/>
        <v>9.4285714285714384E-7</v>
      </c>
      <c r="G2109" s="57">
        <f t="shared" si="219"/>
        <v>9.4285714285714387E-8</v>
      </c>
      <c r="H2109" s="4">
        <f t="shared" si="220"/>
        <v>1.5000000000000015E-8</v>
      </c>
      <c r="I2109">
        <v>1012000</v>
      </c>
      <c r="J2109">
        <f t="shared" si="222"/>
        <v>0.11393770998023715</v>
      </c>
      <c r="K2109" s="50">
        <f t="shared" si="224"/>
        <v>2909.652424255758</v>
      </c>
      <c r="L2109" s="53">
        <f t="shared" si="221"/>
        <v>2.9836722065233179</v>
      </c>
      <c r="M2109">
        <v>467</v>
      </c>
      <c r="N2109">
        <v>46.800000000000004</v>
      </c>
      <c r="O2109">
        <v>1320</v>
      </c>
      <c r="P2109">
        <v>33.83</v>
      </c>
      <c r="Q2109">
        <v>130.82</v>
      </c>
      <c r="R2109" s="7">
        <v>28.178000000000001</v>
      </c>
      <c r="S2109" s="8">
        <v>1573700</v>
      </c>
      <c r="T2109">
        <v>22</v>
      </c>
      <c r="U2109" s="9">
        <v>24.32</v>
      </c>
      <c r="V2109" s="9">
        <v>20.913</v>
      </c>
      <c r="W2109" s="9">
        <v>18.916</v>
      </c>
      <c r="X2109" s="9">
        <v>22.292000000000002</v>
      </c>
      <c r="Y2109" s="9">
        <v>25.009</v>
      </c>
    </row>
    <row r="2110" spans="1:25" hidden="1" x14ac:dyDescent="0.3">
      <c r="A2110" t="s">
        <v>2227</v>
      </c>
      <c r="B2110" t="s">
        <v>2228</v>
      </c>
      <c r="C2110" t="s">
        <v>2265</v>
      </c>
      <c r="D2110" t="s">
        <v>29</v>
      </c>
      <c r="E2110" s="52">
        <f>Transportation!E2110/1000000</f>
        <v>4.2300000000000002E-6</v>
      </c>
      <c r="F2110" s="55">
        <f t="shared" si="218"/>
        <v>1.0226373626373637E-6</v>
      </c>
      <c r="G2110" s="57">
        <f t="shared" si="219"/>
        <v>1.0226373626373638E-7</v>
      </c>
      <c r="H2110" s="4">
        <f t="shared" si="220"/>
        <v>1.6269230769230786E-8</v>
      </c>
      <c r="I2110">
        <v>132100</v>
      </c>
      <c r="J2110">
        <f t="shared" si="222"/>
        <v>0.9467186695685087</v>
      </c>
      <c r="K2110" s="50">
        <f t="shared" si="224"/>
        <v>379.80739648634943</v>
      </c>
      <c r="L2110" s="53">
        <f t="shared" si="221"/>
        <v>3.2361367778445222</v>
      </c>
      <c r="M2110">
        <v>49.7</v>
      </c>
      <c r="N2110">
        <v>18.7</v>
      </c>
      <c r="O2110">
        <v>589</v>
      </c>
      <c r="P2110">
        <v>43.82</v>
      </c>
      <c r="Q2110">
        <v>143.88999999999999</v>
      </c>
      <c r="R2110" s="7">
        <v>31.405000000000001</v>
      </c>
      <c r="S2110">
        <v>29828</v>
      </c>
      <c r="T2110">
        <v>2</v>
      </c>
      <c r="U2110" s="9">
        <v>21.780999999999999</v>
      </c>
      <c r="V2110" s="9">
        <v>21.719000000000001</v>
      </c>
      <c r="W2110" s="9">
        <v>21.38</v>
      </c>
      <c r="X2110" s="9">
        <v>21.596</v>
      </c>
      <c r="Y2110" s="9">
        <v>21.812999999999999</v>
      </c>
    </row>
    <row r="2111" spans="1:25" hidden="1" x14ac:dyDescent="0.3">
      <c r="A2111" t="s">
        <v>2227</v>
      </c>
      <c r="B2111" t="s">
        <v>2228</v>
      </c>
      <c r="C2111" t="s">
        <v>2266</v>
      </c>
      <c r="D2111" t="s">
        <v>29</v>
      </c>
      <c r="E2111" s="52">
        <f>Transportation!E2111/1000000</f>
        <v>1.0900000000000001E-5</v>
      </c>
      <c r="F2111" s="55">
        <f t="shared" si="218"/>
        <v>2.6351648351648379E-6</v>
      </c>
      <c r="G2111" s="57">
        <f t="shared" si="219"/>
        <v>2.6351648351648381E-7</v>
      </c>
      <c r="H2111" s="4">
        <f t="shared" si="220"/>
        <v>4.1923076923076967E-8</v>
      </c>
      <c r="I2111">
        <v>349000</v>
      </c>
      <c r="J2111">
        <f t="shared" si="222"/>
        <v>0.92338850286532947</v>
      </c>
      <c r="K2111" s="50">
        <f t="shared" si="224"/>
        <v>1003.4275652818769</v>
      </c>
      <c r="L2111" s="53">
        <f t="shared" si="221"/>
        <v>8.338981295154916</v>
      </c>
      <c r="M2111">
        <v>90.4</v>
      </c>
      <c r="N2111">
        <v>36.700000000000003</v>
      </c>
      <c r="O2111">
        <v>410</v>
      </c>
      <c r="P2111">
        <v>33.56</v>
      </c>
      <c r="Q2111">
        <v>133.58000000000001</v>
      </c>
      <c r="R2111" s="7">
        <v>11.18</v>
      </c>
      <c r="S2111" s="8">
        <v>394740</v>
      </c>
      <c r="T2111">
        <v>6</v>
      </c>
      <c r="U2111" s="9">
        <v>14.273999999999999</v>
      </c>
      <c r="V2111" s="9">
        <v>14.427</v>
      </c>
      <c r="W2111" s="9">
        <v>13.999000000000001</v>
      </c>
      <c r="X2111" s="9">
        <v>14.198</v>
      </c>
      <c r="Y2111" s="9">
        <v>16.079000000000001</v>
      </c>
    </row>
    <row r="2112" spans="1:25" hidden="1" x14ac:dyDescent="0.3">
      <c r="A2112" t="s">
        <v>2227</v>
      </c>
      <c r="B2112" t="s">
        <v>2228</v>
      </c>
      <c r="C2112" t="s">
        <v>2267</v>
      </c>
      <c r="D2112" t="s">
        <v>29</v>
      </c>
      <c r="E2112" s="52">
        <f>Transportation!E2112/1000000</f>
        <v>6.1199999999999999E-6</v>
      </c>
      <c r="F2112" s="55">
        <f t="shared" si="218"/>
        <v>1.479560439560441E-6</v>
      </c>
      <c r="G2112" s="57">
        <f t="shared" si="219"/>
        <v>1.479560439560441E-7</v>
      </c>
      <c r="H2112" s="4">
        <f t="shared" si="220"/>
        <v>2.3538461538461561E-8</v>
      </c>
      <c r="I2112">
        <v>202100</v>
      </c>
      <c r="J2112">
        <f t="shared" si="222"/>
        <v>0.8952998268184067</v>
      </c>
      <c r="K2112" s="50">
        <f t="shared" si="224"/>
        <v>581.06793966609553</v>
      </c>
      <c r="L2112" s="53">
        <f t="shared" si="221"/>
        <v>4.6820702317750538</v>
      </c>
      <c r="M2112">
        <v>87.300000000000011</v>
      </c>
      <c r="N2112">
        <v>21.6</v>
      </c>
      <c r="O2112">
        <v>461</v>
      </c>
      <c r="P2112">
        <v>35.65</v>
      </c>
      <c r="Q2112">
        <v>138.56</v>
      </c>
      <c r="R2112" s="7">
        <v>21.297000000000001</v>
      </c>
      <c r="S2112" s="8">
        <v>408630</v>
      </c>
      <c r="T2112">
        <v>6</v>
      </c>
      <c r="U2112" s="9">
        <v>18.841000000000001</v>
      </c>
      <c r="V2112" s="9">
        <v>18.48</v>
      </c>
      <c r="W2112" s="9">
        <v>15.090999999999999</v>
      </c>
      <c r="X2112" s="9">
        <v>16.986999999999998</v>
      </c>
      <c r="Y2112" s="9">
        <v>18.867000000000001</v>
      </c>
    </row>
    <row r="2113" spans="1:25" hidden="1" x14ac:dyDescent="0.3">
      <c r="A2113" t="s">
        <v>2227</v>
      </c>
      <c r="B2113" t="s">
        <v>2228</v>
      </c>
      <c r="C2113" t="s">
        <v>2268</v>
      </c>
      <c r="D2113" t="s">
        <v>29</v>
      </c>
      <c r="E2113" s="52">
        <f>Transportation!E2113/1000000</f>
        <v>5.2100000000000001E-6</v>
      </c>
      <c r="F2113" s="55">
        <f t="shared" si="218"/>
        <v>1.259560439560441E-6</v>
      </c>
      <c r="G2113" s="57">
        <f t="shared" si="219"/>
        <v>1.2595604395604409E-7</v>
      </c>
      <c r="H2113" s="4">
        <f t="shared" si="220"/>
        <v>2.003846153846156E-8</v>
      </c>
      <c r="I2113">
        <v>108600</v>
      </c>
      <c r="J2113">
        <f t="shared" si="222"/>
        <v>1.4183757251381217</v>
      </c>
      <c r="K2113" s="50">
        <f t="shared" si="224"/>
        <v>312.24135699029182</v>
      </c>
      <c r="L2113" s="53">
        <f t="shared" si="221"/>
        <v>3.9858800502529466</v>
      </c>
      <c r="M2113">
        <v>16.400000000000002</v>
      </c>
      <c r="N2113">
        <v>26.900000000000002</v>
      </c>
      <c r="O2113">
        <v>723</v>
      </c>
      <c r="P2113">
        <v>36.39</v>
      </c>
      <c r="Q2113">
        <v>136.44</v>
      </c>
      <c r="R2113" s="7">
        <v>26.922999999999998</v>
      </c>
      <c r="S2113">
        <v>30051</v>
      </c>
      <c r="T2113">
        <v>4</v>
      </c>
      <c r="U2113" s="9">
        <v>17.795000000000002</v>
      </c>
      <c r="V2113" s="9">
        <v>8.9359000000000002</v>
      </c>
      <c r="W2113" s="9">
        <v>17.795000000000002</v>
      </c>
      <c r="X2113" s="9">
        <v>17.795000000000002</v>
      </c>
      <c r="Y2113" s="9">
        <v>17.795000000000002</v>
      </c>
    </row>
    <row r="2114" spans="1:25" hidden="1" x14ac:dyDescent="0.3">
      <c r="A2114" t="s">
        <v>2227</v>
      </c>
      <c r="B2114" t="s">
        <v>2228</v>
      </c>
      <c r="C2114" t="s">
        <v>2269</v>
      </c>
      <c r="D2114" t="s">
        <v>29</v>
      </c>
      <c r="E2114" s="52">
        <f>Transportation!E2114/1000000</f>
        <v>1.5E-5</v>
      </c>
      <c r="F2114" s="55">
        <f t="shared" ref="F2114:F2177" si="225">0.241758241758242*E2114</f>
        <v>3.6263736263736304E-6</v>
      </c>
      <c r="G2114" s="57">
        <f t="shared" ref="G2114:G2177" si="226">0.0241758241758242*E2114</f>
        <v>3.62637362637363E-7</v>
      </c>
      <c r="H2114" s="4">
        <f t="shared" ref="H2114:H2177" si="227">0.00384615384615385*E2114</f>
        <v>5.7692307692307748E-8</v>
      </c>
      <c r="I2114">
        <v>334800</v>
      </c>
      <c r="J2114">
        <f t="shared" si="222"/>
        <v>1.3246135752688173</v>
      </c>
      <c r="K2114" s="50">
        <f t="shared" si="224"/>
        <v>962.60042652255709</v>
      </c>
      <c r="L2114" s="53">
        <f t="shared" ref="L2114:L2177" si="228">(J2114/10)*K2114*0.09</f>
        <v>11.475662332781996</v>
      </c>
      <c r="M2114">
        <v>65.2</v>
      </c>
      <c r="N2114">
        <v>41.5</v>
      </c>
      <c r="O2114">
        <v>345</v>
      </c>
      <c r="P2114">
        <v>37.4</v>
      </c>
      <c r="Q2114">
        <v>140.37</v>
      </c>
      <c r="R2114" s="7">
        <v>8.3249999999999993</v>
      </c>
      <c r="S2114" s="8">
        <v>172400</v>
      </c>
      <c r="T2114">
        <v>4</v>
      </c>
      <c r="U2114" s="9">
        <v>17.437999999999999</v>
      </c>
      <c r="V2114" s="9">
        <v>17.263999999999999</v>
      </c>
      <c r="W2114" s="9">
        <v>16.03</v>
      </c>
      <c r="X2114" s="9">
        <v>16.864999999999998</v>
      </c>
      <c r="Y2114" s="9">
        <v>17.649000000000001</v>
      </c>
    </row>
    <row r="2115" spans="1:25" hidden="1" x14ac:dyDescent="0.3">
      <c r="A2115" t="s">
        <v>2227</v>
      </c>
      <c r="B2115" t="s">
        <v>2228</v>
      </c>
      <c r="C2115" t="s">
        <v>2270</v>
      </c>
      <c r="D2115" t="s">
        <v>29</v>
      </c>
      <c r="E2115" s="52">
        <f>Transportation!E2115/1000000</f>
        <v>8.9500000000000007E-6</v>
      </c>
      <c r="F2115" s="55">
        <f t="shared" si="225"/>
        <v>2.1637362637362661E-6</v>
      </c>
      <c r="G2115" s="57">
        <f t="shared" si="226"/>
        <v>2.1637362637362663E-7</v>
      </c>
      <c r="H2115" s="4">
        <f t="shared" si="227"/>
        <v>3.4423076923076959E-8</v>
      </c>
      <c r="I2115">
        <v>662000</v>
      </c>
      <c r="J2115">
        <f t="shared" ref="J2115:J2178" si="229">((591307500000)*E2115)/(20*I2115)</f>
        <v>0.39971315143504532</v>
      </c>
      <c r="K2115" s="50">
        <f t="shared" si="224"/>
        <v>1903.3497083570273</v>
      </c>
      <c r="L2115" s="53">
        <f t="shared" si="228"/>
        <v>6.8471451918932562</v>
      </c>
      <c r="M2115">
        <v>154</v>
      </c>
      <c r="N2115">
        <v>53.300000000000004</v>
      </c>
      <c r="O2115">
        <v>662</v>
      </c>
      <c r="P2115">
        <v>32.82</v>
      </c>
      <c r="Q2115">
        <v>130.72999999999999</v>
      </c>
      <c r="R2115" s="7">
        <v>12.406000000000001</v>
      </c>
      <c r="S2115" s="8">
        <v>877990</v>
      </c>
      <c r="T2115">
        <v>8</v>
      </c>
      <c r="U2115" s="9">
        <v>23.396000000000001</v>
      </c>
      <c r="V2115" s="9">
        <v>23.507999999999999</v>
      </c>
      <c r="W2115" s="9">
        <v>19.158000000000001</v>
      </c>
      <c r="X2115" s="9">
        <v>22.675000000000001</v>
      </c>
      <c r="Y2115" s="9">
        <v>25.056999999999999</v>
      </c>
    </row>
    <row r="2116" spans="1:25" hidden="1" x14ac:dyDescent="0.3">
      <c r="A2116" t="s">
        <v>2227</v>
      </c>
      <c r="B2116" t="s">
        <v>2228</v>
      </c>
      <c r="C2116" t="s">
        <v>2271</v>
      </c>
      <c r="D2116" t="s">
        <v>29</v>
      </c>
      <c r="E2116" s="52">
        <f>Transportation!E2116/1000000</f>
        <v>6.0100000000000001E-6</v>
      </c>
      <c r="F2116" s="55">
        <f t="shared" si="225"/>
        <v>1.4529670329670346E-6</v>
      </c>
      <c r="G2116" s="57">
        <f t="shared" si="226"/>
        <v>1.4529670329670345E-7</v>
      </c>
      <c r="H2116" s="4">
        <f t="shared" si="227"/>
        <v>2.3115384615384639E-8</v>
      </c>
      <c r="I2116">
        <v>460900</v>
      </c>
      <c r="J2116">
        <f t="shared" si="229"/>
        <v>0.38552376600130184</v>
      </c>
      <c r="K2116" s="50">
        <f t="shared" si="224"/>
        <v>1325.1569193077853</v>
      </c>
      <c r="L2116" s="53">
        <f t="shared" si="228"/>
        <v>4.5979153746679859</v>
      </c>
      <c r="M2116">
        <v>100</v>
      </c>
      <c r="N2116">
        <v>46.1</v>
      </c>
      <c r="O2116">
        <v>973</v>
      </c>
      <c r="P2116">
        <v>34.549999999999997</v>
      </c>
      <c r="Q2116">
        <v>133.72999999999999</v>
      </c>
      <c r="R2116" s="7">
        <v>21.113</v>
      </c>
      <c r="S2116" s="8">
        <v>437660</v>
      </c>
      <c r="T2116">
        <v>5</v>
      </c>
      <c r="U2116" s="9">
        <v>22.42</v>
      </c>
      <c r="V2116" s="9">
        <v>19.773</v>
      </c>
      <c r="W2116" s="9">
        <v>20.03</v>
      </c>
      <c r="X2116" s="9">
        <v>21.931999999999999</v>
      </c>
      <c r="Y2116" s="9">
        <v>23.535</v>
      </c>
    </row>
    <row r="2117" spans="1:25" hidden="1" x14ac:dyDescent="0.3">
      <c r="A2117" t="s">
        <v>2227</v>
      </c>
      <c r="B2117" t="s">
        <v>2228</v>
      </c>
      <c r="C2117" t="s">
        <v>2272</v>
      </c>
      <c r="D2117" t="s">
        <v>29</v>
      </c>
      <c r="E2117" s="52">
        <f>Transportation!E2117/1000000</f>
        <v>8.4100000000000008E-6</v>
      </c>
      <c r="F2117" s="55">
        <f t="shared" si="225"/>
        <v>2.0331868131868154E-6</v>
      </c>
      <c r="G2117" s="57">
        <f t="shared" si="226"/>
        <v>2.0331868131868154E-7</v>
      </c>
      <c r="H2117" s="4">
        <f t="shared" si="227"/>
        <v>3.2346153846153882E-8</v>
      </c>
      <c r="I2117">
        <v>259200</v>
      </c>
      <c r="J2117">
        <f t="shared" si="229"/>
        <v>0.95927779224537035</v>
      </c>
      <c r="K2117" s="50">
        <f t="shared" si="224"/>
        <v>745.23903988843131</v>
      </c>
      <c r="L2117" s="53">
        <f t="shared" si="228"/>
        <v>6.4340213479131041</v>
      </c>
      <c r="M2117">
        <v>28.8</v>
      </c>
      <c r="N2117">
        <v>48.300000000000004</v>
      </c>
      <c r="O2117">
        <v>772</v>
      </c>
      <c r="P2117">
        <v>34.25</v>
      </c>
      <c r="Q2117">
        <v>132.59</v>
      </c>
      <c r="R2117" s="7">
        <v>15.994999999999999</v>
      </c>
      <c r="S2117" s="8">
        <v>175680</v>
      </c>
      <c r="T2117">
        <v>2</v>
      </c>
      <c r="U2117" s="9">
        <v>18.774000000000001</v>
      </c>
      <c r="V2117" s="9">
        <v>18.736000000000001</v>
      </c>
      <c r="W2117" s="9">
        <v>18.527000000000001</v>
      </c>
      <c r="X2117" s="9">
        <v>18.696999999999999</v>
      </c>
      <c r="Y2117" s="9">
        <v>18.867000000000001</v>
      </c>
    </row>
    <row r="2118" spans="1:25" hidden="1" x14ac:dyDescent="0.3">
      <c r="A2118" t="s">
        <v>2227</v>
      </c>
      <c r="B2118" t="s">
        <v>2228</v>
      </c>
      <c r="C2118" t="s">
        <v>2273</v>
      </c>
      <c r="D2118" t="s">
        <v>29</v>
      </c>
      <c r="E2118" s="52">
        <f>Transportation!E2118/1000000</f>
        <v>1.8600000000000001E-5</v>
      </c>
      <c r="F2118" s="55">
        <f t="shared" si="225"/>
        <v>4.4967032967033014E-6</v>
      </c>
      <c r="G2118" s="57">
        <f t="shared" si="226"/>
        <v>4.4967032967033018E-7</v>
      </c>
      <c r="H2118" s="4">
        <f t="shared" si="227"/>
        <v>7.1538461538461617E-8</v>
      </c>
      <c r="I2118">
        <v>304900</v>
      </c>
      <c r="J2118">
        <f t="shared" si="229"/>
        <v>1.803594539193178</v>
      </c>
      <c r="K2118" s="50">
        <f t="shared" si="224"/>
        <v>876.63342307863695</v>
      </c>
      <c r="L2118" s="53">
        <f t="shared" si="228"/>
        <v>14.229821292649669</v>
      </c>
      <c r="M2118">
        <v>55.1</v>
      </c>
      <c r="N2118">
        <v>41.1</v>
      </c>
      <c r="O2118">
        <v>258</v>
      </c>
      <c r="P2118">
        <v>33.31</v>
      </c>
      <c r="Q2118">
        <v>130.54</v>
      </c>
      <c r="R2118" s="7">
        <v>6.2854000000000001</v>
      </c>
      <c r="S2118" s="8">
        <v>513950</v>
      </c>
      <c r="T2118">
        <v>5</v>
      </c>
      <c r="U2118" s="9">
        <v>27.091999999999999</v>
      </c>
      <c r="V2118" s="9">
        <v>26.742000000000001</v>
      </c>
      <c r="W2118" s="9">
        <v>25.056999999999999</v>
      </c>
      <c r="X2118" s="9">
        <v>26.193000000000001</v>
      </c>
      <c r="Y2118" s="9">
        <v>27.513999999999999</v>
      </c>
    </row>
    <row r="2119" spans="1:25" hidden="1" x14ac:dyDescent="0.3">
      <c r="A2119" t="s">
        <v>2227</v>
      </c>
      <c r="B2119" t="s">
        <v>2228</v>
      </c>
      <c r="C2119" t="s">
        <v>2274</v>
      </c>
      <c r="D2119" t="s">
        <v>29</v>
      </c>
      <c r="E2119" s="52">
        <f>Transportation!E2119/1000000</f>
        <v>3.6000000000000003E-6</v>
      </c>
      <c r="F2119" s="55">
        <f t="shared" si="225"/>
        <v>8.7032967032967126E-7</v>
      </c>
      <c r="G2119" s="57">
        <f t="shared" si="226"/>
        <v>8.7032967032967126E-8</v>
      </c>
      <c r="H2119" s="4">
        <f t="shared" si="227"/>
        <v>1.3846153846153861E-8</v>
      </c>
      <c r="I2119">
        <v>115500</v>
      </c>
      <c r="J2119">
        <f t="shared" si="229"/>
        <v>0.92151818181818179</v>
      </c>
      <c r="K2119" s="50">
        <f t="shared" si="224"/>
        <v>332.07989624658109</v>
      </c>
      <c r="L2119" s="53">
        <f t="shared" si="228"/>
        <v>2.7541589598676786</v>
      </c>
      <c r="M2119">
        <v>65.8</v>
      </c>
      <c r="N2119">
        <v>14.200000000000001</v>
      </c>
      <c r="O2119">
        <v>494</v>
      </c>
      <c r="P2119">
        <v>35.03</v>
      </c>
      <c r="Q2119">
        <v>135.94999999999999</v>
      </c>
      <c r="R2119" s="7">
        <v>34.725999999999999</v>
      </c>
      <c r="S2119" s="8">
        <v>729180</v>
      </c>
      <c r="T2119">
        <v>5</v>
      </c>
      <c r="U2119" s="9">
        <v>22.6</v>
      </c>
      <c r="V2119" s="9">
        <v>21.988</v>
      </c>
      <c r="W2119" s="9">
        <v>19.692</v>
      </c>
      <c r="X2119" s="9">
        <v>21.475999999999999</v>
      </c>
      <c r="Y2119" s="9">
        <v>23.678000000000001</v>
      </c>
    </row>
    <row r="2120" spans="1:25" hidden="1" x14ac:dyDescent="0.3">
      <c r="A2120" t="s">
        <v>2227</v>
      </c>
      <c r="B2120" t="s">
        <v>2228</v>
      </c>
      <c r="C2120" t="s">
        <v>2275</v>
      </c>
      <c r="D2120" t="s">
        <v>29</v>
      </c>
      <c r="E2120" s="52">
        <f>Transportation!E2120/1000000</f>
        <v>3.7800000000000002E-6</v>
      </c>
      <c r="F2120" s="55">
        <f t="shared" si="225"/>
        <v>9.1384615384615485E-7</v>
      </c>
      <c r="G2120" s="57">
        <f t="shared" si="226"/>
        <v>9.138461538461548E-8</v>
      </c>
      <c r="H2120" s="4">
        <f t="shared" si="227"/>
        <v>1.4538461538461553E-8</v>
      </c>
      <c r="I2120">
        <v>201600</v>
      </c>
      <c r="J2120">
        <f t="shared" si="229"/>
        <v>0.55435078125000004</v>
      </c>
      <c r="K2120" s="50">
        <f t="shared" si="224"/>
        <v>579.63036435766878</v>
      </c>
      <c r="L2120" s="53">
        <f t="shared" si="228"/>
        <v>2.8918669078610626</v>
      </c>
      <c r="M2120">
        <v>69.900000000000006</v>
      </c>
      <c r="N2120">
        <v>24.1</v>
      </c>
      <c r="O2120">
        <v>872</v>
      </c>
      <c r="P2120">
        <v>43.01</v>
      </c>
      <c r="Q2120">
        <v>144.38999999999999</v>
      </c>
      <c r="R2120" s="7">
        <v>36.168999999999997</v>
      </c>
      <c r="S2120" s="8">
        <v>152100</v>
      </c>
      <c r="T2120">
        <v>5</v>
      </c>
      <c r="U2120" s="9">
        <v>7.3409000000000004</v>
      </c>
      <c r="V2120" s="9">
        <v>6.8556999999999997</v>
      </c>
      <c r="W2120" s="9">
        <v>6.8341000000000003</v>
      </c>
      <c r="X2120" s="9">
        <v>7.3091999999999997</v>
      </c>
      <c r="Y2120" s="9">
        <v>7.5720999999999998</v>
      </c>
    </row>
    <row r="2121" spans="1:25" hidden="1" x14ac:dyDescent="0.3">
      <c r="A2121" t="s">
        <v>2227</v>
      </c>
      <c r="B2121" t="s">
        <v>2228</v>
      </c>
      <c r="C2121" t="s">
        <v>175</v>
      </c>
      <c r="D2121" t="s">
        <v>29</v>
      </c>
      <c r="E2121" s="52">
        <f>Transportation!E2121/1000000</f>
        <v>6.8000000000000001E-6</v>
      </c>
      <c r="F2121" s="55">
        <f t="shared" si="225"/>
        <v>1.6439560439560456E-6</v>
      </c>
      <c r="G2121" s="57">
        <f t="shared" si="226"/>
        <v>1.6439560439560457E-7</v>
      </c>
      <c r="H2121" s="4">
        <f t="shared" si="227"/>
        <v>2.6153846153846178E-8</v>
      </c>
      <c r="I2121">
        <v>107400</v>
      </c>
      <c r="J2121">
        <f t="shared" si="229"/>
        <v>1.8719231843575419</v>
      </c>
      <c r="K2121" s="50">
        <f t="shared" si="224"/>
        <v>308.79117625006756</v>
      </c>
      <c r="L2121" s="53">
        <f t="shared" si="228"/>
        <v>5.2023002575278365</v>
      </c>
      <c r="M2121">
        <v>23.5</v>
      </c>
      <c r="N2121">
        <v>22.1</v>
      </c>
      <c r="O2121">
        <v>429</v>
      </c>
      <c r="P2121">
        <v>35.51</v>
      </c>
      <c r="Q2121">
        <v>137.82</v>
      </c>
      <c r="R2121" s="7">
        <v>19.356999999999999</v>
      </c>
      <c r="S2121">
        <v>99173</v>
      </c>
      <c r="T2121">
        <v>4</v>
      </c>
      <c r="U2121" s="9">
        <v>12.144</v>
      </c>
      <c r="V2121" s="9">
        <v>12.156000000000001</v>
      </c>
      <c r="W2121" s="9">
        <v>11.993</v>
      </c>
      <c r="X2121" s="9">
        <v>12.194000000000001</v>
      </c>
      <c r="Y2121" s="9">
        <v>12.396000000000001</v>
      </c>
    </row>
    <row r="2122" spans="1:25" hidden="1" x14ac:dyDescent="0.3">
      <c r="A2122" t="s">
        <v>2227</v>
      </c>
      <c r="B2122" t="s">
        <v>2228</v>
      </c>
      <c r="C2122" t="s">
        <v>2276</v>
      </c>
      <c r="D2122" t="s">
        <v>29</v>
      </c>
      <c r="E2122" s="52">
        <f>Transportation!E2122/1000000</f>
        <v>9.6400000000000009E-6</v>
      </c>
      <c r="F2122" s="55">
        <f t="shared" si="225"/>
        <v>2.3305494505494533E-6</v>
      </c>
      <c r="G2122" s="57">
        <f t="shared" si="226"/>
        <v>2.3305494505494531E-7</v>
      </c>
      <c r="H2122" s="4">
        <f t="shared" si="227"/>
        <v>3.7076923076923119E-8</v>
      </c>
      <c r="I2122">
        <v>320500</v>
      </c>
      <c r="J2122">
        <f t="shared" si="229"/>
        <v>0.88926744149766002</v>
      </c>
      <c r="K2122" s="50">
        <f t="shared" si="224"/>
        <v>921.48577270155181</v>
      </c>
      <c r="L2122" s="53">
        <f t="shared" si="228"/>
        <v>7.3750256592012295</v>
      </c>
      <c r="M2122">
        <v>138</v>
      </c>
      <c r="N2122">
        <v>27.3</v>
      </c>
      <c r="O2122">
        <v>319</v>
      </c>
      <c r="P2122">
        <v>36.369999999999997</v>
      </c>
      <c r="Q2122">
        <v>139.05000000000001</v>
      </c>
      <c r="R2122" s="7">
        <v>11.689</v>
      </c>
      <c r="S2122" s="8">
        <v>758820</v>
      </c>
      <c r="T2122">
        <v>6</v>
      </c>
      <c r="U2122" s="9">
        <v>26.916</v>
      </c>
      <c r="V2122" s="9">
        <v>25.91</v>
      </c>
      <c r="W2122" s="9">
        <v>22.34</v>
      </c>
      <c r="X2122" s="9">
        <v>23.654</v>
      </c>
      <c r="Y2122" s="9">
        <v>27.702000000000002</v>
      </c>
    </row>
    <row r="2123" spans="1:25" hidden="1" x14ac:dyDescent="0.3">
      <c r="A2123" t="s">
        <v>2227</v>
      </c>
      <c r="B2123" t="s">
        <v>2228</v>
      </c>
      <c r="C2123" t="s">
        <v>2277</v>
      </c>
      <c r="D2123" t="s">
        <v>29</v>
      </c>
      <c r="E2123" s="52">
        <f>Transportation!E2123/1000000</f>
        <v>2.6000000000000001E-6</v>
      </c>
      <c r="F2123" s="55">
        <f t="shared" si="225"/>
        <v>6.285714285714293E-7</v>
      </c>
      <c r="G2123" s="57">
        <f t="shared" si="226"/>
        <v>6.2857142857142925E-8</v>
      </c>
      <c r="H2123" s="4">
        <f t="shared" si="227"/>
        <v>1.000000000000001E-8</v>
      </c>
      <c r="I2123">
        <v>108400</v>
      </c>
      <c r="J2123">
        <f t="shared" si="229"/>
        <v>0.709132610701107</v>
      </c>
      <c r="K2123" s="50">
        <f t="shared" si="224"/>
        <v>311.66632686692111</v>
      </c>
      <c r="L2123" s="53">
        <f t="shared" si="228"/>
        <v>1.9891148043488791</v>
      </c>
      <c r="M2123">
        <v>32.5</v>
      </c>
      <c r="N2123">
        <v>19</v>
      </c>
      <c r="O2123">
        <v>973</v>
      </c>
      <c r="P2123">
        <v>34.299999999999997</v>
      </c>
      <c r="Q2123">
        <v>133.83000000000001</v>
      </c>
      <c r="R2123" s="7">
        <v>51.182000000000002</v>
      </c>
      <c r="S2123" s="8">
        <v>228680</v>
      </c>
      <c r="T2123">
        <v>5</v>
      </c>
      <c r="U2123" s="9">
        <v>21.452999999999999</v>
      </c>
      <c r="V2123" s="9">
        <v>10.89</v>
      </c>
      <c r="W2123" s="9">
        <v>20.61</v>
      </c>
      <c r="X2123" s="9">
        <v>21.62</v>
      </c>
      <c r="Y2123" s="9">
        <v>22.004000000000001</v>
      </c>
    </row>
    <row r="2124" spans="1:25" hidden="1" x14ac:dyDescent="0.3">
      <c r="A2124" t="s">
        <v>2227</v>
      </c>
      <c r="B2124" t="s">
        <v>2228</v>
      </c>
      <c r="C2124" t="s">
        <v>2278</v>
      </c>
      <c r="D2124" t="s">
        <v>29</v>
      </c>
      <c r="E2124" s="52">
        <f>Transportation!E2124/1000000</f>
        <v>2.9500000000000001E-6</v>
      </c>
      <c r="F2124" s="55">
        <f t="shared" si="225"/>
        <v>7.1318681318681399E-7</v>
      </c>
      <c r="G2124" s="57">
        <f t="shared" si="226"/>
        <v>7.1318681318681402E-8</v>
      </c>
      <c r="H2124" s="4">
        <f t="shared" si="227"/>
        <v>1.1346153846153858E-8</v>
      </c>
      <c r="I2124">
        <v>199300</v>
      </c>
      <c r="J2124">
        <f t="shared" si="229"/>
        <v>0.43762095459106876</v>
      </c>
      <c r="K2124" s="50">
        <f t="shared" si="224"/>
        <v>573.01751793890571</v>
      </c>
      <c r="L2124" s="53">
        <f t="shared" si="228"/>
        <v>2.2568802587804591</v>
      </c>
      <c r="M2124">
        <v>39.400000000000006</v>
      </c>
      <c r="N2124">
        <v>31.8</v>
      </c>
      <c r="O2124">
        <v>1450</v>
      </c>
      <c r="P2124">
        <v>35.46</v>
      </c>
      <c r="Q2124">
        <v>133.09</v>
      </c>
      <c r="R2124" s="7">
        <v>45.62</v>
      </c>
      <c r="S2124">
        <v>98145</v>
      </c>
      <c r="T2124">
        <v>3</v>
      </c>
      <c r="U2124" s="9">
        <v>17.466999999999999</v>
      </c>
      <c r="V2124" s="9">
        <v>16.782</v>
      </c>
      <c r="W2124" s="9">
        <v>17.209</v>
      </c>
      <c r="X2124" s="9">
        <v>17.355</v>
      </c>
      <c r="Y2124" s="9">
        <v>17.501999999999999</v>
      </c>
    </row>
    <row r="2125" spans="1:25" hidden="1" x14ac:dyDescent="0.3">
      <c r="A2125" t="s">
        <v>2227</v>
      </c>
      <c r="B2125" t="s">
        <v>2228</v>
      </c>
      <c r="C2125" t="s">
        <v>2279</v>
      </c>
      <c r="D2125" t="s">
        <v>29</v>
      </c>
      <c r="E2125" s="52">
        <f>Transportation!E2125/1000000</f>
        <v>7.3600000000000007E-6</v>
      </c>
      <c r="F2125" s="55">
        <f t="shared" si="225"/>
        <v>1.7793406593406613E-6</v>
      </c>
      <c r="G2125" s="57">
        <f t="shared" si="226"/>
        <v>1.7793406593406615E-7</v>
      </c>
      <c r="H2125" s="4">
        <f t="shared" si="227"/>
        <v>2.8307692307692337E-8</v>
      </c>
      <c r="I2125">
        <v>229000</v>
      </c>
      <c r="J2125">
        <f t="shared" si="229"/>
        <v>0.95022340611353717</v>
      </c>
      <c r="K2125" s="50">
        <f t="shared" si="224"/>
        <v>658.40949125945508</v>
      </c>
      <c r="L2125" s="53">
        <f t="shared" si="228"/>
        <v>5.6307249846183653</v>
      </c>
      <c r="M2125">
        <v>73.600000000000009</v>
      </c>
      <c r="N2125">
        <v>26.700000000000003</v>
      </c>
      <c r="O2125">
        <v>454</v>
      </c>
      <c r="P2125">
        <v>36.200000000000003</v>
      </c>
      <c r="Q2125">
        <v>137.97</v>
      </c>
      <c r="R2125" s="7">
        <v>16.988</v>
      </c>
      <c r="S2125" s="8">
        <v>251150</v>
      </c>
      <c r="T2125">
        <v>4</v>
      </c>
      <c r="U2125" s="9">
        <v>17.378</v>
      </c>
      <c r="V2125" s="9">
        <v>17.145</v>
      </c>
      <c r="W2125" s="9">
        <v>15.042</v>
      </c>
      <c r="X2125" s="9">
        <v>16.126999999999999</v>
      </c>
      <c r="Y2125" s="9">
        <v>17.747</v>
      </c>
    </row>
    <row r="2126" spans="1:25" hidden="1" x14ac:dyDescent="0.3">
      <c r="A2126" t="s">
        <v>2227</v>
      </c>
      <c r="B2126" t="s">
        <v>2228</v>
      </c>
      <c r="C2126" t="s">
        <v>2280</v>
      </c>
      <c r="D2126" t="s">
        <v>29</v>
      </c>
      <c r="E2126" s="52">
        <f>Transportation!E2126/1000000</f>
        <v>9.9000000000000001E-6</v>
      </c>
      <c r="F2126" s="55">
        <f t="shared" si="225"/>
        <v>2.3934065934065961E-6</v>
      </c>
      <c r="G2126" s="57">
        <f t="shared" si="226"/>
        <v>2.3934065934065958E-7</v>
      </c>
      <c r="H2126" s="4">
        <f t="shared" si="227"/>
        <v>3.8076923076923114E-8</v>
      </c>
      <c r="I2126">
        <v>164500</v>
      </c>
      <c r="J2126">
        <f t="shared" si="229"/>
        <v>1.7793143617021276</v>
      </c>
      <c r="K2126" s="50">
        <f t="shared" si="224"/>
        <v>472.96227647240335</v>
      </c>
      <c r="L2126" s="53">
        <f t="shared" si="228"/>
        <v>7.5739371396361159</v>
      </c>
      <c r="M2126">
        <v>18.3</v>
      </c>
      <c r="N2126">
        <v>38.5</v>
      </c>
      <c r="O2126">
        <v>519</v>
      </c>
      <c r="P2126">
        <v>34.58</v>
      </c>
      <c r="Q2126">
        <v>136.54</v>
      </c>
      <c r="R2126" s="7">
        <v>13.487</v>
      </c>
      <c r="S2126">
        <v>53661</v>
      </c>
      <c r="T2126">
        <v>2</v>
      </c>
      <c r="U2126" s="9">
        <v>18.186</v>
      </c>
      <c r="V2126" s="9">
        <v>16.417000000000002</v>
      </c>
      <c r="W2126" s="9">
        <v>18.186</v>
      </c>
      <c r="X2126" s="9">
        <v>18.186</v>
      </c>
      <c r="Y2126" s="9">
        <v>18.186</v>
      </c>
    </row>
    <row r="2127" spans="1:25" hidden="1" x14ac:dyDescent="0.3">
      <c r="A2127" t="s">
        <v>2227</v>
      </c>
      <c r="B2127" t="s">
        <v>2228</v>
      </c>
      <c r="C2127" t="s">
        <v>2281</v>
      </c>
      <c r="D2127" t="s">
        <v>29</v>
      </c>
      <c r="E2127" s="52">
        <f>Transportation!E2127/1000000</f>
        <v>7.7700000000000001E-6</v>
      </c>
      <c r="F2127" s="55">
        <f t="shared" si="225"/>
        <v>1.8784615384615405E-6</v>
      </c>
      <c r="G2127" s="57">
        <f t="shared" si="226"/>
        <v>1.8784615384615404E-7</v>
      </c>
      <c r="H2127" s="4">
        <f t="shared" si="227"/>
        <v>2.9884615384615412E-8</v>
      </c>
      <c r="I2127">
        <v>508300</v>
      </c>
      <c r="J2127">
        <f t="shared" si="229"/>
        <v>0.45194366269919345</v>
      </c>
      <c r="K2127" s="50">
        <f t="shared" si="224"/>
        <v>1461.4390585466419</v>
      </c>
      <c r="L2127" s="53">
        <f t="shared" si="228"/>
        <v>5.9443930883810729</v>
      </c>
      <c r="M2127">
        <v>113</v>
      </c>
      <c r="N2127">
        <v>47.800000000000004</v>
      </c>
      <c r="O2127">
        <v>772</v>
      </c>
      <c r="P2127">
        <v>33.83</v>
      </c>
      <c r="Q2127">
        <v>132.77000000000001</v>
      </c>
      <c r="R2127" s="7">
        <v>16.146999999999998</v>
      </c>
      <c r="S2127" s="8">
        <v>463090</v>
      </c>
      <c r="T2127">
        <v>7</v>
      </c>
      <c r="U2127" s="9">
        <v>19.911999999999999</v>
      </c>
      <c r="V2127" s="9">
        <v>18.850999999999999</v>
      </c>
      <c r="W2127" s="9">
        <v>16.766999999999999</v>
      </c>
      <c r="X2127" s="9">
        <v>18.381</v>
      </c>
      <c r="Y2127" s="9">
        <v>20.03</v>
      </c>
    </row>
    <row r="2128" spans="1:25" hidden="1" x14ac:dyDescent="0.3">
      <c r="A2128" t="s">
        <v>2227</v>
      </c>
      <c r="B2128" t="s">
        <v>2228</v>
      </c>
      <c r="C2128" t="s">
        <v>2282</v>
      </c>
      <c r="D2128" t="s">
        <v>29</v>
      </c>
      <c r="E2128" s="52">
        <f>Transportation!E2128/1000000</f>
        <v>5.3900000000000001E-6</v>
      </c>
      <c r="F2128" s="55">
        <f t="shared" si="225"/>
        <v>1.3030769230769245E-6</v>
      </c>
      <c r="G2128" s="57">
        <f t="shared" si="226"/>
        <v>1.3030769230769245E-7</v>
      </c>
      <c r="H2128" s="4">
        <f t="shared" si="227"/>
        <v>2.0730769230769251E-8</v>
      </c>
      <c r="I2128">
        <v>261600</v>
      </c>
      <c r="J2128">
        <f t="shared" si="229"/>
        <v>0.60916426318807337</v>
      </c>
      <c r="K2128" s="50">
        <f t="shared" si="224"/>
        <v>752.1394013688797</v>
      </c>
      <c r="L2128" s="53">
        <f t="shared" si="228"/>
        <v>4.1235879982463297</v>
      </c>
      <c r="M2128">
        <v>73.100000000000009</v>
      </c>
      <c r="N2128">
        <v>30.6</v>
      </c>
      <c r="O2128">
        <v>717</v>
      </c>
      <c r="P2128">
        <v>36.380000000000003</v>
      </c>
      <c r="Q2128">
        <v>140.47999999999999</v>
      </c>
      <c r="R2128" s="7">
        <v>23.46</v>
      </c>
      <c r="S2128" s="8">
        <v>420030</v>
      </c>
      <c r="T2128">
        <v>4</v>
      </c>
      <c r="U2128" s="9">
        <v>21.492000000000001</v>
      </c>
      <c r="V2128" s="9">
        <v>21.196999999999999</v>
      </c>
      <c r="W2128" s="9">
        <v>19.739999999999998</v>
      </c>
      <c r="X2128" s="9">
        <v>20.827000000000002</v>
      </c>
      <c r="Y2128" s="9">
        <v>21.62</v>
      </c>
    </row>
    <row r="2129" spans="1:25" hidden="1" x14ac:dyDescent="0.3">
      <c r="A2129" t="s">
        <v>2227</v>
      </c>
      <c r="B2129" t="s">
        <v>2228</v>
      </c>
      <c r="C2129" t="s">
        <v>2283</v>
      </c>
      <c r="D2129" t="s">
        <v>29</v>
      </c>
      <c r="E2129" s="52">
        <f>Transportation!E2129/1000000</f>
        <v>4.1500000000000001E-6</v>
      </c>
      <c r="F2129" s="55">
        <f t="shared" si="225"/>
        <v>1.0032967032967044E-6</v>
      </c>
      <c r="G2129" s="57">
        <f t="shared" si="226"/>
        <v>1.0032967032967043E-7</v>
      </c>
      <c r="H2129" s="4">
        <f t="shared" si="227"/>
        <v>1.5961538461538478E-8</v>
      </c>
      <c r="I2129">
        <v>171800</v>
      </c>
      <c r="J2129">
        <f t="shared" si="229"/>
        <v>0.71418106082654254</v>
      </c>
      <c r="K2129" s="50">
        <f t="shared" si="224"/>
        <v>493.95087597543397</v>
      </c>
      <c r="L2129" s="53">
        <f t="shared" si="228"/>
        <v>3.1749332454030181</v>
      </c>
      <c r="M2129">
        <v>42.6</v>
      </c>
      <c r="N2129">
        <v>26.3</v>
      </c>
      <c r="O2129">
        <v>871</v>
      </c>
      <c r="P2129">
        <v>31.75</v>
      </c>
      <c r="Q2129">
        <v>131.09</v>
      </c>
      <c r="R2129" s="7">
        <v>33.094999999999999</v>
      </c>
      <c r="S2129">
        <v>73644</v>
      </c>
      <c r="T2129">
        <v>3</v>
      </c>
      <c r="U2129" s="9">
        <v>16.006</v>
      </c>
      <c r="V2129" s="9">
        <v>15.845000000000001</v>
      </c>
      <c r="W2129" s="9">
        <v>15.339</v>
      </c>
      <c r="X2129" s="9">
        <v>15.734</v>
      </c>
      <c r="Y2129" s="9">
        <v>16.079000000000001</v>
      </c>
    </row>
    <row r="2130" spans="1:25" hidden="1" x14ac:dyDescent="0.3">
      <c r="A2130" t="s">
        <v>2227</v>
      </c>
      <c r="B2130" t="s">
        <v>2228</v>
      </c>
      <c r="C2130" t="s">
        <v>2284</v>
      </c>
      <c r="D2130" t="s">
        <v>29</v>
      </c>
      <c r="E2130" s="52">
        <f>Transportation!E2130/1000000</f>
        <v>1.1700000000000001E-5</v>
      </c>
      <c r="F2130" s="55">
        <f t="shared" si="225"/>
        <v>2.8285714285714317E-6</v>
      </c>
      <c r="G2130" s="57">
        <f t="shared" si="226"/>
        <v>2.8285714285714317E-7</v>
      </c>
      <c r="H2130" s="4">
        <f t="shared" si="227"/>
        <v>4.5000000000000046E-8</v>
      </c>
      <c r="I2130">
        <v>363400</v>
      </c>
      <c r="J2130">
        <f t="shared" si="229"/>
        <v>0.9518846656576776</v>
      </c>
      <c r="K2130" s="50">
        <f t="shared" si="224"/>
        <v>1044.8297341645675</v>
      </c>
      <c r="L2130" s="53">
        <f t="shared" si="228"/>
        <v>8.9510166195699554</v>
      </c>
      <c r="M2130">
        <v>89.300000000000011</v>
      </c>
      <c r="N2130">
        <v>38.5</v>
      </c>
      <c r="O2130">
        <v>405</v>
      </c>
      <c r="P2130">
        <v>31.94</v>
      </c>
      <c r="Q2130">
        <v>131.44</v>
      </c>
      <c r="R2130" s="7">
        <v>10.535</v>
      </c>
      <c r="S2130" s="8">
        <v>252480</v>
      </c>
      <c r="T2130">
        <v>5</v>
      </c>
      <c r="U2130" s="9">
        <v>18.794</v>
      </c>
      <c r="V2130" s="9">
        <v>14.933</v>
      </c>
      <c r="W2130" s="9">
        <v>16.866</v>
      </c>
      <c r="X2130" s="9">
        <v>18.21</v>
      </c>
      <c r="Y2130" s="9">
        <v>18.818000000000001</v>
      </c>
    </row>
    <row r="2131" spans="1:25" hidden="1" x14ac:dyDescent="0.3">
      <c r="A2131" t="s">
        <v>2227</v>
      </c>
      <c r="B2131" t="s">
        <v>2228</v>
      </c>
      <c r="C2131" t="s">
        <v>2285</v>
      </c>
      <c r="D2131" t="s">
        <v>29</v>
      </c>
      <c r="E2131" s="52">
        <f>Transportation!E2131/1000000</f>
        <v>1.45E-5</v>
      </c>
      <c r="F2131" s="55">
        <f t="shared" si="225"/>
        <v>3.5054945054945093E-6</v>
      </c>
      <c r="G2131" s="57">
        <f t="shared" si="226"/>
        <v>3.5054945054945094E-7</v>
      </c>
      <c r="H2131" s="4">
        <f t="shared" si="227"/>
        <v>5.5769230769230822E-8</v>
      </c>
      <c r="I2131">
        <v>302900</v>
      </c>
      <c r="J2131">
        <f t="shared" si="229"/>
        <v>1.4153117778144602</v>
      </c>
      <c r="K2131" s="50">
        <f t="shared" si="224"/>
        <v>870.88312184492986</v>
      </c>
      <c r="L2131" s="53">
        <f t="shared" si="228"/>
        <v>11.093140255022593</v>
      </c>
      <c r="M2131">
        <v>56.300000000000004</v>
      </c>
      <c r="N2131">
        <v>40.400000000000006</v>
      </c>
      <c r="O2131">
        <v>339</v>
      </c>
      <c r="P2131">
        <v>39.71</v>
      </c>
      <c r="Q2131">
        <v>141.15</v>
      </c>
      <c r="R2131" s="7">
        <v>8.3986000000000001</v>
      </c>
      <c r="S2131" s="8">
        <v>118690</v>
      </c>
      <c r="T2131">
        <v>3</v>
      </c>
      <c r="U2131" s="9">
        <v>10.425000000000001</v>
      </c>
      <c r="V2131" s="9">
        <v>10.441000000000001</v>
      </c>
      <c r="W2131" s="9">
        <v>10.316000000000001</v>
      </c>
      <c r="X2131" s="9">
        <v>10.417999999999999</v>
      </c>
      <c r="Y2131" s="9">
        <v>10.622999999999999</v>
      </c>
    </row>
    <row r="2132" spans="1:25" hidden="1" x14ac:dyDescent="0.3">
      <c r="A2132" t="s">
        <v>2227</v>
      </c>
      <c r="B2132" t="s">
        <v>2228</v>
      </c>
      <c r="C2132" t="s">
        <v>2286</v>
      </c>
      <c r="D2132" t="s">
        <v>29</v>
      </c>
      <c r="E2132" s="52">
        <f>Transportation!E2132/1000000</f>
        <v>3.0000000000000001E-6</v>
      </c>
      <c r="F2132" s="55">
        <f t="shared" si="225"/>
        <v>7.25274725274726E-7</v>
      </c>
      <c r="G2132" s="57">
        <f t="shared" si="226"/>
        <v>7.2527472527472605E-8</v>
      </c>
      <c r="H2132" s="4">
        <f t="shared" si="227"/>
        <v>1.153846153846155E-8</v>
      </c>
      <c r="I2132">
        <v>103300</v>
      </c>
      <c r="J2132">
        <f t="shared" si="229"/>
        <v>0.85862657308809298</v>
      </c>
      <c r="K2132" s="50">
        <f t="shared" si="224"/>
        <v>297.00305872096817</v>
      </c>
      <c r="L2132" s="53">
        <f t="shared" si="228"/>
        <v>2.2951324665563986</v>
      </c>
      <c r="M2132">
        <v>55.5</v>
      </c>
      <c r="N2132">
        <v>13.9</v>
      </c>
      <c r="O2132">
        <v>624</v>
      </c>
      <c r="P2132">
        <v>42.37</v>
      </c>
      <c r="Q2132">
        <v>141.04</v>
      </c>
      <c r="R2132" s="7">
        <v>45.042000000000002</v>
      </c>
      <c r="S2132" s="8">
        <v>115160</v>
      </c>
      <c r="T2132">
        <v>6</v>
      </c>
      <c r="U2132" s="9">
        <v>10.087</v>
      </c>
      <c r="V2132" s="9">
        <v>4.4401000000000002</v>
      </c>
      <c r="W2132" s="9">
        <v>8.3560999999999996</v>
      </c>
      <c r="X2132" s="9">
        <v>9.4426000000000005</v>
      </c>
      <c r="Y2132" s="9">
        <v>10.316000000000001</v>
      </c>
    </row>
    <row r="2133" spans="1:25" hidden="1" x14ac:dyDescent="0.3">
      <c r="A2133" t="s">
        <v>2227</v>
      </c>
      <c r="B2133" t="s">
        <v>2228</v>
      </c>
      <c r="C2133" t="s">
        <v>2287</v>
      </c>
      <c r="D2133" t="s">
        <v>29</v>
      </c>
      <c r="E2133" s="52">
        <f>Transportation!E2133/1000000</f>
        <v>7.43E-6</v>
      </c>
      <c r="F2133" s="55">
        <f t="shared" si="225"/>
        <v>1.7962637362637381E-6</v>
      </c>
      <c r="G2133" s="57">
        <f t="shared" si="226"/>
        <v>1.7962637362637382E-7</v>
      </c>
      <c r="H2133" s="4">
        <f t="shared" si="227"/>
        <v>2.8576923076923106E-8</v>
      </c>
      <c r="I2133">
        <v>378900</v>
      </c>
      <c r="J2133">
        <f t="shared" si="229"/>
        <v>0.57975913499604115</v>
      </c>
      <c r="K2133" s="50">
        <f t="shared" si="224"/>
        <v>1089.3945687257972</v>
      </c>
      <c r="L2133" s="53">
        <f t="shared" si="228"/>
        <v>5.6842780755046807</v>
      </c>
      <c r="M2133">
        <v>200</v>
      </c>
      <c r="N2133">
        <v>26.8</v>
      </c>
      <c r="O2133">
        <v>444</v>
      </c>
      <c r="P2133">
        <v>36.57</v>
      </c>
      <c r="Q2133">
        <v>138.19</v>
      </c>
      <c r="R2133" s="7">
        <v>16.57</v>
      </c>
      <c r="S2133" s="8">
        <v>524380</v>
      </c>
      <c r="T2133">
        <v>10</v>
      </c>
      <c r="U2133" s="9">
        <v>16.815999999999999</v>
      </c>
      <c r="V2133" s="9">
        <v>16.323</v>
      </c>
      <c r="W2133" s="9">
        <v>13.749000000000001</v>
      </c>
      <c r="X2133" s="9">
        <v>15.512</v>
      </c>
      <c r="Y2133" s="9">
        <v>18.186</v>
      </c>
    </row>
    <row r="2134" spans="1:25" hidden="1" x14ac:dyDescent="0.3">
      <c r="A2134" t="s">
        <v>2227</v>
      </c>
      <c r="B2134" t="s">
        <v>2228</v>
      </c>
      <c r="C2134" t="s">
        <v>2288</v>
      </c>
      <c r="D2134" t="s">
        <v>29</v>
      </c>
      <c r="E2134" s="52">
        <f>Transportation!E2134/1000000</f>
        <v>9.4199999999999996E-6</v>
      </c>
      <c r="F2134" s="55">
        <f t="shared" si="225"/>
        <v>2.2773626373626397E-6</v>
      </c>
      <c r="G2134" s="57">
        <f t="shared" si="226"/>
        <v>2.2773626373626396E-7</v>
      </c>
      <c r="H2134" s="4">
        <f t="shared" si="227"/>
        <v>3.6230769230769267E-8</v>
      </c>
      <c r="I2134">
        <v>287100</v>
      </c>
      <c r="J2134">
        <f t="shared" si="229"/>
        <v>0.97006559561128514</v>
      </c>
      <c r="K2134" s="50">
        <f t="shared" si="224"/>
        <v>825.45574209864435</v>
      </c>
      <c r="L2134" s="53">
        <f t="shared" si="228"/>
        <v>7.2067159449870912</v>
      </c>
      <c r="M2134">
        <v>40.400000000000006</v>
      </c>
      <c r="N2134">
        <v>45.2</v>
      </c>
      <c r="O2134">
        <v>640</v>
      </c>
      <c r="P2134">
        <v>37.450000000000003</v>
      </c>
      <c r="Q2134">
        <v>138.84</v>
      </c>
      <c r="R2134" s="7">
        <v>14.178000000000001</v>
      </c>
      <c r="S2134" s="8">
        <v>161000</v>
      </c>
      <c r="T2134">
        <v>3</v>
      </c>
      <c r="U2134" s="9">
        <v>18.818000000000001</v>
      </c>
      <c r="V2134" s="9">
        <v>18.812999999999999</v>
      </c>
      <c r="W2134" s="9">
        <v>18.77</v>
      </c>
      <c r="X2134" s="9">
        <v>18.818000000000001</v>
      </c>
      <c r="Y2134" s="9">
        <v>19.254999999999999</v>
      </c>
    </row>
    <row r="2135" spans="1:25" hidden="1" x14ac:dyDescent="0.3">
      <c r="A2135" t="s">
        <v>2227</v>
      </c>
      <c r="B2135" t="s">
        <v>2228</v>
      </c>
      <c r="C2135" t="s">
        <v>2289</v>
      </c>
      <c r="D2135" t="s">
        <v>29</v>
      </c>
      <c r="E2135" s="52">
        <f>Transportation!E2135/1000000</f>
        <v>2.2100000000000002E-5</v>
      </c>
      <c r="F2135" s="55">
        <f t="shared" si="225"/>
        <v>5.3428571428571489E-6</v>
      </c>
      <c r="G2135" s="57">
        <f t="shared" si="226"/>
        <v>5.3428571428571487E-7</v>
      </c>
      <c r="H2135" s="4">
        <f t="shared" si="227"/>
        <v>8.5000000000000086E-8</v>
      </c>
      <c r="I2135">
        <v>470100</v>
      </c>
      <c r="J2135">
        <f t="shared" si="229"/>
        <v>1.389905950861519</v>
      </c>
      <c r="K2135" s="50">
        <f t="shared" si="224"/>
        <v>1351.6083049828378</v>
      </c>
      <c r="L2135" s="53">
        <f t="shared" si="228"/>
        <v>16.907475836965475</v>
      </c>
      <c r="M2135">
        <v>55.900000000000006</v>
      </c>
      <c r="N2135">
        <v>62.900000000000006</v>
      </c>
      <c r="O2135">
        <v>350</v>
      </c>
      <c r="P2135">
        <v>32.770000000000003</v>
      </c>
      <c r="Q2135">
        <v>129.87</v>
      </c>
      <c r="R2135" s="7">
        <v>5.5735999999999999</v>
      </c>
      <c r="S2135" s="8">
        <v>302840</v>
      </c>
      <c r="T2135">
        <v>4</v>
      </c>
      <c r="U2135" s="9">
        <v>18.335999999999999</v>
      </c>
      <c r="V2135" s="9">
        <v>13.090999999999999</v>
      </c>
      <c r="W2135" s="9">
        <v>18.332000000000001</v>
      </c>
      <c r="X2135" s="9">
        <v>18.574999999999999</v>
      </c>
      <c r="Y2135" s="9">
        <v>19.303999999999998</v>
      </c>
    </row>
    <row r="2136" spans="1:25" hidden="1" x14ac:dyDescent="0.3">
      <c r="A2136" t="s">
        <v>2227</v>
      </c>
      <c r="B2136" t="s">
        <v>2228</v>
      </c>
      <c r="C2136" t="s">
        <v>2290</v>
      </c>
      <c r="D2136" t="s">
        <v>29</v>
      </c>
      <c r="E2136" s="52">
        <f>Transportation!E2136/1000000</f>
        <v>3.8900000000000004E-5</v>
      </c>
      <c r="F2136" s="55">
        <f t="shared" si="225"/>
        <v>9.404395604395615E-6</v>
      </c>
      <c r="G2136" s="57">
        <f t="shared" si="226"/>
        <v>9.4043956043956146E-7</v>
      </c>
      <c r="H2136" s="4">
        <f t="shared" si="227"/>
        <v>1.4961538461538479E-7</v>
      </c>
      <c r="I2136">
        <v>6832000</v>
      </c>
      <c r="J2136">
        <f t="shared" si="229"/>
        <v>0.16833915215163936</v>
      </c>
      <c r="K2136" s="50">
        <f t="shared" si="224"/>
        <v>19643.029014343218</v>
      </c>
      <c r="L2136" s="53">
        <f t="shared" si="228"/>
        <v>29.760217649681302</v>
      </c>
      <c r="M2136">
        <v>1770</v>
      </c>
      <c r="N2136">
        <v>163</v>
      </c>
      <c r="O2136">
        <v>361</v>
      </c>
      <c r="P2136">
        <v>34.99</v>
      </c>
      <c r="Q2136">
        <v>137.24</v>
      </c>
      <c r="R2136" s="7">
        <v>2.2185000000000001</v>
      </c>
      <c r="S2136" s="8">
        <v>8698100</v>
      </c>
      <c r="T2136">
        <v>62</v>
      </c>
      <c r="U2136" s="9">
        <v>25.913</v>
      </c>
      <c r="V2136" s="9">
        <v>22.152999999999999</v>
      </c>
      <c r="W2136" s="9">
        <v>10.468999999999999</v>
      </c>
      <c r="X2136" s="9">
        <v>21.861000000000001</v>
      </c>
      <c r="Y2136" s="9">
        <v>28.030999999999999</v>
      </c>
    </row>
    <row r="2137" spans="1:25" hidden="1" x14ac:dyDescent="0.3">
      <c r="A2137" t="s">
        <v>2227</v>
      </c>
      <c r="B2137" t="s">
        <v>2228</v>
      </c>
      <c r="C2137" t="s">
        <v>2291</v>
      </c>
      <c r="D2137" t="s">
        <v>29</v>
      </c>
      <c r="E2137" s="52">
        <f>Transportation!E2137/1000000</f>
        <v>2.3300000000000001E-6</v>
      </c>
      <c r="F2137" s="55">
        <f t="shared" si="225"/>
        <v>5.6329670329670397E-7</v>
      </c>
      <c r="G2137" s="57">
        <f t="shared" si="226"/>
        <v>5.6329670329670394E-8</v>
      </c>
      <c r="H2137" s="4">
        <f t="shared" si="227"/>
        <v>8.9615384615384701E-9</v>
      </c>
      <c r="I2137">
        <v>301000</v>
      </c>
      <c r="J2137">
        <f t="shared" si="229"/>
        <v>0.22886154069767442</v>
      </c>
      <c r="K2137" s="50">
        <f t="shared" si="224"/>
        <v>865.42033567290821</v>
      </c>
      <c r="L2137" s="53">
        <f t="shared" si="228"/>
        <v>1.7825528823588028</v>
      </c>
      <c r="M2137">
        <v>162</v>
      </c>
      <c r="N2137">
        <v>23.700000000000003</v>
      </c>
      <c r="O2137">
        <v>1330</v>
      </c>
      <c r="P2137">
        <v>26.26</v>
      </c>
      <c r="Q2137">
        <v>127.74</v>
      </c>
      <c r="R2137" s="7">
        <v>56.036999999999999</v>
      </c>
      <c r="S2137" s="8">
        <v>711950</v>
      </c>
      <c r="T2137">
        <v>7</v>
      </c>
      <c r="U2137" s="9">
        <v>12.183999999999999</v>
      </c>
      <c r="V2137" s="9">
        <v>11.744999999999999</v>
      </c>
      <c r="W2137" s="9">
        <v>11.03</v>
      </c>
      <c r="X2137" s="9">
        <v>14.61</v>
      </c>
      <c r="Y2137" s="9">
        <v>19.061</v>
      </c>
    </row>
    <row r="2138" spans="1:25" hidden="1" x14ac:dyDescent="0.3">
      <c r="A2138" t="s">
        <v>2227</v>
      </c>
      <c r="B2138" t="s">
        <v>2228</v>
      </c>
      <c r="C2138" t="s">
        <v>2292</v>
      </c>
      <c r="D2138" t="s">
        <v>29</v>
      </c>
      <c r="E2138" s="52">
        <f>Transportation!E2138/1000000</f>
        <v>1.8900000000000002E-5</v>
      </c>
      <c r="F2138" s="55">
        <f t="shared" si="225"/>
        <v>4.5692307692307745E-6</v>
      </c>
      <c r="G2138" s="57">
        <f t="shared" si="226"/>
        <v>4.5692307692307743E-7</v>
      </c>
      <c r="H2138" s="4">
        <f t="shared" si="227"/>
        <v>7.269230769230777E-8</v>
      </c>
      <c r="I2138">
        <v>809000</v>
      </c>
      <c r="J2138">
        <f t="shared" si="229"/>
        <v>0.69071148022249707</v>
      </c>
      <c r="K2138" s="50">
        <f t="shared" ref="K2138:K2169" si="230">I2138*CVDJPN</f>
        <v>2325.9968490344941</v>
      </c>
      <c r="L2138" s="53">
        <f t="shared" si="228"/>
        <v>14.459334539305313</v>
      </c>
      <c r="M2138">
        <v>111</v>
      </c>
      <c r="N2138">
        <v>76.900000000000006</v>
      </c>
      <c r="O2138">
        <v>495</v>
      </c>
      <c r="P2138">
        <v>37.909999999999997</v>
      </c>
      <c r="Q2138">
        <v>139.07</v>
      </c>
      <c r="R2138" s="7">
        <v>6.4451999999999998</v>
      </c>
      <c r="S2138" s="8">
        <v>555460</v>
      </c>
      <c r="T2138">
        <v>7</v>
      </c>
      <c r="U2138" s="9">
        <v>18.542000000000002</v>
      </c>
      <c r="V2138" s="9">
        <v>13.978</v>
      </c>
      <c r="W2138" s="9">
        <v>16.866</v>
      </c>
      <c r="X2138" s="9">
        <v>17.893000000000001</v>
      </c>
      <c r="Y2138" s="9">
        <v>18.623999999999999</v>
      </c>
    </row>
    <row r="2139" spans="1:25" hidden="1" x14ac:dyDescent="0.3">
      <c r="A2139" t="s">
        <v>2227</v>
      </c>
      <c r="B2139" t="s">
        <v>2228</v>
      </c>
      <c r="C2139" t="s">
        <v>2293</v>
      </c>
      <c r="D2139" t="s">
        <v>29</v>
      </c>
      <c r="E2139" s="52">
        <f>Transportation!E2139/1000000</f>
        <v>4.1799999999999998E-6</v>
      </c>
      <c r="F2139" s="55">
        <f t="shared" si="225"/>
        <v>1.0105494505494516E-6</v>
      </c>
      <c r="G2139" s="57">
        <f t="shared" si="226"/>
        <v>1.0105494505494516E-7</v>
      </c>
      <c r="H2139" s="4">
        <f t="shared" si="227"/>
        <v>1.6076923076923093E-8</v>
      </c>
      <c r="I2139">
        <v>125800</v>
      </c>
      <c r="J2139">
        <f t="shared" si="229"/>
        <v>0.98237891494435614</v>
      </c>
      <c r="K2139" s="50">
        <f t="shared" si="230"/>
        <v>361.69394760017229</v>
      </c>
      <c r="L2139" s="53">
        <f t="shared" si="228"/>
        <v>3.1978845700685823</v>
      </c>
      <c r="M2139">
        <v>22.200000000000003</v>
      </c>
      <c r="N2139">
        <v>26.700000000000003</v>
      </c>
      <c r="O2139">
        <v>872</v>
      </c>
      <c r="P2139">
        <v>33.950000000000003</v>
      </c>
      <c r="Q2139">
        <v>133.29</v>
      </c>
      <c r="R2139" s="7">
        <v>32.61</v>
      </c>
      <c r="S2139">
        <v>52363</v>
      </c>
      <c r="T2139">
        <v>2</v>
      </c>
      <c r="U2139" s="9">
        <v>16.963999999999999</v>
      </c>
      <c r="V2139" s="9">
        <v>3.8740999999999999</v>
      </c>
      <c r="W2139" s="9">
        <v>16.963999999999999</v>
      </c>
      <c r="X2139" s="9">
        <v>16.963999999999999</v>
      </c>
      <c r="Y2139" s="9">
        <v>16.963999999999999</v>
      </c>
    </row>
    <row r="2140" spans="1:25" hidden="1" x14ac:dyDescent="0.3">
      <c r="A2140" t="s">
        <v>2227</v>
      </c>
      <c r="B2140" t="s">
        <v>2228</v>
      </c>
      <c r="C2140" t="s">
        <v>2294</v>
      </c>
      <c r="D2140" t="s">
        <v>29</v>
      </c>
      <c r="E2140" s="52">
        <f>Transportation!E2140/1000000</f>
        <v>2.0499999999999999E-6</v>
      </c>
      <c r="F2140" s="55">
        <f t="shared" si="225"/>
        <v>4.9560439560439604E-7</v>
      </c>
      <c r="G2140" s="57">
        <f t="shared" si="226"/>
        <v>4.9560439560439607E-8</v>
      </c>
      <c r="H2140" s="4">
        <f t="shared" si="227"/>
        <v>7.8846153846153908E-9</v>
      </c>
      <c r="I2140">
        <v>134400</v>
      </c>
      <c r="J2140">
        <f t="shared" si="229"/>
        <v>0.45095996093750002</v>
      </c>
      <c r="K2140" s="50">
        <f t="shared" si="230"/>
        <v>386.4202429051125</v>
      </c>
      <c r="L2140" s="53">
        <f t="shared" si="228"/>
        <v>1.5683405188135391</v>
      </c>
      <c r="M2140">
        <v>31</v>
      </c>
      <c r="N2140">
        <v>24.1</v>
      </c>
      <c r="O2140">
        <v>1780</v>
      </c>
      <c r="P2140">
        <v>32.58</v>
      </c>
      <c r="Q2140">
        <v>131.68</v>
      </c>
      <c r="R2140" s="7">
        <v>73.554000000000002</v>
      </c>
      <c r="S2140">
        <v>87457</v>
      </c>
      <c r="T2140">
        <v>4</v>
      </c>
      <c r="U2140" s="9">
        <v>15.141</v>
      </c>
      <c r="V2140" s="9">
        <v>14.913</v>
      </c>
      <c r="W2140" s="9">
        <v>15.141</v>
      </c>
      <c r="X2140" s="9">
        <v>15.141</v>
      </c>
      <c r="Y2140" s="9">
        <v>15.141</v>
      </c>
    </row>
    <row r="2141" spans="1:25" hidden="1" x14ac:dyDescent="0.3">
      <c r="A2141" t="s">
        <v>2227</v>
      </c>
      <c r="B2141" t="s">
        <v>2228</v>
      </c>
      <c r="C2141" t="s">
        <v>2295</v>
      </c>
      <c r="D2141" t="s">
        <v>29</v>
      </c>
      <c r="E2141" s="52">
        <f>Transportation!E2141/1000000</f>
        <v>5.5200000000000005E-6</v>
      </c>
      <c r="F2141" s="55">
        <f t="shared" si="225"/>
        <v>1.334505494505496E-6</v>
      </c>
      <c r="G2141" s="57">
        <f t="shared" si="226"/>
        <v>1.3345054945054961E-7</v>
      </c>
      <c r="H2141" s="4">
        <f t="shared" si="227"/>
        <v>2.1230769230769252E-8</v>
      </c>
      <c r="I2141">
        <v>173000</v>
      </c>
      <c r="J2141">
        <f t="shared" si="229"/>
        <v>0.9433576300578036</v>
      </c>
      <c r="K2141" s="50">
        <f t="shared" si="230"/>
        <v>497.40105671565823</v>
      </c>
      <c r="L2141" s="53">
        <f t="shared" si="228"/>
        <v>4.2230437384637742</v>
      </c>
      <c r="M2141">
        <v>64.5</v>
      </c>
      <c r="N2141">
        <v>21.5</v>
      </c>
      <c r="O2141">
        <v>525</v>
      </c>
      <c r="P2141">
        <v>42.93</v>
      </c>
      <c r="Q2141">
        <v>143.19</v>
      </c>
      <c r="R2141" s="7">
        <v>24.393000000000001</v>
      </c>
      <c r="S2141">
        <v>59653</v>
      </c>
      <c r="T2141">
        <v>5</v>
      </c>
      <c r="U2141" s="9">
        <v>8.2195999999999998</v>
      </c>
      <c r="V2141" s="9">
        <v>8.2360000000000007</v>
      </c>
      <c r="W2141" s="9">
        <v>8.0954999999999995</v>
      </c>
      <c r="X2141" s="9">
        <v>8.2520000000000007</v>
      </c>
      <c r="Y2141" s="9">
        <v>8.6160999999999994</v>
      </c>
    </row>
    <row r="2142" spans="1:25" hidden="1" x14ac:dyDescent="0.3">
      <c r="A2142" t="s">
        <v>2227</v>
      </c>
      <c r="B2142" t="s">
        <v>2228</v>
      </c>
      <c r="C2142" t="s">
        <v>2296</v>
      </c>
      <c r="D2142" t="s">
        <v>29</v>
      </c>
      <c r="E2142" s="52">
        <f>Transportation!E2142/1000000</f>
        <v>6.4000000000000006E-6</v>
      </c>
      <c r="F2142" s="55">
        <f t="shared" si="225"/>
        <v>1.5472527472527489E-6</v>
      </c>
      <c r="G2142" s="57">
        <f t="shared" si="226"/>
        <v>1.5472527472527489E-7</v>
      </c>
      <c r="H2142" s="4">
        <f t="shared" si="227"/>
        <v>2.4615384615384642E-8</v>
      </c>
      <c r="I2142">
        <v>161800</v>
      </c>
      <c r="J2142">
        <f t="shared" si="229"/>
        <v>1.1694585908529049</v>
      </c>
      <c r="K2142" s="50">
        <f t="shared" si="230"/>
        <v>465.19936980689886</v>
      </c>
      <c r="L2142" s="53">
        <f t="shared" si="228"/>
        <v>4.8962825953203177</v>
      </c>
      <c r="M2142">
        <v>59.800000000000004</v>
      </c>
      <c r="N2142">
        <v>20.900000000000002</v>
      </c>
      <c r="O2142">
        <v>405</v>
      </c>
      <c r="P2142">
        <v>35.39</v>
      </c>
      <c r="Q2142">
        <v>136.6</v>
      </c>
      <c r="R2142" s="7">
        <v>19.367000000000001</v>
      </c>
      <c r="S2142" s="8">
        <v>404110</v>
      </c>
      <c r="T2142">
        <v>4</v>
      </c>
      <c r="U2142" s="9">
        <v>24.806000000000001</v>
      </c>
      <c r="V2142" s="9">
        <v>24.081</v>
      </c>
      <c r="W2142" s="9">
        <v>21.956</v>
      </c>
      <c r="X2142" s="9">
        <v>23.32</v>
      </c>
      <c r="Y2142" s="9">
        <v>25.768000000000001</v>
      </c>
    </row>
    <row r="2143" spans="1:25" hidden="1" x14ac:dyDescent="0.3">
      <c r="A2143" t="s">
        <v>2227</v>
      </c>
      <c r="B2143" t="s">
        <v>2228</v>
      </c>
      <c r="C2143" t="s">
        <v>2297</v>
      </c>
      <c r="D2143" t="s">
        <v>29</v>
      </c>
      <c r="E2143" s="52">
        <f>Transportation!E2143/1000000</f>
        <v>1.7400000000000003E-5</v>
      </c>
      <c r="F2143" s="55">
        <f t="shared" si="225"/>
        <v>4.2065934065934115E-6</v>
      </c>
      <c r="G2143" s="57">
        <f t="shared" si="226"/>
        <v>4.2065934065934119E-7</v>
      </c>
      <c r="H2143" s="4">
        <f t="shared" si="227"/>
        <v>6.6923076923076992E-8</v>
      </c>
      <c r="I2143">
        <v>454400</v>
      </c>
      <c r="J2143">
        <f t="shared" si="229"/>
        <v>1.1321248349471833</v>
      </c>
      <c r="K2143" s="50">
        <f t="shared" si="230"/>
        <v>1306.4684402982375</v>
      </c>
      <c r="L2143" s="53">
        <f t="shared" si="228"/>
        <v>13.311768306027114</v>
      </c>
      <c r="M2143">
        <v>122</v>
      </c>
      <c r="N2143">
        <v>41.2</v>
      </c>
      <c r="O2143">
        <v>273</v>
      </c>
      <c r="P2143">
        <v>33.229999999999997</v>
      </c>
      <c r="Q2143">
        <v>131.65</v>
      </c>
      <c r="R2143" s="7">
        <v>6.6157000000000004</v>
      </c>
      <c r="S2143" s="8">
        <v>247110</v>
      </c>
      <c r="T2143">
        <v>5</v>
      </c>
      <c r="U2143" s="9">
        <v>20.725999999999999</v>
      </c>
      <c r="V2143" s="9">
        <v>6.2525000000000004</v>
      </c>
      <c r="W2143" s="9">
        <v>19.885000000000002</v>
      </c>
      <c r="X2143" s="9">
        <v>20.465</v>
      </c>
      <c r="Y2143" s="9">
        <v>20.850999999999999</v>
      </c>
    </row>
    <row r="2144" spans="1:25" hidden="1" x14ac:dyDescent="0.3">
      <c r="A2144" t="s">
        <v>2227</v>
      </c>
      <c r="B2144" t="s">
        <v>2228</v>
      </c>
      <c r="C2144" t="s">
        <v>2298</v>
      </c>
      <c r="D2144" t="s">
        <v>29</v>
      </c>
      <c r="E2144" s="52">
        <f>Transportation!E2144/1000000</f>
        <v>9.3600000000000002E-6</v>
      </c>
      <c r="F2144" s="55">
        <f t="shared" si="225"/>
        <v>2.2628571428571454E-6</v>
      </c>
      <c r="G2144" s="57">
        <f t="shared" si="226"/>
        <v>2.2628571428571452E-7</v>
      </c>
      <c r="H2144" s="4">
        <f t="shared" si="227"/>
        <v>3.6000000000000038E-8</v>
      </c>
      <c r="I2144">
        <v>674400</v>
      </c>
      <c r="J2144">
        <f t="shared" si="229"/>
        <v>0.41033794483985764</v>
      </c>
      <c r="K2144" s="50">
        <f t="shared" si="230"/>
        <v>1939.001576006011</v>
      </c>
      <c r="L2144" s="53">
        <f t="shared" si="228"/>
        <v>7.1608132956559647</v>
      </c>
      <c r="M2144">
        <v>89.300000000000011</v>
      </c>
      <c r="N2144">
        <v>71.400000000000006</v>
      </c>
      <c r="O2144">
        <v>973</v>
      </c>
      <c r="P2144">
        <v>34.659999999999997</v>
      </c>
      <c r="Q2144">
        <v>133.94999999999999</v>
      </c>
      <c r="R2144" s="7">
        <v>13.632999999999999</v>
      </c>
      <c r="S2144" s="8">
        <v>471750</v>
      </c>
      <c r="T2144">
        <v>5</v>
      </c>
      <c r="U2144" s="9">
        <v>22.855</v>
      </c>
      <c r="V2144" s="9">
        <v>22.713000000000001</v>
      </c>
      <c r="W2144" s="9">
        <v>17.893000000000001</v>
      </c>
      <c r="X2144" s="9">
        <v>20.850999999999999</v>
      </c>
      <c r="Y2144" s="9">
        <v>23.535</v>
      </c>
    </row>
    <row r="2145" spans="1:25" hidden="1" x14ac:dyDescent="0.3">
      <c r="A2145" t="s">
        <v>2227</v>
      </c>
      <c r="B2145" t="s">
        <v>2228</v>
      </c>
      <c r="C2145" t="s">
        <v>2299</v>
      </c>
      <c r="D2145" t="s">
        <v>29</v>
      </c>
      <c r="E2145" s="52">
        <f>Transportation!E2145/1000000</f>
        <v>4.0300000000000004E-6</v>
      </c>
      <c r="F2145" s="55">
        <f t="shared" si="225"/>
        <v>9.7428571428571542E-7</v>
      </c>
      <c r="G2145" s="57">
        <f t="shared" si="226"/>
        <v>9.7428571428571537E-8</v>
      </c>
      <c r="H2145" s="4">
        <f t="shared" si="227"/>
        <v>1.5500000000000016E-8</v>
      </c>
      <c r="I2145">
        <v>138600</v>
      </c>
      <c r="J2145">
        <f t="shared" si="229"/>
        <v>0.85965700757575758</v>
      </c>
      <c r="K2145" s="50">
        <f t="shared" si="230"/>
        <v>398.49587549589728</v>
      </c>
      <c r="L2145" s="53">
        <f t="shared" si="228"/>
        <v>3.0831279467407624</v>
      </c>
      <c r="M2145">
        <v>38.5</v>
      </c>
      <c r="N2145">
        <v>22.3</v>
      </c>
      <c r="O2145">
        <v>662</v>
      </c>
      <c r="P2145">
        <v>33.04</v>
      </c>
      <c r="Q2145">
        <v>130.46</v>
      </c>
      <c r="R2145" s="7">
        <v>29.622</v>
      </c>
      <c r="S2145" s="8">
        <v>174200</v>
      </c>
      <c r="T2145">
        <v>2</v>
      </c>
      <c r="U2145" s="9">
        <v>22.952000000000002</v>
      </c>
      <c r="V2145" s="9">
        <v>22.789000000000001</v>
      </c>
      <c r="W2145" s="9">
        <v>21.187999999999999</v>
      </c>
      <c r="X2145" s="9">
        <v>22.074999999999999</v>
      </c>
      <c r="Y2145" s="9">
        <v>22.962</v>
      </c>
    </row>
    <row r="2146" spans="1:25" hidden="1" x14ac:dyDescent="0.3">
      <c r="A2146" t="s">
        <v>2227</v>
      </c>
      <c r="B2146" t="s">
        <v>2228</v>
      </c>
      <c r="C2146" t="s">
        <v>2300</v>
      </c>
      <c r="D2146" t="s">
        <v>29</v>
      </c>
      <c r="E2146" s="52">
        <f>Transportation!E2146/1000000</f>
        <v>2.5300000000000002E-5</v>
      </c>
      <c r="F2146" s="55">
        <f t="shared" si="225"/>
        <v>6.1164835164835234E-6</v>
      </c>
      <c r="G2146" s="57">
        <f t="shared" si="226"/>
        <v>6.1164835164835232E-7</v>
      </c>
      <c r="H2146" s="4">
        <f t="shared" si="227"/>
        <v>9.7307692307692402E-8</v>
      </c>
      <c r="I2146">
        <v>12970000</v>
      </c>
      <c r="J2146">
        <f t="shared" si="229"/>
        <v>5.767185717039322E-2</v>
      </c>
      <c r="K2146" s="50">
        <f t="shared" si="230"/>
        <v>37290.703500590098</v>
      </c>
      <c r="L2146" s="53">
        <f t="shared" si="228"/>
        <v>19.355617134625628</v>
      </c>
      <c r="M2146">
        <v>1870</v>
      </c>
      <c r="N2146">
        <v>300</v>
      </c>
      <c r="O2146">
        <v>1150</v>
      </c>
      <c r="P2146">
        <v>34.72</v>
      </c>
      <c r="Q2146">
        <v>135.38999999999999</v>
      </c>
      <c r="R2146" s="7">
        <v>3.8368000000000002</v>
      </c>
      <c r="S2146" s="8">
        <v>14669000</v>
      </c>
      <c r="T2146">
        <v>57</v>
      </c>
      <c r="U2146" s="9">
        <v>24.780999999999999</v>
      </c>
      <c r="V2146" s="9">
        <v>20.513999999999999</v>
      </c>
      <c r="W2146" s="9">
        <v>15.19</v>
      </c>
      <c r="X2146" s="9">
        <v>21.38</v>
      </c>
      <c r="Y2146" s="9">
        <v>26.664999999999999</v>
      </c>
    </row>
    <row r="2147" spans="1:25" hidden="1" x14ac:dyDescent="0.3">
      <c r="A2147" t="s">
        <v>2227</v>
      </c>
      <c r="B2147" t="s">
        <v>2228</v>
      </c>
      <c r="C2147" t="s">
        <v>2301</v>
      </c>
      <c r="D2147" t="s">
        <v>29</v>
      </c>
      <c r="E2147" s="52">
        <f>Transportation!E2147/1000000</f>
        <v>9.5000000000000005E-6</v>
      </c>
      <c r="F2147" s="55">
        <f t="shared" si="225"/>
        <v>2.2967032967032991E-6</v>
      </c>
      <c r="G2147" s="57">
        <f t="shared" si="226"/>
        <v>2.2967032967032993E-7</v>
      </c>
      <c r="H2147" s="4">
        <f t="shared" si="227"/>
        <v>3.6538461538461575E-8</v>
      </c>
      <c r="I2147">
        <v>150700</v>
      </c>
      <c r="J2147">
        <f t="shared" si="229"/>
        <v>1.8637761280690113</v>
      </c>
      <c r="K2147" s="50">
        <f t="shared" si="230"/>
        <v>433.28519795982481</v>
      </c>
      <c r="L2147" s="53">
        <f t="shared" si="228"/>
        <v>7.2679194774285962</v>
      </c>
      <c r="M2147">
        <v>31.8</v>
      </c>
      <c r="N2147">
        <v>26.700000000000003</v>
      </c>
      <c r="O2147">
        <v>364</v>
      </c>
      <c r="P2147">
        <v>43.2</v>
      </c>
      <c r="Q2147">
        <v>141</v>
      </c>
      <c r="R2147" s="7">
        <v>13.613</v>
      </c>
      <c r="S2147">
        <v>74820</v>
      </c>
      <c r="T2147">
        <v>4</v>
      </c>
      <c r="U2147" s="9">
        <v>7.5972</v>
      </c>
      <c r="V2147" s="9">
        <v>3.2921999999999998</v>
      </c>
      <c r="W2147" s="9">
        <v>7.5720999999999998</v>
      </c>
      <c r="X2147" s="9">
        <v>7.7031000000000001</v>
      </c>
      <c r="Y2147" s="9">
        <v>7.8342000000000001</v>
      </c>
    </row>
    <row r="2148" spans="1:25" hidden="1" x14ac:dyDescent="0.3">
      <c r="A2148" t="s">
        <v>2227</v>
      </c>
      <c r="B2148" t="s">
        <v>2228</v>
      </c>
      <c r="C2148" t="s">
        <v>2302</v>
      </c>
      <c r="D2148" t="s">
        <v>29</v>
      </c>
      <c r="E2148" s="52">
        <f>Transportation!E2148/1000000</f>
        <v>1.08E-5</v>
      </c>
      <c r="F2148" s="55">
        <f t="shared" si="225"/>
        <v>2.6109890109890137E-6</v>
      </c>
      <c r="G2148" s="57">
        <f t="shared" si="226"/>
        <v>2.6109890109890138E-7</v>
      </c>
      <c r="H2148" s="4">
        <f t="shared" si="227"/>
        <v>4.153846153846158E-8</v>
      </c>
      <c r="I2148">
        <v>155200</v>
      </c>
      <c r="J2148">
        <f t="shared" si="229"/>
        <v>2.057384342783505</v>
      </c>
      <c r="K2148" s="50">
        <f t="shared" si="230"/>
        <v>446.22337573566563</v>
      </c>
      <c r="L2148" s="53">
        <f t="shared" si="228"/>
        <v>8.2624768796030352</v>
      </c>
      <c r="M2148">
        <v>27.900000000000002</v>
      </c>
      <c r="N2148">
        <v>29.400000000000002</v>
      </c>
      <c r="O2148">
        <v>338</v>
      </c>
      <c r="P2148">
        <v>36.299999999999997</v>
      </c>
      <c r="Q2148">
        <v>139.80000000000001</v>
      </c>
      <c r="R2148" s="7">
        <v>11.506</v>
      </c>
      <c r="S2148" s="8">
        <v>325480</v>
      </c>
      <c r="T2148">
        <v>4</v>
      </c>
      <c r="U2148" s="9">
        <v>23.068000000000001</v>
      </c>
      <c r="V2148" s="9">
        <v>23.31</v>
      </c>
      <c r="W2148" s="9">
        <v>22.052</v>
      </c>
      <c r="X2148" s="9">
        <v>23.439</v>
      </c>
      <c r="Y2148" s="9">
        <v>24.725000000000001</v>
      </c>
    </row>
    <row r="2149" spans="1:25" hidden="1" x14ac:dyDescent="0.3">
      <c r="A2149" t="s">
        <v>2227</v>
      </c>
      <c r="B2149" t="s">
        <v>2228</v>
      </c>
      <c r="C2149" t="s">
        <v>2303</v>
      </c>
      <c r="D2149" t="s">
        <v>29</v>
      </c>
      <c r="E2149" s="52">
        <f>Transportation!E2149/1000000</f>
        <v>9.4700000000000008E-6</v>
      </c>
      <c r="F2149" s="55">
        <f t="shared" si="225"/>
        <v>2.289450549450552E-6</v>
      </c>
      <c r="G2149" s="57">
        <f t="shared" si="226"/>
        <v>2.289450549450552E-7</v>
      </c>
      <c r="H2149" s="4">
        <f t="shared" si="227"/>
        <v>3.6423076923076964E-8</v>
      </c>
      <c r="I2149">
        <v>243100</v>
      </c>
      <c r="J2149">
        <f t="shared" si="229"/>
        <v>1.1517239870423694</v>
      </c>
      <c r="K2149" s="50">
        <f t="shared" si="230"/>
        <v>698.94911495708971</v>
      </c>
      <c r="L2149" s="53">
        <f t="shared" si="228"/>
        <v>7.2449681527630334</v>
      </c>
      <c r="M2149">
        <v>32.5</v>
      </c>
      <c r="N2149">
        <v>42.6</v>
      </c>
      <c r="O2149">
        <v>574</v>
      </c>
      <c r="P2149">
        <v>33.26</v>
      </c>
      <c r="Q2149">
        <v>130.30000000000001</v>
      </c>
      <c r="R2149" s="7">
        <v>13.464</v>
      </c>
      <c r="S2149" s="8">
        <v>234040</v>
      </c>
      <c r="T2149">
        <v>3</v>
      </c>
      <c r="U2149" s="9">
        <v>25.327999999999999</v>
      </c>
      <c r="V2149" s="9">
        <v>25.411000000000001</v>
      </c>
      <c r="W2149" s="9">
        <v>21.236000000000001</v>
      </c>
      <c r="X2149" s="9">
        <v>24.535</v>
      </c>
      <c r="Y2149" s="9">
        <v>26.571000000000002</v>
      </c>
    </row>
    <row r="2150" spans="1:25" hidden="1" x14ac:dyDescent="0.3">
      <c r="A2150" t="s">
        <v>2227</v>
      </c>
      <c r="B2150" t="s">
        <v>2228</v>
      </c>
      <c r="C2150" t="s">
        <v>2304</v>
      </c>
      <c r="D2150" t="s">
        <v>29</v>
      </c>
      <c r="E2150" s="52">
        <f>Transportation!E2150/1000000</f>
        <v>8.5199999999999997E-6</v>
      </c>
      <c r="F2150" s="55">
        <f t="shared" si="225"/>
        <v>2.059780219780222E-6</v>
      </c>
      <c r="G2150" s="57">
        <f t="shared" si="226"/>
        <v>2.0597802197802219E-7</v>
      </c>
      <c r="H2150" s="4">
        <f t="shared" si="227"/>
        <v>3.2769230769230802E-8</v>
      </c>
      <c r="I2150">
        <v>121600</v>
      </c>
      <c r="J2150">
        <f t="shared" si="229"/>
        <v>2.0715213404605262</v>
      </c>
      <c r="K2150" s="50">
        <f t="shared" si="230"/>
        <v>349.61831500938752</v>
      </c>
      <c r="L2150" s="53">
        <f t="shared" si="228"/>
        <v>6.5181762050201728</v>
      </c>
      <c r="M2150">
        <v>18.900000000000002</v>
      </c>
      <c r="N2150">
        <v>28</v>
      </c>
      <c r="O2150">
        <v>435</v>
      </c>
      <c r="P2150">
        <v>38.92</v>
      </c>
      <c r="Q2150">
        <v>139.85</v>
      </c>
      <c r="R2150" s="7">
        <v>15.568</v>
      </c>
      <c r="S2150">
        <v>79464</v>
      </c>
      <c r="T2150">
        <v>2</v>
      </c>
      <c r="U2150" s="9">
        <v>12.5</v>
      </c>
      <c r="V2150" s="9">
        <v>12.557</v>
      </c>
      <c r="W2150" s="9">
        <v>12.497</v>
      </c>
      <c r="X2150" s="9">
        <v>13.098000000000001</v>
      </c>
      <c r="Y2150" s="9">
        <v>13.699</v>
      </c>
    </row>
    <row r="2151" spans="1:25" hidden="1" x14ac:dyDescent="0.3">
      <c r="A2151" t="s">
        <v>2227</v>
      </c>
      <c r="B2151" t="s">
        <v>2228</v>
      </c>
      <c r="C2151" t="s">
        <v>2305</v>
      </c>
      <c r="D2151" t="s">
        <v>29</v>
      </c>
      <c r="E2151" s="52">
        <f>Transportation!E2151/1000000</f>
        <v>2.0600000000000003E-5</v>
      </c>
      <c r="F2151" s="55">
        <f t="shared" si="225"/>
        <v>4.9802197802197859E-6</v>
      </c>
      <c r="G2151" s="57">
        <f t="shared" si="226"/>
        <v>4.9802197802197864E-7</v>
      </c>
      <c r="H2151" s="4">
        <f t="shared" si="227"/>
        <v>7.9230769230769321E-8</v>
      </c>
      <c r="I2151">
        <v>1822000</v>
      </c>
      <c r="J2151">
        <f t="shared" si="229"/>
        <v>0.33427372392974758</v>
      </c>
      <c r="K2151" s="50">
        <f t="shared" si="230"/>
        <v>5238.5244239071053</v>
      </c>
      <c r="L2151" s="53">
        <f t="shared" si="228"/>
        <v>15.759909603687275</v>
      </c>
      <c r="M2151">
        <v>354</v>
      </c>
      <c r="N2151">
        <v>96.800000000000011</v>
      </c>
      <c r="O2151">
        <v>544</v>
      </c>
      <c r="P2151">
        <v>43.08</v>
      </c>
      <c r="Q2151">
        <v>141.38</v>
      </c>
      <c r="R2151" s="7">
        <v>5.6223999999999998</v>
      </c>
      <c r="S2151" s="8">
        <v>1896500</v>
      </c>
      <c r="T2151">
        <v>14</v>
      </c>
      <c r="U2151" s="9">
        <v>13.957000000000001</v>
      </c>
      <c r="V2151" s="9">
        <v>12.839</v>
      </c>
      <c r="W2151" s="9">
        <v>9.1340000000000003</v>
      </c>
      <c r="X2151" s="9">
        <v>11.537000000000001</v>
      </c>
      <c r="Y2151" s="9">
        <v>14.744999999999999</v>
      </c>
    </row>
    <row r="2152" spans="1:25" hidden="1" x14ac:dyDescent="0.3">
      <c r="A2152" t="s">
        <v>2227</v>
      </c>
      <c r="B2152" t="s">
        <v>2228</v>
      </c>
      <c r="C2152" t="s">
        <v>2306</v>
      </c>
      <c r="D2152" t="s">
        <v>29</v>
      </c>
      <c r="E2152" s="52">
        <f>Transportation!E2152/1000000</f>
        <v>1.6400000000000002E-5</v>
      </c>
      <c r="F2152" s="55">
        <f t="shared" si="225"/>
        <v>3.9648351648351692E-6</v>
      </c>
      <c r="G2152" s="57">
        <f t="shared" si="226"/>
        <v>3.9648351648351696E-7</v>
      </c>
      <c r="H2152" s="4">
        <f t="shared" si="227"/>
        <v>6.307692307692314E-8</v>
      </c>
      <c r="I2152">
        <v>262500</v>
      </c>
      <c r="J2152">
        <f t="shared" si="229"/>
        <v>1.8471320000000004</v>
      </c>
      <c r="K2152" s="50">
        <f t="shared" si="230"/>
        <v>754.72703692404787</v>
      </c>
      <c r="L2152" s="53">
        <f t="shared" si="228"/>
        <v>12.546724150508316</v>
      </c>
      <c r="M2152">
        <v>33.300000000000004</v>
      </c>
      <c r="N2152">
        <v>45.5</v>
      </c>
      <c r="O2152">
        <v>350</v>
      </c>
      <c r="P2152">
        <v>33.17</v>
      </c>
      <c r="Q2152">
        <v>129.75</v>
      </c>
      <c r="R2152" s="7">
        <v>7.7064000000000004</v>
      </c>
      <c r="S2152" s="8">
        <v>215090</v>
      </c>
      <c r="T2152">
        <v>4</v>
      </c>
      <c r="U2152" s="9">
        <v>18.045000000000002</v>
      </c>
      <c r="V2152" s="9">
        <v>17.847999999999999</v>
      </c>
      <c r="W2152" s="9">
        <v>16.817</v>
      </c>
      <c r="X2152" s="9">
        <v>17.771000000000001</v>
      </c>
      <c r="Y2152" s="9">
        <v>18.332000000000001</v>
      </c>
    </row>
    <row r="2153" spans="1:25" hidden="1" x14ac:dyDescent="0.3">
      <c r="A2153" t="s">
        <v>2227</v>
      </c>
      <c r="B2153" t="s">
        <v>2228</v>
      </c>
      <c r="C2153" t="s">
        <v>2307</v>
      </c>
      <c r="D2153" t="s">
        <v>29</v>
      </c>
      <c r="E2153" s="52">
        <f>Transportation!E2153/1000000</f>
        <v>1.8600000000000001E-5</v>
      </c>
      <c r="F2153" s="55">
        <f t="shared" si="225"/>
        <v>4.4967032967033014E-6</v>
      </c>
      <c r="G2153" s="57">
        <f t="shared" si="226"/>
        <v>4.4967032967033018E-7</v>
      </c>
      <c r="H2153" s="4">
        <f t="shared" si="227"/>
        <v>7.1538461538461617E-8</v>
      </c>
      <c r="I2153">
        <v>1008000</v>
      </c>
      <c r="J2153">
        <f t="shared" si="229"/>
        <v>0.54555156250000003</v>
      </c>
      <c r="K2153" s="50">
        <f t="shared" si="230"/>
        <v>2898.151821788344</v>
      </c>
      <c r="L2153" s="53">
        <f t="shared" si="228"/>
        <v>14.229821292649673</v>
      </c>
      <c r="M2153">
        <v>229</v>
      </c>
      <c r="N2153">
        <v>66.7</v>
      </c>
      <c r="O2153">
        <v>399</v>
      </c>
      <c r="P2153">
        <v>38.270000000000003</v>
      </c>
      <c r="Q2153">
        <v>140.93</v>
      </c>
      <c r="R2153" s="7">
        <v>5.98</v>
      </c>
      <c r="S2153" s="8">
        <v>769520</v>
      </c>
      <c r="T2153">
        <v>8</v>
      </c>
      <c r="U2153" s="9">
        <v>17.634</v>
      </c>
      <c r="V2153" s="9">
        <v>15.768000000000001</v>
      </c>
      <c r="W2153" s="9">
        <v>15.042</v>
      </c>
      <c r="X2153" s="9">
        <v>16.276</v>
      </c>
      <c r="Y2153" s="9">
        <v>18.186</v>
      </c>
    </row>
    <row r="2154" spans="1:25" hidden="1" x14ac:dyDescent="0.3">
      <c r="A2154" t="s">
        <v>2227</v>
      </c>
      <c r="B2154" t="s">
        <v>2228</v>
      </c>
      <c r="C2154" t="s">
        <v>2308</v>
      </c>
      <c r="D2154" t="s">
        <v>29</v>
      </c>
      <c r="E2154" s="52">
        <f>Transportation!E2154/1000000</f>
        <v>1.5200000000000002E-5</v>
      </c>
      <c r="F2154" s="55">
        <f t="shared" si="225"/>
        <v>3.6747252747252789E-6</v>
      </c>
      <c r="G2154" s="57">
        <f t="shared" si="226"/>
        <v>3.6747252747252792E-7</v>
      </c>
      <c r="H2154" s="4">
        <f t="shared" si="227"/>
        <v>5.8461538461538528E-8</v>
      </c>
      <c r="I2154">
        <v>730000</v>
      </c>
      <c r="J2154">
        <f t="shared" si="229"/>
        <v>0.61560780821917827</v>
      </c>
      <c r="K2154" s="50">
        <f t="shared" si="230"/>
        <v>2098.8599503030664</v>
      </c>
      <c r="L2154" s="53">
        <f t="shared" si="228"/>
        <v>11.628671163885757</v>
      </c>
      <c r="M2154">
        <v>138</v>
      </c>
      <c r="N2154">
        <v>62.2</v>
      </c>
      <c r="O2154">
        <v>505</v>
      </c>
      <c r="P2154">
        <v>35</v>
      </c>
      <c r="Q2154">
        <v>138.43</v>
      </c>
      <c r="R2154" s="7">
        <v>8.1182999999999996</v>
      </c>
      <c r="S2154" s="8">
        <v>172160</v>
      </c>
      <c r="T2154">
        <v>6</v>
      </c>
      <c r="U2154" s="9">
        <v>13.712999999999999</v>
      </c>
      <c r="V2154" s="9">
        <v>9.6007999999999996</v>
      </c>
      <c r="W2154" s="9">
        <v>12.999000000000001</v>
      </c>
      <c r="X2154" s="9">
        <v>13.55</v>
      </c>
      <c r="Y2154" s="9">
        <v>14.397</v>
      </c>
    </row>
    <row r="2155" spans="1:25" hidden="1" x14ac:dyDescent="0.3">
      <c r="A2155" t="s">
        <v>2227</v>
      </c>
      <c r="B2155" t="s">
        <v>2228</v>
      </c>
      <c r="C2155" t="s">
        <v>2309</v>
      </c>
      <c r="D2155" t="s">
        <v>29</v>
      </c>
      <c r="E2155" s="52">
        <f>Transportation!E2155/1000000</f>
        <v>7.8099999999999998E-6</v>
      </c>
      <c r="F2155" s="55">
        <f t="shared" si="225"/>
        <v>1.8881318681318701E-6</v>
      </c>
      <c r="G2155" s="57">
        <f t="shared" si="226"/>
        <v>1.8881318681318699E-7</v>
      </c>
      <c r="H2155" s="4">
        <f t="shared" si="227"/>
        <v>3.0038461538461563E-8</v>
      </c>
      <c r="I2155">
        <v>115700</v>
      </c>
      <c r="J2155">
        <f t="shared" si="229"/>
        <v>1.9957266961970614</v>
      </c>
      <c r="K2155" s="50">
        <f t="shared" si="230"/>
        <v>332.65492636995174</v>
      </c>
      <c r="L2155" s="53">
        <f t="shared" si="228"/>
        <v>5.9749948546018246</v>
      </c>
      <c r="M2155">
        <v>51.800000000000004</v>
      </c>
      <c r="N2155">
        <v>16.100000000000001</v>
      </c>
      <c r="O2155">
        <v>244</v>
      </c>
      <c r="P2155">
        <v>35.340000000000003</v>
      </c>
      <c r="Q2155">
        <v>137.18</v>
      </c>
      <c r="R2155" s="7">
        <v>15.183999999999999</v>
      </c>
      <c r="S2155" s="8">
        <v>397450</v>
      </c>
      <c r="T2155">
        <v>4</v>
      </c>
      <c r="U2155" s="9">
        <v>18.041</v>
      </c>
      <c r="V2155" s="9">
        <v>17.456</v>
      </c>
      <c r="W2155" s="9">
        <v>15.635</v>
      </c>
      <c r="X2155" s="9">
        <v>19.084</v>
      </c>
      <c r="Y2155" s="9">
        <v>22.292000000000002</v>
      </c>
    </row>
    <row r="2156" spans="1:25" hidden="1" x14ac:dyDescent="0.3">
      <c r="A2156" t="s">
        <v>2227</v>
      </c>
      <c r="B2156" t="s">
        <v>2228</v>
      </c>
      <c r="C2156" t="s">
        <v>2310</v>
      </c>
      <c r="D2156" t="s">
        <v>29</v>
      </c>
      <c r="E2156" s="52">
        <f>Transportation!E2156/1000000</f>
        <v>7.34E-6</v>
      </c>
      <c r="F2156" s="55">
        <f t="shared" si="225"/>
        <v>1.7745054945054963E-6</v>
      </c>
      <c r="G2156" s="57">
        <f t="shared" si="226"/>
        <v>1.7745054945054963E-7</v>
      </c>
      <c r="H2156" s="4">
        <f t="shared" si="227"/>
        <v>2.8230769230769258E-8</v>
      </c>
      <c r="I2156">
        <v>416700</v>
      </c>
      <c r="J2156">
        <f t="shared" si="229"/>
        <v>0.52078198344132465</v>
      </c>
      <c r="K2156" s="50">
        <f t="shared" si="230"/>
        <v>1198.07526204286</v>
      </c>
      <c r="L2156" s="53">
        <f t="shared" si="228"/>
        <v>5.6154241015079887</v>
      </c>
      <c r="M2156">
        <v>57.7</v>
      </c>
      <c r="N2156">
        <v>54.900000000000006</v>
      </c>
      <c r="O2156">
        <v>973</v>
      </c>
      <c r="P2156">
        <v>34.33</v>
      </c>
      <c r="Q2156">
        <v>134.07</v>
      </c>
      <c r="R2156" s="7">
        <v>17.731000000000002</v>
      </c>
      <c r="S2156" s="8">
        <v>268080</v>
      </c>
      <c r="T2156">
        <v>4</v>
      </c>
      <c r="U2156" s="9">
        <v>20.888000000000002</v>
      </c>
      <c r="V2156" s="9">
        <v>5.6047000000000002</v>
      </c>
      <c r="W2156" s="9">
        <v>19.594999999999999</v>
      </c>
      <c r="X2156" s="9">
        <v>21.14</v>
      </c>
      <c r="Y2156" s="9">
        <v>21.62</v>
      </c>
    </row>
    <row r="2157" spans="1:25" hidden="1" x14ac:dyDescent="0.3">
      <c r="A2157" t="s">
        <v>2227</v>
      </c>
      <c r="B2157" t="s">
        <v>2228</v>
      </c>
      <c r="C2157" t="s">
        <v>2311</v>
      </c>
      <c r="D2157" t="s">
        <v>29</v>
      </c>
      <c r="E2157" s="52">
        <f>Transportation!E2157/1000000</f>
        <v>4.2000000000000004E-6</v>
      </c>
      <c r="F2157" s="55">
        <f t="shared" si="225"/>
        <v>1.0153846153846165E-6</v>
      </c>
      <c r="G2157" s="57">
        <f t="shared" si="226"/>
        <v>1.0153846153846166E-7</v>
      </c>
      <c r="H2157" s="4">
        <f t="shared" si="227"/>
        <v>1.6153846153846171E-8</v>
      </c>
      <c r="I2157">
        <v>185700</v>
      </c>
      <c r="J2157">
        <f t="shared" si="229"/>
        <v>0.66868376413570285</v>
      </c>
      <c r="K2157" s="50">
        <f t="shared" si="230"/>
        <v>533.91546954969783</v>
      </c>
      <c r="L2157" s="53">
        <f t="shared" si="228"/>
        <v>3.2131854531789585</v>
      </c>
      <c r="M2157">
        <v>42</v>
      </c>
      <c r="N2157">
        <v>28.700000000000003</v>
      </c>
      <c r="O2157">
        <v>944</v>
      </c>
      <c r="P2157">
        <v>36.770000000000003</v>
      </c>
      <c r="Q2157">
        <v>137.06</v>
      </c>
      <c r="R2157" s="7">
        <v>32.918999999999997</v>
      </c>
      <c r="S2157" s="8">
        <v>248130</v>
      </c>
      <c r="T2157">
        <v>4</v>
      </c>
      <c r="U2157" s="9">
        <v>19.076000000000001</v>
      </c>
      <c r="V2157" s="9">
        <v>18.616</v>
      </c>
      <c r="W2157" s="9">
        <v>17.844000000000001</v>
      </c>
      <c r="X2157" s="9">
        <v>18.963999999999999</v>
      </c>
      <c r="Y2157" s="9">
        <v>20.850999999999999</v>
      </c>
    </row>
    <row r="2158" spans="1:25" hidden="1" x14ac:dyDescent="0.3">
      <c r="A2158" t="s">
        <v>2227</v>
      </c>
      <c r="B2158" t="s">
        <v>2228</v>
      </c>
      <c r="C2158" t="s">
        <v>2312</v>
      </c>
      <c r="D2158" t="s">
        <v>29</v>
      </c>
      <c r="E2158" s="52">
        <f>Transportation!E2158/1000000</f>
        <v>4.0999999999999997E-6</v>
      </c>
      <c r="F2158" s="55">
        <f t="shared" si="225"/>
        <v>9.9120879120879209E-7</v>
      </c>
      <c r="G2158" s="57">
        <f t="shared" si="226"/>
        <v>9.9120879120879214E-8</v>
      </c>
      <c r="H2158" s="4">
        <f t="shared" si="227"/>
        <v>1.5769230769230782E-8</v>
      </c>
      <c r="I2158">
        <v>268200</v>
      </c>
      <c r="J2158">
        <f t="shared" si="229"/>
        <v>0.45196881991051452</v>
      </c>
      <c r="K2158" s="50">
        <f t="shared" si="230"/>
        <v>771.11539544011293</v>
      </c>
      <c r="L2158" s="53">
        <f t="shared" si="228"/>
        <v>3.1366810376270782</v>
      </c>
      <c r="M2158">
        <v>41.300000000000004</v>
      </c>
      <c r="N2158">
        <v>41.7</v>
      </c>
      <c r="O2158">
        <v>1400</v>
      </c>
      <c r="P2158">
        <v>34.08</v>
      </c>
      <c r="Q2158">
        <v>134.57</v>
      </c>
      <c r="R2158" s="7">
        <v>33.543999999999997</v>
      </c>
      <c r="S2158" s="8">
        <v>216470</v>
      </c>
      <c r="T2158">
        <v>4</v>
      </c>
      <c r="U2158" s="9">
        <v>19.984999999999999</v>
      </c>
      <c r="V2158" s="9">
        <v>18.757000000000001</v>
      </c>
      <c r="W2158" s="9">
        <v>19.981999999999999</v>
      </c>
      <c r="X2158" s="9">
        <v>20.03</v>
      </c>
      <c r="Y2158" s="9">
        <v>20.079000000000001</v>
      </c>
    </row>
    <row r="2159" spans="1:25" hidden="1" x14ac:dyDescent="0.3">
      <c r="A2159" t="s">
        <v>2227</v>
      </c>
      <c r="B2159" t="s">
        <v>2228</v>
      </c>
      <c r="C2159" t="s">
        <v>2313</v>
      </c>
      <c r="D2159" t="s">
        <v>29</v>
      </c>
      <c r="E2159" s="52">
        <f>Transportation!E2159/1000000</f>
        <v>4.51E-6</v>
      </c>
      <c r="F2159" s="55">
        <f t="shared" si="225"/>
        <v>1.0903296703296714E-6</v>
      </c>
      <c r="G2159" s="57">
        <f t="shared" si="226"/>
        <v>1.0903296703296715E-7</v>
      </c>
      <c r="H2159" s="4">
        <f t="shared" si="227"/>
        <v>1.7346153846153864E-8</v>
      </c>
      <c r="I2159">
        <v>157400</v>
      </c>
      <c r="J2159">
        <f t="shared" si="229"/>
        <v>0.84714003335451082</v>
      </c>
      <c r="K2159" s="50">
        <f t="shared" si="230"/>
        <v>452.54870709274337</v>
      </c>
      <c r="L2159" s="53">
        <f t="shared" si="228"/>
        <v>3.4503491413897862</v>
      </c>
      <c r="M2159">
        <v>71</v>
      </c>
      <c r="N2159">
        <v>18.7</v>
      </c>
      <c r="O2159">
        <v>522</v>
      </c>
      <c r="P2159">
        <v>34.03</v>
      </c>
      <c r="Q2159">
        <v>131.85</v>
      </c>
      <c r="R2159" s="7">
        <v>27.94</v>
      </c>
      <c r="S2159" s="8">
        <v>113450</v>
      </c>
      <c r="T2159">
        <v>5</v>
      </c>
      <c r="U2159" s="9">
        <v>17.087</v>
      </c>
      <c r="V2159" s="9">
        <v>12.284000000000001</v>
      </c>
      <c r="W2159" s="9">
        <v>16.817</v>
      </c>
      <c r="X2159" s="9">
        <v>17.013000000000002</v>
      </c>
      <c r="Y2159" s="9">
        <v>17.550999999999998</v>
      </c>
    </row>
    <row r="2160" spans="1:25" hidden="1" x14ac:dyDescent="0.3">
      <c r="A2160" t="s">
        <v>2227</v>
      </c>
      <c r="B2160" t="s">
        <v>2228</v>
      </c>
      <c r="C2160" t="s">
        <v>2314</v>
      </c>
      <c r="D2160" t="s">
        <v>29</v>
      </c>
      <c r="E2160" s="52">
        <f>Transportation!E2160/1000000</f>
        <v>9.4500000000000007E-5</v>
      </c>
      <c r="F2160" s="55">
        <f t="shared" si="225"/>
        <v>2.2846153846153872E-5</v>
      </c>
      <c r="G2160" s="57">
        <f t="shared" si="226"/>
        <v>2.2846153846153872E-6</v>
      </c>
      <c r="H2160" s="4">
        <f t="shared" si="227"/>
        <v>3.6346153846153885E-7</v>
      </c>
      <c r="I2160">
        <v>34450000</v>
      </c>
      <c r="J2160">
        <f t="shared" si="229"/>
        <v>8.1100956095791016E-2</v>
      </c>
      <c r="K2160" s="50">
        <f t="shared" si="230"/>
        <v>99048.938750603615</v>
      </c>
      <c r="L2160" s="53">
        <f t="shared" si="228"/>
        <v>72.296672696526571</v>
      </c>
      <c r="M2160">
        <v>4330</v>
      </c>
      <c r="N2160">
        <v>524</v>
      </c>
      <c r="O2160">
        <v>489</v>
      </c>
      <c r="P2160">
        <v>35.68</v>
      </c>
      <c r="Q2160">
        <v>139.65</v>
      </c>
      <c r="R2160" s="7">
        <v>0.93364999999999998</v>
      </c>
      <c r="S2160" s="8">
        <v>31042000</v>
      </c>
      <c r="T2160">
        <v>92</v>
      </c>
      <c r="U2160" s="9">
        <v>24.407</v>
      </c>
      <c r="V2160" s="9">
        <v>22.303000000000001</v>
      </c>
      <c r="W2160" s="9">
        <v>13.55</v>
      </c>
      <c r="X2160" s="9">
        <v>24.248999999999999</v>
      </c>
      <c r="Y2160" s="9">
        <v>26.713000000000001</v>
      </c>
    </row>
    <row r="2161" spans="1:25" hidden="1" x14ac:dyDescent="0.3">
      <c r="A2161" t="s">
        <v>2227</v>
      </c>
      <c r="B2161" t="s">
        <v>2228</v>
      </c>
      <c r="C2161" t="s">
        <v>2315</v>
      </c>
      <c r="D2161" t="s">
        <v>29</v>
      </c>
      <c r="E2161" s="52">
        <f>Transportation!E2161/1000000</f>
        <v>5.4500000000000003E-6</v>
      </c>
      <c r="F2161" s="55">
        <f t="shared" si="225"/>
        <v>1.317582417582419E-6</v>
      </c>
      <c r="G2161" s="57">
        <f t="shared" si="226"/>
        <v>1.3175824175824191E-7</v>
      </c>
      <c r="H2161" s="4">
        <f t="shared" si="227"/>
        <v>2.0961538461538483E-8</v>
      </c>
      <c r="I2161">
        <v>172100</v>
      </c>
      <c r="J2161">
        <f t="shared" si="229"/>
        <v>0.93626550697269029</v>
      </c>
      <c r="K2161" s="50">
        <f t="shared" si="230"/>
        <v>494.81342116049007</v>
      </c>
      <c r="L2161" s="53">
        <f t="shared" si="228"/>
        <v>4.169490647577458</v>
      </c>
      <c r="M2161">
        <v>47.300000000000004</v>
      </c>
      <c r="N2161">
        <v>25</v>
      </c>
      <c r="O2161">
        <v>624</v>
      </c>
      <c r="P2161">
        <v>42.64</v>
      </c>
      <c r="Q2161">
        <v>141.58000000000001</v>
      </c>
      <c r="R2161" s="7">
        <v>24.962</v>
      </c>
      <c r="S2161">
        <v>68546</v>
      </c>
      <c r="T2161">
        <v>3</v>
      </c>
      <c r="U2161" s="9">
        <v>8.1635000000000009</v>
      </c>
      <c r="V2161" s="9">
        <v>8.1752000000000002</v>
      </c>
      <c r="W2161" s="9">
        <v>7.9911000000000003</v>
      </c>
      <c r="X2161" s="9">
        <v>8.0433000000000003</v>
      </c>
      <c r="Y2161" s="9">
        <v>8.3560999999999996</v>
      </c>
    </row>
    <row r="2162" spans="1:25" hidden="1" x14ac:dyDescent="0.3">
      <c r="A2162" t="s">
        <v>2227</v>
      </c>
      <c r="B2162" t="s">
        <v>2228</v>
      </c>
      <c r="C2162" t="s">
        <v>2316</v>
      </c>
      <c r="D2162" t="s">
        <v>29</v>
      </c>
      <c r="E2162" s="52">
        <f>Transportation!E2162/1000000</f>
        <v>3.7900000000000001E-6</v>
      </c>
      <c r="F2162" s="55">
        <f t="shared" si="225"/>
        <v>9.1626373626373723E-7</v>
      </c>
      <c r="G2162" s="57">
        <f t="shared" si="226"/>
        <v>9.1626373626373723E-8</v>
      </c>
      <c r="H2162" s="4">
        <f t="shared" si="227"/>
        <v>1.4576923076923091E-8</v>
      </c>
      <c r="I2162">
        <v>200700</v>
      </c>
      <c r="J2162">
        <f t="shared" si="229"/>
        <v>0.55830977204783261</v>
      </c>
      <c r="K2162" s="50">
        <f t="shared" si="230"/>
        <v>577.04272880250062</v>
      </c>
      <c r="L2162" s="53">
        <f t="shared" si="228"/>
        <v>2.8995173494162505</v>
      </c>
      <c r="M2162">
        <v>32.700000000000003</v>
      </c>
      <c r="N2162">
        <v>35.1</v>
      </c>
      <c r="O2162">
        <v>1260</v>
      </c>
      <c r="P2162">
        <v>35.51</v>
      </c>
      <c r="Q2162">
        <v>134.22</v>
      </c>
      <c r="R2162" s="7">
        <v>35.85</v>
      </c>
      <c r="S2162">
        <v>95708</v>
      </c>
      <c r="T2162">
        <v>4</v>
      </c>
      <c r="U2162" s="9">
        <v>16.03</v>
      </c>
      <c r="V2162" s="9">
        <v>5.9389000000000003</v>
      </c>
      <c r="W2162" s="9">
        <v>16.03</v>
      </c>
      <c r="X2162" s="9">
        <v>16.128</v>
      </c>
      <c r="Y2162" s="9">
        <v>16.227</v>
      </c>
    </row>
    <row r="2163" spans="1:25" hidden="1" x14ac:dyDescent="0.3">
      <c r="A2163" t="s">
        <v>2227</v>
      </c>
      <c r="B2163" t="s">
        <v>2228</v>
      </c>
      <c r="C2163" t="s">
        <v>2317</v>
      </c>
      <c r="D2163" t="s">
        <v>29</v>
      </c>
      <c r="E2163" s="52">
        <f>Transportation!E2163/1000000</f>
        <v>1.8700000000000001E-5</v>
      </c>
      <c r="F2163" s="55">
        <f t="shared" si="225"/>
        <v>4.520879120879126E-6</v>
      </c>
      <c r="G2163" s="57">
        <f t="shared" si="226"/>
        <v>4.5208791208791256E-7</v>
      </c>
      <c r="H2163" s="4">
        <f t="shared" si="227"/>
        <v>7.1923076923076997E-8</v>
      </c>
      <c r="I2163">
        <v>420800</v>
      </c>
      <c r="J2163">
        <f t="shared" si="229"/>
        <v>1.3138605335076046</v>
      </c>
      <c r="K2163" s="50">
        <f t="shared" si="230"/>
        <v>1209.8633795719593</v>
      </c>
      <c r="L2163" s="53">
        <f t="shared" si="228"/>
        <v>14.306325708201548</v>
      </c>
      <c r="M2163">
        <v>53.1</v>
      </c>
      <c r="N2163">
        <v>57.7</v>
      </c>
      <c r="O2163">
        <v>414</v>
      </c>
      <c r="P2163">
        <v>36.72</v>
      </c>
      <c r="Q2163">
        <v>137.22999999999999</v>
      </c>
      <c r="R2163" s="7">
        <v>7.1795999999999998</v>
      </c>
      <c r="S2163" s="8">
        <v>263610</v>
      </c>
      <c r="T2163">
        <v>4</v>
      </c>
      <c r="U2163" s="9">
        <v>20.202000000000002</v>
      </c>
      <c r="V2163" s="9">
        <v>6.4039000000000001</v>
      </c>
      <c r="W2163" s="9">
        <v>20.175000000000001</v>
      </c>
      <c r="X2163" s="9">
        <v>20.561</v>
      </c>
      <c r="Y2163" s="9">
        <v>20.850999999999999</v>
      </c>
    </row>
    <row r="2164" spans="1:25" hidden="1" x14ac:dyDescent="0.3">
      <c r="A2164" t="s">
        <v>2227</v>
      </c>
      <c r="B2164" t="s">
        <v>2228</v>
      </c>
      <c r="C2164" t="s">
        <v>2318</v>
      </c>
      <c r="D2164" t="s">
        <v>29</v>
      </c>
      <c r="E2164" s="52">
        <f>Transportation!E2164/1000000</f>
        <v>1.1400000000000001E-5</v>
      </c>
      <c r="F2164" s="55">
        <f t="shared" si="225"/>
        <v>2.7560439560439591E-6</v>
      </c>
      <c r="G2164" s="57">
        <f t="shared" si="226"/>
        <v>2.7560439560439593E-7</v>
      </c>
      <c r="H2164" s="4">
        <f t="shared" si="227"/>
        <v>4.3846153846153893E-8</v>
      </c>
      <c r="I2164">
        <v>286500</v>
      </c>
      <c r="J2164">
        <f t="shared" si="229"/>
        <v>1.1764232984293195</v>
      </c>
      <c r="K2164" s="50">
        <f t="shared" si="230"/>
        <v>823.73065172853228</v>
      </c>
      <c r="L2164" s="53">
        <f t="shared" si="228"/>
        <v>8.7215033729143165</v>
      </c>
      <c r="M2164">
        <v>39.6</v>
      </c>
      <c r="N2164">
        <v>45.5</v>
      </c>
      <c r="O2164">
        <v>519</v>
      </c>
      <c r="P2164">
        <v>34.72</v>
      </c>
      <c r="Q2164">
        <v>136.52000000000001</v>
      </c>
      <c r="R2164" s="7">
        <v>11.393000000000001</v>
      </c>
      <c r="S2164" s="8">
        <v>229520</v>
      </c>
      <c r="T2164">
        <v>5</v>
      </c>
      <c r="U2164" s="9">
        <v>19.068999999999999</v>
      </c>
      <c r="V2164" s="9">
        <v>4.5620000000000003</v>
      </c>
      <c r="W2164" s="9">
        <v>18.721</v>
      </c>
      <c r="X2164" s="9">
        <v>20.271999999999998</v>
      </c>
      <c r="Y2164" s="9">
        <v>22.484000000000002</v>
      </c>
    </row>
    <row r="2165" spans="1:25" hidden="1" x14ac:dyDescent="0.3">
      <c r="A2165" t="s">
        <v>2227</v>
      </c>
      <c r="B2165" t="s">
        <v>2228</v>
      </c>
      <c r="C2165" t="s">
        <v>2319</v>
      </c>
      <c r="D2165" t="s">
        <v>29</v>
      </c>
      <c r="E2165" s="52">
        <f>Transportation!E2165/1000000</f>
        <v>7.2099999999999996E-6</v>
      </c>
      <c r="F2165" s="55">
        <f t="shared" si="225"/>
        <v>1.7430769230769247E-6</v>
      </c>
      <c r="G2165" s="57">
        <f t="shared" si="226"/>
        <v>1.7430769230769247E-7</v>
      </c>
      <c r="H2165" s="4">
        <f t="shared" si="227"/>
        <v>2.7730769230769257E-8</v>
      </c>
      <c r="I2165">
        <v>144100</v>
      </c>
      <c r="J2165">
        <f t="shared" si="229"/>
        <v>1.4792946131158917</v>
      </c>
      <c r="K2165" s="50">
        <f t="shared" si="230"/>
        <v>414.30920388859158</v>
      </c>
      <c r="L2165" s="53">
        <f t="shared" si="228"/>
        <v>5.515968361290545</v>
      </c>
      <c r="M2165">
        <v>29.700000000000003</v>
      </c>
      <c r="N2165">
        <v>26.400000000000002</v>
      </c>
      <c r="O2165">
        <v>473</v>
      </c>
      <c r="P2165">
        <v>36.090000000000003</v>
      </c>
      <c r="Q2165">
        <v>140.19999999999999</v>
      </c>
      <c r="R2165" s="7">
        <v>17.902000000000001</v>
      </c>
      <c r="S2165" s="8">
        <v>308360</v>
      </c>
      <c r="T2165">
        <v>4</v>
      </c>
      <c r="U2165" s="9">
        <v>23.663</v>
      </c>
      <c r="V2165" s="9">
        <v>23.219000000000001</v>
      </c>
      <c r="W2165" s="9">
        <v>21.956</v>
      </c>
      <c r="X2165" s="9">
        <v>22.795000000000002</v>
      </c>
      <c r="Y2165" s="9">
        <v>24.344000000000001</v>
      </c>
    </row>
    <row r="2166" spans="1:25" hidden="1" x14ac:dyDescent="0.3">
      <c r="A2166" t="s">
        <v>2227</v>
      </c>
      <c r="B2166" t="s">
        <v>2228</v>
      </c>
      <c r="C2166" t="s">
        <v>2320</v>
      </c>
      <c r="D2166" t="s">
        <v>29</v>
      </c>
      <c r="E2166" s="52">
        <f>Transportation!E2166/1000000</f>
        <v>8.5800000000000009E-6</v>
      </c>
      <c r="F2166" s="55">
        <f t="shared" si="225"/>
        <v>2.0742857142857168E-6</v>
      </c>
      <c r="G2166" s="57">
        <f t="shared" si="226"/>
        <v>2.0742857142857168E-7</v>
      </c>
      <c r="H2166" s="4">
        <f t="shared" si="227"/>
        <v>3.3000000000000037E-8</v>
      </c>
      <c r="I2166">
        <v>191800</v>
      </c>
      <c r="J2166">
        <f t="shared" si="229"/>
        <v>1.3225803832116789</v>
      </c>
      <c r="K2166" s="50">
        <f t="shared" si="230"/>
        <v>551.45388831250432</v>
      </c>
      <c r="L2166" s="53">
        <f t="shared" si="228"/>
        <v>6.5640788543513011</v>
      </c>
      <c r="M2166">
        <v>36.800000000000004</v>
      </c>
      <c r="N2166">
        <v>31.6</v>
      </c>
      <c r="O2166">
        <v>473</v>
      </c>
      <c r="P2166">
        <v>36.08</v>
      </c>
      <c r="Q2166">
        <v>140.11000000000001</v>
      </c>
      <c r="R2166" s="7">
        <v>14.968</v>
      </c>
      <c r="S2166" s="8">
        <v>292640</v>
      </c>
      <c r="T2166">
        <v>4</v>
      </c>
      <c r="U2166" s="9">
        <v>24.172999999999998</v>
      </c>
      <c r="V2166" s="9">
        <v>23.82</v>
      </c>
      <c r="W2166" s="9">
        <v>21.908000000000001</v>
      </c>
      <c r="X2166" s="9">
        <v>23.677</v>
      </c>
      <c r="Y2166" s="9">
        <v>25.009</v>
      </c>
    </row>
    <row r="2167" spans="1:25" hidden="1" x14ac:dyDescent="0.3">
      <c r="A2167" t="s">
        <v>2227</v>
      </c>
      <c r="B2167" t="s">
        <v>2228</v>
      </c>
      <c r="C2167" t="s">
        <v>2321</v>
      </c>
      <c r="D2167" t="s">
        <v>29</v>
      </c>
      <c r="E2167" s="52">
        <f>Transportation!E2167/1000000</f>
        <v>1.63E-5</v>
      </c>
      <c r="F2167" s="55">
        <f t="shared" si="225"/>
        <v>3.9406593406593445E-6</v>
      </c>
      <c r="G2167" s="57">
        <f t="shared" si="226"/>
        <v>3.9406593406593448E-7</v>
      </c>
      <c r="H2167" s="4">
        <f t="shared" si="227"/>
        <v>6.2692307692307747E-8</v>
      </c>
      <c r="I2167">
        <v>147600</v>
      </c>
      <c r="J2167">
        <f t="shared" si="229"/>
        <v>3.2650109247967478</v>
      </c>
      <c r="K2167" s="50">
        <f t="shared" si="230"/>
        <v>424.37223104757891</v>
      </c>
      <c r="L2167" s="53">
        <f t="shared" si="228"/>
        <v>12.470219734956432</v>
      </c>
      <c r="M2167">
        <v>18.100000000000001</v>
      </c>
      <c r="N2167">
        <v>34.700000000000003</v>
      </c>
      <c r="O2167">
        <v>283</v>
      </c>
      <c r="P2167">
        <v>38.729999999999997</v>
      </c>
      <c r="Q2167">
        <v>139.84</v>
      </c>
      <c r="R2167" s="7">
        <v>8.1592000000000002</v>
      </c>
      <c r="S2167">
        <v>60160</v>
      </c>
      <c r="T2167">
        <v>2</v>
      </c>
      <c r="U2167" s="9">
        <v>13.6</v>
      </c>
      <c r="V2167" s="9">
        <v>13.599</v>
      </c>
      <c r="W2167" s="9">
        <v>13.35</v>
      </c>
      <c r="X2167" s="9">
        <v>13.475</v>
      </c>
      <c r="Y2167" s="9">
        <v>13.6</v>
      </c>
    </row>
    <row r="2168" spans="1:25" hidden="1" x14ac:dyDescent="0.3">
      <c r="A2168" t="s">
        <v>2227</v>
      </c>
      <c r="B2168" t="s">
        <v>2228</v>
      </c>
      <c r="C2168" t="s">
        <v>2322</v>
      </c>
      <c r="D2168" t="s">
        <v>29</v>
      </c>
      <c r="E2168" s="52">
        <f>Transportation!E2168/1000000</f>
        <v>4.5499999999999996E-6</v>
      </c>
      <c r="F2168" s="55">
        <f t="shared" si="225"/>
        <v>1.1000000000000011E-6</v>
      </c>
      <c r="G2168" s="57">
        <f t="shared" si="226"/>
        <v>1.1000000000000011E-7</v>
      </c>
      <c r="H2168" s="4">
        <f t="shared" si="227"/>
        <v>1.7500000000000014E-8</v>
      </c>
      <c r="I2168">
        <v>182000</v>
      </c>
      <c r="J2168">
        <f t="shared" si="229"/>
        <v>0.73913437500000001</v>
      </c>
      <c r="K2168" s="50">
        <f t="shared" si="230"/>
        <v>523.27741226733986</v>
      </c>
      <c r="L2168" s="53">
        <f t="shared" si="228"/>
        <v>3.4809509076105383</v>
      </c>
      <c r="M2168">
        <v>77.900000000000006</v>
      </c>
      <c r="N2168">
        <v>20.6</v>
      </c>
      <c r="O2168">
        <v>569</v>
      </c>
      <c r="P2168">
        <v>33.979999999999997</v>
      </c>
      <c r="Q2168">
        <v>131.24</v>
      </c>
      <c r="R2168" s="7">
        <v>27.565000000000001</v>
      </c>
      <c r="S2168" s="8">
        <v>147710</v>
      </c>
      <c r="T2168">
        <v>5</v>
      </c>
      <c r="U2168" s="9">
        <v>21.553999999999998</v>
      </c>
      <c r="V2168" s="9">
        <v>15.945</v>
      </c>
      <c r="W2168" s="9">
        <v>19.885000000000002</v>
      </c>
      <c r="X2168" s="9">
        <v>20.32</v>
      </c>
      <c r="Y2168" s="9">
        <v>21.62</v>
      </c>
    </row>
    <row r="2169" spans="1:25" hidden="1" x14ac:dyDescent="0.3">
      <c r="A2169" t="s">
        <v>2227</v>
      </c>
      <c r="B2169" t="s">
        <v>2228</v>
      </c>
      <c r="C2169" t="s">
        <v>2323</v>
      </c>
      <c r="D2169" t="s">
        <v>29</v>
      </c>
      <c r="E2169" s="52">
        <f>Transportation!E2169/1000000</f>
        <v>9.8900000000000002E-6</v>
      </c>
      <c r="F2169" s="55">
        <f t="shared" si="225"/>
        <v>2.3909890109890137E-6</v>
      </c>
      <c r="G2169" s="57">
        <f t="shared" si="226"/>
        <v>2.3909890109890137E-7</v>
      </c>
      <c r="H2169" s="4">
        <f t="shared" si="227"/>
        <v>3.8038461538461575E-8</v>
      </c>
      <c r="I2169">
        <v>101500</v>
      </c>
      <c r="J2169">
        <f t="shared" si="229"/>
        <v>2.8808035344827587</v>
      </c>
      <c r="K2169" s="50">
        <f t="shared" si="230"/>
        <v>291.82778761063184</v>
      </c>
      <c r="L2169" s="53">
        <f t="shared" si="228"/>
        <v>7.566286698080928</v>
      </c>
      <c r="M2169">
        <v>7.79</v>
      </c>
      <c r="N2169">
        <v>36.4</v>
      </c>
      <c r="O2169">
        <v>494</v>
      </c>
      <c r="P2169">
        <v>34.76</v>
      </c>
      <c r="Q2169">
        <v>136.13999999999999</v>
      </c>
      <c r="R2169" s="7">
        <v>13.584</v>
      </c>
      <c r="S2169">
        <v>29407</v>
      </c>
      <c r="T2169">
        <v>1</v>
      </c>
      <c r="U2169" s="9">
        <v>16.276</v>
      </c>
      <c r="V2169" s="9">
        <v>16.276</v>
      </c>
      <c r="W2169" s="9">
        <v>16.276</v>
      </c>
      <c r="X2169" s="9">
        <v>16.276</v>
      </c>
      <c r="Y2169" s="9">
        <v>16.276</v>
      </c>
    </row>
    <row r="2170" spans="1:25" hidden="1" x14ac:dyDescent="0.3">
      <c r="A2170" t="s">
        <v>2227</v>
      </c>
      <c r="B2170" t="s">
        <v>2228</v>
      </c>
      <c r="C2170" t="s">
        <v>2324</v>
      </c>
      <c r="D2170" t="s">
        <v>29</v>
      </c>
      <c r="E2170" s="52">
        <f>Transportation!E2170/1000000</f>
        <v>1.91E-5</v>
      </c>
      <c r="F2170" s="55">
        <f t="shared" si="225"/>
        <v>4.6175824175824221E-6</v>
      </c>
      <c r="G2170" s="57">
        <f t="shared" si="226"/>
        <v>4.6175824175824224E-7</v>
      </c>
      <c r="H2170" s="4">
        <f t="shared" si="227"/>
        <v>7.346153846153853E-8</v>
      </c>
      <c r="I2170">
        <v>487600</v>
      </c>
      <c r="J2170">
        <f t="shared" si="229"/>
        <v>1.1581186679655455</v>
      </c>
      <c r="K2170" s="50">
        <f t="shared" ref="K2170:K2176" si="231">I2170*CVDJPN</f>
        <v>1401.9234407777742</v>
      </c>
      <c r="L2170" s="53">
        <f t="shared" si="228"/>
        <v>14.612343370409071</v>
      </c>
      <c r="M2170">
        <v>79.800000000000011</v>
      </c>
      <c r="N2170">
        <v>54.6</v>
      </c>
      <c r="O2170">
        <v>338</v>
      </c>
      <c r="P2170">
        <v>36.56</v>
      </c>
      <c r="Q2170">
        <v>139.88999999999999</v>
      </c>
      <c r="R2170" s="7">
        <v>6.2004000000000001</v>
      </c>
      <c r="S2170" s="8">
        <v>510170</v>
      </c>
      <c r="T2170">
        <v>5</v>
      </c>
      <c r="U2170" s="9">
        <v>21.469000000000001</v>
      </c>
      <c r="V2170" s="9">
        <v>21.353000000000002</v>
      </c>
      <c r="W2170" s="9">
        <v>19.594999999999999</v>
      </c>
      <c r="X2170" s="9">
        <v>21.042999999999999</v>
      </c>
      <c r="Y2170" s="9">
        <v>22.244</v>
      </c>
    </row>
    <row r="2171" spans="1:25" hidden="1" x14ac:dyDescent="0.3">
      <c r="A2171" t="s">
        <v>2227</v>
      </c>
      <c r="B2171" t="s">
        <v>2228</v>
      </c>
      <c r="C2171" t="s">
        <v>2325</v>
      </c>
      <c r="D2171" t="s">
        <v>29</v>
      </c>
      <c r="E2171" s="52">
        <f>Transportation!E2171/1000000</f>
        <v>1.4800000000000001E-5</v>
      </c>
      <c r="F2171" s="55">
        <f t="shared" si="225"/>
        <v>3.578021978021982E-6</v>
      </c>
      <c r="G2171" s="57">
        <f t="shared" si="226"/>
        <v>3.5780219780219819E-7</v>
      </c>
      <c r="H2171" s="4">
        <f t="shared" si="227"/>
        <v>5.6923076923076982E-8</v>
      </c>
      <c r="I2171">
        <v>386600</v>
      </c>
      <c r="J2171">
        <f t="shared" si="229"/>
        <v>1.131835359544749</v>
      </c>
      <c r="K2171" s="50">
        <f t="shared" si="231"/>
        <v>1111.5332284755691</v>
      </c>
      <c r="L2171" s="53">
        <f t="shared" si="228"/>
        <v>11.322653501678232</v>
      </c>
      <c r="M2171">
        <v>65.8</v>
      </c>
      <c r="N2171">
        <v>47.6</v>
      </c>
      <c r="O2171">
        <v>400</v>
      </c>
      <c r="P2171">
        <v>34.229999999999997</v>
      </c>
      <c r="Q2171">
        <v>135.18</v>
      </c>
      <c r="R2171" s="7">
        <v>8.3969000000000005</v>
      </c>
      <c r="S2171" s="8">
        <v>376300</v>
      </c>
      <c r="T2171">
        <v>4</v>
      </c>
      <c r="U2171" s="9">
        <v>17.170000000000002</v>
      </c>
      <c r="V2171" s="9">
        <v>15.42</v>
      </c>
      <c r="W2171" s="9">
        <v>15.882</v>
      </c>
      <c r="X2171" s="9">
        <v>17.16</v>
      </c>
      <c r="Y2171" s="9">
        <v>17.550999999999998</v>
      </c>
    </row>
    <row r="2172" spans="1:25" hidden="1" x14ac:dyDescent="0.3">
      <c r="A2172" t="s">
        <v>2227</v>
      </c>
      <c r="B2172" t="s">
        <v>2228</v>
      </c>
      <c r="C2172" t="s">
        <v>2326</v>
      </c>
      <c r="D2172" t="s">
        <v>29</v>
      </c>
      <c r="E2172" s="52">
        <f>Transportation!E2172/1000000</f>
        <v>1.2800000000000001E-5</v>
      </c>
      <c r="F2172" s="55">
        <f t="shared" si="225"/>
        <v>3.0945054945054978E-6</v>
      </c>
      <c r="G2172" s="57">
        <f t="shared" si="226"/>
        <v>3.0945054945054978E-7</v>
      </c>
      <c r="H2172" s="4">
        <f t="shared" si="227"/>
        <v>4.9230769230769284E-8</v>
      </c>
      <c r="I2172">
        <v>255400</v>
      </c>
      <c r="J2172">
        <f t="shared" si="229"/>
        <v>1.48174158183242</v>
      </c>
      <c r="K2172" s="50">
        <f t="shared" si="231"/>
        <v>734.31346754438789</v>
      </c>
      <c r="L2172" s="53">
        <f t="shared" si="228"/>
        <v>9.7925651906406355</v>
      </c>
      <c r="M2172">
        <v>40</v>
      </c>
      <c r="N2172">
        <v>40.400000000000006</v>
      </c>
      <c r="O2172">
        <v>399</v>
      </c>
      <c r="P2172">
        <v>38.26</v>
      </c>
      <c r="Q2172">
        <v>140.34</v>
      </c>
      <c r="R2172" s="7">
        <v>9.8750999999999998</v>
      </c>
      <c r="S2172" s="8">
        <v>115070</v>
      </c>
      <c r="T2172">
        <v>2</v>
      </c>
      <c r="U2172" s="9">
        <v>16.521999999999998</v>
      </c>
      <c r="V2172" s="9">
        <v>16.512</v>
      </c>
      <c r="W2172" s="9">
        <v>16.03</v>
      </c>
      <c r="X2172" s="9">
        <v>16.276</v>
      </c>
      <c r="Y2172" s="9">
        <v>16.521999999999998</v>
      </c>
    </row>
    <row r="2173" spans="1:25" hidden="1" x14ac:dyDescent="0.3">
      <c r="A2173" t="s">
        <v>2227</v>
      </c>
      <c r="B2173" t="s">
        <v>2228</v>
      </c>
      <c r="C2173" t="s">
        <v>2327</v>
      </c>
      <c r="D2173" t="s">
        <v>29</v>
      </c>
      <c r="E2173" s="52">
        <f>Transportation!E2173/1000000</f>
        <v>7.1500000000000002E-6</v>
      </c>
      <c r="F2173" s="55">
        <f t="shared" si="225"/>
        <v>1.7285714285714304E-6</v>
      </c>
      <c r="G2173" s="57">
        <f t="shared" si="226"/>
        <v>1.7285714285714304E-7</v>
      </c>
      <c r="H2173" s="4">
        <f t="shared" si="227"/>
        <v>2.7500000000000028E-8</v>
      </c>
      <c r="I2173">
        <v>188700</v>
      </c>
      <c r="J2173">
        <f t="shared" si="229"/>
        <v>1.1202566573926869</v>
      </c>
      <c r="K2173" s="50">
        <f t="shared" si="231"/>
        <v>542.54092140025841</v>
      </c>
      <c r="L2173" s="53">
        <f t="shared" si="228"/>
        <v>5.4700657119594176</v>
      </c>
      <c r="M2173">
        <v>37</v>
      </c>
      <c r="N2173">
        <v>31</v>
      </c>
      <c r="O2173">
        <v>569</v>
      </c>
      <c r="P2173">
        <v>34.159999999999997</v>
      </c>
      <c r="Q2173">
        <v>131.46</v>
      </c>
      <c r="R2173" s="7">
        <v>18.329999999999998</v>
      </c>
      <c r="S2173" s="8">
        <v>250690</v>
      </c>
      <c r="T2173">
        <v>7</v>
      </c>
      <c r="U2173" s="9">
        <v>17.463999999999999</v>
      </c>
      <c r="V2173" s="9">
        <v>17.622</v>
      </c>
      <c r="W2173" s="9">
        <v>16.128</v>
      </c>
      <c r="X2173" s="9">
        <v>17.452999999999999</v>
      </c>
      <c r="Y2173" s="9">
        <v>20.367999999999999</v>
      </c>
    </row>
    <row r="2174" spans="1:25" hidden="1" x14ac:dyDescent="0.3">
      <c r="A2174" t="s">
        <v>2227</v>
      </c>
      <c r="B2174" t="s">
        <v>2228</v>
      </c>
      <c r="C2174" t="s">
        <v>2328</v>
      </c>
      <c r="D2174" t="s">
        <v>29</v>
      </c>
      <c r="E2174" s="52">
        <f>Transportation!E2174/1000000</f>
        <v>8.3499999999999997E-6</v>
      </c>
      <c r="F2174" s="55">
        <f t="shared" si="225"/>
        <v>2.0186813186813207E-6</v>
      </c>
      <c r="G2174" s="57">
        <f t="shared" si="226"/>
        <v>2.0186813186813208E-7</v>
      </c>
      <c r="H2174" s="4">
        <f t="shared" si="227"/>
        <v>3.2115384615384646E-8</v>
      </c>
      <c r="I2174">
        <v>140700</v>
      </c>
      <c r="J2174">
        <f t="shared" si="229"/>
        <v>1.7545904850746268</v>
      </c>
      <c r="K2174" s="50">
        <f t="shared" si="231"/>
        <v>404.53369179128964</v>
      </c>
      <c r="L2174" s="53">
        <f t="shared" si="228"/>
        <v>6.3881186985819758</v>
      </c>
      <c r="M2174">
        <v>30.8</v>
      </c>
      <c r="N2174">
        <v>25.400000000000002</v>
      </c>
      <c r="O2174">
        <v>388</v>
      </c>
      <c r="P2174">
        <v>32.51</v>
      </c>
      <c r="Q2174">
        <v>130.6</v>
      </c>
      <c r="R2174" s="7">
        <v>15.307</v>
      </c>
      <c r="S2174">
        <v>78052</v>
      </c>
      <c r="T2174">
        <v>4</v>
      </c>
      <c r="U2174" s="9">
        <v>21.093</v>
      </c>
      <c r="V2174" s="9">
        <v>12.332000000000001</v>
      </c>
      <c r="W2174" s="9">
        <v>18.77</v>
      </c>
      <c r="X2174" s="9">
        <v>20.003</v>
      </c>
      <c r="Y2174" s="9">
        <v>21.236000000000001</v>
      </c>
    </row>
    <row r="2175" spans="1:25" hidden="1" x14ac:dyDescent="0.3">
      <c r="A2175" t="s">
        <v>2227</v>
      </c>
      <c r="B2175" t="s">
        <v>2228</v>
      </c>
      <c r="C2175" t="s">
        <v>2329</v>
      </c>
      <c r="D2175" t="s">
        <v>29</v>
      </c>
      <c r="E2175" s="52">
        <f>Transportation!E2175/1000000</f>
        <v>8.5600000000000011E-6</v>
      </c>
      <c r="F2175" s="55">
        <f t="shared" si="225"/>
        <v>2.069450549450552E-6</v>
      </c>
      <c r="G2175" s="57">
        <f t="shared" si="226"/>
        <v>2.0694505494505519E-7</v>
      </c>
      <c r="H2175" s="4">
        <f t="shared" si="227"/>
        <v>3.2923076923076959E-8</v>
      </c>
      <c r="I2175">
        <v>302100</v>
      </c>
      <c r="J2175">
        <f t="shared" si="229"/>
        <v>0.83773455809334663</v>
      </c>
      <c r="K2175" s="50">
        <f t="shared" si="231"/>
        <v>868.58300135144714</v>
      </c>
      <c r="L2175" s="53">
        <f t="shared" si="228"/>
        <v>6.5487779712409244</v>
      </c>
      <c r="M2175">
        <v>51</v>
      </c>
      <c r="N2175">
        <v>42.300000000000004</v>
      </c>
      <c r="O2175">
        <v>604</v>
      </c>
      <c r="P2175">
        <v>34.97</v>
      </c>
      <c r="Q2175">
        <v>136.63999999999999</v>
      </c>
      <c r="R2175" s="7">
        <v>14.268000000000001</v>
      </c>
      <c r="S2175" s="8">
        <v>286560</v>
      </c>
      <c r="T2175">
        <v>3</v>
      </c>
      <c r="U2175" s="9">
        <v>24.652000000000001</v>
      </c>
      <c r="V2175" s="9">
        <v>5.5917000000000003</v>
      </c>
      <c r="W2175" s="9">
        <v>22.914000000000001</v>
      </c>
      <c r="X2175" s="9">
        <v>23.818999999999999</v>
      </c>
      <c r="Y2175" s="9">
        <v>24.725000000000001</v>
      </c>
    </row>
    <row r="2176" spans="1:25" hidden="1" x14ac:dyDescent="0.3">
      <c r="A2176" t="s">
        <v>2227</v>
      </c>
      <c r="B2176" t="s">
        <v>2228</v>
      </c>
      <c r="C2176" t="s">
        <v>2330</v>
      </c>
      <c r="D2176" t="s">
        <v>29</v>
      </c>
      <c r="E2176" s="52">
        <f>Transportation!E2176/1000000</f>
        <v>1.6600000000000002E-6</v>
      </c>
      <c r="F2176" s="55">
        <f t="shared" si="225"/>
        <v>4.0131868131868178E-7</v>
      </c>
      <c r="G2176" s="57">
        <f t="shared" si="226"/>
        <v>4.0131868131868176E-8</v>
      </c>
      <c r="H2176" s="4">
        <f t="shared" si="227"/>
        <v>6.3846153846153915E-9</v>
      </c>
      <c r="I2176">
        <v>147800</v>
      </c>
      <c r="J2176">
        <f t="shared" si="229"/>
        <v>0.33206036874154266</v>
      </c>
      <c r="K2176" s="50">
        <f t="shared" si="231"/>
        <v>424.94726117094962</v>
      </c>
      <c r="L2176" s="53">
        <f t="shared" si="228"/>
        <v>1.2699732981612073</v>
      </c>
      <c r="M2176">
        <v>65.8</v>
      </c>
      <c r="N2176">
        <v>18.2</v>
      </c>
      <c r="O2176">
        <v>1450</v>
      </c>
      <c r="P2176">
        <v>35.479999999999997</v>
      </c>
      <c r="Q2176">
        <v>133.29</v>
      </c>
      <c r="R2176" s="7">
        <v>79.522999999999996</v>
      </c>
      <c r="S2176">
        <v>56287</v>
      </c>
      <c r="T2176">
        <v>3</v>
      </c>
      <c r="U2176" s="9">
        <v>17.795000000000002</v>
      </c>
      <c r="V2176" s="9">
        <v>4.7211999999999996</v>
      </c>
      <c r="W2176" s="9">
        <v>17.795000000000002</v>
      </c>
      <c r="X2176" s="9">
        <v>17.795000000000002</v>
      </c>
      <c r="Y2176" s="9">
        <v>17.795000000000002</v>
      </c>
    </row>
    <row r="2177" spans="1:25" hidden="1" x14ac:dyDescent="0.3">
      <c r="A2177" t="s">
        <v>2331</v>
      </c>
      <c r="B2177" t="s">
        <v>2332</v>
      </c>
      <c r="C2177" t="s">
        <v>2333</v>
      </c>
      <c r="D2177" t="s">
        <v>108</v>
      </c>
      <c r="E2177" s="52">
        <f>Transportation!E2177/1000000</f>
        <v>2.1500000000000001E-5</v>
      </c>
      <c r="F2177" s="55">
        <f t="shared" si="225"/>
        <v>5.1978021978022036E-6</v>
      </c>
      <c r="G2177" s="57">
        <f t="shared" si="226"/>
        <v>5.1978021978022038E-7</v>
      </c>
      <c r="H2177" s="4">
        <f t="shared" si="227"/>
        <v>8.269230769230778E-8</v>
      </c>
      <c r="I2177">
        <v>1690000</v>
      </c>
      <c r="J2177">
        <f t="shared" si="229"/>
        <v>0.37612755177514795</v>
      </c>
      <c r="K2177" s="50">
        <f>I2177*CVDJOR</f>
        <v>2246.5916658021069</v>
      </c>
      <c r="L2177" s="53">
        <f t="shared" si="228"/>
        <v>7.60504520786938</v>
      </c>
      <c r="M2177">
        <v>333</v>
      </c>
      <c r="N2177">
        <v>92.600000000000009</v>
      </c>
      <c r="O2177">
        <v>454</v>
      </c>
      <c r="P2177">
        <v>31.99</v>
      </c>
      <c r="Q2177">
        <v>35.950000000000003</v>
      </c>
      <c r="R2177" s="7">
        <v>4.8959000000000001</v>
      </c>
      <c r="S2177" s="8">
        <v>2580400</v>
      </c>
      <c r="T2177">
        <v>12</v>
      </c>
      <c r="U2177" s="9">
        <v>26.206</v>
      </c>
      <c r="V2177" s="9">
        <v>25.663</v>
      </c>
      <c r="W2177" s="9">
        <v>24.059000000000001</v>
      </c>
      <c r="X2177" s="9">
        <v>26.050999999999998</v>
      </c>
      <c r="Y2177" s="9">
        <v>27.324999999999999</v>
      </c>
    </row>
    <row r="2178" spans="1:25" hidden="1" x14ac:dyDescent="0.3">
      <c r="A2178" t="s">
        <v>2331</v>
      </c>
      <c r="B2178" t="s">
        <v>2332</v>
      </c>
      <c r="C2178" t="s">
        <v>2334</v>
      </c>
      <c r="D2178" t="s">
        <v>108</v>
      </c>
      <c r="E2178" s="52">
        <f>Transportation!E2178/1000000</f>
        <v>7.7000000000000008E-6</v>
      </c>
      <c r="F2178" s="55">
        <f t="shared" ref="F2178:F2241" si="232">0.241758241758242*E2178</f>
        <v>1.8615384615384637E-6</v>
      </c>
      <c r="G2178" s="57">
        <f t="shared" ref="G2178:G2241" si="233">0.0241758241758242*E2178</f>
        <v>1.8615384615384637E-7</v>
      </c>
      <c r="H2178" s="4">
        <f t="shared" ref="H2178:H2241" si="234">0.00384615384615385*E2178</f>
        <v>2.9615384615384647E-8</v>
      </c>
      <c r="I2178">
        <v>232700</v>
      </c>
      <c r="J2178">
        <f t="shared" si="229"/>
        <v>0.97831279544477889</v>
      </c>
      <c r="K2178" s="50">
        <f>I2178*CVDJOR</f>
        <v>309.33839090659779</v>
      </c>
      <c r="L2178" s="53">
        <f t="shared" ref="L2178:L2241" si="235">(J2178/10)*K2178*0.09</f>
        <v>2.723667353516011</v>
      </c>
      <c r="M2178">
        <v>80.2</v>
      </c>
      <c r="N2178">
        <v>26</v>
      </c>
      <c r="O2178">
        <v>379</v>
      </c>
      <c r="P2178">
        <v>32.56</v>
      </c>
      <c r="Q2178">
        <v>35.869999999999997</v>
      </c>
      <c r="R2178" s="7">
        <v>14.59</v>
      </c>
      <c r="S2178" s="8">
        <v>524170</v>
      </c>
      <c r="T2178">
        <v>7</v>
      </c>
      <c r="U2178" s="9">
        <v>24.565999999999999</v>
      </c>
      <c r="V2178" s="9">
        <v>24.716000000000001</v>
      </c>
      <c r="W2178" s="9">
        <v>22.914000000000001</v>
      </c>
      <c r="X2178" s="9">
        <v>24.535</v>
      </c>
      <c r="Y2178" s="9">
        <v>27.137</v>
      </c>
    </row>
    <row r="2179" spans="1:25" hidden="1" x14ac:dyDescent="0.3">
      <c r="A2179" t="s">
        <v>2335</v>
      </c>
      <c r="B2179" t="s">
        <v>2336</v>
      </c>
      <c r="C2179" t="s">
        <v>2337</v>
      </c>
      <c r="D2179" t="s">
        <v>14</v>
      </c>
      <c r="E2179" s="52">
        <f>Transportation!E2179/1000000</f>
        <v>9.0799999999999995E-6</v>
      </c>
      <c r="F2179" s="55">
        <f t="shared" si="232"/>
        <v>2.1951648351648375E-6</v>
      </c>
      <c r="G2179" s="57">
        <f t="shared" si="233"/>
        <v>2.1951648351648374E-7</v>
      </c>
      <c r="H2179" s="4">
        <f t="shared" si="234"/>
        <v>3.4923076923076957E-8</v>
      </c>
      <c r="I2179">
        <v>143400</v>
      </c>
      <c r="J2179">
        <f t="shared" ref="J2179:J2242" si="236">((591307500000)*E2179)/(20*I2179)</f>
        <v>1.8720614016736401</v>
      </c>
      <c r="K2179" s="50">
        <f t="shared" ref="K2179:K2197" si="237">I2179*CVDKAZ</f>
        <v>404.83964134048682</v>
      </c>
      <c r="L2179" s="53">
        <f t="shared" si="235"/>
        <v>6.8209619977883289</v>
      </c>
      <c r="M2179">
        <v>7.32</v>
      </c>
      <c r="N2179">
        <v>53</v>
      </c>
      <c r="O2179">
        <v>806</v>
      </c>
      <c r="P2179">
        <v>43.65</v>
      </c>
      <c r="Q2179">
        <v>51.17</v>
      </c>
      <c r="R2179" s="7">
        <v>15.207000000000001</v>
      </c>
      <c r="S2179">
        <v>15659</v>
      </c>
      <c r="T2179">
        <v>1</v>
      </c>
      <c r="U2179" s="9">
        <v>15.586</v>
      </c>
      <c r="V2179" s="9">
        <v>15.586</v>
      </c>
      <c r="W2179" s="9">
        <v>15.586</v>
      </c>
      <c r="X2179" s="9">
        <v>15.586</v>
      </c>
      <c r="Y2179" s="9">
        <v>15.586</v>
      </c>
    </row>
    <row r="2180" spans="1:25" hidden="1" x14ac:dyDescent="0.3">
      <c r="A2180" t="s">
        <v>2335</v>
      </c>
      <c r="B2180" t="s">
        <v>2336</v>
      </c>
      <c r="C2180" t="s">
        <v>2338</v>
      </c>
      <c r="D2180" t="s">
        <v>14</v>
      </c>
      <c r="E2180" s="52">
        <f>Transportation!E2180/1000000</f>
        <v>1.1600000000000001E-5</v>
      </c>
      <c r="F2180" s="55">
        <f t="shared" si="232"/>
        <v>2.8043956043956075E-6</v>
      </c>
      <c r="G2180" s="57">
        <f t="shared" si="233"/>
        <v>2.8043956043956074E-7</v>
      </c>
      <c r="H2180" s="4">
        <f t="shared" si="234"/>
        <v>4.4615384615384659E-8</v>
      </c>
      <c r="I2180">
        <v>253100</v>
      </c>
      <c r="J2180">
        <f t="shared" si="236"/>
        <v>1.3550310154089293</v>
      </c>
      <c r="K2180" s="50">
        <f t="shared" si="237"/>
        <v>714.53914381643801</v>
      </c>
      <c r="L2180" s="53">
        <f t="shared" si="235"/>
        <v>8.7140043143551349</v>
      </c>
      <c r="M2180">
        <v>42.6</v>
      </c>
      <c r="N2180">
        <v>38.800000000000004</v>
      </c>
      <c r="O2180">
        <v>454</v>
      </c>
      <c r="P2180">
        <v>50.3</v>
      </c>
      <c r="Q2180">
        <v>57.18</v>
      </c>
      <c r="R2180" s="7">
        <v>11.709</v>
      </c>
      <c r="S2180" s="8">
        <v>180960</v>
      </c>
      <c r="T2180">
        <v>4</v>
      </c>
      <c r="U2180" s="9">
        <v>11.666</v>
      </c>
      <c r="V2180" s="9">
        <v>11.672000000000001</v>
      </c>
      <c r="W2180" s="9">
        <v>11.436</v>
      </c>
      <c r="X2180" s="9">
        <v>11.613</v>
      </c>
      <c r="Y2180" s="9">
        <v>11.791</v>
      </c>
    </row>
    <row r="2181" spans="1:25" hidden="1" x14ac:dyDescent="0.3">
      <c r="A2181" t="s">
        <v>2335</v>
      </c>
      <c r="B2181" t="s">
        <v>2336</v>
      </c>
      <c r="C2181" t="s">
        <v>2339</v>
      </c>
      <c r="D2181" t="s">
        <v>14</v>
      </c>
      <c r="E2181" s="52">
        <f>Transportation!E2181/1000000</f>
        <v>1.8300000000000001E-5</v>
      </c>
      <c r="F2181" s="55">
        <f t="shared" si="232"/>
        <v>4.4241758241758291E-6</v>
      </c>
      <c r="G2181" s="57">
        <f t="shared" si="233"/>
        <v>4.4241758241758288E-7</v>
      </c>
      <c r="H2181" s="4">
        <f t="shared" si="234"/>
        <v>7.0384615384615451E-8</v>
      </c>
      <c r="I2181">
        <v>1130000</v>
      </c>
      <c r="J2181">
        <f t="shared" si="236"/>
        <v>0.47880209070796459</v>
      </c>
      <c r="K2181" s="50">
        <f t="shared" si="237"/>
        <v>3190.1589589592058</v>
      </c>
      <c r="L2181" s="53">
        <f t="shared" si="235"/>
        <v>13.747093013163703</v>
      </c>
      <c r="M2181">
        <v>335</v>
      </c>
      <c r="N2181">
        <v>61.800000000000004</v>
      </c>
      <c r="O2181">
        <v>329</v>
      </c>
      <c r="P2181">
        <v>43.28</v>
      </c>
      <c r="Q2181">
        <v>76.89</v>
      </c>
      <c r="R2181" s="7">
        <v>5.3192000000000004</v>
      </c>
      <c r="S2181" s="8">
        <v>1071200</v>
      </c>
      <c r="T2181">
        <v>13</v>
      </c>
      <c r="U2181" s="9">
        <v>17.637</v>
      </c>
      <c r="V2181" s="9">
        <v>17.864000000000001</v>
      </c>
      <c r="W2181" s="9">
        <v>17.16</v>
      </c>
      <c r="X2181" s="9">
        <v>17.698</v>
      </c>
      <c r="Y2181" s="9">
        <v>18.478000000000002</v>
      </c>
    </row>
    <row r="2182" spans="1:25" hidden="1" x14ac:dyDescent="0.3">
      <c r="A2182" t="s">
        <v>2335</v>
      </c>
      <c r="B2182" t="s">
        <v>2336</v>
      </c>
      <c r="C2182" t="s">
        <v>2340</v>
      </c>
      <c r="D2182" t="s">
        <v>14</v>
      </c>
      <c r="E2182" s="52">
        <f>Transportation!E2182/1000000</f>
        <v>1.3100000000000002E-5</v>
      </c>
      <c r="F2182" s="55">
        <f t="shared" si="232"/>
        <v>3.1670329670329705E-6</v>
      </c>
      <c r="G2182" s="57">
        <f t="shared" si="233"/>
        <v>3.1670329670329708E-7</v>
      </c>
      <c r="H2182" s="4">
        <f t="shared" si="234"/>
        <v>5.0384615384615437E-8</v>
      </c>
      <c r="I2182">
        <v>313000</v>
      </c>
      <c r="J2182">
        <f t="shared" si="236"/>
        <v>1.2374006789137382</v>
      </c>
      <c r="K2182" s="50">
        <f t="shared" si="237"/>
        <v>883.64580013648799</v>
      </c>
      <c r="L2182" s="53">
        <f t="shared" si="235"/>
        <v>9.8408152170734713</v>
      </c>
      <c r="M2182">
        <v>45.2</v>
      </c>
      <c r="N2182">
        <v>46.6</v>
      </c>
      <c r="O2182">
        <v>460</v>
      </c>
      <c r="P2182">
        <v>51.19</v>
      </c>
      <c r="Q2182">
        <v>71.42</v>
      </c>
      <c r="R2182" s="7">
        <v>9.8727999999999998</v>
      </c>
      <c r="S2182" s="8">
        <v>194910</v>
      </c>
      <c r="T2182">
        <v>4</v>
      </c>
      <c r="U2182" s="9">
        <v>8.7293000000000003</v>
      </c>
      <c r="V2182" s="9">
        <v>8.7771000000000008</v>
      </c>
      <c r="W2182" s="9">
        <v>8.7199000000000009</v>
      </c>
      <c r="X2182" s="9">
        <v>8.7457999999999991</v>
      </c>
      <c r="Y2182" s="9">
        <v>9.1340000000000003</v>
      </c>
    </row>
    <row r="2183" spans="1:25" hidden="1" x14ac:dyDescent="0.3">
      <c r="A2183" t="s">
        <v>2335</v>
      </c>
      <c r="B2183" t="s">
        <v>2336</v>
      </c>
      <c r="C2183" t="s">
        <v>2341</v>
      </c>
      <c r="D2183" t="s">
        <v>14</v>
      </c>
      <c r="E2183" s="52">
        <f>Transportation!E2183/1000000</f>
        <v>6.2099999999999998E-6</v>
      </c>
      <c r="F2183" s="55">
        <f t="shared" si="232"/>
        <v>1.5013186813186828E-6</v>
      </c>
      <c r="G2183" s="57">
        <f t="shared" si="233"/>
        <v>1.5013186813186829E-7</v>
      </c>
      <c r="H2183" s="4">
        <f t="shared" si="234"/>
        <v>2.3884615384615408E-8</v>
      </c>
      <c r="I2183">
        <v>142500</v>
      </c>
      <c r="J2183">
        <f t="shared" si="236"/>
        <v>1.2884279210526315</v>
      </c>
      <c r="K2183" s="50">
        <f t="shared" si="237"/>
        <v>402.29880677140426</v>
      </c>
      <c r="L2183" s="53">
        <f t="shared" si="235"/>
        <v>4.6649971372539119</v>
      </c>
      <c r="M2183">
        <v>27.3</v>
      </c>
      <c r="N2183">
        <v>27.3</v>
      </c>
      <c r="O2183">
        <v>556</v>
      </c>
      <c r="P2183">
        <v>47.1</v>
      </c>
      <c r="Q2183">
        <v>51.91</v>
      </c>
      <c r="R2183" s="7">
        <v>20.411999999999999</v>
      </c>
      <c r="S2183" s="8">
        <v>136560</v>
      </c>
      <c r="T2183">
        <v>4</v>
      </c>
      <c r="U2183" s="9">
        <v>14.474</v>
      </c>
      <c r="V2183" s="9">
        <v>14.451000000000001</v>
      </c>
      <c r="W2183" s="9">
        <v>14.347</v>
      </c>
      <c r="X2183" s="9">
        <v>14.347</v>
      </c>
      <c r="Y2183" s="9">
        <v>14.645</v>
      </c>
    </row>
    <row r="2184" spans="1:25" hidden="1" x14ac:dyDescent="0.3">
      <c r="A2184" t="s">
        <v>2335</v>
      </c>
      <c r="B2184" t="s">
        <v>2336</v>
      </c>
      <c r="C2184" t="s">
        <v>2342</v>
      </c>
      <c r="D2184" t="s">
        <v>14</v>
      </c>
      <c r="E2184" s="52">
        <f>Transportation!E2184/1000000</f>
        <v>6.1800000000000001E-6</v>
      </c>
      <c r="F2184" s="55">
        <f t="shared" si="232"/>
        <v>1.4940659340659357E-6</v>
      </c>
      <c r="G2184" s="57">
        <f t="shared" si="233"/>
        <v>1.4940659340659356E-7</v>
      </c>
      <c r="H2184" s="4">
        <f t="shared" si="234"/>
        <v>2.3769230769230794E-8</v>
      </c>
      <c r="I2184">
        <v>127200</v>
      </c>
      <c r="J2184">
        <f t="shared" si="236"/>
        <v>1.4364309551886794</v>
      </c>
      <c r="K2184" s="50">
        <f t="shared" si="237"/>
        <v>359.10461909700086</v>
      </c>
      <c r="L2184" s="53">
        <f t="shared" si="235"/>
        <v>4.6424609191995465</v>
      </c>
      <c r="M2184">
        <v>29</v>
      </c>
      <c r="N2184">
        <v>23.6</v>
      </c>
      <c r="O2184">
        <v>506</v>
      </c>
      <c r="P2184">
        <v>51.73</v>
      </c>
      <c r="Q2184">
        <v>75.33</v>
      </c>
      <c r="R2184" s="7">
        <v>21.443000000000001</v>
      </c>
      <c r="S2184">
        <v>41177</v>
      </c>
      <c r="T2184">
        <v>3</v>
      </c>
      <c r="U2184" s="9">
        <v>9.6454000000000004</v>
      </c>
      <c r="V2184" s="9">
        <v>9.6242000000000001</v>
      </c>
      <c r="W2184" s="9">
        <v>9.2888999999999999</v>
      </c>
      <c r="X2184" s="9">
        <v>9.6494999999999997</v>
      </c>
      <c r="Y2184" s="9">
        <v>9.8550000000000004</v>
      </c>
    </row>
    <row r="2185" spans="1:25" hidden="1" x14ac:dyDescent="0.3">
      <c r="A2185" t="s">
        <v>2335</v>
      </c>
      <c r="B2185" t="s">
        <v>2336</v>
      </c>
      <c r="C2185" t="s">
        <v>2343</v>
      </c>
      <c r="D2185" t="s">
        <v>14</v>
      </c>
      <c r="E2185" s="52">
        <f>Transportation!E2185/1000000</f>
        <v>1.1800000000000001E-5</v>
      </c>
      <c r="F2185" s="55">
        <f t="shared" si="232"/>
        <v>2.852747252747256E-6</v>
      </c>
      <c r="G2185" s="57">
        <f t="shared" si="233"/>
        <v>2.8527472527472561E-7</v>
      </c>
      <c r="H2185" s="4">
        <f t="shared" si="234"/>
        <v>4.5384615384615432E-8</v>
      </c>
      <c r="I2185">
        <v>436900</v>
      </c>
      <c r="J2185">
        <f t="shared" si="236"/>
        <v>0.79851550698100249</v>
      </c>
      <c r="K2185" s="50">
        <f t="shared" si="237"/>
        <v>1233.4340258135194</v>
      </c>
      <c r="L2185" s="53">
        <f t="shared" si="235"/>
        <v>8.8642457680509121</v>
      </c>
      <c r="M2185">
        <v>111</v>
      </c>
      <c r="N2185">
        <v>41.400000000000006</v>
      </c>
      <c r="O2185">
        <v>446</v>
      </c>
      <c r="P2185">
        <v>49.85</v>
      </c>
      <c r="Q2185">
        <v>73.11</v>
      </c>
      <c r="R2185" s="7">
        <v>10.763</v>
      </c>
      <c r="S2185" s="8">
        <v>446590</v>
      </c>
      <c r="T2185">
        <v>9</v>
      </c>
      <c r="U2185" s="9">
        <v>9.5307999999999993</v>
      </c>
      <c r="V2185" s="9">
        <v>9.5547000000000004</v>
      </c>
      <c r="W2185" s="9">
        <v>9.2372999999999994</v>
      </c>
      <c r="X2185" s="9">
        <v>9.5980000000000008</v>
      </c>
      <c r="Y2185" s="9">
        <v>10.111000000000001</v>
      </c>
    </row>
    <row r="2186" spans="1:25" hidden="1" x14ac:dyDescent="0.3">
      <c r="A2186" t="s">
        <v>2335</v>
      </c>
      <c r="B2186" t="s">
        <v>2336</v>
      </c>
      <c r="C2186" t="s">
        <v>2344</v>
      </c>
      <c r="D2186" t="s">
        <v>14</v>
      </c>
      <c r="E2186" s="52">
        <f>Transportation!E2186/1000000</f>
        <v>9.7100000000000002E-6</v>
      </c>
      <c r="F2186" s="55">
        <f t="shared" si="232"/>
        <v>2.34747252747253E-6</v>
      </c>
      <c r="G2186" s="57">
        <f t="shared" si="233"/>
        <v>2.3474725274725299E-7</v>
      </c>
      <c r="H2186" s="4">
        <f t="shared" si="234"/>
        <v>3.7346153846153881E-8</v>
      </c>
      <c r="I2186">
        <v>123400</v>
      </c>
      <c r="J2186">
        <f t="shared" si="236"/>
        <v>2.3264164606969207</v>
      </c>
      <c r="K2186" s="50">
        <f t="shared" si="237"/>
        <v>348.37665091643009</v>
      </c>
      <c r="L2186" s="53">
        <f t="shared" si="235"/>
        <v>7.2942225769300313</v>
      </c>
      <c r="M2186">
        <v>11.8</v>
      </c>
      <c r="N2186">
        <v>35.9</v>
      </c>
      <c r="O2186">
        <v>506</v>
      </c>
      <c r="P2186">
        <v>53.29</v>
      </c>
      <c r="Q2186">
        <v>69.400000000000006</v>
      </c>
      <c r="R2186" s="7">
        <v>14.115</v>
      </c>
      <c r="S2186" s="8">
        <v>103710</v>
      </c>
      <c r="T2186">
        <v>4</v>
      </c>
      <c r="U2186" s="9">
        <v>8.0387000000000004</v>
      </c>
      <c r="V2186" s="9">
        <v>8.0424000000000007</v>
      </c>
      <c r="W2186" s="9">
        <v>7.9387999999999996</v>
      </c>
      <c r="X2186" s="9">
        <v>8.0693999999999999</v>
      </c>
      <c r="Y2186" s="9">
        <v>8.1477000000000004</v>
      </c>
    </row>
    <row r="2187" spans="1:25" hidden="1" x14ac:dyDescent="0.3">
      <c r="A2187" t="s">
        <v>2335</v>
      </c>
      <c r="B2187" t="s">
        <v>2336</v>
      </c>
      <c r="C2187" t="s">
        <v>2345</v>
      </c>
      <c r="D2187" t="s">
        <v>14</v>
      </c>
      <c r="E2187" s="52">
        <f>Transportation!E2187/1000000</f>
        <v>1.1800000000000001E-5</v>
      </c>
      <c r="F2187" s="55">
        <f t="shared" si="232"/>
        <v>2.852747252747256E-6</v>
      </c>
      <c r="G2187" s="57">
        <f t="shared" si="233"/>
        <v>2.8527472527472561E-7</v>
      </c>
      <c r="H2187" s="4">
        <f t="shared" si="234"/>
        <v>4.5384615384615432E-8</v>
      </c>
      <c r="I2187">
        <v>221400</v>
      </c>
      <c r="J2187">
        <f t="shared" si="236"/>
        <v>1.5757516937669376</v>
      </c>
      <c r="K2187" s="50">
        <f t="shared" si="237"/>
        <v>625.04530399430814</v>
      </c>
      <c r="L2187" s="53">
        <f t="shared" si="235"/>
        <v>8.8642457680509121</v>
      </c>
      <c r="M2187">
        <v>32.1</v>
      </c>
      <c r="N2187">
        <v>39.1</v>
      </c>
      <c r="O2187">
        <v>443</v>
      </c>
      <c r="P2187">
        <v>53.22</v>
      </c>
      <c r="Q2187">
        <v>63.62</v>
      </c>
      <c r="R2187" s="7">
        <v>11.327999999999999</v>
      </c>
      <c r="S2187" s="8">
        <v>214590</v>
      </c>
      <c r="T2187">
        <v>4</v>
      </c>
      <c r="U2187" s="9">
        <v>8.4644999999999992</v>
      </c>
      <c r="V2187" s="9">
        <v>8.4868000000000006</v>
      </c>
      <c r="W2187" s="9">
        <v>8.4602000000000004</v>
      </c>
      <c r="X2187" s="9">
        <v>8.4862000000000002</v>
      </c>
      <c r="Y2187" s="9">
        <v>8.6160999999999994</v>
      </c>
    </row>
    <row r="2188" spans="1:25" hidden="1" x14ac:dyDescent="0.3">
      <c r="A2188" t="s">
        <v>2335</v>
      </c>
      <c r="B2188" t="s">
        <v>2336</v>
      </c>
      <c r="C2188" t="s">
        <v>2346</v>
      </c>
      <c r="D2188" t="s">
        <v>14</v>
      </c>
      <c r="E2188" s="52">
        <f>Transportation!E2188/1000000</f>
        <v>5.8899999999999995E-6</v>
      </c>
      <c r="F2188" s="55">
        <f t="shared" si="232"/>
        <v>1.4239560439560454E-6</v>
      </c>
      <c r="G2188" s="57">
        <f t="shared" si="233"/>
        <v>1.4239560439560453E-7</v>
      </c>
      <c r="H2188" s="4">
        <f t="shared" si="234"/>
        <v>2.2653846153846173E-8</v>
      </c>
      <c r="I2188">
        <v>157400</v>
      </c>
      <c r="J2188">
        <f t="shared" si="236"/>
        <v>1.1063536134053367</v>
      </c>
      <c r="K2188" s="50">
        <f t="shared" si="237"/>
        <v>444.36373463732656</v>
      </c>
      <c r="L2188" s="53">
        <f t="shared" si="235"/>
        <v>4.4246108113406679</v>
      </c>
      <c r="M2188">
        <v>38.700000000000003</v>
      </c>
      <c r="N2188">
        <v>25.3</v>
      </c>
      <c r="O2188">
        <v>516</v>
      </c>
      <c r="P2188">
        <v>44.86</v>
      </c>
      <c r="Q2188">
        <v>65.489999999999995</v>
      </c>
      <c r="R2188" s="7">
        <v>20.422999999999998</v>
      </c>
      <c r="S2188" s="8">
        <v>134920</v>
      </c>
      <c r="T2188">
        <v>3</v>
      </c>
      <c r="U2188" s="9">
        <v>31.66</v>
      </c>
      <c r="V2188" s="9">
        <v>31.587</v>
      </c>
      <c r="W2188" s="9">
        <v>29.11</v>
      </c>
      <c r="X2188" s="9">
        <v>31.071999999999999</v>
      </c>
      <c r="Y2188" s="9">
        <v>32.002000000000002</v>
      </c>
    </row>
    <row r="2189" spans="1:25" hidden="1" x14ac:dyDescent="0.3">
      <c r="A2189" t="s">
        <v>2335</v>
      </c>
      <c r="B2189" t="s">
        <v>2336</v>
      </c>
      <c r="C2189" t="s">
        <v>2347</v>
      </c>
      <c r="D2189" t="s">
        <v>14</v>
      </c>
      <c r="E2189" s="52">
        <f>Transportation!E2189/1000000</f>
        <v>1.7900000000000001E-5</v>
      </c>
      <c r="F2189" s="55">
        <f t="shared" si="232"/>
        <v>4.3274725274725322E-6</v>
      </c>
      <c r="G2189" s="57">
        <f t="shared" si="233"/>
        <v>4.3274725274725325E-7</v>
      </c>
      <c r="H2189" s="4">
        <f t="shared" si="234"/>
        <v>6.8846153846153918E-8</v>
      </c>
      <c r="I2189">
        <v>311000</v>
      </c>
      <c r="J2189">
        <f t="shared" si="236"/>
        <v>1.7016727090032155</v>
      </c>
      <c r="K2189" s="50">
        <f t="shared" si="237"/>
        <v>877.99950109408235</v>
      </c>
      <c r="L2189" s="53">
        <f t="shared" si="235"/>
        <v>13.44661010577215</v>
      </c>
      <c r="M2189">
        <v>52.300000000000004</v>
      </c>
      <c r="N2189">
        <v>43</v>
      </c>
      <c r="O2189">
        <v>303</v>
      </c>
      <c r="P2189">
        <v>49.98</v>
      </c>
      <c r="Q2189">
        <v>82.61</v>
      </c>
      <c r="R2189" s="7">
        <v>7.0426000000000002</v>
      </c>
      <c r="S2189" s="8">
        <v>223660</v>
      </c>
      <c r="T2189">
        <v>4</v>
      </c>
      <c r="U2189" s="9">
        <v>10.457000000000001</v>
      </c>
      <c r="V2189" s="9">
        <v>10.465</v>
      </c>
      <c r="W2189" s="9">
        <v>9.8550000000000004</v>
      </c>
      <c r="X2189" s="9">
        <v>10.316000000000001</v>
      </c>
      <c r="Y2189" s="9">
        <v>10.673999999999999</v>
      </c>
    </row>
    <row r="2190" spans="1:25" hidden="1" x14ac:dyDescent="0.3">
      <c r="A2190" t="s">
        <v>2335</v>
      </c>
      <c r="B2190" t="s">
        <v>2336</v>
      </c>
      <c r="C2190" t="s">
        <v>2348</v>
      </c>
      <c r="D2190" t="s">
        <v>14</v>
      </c>
      <c r="E2190" s="52">
        <f>Transportation!E2190/1000000</f>
        <v>1.2100000000000001E-5</v>
      </c>
      <c r="F2190" s="55">
        <f t="shared" si="232"/>
        <v>2.9252747252747287E-6</v>
      </c>
      <c r="G2190" s="57">
        <f t="shared" si="233"/>
        <v>2.9252747252747285E-7</v>
      </c>
      <c r="H2190" s="4">
        <f t="shared" si="234"/>
        <v>4.6538461538461585E-8</v>
      </c>
      <c r="I2190">
        <v>300500</v>
      </c>
      <c r="J2190">
        <f t="shared" si="236"/>
        <v>1.1904859816971716</v>
      </c>
      <c r="K2190" s="50">
        <f t="shared" si="237"/>
        <v>848.35643112145249</v>
      </c>
      <c r="L2190" s="53">
        <f t="shared" si="235"/>
        <v>9.0896079485945815</v>
      </c>
      <c r="M2190">
        <v>47.300000000000004</v>
      </c>
      <c r="N2190">
        <v>43.7</v>
      </c>
      <c r="O2190">
        <v>476</v>
      </c>
      <c r="P2190">
        <v>52.29</v>
      </c>
      <c r="Q2190">
        <v>76.97</v>
      </c>
      <c r="R2190" s="7">
        <v>10.893000000000001</v>
      </c>
      <c r="S2190" s="8">
        <v>261780</v>
      </c>
      <c r="T2190">
        <v>5</v>
      </c>
      <c r="U2190" s="9">
        <v>9.1438000000000006</v>
      </c>
      <c r="V2190" s="9">
        <v>9.1453000000000007</v>
      </c>
      <c r="W2190" s="9">
        <v>8.9270999999999994</v>
      </c>
      <c r="X2190" s="9">
        <v>9.0823</v>
      </c>
      <c r="Y2190" s="9">
        <v>9.2372999999999994</v>
      </c>
    </row>
    <row r="2191" spans="1:25" hidden="1" x14ac:dyDescent="0.3">
      <c r="A2191" t="s">
        <v>2335</v>
      </c>
      <c r="B2191" t="s">
        <v>2336</v>
      </c>
      <c r="C2191" t="s">
        <v>2349</v>
      </c>
      <c r="D2191" t="s">
        <v>14</v>
      </c>
      <c r="E2191" s="52">
        <f>Transportation!E2191/1000000</f>
        <v>9.8499999999999989E-6</v>
      </c>
      <c r="F2191" s="55">
        <f t="shared" si="232"/>
        <v>2.3813186813186837E-6</v>
      </c>
      <c r="G2191" s="57">
        <f t="shared" si="233"/>
        <v>2.3813186813186834E-7</v>
      </c>
      <c r="H2191" s="4">
        <f t="shared" si="234"/>
        <v>3.7884615384615418E-8</v>
      </c>
      <c r="I2191">
        <v>203500</v>
      </c>
      <c r="J2191">
        <f t="shared" si="236"/>
        <v>1.4310513206388205</v>
      </c>
      <c r="K2191" s="50">
        <f t="shared" si="237"/>
        <v>574.51092756477738</v>
      </c>
      <c r="L2191" s="53">
        <f t="shared" si="235"/>
        <v>7.3993915945170752</v>
      </c>
      <c r="M2191">
        <v>34</v>
      </c>
      <c r="N2191">
        <v>34.9</v>
      </c>
      <c r="O2191">
        <v>485</v>
      </c>
      <c r="P2191">
        <v>54.88</v>
      </c>
      <c r="Q2191">
        <v>69.150000000000006</v>
      </c>
      <c r="R2191" s="7">
        <v>13.891999999999999</v>
      </c>
      <c r="S2191" s="8">
        <v>188740</v>
      </c>
      <c r="T2191">
        <v>4</v>
      </c>
      <c r="U2191" s="9">
        <v>8.5106999999999999</v>
      </c>
      <c r="V2191" s="9">
        <v>8.4903999999999993</v>
      </c>
      <c r="W2191" s="9">
        <v>8.2520000000000007</v>
      </c>
      <c r="X2191" s="9">
        <v>8.3560999999999996</v>
      </c>
      <c r="Y2191" s="9">
        <v>8.5122</v>
      </c>
    </row>
    <row r="2192" spans="1:25" hidden="1" x14ac:dyDescent="0.3">
      <c r="A2192" t="s">
        <v>2335</v>
      </c>
      <c r="B2192" t="s">
        <v>2336</v>
      </c>
      <c r="C2192" t="s">
        <v>2350</v>
      </c>
      <c r="D2192" t="s">
        <v>14</v>
      </c>
      <c r="E2192" s="52">
        <f>Transportation!E2192/1000000</f>
        <v>7.7800000000000001E-6</v>
      </c>
      <c r="F2192" s="55">
        <f t="shared" si="232"/>
        <v>1.8808791208791229E-6</v>
      </c>
      <c r="G2192" s="57">
        <f t="shared" si="233"/>
        <v>1.8808791208791229E-7</v>
      </c>
      <c r="H2192" s="4">
        <f t="shared" si="234"/>
        <v>2.9923076923076952E-8</v>
      </c>
      <c r="I2192">
        <v>109500</v>
      </c>
      <c r="J2192">
        <f t="shared" si="236"/>
        <v>2.1006266438356165</v>
      </c>
      <c r="K2192" s="50">
        <f t="shared" si="237"/>
        <v>309.13487257171067</v>
      </c>
      <c r="L2192" s="53">
        <f t="shared" si="235"/>
        <v>5.8443925487657724</v>
      </c>
      <c r="M2192">
        <v>18.7</v>
      </c>
      <c r="N2192">
        <v>25.3</v>
      </c>
      <c r="O2192">
        <v>443</v>
      </c>
      <c r="P2192">
        <v>52.98</v>
      </c>
      <c r="Q2192">
        <v>63.12</v>
      </c>
      <c r="R2192" s="7">
        <v>17.501999999999999</v>
      </c>
      <c r="S2192" s="8">
        <v>110220</v>
      </c>
      <c r="T2192">
        <v>4</v>
      </c>
      <c r="U2192" s="9">
        <v>9.1789000000000005</v>
      </c>
      <c r="V2192" s="9">
        <v>9.1485000000000003</v>
      </c>
      <c r="W2192" s="9">
        <v>8.7199000000000009</v>
      </c>
      <c r="X2192" s="9">
        <v>9.0823</v>
      </c>
      <c r="Y2192" s="9">
        <v>9.1857000000000006</v>
      </c>
    </row>
    <row r="2193" spans="1:25" hidden="1" x14ac:dyDescent="0.3">
      <c r="A2193" t="s">
        <v>2335</v>
      </c>
      <c r="B2193" t="s">
        <v>2336</v>
      </c>
      <c r="C2193" t="s">
        <v>2351</v>
      </c>
      <c r="D2193" t="s">
        <v>14</v>
      </c>
      <c r="E2193" s="52">
        <f>Transportation!E2193/1000000</f>
        <v>1.0700000000000001E-5</v>
      </c>
      <c r="F2193" s="55">
        <f t="shared" si="232"/>
        <v>2.5868131868131899E-6</v>
      </c>
      <c r="G2193" s="57">
        <f t="shared" si="233"/>
        <v>2.5868131868131895E-7</v>
      </c>
      <c r="H2193" s="4">
        <f t="shared" si="234"/>
        <v>4.1153846153846194E-8</v>
      </c>
      <c r="I2193">
        <v>269600</v>
      </c>
      <c r="J2193">
        <f t="shared" si="236"/>
        <v>1.1734032362759645</v>
      </c>
      <c r="K2193" s="50">
        <f t="shared" si="237"/>
        <v>761.12111091628481</v>
      </c>
      <c r="L2193" s="53">
        <f t="shared" si="235"/>
        <v>8.0379177727241338</v>
      </c>
      <c r="M2193">
        <v>64.100000000000009</v>
      </c>
      <c r="N2193">
        <v>33.700000000000003</v>
      </c>
      <c r="O2193">
        <v>403</v>
      </c>
      <c r="P2193">
        <v>50.42</v>
      </c>
      <c r="Q2193">
        <v>80.239999999999995</v>
      </c>
      <c r="R2193" s="7">
        <v>11.971</v>
      </c>
      <c r="S2193" s="8">
        <v>310170</v>
      </c>
      <c r="T2193">
        <v>6</v>
      </c>
      <c r="U2193" s="9">
        <v>10.23</v>
      </c>
      <c r="V2193" s="9">
        <v>10.324</v>
      </c>
      <c r="W2193" s="9">
        <v>9.7523</v>
      </c>
      <c r="X2193" s="9">
        <v>10.468999999999999</v>
      </c>
      <c r="Y2193" s="9">
        <v>10.978999999999999</v>
      </c>
    </row>
    <row r="2194" spans="1:25" hidden="1" x14ac:dyDescent="0.3">
      <c r="A2194" t="s">
        <v>2335</v>
      </c>
      <c r="B2194" t="s">
        <v>2336</v>
      </c>
      <c r="C2194" t="s">
        <v>2352</v>
      </c>
      <c r="D2194" t="s">
        <v>14</v>
      </c>
      <c r="E2194" s="52">
        <f>Transportation!E2194/1000000</f>
        <v>8.32E-6</v>
      </c>
      <c r="F2194" s="55">
        <f t="shared" si="232"/>
        <v>2.0114285714285736E-6</v>
      </c>
      <c r="G2194" s="57">
        <f t="shared" si="233"/>
        <v>2.0114285714285735E-7</v>
      </c>
      <c r="H2194" s="4">
        <f t="shared" si="234"/>
        <v>3.2000000000000028E-8</v>
      </c>
      <c r="I2194">
        <v>360100</v>
      </c>
      <c r="J2194">
        <f t="shared" si="236"/>
        <v>0.68309891696750913</v>
      </c>
      <c r="K2194" s="50">
        <f t="shared" si="237"/>
        <v>1016.6161425851416</v>
      </c>
      <c r="L2194" s="53">
        <f t="shared" si="235"/>
        <v>6.2500444737443734</v>
      </c>
      <c r="M2194">
        <v>140</v>
      </c>
      <c r="N2194">
        <v>30.400000000000002</v>
      </c>
      <c r="O2194">
        <v>387</v>
      </c>
      <c r="P2194">
        <v>42.32</v>
      </c>
      <c r="Q2194">
        <v>69.63</v>
      </c>
      <c r="R2194" s="7">
        <v>12.734</v>
      </c>
      <c r="S2194" s="8">
        <v>303030</v>
      </c>
      <c r="T2194">
        <v>7</v>
      </c>
      <c r="U2194" s="9">
        <v>17.893999999999998</v>
      </c>
      <c r="V2194" s="9">
        <v>17.899999999999999</v>
      </c>
      <c r="W2194" s="9">
        <v>17.452999999999999</v>
      </c>
      <c r="X2194" s="9">
        <v>17.991</v>
      </c>
      <c r="Y2194" s="9">
        <v>18.916</v>
      </c>
    </row>
    <row r="2195" spans="1:25" hidden="1" x14ac:dyDescent="0.3">
      <c r="A2195" t="s">
        <v>2335</v>
      </c>
      <c r="B2195" t="s">
        <v>2336</v>
      </c>
      <c r="C2195" t="s">
        <v>2353</v>
      </c>
      <c r="D2195" t="s">
        <v>14</v>
      </c>
      <c r="E2195" s="52">
        <f>Transportation!E2195/1000000</f>
        <v>1.1700000000000001E-5</v>
      </c>
      <c r="F2195" s="55">
        <f t="shared" si="232"/>
        <v>2.8285714285714317E-6</v>
      </c>
      <c r="G2195" s="57">
        <f t="shared" si="233"/>
        <v>2.8285714285714317E-7</v>
      </c>
      <c r="H2195" s="4">
        <f t="shared" si="234"/>
        <v>4.5000000000000046E-8</v>
      </c>
      <c r="I2195">
        <v>330100</v>
      </c>
      <c r="J2195">
        <f t="shared" si="236"/>
        <v>1.0479093835201456</v>
      </c>
      <c r="K2195" s="50">
        <f t="shared" si="237"/>
        <v>931.92165694905646</v>
      </c>
      <c r="L2195" s="53">
        <f t="shared" si="235"/>
        <v>8.7891250412030235</v>
      </c>
      <c r="M2195">
        <v>72.900000000000006</v>
      </c>
      <c r="N2195">
        <v>38.700000000000003</v>
      </c>
      <c r="O2195">
        <v>341</v>
      </c>
      <c r="P2195">
        <v>42.89</v>
      </c>
      <c r="Q2195">
        <v>71.39</v>
      </c>
      <c r="R2195" s="7">
        <v>8.8291000000000004</v>
      </c>
      <c r="S2195" s="8">
        <v>296160</v>
      </c>
      <c r="T2195">
        <v>4</v>
      </c>
      <c r="U2195" s="9">
        <v>16.247</v>
      </c>
      <c r="V2195" s="9">
        <v>16.202000000000002</v>
      </c>
      <c r="W2195" s="9">
        <v>15.833</v>
      </c>
      <c r="X2195" s="9">
        <v>16.202000000000002</v>
      </c>
      <c r="Y2195" s="9">
        <v>16.571000000000002</v>
      </c>
    </row>
    <row r="2196" spans="1:25" hidden="1" x14ac:dyDescent="0.3">
      <c r="A2196" t="s">
        <v>2335</v>
      </c>
      <c r="B2196" t="s">
        <v>2336</v>
      </c>
      <c r="C2196" t="s">
        <v>2354</v>
      </c>
      <c r="D2196" t="s">
        <v>14</v>
      </c>
      <c r="E2196" s="52">
        <f>Transportation!E2196/1000000</f>
        <v>8.3499999999999997E-6</v>
      </c>
      <c r="F2196" s="55">
        <f t="shared" si="232"/>
        <v>2.0186813186813207E-6</v>
      </c>
      <c r="G2196" s="57">
        <f t="shared" si="233"/>
        <v>2.0186813186813208E-7</v>
      </c>
      <c r="H2196" s="4">
        <f t="shared" si="234"/>
        <v>3.2115384615384646E-8</v>
      </c>
      <c r="I2196">
        <v>170500</v>
      </c>
      <c r="J2196">
        <f t="shared" si="236"/>
        <v>1.4479230571847508</v>
      </c>
      <c r="K2196" s="50">
        <f t="shared" si="237"/>
        <v>481.34699336508373</v>
      </c>
      <c r="L2196" s="53">
        <f t="shared" si="235"/>
        <v>6.2725806917987388</v>
      </c>
      <c r="M2196">
        <v>38.700000000000003</v>
      </c>
      <c r="N2196">
        <v>27.400000000000002</v>
      </c>
      <c r="O2196">
        <v>437</v>
      </c>
      <c r="P2196">
        <v>50.06</v>
      </c>
      <c r="Q2196">
        <v>73</v>
      </c>
      <c r="R2196" s="7">
        <v>15.958</v>
      </c>
      <c r="S2196">
        <v>93155</v>
      </c>
      <c r="T2196">
        <v>2</v>
      </c>
      <c r="U2196" s="9">
        <v>9.9044000000000008</v>
      </c>
      <c r="V2196" s="9">
        <v>9.9075000000000006</v>
      </c>
      <c r="W2196" s="9">
        <v>9.7523</v>
      </c>
      <c r="X2196" s="9">
        <v>9.9062000000000001</v>
      </c>
      <c r="Y2196" s="9">
        <v>10.06</v>
      </c>
    </row>
    <row r="2197" spans="1:25" hidden="1" x14ac:dyDescent="0.3">
      <c r="A2197" t="s">
        <v>2335</v>
      </c>
      <c r="B2197" t="s">
        <v>2336</v>
      </c>
      <c r="C2197" t="s">
        <v>2355</v>
      </c>
      <c r="D2197" t="s">
        <v>14</v>
      </c>
      <c r="E2197" s="52">
        <f>Transportation!E2197/1000000</f>
        <v>9.6600000000000007E-6</v>
      </c>
      <c r="F2197" s="55">
        <f t="shared" si="232"/>
        <v>2.3353846153846181E-6</v>
      </c>
      <c r="G2197" s="57">
        <f t="shared" si="233"/>
        <v>2.335384615384618E-7</v>
      </c>
      <c r="H2197" s="4">
        <f t="shared" si="234"/>
        <v>3.7153846153846191E-8</v>
      </c>
      <c r="I2197">
        <v>195500</v>
      </c>
      <c r="J2197">
        <f t="shared" si="236"/>
        <v>1.4608773529411765</v>
      </c>
      <c r="K2197" s="50">
        <f t="shared" si="237"/>
        <v>551.92573139515468</v>
      </c>
      <c r="L2197" s="53">
        <f t="shared" si="235"/>
        <v>7.256662213506087</v>
      </c>
      <c r="M2197">
        <v>33.800000000000004</v>
      </c>
      <c r="N2197">
        <v>33.6</v>
      </c>
      <c r="O2197">
        <v>462</v>
      </c>
      <c r="P2197">
        <v>51.23</v>
      </c>
      <c r="Q2197">
        <v>51.39</v>
      </c>
      <c r="R2197" s="7">
        <v>13.723000000000001</v>
      </c>
      <c r="S2197">
        <v>70599</v>
      </c>
      <c r="T2197">
        <v>3</v>
      </c>
      <c r="U2197" s="9">
        <v>17.844999999999999</v>
      </c>
      <c r="V2197" s="9">
        <v>17.788</v>
      </c>
      <c r="W2197" s="9">
        <v>17.452999999999999</v>
      </c>
      <c r="X2197" s="9">
        <v>17.795000000000002</v>
      </c>
      <c r="Y2197" s="9">
        <v>17.942</v>
      </c>
    </row>
    <row r="2198" spans="1:25" hidden="1" x14ac:dyDescent="0.3">
      <c r="A2198" t="s">
        <v>2356</v>
      </c>
      <c r="B2198" t="s">
        <v>2357</v>
      </c>
      <c r="C2198" t="s">
        <v>2358</v>
      </c>
      <c r="D2198" t="s">
        <v>69</v>
      </c>
      <c r="E2198" s="52">
        <f>Transportation!E2198/1000000</f>
        <v>1.5100000000000001E-5</v>
      </c>
      <c r="F2198" s="55">
        <f t="shared" si="232"/>
        <v>3.6505494505494547E-6</v>
      </c>
      <c r="G2198" s="57">
        <f t="shared" si="233"/>
        <v>3.6505494505494549E-7</v>
      </c>
      <c r="H2198" s="4">
        <f t="shared" si="234"/>
        <v>5.8076923076923135E-8</v>
      </c>
      <c r="I2198">
        <v>167000</v>
      </c>
      <c r="J2198">
        <f t="shared" si="236"/>
        <v>2.6732764221556886</v>
      </c>
      <c r="K2198" s="50">
        <f>I2198*CVDKEN</f>
        <v>109.08689902426494</v>
      </c>
      <c r="L2198" s="53">
        <f t="shared" si="235"/>
        <v>2.6245749161488128</v>
      </c>
      <c r="M2198">
        <v>16.400000000000002</v>
      </c>
      <c r="N2198">
        <v>41.300000000000004</v>
      </c>
      <c r="O2198">
        <v>309</v>
      </c>
      <c r="P2198">
        <v>0.53</v>
      </c>
      <c r="Q2198">
        <v>35.25</v>
      </c>
      <c r="R2198" s="7">
        <v>7.4892000000000003</v>
      </c>
      <c r="S2198" s="8">
        <v>160980</v>
      </c>
      <c r="T2198">
        <v>1</v>
      </c>
      <c r="U2198" s="9">
        <v>9.8035999999999994</v>
      </c>
      <c r="V2198" s="9">
        <v>9.8035999999999994</v>
      </c>
      <c r="W2198" s="9">
        <v>9.8035999999999994</v>
      </c>
      <c r="X2198" s="9">
        <v>9.8035999999999994</v>
      </c>
      <c r="Y2198" s="9">
        <v>9.8035999999999994</v>
      </c>
    </row>
    <row r="2199" spans="1:25" hidden="1" x14ac:dyDescent="0.3">
      <c r="A2199" t="s">
        <v>2356</v>
      </c>
      <c r="B2199" t="s">
        <v>2357</v>
      </c>
      <c r="C2199" t="s">
        <v>2359</v>
      </c>
      <c r="D2199" t="s">
        <v>69</v>
      </c>
      <c r="E2199" s="52">
        <f>Transportation!E2199/1000000</f>
        <v>1.5500000000000001E-5</v>
      </c>
      <c r="F2199" s="55">
        <f t="shared" si="232"/>
        <v>3.7472527472527511E-6</v>
      </c>
      <c r="G2199" s="57">
        <f t="shared" si="233"/>
        <v>3.7472527472527511E-7</v>
      </c>
      <c r="H2199" s="4">
        <f t="shared" si="234"/>
        <v>5.9615384615384681E-8</v>
      </c>
      <c r="I2199">
        <v>322700</v>
      </c>
      <c r="J2199">
        <f t="shared" si="236"/>
        <v>1.4200908351409978</v>
      </c>
      <c r="K2199" s="50">
        <f>I2199*CVDKEN</f>
        <v>210.79246895287602</v>
      </c>
      <c r="L2199" s="53">
        <f t="shared" si="235"/>
        <v>2.6941000794905028</v>
      </c>
      <c r="M2199">
        <v>11.8</v>
      </c>
      <c r="N2199">
        <v>93.800000000000011</v>
      </c>
      <c r="O2199">
        <v>751</v>
      </c>
      <c r="P2199">
        <v>-0.1</v>
      </c>
      <c r="Q2199">
        <v>34.76</v>
      </c>
      <c r="R2199" s="7">
        <v>7.9997999999999996</v>
      </c>
      <c r="S2199" s="8">
        <v>309080</v>
      </c>
      <c r="T2199">
        <v>2</v>
      </c>
      <c r="U2199" s="9">
        <v>10.169</v>
      </c>
      <c r="V2199" s="9">
        <v>10.206</v>
      </c>
      <c r="W2199" s="9">
        <v>10.06</v>
      </c>
      <c r="X2199" s="9">
        <v>10.214</v>
      </c>
      <c r="Y2199" s="9">
        <v>10.367000000000001</v>
      </c>
    </row>
    <row r="2200" spans="1:25" hidden="1" x14ac:dyDescent="0.3">
      <c r="A2200" t="s">
        <v>2356</v>
      </c>
      <c r="B2200" t="s">
        <v>2357</v>
      </c>
      <c r="C2200" t="s">
        <v>2360</v>
      </c>
      <c r="D2200" t="s">
        <v>69</v>
      </c>
      <c r="E2200" s="52">
        <f>Transportation!E2200/1000000</f>
        <v>2.0700000000000002E-5</v>
      </c>
      <c r="F2200" s="55">
        <f t="shared" si="232"/>
        <v>5.0043956043956097E-6</v>
      </c>
      <c r="G2200" s="57">
        <f t="shared" si="233"/>
        <v>5.0043956043956102E-7</v>
      </c>
      <c r="H2200" s="4">
        <f t="shared" si="234"/>
        <v>7.9615384615384701E-8</v>
      </c>
      <c r="I2200">
        <v>665000</v>
      </c>
      <c r="J2200">
        <f t="shared" si="236"/>
        <v>0.92030565789473695</v>
      </c>
      <c r="K2200" s="50">
        <f>I2200*CVDKEN</f>
        <v>434.38795120440824</v>
      </c>
      <c r="L2200" s="53">
        <f t="shared" si="235"/>
        <v>3.5979272029324778</v>
      </c>
      <c r="M2200">
        <v>43.5</v>
      </c>
      <c r="N2200">
        <v>101</v>
      </c>
      <c r="O2200">
        <v>540</v>
      </c>
      <c r="P2200">
        <v>-4.04</v>
      </c>
      <c r="Q2200">
        <v>39.65</v>
      </c>
      <c r="R2200" s="7">
        <v>5.3525999999999998</v>
      </c>
      <c r="S2200" s="8">
        <v>684190</v>
      </c>
      <c r="T2200">
        <v>5</v>
      </c>
      <c r="U2200" s="9">
        <v>6.1414</v>
      </c>
      <c r="V2200" s="9">
        <v>6.0510999999999999</v>
      </c>
      <c r="W2200" s="9">
        <v>5.4446000000000003</v>
      </c>
      <c r="X2200" s="9">
        <v>5.9017999999999997</v>
      </c>
      <c r="Y2200" s="9">
        <v>6.1426999999999996</v>
      </c>
    </row>
    <row r="2201" spans="1:25" hidden="1" x14ac:dyDescent="0.3">
      <c r="A2201" t="s">
        <v>2356</v>
      </c>
      <c r="B2201" t="s">
        <v>2357</v>
      </c>
      <c r="C2201" t="s">
        <v>2361</v>
      </c>
      <c r="D2201" t="s">
        <v>69</v>
      </c>
      <c r="E2201" s="52">
        <f>Transportation!E2201/1000000</f>
        <v>2.6600000000000003E-5</v>
      </c>
      <c r="F2201" s="55">
        <f t="shared" si="232"/>
        <v>6.4307692307692379E-6</v>
      </c>
      <c r="G2201" s="57">
        <f t="shared" si="233"/>
        <v>6.4307692307692379E-7</v>
      </c>
      <c r="H2201" s="4">
        <f t="shared" si="234"/>
        <v>1.0230769230769242E-7</v>
      </c>
      <c r="I2201">
        <v>2233000</v>
      </c>
      <c r="J2201">
        <f t="shared" si="236"/>
        <v>0.35218942006269599</v>
      </c>
      <c r="K2201" s="50">
        <f>I2201*CVDKEN</f>
        <v>1458.6290150969078</v>
      </c>
      <c r="L2201" s="53">
        <f t="shared" si="235"/>
        <v>4.6234233622224128</v>
      </c>
      <c r="M2201">
        <v>175</v>
      </c>
      <c r="N2201">
        <v>169</v>
      </c>
      <c r="O2201">
        <v>611</v>
      </c>
      <c r="P2201">
        <v>-1.28</v>
      </c>
      <c r="Q2201">
        <v>36.85</v>
      </c>
      <c r="R2201" s="7">
        <v>3.6202999999999999</v>
      </c>
      <c r="S2201" s="8">
        <v>3090200</v>
      </c>
      <c r="T2201">
        <v>8</v>
      </c>
      <c r="U2201" s="9">
        <v>8.6921999999999997</v>
      </c>
      <c r="V2201" s="9">
        <v>8.6016999999999992</v>
      </c>
      <c r="W2201" s="9">
        <v>7.4669999999999996</v>
      </c>
      <c r="X2201" s="9">
        <v>8.4080999999999992</v>
      </c>
      <c r="Y2201" s="9">
        <v>8.9788999999999994</v>
      </c>
    </row>
    <row r="2202" spans="1:25" hidden="1" x14ac:dyDescent="0.3">
      <c r="A2202" t="s">
        <v>2356</v>
      </c>
      <c r="B2202" t="s">
        <v>2357</v>
      </c>
      <c r="C2202" t="s">
        <v>2362</v>
      </c>
      <c r="D2202" t="s">
        <v>69</v>
      </c>
      <c r="E2202" s="52">
        <f>Transportation!E2202/1000000</f>
        <v>1.5400000000000002E-5</v>
      </c>
      <c r="F2202" s="55">
        <f t="shared" si="232"/>
        <v>3.7230769230769273E-6</v>
      </c>
      <c r="G2202" s="57">
        <f t="shared" si="233"/>
        <v>3.7230769230769273E-7</v>
      </c>
      <c r="H2202" s="4">
        <f t="shared" si="234"/>
        <v>5.9230769230769294E-8</v>
      </c>
      <c r="I2202">
        <v>219400</v>
      </c>
      <c r="J2202">
        <f t="shared" si="236"/>
        <v>2.0752359845031911</v>
      </c>
      <c r="K2202" s="50">
        <f>I2202*CVDKEN</f>
        <v>143.31536314924386</v>
      </c>
      <c r="L2202" s="53">
        <f t="shared" si="235"/>
        <v>2.6767187886550809</v>
      </c>
      <c r="M2202">
        <v>22.8</v>
      </c>
      <c r="N2202">
        <v>45.900000000000006</v>
      </c>
      <c r="O2202">
        <v>344</v>
      </c>
      <c r="P2202">
        <v>-0.28999999999999998</v>
      </c>
      <c r="Q2202">
        <v>36.06</v>
      </c>
      <c r="R2202" s="7">
        <v>7.4981999999999998</v>
      </c>
      <c r="S2202" s="8">
        <v>250490</v>
      </c>
      <c r="T2202">
        <v>2</v>
      </c>
      <c r="U2202" s="9">
        <v>8.7075999999999993</v>
      </c>
      <c r="V2202" s="9">
        <v>8.6869999999999994</v>
      </c>
      <c r="W2202" s="9">
        <v>8.6160999999999994</v>
      </c>
      <c r="X2202" s="9">
        <v>8.6679999999999993</v>
      </c>
      <c r="Y2202" s="9">
        <v>8.7199000000000009</v>
      </c>
    </row>
    <row r="2203" spans="1:25" hidden="1" x14ac:dyDescent="0.3">
      <c r="A2203" t="s">
        <v>2363</v>
      </c>
      <c r="B2203" t="s">
        <v>2364</v>
      </c>
      <c r="C2203" t="s">
        <v>2365</v>
      </c>
      <c r="D2203" t="s">
        <v>448</v>
      </c>
      <c r="E2203" s="52">
        <f>Transportation!E2203/1000000</f>
        <v>1.1700000000000001E-5</v>
      </c>
      <c r="F2203" s="55">
        <f t="shared" si="232"/>
        <v>2.8285714285714317E-6</v>
      </c>
      <c r="G2203" s="57">
        <f t="shared" si="233"/>
        <v>2.8285714285714317E-7</v>
      </c>
      <c r="H2203" s="4">
        <f t="shared" si="234"/>
        <v>4.5000000000000046E-8</v>
      </c>
      <c r="I2203">
        <v>186000</v>
      </c>
      <c r="J2203">
        <f t="shared" si="236"/>
        <v>1.8597574596774196</v>
      </c>
      <c r="K2203" s="50">
        <f t="shared" ref="K2203:K2226" si="238">I2203*CVD_PRK</f>
        <v>682.37994905807989</v>
      </c>
      <c r="L2203" s="53">
        <f t="shared" si="235"/>
        <v>11.421550805355555</v>
      </c>
      <c r="M2203">
        <v>26.200000000000003</v>
      </c>
      <c r="N2203">
        <v>36.300000000000004</v>
      </c>
      <c r="O2203">
        <v>369</v>
      </c>
      <c r="P2203">
        <v>39.65</v>
      </c>
      <c r="Q2203">
        <v>125.68</v>
      </c>
      <c r="R2203" s="7">
        <v>10.173</v>
      </c>
      <c r="S2203" s="8">
        <v>139180</v>
      </c>
      <c r="T2203">
        <v>4</v>
      </c>
      <c r="U2203" s="9">
        <v>33.162999999999997</v>
      </c>
      <c r="V2203" s="9">
        <v>32.734000000000002</v>
      </c>
      <c r="W2203" s="9">
        <v>30.045999999999999</v>
      </c>
      <c r="X2203" s="9">
        <v>31.164999999999999</v>
      </c>
      <c r="Y2203" s="9">
        <v>33.579000000000001</v>
      </c>
    </row>
    <row r="2204" spans="1:25" hidden="1" x14ac:dyDescent="0.3">
      <c r="A2204" t="s">
        <v>2363</v>
      </c>
      <c r="B2204" t="s">
        <v>2364</v>
      </c>
      <c r="C2204" t="s">
        <v>2366</v>
      </c>
      <c r="D2204" t="s">
        <v>448</v>
      </c>
      <c r="E2204" s="52">
        <f>Transportation!E2204/1000000</f>
        <v>2.3E-5</v>
      </c>
      <c r="F2204" s="55">
        <f t="shared" si="232"/>
        <v>5.5604395604395666E-6</v>
      </c>
      <c r="G2204" s="57">
        <f t="shared" si="233"/>
        <v>5.5604395604395661E-7</v>
      </c>
      <c r="H2204" s="4">
        <f t="shared" si="234"/>
        <v>8.8461538461538545E-8</v>
      </c>
      <c r="I2204">
        <v>597800</v>
      </c>
      <c r="J2204">
        <f t="shared" si="236"/>
        <v>1.1375102459016393</v>
      </c>
      <c r="K2204" s="50">
        <f t="shared" si="238"/>
        <v>2193.1544814350545</v>
      </c>
      <c r="L2204" s="53">
        <f t="shared" si="235"/>
        <v>22.452621241297237</v>
      </c>
      <c r="M2204">
        <v>60</v>
      </c>
      <c r="N2204">
        <v>77.2</v>
      </c>
      <c r="O2204">
        <v>389</v>
      </c>
      <c r="P2204">
        <v>41.78</v>
      </c>
      <c r="Q2204">
        <v>129.76</v>
      </c>
      <c r="R2204" s="7">
        <v>5.0415999999999999</v>
      </c>
      <c r="S2204">
        <v>65261</v>
      </c>
      <c r="T2204">
        <v>5</v>
      </c>
      <c r="U2204" s="9">
        <v>16.395</v>
      </c>
      <c r="V2204" s="9">
        <v>14.345000000000001</v>
      </c>
      <c r="W2204" s="9">
        <v>15.141</v>
      </c>
      <c r="X2204" s="9">
        <v>15.537000000000001</v>
      </c>
      <c r="Y2204" s="9">
        <v>16.766999999999999</v>
      </c>
    </row>
    <row r="2205" spans="1:25" hidden="1" x14ac:dyDescent="0.3">
      <c r="A2205" t="s">
        <v>2363</v>
      </c>
      <c r="B2205" t="s">
        <v>2364</v>
      </c>
      <c r="C2205" t="s">
        <v>2367</v>
      </c>
      <c r="D2205" t="s">
        <v>448</v>
      </c>
      <c r="E2205" s="52">
        <f>Transportation!E2205/1000000</f>
        <v>6.1299999999999998E-6</v>
      </c>
      <c r="F2205" s="55">
        <f t="shared" si="232"/>
        <v>1.4819780219780234E-6</v>
      </c>
      <c r="G2205" s="57">
        <f t="shared" si="233"/>
        <v>1.4819780219780235E-7</v>
      </c>
      <c r="H2205" s="4">
        <f t="shared" si="234"/>
        <v>2.3576923076923097E-8</v>
      </c>
      <c r="I2205">
        <v>102700</v>
      </c>
      <c r="J2205">
        <f t="shared" si="236"/>
        <v>1.7647103091528722</v>
      </c>
      <c r="K2205" s="50">
        <f t="shared" si="238"/>
        <v>376.77645574335918</v>
      </c>
      <c r="L2205" s="53">
        <f t="shared" si="235"/>
        <v>5.9841116612674812</v>
      </c>
      <c r="M2205">
        <v>14.200000000000001</v>
      </c>
      <c r="N2205">
        <v>27.200000000000003</v>
      </c>
      <c r="O2205">
        <v>541</v>
      </c>
      <c r="P2205">
        <v>39.700000000000003</v>
      </c>
      <c r="Q2205">
        <v>125.2</v>
      </c>
      <c r="R2205" s="7">
        <v>19.841999999999999</v>
      </c>
      <c r="S2205" s="8">
        <v>138210</v>
      </c>
      <c r="T2205">
        <v>4</v>
      </c>
      <c r="U2205" s="9">
        <v>30.184000000000001</v>
      </c>
      <c r="V2205" s="9">
        <v>30.248000000000001</v>
      </c>
      <c r="W2205" s="9">
        <v>27.937000000000001</v>
      </c>
      <c r="X2205" s="9">
        <v>29.928000000000001</v>
      </c>
      <c r="Y2205" s="9">
        <v>33.718000000000004</v>
      </c>
    </row>
    <row r="2206" spans="1:25" hidden="1" x14ac:dyDescent="0.3">
      <c r="A2206" t="s">
        <v>2363</v>
      </c>
      <c r="B2206" t="s">
        <v>2364</v>
      </c>
      <c r="C2206" t="s">
        <v>2368</v>
      </c>
      <c r="D2206" t="s">
        <v>448</v>
      </c>
      <c r="E2206" s="52">
        <f>Transportation!E2206/1000000</f>
        <v>9.6700000000000006E-6</v>
      </c>
      <c r="F2206" s="55">
        <f t="shared" si="232"/>
        <v>2.3378021978022005E-6</v>
      </c>
      <c r="G2206" s="57">
        <f t="shared" si="233"/>
        <v>2.3378021978022004E-7</v>
      </c>
      <c r="H2206" s="4">
        <f t="shared" si="234"/>
        <v>3.719230769230773E-8</v>
      </c>
      <c r="I2206">
        <v>244900</v>
      </c>
      <c r="J2206">
        <f t="shared" si="236"/>
        <v>1.167403741322989</v>
      </c>
      <c r="K2206" s="50">
        <f t="shared" si="238"/>
        <v>898.46693292647194</v>
      </c>
      <c r="L2206" s="53">
        <f t="shared" si="235"/>
        <v>9.4398629305801887</v>
      </c>
      <c r="M2206">
        <v>35.1</v>
      </c>
      <c r="N2206">
        <v>41.300000000000004</v>
      </c>
      <c r="O2206">
        <v>505</v>
      </c>
      <c r="P2206">
        <v>38.04</v>
      </c>
      <c r="Q2206">
        <v>125.71</v>
      </c>
      <c r="R2206" s="7">
        <v>12.215</v>
      </c>
      <c r="S2206" s="8">
        <v>156970</v>
      </c>
      <c r="T2206">
        <v>2</v>
      </c>
      <c r="U2206" s="9">
        <v>28.826000000000001</v>
      </c>
      <c r="V2206" s="9">
        <v>28.577999999999999</v>
      </c>
      <c r="W2206" s="9">
        <v>27.561</v>
      </c>
      <c r="X2206" s="9">
        <v>28.405999999999999</v>
      </c>
      <c r="Y2206" s="9">
        <v>29.251000000000001</v>
      </c>
    </row>
    <row r="2207" spans="1:25" hidden="1" x14ac:dyDescent="0.3">
      <c r="A2207" t="s">
        <v>2363</v>
      </c>
      <c r="B2207" t="s">
        <v>2364</v>
      </c>
      <c r="C2207" t="s">
        <v>2369</v>
      </c>
      <c r="D2207" t="s">
        <v>448</v>
      </c>
      <c r="E2207" s="52">
        <f>Transportation!E2207/1000000</f>
        <v>2.6600000000000003E-5</v>
      </c>
      <c r="F2207" s="55">
        <f t="shared" si="232"/>
        <v>6.4307692307692379E-6</v>
      </c>
      <c r="G2207" s="57">
        <f t="shared" si="233"/>
        <v>6.4307692307692379E-7</v>
      </c>
      <c r="H2207" s="4">
        <f t="shared" si="234"/>
        <v>1.0230769230769242E-7</v>
      </c>
      <c r="I2207">
        <v>741100</v>
      </c>
      <c r="J2207">
        <f t="shared" si="236"/>
        <v>1.0611779449467009</v>
      </c>
      <c r="K2207" s="50">
        <f t="shared" si="238"/>
        <v>2718.8805389620593</v>
      </c>
      <c r="L2207" s="53">
        <f t="shared" si="235"/>
        <v>25.966944566022029</v>
      </c>
      <c r="M2207">
        <v>63.7</v>
      </c>
      <c r="N2207">
        <v>92.9</v>
      </c>
      <c r="O2207">
        <v>411</v>
      </c>
      <c r="P2207">
        <v>39.89</v>
      </c>
      <c r="Q2207">
        <v>127.58</v>
      </c>
      <c r="R2207" s="7">
        <v>4.4227999999999996</v>
      </c>
      <c r="S2207" s="8">
        <v>381320</v>
      </c>
      <c r="T2207">
        <v>4</v>
      </c>
      <c r="U2207" s="9">
        <v>34.677999999999997</v>
      </c>
      <c r="V2207" s="9">
        <v>33.561999999999998</v>
      </c>
      <c r="W2207" s="9">
        <v>27.655000000000001</v>
      </c>
      <c r="X2207" s="9">
        <v>32.396999999999998</v>
      </c>
      <c r="Y2207" s="9">
        <v>35.932000000000002</v>
      </c>
    </row>
    <row r="2208" spans="1:25" hidden="1" x14ac:dyDescent="0.3">
      <c r="A2208" t="s">
        <v>2363</v>
      </c>
      <c r="B2208" t="s">
        <v>2364</v>
      </c>
      <c r="C2208" t="s">
        <v>2370</v>
      </c>
      <c r="D2208" t="s">
        <v>448</v>
      </c>
      <c r="E2208" s="52">
        <f>Transportation!E2208/1000000</f>
        <v>1.98E-5</v>
      </c>
      <c r="F2208" s="55">
        <f t="shared" si="232"/>
        <v>4.7868131868131921E-6</v>
      </c>
      <c r="G2208" s="57">
        <f t="shared" si="233"/>
        <v>4.7868131868131917E-7</v>
      </c>
      <c r="H2208" s="4">
        <f t="shared" si="234"/>
        <v>7.6153846153846229E-8</v>
      </c>
      <c r="I2208">
        <v>163000</v>
      </c>
      <c r="J2208">
        <f t="shared" si="236"/>
        <v>3.5913768404907978</v>
      </c>
      <c r="K2208" s="50">
        <f t="shared" si="238"/>
        <v>597.9996327767044</v>
      </c>
      <c r="L2208" s="53">
        <f t="shared" si="235"/>
        <v>19.328778285986321</v>
      </c>
      <c r="M2208">
        <v>7.8100000000000005</v>
      </c>
      <c r="N2208">
        <v>58.300000000000004</v>
      </c>
      <c r="O2208">
        <v>371</v>
      </c>
      <c r="P2208">
        <v>40.18</v>
      </c>
      <c r="Q2208">
        <v>126.26</v>
      </c>
      <c r="R2208" s="7">
        <v>6.3571999999999997</v>
      </c>
      <c r="S2208">
        <v>20745</v>
      </c>
      <c r="T2208">
        <v>3</v>
      </c>
      <c r="U2208" s="9">
        <v>20.754000000000001</v>
      </c>
      <c r="V2208" s="9">
        <v>20.751999999999999</v>
      </c>
      <c r="W2208" s="9">
        <v>20.561</v>
      </c>
      <c r="X2208" s="9">
        <v>20.706</v>
      </c>
      <c r="Y2208" s="9">
        <v>20.754000000000001</v>
      </c>
    </row>
    <row r="2209" spans="1:25" hidden="1" x14ac:dyDescent="0.3">
      <c r="A2209" t="s">
        <v>2363</v>
      </c>
      <c r="B2209" t="s">
        <v>446</v>
      </c>
      <c r="C2209" t="s">
        <v>2371</v>
      </c>
      <c r="D2209" t="s">
        <v>448</v>
      </c>
      <c r="E2209" s="52">
        <f>Transportation!E2209/1000000</f>
        <v>2.0200000000000003E-5</v>
      </c>
      <c r="F2209" s="55">
        <f t="shared" si="232"/>
        <v>4.883516483516489E-6</v>
      </c>
      <c r="G2209" s="57">
        <f t="shared" si="233"/>
        <v>4.883516483516489E-7</v>
      </c>
      <c r="H2209" s="4">
        <f t="shared" si="234"/>
        <v>7.7692307692307775E-8</v>
      </c>
      <c r="I2209">
        <v>206000</v>
      </c>
      <c r="J2209">
        <f t="shared" si="236"/>
        <v>2.8991290048543692</v>
      </c>
      <c r="K2209" s="50">
        <f t="shared" si="238"/>
        <v>755.75413712884119</v>
      </c>
      <c r="L2209" s="53">
        <f t="shared" si="235"/>
        <v>19.719258655400189</v>
      </c>
      <c r="M2209">
        <v>21.8</v>
      </c>
      <c r="N2209">
        <v>44.1</v>
      </c>
      <c r="O2209">
        <v>288</v>
      </c>
      <c r="P2209">
        <v>41.41</v>
      </c>
      <c r="Q2209">
        <v>128.19</v>
      </c>
      <c r="R2209" s="7">
        <v>6.5240999999999998</v>
      </c>
      <c r="S2209" s="8">
        <v>100160</v>
      </c>
      <c r="T2209">
        <v>4</v>
      </c>
      <c r="U2209" s="9">
        <v>17.074000000000002</v>
      </c>
      <c r="V2209" s="9">
        <v>17.247</v>
      </c>
      <c r="W2209" s="9">
        <v>16.766999999999999</v>
      </c>
      <c r="X2209" s="9">
        <v>17.331</v>
      </c>
      <c r="Y2209" s="9">
        <v>17.698</v>
      </c>
    </row>
    <row r="2210" spans="1:25" hidden="1" x14ac:dyDescent="0.3">
      <c r="A2210" t="s">
        <v>2363</v>
      </c>
      <c r="B2210" t="s">
        <v>2364</v>
      </c>
      <c r="C2210" t="s">
        <v>2372</v>
      </c>
      <c r="D2210" t="s">
        <v>448</v>
      </c>
      <c r="E2210" s="52">
        <f>Transportation!E2210/1000000</f>
        <v>3.0300000000000001E-5</v>
      </c>
      <c r="F2210" s="55">
        <f t="shared" si="232"/>
        <v>7.3252747252747331E-6</v>
      </c>
      <c r="G2210" s="57">
        <f t="shared" si="233"/>
        <v>7.3252747252747335E-7</v>
      </c>
      <c r="H2210" s="4">
        <f t="shared" si="234"/>
        <v>1.1653846153846165E-7</v>
      </c>
      <c r="I2210">
        <v>262400</v>
      </c>
      <c r="J2210">
        <f t="shared" si="236"/>
        <v>3.4139895674542684</v>
      </c>
      <c r="K2210" s="50">
        <f t="shared" si="238"/>
        <v>962.66934748838798</v>
      </c>
      <c r="L2210" s="53">
        <f t="shared" si="235"/>
        <v>29.578887983100284</v>
      </c>
      <c r="M2210">
        <v>8.39</v>
      </c>
      <c r="N2210">
        <v>90.600000000000009</v>
      </c>
      <c r="O2210">
        <v>369</v>
      </c>
      <c r="P2210">
        <v>39.71</v>
      </c>
      <c r="Q2210">
        <v>125.9</v>
      </c>
      <c r="R2210" s="7">
        <v>4.0773000000000001</v>
      </c>
      <c r="S2210" s="8">
        <v>106070</v>
      </c>
      <c r="T2210">
        <v>4</v>
      </c>
      <c r="U2210" s="9">
        <v>30.335999999999999</v>
      </c>
      <c r="V2210" s="9">
        <v>30.518000000000001</v>
      </c>
      <c r="W2210" s="9">
        <v>29.952000000000002</v>
      </c>
      <c r="X2210" s="9">
        <v>30.466000000000001</v>
      </c>
      <c r="Y2210" s="9">
        <v>30.931999999999999</v>
      </c>
    </row>
    <row r="2211" spans="1:25" hidden="1" x14ac:dyDescent="0.3">
      <c r="A2211" t="s">
        <v>2363</v>
      </c>
      <c r="B2211" t="s">
        <v>2364</v>
      </c>
      <c r="C2211" t="s">
        <v>2373</v>
      </c>
      <c r="D2211" t="s">
        <v>448</v>
      </c>
      <c r="E2211" s="52">
        <f>Transportation!E2211/1000000</f>
        <v>1.5E-5</v>
      </c>
      <c r="F2211" s="55">
        <f t="shared" si="232"/>
        <v>3.6263736263736304E-6</v>
      </c>
      <c r="G2211" s="57">
        <f t="shared" si="233"/>
        <v>3.62637362637363E-7</v>
      </c>
      <c r="H2211" s="4">
        <f t="shared" si="234"/>
        <v>5.7692307692307748E-8</v>
      </c>
      <c r="I2211">
        <v>192600</v>
      </c>
      <c r="J2211">
        <f t="shared" si="236"/>
        <v>2.3025992990654207</v>
      </c>
      <c r="K2211" s="50">
        <f t="shared" si="238"/>
        <v>706.59343112143119</v>
      </c>
      <c r="L2211" s="53">
        <f t="shared" si="235"/>
        <v>14.643013853019943</v>
      </c>
      <c r="M2211">
        <v>15.700000000000001</v>
      </c>
      <c r="N2211">
        <v>48.6</v>
      </c>
      <c r="O2211">
        <v>396</v>
      </c>
      <c r="P2211">
        <v>37.979999999999997</v>
      </c>
      <c r="Q2211">
        <v>126.56</v>
      </c>
      <c r="R2211" s="7">
        <v>8.1401000000000003</v>
      </c>
      <c r="S2211">
        <v>80450</v>
      </c>
      <c r="T2211">
        <v>3</v>
      </c>
      <c r="U2211" s="9">
        <v>31.068000000000001</v>
      </c>
      <c r="V2211" s="9">
        <v>30.957999999999998</v>
      </c>
      <c r="W2211" s="9">
        <v>27.513999999999999</v>
      </c>
      <c r="X2211" s="9">
        <v>27.795999999999999</v>
      </c>
      <c r="Y2211" s="9">
        <v>31.071999999999999</v>
      </c>
    </row>
    <row r="2212" spans="1:25" hidden="1" x14ac:dyDescent="0.3">
      <c r="A2212" t="s">
        <v>2363</v>
      </c>
      <c r="B2212" t="s">
        <v>2364</v>
      </c>
      <c r="C2212" t="s">
        <v>2374</v>
      </c>
      <c r="D2212" t="s">
        <v>448</v>
      </c>
      <c r="E2212" s="52">
        <f>Transportation!E2212/1000000</f>
        <v>1.7800000000000002E-5</v>
      </c>
      <c r="F2212" s="55">
        <f t="shared" si="232"/>
        <v>4.3032967032967084E-6</v>
      </c>
      <c r="G2212" s="57">
        <f t="shared" si="233"/>
        <v>4.3032967032967082E-7</v>
      </c>
      <c r="H2212" s="4">
        <f t="shared" si="234"/>
        <v>6.8461538461538538E-8</v>
      </c>
      <c r="I2212">
        <v>258500</v>
      </c>
      <c r="J2212">
        <f t="shared" si="236"/>
        <v>2.0358362669245653</v>
      </c>
      <c r="K2212" s="50">
        <f t="shared" si="238"/>
        <v>948.36138081458955</v>
      </c>
      <c r="L2212" s="53">
        <f t="shared" si="235"/>
        <v>17.376376438916999</v>
      </c>
      <c r="M2212">
        <v>23.900000000000002</v>
      </c>
      <c r="N2212">
        <v>52.900000000000006</v>
      </c>
      <c r="O2212">
        <v>365</v>
      </c>
      <c r="P2212">
        <v>40.99</v>
      </c>
      <c r="Q2212">
        <v>126.61</v>
      </c>
      <c r="R2212" s="7">
        <v>6.9086999999999996</v>
      </c>
      <c r="S2212">
        <v>30236</v>
      </c>
      <c r="T2212">
        <v>4</v>
      </c>
      <c r="U2212" s="9">
        <v>19.841000000000001</v>
      </c>
      <c r="V2212" s="9">
        <v>19.866</v>
      </c>
      <c r="W2212" s="9">
        <v>19.643000000000001</v>
      </c>
      <c r="X2212" s="9">
        <v>19.957999999999998</v>
      </c>
      <c r="Y2212" s="9">
        <v>20.465</v>
      </c>
    </row>
    <row r="2213" spans="1:25" hidden="1" x14ac:dyDescent="0.3">
      <c r="A2213" t="s">
        <v>2363</v>
      </c>
      <c r="B2213" t="s">
        <v>2364</v>
      </c>
      <c r="C2213" t="s">
        <v>2375</v>
      </c>
      <c r="D2213" t="s">
        <v>448</v>
      </c>
      <c r="E2213" s="52">
        <f>Transportation!E2213/1000000</f>
        <v>5.1900000000000003E-6</v>
      </c>
      <c r="F2213" s="55">
        <f t="shared" si="232"/>
        <v>1.254725274725276E-6</v>
      </c>
      <c r="G2213" s="57">
        <f t="shared" si="233"/>
        <v>1.2547252747252761E-7</v>
      </c>
      <c r="H2213" s="4">
        <f t="shared" si="234"/>
        <v>1.9961538461538481E-8</v>
      </c>
      <c r="I2213">
        <v>155300</v>
      </c>
      <c r="J2213">
        <f t="shared" si="236"/>
        <v>0.98805084513844177</v>
      </c>
      <c r="K2213" s="50">
        <f t="shared" si="238"/>
        <v>569.75057036946134</v>
      </c>
      <c r="L2213" s="53">
        <f t="shared" si="235"/>
        <v>5.0664827931448997</v>
      </c>
      <c r="M2213">
        <v>17.900000000000002</v>
      </c>
      <c r="N2213">
        <v>36.700000000000003</v>
      </c>
      <c r="O2213">
        <v>952</v>
      </c>
      <c r="P2213">
        <v>40.700000000000003</v>
      </c>
      <c r="Q2213">
        <v>129.21</v>
      </c>
      <c r="R2213" s="7">
        <v>25.893999999999998</v>
      </c>
      <c r="S2213">
        <v>43060</v>
      </c>
      <c r="T2213">
        <v>4</v>
      </c>
      <c r="U2213" s="9">
        <v>18.564</v>
      </c>
      <c r="V2213" s="9">
        <v>14.686</v>
      </c>
      <c r="W2213" s="9">
        <v>17.404</v>
      </c>
      <c r="X2213" s="9">
        <v>17.501999999999999</v>
      </c>
      <c r="Y2213" s="9">
        <v>18.867000000000001</v>
      </c>
    </row>
    <row r="2214" spans="1:25" hidden="1" x14ac:dyDescent="0.3">
      <c r="A2214" t="s">
        <v>2363</v>
      </c>
      <c r="B2214" t="s">
        <v>2364</v>
      </c>
      <c r="C2214" t="s">
        <v>2376</v>
      </c>
      <c r="D2214" t="s">
        <v>448</v>
      </c>
      <c r="E2214" s="52">
        <f>Transportation!E2214/1000000</f>
        <v>1.45E-5</v>
      </c>
      <c r="F2214" s="55">
        <f t="shared" si="232"/>
        <v>3.5054945054945093E-6</v>
      </c>
      <c r="G2214" s="57">
        <f t="shared" si="233"/>
        <v>3.5054945054945094E-7</v>
      </c>
      <c r="H2214" s="4">
        <f t="shared" si="234"/>
        <v>5.5769230769230822E-8</v>
      </c>
      <c r="I2214">
        <v>155200</v>
      </c>
      <c r="J2214">
        <f t="shared" si="236"/>
        <v>2.7622289787371135</v>
      </c>
      <c r="K2214" s="50">
        <f t="shared" si="238"/>
        <v>569.38369942910754</v>
      </c>
      <c r="L2214" s="53">
        <f t="shared" si="235"/>
        <v>14.15491339125261</v>
      </c>
      <c r="M2214">
        <v>13.3</v>
      </c>
      <c r="N2214">
        <v>42.5</v>
      </c>
      <c r="O2214">
        <v>365</v>
      </c>
      <c r="P2214">
        <v>39.99</v>
      </c>
      <c r="Q2214">
        <v>125.25</v>
      </c>
      <c r="R2214" s="7">
        <v>8.5870999999999995</v>
      </c>
      <c r="S2214">
        <v>44760</v>
      </c>
      <c r="T2214">
        <v>2</v>
      </c>
      <c r="U2214" s="9">
        <v>25.48</v>
      </c>
      <c r="V2214" s="9">
        <v>25.376000000000001</v>
      </c>
      <c r="W2214" s="9">
        <v>23.486999999999998</v>
      </c>
      <c r="X2214" s="9">
        <v>24.484999999999999</v>
      </c>
      <c r="Y2214" s="9">
        <v>25.483000000000001</v>
      </c>
    </row>
    <row r="2215" spans="1:25" hidden="1" x14ac:dyDescent="0.3">
      <c r="A2215" t="s">
        <v>2363</v>
      </c>
      <c r="B2215" t="s">
        <v>2364</v>
      </c>
      <c r="C2215" t="s">
        <v>2377</v>
      </c>
      <c r="D2215" t="s">
        <v>448</v>
      </c>
      <c r="E2215" s="52">
        <f>Transportation!E2215/1000000</f>
        <v>1.6900000000000001E-5</v>
      </c>
      <c r="F2215" s="55">
        <f t="shared" si="232"/>
        <v>4.0857142857142899E-6</v>
      </c>
      <c r="G2215" s="57">
        <f t="shared" si="233"/>
        <v>4.0857142857142902E-7</v>
      </c>
      <c r="H2215" s="4">
        <f t="shared" si="234"/>
        <v>6.5000000000000066E-8</v>
      </c>
      <c r="I2215">
        <v>310500</v>
      </c>
      <c r="J2215">
        <f t="shared" si="236"/>
        <v>1.6091943236714976</v>
      </c>
      <c r="K2215" s="50">
        <f t="shared" si="238"/>
        <v>1139.134269798569</v>
      </c>
      <c r="L2215" s="53">
        <f t="shared" si="235"/>
        <v>16.497795607735799</v>
      </c>
      <c r="M2215">
        <v>20.900000000000002</v>
      </c>
      <c r="N2215">
        <v>68</v>
      </c>
      <c r="O2215">
        <v>473</v>
      </c>
      <c r="P2215">
        <v>38.75</v>
      </c>
      <c r="Q2215">
        <v>125.41</v>
      </c>
      <c r="R2215" s="7">
        <v>6.9610000000000003</v>
      </c>
      <c r="S2215" s="8">
        <v>171450</v>
      </c>
      <c r="T2215">
        <v>2</v>
      </c>
      <c r="U2215" s="9">
        <v>35.886000000000003</v>
      </c>
      <c r="V2215" s="9">
        <v>35.886000000000003</v>
      </c>
      <c r="W2215" s="9">
        <v>35.886000000000003</v>
      </c>
      <c r="X2215" s="9">
        <v>35.886000000000003</v>
      </c>
      <c r="Y2215" s="9">
        <v>35.886000000000003</v>
      </c>
    </row>
    <row r="2216" spans="1:25" hidden="1" x14ac:dyDescent="0.3">
      <c r="A2216" t="s">
        <v>2363</v>
      </c>
      <c r="B2216" t="s">
        <v>2364</v>
      </c>
      <c r="C2216" t="s">
        <v>2378</v>
      </c>
      <c r="D2216" t="s">
        <v>448</v>
      </c>
      <c r="E2216" s="52">
        <f>Transportation!E2216/1000000</f>
        <v>2.2400000000000002E-5</v>
      </c>
      <c r="F2216" s="55">
        <f t="shared" si="232"/>
        <v>5.4153846153846212E-6</v>
      </c>
      <c r="G2216" s="57">
        <f t="shared" si="233"/>
        <v>5.4153846153846212E-7</v>
      </c>
      <c r="H2216" s="4">
        <f t="shared" si="234"/>
        <v>8.6153846153846239E-8</v>
      </c>
      <c r="I2216">
        <v>236600</v>
      </c>
      <c r="J2216">
        <f t="shared" si="236"/>
        <v>2.7990887573964502</v>
      </c>
      <c r="K2216" s="50">
        <f t="shared" si="238"/>
        <v>868.01664487710593</v>
      </c>
      <c r="L2216" s="53">
        <f t="shared" si="235"/>
        <v>21.866900687176447</v>
      </c>
      <c r="M2216">
        <v>11</v>
      </c>
      <c r="N2216">
        <v>71.400000000000006</v>
      </c>
      <c r="O2216">
        <v>385</v>
      </c>
      <c r="P2216">
        <v>39.25</v>
      </c>
      <c r="Q2216">
        <v>125.87</v>
      </c>
      <c r="R2216" s="7">
        <v>5.3883999999999999</v>
      </c>
      <c r="S2216" s="8">
        <v>194960</v>
      </c>
      <c r="T2216">
        <v>2</v>
      </c>
      <c r="U2216" s="9">
        <v>36.942999999999998</v>
      </c>
      <c r="V2216" s="9">
        <v>36.942999999999998</v>
      </c>
      <c r="W2216" s="9">
        <v>36.942999999999998</v>
      </c>
      <c r="X2216" s="9">
        <v>37.15</v>
      </c>
      <c r="Y2216" s="9">
        <v>37.356000000000002</v>
      </c>
    </row>
    <row r="2217" spans="1:25" hidden="1" x14ac:dyDescent="0.3">
      <c r="A2217" t="s">
        <v>2363</v>
      </c>
      <c r="B2217" t="s">
        <v>2364</v>
      </c>
      <c r="C2217" t="s">
        <v>2379</v>
      </c>
      <c r="D2217" t="s">
        <v>448</v>
      </c>
      <c r="E2217" s="52">
        <f>Transportation!E2217/1000000</f>
        <v>5.4400000000000008E-5</v>
      </c>
      <c r="F2217" s="55">
        <f t="shared" si="232"/>
        <v>1.3151648351648367E-5</v>
      </c>
      <c r="G2217" s="57">
        <f t="shared" si="233"/>
        <v>1.3151648351648368E-6</v>
      </c>
      <c r="H2217" s="4">
        <f t="shared" si="234"/>
        <v>2.0923076923076945E-7</v>
      </c>
      <c r="I2217">
        <v>2581000</v>
      </c>
      <c r="J2217">
        <f t="shared" si="236"/>
        <v>0.62315242154203809</v>
      </c>
      <c r="K2217" s="50">
        <f t="shared" si="238"/>
        <v>9468.9389705317426</v>
      </c>
      <c r="L2217" s="53">
        <f t="shared" si="235"/>
        <v>53.105330240285653</v>
      </c>
      <c r="M2217">
        <v>174</v>
      </c>
      <c r="N2217">
        <v>196</v>
      </c>
      <c r="O2217">
        <v>385</v>
      </c>
      <c r="P2217">
        <v>39.049999999999997</v>
      </c>
      <c r="Q2217">
        <v>125.77</v>
      </c>
      <c r="R2217" s="7">
        <v>1.9659</v>
      </c>
      <c r="S2217" s="8">
        <v>1844800</v>
      </c>
      <c r="T2217">
        <v>8</v>
      </c>
      <c r="U2217" s="9">
        <v>37.075000000000003</v>
      </c>
      <c r="V2217" s="9">
        <v>36.993000000000002</v>
      </c>
      <c r="W2217" s="9">
        <v>33.579000000000001</v>
      </c>
      <c r="X2217" s="9">
        <v>37.494</v>
      </c>
      <c r="Y2217" s="9">
        <v>38.912999999999997</v>
      </c>
    </row>
    <row r="2218" spans="1:25" hidden="1" x14ac:dyDescent="0.3">
      <c r="A2218" t="s">
        <v>2363</v>
      </c>
      <c r="B2218" t="s">
        <v>2364</v>
      </c>
      <c r="C2218" t="s">
        <v>2380</v>
      </c>
      <c r="D2218" t="s">
        <v>448</v>
      </c>
      <c r="E2218" s="52">
        <f>Transportation!E2218/1000000</f>
        <v>1.9700000000000005E-5</v>
      </c>
      <c r="F2218" s="55">
        <f t="shared" si="232"/>
        <v>4.7626373626373683E-6</v>
      </c>
      <c r="G2218" s="57">
        <f t="shared" si="233"/>
        <v>4.7626373626373689E-7</v>
      </c>
      <c r="H2218" s="4">
        <f t="shared" si="234"/>
        <v>7.5769230769230862E-8</v>
      </c>
      <c r="I2218">
        <v>158300</v>
      </c>
      <c r="J2218">
        <f t="shared" si="236"/>
        <v>3.6793296746683519</v>
      </c>
      <c r="K2218" s="50">
        <f t="shared" si="238"/>
        <v>580.75669858007552</v>
      </c>
      <c r="L2218" s="53">
        <f t="shared" si="235"/>
        <v>19.231158193632854</v>
      </c>
      <c r="M2218">
        <v>8.39</v>
      </c>
      <c r="N2218">
        <v>54.7</v>
      </c>
      <c r="O2218">
        <v>347</v>
      </c>
      <c r="P2218">
        <v>42.35</v>
      </c>
      <c r="Q2218">
        <v>130.4</v>
      </c>
      <c r="R2218" s="7">
        <v>6.3399000000000001</v>
      </c>
      <c r="S2218">
        <v>26018</v>
      </c>
      <c r="T2218">
        <v>2</v>
      </c>
      <c r="U2218" s="9">
        <v>15.254</v>
      </c>
      <c r="V2218" s="9">
        <v>15.308</v>
      </c>
      <c r="W2218" s="9">
        <v>14.893000000000001</v>
      </c>
      <c r="X2218" s="9">
        <v>15.314</v>
      </c>
      <c r="Y2218" s="9">
        <v>15.734</v>
      </c>
    </row>
    <row r="2219" spans="1:25" hidden="1" x14ac:dyDescent="0.3">
      <c r="A2219" t="s">
        <v>2363</v>
      </c>
      <c r="B2219" t="s">
        <v>2364</v>
      </c>
      <c r="C2219" t="s">
        <v>2381</v>
      </c>
      <c r="D2219" t="s">
        <v>448</v>
      </c>
      <c r="E2219" s="52">
        <f>Transportation!E2219/1000000</f>
        <v>1.98E-5</v>
      </c>
      <c r="F2219" s="55">
        <f t="shared" si="232"/>
        <v>4.7868131868131921E-6</v>
      </c>
      <c r="G2219" s="57">
        <f t="shared" si="233"/>
        <v>4.7868131868131917E-7</v>
      </c>
      <c r="H2219" s="4">
        <f t="shared" si="234"/>
        <v>7.6153846153846229E-8</v>
      </c>
      <c r="I2219">
        <v>271400</v>
      </c>
      <c r="J2219">
        <f t="shared" si="236"/>
        <v>2.1569433492999264</v>
      </c>
      <c r="K2219" s="50">
        <f t="shared" si="238"/>
        <v>995.68773212023063</v>
      </c>
      <c r="L2219" s="53">
        <f t="shared" si="235"/>
        <v>19.328778285986321</v>
      </c>
      <c r="M2219">
        <v>17.900000000000002</v>
      </c>
      <c r="N2219">
        <v>64.2</v>
      </c>
      <c r="O2219">
        <v>393</v>
      </c>
      <c r="P2219">
        <v>38.520000000000003</v>
      </c>
      <c r="Q2219">
        <v>125.76</v>
      </c>
      <c r="R2219" s="7">
        <v>6.1195000000000004</v>
      </c>
      <c r="S2219" s="8">
        <v>106440</v>
      </c>
      <c r="T2219">
        <v>3</v>
      </c>
      <c r="U2219" s="9">
        <v>32.554000000000002</v>
      </c>
      <c r="V2219" s="9">
        <v>32.478000000000002</v>
      </c>
      <c r="W2219" s="9">
        <v>29.484999999999999</v>
      </c>
      <c r="X2219" s="9">
        <v>31.350999999999999</v>
      </c>
      <c r="Y2219" s="9">
        <v>32.56</v>
      </c>
    </row>
    <row r="2220" spans="1:25" hidden="1" x14ac:dyDescent="0.3">
      <c r="A2220" t="s">
        <v>2363</v>
      </c>
      <c r="B2220" t="s">
        <v>2364</v>
      </c>
      <c r="C2220" t="s">
        <v>2382</v>
      </c>
      <c r="D2220" t="s">
        <v>448</v>
      </c>
      <c r="E2220" s="52">
        <f>Transportation!E2220/1000000</f>
        <v>1.1100000000000002E-5</v>
      </c>
      <c r="F2220" s="55">
        <f t="shared" si="232"/>
        <v>2.6835164835164868E-6</v>
      </c>
      <c r="G2220" s="57">
        <f t="shared" si="233"/>
        <v>2.6835164835164868E-7</v>
      </c>
      <c r="H2220" s="4">
        <f t="shared" si="234"/>
        <v>4.269230769230774E-8</v>
      </c>
      <c r="I2220">
        <v>152700</v>
      </c>
      <c r="J2220">
        <f t="shared" si="236"/>
        <v>2.1491529960707272</v>
      </c>
      <c r="K2220" s="50">
        <f t="shared" si="238"/>
        <v>560.21192592026239</v>
      </c>
      <c r="L2220" s="53">
        <f t="shared" si="235"/>
        <v>10.835830251234759</v>
      </c>
      <c r="M2220">
        <v>8.82</v>
      </c>
      <c r="N2220">
        <v>51.400000000000006</v>
      </c>
      <c r="O2220">
        <v>573</v>
      </c>
      <c r="P2220">
        <v>38.76</v>
      </c>
      <c r="Q2220">
        <v>125.64</v>
      </c>
      <c r="R2220" s="7">
        <v>11.143000000000001</v>
      </c>
      <c r="S2220">
        <v>36350</v>
      </c>
      <c r="T2220">
        <v>1</v>
      </c>
      <c r="U2220" s="9">
        <v>36.392000000000003</v>
      </c>
      <c r="V2220" s="9">
        <v>36.392000000000003</v>
      </c>
      <c r="W2220" s="9">
        <v>36.392000000000003</v>
      </c>
      <c r="X2220" s="9">
        <v>36.392000000000003</v>
      </c>
      <c r="Y2220" s="9">
        <v>36.392000000000003</v>
      </c>
    </row>
    <row r="2221" spans="1:25" hidden="1" x14ac:dyDescent="0.3">
      <c r="A2221" t="s">
        <v>2363</v>
      </c>
      <c r="B2221" t="s">
        <v>2364</v>
      </c>
      <c r="C2221" t="s">
        <v>2383</v>
      </c>
      <c r="D2221" t="s">
        <v>448</v>
      </c>
      <c r="E2221" s="52">
        <f>Transportation!E2221/1000000</f>
        <v>4.7999999999999998E-6</v>
      </c>
      <c r="F2221" s="55">
        <f t="shared" si="232"/>
        <v>1.1604395604395617E-6</v>
      </c>
      <c r="G2221" s="57">
        <f t="shared" si="233"/>
        <v>1.1604395604395616E-7</v>
      </c>
      <c r="H2221" s="4">
        <f t="shared" si="234"/>
        <v>1.8461538461538477E-8</v>
      </c>
      <c r="I2221">
        <v>131000</v>
      </c>
      <c r="J2221">
        <f t="shared" si="236"/>
        <v>1.0833114503816794</v>
      </c>
      <c r="K2221" s="50">
        <f t="shared" si="238"/>
        <v>480.60093186348638</v>
      </c>
      <c r="L2221" s="53">
        <f t="shared" si="235"/>
        <v>4.6857644329663808</v>
      </c>
      <c r="M2221">
        <v>14.600000000000001</v>
      </c>
      <c r="N2221">
        <v>34.200000000000003</v>
      </c>
      <c r="O2221">
        <v>962</v>
      </c>
      <c r="P2221">
        <v>40.08</v>
      </c>
      <c r="Q2221">
        <v>128.35</v>
      </c>
      <c r="R2221" s="7">
        <v>28.1</v>
      </c>
      <c r="S2221">
        <v>54453</v>
      </c>
      <c r="T2221">
        <v>3</v>
      </c>
      <c r="U2221" s="9">
        <v>24.82</v>
      </c>
      <c r="V2221" s="9">
        <v>7.7625999999999999</v>
      </c>
      <c r="W2221" s="9">
        <v>23.201000000000001</v>
      </c>
      <c r="X2221" s="9">
        <v>24.01</v>
      </c>
      <c r="Y2221" s="9">
        <v>24.82</v>
      </c>
    </row>
    <row r="2222" spans="1:25" hidden="1" x14ac:dyDescent="0.3">
      <c r="A2222" t="s">
        <v>2363</v>
      </c>
      <c r="B2222" t="s">
        <v>2364</v>
      </c>
      <c r="C2222" t="s">
        <v>2384</v>
      </c>
      <c r="D2222" t="s">
        <v>448</v>
      </c>
      <c r="E2222" s="52">
        <f>Transportation!E2222/1000000</f>
        <v>2.8600000000000001E-5</v>
      </c>
      <c r="F2222" s="55">
        <f t="shared" si="232"/>
        <v>6.9142857142857217E-6</v>
      </c>
      <c r="G2222" s="57">
        <f t="shared" si="233"/>
        <v>6.9142857142857214E-7</v>
      </c>
      <c r="H2222" s="4">
        <f t="shared" si="234"/>
        <v>1.1000000000000011E-7</v>
      </c>
      <c r="I2222">
        <v>334000</v>
      </c>
      <c r="J2222">
        <f t="shared" si="236"/>
        <v>2.5316458832335331</v>
      </c>
      <c r="K2222" s="50">
        <f t="shared" si="238"/>
        <v>1225.3489407817135</v>
      </c>
      <c r="L2222" s="53">
        <f t="shared" si="235"/>
        <v>27.919346413091358</v>
      </c>
      <c r="M2222">
        <v>12.5</v>
      </c>
      <c r="N2222">
        <v>94.600000000000009</v>
      </c>
      <c r="O2222">
        <v>415</v>
      </c>
      <c r="P2222">
        <v>40.11</v>
      </c>
      <c r="Q2222">
        <v>124.41</v>
      </c>
      <c r="R2222" s="7">
        <v>4.3883999999999999</v>
      </c>
      <c r="S2222" s="8">
        <v>457220</v>
      </c>
      <c r="T2222">
        <v>4</v>
      </c>
      <c r="U2222" s="9">
        <v>36.381</v>
      </c>
      <c r="V2222" s="9">
        <v>36.484000000000002</v>
      </c>
      <c r="W2222" s="9">
        <v>33.579000000000001</v>
      </c>
      <c r="X2222" s="9">
        <v>37.378</v>
      </c>
      <c r="Y2222" s="9">
        <v>39.186999999999998</v>
      </c>
    </row>
    <row r="2223" spans="1:25" hidden="1" x14ac:dyDescent="0.3">
      <c r="A2223" t="s">
        <v>2363</v>
      </c>
      <c r="B2223" t="s">
        <v>2364</v>
      </c>
      <c r="C2223" t="s">
        <v>2385</v>
      </c>
      <c r="D2223" t="s">
        <v>448</v>
      </c>
      <c r="E2223" s="52">
        <f>Transportation!E2223/1000000</f>
        <v>1.98E-5</v>
      </c>
      <c r="F2223" s="55">
        <f t="shared" si="232"/>
        <v>4.7868131868131921E-6</v>
      </c>
      <c r="G2223" s="57">
        <f t="shared" si="233"/>
        <v>4.7868131868131917E-7</v>
      </c>
      <c r="H2223" s="4">
        <f t="shared" si="234"/>
        <v>7.6153846153846229E-8</v>
      </c>
      <c r="I2223">
        <v>250700</v>
      </c>
      <c r="J2223">
        <f t="shared" si="236"/>
        <v>2.3350395891503788</v>
      </c>
      <c r="K2223" s="50">
        <f t="shared" si="238"/>
        <v>919.74544746699269</v>
      </c>
      <c r="L2223" s="53">
        <f t="shared" si="235"/>
        <v>19.328778285986321</v>
      </c>
      <c r="M2223">
        <v>17.2</v>
      </c>
      <c r="N2223">
        <v>60.400000000000006</v>
      </c>
      <c r="O2223">
        <v>369</v>
      </c>
      <c r="P2223">
        <v>39.44</v>
      </c>
      <c r="Q2223">
        <v>125.95</v>
      </c>
      <c r="R2223" s="7">
        <v>6.1111000000000004</v>
      </c>
      <c r="S2223" s="8">
        <v>122710</v>
      </c>
      <c r="T2223">
        <v>2</v>
      </c>
      <c r="U2223" s="9">
        <v>40.540999999999997</v>
      </c>
      <c r="V2223" s="9">
        <v>40.256</v>
      </c>
      <c r="W2223" s="9">
        <v>34.549999999999997</v>
      </c>
      <c r="X2223" s="9">
        <v>37.552999999999997</v>
      </c>
      <c r="Y2223" s="9">
        <v>40.555</v>
      </c>
    </row>
    <row r="2224" spans="1:25" hidden="1" x14ac:dyDescent="0.3">
      <c r="A2224" t="s">
        <v>2363</v>
      </c>
      <c r="B2224" t="s">
        <v>2364</v>
      </c>
      <c r="C2224" t="s">
        <v>2386</v>
      </c>
      <c r="D2224" t="s">
        <v>448</v>
      </c>
      <c r="E2224" s="52">
        <f>Transportation!E2224/1000000</f>
        <v>1.7E-5</v>
      </c>
      <c r="F2224" s="55">
        <f t="shared" si="232"/>
        <v>4.1098901098901137E-6</v>
      </c>
      <c r="G2224" s="57">
        <f t="shared" si="233"/>
        <v>4.109890109890114E-7</v>
      </c>
      <c r="H2224" s="4">
        <f t="shared" si="234"/>
        <v>6.5384615384615446E-8</v>
      </c>
      <c r="I2224">
        <v>240900</v>
      </c>
      <c r="J2224">
        <f t="shared" si="236"/>
        <v>2.0863900996264011</v>
      </c>
      <c r="K2224" s="50">
        <f t="shared" si="238"/>
        <v>883.79209531231959</v>
      </c>
      <c r="L2224" s="53">
        <f t="shared" si="235"/>
        <v>16.595415700089269</v>
      </c>
      <c r="M2224">
        <v>23.5</v>
      </c>
      <c r="N2224">
        <v>49.7</v>
      </c>
      <c r="O2224">
        <v>358</v>
      </c>
      <c r="P2224">
        <v>40.44</v>
      </c>
      <c r="Q2224">
        <v>128.91</v>
      </c>
      <c r="R2224" s="7">
        <v>7.2003000000000004</v>
      </c>
      <c r="S2224">
        <v>26513</v>
      </c>
      <c r="T2224">
        <v>2</v>
      </c>
      <c r="U2224" s="9">
        <v>20.292999999999999</v>
      </c>
      <c r="V2224" s="9">
        <v>20.181000000000001</v>
      </c>
      <c r="W2224" s="9">
        <v>19.352</v>
      </c>
      <c r="X2224" s="9">
        <v>19.86</v>
      </c>
      <c r="Y2224" s="9">
        <v>20.367999999999999</v>
      </c>
    </row>
    <row r="2225" spans="1:25" hidden="1" x14ac:dyDescent="0.3">
      <c r="A2225" t="s">
        <v>2363</v>
      </c>
      <c r="B2225" t="s">
        <v>2364</v>
      </c>
      <c r="C2225" t="s">
        <v>2387</v>
      </c>
      <c r="D2225" t="s">
        <v>448</v>
      </c>
      <c r="E2225" s="52">
        <f>Transportation!E2225/1000000</f>
        <v>2.9600000000000001E-5</v>
      </c>
      <c r="F2225" s="55">
        <f t="shared" si="232"/>
        <v>7.1560439560439639E-6</v>
      </c>
      <c r="G2225" s="57">
        <f t="shared" si="233"/>
        <v>7.1560439560439637E-7</v>
      </c>
      <c r="H2225" s="4">
        <f t="shared" si="234"/>
        <v>1.1384615384615396E-7</v>
      </c>
      <c r="I2225">
        <v>217000</v>
      </c>
      <c r="J2225">
        <f t="shared" si="236"/>
        <v>4.0328806451612902</v>
      </c>
      <c r="K2225" s="50">
        <f t="shared" si="238"/>
        <v>796.10994056775996</v>
      </c>
      <c r="L2225" s="53">
        <f t="shared" si="235"/>
        <v>28.895547336626016</v>
      </c>
      <c r="M2225">
        <v>6.24</v>
      </c>
      <c r="N2225">
        <v>86.9</v>
      </c>
      <c r="O2225">
        <v>371</v>
      </c>
      <c r="P2225">
        <v>39.770000000000003</v>
      </c>
      <c r="Q2225">
        <v>126.33</v>
      </c>
      <c r="R2225" s="7">
        <v>4.2694000000000001</v>
      </c>
      <c r="S2225">
        <v>63108</v>
      </c>
      <c r="T2225">
        <v>2</v>
      </c>
      <c r="U2225" s="9">
        <v>25.911000000000001</v>
      </c>
      <c r="V2225" s="9">
        <v>25.954000000000001</v>
      </c>
      <c r="W2225" s="9">
        <v>25.908999999999999</v>
      </c>
      <c r="X2225" s="9">
        <v>26.617000000000001</v>
      </c>
      <c r="Y2225" s="9">
        <v>27.324999999999999</v>
      </c>
    </row>
    <row r="2226" spans="1:25" hidden="1" x14ac:dyDescent="0.3">
      <c r="A2226" t="s">
        <v>2363</v>
      </c>
      <c r="B2226" t="s">
        <v>2364</v>
      </c>
      <c r="C2226" t="s">
        <v>2388</v>
      </c>
      <c r="D2226" t="s">
        <v>448</v>
      </c>
      <c r="E2226" s="52">
        <f>Transportation!E2226/1000000</f>
        <v>2.3900000000000002E-5</v>
      </c>
      <c r="F2226" s="55">
        <f t="shared" si="232"/>
        <v>5.7780219780219842E-6</v>
      </c>
      <c r="G2226" s="57">
        <f t="shared" si="233"/>
        <v>5.7780219780219846E-7</v>
      </c>
      <c r="H2226" s="4">
        <f t="shared" si="234"/>
        <v>9.1923076923077017E-8</v>
      </c>
      <c r="I2226">
        <v>313100</v>
      </c>
      <c r="J2226">
        <f t="shared" si="236"/>
        <v>2.2568267725966145</v>
      </c>
      <c r="K2226" s="50">
        <f t="shared" si="238"/>
        <v>1148.6729142477679</v>
      </c>
      <c r="L2226" s="53">
        <f t="shared" si="235"/>
        <v>23.33120207247844</v>
      </c>
      <c r="M2226">
        <v>19.100000000000001</v>
      </c>
      <c r="N2226">
        <v>71.600000000000009</v>
      </c>
      <c r="O2226">
        <v>353</v>
      </c>
      <c r="P2226">
        <v>39.159999999999997</v>
      </c>
      <c r="Q2226">
        <v>127.45</v>
      </c>
      <c r="R2226" s="7">
        <v>4.9394</v>
      </c>
      <c r="S2226">
        <v>26233</v>
      </c>
      <c r="T2226">
        <v>3</v>
      </c>
      <c r="U2226" s="9">
        <v>26.617999999999999</v>
      </c>
      <c r="V2226" s="9">
        <v>26.614000000000001</v>
      </c>
      <c r="W2226" s="9">
        <v>25.009</v>
      </c>
      <c r="X2226" s="9">
        <v>25.814</v>
      </c>
      <c r="Y2226" s="9">
        <v>26.617999999999999</v>
      </c>
    </row>
    <row r="2227" spans="1:25" hidden="1" x14ac:dyDescent="0.3">
      <c r="A2227" t="s">
        <v>2389</v>
      </c>
      <c r="B2227" t="s">
        <v>2390</v>
      </c>
      <c r="C2227" t="s">
        <v>2391</v>
      </c>
      <c r="D2227" t="s">
        <v>448</v>
      </c>
      <c r="E2227" s="52">
        <f>Transportation!E2227/1000000</f>
        <v>1.15E-5</v>
      </c>
      <c r="F2227" s="55">
        <f t="shared" si="232"/>
        <v>2.7802197802197833E-6</v>
      </c>
      <c r="G2227" s="57">
        <f t="shared" si="233"/>
        <v>2.7802197802197831E-7</v>
      </c>
      <c r="H2227" s="4">
        <f t="shared" si="234"/>
        <v>4.4230769230769273E-8</v>
      </c>
      <c r="I2227">
        <v>182100</v>
      </c>
      <c r="J2227">
        <f t="shared" si="236"/>
        <v>1.8671159390444811</v>
      </c>
      <c r="K2227" s="50">
        <f t="shared" ref="K2227:K2259" si="239">I2227*CVDKOR</f>
        <v>226.86106965950174</v>
      </c>
      <c r="L2227" s="53">
        <f t="shared" si="235"/>
        <v>3.8121832719894244</v>
      </c>
      <c r="M2227">
        <v>15.9</v>
      </c>
      <c r="N2227">
        <v>45.6</v>
      </c>
      <c r="O2227">
        <v>493</v>
      </c>
      <c r="P2227">
        <v>36.57</v>
      </c>
      <c r="Q2227">
        <v>128.74</v>
      </c>
      <c r="R2227" s="7">
        <v>10.792999999999999</v>
      </c>
      <c r="S2227">
        <v>22529</v>
      </c>
      <c r="T2227">
        <v>2</v>
      </c>
      <c r="U2227" s="9">
        <v>25.247</v>
      </c>
      <c r="V2227" s="9">
        <v>25.277999999999999</v>
      </c>
      <c r="W2227" s="9">
        <v>25.247</v>
      </c>
      <c r="X2227" s="9">
        <v>25.838000000000001</v>
      </c>
      <c r="Y2227" s="9">
        <v>26.428999999999998</v>
      </c>
    </row>
    <row r="2228" spans="1:25" hidden="1" x14ac:dyDescent="0.3">
      <c r="A2228" t="s">
        <v>2389</v>
      </c>
      <c r="B2228" t="s">
        <v>2390</v>
      </c>
      <c r="C2228" t="s">
        <v>2392</v>
      </c>
      <c r="D2228" t="s">
        <v>448</v>
      </c>
      <c r="E2228" s="52">
        <f>Transportation!E2228/1000000</f>
        <v>1.0100000000000002E-5</v>
      </c>
      <c r="F2228" s="55">
        <f t="shared" si="232"/>
        <v>2.4417582417582445E-6</v>
      </c>
      <c r="G2228" s="57">
        <f t="shared" si="233"/>
        <v>2.4417582417582445E-7</v>
      </c>
      <c r="H2228" s="4">
        <f t="shared" si="234"/>
        <v>3.8846153846153888E-8</v>
      </c>
      <c r="I2228">
        <v>951800</v>
      </c>
      <c r="J2228">
        <f t="shared" si="236"/>
        <v>0.3137321785038874</v>
      </c>
      <c r="K2228" s="50">
        <f t="shared" si="239"/>
        <v>1185.7570900709159</v>
      </c>
      <c r="L2228" s="53">
        <f t="shared" si="235"/>
        <v>3.348091395399408</v>
      </c>
      <c r="M2228">
        <v>103</v>
      </c>
      <c r="N2228">
        <v>93.7</v>
      </c>
      <c r="O2228">
        <v>1120</v>
      </c>
      <c r="P2228">
        <v>35.229999999999997</v>
      </c>
      <c r="Q2228">
        <v>128.63999999999999</v>
      </c>
      <c r="R2228" s="7">
        <v>11.907999999999999</v>
      </c>
      <c r="S2228" s="8">
        <v>777110</v>
      </c>
      <c r="T2228">
        <v>6</v>
      </c>
      <c r="U2228" s="9">
        <v>28.55</v>
      </c>
      <c r="V2228" s="9">
        <v>27.853999999999999</v>
      </c>
      <c r="W2228" s="9">
        <v>24.059000000000001</v>
      </c>
      <c r="X2228" s="9">
        <v>26.288</v>
      </c>
      <c r="Y2228" s="9">
        <v>30.512</v>
      </c>
    </row>
    <row r="2229" spans="1:25" hidden="1" x14ac:dyDescent="0.3">
      <c r="A2229" t="s">
        <v>2389</v>
      </c>
      <c r="B2229" t="s">
        <v>2390</v>
      </c>
      <c r="C2229" t="s">
        <v>2393</v>
      </c>
      <c r="D2229" t="s">
        <v>448</v>
      </c>
      <c r="E2229" s="52">
        <f>Transportation!E2229/1000000</f>
        <v>1.0700000000000001E-5</v>
      </c>
      <c r="F2229" s="55">
        <f t="shared" si="232"/>
        <v>2.5868131868131899E-6</v>
      </c>
      <c r="G2229" s="57">
        <f t="shared" si="233"/>
        <v>2.5868131868131895E-7</v>
      </c>
      <c r="H2229" s="4">
        <f t="shared" si="234"/>
        <v>4.1153846153846194E-8</v>
      </c>
      <c r="I2229">
        <v>143700</v>
      </c>
      <c r="J2229">
        <f t="shared" si="236"/>
        <v>2.2014579853862215</v>
      </c>
      <c r="K2229" s="50">
        <f t="shared" si="239"/>
        <v>179.02216205420319</v>
      </c>
      <c r="L2229" s="53">
        <f t="shared" si="235"/>
        <v>3.5469879139379863</v>
      </c>
      <c r="M2229">
        <v>14.600000000000001</v>
      </c>
      <c r="N2229">
        <v>37.6</v>
      </c>
      <c r="O2229">
        <v>421</v>
      </c>
      <c r="P2229">
        <v>37.15</v>
      </c>
      <c r="Q2229">
        <v>128.22</v>
      </c>
      <c r="R2229" s="7">
        <v>11.218</v>
      </c>
      <c r="S2229">
        <v>32027</v>
      </c>
      <c r="T2229">
        <v>2</v>
      </c>
      <c r="U2229" s="9">
        <v>25.103999999999999</v>
      </c>
      <c r="V2229" s="9">
        <v>25.103999999999999</v>
      </c>
      <c r="W2229" s="9">
        <v>25.103999999999999</v>
      </c>
      <c r="X2229" s="9">
        <v>25.103999999999999</v>
      </c>
      <c r="Y2229" s="9">
        <v>25.103999999999999</v>
      </c>
    </row>
    <row r="2230" spans="1:25" hidden="1" x14ac:dyDescent="0.3">
      <c r="A2230" t="s">
        <v>2389</v>
      </c>
      <c r="B2230" t="s">
        <v>2390</v>
      </c>
      <c r="C2230" t="s">
        <v>2394</v>
      </c>
      <c r="D2230" t="s">
        <v>448</v>
      </c>
      <c r="E2230" s="52">
        <f>Transportation!E2230/1000000</f>
        <v>1.08E-5</v>
      </c>
      <c r="F2230" s="55">
        <f t="shared" si="232"/>
        <v>2.6109890109890137E-6</v>
      </c>
      <c r="G2230" s="57">
        <f t="shared" si="233"/>
        <v>2.6109890109890138E-7</v>
      </c>
      <c r="H2230" s="4">
        <f t="shared" si="234"/>
        <v>4.153846153846158E-8</v>
      </c>
      <c r="I2230">
        <v>367400</v>
      </c>
      <c r="J2230">
        <f t="shared" si="236"/>
        <v>0.86909648884050084</v>
      </c>
      <c r="K2230" s="50">
        <f t="shared" si="239"/>
        <v>457.70871495277839</v>
      </c>
      <c r="L2230" s="53">
        <f t="shared" si="235"/>
        <v>3.5801373336944158</v>
      </c>
      <c r="M2230">
        <v>14.200000000000001</v>
      </c>
      <c r="N2230">
        <v>97.5</v>
      </c>
      <c r="O2230">
        <v>1190</v>
      </c>
      <c r="P2230">
        <v>33.5</v>
      </c>
      <c r="Q2230">
        <v>126.52</v>
      </c>
      <c r="R2230" s="7">
        <v>12.256</v>
      </c>
      <c r="S2230" s="8">
        <v>214400</v>
      </c>
      <c r="T2230">
        <v>5</v>
      </c>
      <c r="U2230" s="9">
        <v>20.997</v>
      </c>
      <c r="V2230" s="9">
        <v>11.500999999999999</v>
      </c>
      <c r="W2230" s="9">
        <v>20.850999999999999</v>
      </c>
      <c r="X2230" s="9">
        <v>21.067</v>
      </c>
      <c r="Y2230" s="9">
        <v>21.283999999999999</v>
      </c>
    </row>
    <row r="2231" spans="1:25" hidden="1" x14ac:dyDescent="0.3">
      <c r="A2231" t="s">
        <v>2389</v>
      </c>
      <c r="B2231" t="s">
        <v>2390</v>
      </c>
      <c r="C2231" t="s">
        <v>2395</v>
      </c>
      <c r="D2231" t="s">
        <v>448</v>
      </c>
      <c r="E2231" s="52">
        <f>Transportation!E2231/1000000</f>
        <v>2.0800000000000001E-5</v>
      </c>
      <c r="F2231" s="55">
        <f t="shared" si="232"/>
        <v>5.0285714285714344E-6</v>
      </c>
      <c r="G2231" s="57">
        <f t="shared" si="233"/>
        <v>5.028571428571434E-7</v>
      </c>
      <c r="H2231" s="4">
        <f t="shared" si="234"/>
        <v>8.0000000000000081E-8</v>
      </c>
      <c r="I2231">
        <v>417800</v>
      </c>
      <c r="J2231">
        <f t="shared" si="236"/>
        <v>1.4718999521302059</v>
      </c>
      <c r="K2231" s="50">
        <f t="shared" si="239"/>
        <v>520.49728118473274</v>
      </c>
      <c r="L2231" s="53">
        <f t="shared" si="235"/>
        <v>6.8950793093373939</v>
      </c>
      <c r="M2231">
        <v>33.300000000000004</v>
      </c>
      <c r="N2231">
        <v>72.400000000000006</v>
      </c>
      <c r="O2231">
        <v>401</v>
      </c>
      <c r="P2231">
        <v>36.83</v>
      </c>
      <c r="Q2231">
        <v>127.14</v>
      </c>
      <c r="R2231" s="7">
        <v>5.5378999999999996</v>
      </c>
      <c r="S2231" s="8">
        <v>146570</v>
      </c>
      <c r="T2231">
        <v>2</v>
      </c>
      <c r="U2231" s="9">
        <v>39.036999999999999</v>
      </c>
      <c r="V2231" s="9">
        <v>38.741999999999997</v>
      </c>
      <c r="W2231" s="9">
        <v>36.438000000000002</v>
      </c>
      <c r="X2231" s="9">
        <v>37.767000000000003</v>
      </c>
      <c r="Y2231" s="9">
        <v>39.095999999999997</v>
      </c>
    </row>
    <row r="2232" spans="1:25" hidden="1" x14ac:dyDescent="0.3">
      <c r="A2232" t="s">
        <v>2389</v>
      </c>
      <c r="B2232" t="s">
        <v>2390</v>
      </c>
      <c r="C2232" t="s">
        <v>2396</v>
      </c>
      <c r="D2232" t="s">
        <v>448</v>
      </c>
      <c r="E2232" s="52">
        <f>Transportation!E2232/1000000</f>
        <v>2.2700000000000003E-5</v>
      </c>
      <c r="F2232" s="55">
        <f t="shared" si="232"/>
        <v>5.4879120879120943E-6</v>
      </c>
      <c r="G2232" s="57">
        <f t="shared" si="233"/>
        <v>5.4879120879120947E-7</v>
      </c>
      <c r="H2232" s="4">
        <f t="shared" si="234"/>
        <v>8.7307692307692405E-8</v>
      </c>
      <c r="I2232">
        <v>586700</v>
      </c>
      <c r="J2232">
        <f t="shared" si="236"/>
        <v>1.1439134353161753</v>
      </c>
      <c r="K2232" s="50">
        <f t="shared" si="239"/>
        <v>730.91372635491314</v>
      </c>
      <c r="L2232" s="53">
        <f t="shared" si="235"/>
        <v>7.5249182847095604</v>
      </c>
      <c r="M2232">
        <v>49.5</v>
      </c>
      <c r="N2232">
        <v>83.4</v>
      </c>
      <c r="O2232">
        <v>407</v>
      </c>
      <c r="P2232">
        <v>36.65</v>
      </c>
      <c r="Q2232">
        <v>127.48</v>
      </c>
      <c r="R2232" s="7">
        <v>4.8766999999999996</v>
      </c>
      <c r="S2232" s="8">
        <v>117470</v>
      </c>
      <c r="T2232">
        <v>2</v>
      </c>
      <c r="U2232" s="9">
        <v>34.381</v>
      </c>
      <c r="V2232" s="9">
        <v>33.56</v>
      </c>
      <c r="W2232" s="9">
        <v>29.484999999999999</v>
      </c>
      <c r="X2232" s="9">
        <v>32.085999999999999</v>
      </c>
      <c r="Y2232" s="9">
        <v>34.688000000000002</v>
      </c>
    </row>
    <row r="2233" spans="1:25" hidden="1" x14ac:dyDescent="0.3">
      <c r="A2233" t="s">
        <v>2389</v>
      </c>
      <c r="B2233" t="s">
        <v>2390</v>
      </c>
      <c r="C2233" t="s">
        <v>2397</v>
      </c>
      <c r="D2233" t="s">
        <v>448</v>
      </c>
      <c r="E2233" s="52">
        <f>Transportation!E2233/1000000</f>
        <v>8.5299999999999996E-6</v>
      </c>
      <c r="F2233" s="55">
        <f t="shared" si="232"/>
        <v>2.0621978021978044E-6</v>
      </c>
      <c r="G2233" s="57">
        <f t="shared" si="233"/>
        <v>2.0621978021978043E-7</v>
      </c>
      <c r="H2233" s="4">
        <f t="shared" si="234"/>
        <v>3.2807692307692341E-8</v>
      </c>
      <c r="I2233">
        <v>339800</v>
      </c>
      <c r="J2233">
        <f t="shared" si="236"/>
        <v>0.74217966082989983</v>
      </c>
      <c r="K2233" s="50">
        <f t="shared" si="239"/>
        <v>423.32450011147006</v>
      </c>
      <c r="L2233" s="53">
        <f t="shared" si="235"/>
        <v>2.8276455052234599</v>
      </c>
      <c r="M2233">
        <v>39.800000000000004</v>
      </c>
      <c r="N2233">
        <v>53.900000000000006</v>
      </c>
      <c r="O2233">
        <v>744</v>
      </c>
      <c r="P2233">
        <v>35.19</v>
      </c>
      <c r="Q2233">
        <v>128.11000000000001</v>
      </c>
      <c r="R2233" s="7">
        <v>13.814</v>
      </c>
      <c r="S2233" s="8">
        <v>176420</v>
      </c>
      <c r="T2233">
        <v>4</v>
      </c>
      <c r="U2233" s="9">
        <v>20.765999999999998</v>
      </c>
      <c r="V2233" s="9">
        <v>20.768999999999998</v>
      </c>
      <c r="W2233" s="9">
        <v>20.706</v>
      </c>
      <c r="X2233" s="9">
        <v>20.706</v>
      </c>
      <c r="Y2233" s="9">
        <v>20.899000000000001</v>
      </c>
    </row>
    <row r="2234" spans="1:25" hidden="1" x14ac:dyDescent="0.3">
      <c r="A2234" t="s">
        <v>2389</v>
      </c>
      <c r="B2234" t="s">
        <v>2390</v>
      </c>
      <c r="C2234" t="s">
        <v>2398</v>
      </c>
      <c r="D2234" t="s">
        <v>448</v>
      </c>
      <c r="E2234" s="52">
        <f>Transportation!E2234/1000000</f>
        <v>2.16E-5</v>
      </c>
      <c r="F2234" s="55">
        <f t="shared" si="232"/>
        <v>5.2219780219780274E-6</v>
      </c>
      <c r="G2234" s="57">
        <f t="shared" si="233"/>
        <v>5.2219780219780276E-7</v>
      </c>
      <c r="H2234" s="4">
        <f t="shared" si="234"/>
        <v>8.307692307692316E-8</v>
      </c>
      <c r="I2234">
        <v>616500</v>
      </c>
      <c r="J2234">
        <f t="shared" si="236"/>
        <v>1.0358671532846715</v>
      </c>
      <c r="K2234" s="50">
        <f t="shared" si="239"/>
        <v>768.03871194444162</v>
      </c>
      <c r="L2234" s="53">
        <f t="shared" si="235"/>
        <v>7.1602746673888307</v>
      </c>
      <c r="M2234">
        <v>59.2</v>
      </c>
      <c r="N2234">
        <v>80.100000000000009</v>
      </c>
      <c r="O2234">
        <v>411</v>
      </c>
      <c r="P2234">
        <v>35.840000000000003</v>
      </c>
      <c r="Q2234">
        <v>127.13</v>
      </c>
      <c r="R2234" s="7">
        <v>5.1337000000000002</v>
      </c>
      <c r="S2234" s="8">
        <v>575000</v>
      </c>
      <c r="T2234">
        <v>3</v>
      </c>
      <c r="U2234" s="9">
        <v>32.988999999999997</v>
      </c>
      <c r="V2234" s="9">
        <v>33.216000000000001</v>
      </c>
      <c r="W2234" s="9">
        <v>28.687999999999999</v>
      </c>
      <c r="X2234" s="9">
        <v>32.884</v>
      </c>
      <c r="Y2234" s="9">
        <v>35.380000000000003</v>
      </c>
    </row>
    <row r="2235" spans="1:25" hidden="1" x14ac:dyDescent="0.3">
      <c r="A2235" t="s">
        <v>2389</v>
      </c>
      <c r="B2235" t="s">
        <v>2390</v>
      </c>
      <c r="C2235" t="s">
        <v>2399</v>
      </c>
      <c r="D2235" t="s">
        <v>448</v>
      </c>
      <c r="E2235" s="52">
        <f>Transportation!E2235/1000000</f>
        <v>1.1700000000000001E-5</v>
      </c>
      <c r="F2235" s="55">
        <f t="shared" si="232"/>
        <v>2.8285714285714317E-6</v>
      </c>
      <c r="G2235" s="57">
        <f t="shared" si="233"/>
        <v>2.8285714285714317E-7</v>
      </c>
      <c r="H2235" s="4">
        <f t="shared" si="234"/>
        <v>4.5000000000000046E-8</v>
      </c>
      <c r="I2235">
        <v>252600</v>
      </c>
      <c r="J2235">
        <f t="shared" si="236"/>
        <v>1.3694176068883612</v>
      </c>
      <c r="K2235" s="50">
        <f t="shared" si="239"/>
        <v>314.69031409110454</v>
      </c>
      <c r="L2235" s="53">
        <f t="shared" si="235"/>
        <v>3.8784821115022843</v>
      </c>
      <c r="M2235">
        <v>36.1</v>
      </c>
      <c r="N2235">
        <v>42</v>
      </c>
      <c r="O2235">
        <v>437</v>
      </c>
      <c r="P2235">
        <v>37.9</v>
      </c>
      <c r="Q2235">
        <v>127.74</v>
      </c>
      <c r="R2235" s="7">
        <v>10.396000000000001</v>
      </c>
      <c r="S2235">
        <v>44329</v>
      </c>
      <c r="T2235">
        <v>2</v>
      </c>
      <c r="U2235" s="9">
        <v>27.297000000000001</v>
      </c>
      <c r="V2235" s="9">
        <v>27.311</v>
      </c>
      <c r="W2235" s="9">
        <v>27.184000000000001</v>
      </c>
      <c r="X2235" s="9">
        <v>27.324999999999999</v>
      </c>
      <c r="Y2235" s="9">
        <v>27.466999999999999</v>
      </c>
    </row>
    <row r="2236" spans="1:25" hidden="1" x14ac:dyDescent="0.3">
      <c r="A2236" t="s">
        <v>2389</v>
      </c>
      <c r="B2236" t="s">
        <v>2390</v>
      </c>
      <c r="C2236" t="s">
        <v>2400</v>
      </c>
      <c r="D2236" t="s">
        <v>448</v>
      </c>
      <c r="E2236" s="52">
        <f>Transportation!E2236/1000000</f>
        <v>1.4100000000000002E-5</v>
      </c>
      <c r="F2236" s="55">
        <f t="shared" si="232"/>
        <v>3.4087912087912128E-6</v>
      </c>
      <c r="G2236" s="57">
        <f t="shared" si="233"/>
        <v>3.4087912087912131E-7</v>
      </c>
      <c r="H2236" s="4">
        <f t="shared" si="234"/>
        <v>5.4230769230769289E-8</v>
      </c>
      <c r="I2236">
        <v>217900</v>
      </c>
      <c r="J2236">
        <f t="shared" si="236"/>
        <v>1.9131334901330888</v>
      </c>
      <c r="K2236" s="50">
        <f t="shared" si="239"/>
        <v>271.46088456235822</v>
      </c>
      <c r="L2236" s="53">
        <f t="shared" si="235"/>
        <v>4.6740681856565987</v>
      </c>
      <c r="M2236">
        <v>19.100000000000001</v>
      </c>
      <c r="N2236">
        <v>49.800000000000004</v>
      </c>
      <c r="O2236">
        <v>421</v>
      </c>
      <c r="P2236">
        <v>36.979999999999997</v>
      </c>
      <c r="Q2236">
        <v>127.93</v>
      </c>
      <c r="R2236" s="7">
        <v>8.4629999999999992</v>
      </c>
      <c r="S2236">
        <v>62801</v>
      </c>
      <c r="T2236">
        <v>3</v>
      </c>
      <c r="U2236" s="9">
        <v>25.673999999999999</v>
      </c>
      <c r="V2236" s="9">
        <v>25.704999999999998</v>
      </c>
      <c r="W2236" s="9">
        <v>25.672999999999998</v>
      </c>
      <c r="X2236" s="9">
        <v>26.382000000000001</v>
      </c>
      <c r="Y2236" s="9">
        <v>26.382000000000001</v>
      </c>
    </row>
    <row r="2237" spans="1:25" hidden="1" x14ac:dyDescent="0.3">
      <c r="A2237" t="s">
        <v>2389</v>
      </c>
      <c r="B2237" t="s">
        <v>2390</v>
      </c>
      <c r="C2237" t="s">
        <v>2401</v>
      </c>
      <c r="D2237" t="s">
        <v>448</v>
      </c>
      <c r="E2237" s="52">
        <f>Transportation!E2237/1000000</f>
        <v>9.5100000000000004E-6</v>
      </c>
      <c r="F2237" s="55">
        <f t="shared" si="232"/>
        <v>2.2991208791208815E-6</v>
      </c>
      <c r="G2237" s="57">
        <f t="shared" si="233"/>
        <v>2.2991208791208817E-7</v>
      </c>
      <c r="H2237" s="4">
        <f t="shared" si="234"/>
        <v>3.6576923076923114E-8</v>
      </c>
      <c r="I2237">
        <v>323700</v>
      </c>
      <c r="J2237">
        <f t="shared" si="236"/>
        <v>0.86860276876737719</v>
      </c>
      <c r="K2237" s="50">
        <f t="shared" si="239"/>
        <v>403.26704145404017</v>
      </c>
      <c r="L2237" s="53">
        <f t="shared" si="235"/>
        <v>3.1525098188364713</v>
      </c>
      <c r="M2237">
        <v>30.6</v>
      </c>
      <c r="N2237">
        <v>58.6</v>
      </c>
      <c r="O2237">
        <v>728</v>
      </c>
      <c r="P2237">
        <v>35.950000000000003</v>
      </c>
      <c r="Q2237">
        <v>126.96</v>
      </c>
      <c r="R2237" s="7">
        <v>12.429</v>
      </c>
      <c r="S2237" s="8">
        <v>212820</v>
      </c>
      <c r="T2237">
        <v>3</v>
      </c>
      <c r="U2237" s="9">
        <v>41.874000000000002</v>
      </c>
      <c r="V2237" s="9">
        <v>41.872</v>
      </c>
      <c r="W2237" s="9">
        <v>38.683999999999997</v>
      </c>
      <c r="X2237" s="9">
        <v>40.418999999999997</v>
      </c>
      <c r="Y2237" s="9">
        <v>41.874000000000002</v>
      </c>
    </row>
    <row r="2238" spans="1:25" hidden="1" x14ac:dyDescent="0.3">
      <c r="A2238" t="s">
        <v>2389</v>
      </c>
      <c r="B2238" t="s">
        <v>2390</v>
      </c>
      <c r="C2238" t="s">
        <v>2402</v>
      </c>
      <c r="D2238" t="s">
        <v>448</v>
      </c>
      <c r="E2238" s="52">
        <f>Transportation!E2238/1000000</f>
        <v>2.8000000000000003E-6</v>
      </c>
      <c r="F2238" s="55">
        <f t="shared" si="232"/>
        <v>6.7692307692307765E-7</v>
      </c>
      <c r="G2238" s="57">
        <f t="shared" si="233"/>
        <v>6.7692307692307765E-8</v>
      </c>
      <c r="H2238" s="4">
        <f t="shared" si="234"/>
        <v>1.076923076923078E-8</v>
      </c>
      <c r="I2238">
        <v>127600</v>
      </c>
      <c r="J2238">
        <f t="shared" si="236"/>
        <v>0.64876998432601884</v>
      </c>
      <c r="K2238" s="50">
        <f t="shared" si="239"/>
        <v>158.96470339677333</v>
      </c>
      <c r="L2238" s="53">
        <f t="shared" si="235"/>
        <v>0.92818375318003388</v>
      </c>
      <c r="M2238">
        <v>26.5</v>
      </c>
      <c r="N2238">
        <v>24.8</v>
      </c>
      <c r="O2238">
        <v>1120</v>
      </c>
      <c r="P2238">
        <v>35.159999999999997</v>
      </c>
      <c r="Q2238">
        <v>128.68</v>
      </c>
      <c r="R2238" s="7">
        <v>44.969000000000001</v>
      </c>
      <c r="S2238" s="8">
        <v>248630</v>
      </c>
      <c r="T2238">
        <v>2</v>
      </c>
      <c r="U2238" s="9">
        <v>25.218</v>
      </c>
      <c r="V2238" s="9">
        <v>25.35</v>
      </c>
      <c r="W2238" s="9">
        <v>24.962</v>
      </c>
      <c r="X2238" s="9">
        <v>25.553999999999998</v>
      </c>
      <c r="Y2238" s="9">
        <v>26.146000000000001</v>
      </c>
    </row>
    <row r="2239" spans="1:25" hidden="1" x14ac:dyDescent="0.3">
      <c r="A2239" t="s">
        <v>2389</v>
      </c>
      <c r="B2239" t="s">
        <v>2390</v>
      </c>
      <c r="C2239" t="s">
        <v>2403</v>
      </c>
      <c r="D2239" t="s">
        <v>448</v>
      </c>
      <c r="E2239" s="52">
        <f>Transportation!E2239/1000000</f>
        <v>6.7700000000000004E-6</v>
      </c>
      <c r="F2239" s="55">
        <f t="shared" si="232"/>
        <v>1.6367032967032985E-6</v>
      </c>
      <c r="G2239" s="57">
        <f t="shared" si="233"/>
        <v>1.6367032967032984E-7</v>
      </c>
      <c r="H2239" s="4">
        <f t="shared" si="234"/>
        <v>2.6038461538461564E-8</v>
      </c>
      <c r="I2239">
        <v>228200</v>
      </c>
      <c r="J2239">
        <f t="shared" si="236"/>
        <v>0.87711476226993879</v>
      </c>
      <c r="K2239" s="50">
        <f t="shared" si="239"/>
        <v>284.29267488357112</v>
      </c>
      <c r="L2239" s="53">
        <f t="shared" si="235"/>
        <v>2.2442157175102961</v>
      </c>
      <c r="M2239">
        <v>19.100000000000001</v>
      </c>
      <c r="N2239">
        <v>52.2</v>
      </c>
      <c r="O2239">
        <v>955</v>
      </c>
      <c r="P2239">
        <v>37.76</v>
      </c>
      <c r="Q2239">
        <v>128.9</v>
      </c>
      <c r="R2239" s="7">
        <v>18.309000000000001</v>
      </c>
      <c r="S2239">
        <v>33586</v>
      </c>
      <c r="T2239">
        <v>2</v>
      </c>
      <c r="U2239" s="9">
        <v>24.056000000000001</v>
      </c>
      <c r="V2239" s="9">
        <v>24.067</v>
      </c>
      <c r="W2239" s="9">
        <v>23.725999999999999</v>
      </c>
      <c r="X2239" s="9">
        <v>24.010999999999999</v>
      </c>
      <c r="Y2239" s="9">
        <v>24.297000000000001</v>
      </c>
    </row>
    <row r="2240" spans="1:25" hidden="1" x14ac:dyDescent="0.3">
      <c r="A2240" t="s">
        <v>2389</v>
      </c>
      <c r="B2240" t="s">
        <v>2390</v>
      </c>
      <c r="C2240" t="s">
        <v>2404</v>
      </c>
      <c r="D2240" t="s">
        <v>448</v>
      </c>
      <c r="E2240" s="52">
        <f>Transportation!E2240/1000000</f>
        <v>6.37E-6</v>
      </c>
      <c r="F2240" s="55">
        <f t="shared" si="232"/>
        <v>1.5400000000000016E-6</v>
      </c>
      <c r="G2240" s="57">
        <f t="shared" si="233"/>
        <v>1.5400000000000016E-7</v>
      </c>
      <c r="H2240" s="4">
        <f t="shared" si="234"/>
        <v>2.4500000000000024E-8</v>
      </c>
      <c r="I2240">
        <v>247700</v>
      </c>
      <c r="J2240">
        <f t="shared" si="236"/>
        <v>0.76032070549051267</v>
      </c>
      <c r="K2240" s="50">
        <f t="shared" si="239"/>
        <v>308.58587015188675</v>
      </c>
      <c r="L2240" s="53">
        <f t="shared" si="235"/>
        <v>2.1116180384845764</v>
      </c>
      <c r="M2240">
        <v>19.600000000000001</v>
      </c>
      <c r="N2240">
        <v>56</v>
      </c>
      <c r="O2240">
        <v>1120</v>
      </c>
      <c r="P2240">
        <v>35.24</v>
      </c>
      <c r="Q2240">
        <v>128.9</v>
      </c>
      <c r="R2240" s="7">
        <v>19.920999999999999</v>
      </c>
      <c r="S2240" s="8">
        <v>200080</v>
      </c>
      <c r="T2240">
        <v>2</v>
      </c>
      <c r="U2240" s="9">
        <v>28.297000000000001</v>
      </c>
      <c r="V2240" s="9">
        <v>28.257000000000001</v>
      </c>
      <c r="W2240" s="9">
        <v>27.231000000000002</v>
      </c>
      <c r="X2240" s="9">
        <v>28.241</v>
      </c>
      <c r="Y2240" s="9">
        <v>29.251000000000001</v>
      </c>
    </row>
    <row r="2241" spans="1:25" hidden="1" x14ac:dyDescent="0.3">
      <c r="A2241" t="s">
        <v>2389</v>
      </c>
      <c r="B2241" t="s">
        <v>2390</v>
      </c>
      <c r="C2241" t="s">
        <v>2405</v>
      </c>
      <c r="D2241" t="s">
        <v>448</v>
      </c>
      <c r="E2241" s="52">
        <f>Transportation!E2241/1000000</f>
        <v>1.1200000000000001E-5</v>
      </c>
      <c r="F2241" s="55">
        <f t="shared" si="232"/>
        <v>2.7076923076923106E-6</v>
      </c>
      <c r="G2241" s="57">
        <f t="shared" si="233"/>
        <v>2.7076923076923106E-7</v>
      </c>
      <c r="H2241" s="4">
        <f t="shared" si="234"/>
        <v>4.307692307692312E-8</v>
      </c>
      <c r="I2241">
        <v>341600</v>
      </c>
      <c r="J2241">
        <f t="shared" si="236"/>
        <v>0.96935655737704929</v>
      </c>
      <c r="K2241" s="50">
        <f t="shared" si="239"/>
        <v>425.56694890546839</v>
      </c>
      <c r="L2241" s="53">
        <f t="shared" si="235"/>
        <v>3.7127350127201355</v>
      </c>
      <c r="M2241">
        <v>54.2</v>
      </c>
      <c r="N2241">
        <v>46.400000000000006</v>
      </c>
      <c r="O2241">
        <v>493</v>
      </c>
      <c r="P2241">
        <v>36.119999999999997</v>
      </c>
      <c r="Q2241">
        <v>128.38</v>
      </c>
      <c r="R2241" s="7">
        <v>10.624000000000001</v>
      </c>
      <c r="S2241" s="8">
        <v>203030</v>
      </c>
      <c r="T2241">
        <v>4</v>
      </c>
      <c r="U2241" s="9">
        <v>32.216999999999999</v>
      </c>
      <c r="V2241" s="9">
        <v>31.315000000000001</v>
      </c>
      <c r="W2241" s="9">
        <v>27.655000000000001</v>
      </c>
      <c r="X2241" s="9">
        <v>29.858000000000001</v>
      </c>
      <c r="Y2241" s="9">
        <v>32.698999999999998</v>
      </c>
    </row>
    <row r="2242" spans="1:25" hidden="1" x14ac:dyDescent="0.3">
      <c r="A2242" t="s">
        <v>2389</v>
      </c>
      <c r="B2242" t="s">
        <v>2390</v>
      </c>
      <c r="C2242" t="s">
        <v>2406</v>
      </c>
      <c r="D2242" t="s">
        <v>448</v>
      </c>
      <c r="E2242" s="52">
        <f>Transportation!E2242/1000000</f>
        <v>6.3799999999999999E-6</v>
      </c>
      <c r="F2242" s="55">
        <f t="shared" ref="F2242:F2305" si="240">0.241758241758242*E2242</f>
        <v>1.5424175824175839E-6</v>
      </c>
      <c r="G2242" s="57">
        <f t="shared" ref="G2242:G2305" si="241">0.0241758241758242*E2242</f>
        <v>1.542417582417584E-7</v>
      </c>
      <c r="H2242" s="4">
        <f t="shared" ref="H2242:H2305" si="242">0.00384615384615385*E2242</f>
        <v>2.453846153846156E-8</v>
      </c>
      <c r="I2242">
        <v>272700</v>
      </c>
      <c r="J2242">
        <f t="shared" si="236"/>
        <v>0.69170184268426849</v>
      </c>
      <c r="K2242" s="50">
        <f t="shared" si="239"/>
        <v>339.73099229075302</v>
      </c>
      <c r="L2242" s="53">
        <f t="shared" ref="L2242:L2305" si="243">(J2242/10)*K2242*0.09</f>
        <v>2.1149329804602197</v>
      </c>
      <c r="M2242">
        <v>46.7</v>
      </c>
      <c r="N2242">
        <v>39.900000000000006</v>
      </c>
      <c r="O2242">
        <v>728</v>
      </c>
      <c r="P2242">
        <v>35.979999999999997</v>
      </c>
      <c r="Q2242">
        <v>126.68</v>
      </c>
      <c r="R2242" s="7">
        <v>18.236000000000001</v>
      </c>
      <c r="S2242" s="8">
        <v>153150</v>
      </c>
      <c r="T2242">
        <v>4</v>
      </c>
      <c r="U2242" s="9">
        <v>33.110999999999997</v>
      </c>
      <c r="V2242" s="9">
        <v>26.67</v>
      </c>
      <c r="W2242" s="9">
        <v>30.652000000000001</v>
      </c>
      <c r="X2242" s="9">
        <v>32.606000000000002</v>
      </c>
      <c r="Y2242" s="9">
        <v>34.225999999999999</v>
      </c>
    </row>
    <row r="2243" spans="1:25" hidden="1" x14ac:dyDescent="0.3">
      <c r="A2243" t="s">
        <v>2389</v>
      </c>
      <c r="B2243" t="s">
        <v>2390</v>
      </c>
      <c r="C2243" t="s">
        <v>2407</v>
      </c>
      <c r="D2243" t="s">
        <v>448</v>
      </c>
      <c r="E2243" s="52">
        <f>Transportation!E2243/1000000</f>
        <v>2.4700000000000004E-5</v>
      </c>
      <c r="F2243" s="55">
        <f t="shared" si="240"/>
        <v>5.9714285714285789E-6</v>
      </c>
      <c r="G2243" s="57">
        <f t="shared" si="241"/>
        <v>5.9714285714285782E-7</v>
      </c>
      <c r="H2243" s="4">
        <f t="shared" si="242"/>
        <v>9.500000000000011E-8</v>
      </c>
      <c r="I2243">
        <v>1353000</v>
      </c>
      <c r="J2243">
        <f t="shared" ref="J2243:J2306" si="244">((591307500000)*E2243)/(20*I2243)</f>
        <v>0.53973744456762751</v>
      </c>
      <c r="K2243" s="50">
        <f t="shared" si="239"/>
        <v>1685.5740101554413</v>
      </c>
      <c r="L2243" s="53">
        <f t="shared" si="243"/>
        <v>8.1879066798381555</v>
      </c>
      <c r="M2243">
        <v>154</v>
      </c>
      <c r="N2243">
        <v>109</v>
      </c>
      <c r="O2243">
        <v>485</v>
      </c>
      <c r="P2243">
        <v>35.18</v>
      </c>
      <c r="Q2243">
        <v>126.87</v>
      </c>
      <c r="R2243" s="7">
        <v>4.4602000000000004</v>
      </c>
      <c r="S2243" s="8">
        <v>947410</v>
      </c>
      <c r="T2243">
        <v>6</v>
      </c>
      <c r="U2243" s="9">
        <v>31.431999999999999</v>
      </c>
      <c r="V2243" s="9">
        <v>31.359000000000002</v>
      </c>
      <c r="W2243" s="9">
        <v>26.524000000000001</v>
      </c>
      <c r="X2243" s="9">
        <v>32.372999999999998</v>
      </c>
      <c r="Y2243" s="9">
        <v>34.273000000000003</v>
      </c>
    </row>
    <row r="2244" spans="1:25" hidden="1" x14ac:dyDescent="0.3">
      <c r="A2244" t="s">
        <v>2389</v>
      </c>
      <c r="B2244" t="s">
        <v>2390</v>
      </c>
      <c r="C2244" t="s">
        <v>2408</v>
      </c>
      <c r="D2244" t="s">
        <v>448</v>
      </c>
      <c r="E2244" s="52">
        <f>Transportation!E2244/1000000</f>
        <v>8.599999999999999E-6</v>
      </c>
      <c r="F2244" s="55">
        <f t="shared" si="240"/>
        <v>2.0791208791208811E-6</v>
      </c>
      <c r="G2244" s="57">
        <f t="shared" si="241"/>
        <v>2.0791208791208811E-7</v>
      </c>
      <c r="H2244" s="4">
        <f t="shared" si="242"/>
        <v>3.3076923076923103E-8</v>
      </c>
      <c r="I2244">
        <v>275800</v>
      </c>
      <c r="J2244">
        <f t="shared" si="244"/>
        <v>0.92190799492385767</v>
      </c>
      <c r="K2244" s="50">
        <f t="shared" si="239"/>
        <v>343.59298743597242</v>
      </c>
      <c r="L2244" s="53">
        <f t="shared" si="243"/>
        <v>2.8508500990529599</v>
      </c>
      <c r="M2244">
        <v>18.7</v>
      </c>
      <c r="N2244">
        <v>63.800000000000004</v>
      </c>
      <c r="O2244">
        <v>919</v>
      </c>
      <c r="P2244">
        <v>35.86</v>
      </c>
      <c r="Q2244">
        <v>129.22</v>
      </c>
      <c r="R2244" s="7">
        <v>14.419</v>
      </c>
      <c r="S2244">
        <v>44454</v>
      </c>
      <c r="T2244">
        <v>2</v>
      </c>
      <c r="U2244" s="9">
        <v>19.981999999999999</v>
      </c>
      <c r="V2244" s="9">
        <v>19.983000000000001</v>
      </c>
      <c r="W2244" s="9">
        <v>19.981999999999999</v>
      </c>
      <c r="X2244" s="9">
        <v>20.248000000000001</v>
      </c>
      <c r="Y2244" s="9">
        <v>20.513000000000002</v>
      </c>
    </row>
    <row r="2245" spans="1:25" hidden="1" x14ac:dyDescent="0.3">
      <c r="A2245" t="s">
        <v>2389</v>
      </c>
      <c r="B2245" t="s">
        <v>2390</v>
      </c>
      <c r="C2245" t="s">
        <v>2409</v>
      </c>
      <c r="D2245" t="s">
        <v>448</v>
      </c>
      <c r="E2245" s="52">
        <f>Transportation!E2245/1000000</f>
        <v>9.0899999999999994E-6</v>
      </c>
      <c r="F2245" s="55">
        <f t="shared" si="240"/>
        <v>2.1975824175824198E-6</v>
      </c>
      <c r="G2245" s="57">
        <f t="shared" si="241"/>
        <v>2.1975824175824198E-7</v>
      </c>
      <c r="H2245" s="4">
        <f t="shared" si="242"/>
        <v>3.496153846153849E-8</v>
      </c>
      <c r="I2245">
        <v>250500</v>
      </c>
      <c r="J2245">
        <f t="shared" si="244"/>
        <v>1.0728513323353293</v>
      </c>
      <c r="K2245" s="50">
        <f t="shared" si="239"/>
        <v>312.07412383143981</v>
      </c>
      <c r="L2245" s="53">
        <f t="shared" si="243"/>
        <v>3.0132822558594663</v>
      </c>
      <c r="M2245">
        <v>44.1</v>
      </c>
      <c r="N2245">
        <v>37.700000000000003</v>
      </c>
      <c r="O2245">
        <v>485</v>
      </c>
      <c r="P2245">
        <v>34.799999999999997</v>
      </c>
      <c r="Q2245">
        <v>126.42</v>
      </c>
      <c r="R2245" s="7">
        <v>12.872</v>
      </c>
      <c r="S2245">
        <v>25537</v>
      </c>
      <c r="T2245">
        <v>4</v>
      </c>
      <c r="U2245" s="9">
        <v>30.466000000000001</v>
      </c>
      <c r="V2245" s="9">
        <v>10.627000000000001</v>
      </c>
      <c r="W2245" s="9">
        <v>30.466000000000001</v>
      </c>
      <c r="X2245" s="9">
        <v>30.466000000000001</v>
      </c>
      <c r="Y2245" s="9">
        <v>30.466000000000001</v>
      </c>
    </row>
    <row r="2246" spans="1:25" hidden="1" x14ac:dyDescent="0.3">
      <c r="A2246" t="s">
        <v>2389</v>
      </c>
      <c r="B2246" t="s">
        <v>2390</v>
      </c>
      <c r="C2246" t="s">
        <v>2410</v>
      </c>
      <c r="D2246" t="s">
        <v>448</v>
      </c>
      <c r="E2246" s="52">
        <f>Transportation!E2246/1000000</f>
        <v>1.1600000000000001E-5</v>
      </c>
      <c r="F2246" s="55">
        <f t="shared" si="240"/>
        <v>2.8043956043956075E-6</v>
      </c>
      <c r="G2246" s="57">
        <f t="shared" si="241"/>
        <v>2.8043956043956074E-7</v>
      </c>
      <c r="H2246" s="4">
        <f t="shared" si="242"/>
        <v>4.4615384615384659E-8</v>
      </c>
      <c r="I2246">
        <v>102700</v>
      </c>
      <c r="J2246">
        <f t="shared" si="244"/>
        <v>3.3394191820837391</v>
      </c>
      <c r="K2246" s="50">
        <f t="shared" si="239"/>
        <v>127.94416174646254</v>
      </c>
      <c r="L2246" s="53">
        <f t="shared" si="243"/>
        <v>3.8453326917458539</v>
      </c>
      <c r="M2246">
        <v>7.1000000000000005</v>
      </c>
      <c r="N2246">
        <v>38.5</v>
      </c>
      <c r="O2246">
        <v>401</v>
      </c>
      <c r="P2246">
        <v>37.159999999999997</v>
      </c>
      <c r="Q2246">
        <v>127.08</v>
      </c>
      <c r="R2246" s="7">
        <v>10.397</v>
      </c>
      <c r="S2246" s="8">
        <v>143880</v>
      </c>
      <c r="T2246">
        <v>1</v>
      </c>
      <c r="U2246" s="9">
        <v>46.442</v>
      </c>
      <c r="V2246" s="9">
        <v>46.442</v>
      </c>
      <c r="W2246" s="9">
        <v>46.442</v>
      </c>
      <c r="X2246" s="9">
        <v>46.442</v>
      </c>
      <c r="Y2246" s="9">
        <v>46.442</v>
      </c>
    </row>
    <row r="2247" spans="1:25" hidden="1" x14ac:dyDescent="0.3">
      <c r="A2247" t="s">
        <v>2389</v>
      </c>
      <c r="B2247" t="s">
        <v>2390</v>
      </c>
      <c r="C2247" t="s">
        <v>2411</v>
      </c>
      <c r="D2247" t="s">
        <v>448</v>
      </c>
      <c r="E2247" s="52">
        <f>Transportation!E2247/1000000</f>
        <v>8.1799999999999996E-6</v>
      </c>
      <c r="F2247" s="55">
        <f t="shared" si="240"/>
        <v>1.9775824175824194E-6</v>
      </c>
      <c r="G2247" s="57">
        <f t="shared" si="241"/>
        <v>1.9775824175824194E-7</v>
      </c>
      <c r="H2247" s="4">
        <f t="shared" si="242"/>
        <v>3.1461538461538491E-8</v>
      </c>
      <c r="I2247">
        <v>515700</v>
      </c>
      <c r="J2247">
        <f t="shared" si="244"/>
        <v>0.46896406340895869</v>
      </c>
      <c r="K2247" s="50">
        <f t="shared" si="239"/>
        <v>642.46157948053292</v>
      </c>
      <c r="L2247" s="53">
        <f t="shared" si="243"/>
        <v>2.7116225360759554</v>
      </c>
      <c r="M2247">
        <v>67.100000000000009</v>
      </c>
      <c r="N2247">
        <v>62.900000000000006</v>
      </c>
      <c r="O2247">
        <v>919</v>
      </c>
      <c r="P2247">
        <v>36.01</v>
      </c>
      <c r="Q2247">
        <v>129.38999999999999</v>
      </c>
      <c r="R2247" s="7">
        <v>14.605</v>
      </c>
      <c r="S2247" s="8">
        <v>124320</v>
      </c>
      <c r="T2247">
        <v>4</v>
      </c>
      <c r="U2247" s="9">
        <v>21.550999999999998</v>
      </c>
      <c r="V2247" s="9">
        <v>18.850000000000001</v>
      </c>
      <c r="W2247" s="9">
        <v>20.32</v>
      </c>
      <c r="X2247" s="9">
        <v>20.561</v>
      </c>
      <c r="Y2247" s="9">
        <v>21.861000000000001</v>
      </c>
    </row>
    <row r="2248" spans="1:25" hidden="1" x14ac:dyDescent="0.3">
      <c r="A2248" t="s">
        <v>2389</v>
      </c>
      <c r="B2248" t="s">
        <v>2390</v>
      </c>
      <c r="C2248" t="s">
        <v>2412</v>
      </c>
      <c r="D2248" t="s">
        <v>448</v>
      </c>
      <c r="E2248" s="52">
        <f>Transportation!E2248/1000000</f>
        <v>8.740000000000001E-6</v>
      </c>
      <c r="F2248" s="55">
        <f t="shared" si="240"/>
        <v>2.1129670329670353E-6</v>
      </c>
      <c r="G2248" s="57">
        <f t="shared" si="241"/>
        <v>2.1129670329670354E-7</v>
      </c>
      <c r="H2248" s="4">
        <f t="shared" si="242"/>
        <v>3.3615384615384653E-8</v>
      </c>
      <c r="I2248">
        <v>109500</v>
      </c>
      <c r="J2248">
        <f t="shared" si="244"/>
        <v>2.3598299315068498</v>
      </c>
      <c r="K2248" s="50">
        <f t="shared" si="239"/>
        <v>136.41563496823417</v>
      </c>
      <c r="L2248" s="53">
        <f t="shared" si="243"/>
        <v>2.8972592867119635</v>
      </c>
      <c r="M2248">
        <v>8.39</v>
      </c>
      <c r="N2248">
        <v>37.800000000000004</v>
      </c>
      <c r="O2248">
        <v>524</v>
      </c>
      <c r="P2248">
        <v>36.36</v>
      </c>
      <c r="Q2248">
        <v>126.6</v>
      </c>
      <c r="R2248" s="7">
        <v>13.869</v>
      </c>
      <c r="S2248">
        <v>34780</v>
      </c>
      <c r="T2248">
        <v>2</v>
      </c>
      <c r="U2248" s="9">
        <v>25.504999999999999</v>
      </c>
      <c r="V2248" s="9">
        <v>25.504999999999999</v>
      </c>
      <c r="W2248" s="9">
        <v>25.483000000000001</v>
      </c>
      <c r="X2248" s="9">
        <v>25.507000000000001</v>
      </c>
      <c r="Y2248" s="9">
        <v>25.530999999999999</v>
      </c>
    </row>
    <row r="2249" spans="1:25" hidden="1" x14ac:dyDescent="0.3">
      <c r="A2249" t="s">
        <v>2389</v>
      </c>
      <c r="B2249" t="s">
        <v>2390</v>
      </c>
      <c r="C2249" t="s">
        <v>2413</v>
      </c>
      <c r="D2249" t="s">
        <v>448</v>
      </c>
      <c r="E2249" s="52">
        <f>Transportation!E2249/1000000</f>
        <v>1.7100000000000002E-5</v>
      </c>
      <c r="F2249" s="55">
        <f t="shared" si="240"/>
        <v>4.1340659340659392E-6</v>
      </c>
      <c r="G2249" s="57">
        <f t="shared" si="241"/>
        <v>4.1340659340659389E-7</v>
      </c>
      <c r="H2249" s="4">
        <f t="shared" si="242"/>
        <v>6.5769230769230839E-8</v>
      </c>
      <c r="I2249">
        <v>3673000</v>
      </c>
      <c r="J2249">
        <f t="shared" si="244"/>
        <v>0.13764440852164445</v>
      </c>
      <c r="K2249" s="50">
        <f t="shared" si="239"/>
        <v>4575.8413446422292</v>
      </c>
      <c r="L2249" s="53">
        <f t="shared" si="243"/>
        <v>5.6685507783494922</v>
      </c>
      <c r="M2249">
        <v>295</v>
      </c>
      <c r="N2249">
        <v>214</v>
      </c>
      <c r="O2249">
        <v>1620</v>
      </c>
      <c r="P2249">
        <v>35.17</v>
      </c>
      <c r="Q2249">
        <v>129.04</v>
      </c>
      <c r="R2249" s="7">
        <v>7.5941000000000001</v>
      </c>
      <c r="S2249" s="8">
        <v>2630200</v>
      </c>
      <c r="T2249">
        <v>14</v>
      </c>
      <c r="U2249" s="9">
        <v>27.207000000000001</v>
      </c>
      <c r="V2249" s="9">
        <v>22.614000000000001</v>
      </c>
      <c r="W2249" s="9">
        <v>19.981999999999999</v>
      </c>
      <c r="X2249" s="9">
        <v>24.056999999999999</v>
      </c>
      <c r="Y2249" s="9">
        <v>29.062999999999999</v>
      </c>
    </row>
    <row r="2250" spans="1:25" hidden="1" x14ac:dyDescent="0.3">
      <c r="A2250" t="s">
        <v>2389</v>
      </c>
      <c r="B2250" t="s">
        <v>2390</v>
      </c>
      <c r="C2250" t="s">
        <v>2414</v>
      </c>
      <c r="D2250" t="s">
        <v>448</v>
      </c>
      <c r="E2250" s="52">
        <f>Transportation!E2250/1000000</f>
        <v>2.1200000000000004E-5</v>
      </c>
      <c r="F2250" s="55">
        <f t="shared" si="240"/>
        <v>5.1252747252747313E-6</v>
      </c>
      <c r="G2250" s="57">
        <f t="shared" si="241"/>
        <v>5.1252747252747313E-7</v>
      </c>
      <c r="H2250" s="4">
        <f t="shared" si="242"/>
        <v>8.1538461538461627E-8</v>
      </c>
      <c r="I2250">
        <v>345300</v>
      </c>
      <c r="J2250">
        <f t="shared" si="244"/>
        <v>1.8151924413553435</v>
      </c>
      <c r="K2250" s="50">
        <f t="shared" si="239"/>
        <v>430.17642698202059</v>
      </c>
      <c r="L2250" s="53">
        <f t="shared" si="243"/>
        <v>7.0276769883631136</v>
      </c>
      <c r="M2250">
        <v>22.6</v>
      </c>
      <c r="N2250">
        <v>72.7</v>
      </c>
      <c r="O2250">
        <v>401</v>
      </c>
      <c r="P2250">
        <v>36.979999999999997</v>
      </c>
      <c r="Q2250">
        <v>127.07</v>
      </c>
      <c r="R2250" s="7">
        <v>5.5153999999999996</v>
      </c>
      <c r="S2250" s="8">
        <v>289660</v>
      </c>
      <c r="T2250">
        <v>4</v>
      </c>
      <c r="U2250" s="9">
        <v>44.110999999999997</v>
      </c>
      <c r="V2250" s="9">
        <v>44.276000000000003</v>
      </c>
      <c r="W2250" s="9">
        <v>42.646000000000001</v>
      </c>
      <c r="X2250" s="9">
        <v>44.207999999999998</v>
      </c>
      <c r="Y2250" s="9">
        <v>46.350999999999999</v>
      </c>
    </row>
    <row r="2251" spans="1:25" hidden="1" x14ac:dyDescent="0.3">
      <c r="A2251" t="s">
        <v>2389</v>
      </c>
      <c r="B2251" t="s">
        <v>2390</v>
      </c>
      <c r="C2251" t="s">
        <v>2415</v>
      </c>
      <c r="D2251" t="s">
        <v>448</v>
      </c>
      <c r="E2251" s="52">
        <f>Transportation!E2251/1000000</f>
        <v>7.5199999999999998E-5</v>
      </c>
      <c r="F2251" s="55">
        <f t="shared" si="240"/>
        <v>1.8180219780219799E-5</v>
      </c>
      <c r="G2251" s="57">
        <f t="shared" si="241"/>
        <v>1.81802197802198E-6</v>
      </c>
      <c r="H2251" s="4">
        <f t="shared" si="242"/>
        <v>2.8923076923076951E-7</v>
      </c>
      <c r="I2251">
        <v>17400000</v>
      </c>
      <c r="J2251">
        <f t="shared" si="244"/>
        <v>0.12777679310344828</v>
      </c>
      <c r="K2251" s="50">
        <f t="shared" si="239"/>
        <v>21677.005008650907</v>
      </c>
      <c r="L2251" s="53">
        <f t="shared" si="243"/>
        <v>24.928363656835192</v>
      </c>
      <c r="M2251">
        <v>1290</v>
      </c>
      <c r="N2251">
        <v>484</v>
      </c>
      <c r="O2251">
        <v>581</v>
      </c>
      <c r="P2251">
        <v>37.5</v>
      </c>
      <c r="Q2251">
        <v>126.94</v>
      </c>
      <c r="R2251" s="7">
        <v>1.1992</v>
      </c>
      <c r="S2251" s="8">
        <v>19575000</v>
      </c>
      <c r="T2251">
        <v>35</v>
      </c>
      <c r="U2251" s="9">
        <v>44.348999999999997</v>
      </c>
      <c r="V2251" s="9">
        <v>42.383000000000003</v>
      </c>
      <c r="W2251" s="9">
        <v>37.127000000000002</v>
      </c>
      <c r="X2251" s="9">
        <v>42.826999999999998</v>
      </c>
      <c r="Y2251" s="9">
        <v>46.396999999999998</v>
      </c>
    </row>
    <row r="2252" spans="1:25" hidden="1" x14ac:dyDescent="0.3">
      <c r="A2252" t="s">
        <v>2389</v>
      </c>
      <c r="B2252" t="s">
        <v>2390</v>
      </c>
      <c r="C2252" t="s">
        <v>2385</v>
      </c>
      <c r="D2252" t="s">
        <v>448</v>
      </c>
      <c r="E2252" s="52">
        <f>Transportation!E2252/1000000</f>
        <v>1.34E-5</v>
      </c>
      <c r="F2252" s="55">
        <f t="shared" si="240"/>
        <v>3.2395604395604432E-6</v>
      </c>
      <c r="G2252" s="57">
        <f t="shared" si="241"/>
        <v>3.2395604395604428E-7</v>
      </c>
      <c r="H2252" s="4">
        <f t="shared" si="242"/>
        <v>5.153846153846159E-8</v>
      </c>
      <c r="I2252">
        <v>265900</v>
      </c>
      <c r="J2252">
        <f t="shared" si="244"/>
        <v>1.4899436818352765</v>
      </c>
      <c r="K2252" s="50">
        <f t="shared" si="239"/>
        <v>331.25951906898143</v>
      </c>
      <c r="L2252" s="53">
        <f t="shared" si="243"/>
        <v>4.4420222473615905</v>
      </c>
      <c r="M2252">
        <v>31</v>
      </c>
      <c r="N2252">
        <v>47.800000000000004</v>
      </c>
      <c r="O2252">
        <v>422</v>
      </c>
      <c r="P2252">
        <v>34.96</v>
      </c>
      <c r="Q2252">
        <v>127.51</v>
      </c>
      <c r="R2252" s="7">
        <v>8.8313000000000006</v>
      </c>
      <c r="S2252">
        <v>96320</v>
      </c>
      <c r="T2252">
        <v>3</v>
      </c>
      <c r="U2252" s="9">
        <v>24.939</v>
      </c>
      <c r="V2252" s="9">
        <v>24.684999999999999</v>
      </c>
      <c r="W2252" s="9">
        <v>20.32</v>
      </c>
      <c r="X2252" s="9">
        <v>23.201000000000001</v>
      </c>
      <c r="Y2252" s="9">
        <v>25.577999999999999</v>
      </c>
    </row>
    <row r="2253" spans="1:25" hidden="1" x14ac:dyDescent="0.3">
      <c r="A2253" t="s">
        <v>2389</v>
      </c>
      <c r="B2253" t="s">
        <v>2390</v>
      </c>
      <c r="C2253" t="s">
        <v>2416</v>
      </c>
      <c r="D2253" t="s">
        <v>448</v>
      </c>
      <c r="E2253" s="52">
        <f>Transportation!E2253/1000000</f>
        <v>3.6700000000000004E-5</v>
      </c>
      <c r="F2253" s="55">
        <f t="shared" si="240"/>
        <v>8.8725274725274829E-6</v>
      </c>
      <c r="G2253" s="57">
        <f t="shared" si="241"/>
        <v>8.8725274725274825E-7</v>
      </c>
      <c r="H2253" s="4">
        <f t="shared" si="242"/>
        <v>1.4115384615384629E-7</v>
      </c>
      <c r="I2253">
        <v>2481000</v>
      </c>
      <c r="J2253">
        <f t="shared" si="244"/>
        <v>0.43734351571946806</v>
      </c>
      <c r="K2253" s="50">
        <f t="shared" si="239"/>
        <v>3090.8419210610864</v>
      </c>
      <c r="L2253" s="53">
        <f t="shared" si="243"/>
        <v>12.165837050609731</v>
      </c>
      <c r="M2253">
        <v>228</v>
      </c>
      <c r="N2253">
        <v>164</v>
      </c>
      <c r="O2253">
        <v>493</v>
      </c>
      <c r="P2253">
        <v>35.869999999999997</v>
      </c>
      <c r="Q2253">
        <v>128.6</v>
      </c>
      <c r="R2253" s="7">
        <v>3.0001000000000002</v>
      </c>
      <c r="S2253" s="8">
        <v>2547100</v>
      </c>
      <c r="T2253">
        <v>9</v>
      </c>
      <c r="U2253" s="9">
        <v>31.087</v>
      </c>
      <c r="V2253" s="9">
        <v>31.120999999999999</v>
      </c>
      <c r="W2253" s="9">
        <v>25.388999999999999</v>
      </c>
      <c r="X2253" s="9">
        <v>30.186</v>
      </c>
      <c r="Y2253" s="9">
        <v>33.07</v>
      </c>
    </row>
    <row r="2254" spans="1:25" hidden="1" x14ac:dyDescent="0.3">
      <c r="A2254" t="s">
        <v>2389</v>
      </c>
      <c r="B2254" t="s">
        <v>2390</v>
      </c>
      <c r="C2254" t="s">
        <v>2417</v>
      </c>
      <c r="D2254" t="s">
        <v>448</v>
      </c>
      <c r="E2254" s="52">
        <f>Transportation!E2254/1000000</f>
        <v>3.0599999999999998E-5</v>
      </c>
      <c r="F2254" s="55">
        <f t="shared" si="240"/>
        <v>7.3978021978022054E-6</v>
      </c>
      <c r="G2254" s="57">
        <f t="shared" si="241"/>
        <v>7.397802197802205E-7</v>
      </c>
      <c r="H2254" s="4">
        <f t="shared" si="242"/>
        <v>1.176923076923078E-7</v>
      </c>
      <c r="I2254">
        <v>1368000</v>
      </c>
      <c r="J2254">
        <f t="shared" si="244"/>
        <v>0.66133075657894735</v>
      </c>
      <c r="K2254" s="50">
        <f t="shared" si="239"/>
        <v>1704.261083438761</v>
      </c>
      <c r="L2254" s="53">
        <f t="shared" si="243"/>
        <v>10.143722445467512</v>
      </c>
      <c r="M2254">
        <v>134</v>
      </c>
      <c r="N2254">
        <v>118</v>
      </c>
      <c r="O2254">
        <v>407</v>
      </c>
      <c r="P2254">
        <v>36.36</v>
      </c>
      <c r="Q2254">
        <v>127.4</v>
      </c>
      <c r="R2254" s="7">
        <v>3.4443999999999999</v>
      </c>
      <c r="S2254" s="8">
        <v>1406400</v>
      </c>
      <c r="T2254">
        <v>6</v>
      </c>
      <c r="U2254" s="9">
        <v>34.857999999999997</v>
      </c>
      <c r="V2254" s="9">
        <v>34.402999999999999</v>
      </c>
      <c r="W2254" s="9">
        <v>30.138999999999999</v>
      </c>
      <c r="X2254" s="9">
        <v>33.231999999999999</v>
      </c>
      <c r="Y2254" s="9">
        <v>34.965000000000003</v>
      </c>
    </row>
    <row r="2255" spans="1:25" hidden="1" x14ac:dyDescent="0.3">
      <c r="A2255" t="s">
        <v>2389</v>
      </c>
      <c r="B2255" t="s">
        <v>2390</v>
      </c>
      <c r="C2255" t="s">
        <v>2418</v>
      </c>
      <c r="D2255" t="s">
        <v>448</v>
      </c>
      <c r="E2255" s="52">
        <f>Transportation!E2255/1000000</f>
        <v>4.0999999999999997E-6</v>
      </c>
      <c r="F2255" s="55">
        <f t="shared" si="240"/>
        <v>9.9120879120879209E-7</v>
      </c>
      <c r="G2255" s="57">
        <f t="shared" si="241"/>
        <v>9.9120879120879214E-8</v>
      </c>
      <c r="H2255" s="4">
        <f t="shared" si="242"/>
        <v>1.5769230769230782E-8</v>
      </c>
      <c r="I2255">
        <v>123800</v>
      </c>
      <c r="J2255">
        <f t="shared" si="244"/>
        <v>0.9791440831987076</v>
      </c>
      <c r="K2255" s="50">
        <f t="shared" si="239"/>
        <v>154.23064483166564</v>
      </c>
      <c r="L2255" s="53">
        <f t="shared" si="243"/>
        <v>1.3591262100136208</v>
      </c>
      <c r="M2255">
        <v>12</v>
      </c>
      <c r="N2255">
        <v>35.700000000000003</v>
      </c>
      <c r="O2255">
        <v>1120</v>
      </c>
      <c r="P2255">
        <v>34.840000000000003</v>
      </c>
      <c r="Q2255">
        <v>128.41999999999999</v>
      </c>
      <c r="R2255" s="7">
        <v>31.259</v>
      </c>
      <c r="S2255">
        <v>36867</v>
      </c>
      <c r="T2255">
        <v>2</v>
      </c>
      <c r="U2255" s="9">
        <v>25.388999999999999</v>
      </c>
      <c r="V2255" s="9">
        <v>25.068000000000001</v>
      </c>
      <c r="W2255" s="9">
        <v>25.388999999999999</v>
      </c>
      <c r="X2255" s="9">
        <v>25.388999999999999</v>
      </c>
      <c r="Y2255" s="9">
        <v>25.388999999999999</v>
      </c>
    </row>
    <row r="2256" spans="1:25" hidden="1" x14ac:dyDescent="0.3">
      <c r="A2256" t="s">
        <v>2389</v>
      </c>
      <c r="B2256" t="s">
        <v>2390</v>
      </c>
      <c r="C2256" t="s">
        <v>2419</v>
      </c>
      <c r="D2256" t="s">
        <v>448</v>
      </c>
      <c r="E2256" s="52">
        <f>Transportation!E2256/1000000</f>
        <v>8.5099999999999998E-6</v>
      </c>
      <c r="F2256" s="55">
        <f t="shared" si="240"/>
        <v>2.0573626373626397E-6</v>
      </c>
      <c r="G2256" s="57">
        <f t="shared" si="241"/>
        <v>2.0573626373626395E-7</v>
      </c>
      <c r="H2256" s="4">
        <f t="shared" si="242"/>
        <v>3.2730769230769262E-8</v>
      </c>
      <c r="I2256">
        <v>1014000</v>
      </c>
      <c r="J2256">
        <f t="shared" si="244"/>
        <v>0.24812755547337279</v>
      </c>
      <c r="K2256" s="50">
        <f t="shared" si="239"/>
        <v>1263.2461539524149</v>
      </c>
      <c r="L2256" s="53">
        <f t="shared" si="243"/>
        <v>2.8210156212721738</v>
      </c>
      <c r="M2256">
        <v>161</v>
      </c>
      <c r="N2256">
        <v>80</v>
      </c>
      <c r="O2256">
        <v>1100</v>
      </c>
      <c r="P2256">
        <v>35.53</v>
      </c>
      <c r="Q2256">
        <v>129.36000000000001</v>
      </c>
      <c r="R2256" s="7">
        <v>13.744</v>
      </c>
      <c r="S2256" s="8">
        <v>895350</v>
      </c>
      <c r="T2256">
        <v>7</v>
      </c>
      <c r="U2256" s="9">
        <v>24.094000000000001</v>
      </c>
      <c r="V2256" s="9">
        <v>22.859000000000002</v>
      </c>
      <c r="W2256" s="9">
        <v>20.658000000000001</v>
      </c>
      <c r="X2256" s="9">
        <v>23.32</v>
      </c>
      <c r="Y2256" s="9">
        <v>24.439</v>
      </c>
    </row>
    <row r="2257" spans="1:25" hidden="1" x14ac:dyDescent="0.3">
      <c r="A2257" t="s">
        <v>2389</v>
      </c>
      <c r="B2257" t="s">
        <v>2390</v>
      </c>
      <c r="C2257" t="s">
        <v>2420</v>
      </c>
      <c r="D2257" t="s">
        <v>448</v>
      </c>
      <c r="E2257" s="52">
        <f>Transportation!E2257/1000000</f>
        <v>1.5400000000000002E-5</v>
      </c>
      <c r="F2257" s="55">
        <f t="shared" si="240"/>
        <v>3.7230769230769273E-6</v>
      </c>
      <c r="G2257" s="57">
        <f t="shared" si="241"/>
        <v>3.7230769230769273E-7</v>
      </c>
      <c r="H2257" s="4">
        <f t="shared" si="242"/>
        <v>5.9230769230769294E-8</v>
      </c>
      <c r="I2257">
        <v>268400</v>
      </c>
      <c r="J2257">
        <f t="shared" si="244"/>
        <v>1.6963739754098364</v>
      </c>
      <c r="K2257" s="50">
        <f t="shared" si="239"/>
        <v>334.37403128286803</v>
      </c>
      <c r="L2257" s="53">
        <f t="shared" si="243"/>
        <v>5.1050106424901864</v>
      </c>
      <c r="M2257">
        <v>25.8</v>
      </c>
      <c r="N2257">
        <v>52.800000000000004</v>
      </c>
      <c r="O2257">
        <v>417</v>
      </c>
      <c r="P2257">
        <v>37.369999999999997</v>
      </c>
      <c r="Q2257">
        <v>127.96</v>
      </c>
      <c r="R2257" s="7">
        <v>7.9008000000000003</v>
      </c>
      <c r="S2257">
        <v>54354</v>
      </c>
      <c r="T2257">
        <v>2</v>
      </c>
      <c r="U2257" s="9">
        <v>25.911999999999999</v>
      </c>
      <c r="V2257" s="9">
        <v>25.949000000000002</v>
      </c>
      <c r="W2257" s="9">
        <v>25.908999999999999</v>
      </c>
      <c r="X2257" s="9">
        <v>26.122</v>
      </c>
      <c r="Y2257" s="9">
        <v>26.335000000000001</v>
      </c>
    </row>
    <row r="2258" spans="1:25" hidden="1" x14ac:dyDescent="0.3">
      <c r="A2258" t="s">
        <v>2389</v>
      </c>
      <c r="B2258" t="s">
        <v>2390</v>
      </c>
      <c r="C2258" t="s">
        <v>2421</v>
      </c>
      <c r="D2258" t="s">
        <v>448</v>
      </c>
      <c r="E2258" s="52">
        <f>Transportation!E2258/1000000</f>
        <v>5.7199999999999994E-6</v>
      </c>
      <c r="F2258" s="55">
        <f t="shared" si="240"/>
        <v>1.3828571428571441E-6</v>
      </c>
      <c r="G2258" s="57">
        <f t="shared" si="241"/>
        <v>1.3828571428571442E-7</v>
      </c>
      <c r="H2258" s="4">
        <f t="shared" si="242"/>
        <v>2.2000000000000018E-8</v>
      </c>
      <c r="I2258">
        <v>303200</v>
      </c>
      <c r="J2258">
        <f t="shared" si="244"/>
        <v>0.5577636708443271</v>
      </c>
      <c r="K2258" s="50">
        <f t="shared" si="239"/>
        <v>377.72804130016982</v>
      </c>
      <c r="L2258" s="53">
        <f t="shared" si="243"/>
        <v>1.8961468100677827</v>
      </c>
      <c r="M2258">
        <v>68</v>
      </c>
      <c r="N2258">
        <v>36.800000000000004</v>
      </c>
      <c r="O2258">
        <v>744</v>
      </c>
      <c r="P2258">
        <v>34.79</v>
      </c>
      <c r="Q2258">
        <v>127.7</v>
      </c>
      <c r="R2258" s="7">
        <v>20.23</v>
      </c>
      <c r="S2258">
        <v>88336</v>
      </c>
      <c r="T2258">
        <v>4</v>
      </c>
      <c r="U2258" s="9">
        <v>29.324000000000002</v>
      </c>
      <c r="V2258" s="9">
        <v>17.844000000000001</v>
      </c>
      <c r="W2258" s="9">
        <v>27.937000000000001</v>
      </c>
      <c r="X2258" s="9">
        <v>29.388000000000002</v>
      </c>
      <c r="Y2258" s="9">
        <v>30.838999999999999</v>
      </c>
    </row>
    <row r="2259" spans="1:25" hidden="1" x14ac:dyDescent="0.3">
      <c r="A2259" t="s">
        <v>2389</v>
      </c>
      <c r="B2259" t="s">
        <v>2390</v>
      </c>
      <c r="C2259" t="s">
        <v>2422</v>
      </c>
      <c r="D2259" t="s">
        <v>448</v>
      </c>
      <c r="E2259" s="52">
        <f>Transportation!E2259/1000000</f>
        <v>3.7499999999999997E-5</v>
      </c>
      <c r="F2259" s="55">
        <f t="shared" si="240"/>
        <v>9.065934065934075E-6</v>
      </c>
      <c r="G2259" s="57">
        <f t="shared" si="241"/>
        <v>9.065934065934075E-7</v>
      </c>
      <c r="H2259" s="4">
        <f t="shared" si="242"/>
        <v>1.4423076923076936E-7</v>
      </c>
      <c r="I2259">
        <v>386100</v>
      </c>
      <c r="J2259">
        <f t="shared" si="244"/>
        <v>2.8715399184149177</v>
      </c>
      <c r="K2259" s="50">
        <f t="shared" si="239"/>
        <v>481.00526631265035</v>
      </c>
      <c r="L2259" s="53">
        <f t="shared" si="243"/>
        <v>12.431032408661164</v>
      </c>
      <c r="M2259">
        <v>9.4700000000000006</v>
      </c>
      <c r="N2259">
        <v>126</v>
      </c>
      <c r="O2259">
        <v>401</v>
      </c>
      <c r="P2259">
        <v>37.25</v>
      </c>
      <c r="Q2259">
        <v>127.21</v>
      </c>
      <c r="R2259" s="7">
        <v>3.1928999999999998</v>
      </c>
      <c r="S2259" s="8">
        <v>225170</v>
      </c>
      <c r="T2259">
        <v>2</v>
      </c>
      <c r="U2259" s="9">
        <v>42.613</v>
      </c>
      <c r="V2259" s="9">
        <v>42.944000000000003</v>
      </c>
      <c r="W2259" s="9">
        <v>42.418999999999997</v>
      </c>
      <c r="X2259" s="9">
        <v>43.619</v>
      </c>
      <c r="Y2259" s="9">
        <v>44.817999999999998</v>
      </c>
    </row>
    <row r="2260" spans="1:25" hidden="1" x14ac:dyDescent="0.3">
      <c r="A2260" t="s">
        <v>2423</v>
      </c>
      <c r="B2260" t="s">
        <v>2424</v>
      </c>
      <c r="C2260" t="s">
        <v>2425</v>
      </c>
      <c r="D2260" t="s">
        <v>29</v>
      </c>
      <c r="E2260" s="52">
        <f>Transportation!E2260/1000000</f>
        <v>1.1700000000000001E-5</v>
      </c>
      <c r="F2260" s="55">
        <f t="shared" si="240"/>
        <v>2.8285714285714317E-6</v>
      </c>
      <c r="G2260" s="57">
        <f t="shared" si="241"/>
        <v>2.8285714285714317E-7</v>
      </c>
      <c r="H2260" s="4">
        <f t="shared" si="242"/>
        <v>4.5000000000000046E-8</v>
      </c>
      <c r="I2260">
        <v>186600</v>
      </c>
      <c r="J2260">
        <f t="shared" si="244"/>
        <v>1.853777532154341</v>
      </c>
      <c r="K2260" s="50">
        <f>I2260*CVDSRB</f>
        <v>1182.8603746287381</v>
      </c>
      <c r="L2260" s="53">
        <f t="shared" si="243"/>
        <v>19.734839875461791</v>
      </c>
      <c r="M2260">
        <v>31.200000000000003</v>
      </c>
      <c r="N2260">
        <v>33.4</v>
      </c>
      <c r="O2260">
        <v>368</v>
      </c>
      <c r="P2260">
        <v>42.66</v>
      </c>
      <c r="Q2260">
        <v>21.13</v>
      </c>
      <c r="R2260" s="7">
        <v>11.009</v>
      </c>
      <c r="S2260">
        <v>59771</v>
      </c>
      <c r="T2260">
        <v>3</v>
      </c>
      <c r="U2260" s="9">
        <v>16.196000000000002</v>
      </c>
      <c r="V2260" s="9">
        <v>16.215</v>
      </c>
      <c r="W2260" s="9">
        <v>15.635</v>
      </c>
      <c r="X2260" s="9">
        <v>16.178000000000001</v>
      </c>
      <c r="Y2260" s="9">
        <v>16.324999999999999</v>
      </c>
    </row>
    <row r="2261" spans="1:25" hidden="1" x14ac:dyDescent="0.3">
      <c r="A2261" t="s">
        <v>2423</v>
      </c>
      <c r="B2261" t="s">
        <v>2424</v>
      </c>
      <c r="C2261" t="s">
        <v>2426</v>
      </c>
      <c r="D2261" t="s">
        <v>29</v>
      </c>
      <c r="E2261" s="52">
        <f>Transportation!E2261/1000000</f>
        <v>1.08E-5</v>
      </c>
      <c r="F2261" s="55">
        <f t="shared" si="240"/>
        <v>2.6109890109890137E-6</v>
      </c>
      <c r="G2261" s="57">
        <f t="shared" si="241"/>
        <v>2.6109890109890138E-7</v>
      </c>
      <c r="H2261" s="4">
        <f t="shared" si="242"/>
        <v>4.153846153846158E-8</v>
      </c>
      <c r="I2261">
        <v>115700</v>
      </c>
      <c r="J2261">
        <f t="shared" si="244"/>
        <v>2.7597757130509941</v>
      </c>
      <c r="K2261" s="50">
        <f>I2261*CVDSRB</f>
        <v>733.42414439734728</v>
      </c>
      <c r="L2261" s="53">
        <f t="shared" si="243"/>
        <v>18.216775269657038</v>
      </c>
      <c r="M2261">
        <v>14.200000000000001</v>
      </c>
      <c r="N2261">
        <v>30.700000000000003</v>
      </c>
      <c r="O2261">
        <v>379</v>
      </c>
      <c r="P2261">
        <v>42.22</v>
      </c>
      <c r="Q2261">
        <v>20.74</v>
      </c>
      <c r="R2261" s="7">
        <v>12.347</v>
      </c>
      <c r="S2261">
        <v>40078</v>
      </c>
      <c r="T2261">
        <v>2</v>
      </c>
      <c r="U2261" s="9">
        <v>15.237</v>
      </c>
      <c r="V2261" s="9">
        <v>15.215</v>
      </c>
      <c r="W2261" s="9">
        <v>14.992000000000001</v>
      </c>
      <c r="X2261" s="9">
        <v>15.116</v>
      </c>
      <c r="Y2261" s="9">
        <v>15.24</v>
      </c>
    </row>
    <row r="2262" spans="1:25" hidden="1" x14ac:dyDescent="0.3">
      <c r="A2262" t="s">
        <v>2427</v>
      </c>
      <c r="B2262" t="s">
        <v>2428</v>
      </c>
      <c r="C2262" t="s">
        <v>2429</v>
      </c>
      <c r="D2262" t="s">
        <v>108</v>
      </c>
      <c r="E2262" s="52">
        <f>Transportation!E2262/1000000</f>
        <v>1.0200000000000001E-5</v>
      </c>
      <c r="F2262" s="55">
        <f t="shared" si="240"/>
        <v>2.4659340659340687E-6</v>
      </c>
      <c r="G2262" s="57">
        <f t="shared" si="241"/>
        <v>2.4659340659340688E-7</v>
      </c>
      <c r="H2262" s="4">
        <f t="shared" si="242"/>
        <v>3.9230769230769267E-8</v>
      </c>
      <c r="I2262">
        <v>263900</v>
      </c>
      <c r="J2262">
        <f t="shared" si="244"/>
        <v>1.1427314323607427</v>
      </c>
      <c r="K2262" s="50">
        <f>I2262*CVDKWT</f>
        <v>284.78157688600538</v>
      </c>
      <c r="L2262" s="53">
        <f t="shared" si="243"/>
        <v>2.9288597333840629</v>
      </c>
      <c r="M2262">
        <v>24.700000000000003</v>
      </c>
      <c r="N2262">
        <v>53.1</v>
      </c>
      <c r="O2262">
        <v>673</v>
      </c>
      <c r="P2262">
        <v>29.35</v>
      </c>
      <c r="Q2262">
        <v>47.68</v>
      </c>
      <c r="R2262" s="7">
        <v>12.693</v>
      </c>
      <c r="S2262">
        <v>4584</v>
      </c>
      <c r="T2262">
        <v>2</v>
      </c>
      <c r="U2262" s="9">
        <v>43.033000000000001</v>
      </c>
      <c r="V2262" s="9">
        <v>43.189</v>
      </c>
      <c r="W2262" s="9">
        <v>43.009</v>
      </c>
      <c r="X2262" s="9">
        <v>43.688000000000002</v>
      </c>
      <c r="Y2262" s="9">
        <v>44.366</v>
      </c>
    </row>
    <row r="2263" spans="1:25" hidden="1" x14ac:dyDescent="0.3">
      <c r="A2263" t="s">
        <v>2427</v>
      </c>
      <c r="B2263" t="s">
        <v>2428</v>
      </c>
      <c r="C2263" t="s">
        <v>2430</v>
      </c>
      <c r="D2263" t="s">
        <v>108</v>
      </c>
      <c r="E2263" s="52">
        <f>Transportation!E2263/1000000</f>
        <v>1.6500000000000001E-5</v>
      </c>
      <c r="F2263" s="55">
        <f t="shared" si="240"/>
        <v>3.9890109890109938E-6</v>
      </c>
      <c r="G2263" s="57">
        <f t="shared" si="241"/>
        <v>3.9890109890109934E-7</v>
      </c>
      <c r="H2263" s="4">
        <f t="shared" si="242"/>
        <v>6.3461538461538533E-8</v>
      </c>
      <c r="I2263">
        <v>1800000</v>
      </c>
      <c r="J2263">
        <f t="shared" si="244"/>
        <v>0.27101593750000003</v>
      </c>
      <c r="K2263" s="50">
        <f>I2263*CVDKWT</f>
        <v>1942.4283379871531</v>
      </c>
      <c r="L2263" s="53">
        <f t="shared" si="243"/>
        <v>4.7378613334153963</v>
      </c>
      <c r="M2263">
        <v>336</v>
      </c>
      <c r="N2263">
        <v>98.2</v>
      </c>
      <c r="O2263">
        <v>673</v>
      </c>
      <c r="P2263">
        <v>29.26</v>
      </c>
      <c r="Q2263">
        <v>48.01</v>
      </c>
      <c r="R2263" s="7">
        <v>6.8583999999999996</v>
      </c>
      <c r="S2263" s="8">
        <v>844720</v>
      </c>
      <c r="T2263">
        <v>13</v>
      </c>
      <c r="U2263" s="9">
        <v>45.262</v>
      </c>
      <c r="V2263" s="9">
        <v>27.486000000000001</v>
      </c>
      <c r="W2263" s="9">
        <v>39.506999999999998</v>
      </c>
      <c r="X2263" s="9">
        <v>45.134</v>
      </c>
      <c r="Y2263" s="9">
        <v>46.396999999999998</v>
      </c>
    </row>
    <row r="2264" spans="1:25" hidden="1" x14ac:dyDescent="0.3">
      <c r="A2264" t="s">
        <v>2431</v>
      </c>
      <c r="B2264" t="s">
        <v>2432</v>
      </c>
      <c r="C2264" t="s">
        <v>2433</v>
      </c>
      <c r="D2264" t="s">
        <v>14</v>
      </c>
      <c r="E2264" s="52">
        <f>Transportation!E2264/1000000</f>
        <v>1.7400000000000003E-5</v>
      </c>
      <c r="F2264" s="55">
        <f t="shared" si="240"/>
        <v>4.2065934065934115E-6</v>
      </c>
      <c r="G2264" s="57">
        <f t="shared" si="241"/>
        <v>4.2065934065934119E-7</v>
      </c>
      <c r="H2264" s="4">
        <f t="shared" si="242"/>
        <v>6.6923076923076992E-8</v>
      </c>
      <c r="I2264">
        <v>769000</v>
      </c>
      <c r="J2264">
        <f t="shared" si="244"/>
        <v>0.66896947334200274</v>
      </c>
      <c r="K2264" s="50">
        <f>I2264*CVDKGZ</f>
        <v>2550.826951046296</v>
      </c>
      <c r="L2264" s="53">
        <f t="shared" si="243"/>
        <v>15.357828258252246</v>
      </c>
      <c r="M2264">
        <v>159</v>
      </c>
      <c r="N2264">
        <v>61.1</v>
      </c>
      <c r="O2264">
        <v>389</v>
      </c>
      <c r="P2264">
        <v>42.87</v>
      </c>
      <c r="Q2264">
        <v>74.59</v>
      </c>
      <c r="R2264" s="7">
        <v>6.3776000000000002</v>
      </c>
      <c r="S2264" s="8">
        <v>929900</v>
      </c>
      <c r="T2264">
        <v>8</v>
      </c>
      <c r="U2264" s="9">
        <v>18.003</v>
      </c>
      <c r="V2264" s="9">
        <v>18.053999999999998</v>
      </c>
      <c r="W2264" s="9">
        <v>16.03</v>
      </c>
      <c r="X2264" s="9">
        <v>17.991</v>
      </c>
      <c r="Y2264" s="9">
        <v>18.623999999999999</v>
      </c>
    </row>
    <row r="2265" spans="1:25" hidden="1" x14ac:dyDescent="0.3">
      <c r="A2265" t="s">
        <v>2431</v>
      </c>
      <c r="B2265" t="s">
        <v>2432</v>
      </c>
      <c r="C2265" t="s">
        <v>2434</v>
      </c>
      <c r="D2265" t="s">
        <v>14</v>
      </c>
      <c r="E2265" s="52">
        <f>Transportation!E2265/1000000</f>
        <v>5.9000000000000003E-6</v>
      </c>
      <c r="F2265" s="55">
        <f t="shared" si="240"/>
        <v>1.426373626373628E-6</v>
      </c>
      <c r="G2265" s="57">
        <f t="shared" si="241"/>
        <v>1.426373626373628E-7</v>
      </c>
      <c r="H2265" s="4">
        <f t="shared" si="242"/>
        <v>2.2692307692307716E-8</v>
      </c>
      <c r="I2265">
        <v>208500</v>
      </c>
      <c r="J2265">
        <f t="shared" si="244"/>
        <v>0.83662212230215827</v>
      </c>
      <c r="K2265" s="50">
        <f>I2265*CVDKGZ</f>
        <v>691.60912781944432</v>
      </c>
      <c r="L2265" s="53">
        <f t="shared" si="243"/>
        <v>5.2075394668786341</v>
      </c>
      <c r="M2265">
        <v>126</v>
      </c>
      <c r="N2265">
        <v>18.600000000000001</v>
      </c>
      <c r="O2265">
        <v>336</v>
      </c>
      <c r="P2265">
        <v>40.549999999999997</v>
      </c>
      <c r="Q2265">
        <v>72.790000000000006</v>
      </c>
      <c r="R2265" s="7">
        <v>18.085999999999999</v>
      </c>
      <c r="S2265" s="8">
        <v>264030</v>
      </c>
      <c r="T2265">
        <v>7</v>
      </c>
      <c r="U2265" s="9">
        <v>17.146999999999998</v>
      </c>
      <c r="V2265" s="9">
        <v>16.988</v>
      </c>
      <c r="W2265" s="9">
        <v>16.128</v>
      </c>
      <c r="X2265" s="9">
        <v>16.963999999999999</v>
      </c>
      <c r="Y2265" s="9">
        <v>17.209</v>
      </c>
    </row>
    <row r="2266" spans="1:25" hidden="1" x14ac:dyDescent="0.3">
      <c r="A2266" t="s">
        <v>2435</v>
      </c>
      <c r="B2266" t="s">
        <v>2436</v>
      </c>
      <c r="C2266" t="s">
        <v>2437</v>
      </c>
      <c r="D2266" t="s">
        <v>369</v>
      </c>
      <c r="E2266" s="52">
        <f>Transportation!E2266/1000000</f>
        <v>4.0800000000000002E-5</v>
      </c>
      <c r="F2266" s="55">
        <f t="shared" si="240"/>
        <v>9.863736263736275E-6</v>
      </c>
      <c r="G2266" s="57">
        <f t="shared" si="241"/>
        <v>9.8637362637362754E-7</v>
      </c>
      <c r="H2266" s="4">
        <f t="shared" si="242"/>
        <v>1.5692307692307707E-7</v>
      </c>
      <c r="I2266">
        <v>116000</v>
      </c>
      <c r="J2266">
        <f t="shared" si="244"/>
        <v>10.398856034482758</v>
      </c>
      <c r="K2266" s="50">
        <f>I2266*CVDLAO</f>
        <v>198.15147135166129</v>
      </c>
      <c r="L2266" s="53">
        <f t="shared" si="243"/>
        <v>18.544937612461741</v>
      </c>
      <c r="M2266">
        <v>7.1000000000000005</v>
      </c>
      <c r="N2266">
        <v>43.5</v>
      </c>
      <c r="O2266">
        <v>131</v>
      </c>
      <c r="P2266">
        <v>19.899999999999999</v>
      </c>
      <c r="Q2266">
        <v>102.14</v>
      </c>
      <c r="R2266" s="7">
        <v>3.0184000000000002</v>
      </c>
      <c r="S2266">
        <v>12314</v>
      </c>
      <c r="T2266">
        <v>2</v>
      </c>
      <c r="U2266" s="9">
        <v>22.213000000000001</v>
      </c>
      <c r="V2266" s="9">
        <v>22.305</v>
      </c>
      <c r="W2266" s="9">
        <v>22.148</v>
      </c>
      <c r="X2266" s="9">
        <v>22.34</v>
      </c>
      <c r="Y2266" s="9">
        <v>22.530999999999999</v>
      </c>
    </row>
    <row r="2267" spans="1:25" hidden="1" x14ac:dyDescent="0.3">
      <c r="A2267" t="s">
        <v>2435</v>
      </c>
      <c r="B2267" t="s">
        <v>2436</v>
      </c>
      <c r="C2267" t="s">
        <v>2438</v>
      </c>
      <c r="D2267" t="s">
        <v>369</v>
      </c>
      <c r="E2267" s="52">
        <f>Transportation!E2267/1000000</f>
        <v>2.0000000000000002E-5</v>
      </c>
      <c r="F2267" s="55">
        <f t="shared" si="240"/>
        <v>4.8351648351648406E-6</v>
      </c>
      <c r="G2267" s="57">
        <f t="shared" si="241"/>
        <v>4.8351648351648404E-7</v>
      </c>
      <c r="H2267" s="4">
        <f t="shared" si="242"/>
        <v>7.6923076923077002E-8</v>
      </c>
      <c r="I2267">
        <v>154900</v>
      </c>
      <c r="J2267">
        <f t="shared" si="244"/>
        <v>3.8173499031633318</v>
      </c>
      <c r="K2267" s="50">
        <f>I2267*CVDLAO</f>
        <v>264.60054234803738</v>
      </c>
      <c r="L2267" s="53">
        <f t="shared" si="243"/>
        <v>9.0906556923832103</v>
      </c>
      <c r="M2267">
        <v>7.32</v>
      </c>
      <c r="N2267">
        <v>57.300000000000004</v>
      </c>
      <c r="O2267">
        <v>384</v>
      </c>
      <c r="P2267">
        <v>16.579999999999998</v>
      </c>
      <c r="Q2267">
        <v>104.75</v>
      </c>
      <c r="R2267" s="7">
        <v>6.6989000000000001</v>
      </c>
      <c r="S2267">
        <v>38160</v>
      </c>
      <c r="T2267">
        <v>2</v>
      </c>
      <c r="U2267" s="9">
        <v>18.478000000000002</v>
      </c>
      <c r="V2267" s="9">
        <v>18.469000000000001</v>
      </c>
      <c r="W2267" s="9">
        <v>18.283000000000001</v>
      </c>
      <c r="X2267" s="9">
        <v>18.381</v>
      </c>
      <c r="Y2267" s="9">
        <v>18.478000000000002</v>
      </c>
    </row>
    <row r="2268" spans="1:25" hidden="1" x14ac:dyDescent="0.3">
      <c r="A2268" t="s">
        <v>2435</v>
      </c>
      <c r="B2268" t="s">
        <v>2436</v>
      </c>
      <c r="C2268" t="s">
        <v>2439</v>
      </c>
      <c r="D2268" t="s">
        <v>369</v>
      </c>
      <c r="E2268" s="52">
        <f>Transportation!E2268/1000000</f>
        <v>3.5099999999999999E-5</v>
      </c>
      <c r="F2268" s="55">
        <f t="shared" si="240"/>
        <v>8.4857142857142952E-6</v>
      </c>
      <c r="G2268" s="57">
        <f t="shared" si="241"/>
        <v>8.4857142857142942E-7</v>
      </c>
      <c r="H2268" s="4">
        <f t="shared" si="242"/>
        <v>1.3500000000000014E-7</v>
      </c>
      <c r="I2268">
        <v>632200</v>
      </c>
      <c r="J2268">
        <f t="shared" si="244"/>
        <v>1.6414815920594747</v>
      </c>
      <c r="K2268" s="50">
        <f>I2268*CVDLAO</f>
        <v>1079.9255188665541</v>
      </c>
      <c r="L2268" s="53">
        <f t="shared" si="243"/>
        <v>15.954100740132526</v>
      </c>
      <c r="M2268">
        <v>48.800000000000004</v>
      </c>
      <c r="N2268">
        <v>90.5</v>
      </c>
      <c r="O2268">
        <v>302</v>
      </c>
      <c r="P2268">
        <v>17.98</v>
      </c>
      <c r="Q2268">
        <v>102.61</v>
      </c>
      <c r="R2268" s="7">
        <v>3.3389000000000002</v>
      </c>
      <c r="S2268" s="8">
        <v>259060</v>
      </c>
      <c r="T2268">
        <v>5</v>
      </c>
      <c r="U2268" s="9">
        <v>24.84</v>
      </c>
      <c r="V2268" s="9">
        <v>24.686</v>
      </c>
      <c r="W2268" s="9">
        <v>22.388000000000002</v>
      </c>
      <c r="X2268" s="9">
        <v>24.82</v>
      </c>
      <c r="Y2268" s="9">
        <v>25.294</v>
      </c>
    </row>
    <row r="2269" spans="1:25" hidden="1" x14ac:dyDescent="0.3">
      <c r="A2269" t="s">
        <v>2440</v>
      </c>
      <c r="B2269" t="s">
        <v>2441</v>
      </c>
      <c r="C2269" t="s">
        <v>2442</v>
      </c>
      <c r="D2269" t="s">
        <v>29</v>
      </c>
      <c r="E2269" s="52">
        <f>Transportation!E2269/1000000</f>
        <v>1.0499999999999999E-5</v>
      </c>
      <c r="F2269" s="55">
        <f t="shared" si="240"/>
        <v>2.538461538461541E-6</v>
      </c>
      <c r="G2269" s="57">
        <f t="shared" si="241"/>
        <v>2.5384615384615408E-7</v>
      </c>
      <c r="H2269" s="4">
        <f t="shared" si="242"/>
        <v>4.038461538461542E-8</v>
      </c>
      <c r="I2269">
        <v>115300</v>
      </c>
      <c r="J2269">
        <f t="shared" si="244"/>
        <v>2.6924235689505638</v>
      </c>
      <c r="K2269" s="50">
        <f>I2269*CVDLVA</f>
        <v>979.32697129041594</v>
      </c>
      <c r="L2269" s="53">
        <f t="shared" si="243"/>
        <v>23.730867172901593</v>
      </c>
      <c r="M2269">
        <v>23.200000000000003</v>
      </c>
      <c r="N2269">
        <v>23.900000000000002</v>
      </c>
      <c r="O2269">
        <v>306</v>
      </c>
      <c r="P2269">
        <v>55.88</v>
      </c>
      <c r="Q2269">
        <v>26.53</v>
      </c>
      <c r="R2269" s="7">
        <v>12.807</v>
      </c>
      <c r="S2269" s="8">
        <v>102880</v>
      </c>
      <c r="T2269">
        <v>4</v>
      </c>
      <c r="U2269" s="9">
        <v>9.1875999999999998</v>
      </c>
      <c r="V2269" s="9">
        <v>9.2121999999999993</v>
      </c>
      <c r="W2269" s="9">
        <v>9.1340000000000003</v>
      </c>
      <c r="X2269" s="9">
        <v>9.2372999999999994</v>
      </c>
      <c r="Y2269" s="9">
        <v>9.4951000000000008</v>
      </c>
    </row>
    <row r="2270" spans="1:25" hidden="1" x14ac:dyDescent="0.3">
      <c r="A2270" t="s">
        <v>2440</v>
      </c>
      <c r="B2270" t="s">
        <v>2441</v>
      </c>
      <c r="C2270" t="s">
        <v>2443</v>
      </c>
      <c r="D2270" t="s">
        <v>29</v>
      </c>
      <c r="E2270" s="52">
        <f>Transportation!E2270/1000000</f>
        <v>1.2200000000000002E-5</v>
      </c>
      <c r="F2270" s="55">
        <f t="shared" si="240"/>
        <v>2.9494505494505529E-6</v>
      </c>
      <c r="G2270" s="57">
        <f t="shared" si="241"/>
        <v>2.9494505494505529E-7</v>
      </c>
      <c r="H2270" s="4">
        <f t="shared" si="242"/>
        <v>4.6923076923076972E-8</v>
      </c>
      <c r="I2270">
        <v>761000</v>
      </c>
      <c r="J2270">
        <f t="shared" si="244"/>
        <v>0.47397841655716166</v>
      </c>
      <c r="K2270" s="50">
        <f>I2270*CVDLVA</f>
        <v>6463.7278850997964</v>
      </c>
      <c r="L2270" s="53">
        <f t="shared" si="243"/>
        <v>27.573007572323753</v>
      </c>
      <c r="M2270">
        <v>119</v>
      </c>
      <c r="N2270">
        <v>69.7</v>
      </c>
      <c r="O2270">
        <v>764</v>
      </c>
      <c r="P2270">
        <v>56.96</v>
      </c>
      <c r="Q2270">
        <v>24.12</v>
      </c>
      <c r="R2270" s="7">
        <v>10.961</v>
      </c>
      <c r="S2270" s="8">
        <v>712500</v>
      </c>
      <c r="T2270">
        <v>9</v>
      </c>
      <c r="U2270" s="9">
        <v>10.532999999999999</v>
      </c>
      <c r="V2270" s="9">
        <v>10.455</v>
      </c>
      <c r="W2270" s="9">
        <v>9.6494999999999997</v>
      </c>
      <c r="X2270" s="9">
        <v>10.265000000000001</v>
      </c>
      <c r="Y2270" s="9">
        <v>10.622999999999999</v>
      </c>
    </row>
    <row r="2271" spans="1:25" hidden="1" x14ac:dyDescent="0.3">
      <c r="A2271" t="s">
        <v>2444</v>
      </c>
      <c r="B2271" t="s">
        <v>2445</v>
      </c>
      <c r="C2271" t="s">
        <v>2446</v>
      </c>
      <c r="D2271" t="s">
        <v>108</v>
      </c>
      <c r="E2271" s="52">
        <f>Transportation!E2271/1000000</f>
        <v>1.3300000000000001E-5</v>
      </c>
      <c r="F2271" s="55">
        <f t="shared" si="240"/>
        <v>3.215384615384619E-6</v>
      </c>
      <c r="G2271" s="57">
        <f t="shared" si="241"/>
        <v>3.215384615384619E-7</v>
      </c>
      <c r="H2271" s="4">
        <f t="shared" si="242"/>
        <v>5.115384615384621E-8</v>
      </c>
      <c r="I2271">
        <v>1639000</v>
      </c>
      <c r="J2271">
        <f t="shared" si="244"/>
        <v>0.23991426937156807</v>
      </c>
      <c r="K2271" s="50">
        <f>I2271*CVDLBN</f>
        <v>4883.3002711862591</v>
      </c>
      <c r="L2271" s="53">
        <f t="shared" si="243"/>
        <v>10.544160750152685</v>
      </c>
      <c r="M2271">
        <v>178</v>
      </c>
      <c r="N2271">
        <v>123</v>
      </c>
      <c r="O2271">
        <v>1180</v>
      </c>
      <c r="P2271">
        <v>33.909999999999997</v>
      </c>
      <c r="Q2271">
        <v>35.6</v>
      </c>
      <c r="R2271" s="7">
        <v>9.5767000000000007</v>
      </c>
      <c r="S2271" s="8">
        <v>1107300</v>
      </c>
      <c r="T2271">
        <v>12</v>
      </c>
      <c r="U2271" s="9">
        <v>22.733000000000001</v>
      </c>
      <c r="V2271" s="9">
        <v>19.887</v>
      </c>
      <c r="W2271" s="9">
        <v>20.367999999999999</v>
      </c>
      <c r="X2271" s="9">
        <v>21.765000000000001</v>
      </c>
      <c r="Y2271" s="9">
        <v>22.914000000000001</v>
      </c>
    </row>
    <row r="2272" spans="1:25" hidden="1" x14ac:dyDescent="0.3">
      <c r="A2272" t="s">
        <v>2444</v>
      </c>
      <c r="B2272" t="s">
        <v>2445</v>
      </c>
      <c r="C2272" t="s">
        <v>2447</v>
      </c>
      <c r="D2272" t="s">
        <v>108</v>
      </c>
      <c r="E2272" s="52">
        <f>Transportation!E2272/1000000</f>
        <v>6.55E-6</v>
      </c>
      <c r="F2272" s="55">
        <f t="shared" si="240"/>
        <v>1.5835164835164853E-6</v>
      </c>
      <c r="G2272" s="57">
        <f t="shared" si="241"/>
        <v>1.5835164835164852E-7</v>
      </c>
      <c r="H2272" s="4">
        <f t="shared" si="242"/>
        <v>2.5192307692307715E-8</v>
      </c>
      <c r="I2272">
        <v>144600</v>
      </c>
      <c r="J2272">
        <f t="shared" si="244"/>
        <v>1.339233791493776</v>
      </c>
      <c r="K2272" s="50">
        <f>I2272*CVDLBN</f>
        <v>430.82685736030078</v>
      </c>
      <c r="L2272" s="53">
        <f t="shared" si="243"/>
        <v>5.1928009709398548</v>
      </c>
      <c r="M2272">
        <v>10.100000000000001</v>
      </c>
      <c r="N2272">
        <v>45.5</v>
      </c>
      <c r="O2272">
        <v>933</v>
      </c>
      <c r="P2272">
        <v>33.549999999999997</v>
      </c>
      <c r="Q2272">
        <v>35.380000000000003</v>
      </c>
      <c r="R2272" s="7">
        <v>20.512</v>
      </c>
      <c r="S2272">
        <v>32129</v>
      </c>
      <c r="T2272">
        <v>2</v>
      </c>
      <c r="U2272" s="9">
        <v>20.899000000000001</v>
      </c>
      <c r="V2272" s="9">
        <v>0.66325000000000001</v>
      </c>
      <c r="W2272" s="9">
        <v>20.899000000000001</v>
      </c>
      <c r="X2272" s="9">
        <v>20.899000000000001</v>
      </c>
      <c r="Y2272" s="9">
        <v>20.899000000000001</v>
      </c>
    </row>
    <row r="2273" spans="1:25" hidden="1" x14ac:dyDescent="0.3">
      <c r="A2273" t="s">
        <v>2444</v>
      </c>
      <c r="B2273" t="s">
        <v>2445</v>
      </c>
      <c r="C2273" t="s">
        <v>2448</v>
      </c>
      <c r="D2273" t="s">
        <v>108</v>
      </c>
      <c r="E2273" s="52">
        <f>Transportation!E2273/1000000</f>
        <v>7.3500000000000008E-6</v>
      </c>
      <c r="F2273" s="55">
        <f t="shared" si="240"/>
        <v>1.7769230769230789E-6</v>
      </c>
      <c r="G2273" s="57">
        <f t="shared" si="241"/>
        <v>1.776923076923079E-7</v>
      </c>
      <c r="H2273" s="4">
        <f t="shared" si="242"/>
        <v>2.8269230769230801E-8</v>
      </c>
      <c r="I2273">
        <v>114800</v>
      </c>
      <c r="J2273">
        <f t="shared" si="244"/>
        <v>1.892905106707317</v>
      </c>
      <c r="K2273" s="50">
        <f>I2273*CVDLBN</f>
        <v>342.03957970236883</v>
      </c>
      <c r="L2273" s="53">
        <f t="shared" si="243"/>
        <v>5.8270362040317449</v>
      </c>
      <c r="M2273">
        <v>5.22</v>
      </c>
      <c r="N2273">
        <v>50.300000000000004</v>
      </c>
      <c r="O2273">
        <v>933</v>
      </c>
      <c r="P2273">
        <v>33.270000000000003</v>
      </c>
      <c r="Q2273">
        <v>35.22</v>
      </c>
      <c r="R2273" s="7">
        <v>18.559000000000001</v>
      </c>
      <c r="S2273">
        <v>36185</v>
      </c>
      <c r="T2273">
        <v>2</v>
      </c>
      <c r="U2273" s="9">
        <v>21.091999999999999</v>
      </c>
      <c r="V2273" s="9">
        <v>19.366</v>
      </c>
      <c r="W2273" s="9">
        <v>21.091999999999999</v>
      </c>
      <c r="X2273" s="9">
        <v>21.091999999999999</v>
      </c>
      <c r="Y2273" s="9">
        <v>21.091999999999999</v>
      </c>
    </row>
    <row r="2274" spans="1:25" hidden="1" x14ac:dyDescent="0.3">
      <c r="A2274" t="s">
        <v>2444</v>
      </c>
      <c r="B2274" t="s">
        <v>2445</v>
      </c>
      <c r="C2274" t="s">
        <v>2449</v>
      </c>
      <c r="D2274" t="s">
        <v>108</v>
      </c>
      <c r="E2274" s="52">
        <f>Transportation!E2274/1000000</f>
        <v>1.0499999999999999E-5</v>
      </c>
      <c r="F2274" s="55">
        <f t="shared" si="240"/>
        <v>2.538461538461541E-6</v>
      </c>
      <c r="G2274" s="57">
        <f t="shared" si="241"/>
        <v>2.5384615384615408E-7</v>
      </c>
      <c r="H2274" s="4">
        <f t="shared" si="242"/>
        <v>4.038461538461542E-8</v>
      </c>
      <c r="I2274">
        <v>208700</v>
      </c>
      <c r="J2274">
        <f t="shared" si="244"/>
        <v>1.4874769405845711</v>
      </c>
      <c r="K2274" s="50">
        <f>I2274*CVDLBN</f>
        <v>621.80888749028202</v>
      </c>
      <c r="L2274" s="53">
        <f t="shared" si="243"/>
        <v>8.3243374343310634</v>
      </c>
      <c r="M2274">
        <v>12.3</v>
      </c>
      <c r="N2274">
        <v>59.6</v>
      </c>
      <c r="O2274">
        <v>750</v>
      </c>
      <c r="P2274">
        <v>34.44</v>
      </c>
      <c r="Q2274">
        <v>35.85</v>
      </c>
      <c r="R2274" s="7">
        <v>12.581</v>
      </c>
      <c r="S2274">
        <v>28418</v>
      </c>
      <c r="T2274">
        <v>2</v>
      </c>
      <c r="U2274" s="9">
        <v>22.196000000000002</v>
      </c>
      <c r="V2274" s="9">
        <v>1.3868</v>
      </c>
      <c r="W2274" s="9">
        <v>22.196000000000002</v>
      </c>
      <c r="X2274" s="9">
        <v>22.196000000000002</v>
      </c>
      <c r="Y2274" s="9">
        <v>22.196000000000002</v>
      </c>
    </row>
    <row r="2275" spans="1:25" hidden="1" x14ac:dyDescent="0.3">
      <c r="A2275" t="s">
        <v>2450</v>
      </c>
      <c r="B2275" t="s">
        <v>2451</v>
      </c>
      <c r="C2275" t="s">
        <v>2452</v>
      </c>
      <c r="D2275" t="s">
        <v>69</v>
      </c>
      <c r="E2275" s="52">
        <f>Transportation!E2275/1000000</f>
        <v>1.03E-4</v>
      </c>
      <c r="F2275" s="55">
        <f t="shared" si="240"/>
        <v>2.4901098901098927E-5</v>
      </c>
      <c r="G2275" s="57">
        <f t="shared" si="241"/>
        <v>2.4901098901098925E-6</v>
      </c>
      <c r="H2275" s="4">
        <f t="shared" si="242"/>
        <v>3.9615384615384653E-7</v>
      </c>
      <c r="I2275">
        <v>693900</v>
      </c>
      <c r="J2275">
        <f t="shared" si="244"/>
        <v>4.388577064418504</v>
      </c>
      <c r="K2275" s="50">
        <f>I2275*CVDLBR</f>
        <v>719.6264282135237</v>
      </c>
      <c r="L2275" s="53">
        <f t="shared" si="243"/>
        <v>28.423224340265513</v>
      </c>
      <c r="M2275">
        <v>11.200000000000001</v>
      </c>
      <c r="N2275">
        <v>207</v>
      </c>
      <c r="O2275">
        <v>238</v>
      </c>
      <c r="P2275">
        <v>6.29</v>
      </c>
      <c r="Q2275">
        <v>-10.77</v>
      </c>
      <c r="R2275" s="7">
        <v>1.1456</v>
      </c>
      <c r="S2275">
        <v>59459</v>
      </c>
      <c r="T2275">
        <v>3</v>
      </c>
      <c r="U2275" s="9">
        <v>11.791</v>
      </c>
      <c r="V2275" s="9">
        <v>1.3952</v>
      </c>
      <c r="W2275" s="9">
        <v>11.791</v>
      </c>
      <c r="X2275" s="9">
        <v>11.791</v>
      </c>
      <c r="Y2275" s="9">
        <v>11.791</v>
      </c>
    </row>
    <row r="2276" spans="1:25" hidden="1" x14ac:dyDescent="0.3">
      <c r="A2276" t="s">
        <v>2453</v>
      </c>
      <c r="B2276" t="s">
        <v>2454</v>
      </c>
      <c r="C2276" t="s">
        <v>2455</v>
      </c>
      <c r="D2276" t="s">
        <v>33</v>
      </c>
      <c r="E2276" s="52">
        <f>Transportation!E2276/1000000</f>
        <v>3.1300000000000001E-6</v>
      </c>
      <c r="F2276" s="55">
        <f t="shared" si="240"/>
        <v>7.5670329670329748E-7</v>
      </c>
      <c r="G2276" s="57">
        <f t="shared" si="241"/>
        <v>7.5670329670329756E-8</v>
      </c>
      <c r="H2276" s="4">
        <f t="shared" si="242"/>
        <v>1.2038461538461551E-8</v>
      </c>
      <c r="I2276">
        <v>122200</v>
      </c>
      <c r="J2276">
        <f t="shared" si="244"/>
        <v>0.75728006342062193</v>
      </c>
      <c r="K2276" s="50">
        <f t="shared" ref="K2276:K2289" si="245">I2276*CVDLBY</f>
        <v>240.34381215521825</v>
      </c>
      <c r="L2276" s="53">
        <f t="shared" si="243"/>
        <v>1.6380681958049195</v>
      </c>
      <c r="M2276">
        <v>17.600000000000001</v>
      </c>
      <c r="N2276">
        <v>29.1</v>
      </c>
      <c r="O2276">
        <v>1230</v>
      </c>
      <c r="P2276">
        <v>30.76</v>
      </c>
      <c r="Q2276">
        <v>20.22</v>
      </c>
      <c r="R2276" s="7">
        <v>42.180999999999997</v>
      </c>
      <c r="S2276">
        <v>166.7</v>
      </c>
      <c r="T2276">
        <v>2</v>
      </c>
      <c r="U2276" s="9">
        <v>35.15</v>
      </c>
      <c r="V2276" s="9">
        <v>35.162999999999997</v>
      </c>
      <c r="W2276" s="9">
        <v>35.149000000000001</v>
      </c>
      <c r="X2276" s="9">
        <v>35.287999999999997</v>
      </c>
      <c r="Y2276" s="9">
        <v>35.426000000000002</v>
      </c>
    </row>
    <row r="2277" spans="1:25" hidden="1" x14ac:dyDescent="0.3">
      <c r="A2277" t="s">
        <v>2453</v>
      </c>
      <c r="B2277" t="s">
        <v>2454</v>
      </c>
      <c r="C2277" t="s">
        <v>2456</v>
      </c>
      <c r="D2277" t="s">
        <v>33</v>
      </c>
      <c r="E2277" s="52">
        <f>Transportation!E2277/1000000</f>
        <v>3.5100000000000003E-6</v>
      </c>
      <c r="F2277" s="55">
        <f t="shared" si="240"/>
        <v>8.4857142857142952E-7</v>
      </c>
      <c r="G2277" s="57">
        <f t="shared" si="241"/>
        <v>8.485714285714295E-8</v>
      </c>
      <c r="H2277" s="4">
        <f t="shared" si="242"/>
        <v>1.3500000000000013E-8</v>
      </c>
      <c r="I2277">
        <v>130900</v>
      </c>
      <c r="J2277">
        <f t="shared" si="244"/>
        <v>0.79277667112299477</v>
      </c>
      <c r="K2277" s="50">
        <f t="shared" si="245"/>
        <v>257.4550328242068</v>
      </c>
      <c r="L2277" s="53">
        <f t="shared" si="243"/>
        <v>1.836939094976124</v>
      </c>
      <c r="M2277">
        <v>12.700000000000001</v>
      </c>
      <c r="N2277">
        <v>36.700000000000003</v>
      </c>
      <c r="O2277">
        <v>1320</v>
      </c>
      <c r="P2277">
        <v>32.770000000000003</v>
      </c>
      <c r="Q2277">
        <v>21.75</v>
      </c>
      <c r="R2277" s="7">
        <v>35.948</v>
      </c>
      <c r="S2277">
        <v>2346.6</v>
      </c>
      <c r="T2277">
        <v>1</v>
      </c>
      <c r="U2277" s="9">
        <v>16.423999999999999</v>
      </c>
      <c r="V2277" s="9">
        <v>16.423999999999999</v>
      </c>
      <c r="W2277" s="9">
        <v>16.423999999999999</v>
      </c>
      <c r="X2277" s="9">
        <v>16.423999999999999</v>
      </c>
      <c r="Y2277" s="9">
        <v>16.423999999999999</v>
      </c>
    </row>
    <row r="2278" spans="1:25" hidden="1" x14ac:dyDescent="0.3">
      <c r="A2278" t="s">
        <v>2453</v>
      </c>
      <c r="B2278" t="s">
        <v>2454</v>
      </c>
      <c r="C2278" t="s">
        <v>2457</v>
      </c>
      <c r="D2278" t="s">
        <v>33</v>
      </c>
      <c r="E2278" s="52">
        <f>Transportation!E2278/1000000</f>
        <v>1.2E-5</v>
      </c>
      <c r="F2278" s="55">
        <f t="shared" si="240"/>
        <v>2.901098901098904E-6</v>
      </c>
      <c r="G2278" s="57">
        <f t="shared" si="241"/>
        <v>2.9010989010989042E-7</v>
      </c>
      <c r="H2278" s="4">
        <f t="shared" si="242"/>
        <v>4.6153846153846199E-8</v>
      </c>
      <c r="I2278">
        <v>187900</v>
      </c>
      <c r="J2278">
        <f t="shared" si="244"/>
        <v>1.8881559340074507</v>
      </c>
      <c r="K2278" s="50">
        <f t="shared" si="245"/>
        <v>369.56303031068336</v>
      </c>
      <c r="L2278" s="53">
        <f t="shared" si="243"/>
        <v>6.2801336580380296</v>
      </c>
      <c r="M2278">
        <v>9.0400000000000009</v>
      </c>
      <c r="N2278">
        <v>62.5</v>
      </c>
      <c r="O2278">
        <v>558</v>
      </c>
      <c r="P2278">
        <v>32.659999999999997</v>
      </c>
      <c r="Q2278">
        <v>14.26</v>
      </c>
      <c r="R2278" s="7">
        <v>8.9199000000000002</v>
      </c>
      <c r="S2278">
        <v>9265.4</v>
      </c>
      <c r="T2278">
        <v>1</v>
      </c>
      <c r="U2278" s="9">
        <v>22.196000000000002</v>
      </c>
      <c r="V2278" s="9">
        <v>22.196000000000002</v>
      </c>
      <c r="W2278" s="9">
        <v>22.196000000000002</v>
      </c>
      <c r="X2278" s="9">
        <v>22.196000000000002</v>
      </c>
      <c r="Y2278" s="9">
        <v>22.196000000000002</v>
      </c>
    </row>
    <row r="2279" spans="1:25" hidden="1" x14ac:dyDescent="0.3">
      <c r="A2279" t="s">
        <v>2453</v>
      </c>
      <c r="B2279" t="s">
        <v>2454</v>
      </c>
      <c r="C2279" t="s">
        <v>2458</v>
      </c>
      <c r="D2279" t="s">
        <v>33</v>
      </c>
      <c r="E2279" s="52">
        <f>Transportation!E2279/1000000</f>
        <v>4.7700000000000001E-6</v>
      </c>
      <c r="F2279" s="55">
        <f t="shared" si="240"/>
        <v>1.1531868131868143E-6</v>
      </c>
      <c r="G2279" s="57">
        <f t="shared" si="241"/>
        <v>1.1531868131868144E-7</v>
      </c>
      <c r="H2279" s="4">
        <f t="shared" si="242"/>
        <v>1.8346153846153863E-8</v>
      </c>
      <c r="I2279">
        <v>158300</v>
      </c>
      <c r="J2279">
        <f t="shared" si="244"/>
        <v>0.89088337807959572</v>
      </c>
      <c r="K2279" s="50">
        <f t="shared" si="245"/>
        <v>311.3455438966534</v>
      </c>
      <c r="L2279" s="53">
        <f t="shared" si="243"/>
        <v>2.4963531290701169</v>
      </c>
      <c r="M2279">
        <v>11.4</v>
      </c>
      <c r="N2279">
        <v>46.900000000000006</v>
      </c>
      <c r="O2279">
        <v>1120</v>
      </c>
      <c r="P2279">
        <v>32.49</v>
      </c>
      <c r="Q2279">
        <v>20.82</v>
      </c>
      <c r="R2279" s="7">
        <v>23.998999999999999</v>
      </c>
      <c r="S2279">
        <v>4522.8999999999996</v>
      </c>
      <c r="T2279">
        <v>4</v>
      </c>
      <c r="U2279" s="9">
        <v>17.356000000000002</v>
      </c>
      <c r="V2279" s="9">
        <v>17.614000000000001</v>
      </c>
      <c r="W2279" s="9">
        <v>17.209</v>
      </c>
      <c r="X2279" s="9">
        <v>19.061</v>
      </c>
      <c r="Y2279" s="9">
        <v>20.417000000000002</v>
      </c>
    </row>
    <row r="2280" spans="1:25" hidden="1" x14ac:dyDescent="0.3">
      <c r="A2280" t="s">
        <v>2453</v>
      </c>
      <c r="B2280" t="s">
        <v>2454</v>
      </c>
      <c r="C2280" t="s">
        <v>2459</v>
      </c>
      <c r="D2280" t="s">
        <v>33</v>
      </c>
      <c r="E2280" s="52">
        <f>Transportation!E2280/1000000</f>
        <v>4.0899999999999998E-6</v>
      </c>
      <c r="F2280" s="55">
        <f t="shared" si="240"/>
        <v>9.8879120879120971E-7</v>
      </c>
      <c r="G2280" s="57">
        <f t="shared" si="241"/>
        <v>9.8879120879120971E-8</v>
      </c>
      <c r="H2280" s="4">
        <f t="shared" si="242"/>
        <v>1.5730769230769246E-8</v>
      </c>
      <c r="I2280">
        <v>140400</v>
      </c>
      <c r="J2280">
        <f t="shared" si="244"/>
        <v>0.8612705395299145</v>
      </c>
      <c r="K2280" s="50">
        <f t="shared" si="245"/>
        <v>276.13969907195286</v>
      </c>
      <c r="L2280" s="53">
        <f t="shared" si="243"/>
        <v>2.1404788884479613</v>
      </c>
      <c r="M2280">
        <v>17.2</v>
      </c>
      <c r="N2280">
        <v>33.9</v>
      </c>
      <c r="O2280">
        <v>1150</v>
      </c>
      <c r="P2280">
        <v>32.78</v>
      </c>
      <c r="Q2280">
        <v>12.71</v>
      </c>
      <c r="R2280" s="7">
        <v>34.115000000000002</v>
      </c>
      <c r="S2280">
        <v>20332</v>
      </c>
      <c r="T2280">
        <v>2</v>
      </c>
      <c r="U2280" s="9">
        <v>21.59</v>
      </c>
      <c r="V2280" s="9">
        <v>21.611999999999998</v>
      </c>
      <c r="W2280" s="9">
        <v>21.571999999999999</v>
      </c>
      <c r="X2280" s="9">
        <v>21.643999999999998</v>
      </c>
      <c r="Y2280" s="9">
        <v>21.716000000000001</v>
      </c>
    </row>
    <row r="2281" spans="1:25" hidden="1" x14ac:dyDescent="0.3">
      <c r="A2281" t="s">
        <v>2453</v>
      </c>
      <c r="B2281" t="s">
        <v>2454</v>
      </c>
      <c r="C2281" t="s">
        <v>2460</v>
      </c>
      <c r="D2281" t="s">
        <v>33</v>
      </c>
      <c r="E2281" s="52">
        <f>Transportation!E2281/1000000</f>
        <v>8.5299999999999996E-6</v>
      </c>
      <c r="F2281" s="55">
        <f t="shared" si="240"/>
        <v>2.0621978021978044E-6</v>
      </c>
      <c r="G2281" s="57">
        <f t="shared" si="241"/>
        <v>2.0621978021978043E-7</v>
      </c>
      <c r="H2281" s="4">
        <f t="shared" si="242"/>
        <v>3.2807692307692341E-8</v>
      </c>
      <c r="I2281">
        <v>912000</v>
      </c>
      <c r="J2281">
        <f t="shared" si="244"/>
        <v>0.27652702713815785</v>
      </c>
      <c r="K2281" s="50">
        <f t="shared" si="245"/>
        <v>1793.7279597836255</v>
      </c>
      <c r="L2281" s="53">
        <f t="shared" si="243"/>
        <v>4.4641283419220317</v>
      </c>
      <c r="M2281">
        <v>86.9</v>
      </c>
      <c r="N2281">
        <v>97.800000000000011</v>
      </c>
      <c r="O2281">
        <v>1340</v>
      </c>
      <c r="P2281">
        <v>32.119999999999997</v>
      </c>
      <c r="Q2281">
        <v>20.100000000000001</v>
      </c>
      <c r="R2281" s="7">
        <v>13.724</v>
      </c>
      <c r="S2281">
        <v>23411</v>
      </c>
      <c r="T2281">
        <v>5</v>
      </c>
      <c r="U2281" s="9">
        <v>22.756</v>
      </c>
      <c r="V2281" s="9">
        <v>17.048999999999999</v>
      </c>
      <c r="W2281" s="9">
        <v>22.148</v>
      </c>
      <c r="X2281" s="9">
        <v>23.344000000000001</v>
      </c>
      <c r="Y2281" s="9">
        <v>23.963999999999999</v>
      </c>
    </row>
    <row r="2282" spans="1:25" hidden="1" x14ac:dyDescent="0.3">
      <c r="A2282" t="s">
        <v>2453</v>
      </c>
      <c r="B2282" t="s">
        <v>2454</v>
      </c>
      <c r="C2282" t="s">
        <v>2461</v>
      </c>
      <c r="D2282" t="s">
        <v>33</v>
      </c>
      <c r="E2282" s="52">
        <f>Transportation!E2282/1000000</f>
        <v>3.9199999999999997E-6</v>
      </c>
      <c r="F2282" s="55">
        <f t="shared" si="240"/>
        <v>9.476923076923086E-7</v>
      </c>
      <c r="G2282" s="57">
        <f t="shared" si="241"/>
        <v>9.476923076923086E-8</v>
      </c>
      <c r="H2282" s="4">
        <f t="shared" si="242"/>
        <v>1.5076923076923091E-8</v>
      </c>
      <c r="I2282">
        <v>121200</v>
      </c>
      <c r="J2282">
        <f t="shared" si="244"/>
        <v>0.95623985148514845</v>
      </c>
      <c r="K2282" s="50">
        <f t="shared" si="245"/>
        <v>238.3770051817713</v>
      </c>
      <c r="L2282" s="53">
        <f t="shared" si="243"/>
        <v>2.051510328292423</v>
      </c>
      <c r="M2282">
        <v>11.8</v>
      </c>
      <c r="N2282">
        <v>35.200000000000003</v>
      </c>
      <c r="O2282">
        <v>1320</v>
      </c>
      <c r="P2282">
        <v>32.76</v>
      </c>
      <c r="Q2282">
        <v>22.64</v>
      </c>
      <c r="R2282" s="7">
        <v>37.527000000000001</v>
      </c>
      <c r="S2282">
        <v>544.1</v>
      </c>
      <c r="T2282">
        <v>1</v>
      </c>
      <c r="U2282" s="9">
        <v>18.039000000000001</v>
      </c>
      <c r="V2282" s="9">
        <v>18.039000000000001</v>
      </c>
      <c r="W2282" s="9">
        <v>18.039000000000001</v>
      </c>
      <c r="X2282" s="9">
        <v>18.039000000000001</v>
      </c>
      <c r="Y2282" s="9">
        <v>18.039000000000001</v>
      </c>
    </row>
    <row r="2283" spans="1:25" hidden="1" x14ac:dyDescent="0.3">
      <c r="A2283" t="s">
        <v>2453</v>
      </c>
      <c r="B2283" t="s">
        <v>2454</v>
      </c>
      <c r="C2283" t="s">
        <v>2462</v>
      </c>
      <c r="D2283" t="s">
        <v>33</v>
      </c>
      <c r="E2283" s="52">
        <f>Transportation!E2283/1000000</f>
        <v>9.2599999999999994E-6</v>
      </c>
      <c r="F2283" s="55">
        <f t="shared" si="240"/>
        <v>2.2386813186813207E-6</v>
      </c>
      <c r="G2283" s="57">
        <f t="shared" si="241"/>
        <v>2.2386813186813209E-7</v>
      </c>
      <c r="H2283" s="4">
        <f t="shared" si="242"/>
        <v>3.5615384615384645E-8</v>
      </c>
      <c r="I2283">
        <v>148800</v>
      </c>
      <c r="J2283">
        <f t="shared" si="244"/>
        <v>1.8398882560483869</v>
      </c>
      <c r="K2283" s="50">
        <f t="shared" si="245"/>
        <v>292.66087764890733</v>
      </c>
      <c r="L2283" s="53">
        <f t="shared" si="243"/>
        <v>4.8461698061193461</v>
      </c>
      <c r="M2283">
        <v>8.48</v>
      </c>
      <c r="N2283">
        <v>51.1</v>
      </c>
      <c r="O2283">
        <v>616</v>
      </c>
      <c r="P2283">
        <v>32.159999999999997</v>
      </c>
      <c r="Q2283">
        <v>13.01</v>
      </c>
      <c r="R2283" s="7">
        <v>12.068</v>
      </c>
      <c r="S2283">
        <v>515.4</v>
      </c>
      <c r="T2283">
        <v>2</v>
      </c>
      <c r="U2283" s="9">
        <v>24.132999999999999</v>
      </c>
      <c r="V2283" s="9">
        <v>24.07</v>
      </c>
      <c r="W2283" s="9">
        <v>23.678000000000001</v>
      </c>
      <c r="X2283" s="9">
        <v>23.916</v>
      </c>
      <c r="Y2283" s="9">
        <v>24.154</v>
      </c>
    </row>
    <row r="2284" spans="1:25" hidden="1" x14ac:dyDescent="0.3">
      <c r="A2284" t="s">
        <v>2453</v>
      </c>
      <c r="B2284" t="s">
        <v>2454</v>
      </c>
      <c r="C2284" t="s">
        <v>2463</v>
      </c>
      <c r="D2284" t="s">
        <v>33</v>
      </c>
      <c r="E2284" s="52">
        <f>Transportation!E2284/1000000</f>
        <v>4.4100000000000001E-6</v>
      </c>
      <c r="F2284" s="55">
        <f t="shared" si="240"/>
        <v>1.0661538461538474E-6</v>
      </c>
      <c r="G2284" s="57">
        <f t="shared" si="241"/>
        <v>1.0661538461538473E-7</v>
      </c>
      <c r="H2284" s="4">
        <f t="shared" si="242"/>
        <v>1.6961538461538477E-8</v>
      </c>
      <c r="I2284">
        <v>308500</v>
      </c>
      <c r="J2284">
        <f t="shared" si="244"/>
        <v>0.4226363168557537</v>
      </c>
      <c r="K2284" s="50">
        <f t="shared" si="245"/>
        <v>606.75995130838646</v>
      </c>
      <c r="L2284" s="53">
        <f t="shared" si="243"/>
        <v>2.3079491193289763</v>
      </c>
      <c r="M2284">
        <v>48.6</v>
      </c>
      <c r="N2284">
        <v>44.2</v>
      </c>
      <c r="O2284">
        <v>1380</v>
      </c>
      <c r="P2284">
        <v>32.380000000000003</v>
      </c>
      <c r="Q2284">
        <v>15.09</v>
      </c>
      <c r="R2284" s="7">
        <v>31.291</v>
      </c>
      <c r="S2284">
        <v>25198</v>
      </c>
      <c r="T2284">
        <v>4</v>
      </c>
      <c r="U2284" s="9">
        <v>20.673999999999999</v>
      </c>
      <c r="V2284" s="9">
        <v>18.738</v>
      </c>
      <c r="W2284" s="9">
        <v>20.658000000000001</v>
      </c>
      <c r="X2284" s="9">
        <v>20.706</v>
      </c>
      <c r="Y2284" s="9">
        <v>20.754000000000001</v>
      </c>
    </row>
    <row r="2285" spans="1:25" hidden="1" x14ac:dyDescent="0.3">
      <c r="A2285" t="s">
        <v>2453</v>
      </c>
      <c r="B2285" t="s">
        <v>2454</v>
      </c>
      <c r="C2285" t="s">
        <v>2464</v>
      </c>
      <c r="D2285" t="s">
        <v>33</v>
      </c>
      <c r="E2285" s="52">
        <f>Transportation!E2285/1000000</f>
        <v>9.5299999999999985E-6</v>
      </c>
      <c r="F2285" s="55">
        <f t="shared" si="240"/>
        <v>2.3039560439560459E-6</v>
      </c>
      <c r="G2285" s="57">
        <f t="shared" si="241"/>
        <v>2.3039560439560461E-7</v>
      </c>
      <c r="H2285" s="4">
        <f t="shared" si="242"/>
        <v>3.6653846153846186E-8</v>
      </c>
      <c r="I2285">
        <v>125300</v>
      </c>
      <c r="J2285">
        <f t="shared" si="244"/>
        <v>2.248667388268156</v>
      </c>
      <c r="K2285" s="50">
        <f t="shared" si="245"/>
        <v>246.4409137729038</v>
      </c>
      <c r="L2285" s="53">
        <f t="shared" si="243"/>
        <v>4.9874728134252004</v>
      </c>
      <c r="M2285">
        <v>6.88</v>
      </c>
      <c r="N2285">
        <v>47.800000000000004</v>
      </c>
      <c r="O2285">
        <v>562</v>
      </c>
      <c r="P2285">
        <v>32.44</v>
      </c>
      <c r="Q2285">
        <v>13.63</v>
      </c>
      <c r="R2285" s="7">
        <v>11.760999999999999</v>
      </c>
      <c r="S2285">
        <v>3741.7</v>
      </c>
      <c r="T2285">
        <v>1</v>
      </c>
      <c r="U2285" s="9">
        <v>22.052</v>
      </c>
      <c r="V2285" s="9">
        <v>22.052</v>
      </c>
      <c r="W2285" s="9">
        <v>22.052</v>
      </c>
      <c r="X2285" s="9">
        <v>22.052</v>
      </c>
      <c r="Y2285" s="9">
        <v>22.052</v>
      </c>
    </row>
    <row r="2286" spans="1:25" hidden="1" x14ac:dyDescent="0.3">
      <c r="A2286" t="s">
        <v>2453</v>
      </c>
      <c r="B2286" t="s">
        <v>2454</v>
      </c>
      <c r="C2286" t="s">
        <v>2449</v>
      </c>
      <c r="D2286" t="s">
        <v>33</v>
      </c>
      <c r="E2286" s="52">
        <f>Transportation!E2286/1000000</f>
        <v>1.5100000000000001E-5</v>
      </c>
      <c r="F2286" s="55">
        <f t="shared" si="240"/>
        <v>3.6505494505494547E-6</v>
      </c>
      <c r="G2286" s="57">
        <f t="shared" si="241"/>
        <v>3.6505494505494549E-7</v>
      </c>
      <c r="H2286" s="4">
        <f t="shared" si="242"/>
        <v>5.8076923076923135E-8</v>
      </c>
      <c r="I2286">
        <v>1877000</v>
      </c>
      <c r="J2286">
        <f t="shared" si="244"/>
        <v>0.23784611747469367</v>
      </c>
      <c r="K2286" s="50">
        <f t="shared" si="245"/>
        <v>3691.69668915994</v>
      </c>
      <c r="L2286" s="53">
        <f t="shared" si="243"/>
        <v>7.9025015196978545</v>
      </c>
      <c r="M2286">
        <v>161</v>
      </c>
      <c r="N2286">
        <v>148</v>
      </c>
      <c r="O2286">
        <v>1140</v>
      </c>
      <c r="P2286">
        <v>32.869999999999997</v>
      </c>
      <c r="Q2286">
        <v>13.19</v>
      </c>
      <c r="R2286" s="7">
        <v>7.7417999999999996</v>
      </c>
      <c r="S2286" s="8">
        <v>288330</v>
      </c>
      <c r="T2286">
        <v>10</v>
      </c>
      <c r="U2286" s="9">
        <v>20.542999999999999</v>
      </c>
      <c r="V2286" s="9">
        <v>18.216999999999999</v>
      </c>
      <c r="W2286" s="9">
        <v>20.224</v>
      </c>
      <c r="X2286" s="9">
        <v>20.489000000000001</v>
      </c>
      <c r="Y2286" s="9">
        <v>21.667999999999999</v>
      </c>
    </row>
    <row r="2287" spans="1:25" hidden="1" x14ac:dyDescent="0.3">
      <c r="A2287" t="s">
        <v>2453</v>
      </c>
      <c r="B2287" t="s">
        <v>2454</v>
      </c>
      <c r="C2287" t="s">
        <v>2465</v>
      </c>
      <c r="D2287" t="s">
        <v>33</v>
      </c>
      <c r="E2287" s="52">
        <f>Transportation!E2287/1000000</f>
        <v>3.54E-6</v>
      </c>
      <c r="F2287" s="55">
        <f t="shared" si="240"/>
        <v>8.5582417582417666E-7</v>
      </c>
      <c r="G2287" s="57">
        <f t="shared" si="241"/>
        <v>8.5582417582417666E-8</v>
      </c>
      <c r="H2287" s="4">
        <f t="shared" si="242"/>
        <v>1.3615384615384628E-8</v>
      </c>
      <c r="I2287">
        <v>146800</v>
      </c>
      <c r="J2287">
        <f t="shared" si="244"/>
        <v>0.71295250340599459</v>
      </c>
      <c r="K2287" s="50">
        <f t="shared" si="245"/>
        <v>288.72726370201343</v>
      </c>
      <c r="L2287" s="53">
        <f t="shared" si="243"/>
        <v>1.8526394291212192</v>
      </c>
      <c r="M2287">
        <v>25.200000000000003</v>
      </c>
      <c r="N2287">
        <v>29.3</v>
      </c>
      <c r="O2287">
        <v>992</v>
      </c>
      <c r="P2287">
        <v>32.090000000000003</v>
      </c>
      <c r="Q2287">
        <v>23.93</v>
      </c>
      <c r="R2287" s="7">
        <v>33.911000000000001</v>
      </c>
      <c r="S2287">
        <v>373.7</v>
      </c>
      <c r="T2287">
        <v>4</v>
      </c>
      <c r="U2287" s="9">
        <v>21.298999999999999</v>
      </c>
      <c r="V2287" s="9">
        <v>18.446999999999999</v>
      </c>
      <c r="W2287" s="9">
        <v>21.283999999999999</v>
      </c>
      <c r="X2287" s="9">
        <v>21.404</v>
      </c>
      <c r="Y2287" s="9">
        <v>21.524000000000001</v>
      </c>
    </row>
    <row r="2288" spans="1:25" hidden="1" x14ac:dyDescent="0.3">
      <c r="A2288" t="s">
        <v>2453</v>
      </c>
      <c r="B2288" t="s">
        <v>2454</v>
      </c>
      <c r="C2288" t="s">
        <v>2466</v>
      </c>
      <c r="D2288" t="s">
        <v>33</v>
      </c>
      <c r="E2288" s="52">
        <f>Transportation!E2288/1000000</f>
        <v>1.19E-5</v>
      </c>
      <c r="F2288" s="55">
        <f t="shared" si="240"/>
        <v>2.8769230769230798E-6</v>
      </c>
      <c r="G2288" s="57">
        <f t="shared" si="241"/>
        <v>2.8769230769230799E-7</v>
      </c>
      <c r="H2288" s="4">
        <f t="shared" si="242"/>
        <v>4.5769230769230812E-8</v>
      </c>
      <c r="I2288">
        <v>134700</v>
      </c>
      <c r="J2288">
        <f t="shared" si="244"/>
        <v>2.6119373608017815</v>
      </c>
      <c r="K2288" s="50">
        <f t="shared" si="245"/>
        <v>264.92889932330519</v>
      </c>
      <c r="L2288" s="53">
        <f t="shared" si="243"/>
        <v>6.2277992108877118</v>
      </c>
      <c r="M2288">
        <v>5.14</v>
      </c>
      <c r="N2288">
        <v>59.400000000000006</v>
      </c>
      <c r="O2288">
        <v>587</v>
      </c>
      <c r="P2288">
        <v>32.06</v>
      </c>
      <c r="Q2288">
        <v>12.55</v>
      </c>
      <c r="R2288" s="7">
        <v>9.8872999999999998</v>
      </c>
      <c r="S2288">
        <v>1212.2</v>
      </c>
      <c r="T2288">
        <v>1</v>
      </c>
      <c r="U2288" s="9">
        <v>25.768000000000001</v>
      </c>
      <c r="V2288" s="9">
        <v>25.768000000000001</v>
      </c>
      <c r="W2288" s="9">
        <v>25.768000000000001</v>
      </c>
      <c r="X2288" s="9">
        <v>25.768000000000001</v>
      </c>
      <c r="Y2288" s="9">
        <v>25.768000000000001</v>
      </c>
    </row>
    <row r="2289" spans="1:25" hidden="1" x14ac:dyDescent="0.3">
      <c r="A2289" t="s">
        <v>2453</v>
      </c>
      <c r="B2289" t="s">
        <v>2454</v>
      </c>
      <c r="C2289" t="s">
        <v>2467</v>
      </c>
      <c r="D2289" t="s">
        <v>33</v>
      </c>
      <c r="E2289" s="52">
        <f>Transportation!E2289/1000000</f>
        <v>4.1799999999999998E-6</v>
      </c>
      <c r="F2289" s="55">
        <f t="shared" si="240"/>
        <v>1.0105494505494516E-6</v>
      </c>
      <c r="G2289" s="57">
        <f t="shared" si="241"/>
        <v>1.0105494505494516E-7</v>
      </c>
      <c r="H2289" s="4">
        <f t="shared" si="242"/>
        <v>1.6076923076923093E-8</v>
      </c>
      <c r="I2289">
        <v>156600</v>
      </c>
      <c r="J2289">
        <f t="shared" si="244"/>
        <v>0.78916518199233721</v>
      </c>
      <c r="K2289" s="50">
        <f t="shared" si="245"/>
        <v>308.00197204179358</v>
      </c>
      <c r="L2289" s="53">
        <f t="shared" si="243"/>
        <v>2.1875798908832467</v>
      </c>
      <c r="M2289">
        <v>18.5</v>
      </c>
      <c r="N2289">
        <v>36.4</v>
      </c>
      <c r="O2289">
        <v>1040</v>
      </c>
      <c r="P2289">
        <v>32.47</v>
      </c>
      <c r="Q2289">
        <v>14.55</v>
      </c>
      <c r="R2289" s="7">
        <v>28.489000000000001</v>
      </c>
      <c r="S2289">
        <v>6959.9</v>
      </c>
      <c r="T2289">
        <v>2</v>
      </c>
      <c r="U2289" s="9">
        <v>20.513000000000002</v>
      </c>
      <c r="V2289" s="9">
        <v>20.385999999999999</v>
      </c>
      <c r="W2289" s="9">
        <v>20.513000000000002</v>
      </c>
      <c r="X2289" s="9">
        <v>20.513000000000002</v>
      </c>
      <c r="Y2289" s="9">
        <v>20.513000000000002</v>
      </c>
    </row>
    <row r="2290" spans="1:25" hidden="1" x14ac:dyDescent="0.3">
      <c r="A2290" t="s">
        <v>2468</v>
      </c>
      <c r="B2290" t="s">
        <v>2469</v>
      </c>
      <c r="C2290" t="s">
        <v>2470</v>
      </c>
      <c r="D2290" t="s">
        <v>29</v>
      </c>
      <c r="E2290" s="52">
        <f>Transportation!E2290/1000000</f>
        <v>1.6699999999999999E-5</v>
      </c>
      <c r="F2290" s="55">
        <f t="shared" si="240"/>
        <v>4.0373626373626415E-6</v>
      </c>
      <c r="G2290" s="57">
        <f t="shared" si="241"/>
        <v>4.0373626373626416E-7</v>
      </c>
      <c r="H2290" s="4">
        <f t="shared" si="242"/>
        <v>6.4230769230769293E-8</v>
      </c>
      <c r="I2290">
        <v>378900</v>
      </c>
      <c r="J2290">
        <f t="shared" si="244"/>
        <v>1.3030925376088678</v>
      </c>
      <c r="K2290" s="50">
        <f>I2290*CVDLTU</f>
        <v>3150.8391610568588</v>
      </c>
      <c r="L2290" s="53">
        <f t="shared" si="243"/>
        <v>36.952514981810808</v>
      </c>
      <c r="M2290">
        <v>74</v>
      </c>
      <c r="N2290">
        <v>44</v>
      </c>
      <c r="O2290">
        <v>339</v>
      </c>
      <c r="P2290">
        <v>54.9</v>
      </c>
      <c r="Q2290">
        <v>23.93</v>
      </c>
      <c r="R2290" s="7">
        <v>7.6920999999999999</v>
      </c>
      <c r="S2290" s="8">
        <v>405580</v>
      </c>
      <c r="T2290">
        <v>7</v>
      </c>
      <c r="U2290" s="9">
        <v>12.978</v>
      </c>
      <c r="V2290" s="9">
        <v>12.878</v>
      </c>
      <c r="W2290" s="9">
        <v>11.587999999999999</v>
      </c>
      <c r="X2290" s="9">
        <v>12.547000000000001</v>
      </c>
      <c r="Y2290" s="9">
        <v>13.199</v>
      </c>
    </row>
    <row r="2291" spans="1:25" hidden="1" x14ac:dyDescent="0.3">
      <c r="A2291" t="s">
        <v>2468</v>
      </c>
      <c r="B2291" t="s">
        <v>2469</v>
      </c>
      <c r="C2291" t="s">
        <v>2471</v>
      </c>
      <c r="D2291" t="s">
        <v>29</v>
      </c>
      <c r="E2291" s="52">
        <f>Transportation!E2291/1000000</f>
        <v>7.1900000000000006E-6</v>
      </c>
      <c r="F2291" s="55">
        <f t="shared" si="240"/>
        <v>1.7382417582417601E-6</v>
      </c>
      <c r="G2291" s="57">
        <f t="shared" si="241"/>
        <v>1.7382417582417601E-7</v>
      </c>
      <c r="H2291" s="4">
        <f t="shared" si="242"/>
        <v>2.7653846153846182E-8</v>
      </c>
      <c r="I2291">
        <v>193000</v>
      </c>
      <c r="J2291">
        <f t="shared" si="244"/>
        <v>1.1014251101036272</v>
      </c>
      <c r="K2291" s="50">
        <f>I2291*CVDLTU</f>
        <v>1604.9405069516329</v>
      </c>
      <c r="L2291" s="53">
        <f t="shared" si="243"/>
        <v>15.909495971210761</v>
      </c>
      <c r="M2291">
        <v>27.5</v>
      </c>
      <c r="N2291">
        <v>36.800000000000004</v>
      </c>
      <c r="O2291">
        <v>690</v>
      </c>
      <c r="P2291">
        <v>55.7</v>
      </c>
      <c r="Q2291">
        <v>21.16</v>
      </c>
      <c r="R2291" s="7">
        <v>18.776</v>
      </c>
      <c r="S2291" s="8">
        <v>104980</v>
      </c>
      <c r="T2291">
        <v>3</v>
      </c>
      <c r="U2291" s="9">
        <v>11.385</v>
      </c>
      <c r="V2291" s="9">
        <v>5.6798000000000002</v>
      </c>
      <c r="W2291" s="9">
        <v>11.385</v>
      </c>
      <c r="X2291" s="9">
        <v>11.385</v>
      </c>
      <c r="Y2291" s="9">
        <v>11.385</v>
      </c>
    </row>
    <row r="2292" spans="1:25" hidden="1" x14ac:dyDescent="0.3">
      <c r="A2292" t="s">
        <v>2468</v>
      </c>
      <c r="B2292" t="s">
        <v>2469</v>
      </c>
      <c r="C2292" t="s">
        <v>2472</v>
      </c>
      <c r="D2292" t="s">
        <v>29</v>
      </c>
      <c r="E2292" s="52">
        <f>Transportation!E2292/1000000</f>
        <v>1.08E-5</v>
      </c>
      <c r="F2292" s="55">
        <f t="shared" si="240"/>
        <v>2.6109890109890137E-6</v>
      </c>
      <c r="G2292" s="57">
        <f t="shared" si="241"/>
        <v>2.6109890109890138E-7</v>
      </c>
      <c r="H2292" s="4">
        <f t="shared" si="242"/>
        <v>4.153846153846158E-8</v>
      </c>
      <c r="I2292">
        <v>119800</v>
      </c>
      <c r="J2292">
        <f t="shared" si="244"/>
        <v>2.665325959933222</v>
      </c>
      <c r="K2292" s="50">
        <f>I2292*CVDLTU</f>
        <v>996.2273198590965</v>
      </c>
      <c r="L2292" s="53">
        <f t="shared" si="243"/>
        <v>23.897434838536324</v>
      </c>
      <c r="M2292">
        <v>25.6</v>
      </c>
      <c r="N2292">
        <v>23.700000000000003</v>
      </c>
      <c r="O2292">
        <v>291</v>
      </c>
      <c r="P2292">
        <v>55.74</v>
      </c>
      <c r="Q2292">
        <v>24.35</v>
      </c>
      <c r="R2292" s="7">
        <v>12.276</v>
      </c>
      <c r="S2292" s="8">
        <v>113770</v>
      </c>
      <c r="T2292">
        <v>3</v>
      </c>
      <c r="U2292" s="9">
        <v>10.417999999999999</v>
      </c>
      <c r="V2292" s="9">
        <v>10.416</v>
      </c>
      <c r="W2292" s="9">
        <v>10.316000000000001</v>
      </c>
      <c r="X2292" s="9">
        <v>10.417999999999999</v>
      </c>
      <c r="Y2292" s="9">
        <v>10.417999999999999</v>
      </c>
    </row>
    <row r="2293" spans="1:25" hidden="1" x14ac:dyDescent="0.3">
      <c r="A2293" t="s">
        <v>2468</v>
      </c>
      <c r="B2293" t="s">
        <v>2469</v>
      </c>
      <c r="C2293" t="s">
        <v>2473</v>
      </c>
      <c r="D2293" t="s">
        <v>29</v>
      </c>
      <c r="E2293" s="52">
        <f>Transportation!E2293/1000000</f>
        <v>9.980000000000001E-6</v>
      </c>
      <c r="F2293" s="55">
        <f t="shared" si="240"/>
        <v>2.4127472527472555E-6</v>
      </c>
      <c r="G2293" s="57">
        <f t="shared" si="241"/>
        <v>2.4127472527472553E-7</v>
      </c>
      <c r="H2293" s="4">
        <f t="shared" si="242"/>
        <v>3.8384615384615422E-8</v>
      </c>
      <c r="I2293">
        <v>133900</v>
      </c>
      <c r="J2293">
        <f t="shared" si="244"/>
        <v>2.2036030059746081</v>
      </c>
      <c r="K2293" s="50">
        <f>I2293*CVDLTU</f>
        <v>1113.479450159708</v>
      </c>
      <c r="L2293" s="53">
        <f t="shared" si="243"/>
        <v>22.082999971165975</v>
      </c>
      <c r="M2293">
        <v>18.900000000000002</v>
      </c>
      <c r="N2293">
        <v>30.8</v>
      </c>
      <c r="O2293">
        <v>429</v>
      </c>
      <c r="P2293">
        <v>55.93</v>
      </c>
      <c r="Q2293">
        <v>23.31</v>
      </c>
      <c r="R2293" s="7">
        <v>13.95</v>
      </c>
      <c r="S2293">
        <v>73576</v>
      </c>
      <c r="T2293">
        <v>2</v>
      </c>
      <c r="U2293" s="9">
        <v>10.311999999999999</v>
      </c>
      <c r="V2293" s="9">
        <v>10.3</v>
      </c>
      <c r="W2293" s="9">
        <v>10.265000000000001</v>
      </c>
      <c r="X2293" s="9">
        <v>10.291</v>
      </c>
      <c r="Y2293" s="9">
        <v>10.316000000000001</v>
      </c>
    </row>
    <row r="2294" spans="1:25" hidden="1" x14ac:dyDescent="0.3">
      <c r="A2294" t="s">
        <v>2468</v>
      </c>
      <c r="B2294" t="s">
        <v>2469</v>
      </c>
      <c r="C2294" t="s">
        <v>2474</v>
      </c>
      <c r="D2294" t="s">
        <v>29</v>
      </c>
      <c r="E2294" s="52">
        <f>Transportation!E2294/1000000</f>
        <v>1.7800000000000002E-5</v>
      </c>
      <c r="F2294" s="55">
        <f t="shared" si="240"/>
        <v>4.3032967032967084E-6</v>
      </c>
      <c r="G2294" s="57">
        <f t="shared" si="241"/>
        <v>4.3032967032967082E-7</v>
      </c>
      <c r="H2294" s="4">
        <f t="shared" si="242"/>
        <v>6.8461538461538538E-8</v>
      </c>
      <c r="I2294">
        <v>542300</v>
      </c>
      <c r="J2294">
        <f t="shared" si="244"/>
        <v>0.97042905218513753</v>
      </c>
      <c r="K2294" s="50">
        <f>I2294*CVDLTU</f>
        <v>4509.6333519164273</v>
      </c>
      <c r="L2294" s="53">
        <f t="shared" si="243"/>
        <v>39.386512974624686</v>
      </c>
      <c r="M2294">
        <v>76.800000000000011</v>
      </c>
      <c r="N2294">
        <v>61.900000000000006</v>
      </c>
      <c r="O2294">
        <v>470</v>
      </c>
      <c r="P2294">
        <v>54.69</v>
      </c>
      <c r="Q2294">
        <v>25.24</v>
      </c>
      <c r="R2294" s="7">
        <v>7.5910000000000002</v>
      </c>
      <c r="S2294" s="8">
        <v>428150</v>
      </c>
      <c r="T2294">
        <v>6</v>
      </c>
      <c r="U2294" s="9">
        <v>11.334</v>
      </c>
      <c r="V2294" s="9">
        <v>11.345000000000001</v>
      </c>
      <c r="W2294" s="9">
        <v>10.928000000000001</v>
      </c>
      <c r="X2294" s="9">
        <v>11.335000000000001</v>
      </c>
      <c r="Y2294" s="9">
        <v>11.638999999999999</v>
      </c>
    </row>
    <row r="2295" spans="1:25" hidden="1" x14ac:dyDescent="0.3">
      <c r="A2295" t="s">
        <v>2475</v>
      </c>
      <c r="B2295" t="s">
        <v>2476</v>
      </c>
      <c r="C2295" t="s">
        <v>2477</v>
      </c>
      <c r="D2295" t="s">
        <v>29</v>
      </c>
      <c r="E2295" s="52">
        <f>Transportation!E2295/1000000</f>
        <v>9.0999999999999993E-6</v>
      </c>
      <c r="F2295" s="55">
        <f t="shared" si="240"/>
        <v>2.2000000000000022E-6</v>
      </c>
      <c r="G2295" s="57">
        <f t="shared" si="241"/>
        <v>2.2000000000000022E-7</v>
      </c>
      <c r="H2295" s="4">
        <f t="shared" si="242"/>
        <v>3.5000000000000029E-8</v>
      </c>
      <c r="I2295">
        <v>102700</v>
      </c>
      <c r="J2295">
        <f t="shared" si="244"/>
        <v>2.6197167721518988</v>
      </c>
      <c r="K2295" s="50">
        <f>I2295*CVDMDA</f>
        <v>663.67799965303516</v>
      </c>
      <c r="L2295" s="53">
        <f t="shared" si="243"/>
        <v>15.647835482993504</v>
      </c>
      <c r="M2295">
        <v>18.100000000000001</v>
      </c>
      <c r="N2295">
        <v>24.200000000000003</v>
      </c>
      <c r="O2295">
        <v>351</v>
      </c>
      <c r="P2295">
        <v>42.14</v>
      </c>
      <c r="Q2295">
        <v>21.69</v>
      </c>
      <c r="R2295" s="7">
        <v>14.513</v>
      </c>
      <c r="S2295">
        <v>46491</v>
      </c>
      <c r="T2295">
        <v>2</v>
      </c>
      <c r="U2295" s="9">
        <v>17.16</v>
      </c>
      <c r="V2295" s="9">
        <v>17.16</v>
      </c>
      <c r="W2295" s="9">
        <v>17.16</v>
      </c>
      <c r="X2295" s="9">
        <v>17.16</v>
      </c>
      <c r="Y2295" s="9">
        <v>17.16</v>
      </c>
    </row>
    <row r="2296" spans="1:25" hidden="1" x14ac:dyDescent="0.3">
      <c r="A2296" t="s">
        <v>2475</v>
      </c>
      <c r="B2296" t="s">
        <v>2476</v>
      </c>
      <c r="C2296" t="s">
        <v>2478</v>
      </c>
      <c r="D2296" t="s">
        <v>29</v>
      </c>
      <c r="E2296" s="52">
        <f>Transportation!E2296/1000000</f>
        <v>1.8199999999999999E-5</v>
      </c>
      <c r="F2296" s="55">
        <f t="shared" si="240"/>
        <v>4.4000000000000045E-6</v>
      </c>
      <c r="G2296" s="57">
        <f t="shared" si="241"/>
        <v>4.4000000000000045E-7</v>
      </c>
      <c r="H2296" s="4">
        <f t="shared" si="242"/>
        <v>7.0000000000000058E-8</v>
      </c>
      <c r="I2296">
        <v>500000</v>
      </c>
      <c r="J2296">
        <f t="shared" si="244"/>
        <v>1.07617965</v>
      </c>
      <c r="K2296" s="50">
        <f>I2296*CVDMDA</f>
        <v>3231.1489759154583</v>
      </c>
      <c r="L2296" s="53">
        <f t="shared" si="243"/>
        <v>31.295670965987011</v>
      </c>
      <c r="M2296">
        <v>93.2</v>
      </c>
      <c r="N2296">
        <v>51.800000000000004</v>
      </c>
      <c r="O2296">
        <v>350</v>
      </c>
      <c r="P2296">
        <v>42.01</v>
      </c>
      <c r="Q2296">
        <v>21.43</v>
      </c>
      <c r="R2296" s="7">
        <v>6.7554999999999996</v>
      </c>
      <c r="S2296" s="8">
        <v>458530</v>
      </c>
      <c r="T2296">
        <v>6</v>
      </c>
      <c r="U2296" s="9">
        <v>18.972000000000001</v>
      </c>
      <c r="V2296" s="9">
        <v>18.943000000000001</v>
      </c>
      <c r="W2296" s="9">
        <v>18.137</v>
      </c>
      <c r="X2296" s="9">
        <v>18.963999999999999</v>
      </c>
      <c r="Y2296" s="9">
        <v>19.254999999999999</v>
      </c>
    </row>
    <row r="2297" spans="1:25" hidden="1" x14ac:dyDescent="0.3">
      <c r="A2297" t="s">
        <v>2479</v>
      </c>
      <c r="B2297" t="s">
        <v>2480</v>
      </c>
      <c r="C2297" t="s">
        <v>2481</v>
      </c>
      <c r="D2297" t="s">
        <v>69</v>
      </c>
      <c r="E2297" s="52">
        <f>Transportation!E2297/1000000</f>
        <v>3.6899999999999996E-5</v>
      </c>
      <c r="F2297" s="55">
        <f t="shared" si="240"/>
        <v>8.9208791208791288E-6</v>
      </c>
      <c r="G2297" s="57">
        <f t="shared" si="241"/>
        <v>8.920879120879129E-7</v>
      </c>
      <c r="H2297" s="4">
        <f t="shared" si="242"/>
        <v>1.4192307692307705E-7</v>
      </c>
      <c r="I2297">
        <v>1403000</v>
      </c>
      <c r="J2297">
        <f t="shared" si="244"/>
        <v>0.77759254276550238</v>
      </c>
      <c r="K2297" s="50">
        <f t="shared" ref="K2297:K2302" si="246">I2297*CVDMDG</f>
        <v>1810.2558082288385</v>
      </c>
      <c r="L2297" s="53">
        <f t="shared" si="243"/>
        <v>12.66877275279014</v>
      </c>
      <c r="M2297">
        <v>94.4</v>
      </c>
      <c r="N2297">
        <v>144</v>
      </c>
      <c r="O2297">
        <v>501</v>
      </c>
      <c r="P2297">
        <v>-18.899999999999999</v>
      </c>
      <c r="Q2297">
        <v>47.52</v>
      </c>
      <c r="R2297" s="7">
        <v>3.4674</v>
      </c>
      <c r="S2297" s="8">
        <v>1300700</v>
      </c>
      <c r="T2297">
        <v>4</v>
      </c>
      <c r="U2297" s="9">
        <v>5.3868999999999998</v>
      </c>
      <c r="V2297" s="9">
        <v>5.3613999999999997</v>
      </c>
      <c r="W2297" s="9">
        <v>5.2824999999999998</v>
      </c>
      <c r="X2297" s="9">
        <v>5.3906000000000001</v>
      </c>
      <c r="Y2297" s="9">
        <v>5.4446000000000003</v>
      </c>
    </row>
    <row r="2298" spans="1:25" hidden="1" x14ac:dyDescent="0.3">
      <c r="A2298" t="s">
        <v>2479</v>
      </c>
      <c r="B2298" t="s">
        <v>2480</v>
      </c>
      <c r="C2298" t="s">
        <v>2482</v>
      </c>
      <c r="D2298" t="s">
        <v>69</v>
      </c>
      <c r="E2298" s="52">
        <f>Transportation!E2298/1000000</f>
        <v>1.9900000000000003E-5</v>
      </c>
      <c r="F2298" s="55">
        <f t="shared" si="240"/>
        <v>4.8109890109890168E-6</v>
      </c>
      <c r="G2298" s="57">
        <f t="shared" si="241"/>
        <v>4.8109890109890166E-7</v>
      </c>
      <c r="H2298" s="4">
        <f t="shared" si="242"/>
        <v>7.6538461538461622E-8</v>
      </c>
      <c r="I2298">
        <v>160400</v>
      </c>
      <c r="J2298">
        <f t="shared" si="244"/>
        <v>3.6680234569825441</v>
      </c>
      <c r="K2298" s="50">
        <f t="shared" si="246"/>
        <v>206.96010808261275</v>
      </c>
      <c r="L2298" s="53">
        <f t="shared" si="243"/>
        <v>6.832210779959996</v>
      </c>
      <c r="M2298">
        <v>11.600000000000001</v>
      </c>
      <c r="N2298">
        <v>47</v>
      </c>
      <c r="O2298">
        <v>307</v>
      </c>
      <c r="P2298">
        <v>-19.87</v>
      </c>
      <c r="Q2298">
        <v>47.03</v>
      </c>
      <c r="R2298" s="7">
        <v>6.5151000000000003</v>
      </c>
      <c r="S2298">
        <v>81694</v>
      </c>
      <c r="T2298">
        <v>1</v>
      </c>
      <c r="U2298" s="9">
        <v>4.4650999999999996</v>
      </c>
      <c r="V2298" s="9">
        <v>4.4650999999999996</v>
      </c>
      <c r="W2298" s="9">
        <v>4.4650999999999996</v>
      </c>
      <c r="X2298" s="9">
        <v>4.4650999999999996</v>
      </c>
      <c r="Y2298" s="9">
        <v>4.4650999999999996</v>
      </c>
    </row>
    <row r="2299" spans="1:25" hidden="1" x14ac:dyDescent="0.3">
      <c r="A2299" t="s">
        <v>2479</v>
      </c>
      <c r="B2299" t="s">
        <v>2480</v>
      </c>
      <c r="C2299" t="s">
        <v>2483</v>
      </c>
      <c r="D2299" t="s">
        <v>69</v>
      </c>
      <c r="E2299" s="52">
        <f>Transportation!E2299/1000000</f>
        <v>1.5E-5</v>
      </c>
      <c r="F2299" s="55">
        <f t="shared" si="240"/>
        <v>3.6263736263736304E-6</v>
      </c>
      <c r="G2299" s="57">
        <f t="shared" si="241"/>
        <v>3.62637362637363E-7</v>
      </c>
      <c r="H2299" s="4">
        <f t="shared" si="242"/>
        <v>5.7692307692307748E-8</v>
      </c>
      <c r="I2299">
        <v>144200</v>
      </c>
      <c r="J2299">
        <f t="shared" si="244"/>
        <v>3.0754550970873789</v>
      </c>
      <c r="K2299" s="50">
        <f t="shared" si="246"/>
        <v>186.05765327626409</v>
      </c>
      <c r="L2299" s="53">
        <f t="shared" si="243"/>
        <v>5.1499076230854239</v>
      </c>
      <c r="M2299">
        <v>12.4</v>
      </c>
      <c r="N2299">
        <v>41</v>
      </c>
      <c r="O2299">
        <v>335</v>
      </c>
      <c r="P2299">
        <v>-21.45</v>
      </c>
      <c r="Q2299">
        <v>47.09</v>
      </c>
      <c r="R2299" s="7">
        <v>8.1708999999999996</v>
      </c>
      <c r="S2299">
        <v>62882</v>
      </c>
      <c r="T2299">
        <v>2</v>
      </c>
      <c r="U2299" s="9">
        <v>4.7988</v>
      </c>
      <c r="V2299" s="9">
        <v>4.8117000000000001</v>
      </c>
      <c r="W2299" s="9">
        <v>4.7934000000000001</v>
      </c>
      <c r="X2299" s="9">
        <v>4.8207000000000004</v>
      </c>
      <c r="Y2299" s="9">
        <v>4.8479999999999999</v>
      </c>
    </row>
    <row r="2300" spans="1:25" hidden="1" x14ac:dyDescent="0.3">
      <c r="A2300" t="s">
        <v>2479</v>
      </c>
      <c r="B2300" t="s">
        <v>2480</v>
      </c>
      <c r="C2300" t="s">
        <v>2484</v>
      </c>
      <c r="D2300" t="s">
        <v>69</v>
      </c>
      <c r="E2300" s="52">
        <f>Transportation!E2300/1000000</f>
        <v>3.0400000000000001E-6</v>
      </c>
      <c r="F2300" s="55">
        <f t="shared" si="240"/>
        <v>7.3494505494505573E-7</v>
      </c>
      <c r="G2300" s="57">
        <f t="shared" si="241"/>
        <v>7.3494505494505579E-8</v>
      </c>
      <c r="H2300" s="4">
        <f t="shared" si="242"/>
        <v>1.1692307692307704E-8</v>
      </c>
      <c r="I2300">
        <v>135700</v>
      </c>
      <c r="J2300">
        <f t="shared" si="244"/>
        <v>0.66233411938098752</v>
      </c>
      <c r="K2300" s="50">
        <f t="shared" si="246"/>
        <v>175.09031587787126</v>
      </c>
      <c r="L2300" s="53">
        <f t="shared" si="243"/>
        <v>1.0437146116119793</v>
      </c>
      <c r="M2300">
        <v>14.9</v>
      </c>
      <c r="N2300">
        <v>35.200000000000003</v>
      </c>
      <c r="O2300">
        <v>2320</v>
      </c>
      <c r="P2300">
        <v>-15.71</v>
      </c>
      <c r="Q2300">
        <v>46.33</v>
      </c>
      <c r="R2300" s="7">
        <v>65.956999999999994</v>
      </c>
      <c r="S2300" s="8">
        <v>107440</v>
      </c>
      <c r="T2300">
        <v>3</v>
      </c>
      <c r="U2300" s="9">
        <v>5.7127999999999997</v>
      </c>
      <c r="V2300" s="9">
        <v>5.6033999999999997</v>
      </c>
      <c r="W2300" s="9">
        <v>4.5747999999999998</v>
      </c>
      <c r="X2300" s="9">
        <v>5.1443000000000003</v>
      </c>
      <c r="Y2300" s="9">
        <v>5.7138999999999998</v>
      </c>
    </row>
    <row r="2301" spans="1:25" hidden="1" x14ac:dyDescent="0.3">
      <c r="A2301" t="s">
        <v>2479</v>
      </c>
      <c r="B2301" t="s">
        <v>2480</v>
      </c>
      <c r="C2301" t="s">
        <v>2485</v>
      </c>
      <c r="D2301" t="s">
        <v>69</v>
      </c>
      <c r="E2301" s="52">
        <f>Transportation!E2301/1000000</f>
        <v>1.4600000000000001E-5</v>
      </c>
      <c r="F2301" s="55">
        <f t="shared" si="240"/>
        <v>3.5296703296703335E-6</v>
      </c>
      <c r="G2301" s="57">
        <f t="shared" si="241"/>
        <v>3.5296703296703337E-7</v>
      </c>
      <c r="H2301" s="4">
        <f t="shared" si="242"/>
        <v>5.6153846153846209E-8</v>
      </c>
      <c r="I2301">
        <v>179000</v>
      </c>
      <c r="J2301">
        <f t="shared" si="244"/>
        <v>2.4114775139664806</v>
      </c>
      <c r="K2301" s="50">
        <f t="shared" si="246"/>
        <v>230.95922286027235</v>
      </c>
      <c r="L2301" s="53">
        <f t="shared" si="243"/>
        <v>5.0125767531364795</v>
      </c>
      <c r="M2301">
        <v>22.200000000000003</v>
      </c>
      <c r="N2301">
        <v>38</v>
      </c>
      <c r="O2301">
        <v>332</v>
      </c>
      <c r="P2301">
        <v>-18.149999999999999</v>
      </c>
      <c r="Q2301">
        <v>49.4</v>
      </c>
      <c r="R2301" s="7">
        <v>8.7399000000000004</v>
      </c>
      <c r="S2301">
        <v>25801</v>
      </c>
      <c r="T2301">
        <v>2</v>
      </c>
      <c r="U2301" s="9">
        <v>4.6295000000000002</v>
      </c>
      <c r="V2301" s="9">
        <v>2.6911999999999998</v>
      </c>
      <c r="W2301" s="9">
        <v>4.6295000000000002</v>
      </c>
      <c r="X2301" s="9">
        <v>4.6295000000000002</v>
      </c>
      <c r="Y2301" s="9">
        <v>4.6295000000000002</v>
      </c>
    </row>
    <row r="2302" spans="1:25" hidden="1" x14ac:dyDescent="0.3">
      <c r="A2302" t="s">
        <v>2479</v>
      </c>
      <c r="B2302" t="s">
        <v>2480</v>
      </c>
      <c r="C2302" t="s">
        <v>2486</v>
      </c>
      <c r="D2302" t="s">
        <v>69</v>
      </c>
      <c r="E2302" s="52">
        <f>Transportation!E2302/1000000</f>
        <v>5.7599999999999999E-6</v>
      </c>
      <c r="F2302" s="55">
        <f t="shared" si="240"/>
        <v>1.392527472527474E-6</v>
      </c>
      <c r="G2302" s="57">
        <f t="shared" si="241"/>
        <v>1.392527472527474E-7</v>
      </c>
      <c r="H2302" s="4">
        <f t="shared" si="242"/>
        <v>2.2153846153846176E-8</v>
      </c>
      <c r="I2302">
        <v>101700</v>
      </c>
      <c r="J2302">
        <f t="shared" si="244"/>
        <v>1.6744991150442476</v>
      </c>
      <c r="K2302" s="50">
        <f t="shared" si="246"/>
        <v>131.22096628429998</v>
      </c>
      <c r="L2302" s="53">
        <f t="shared" si="243"/>
        <v>1.9775645272648019</v>
      </c>
      <c r="M2302">
        <v>11.200000000000001</v>
      </c>
      <c r="N2302">
        <v>30.400000000000002</v>
      </c>
      <c r="O2302">
        <v>638</v>
      </c>
      <c r="P2302">
        <v>-23.35</v>
      </c>
      <c r="Q2302">
        <v>43.67</v>
      </c>
      <c r="R2302" s="7">
        <v>21.004000000000001</v>
      </c>
      <c r="S2302">
        <v>15079</v>
      </c>
      <c r="T2302">
        <v>1</v>
      </c>
      <c r="U2302" s="9">
        <v>6.2493999999999996</v>
      </c>
      <c r="V2302" s="9">
        <v>6.2493999999999996</v>
      </c>
      <c r="W2302" s="9">
        <v>6.2493999999999996</v>
      </c>
      <c r="X2302" s="9">
        <v>6.2493999999999996</v>
      </c>
      <c r="Y2302" s="9">
        <v>6.2493999999999996</v>
      </c>
    </row>
    <row r="2303" spans="1:25" hidden="1" x14ac:dyDescent="0.3">
      <c r="A2303" t="s">
        <v>2487</v>
      </c>
      <c r="B2303" t="s">
        <v>2488</v>
      </c>
      <c r="C2303" t="s">
        <v>2489</v>
      </c>
      <c r="D2303" t="s">
        <v>69</v>
      </c>
      <c r="E2303" s="52">
        <f>Transportation!E2303/1000000</f>
        <v>2.9200000000000002E-5</v>
      </c>
      <c r="F2303" s="55">
        <f t="shared" si="240"/>
        <v>7.059340659340667E-6</v>
      </c>
      <c r="G2303" s="57">
        <f t="shared" si="241"/>
        <v>7.0593406593406674E-7</v>
      </c>
      <c r="H2303" s="4">
        <f t="shared" si="242"/>
        <v>1.1230769230769242E-7</v>
      </c>
      <c r="I2303">
        <v>518800</v>
      </c>
      <c r="J2303">
        <f t="shared" si="244"/>
        <v>1.6640496337702391</v>
      </c>
      <c r="K2303" s="50">
        <f>ElectricityGenerat!I2303*CVDMWI</f>
        <v>483.41241301145743</v>
      </c>
      <c r="L2303" s="53">
        <f t="shared" si="243"/>
        <v>7.2398002394853291</v>
      </c>
      <c r="M2303">
        <v>24.3</v>
      </c>
      <c r="N2303">
        <v>105</v>
      </c>
      <c r="O2303">
        <v>475</v>
      </c>
      <c r="P2303">
        <v>-15.79</v>
      </c>
      <c r="Q2303">
        <v>35.03</v>
      </c>
      <c r="R2303" s="7">
        <v>4.5172999999999996</v>
      </c>
      <c r="S2303" s="8">
        <v>651780</v>
      </c>
      <c r="T2303">
        <v>3</v>
      </c>
      <c r="U2303" s="9">
        <v>6.6407999999999996</v>
      </c>
      <c r="V2303" s="9">
        <v>6.6189999999999998</v>
      </c>
      <c r="W2303" s="9">
        <v>6.5156999999999998</v>
      </c>
      <c r="X2303" s="9">
        <v>6.6749999999999998</v>
      </c>
      <c r="Y2303" s="9">
        <v>6.6749999999999998</v>
      </c>
    </row>
    <row r="2304" spans="1:25" hidden="1" x14ac:dyDescent="0.3">
      <c r="A2304" t="s">
        <v>2487</v>
      </c>
      <c r="B2304" t="s">
        <v>2488</v>
      </c>
      <c r="C2304" t="s">
        <v>2490</v>
      </c>
      <c r="D2304" t="s">
        <v>69</v>
      </c>
      <c r="E2304" s="52">
        <f>Transportation!E2304/1000000</f>
        <v>1.6400000000000002E-5</v>
      </c>
      <c r="F2304" s="55">
        <f t="shared" si="240"/>
        <v>3.9648351648351692E-6</v>
      </c>
      <c r="G2304" s="57">
        <f t="shared" si="241"/>
        <v>3.9648351648351696E-7</v>
      </c>
      <c r="H2304" s="4">
        <f t="shared" si="242"/>
        <v>6.307692307692314E-8</v>
      </c>
      <c r="I2304">
        <v>473000</v>
      </c>
      <c r="J2304">
        <f t="shared" si="244"/>
        <v>1.0250996828752645</v>
      </c>
      <c r="K2304" s="50">
        <f>ElectricityGenerat!I2304*CVDMWI</f>
        <v>440.73645210952071</v>
      </c>
      <c r="L2304" s="53">
        <f t="shared" si="243"/>
        <v>4.06618917560135</v>
      </c>
      <c r="M2304">
        <v>68.2</v>
      </c>
      <c r="N2304">
        <v>57.300000000000004</v>
      </c>
      <c r="O2304">
        <v>449</v>
      </c>
      <c r="P2304">
        <v>-13.99</v>
      </c>
      <c r="Q2304">
        <v>33.78</v>
      </c>
      <c r="R2304" s="7">
        <v>7.8411999999999997</v>
      </c>
      <c r="S2304" s="8">
        <v>599620</v>
      </c>
      <c r="T2304">
        <v>5</v>
      </c>
      <c r="U2304" s="9">
        <v>6.2462</v>
      </c>
      <c r="V2304" s="9">
        <v>6.2946</v>
      </c>
      <c r="W2304" s="9">
        <v>6.1426999999999996</v>
      </c>
      <c r="X2304" s="9">
        <v>6.1961000000000004</v>
      </c>
      <c r="Y2304" s="9">
        <v>6.5689000000000002</v>
      </c>
    </row>
    <row r="2305" spans="1:25" hidden="1" x14ac:dyDescent="0.3">
      <c r="A2305" t="s">
        <v>2491</v>
      </c>
      <c r="B2305" t="s">
        <v>2492</v>
      </c>
      <c r="C2305" t="s">
        <v>2493</v>
      </c>
      <c r="D2305" t="s">
        <v>369</v>
      </c>
      <c r="E2305" s="52">
        <f>Transportation!E2305/1000000</f>
        <v>4.1200000000000005E-5</v>
      </c>
      <c r="F2305" s="55">
        <f t="shared" si="240"/>
        <v>9.9604395604395719E-6</v>
      </c>
      <c r="G2305" s="57">
        <f t="shared" si="241"/>
        <v>9.9604395604395727E-7</v>
      </c>
      <c r="H2305" s="4">
        <f t="shared" si="242"/>
        <v>1.5846153846153864E-7</v>
      </c>
      <c r="I2305">
        <v>252900</v>
      </c>
      <c r="J2305">
        <f t="shared" si="244"/>
        <v>4.816502372479242</v>
      </c>
      <c r="K2305" s="50">
        <f t="shared" ref="K2305:K2328" si="247">I2305*CVDMYS</f>
        <v>431.5345239174257</v>
      </c>
      <c r="L2305" s="53">
        <f t="shared" si="243"/>
        <v>18.706383524294829</v>
      </c>
      <c r="M2305">
        <v>29.3</v>
      </c>
      <c r="N2305">
        <v>46.800000000000004</v>
      </c>
      <c r="O2305">
        <v>110</v>
      </c>
      <c r="P2305">
        <v>6.13</v>
      </c>
      <c r="Q2305">
        <v>100.36</v>
      </c>
      <c r="R2305" s="7">
        <v>2.3544</v>
      </c>
      <c r="S2305" s="8">
        <v>258750</v>
      </c>
      <c r="T2305">
        <v>3</v>
      </c>
      <c r="U2305" s="9">
        <v>8.8237000000000005</v>
      </c>
      <c r="V2305" s="9">
        <v>8.8293999999999997</v>
      </c>
      <c r="W2305" s="9">
        <v>8.5640999999999998</v>
      </c>
      <c r="X2305" s="9">
        <v>8.8236000000000008</v>
      </c>
      <c r="Y2305" s="9">
        <v>9.0305999999999997</v>
      </c>
    </row>
    <row r="2306" spans="1:25" hidden="1" x14ac:dyDescent="0.3">
      <c r="A2306" t="s">
        <v>2491</v>
      </c>
      <c r="B2306" t="s">
        <v>2492</v>
      </c>
      <c r="C2306" t="s">
        <v>2494</v>
      </c>
      <c r="D2306" t="s">
        <v>369</v>
      </c>
      <c r="E2306" s="52">
        <f>Transportation!E2306/1000000</f>
        <v>1.4800000000000001E-5</v>
      </c>
      <c r="F2306" s="55">
        <f t="shared" ref="F2306:F2369" si="248">0.241758241758242*E2306</f>
        <v>3.578021978021982E-6</v>
      </c>
      <c r="G2306" s="57">
        <f t="shared" ref="G2306:G2369" si="249">0.0241758241758242*E2306</f>
        <v>3.5780219780219819E-7</v>
      </c>
      <c r="H2306" s="4">
        <f t="shared" ref="H2306:H2369" si="250">0.00384615384615385*E2306</f>
        <v>5.6923076923076982E-8</v>
      </c>
      <c r="I2306">
        <v>101500</v>
      </c>
      <c r="J2306">
        <f t="shared" si="244"/>
        <v>4.3110103448275865</v>
      </c>
      <c r="K2306" s="50">
        <f t="shared" si="247"/>
        <v>173.19396669679205</v>
      </c>
      <c r="L2306" s="53">
        <f t="shared" ref="L2306:L2369" si="251">(J2306/10)*K2306*0.09</f>
        <v>6.7197688388243551</v>
      </c>
      <c r="M2306">
        <v>14.4</v>
      </c>
      <c r="N2306">
        <v>26.700000000000003</v>
      </c>
      <c r="O2306">
        <v>227</v>
      </c>
      <c r="P2306">
        <v>1.85</v>
      </c>
      <c r="Q2306">
        <v>102.94</v>
      </c>
      <c r="R2306" s="7">
        <v>8.4740000000000002</v>
      </c>
      <c r="S2306">
        <v>80824</v>
      </c>
      <c r="T2306">
        <v>1</v>
      </c>
      <c r="U2306" s="9">
        <v>15.042</v>
      </c>
      <c r="V2306" s="9">
        <v>15.042</v>
      </c>
      <c r="W2306" s="9">
        <v>15.042</v>
      </c>
      <c r="X2306" s="9">
        <v>15.042</v>
      </c>
      <c r="Y2306" s="9">
        <v>15.042</v>
      </c>
    </row>
    <row r="2307" spans="1:25" hidden="1" x14ac:dyDescent="0.3">
      <c r="A2307" t="s">
        <v>2491</v>
      </c>
      <c r="B2307" t="s">
        <v>2492</v>
      </c>
      <c r="C2307" t="s">
        <v>2495</v>
      </c>
      <c r="D2307" t="s">
        <v>369</v>
      </c>
      <c r="E2307" s="52">
        <f>Transportation!E2307/1000000</f>
        <v>3.3200000000000001E-5</v>
      </c>
      <c r="F2307" s="55">
        <f t="shared" si="248"/>
        <v>8.0263736263736353E-6</v>
      </c>
      <c r="G2307" s="57">
        <f t="shared" si="249"/>
        <v>8.0263736263736345E-7</v>
      </c>
      <c r="H2307" s="4">
        <f t="shared" si="250"/>
        <v>1.2769230769230783E-7</v>
      </c>
      <c r="I2307">
        <v>103700</v>
      </c>
      <c r="J2307">
        <f t="shared" ref="J2307:J2370" si="252">((591307500000)*E2307)/(20*I2307)</f>
        <v>9.4654816779170687</v>
      </c>
      <c r="K2307" s="50">
        <f t="shared" si="247"/>
        <v>176.94792459563877</v>
      </c>
      <c r="L2307" s="53">
        <f t="shared" si="251"/>
        <v>15.074076043849226</v>
      </c>
      <c r="M2307">
        <v>33.6</v>
      </c>
      <c r="N2307">
        <v>17.900000000000002</v>
      </c>
      <c r="O2307">
        <v>42.800000000000004</v>
      </c>
      <c r="P2307">
        <v>3.18</v>
      </c>
      <c r="Q2307">
        <v>113.07</v>
      </c>
      <c r="R2307" s="7">
        <v>2.3921999999999999</v>
      </c>
      <c r="S2307">
        <v>15446</v>
      </c>
      <c r="T2307">
        <v>3</v>
      </c>
      <c r="U2307" s="9">
        <v>8.8242999999999991</v>
      </c>
      <c r="V2307" s="9">
        <v>8.1720000000000006</v>
      </c>
      <c r="W2307" s="9">
        <v>8.8236000000000008</v>
      </c>
      <c r="X2307" s="9">
        <v>8.9270999999999994</v>
      </c>
      <c r="Y2307" s="9">
        <v>9.0305999999999997</v>
      </c>
    </row>
    <row r="2308" spans="1:25" hidden="1" x14ac:dyDescent="0.3">
      <c r="A2308" t="s">
        <v>2491</v>
      </c>
      <c r="B2308" t="s">
        <v>2492</v>
      </c>
      <c r="C2308" t="s">
        <v>2496</v>
      </c>
      <c r="D2308" t="s">
        <v>369</v>
      </c>
      <c r="E2308" s="52">
        <f>Transportation!E2308/1000000</f>
        <v>1.04E-5</v>
      </c>
      <c r="F2308" s="55">
        <f t="shared" si="248"/>
        <v>2.5142857142857172E-6</v>
      </c>
      <c r="G2308" s="57">
        <f t="shared" si="249"/>
        <v>2.514285714285717E-7</v>
      </c>
      <c r="H2308" s="4">
        <f t="shared" si="250"/>
        <v>4.0000000000000041E-8</v>
      </c>
      <c r="I2308">
        <v>167300</v>
      </c>
      <c r="J2308">
        <f t="shared" si="252"/>
        <v>1.8378953974895398</v>
      </c>
      <c r="K2308" s="50">
        <f t="shared" si="247"/>
        <v>285.4714347622986</v>
      </c>
      <c r="L2308" s="53">
        <f t="shared" si="251"/>
        <v>4.721999724579276</v>
      </c>
      <c r="M2308">
        <v>69.5</v>
      </c>
      <c r="N2308">
        <v>20.100000000000001</v>
      </c>
      <c r="O2308">
        <v>192</v>
      </c>
      <c r="P2308">
        <v>5.39</v>
      </c>
      <c r="Q2308">
        <v>100.42</v>
      </c>
      <c r="R2308" s="7">
        <v>9.5692000000000004</v>
      </c>
      <c r="S2308" s="8">
        <v>329890</v>
      </c>
      <c r="T2308">
        <v>4</v>
      </c>
      <c r="U2308" s="9">
        <v>9.5073000000000008</v>
      </c>
      <c r="V2308" s="9">
        <v>5.8083999999999998</v>
      </c>
      <c r="W2308" s="9">
        <v>9.4951000000000008</v>
      </c>
      <c r="X2308" s="9">
        <v>10.007999999999999</v>
      </c>
      <c r="Y2308" s="9">
        <v>10.52</v>
      </c>
    </row>
    <row r="2309" spans="1:25" hidden="1" x14ac:dyDescent="0.3">
      <c r="A2309" t="s">
        <v>2491</v>
      </c>
      <c r="B2309" t="s">
        <v>2492</v>
      </c>
      <c r="C2309" t="s">
        <v>2497</v>
      </c>
      <c r="D2309" t="s">
        <v>369</v>
      </c>
      <c r="E2309" s="52">
        <f>Transportation!E2309/1000000</f>
        <v>8.2699999999999987E-6</v>
      </c>
      <c r="F2309" s="55">
        <f t="shared" si="248"/>
        <v>1.9993406593406613E-6</v>
      </c>
      <c r="G2309" s="57">
        <f t="shared" si="249"/>
        <v>1.9993406593406611E-7</v>
      </c>
      <c r="H2309" s="4">
        <f t="shared" si="250"/>
        <v>3.1807692307692332E-8</v>
      </c>
      <c r="I2309">
        <v>1267000</v>
      </c>
      <c r="J2309">
        <f t="shared" si="252"/>
        <v>0.19297999309392264</v>
      </c>
      <c r="K2309" s="50">
        <f t="shared" si="247"/>
        <v>2161.9384808358182</v>
      </c>
      <c r="L2309" s="53">
        <f t="shared" si="251"/>
        <v>3.754897857910636</v>
      </c>
      <c r="M2309">
        <v>85</v>
      </c>
      <c r="N2309">
        <v>137</v>
      </c>
      <c r="O2309">
        <v>2780</v>
      </c>
      <c r="P2309">
        <v>5.37</v>
      </c>
      <c r="Q2309">
        <v>100.29</v>
      </c>
      <c r="R2309" s="7">
        <v>20.23</v>
      </c>
      <c r="S2309" s="8">
        <v>247920</v>
      </c>
      <c r="T2309">
        <v>5</v>
      </c>
      <c r="U2309" s="9">
        <v>9.6740999999999993</v>
      </c>
      <c r="V2309" s="9">
        <v>5.2911000000000001</v>
      </c>
      <c r="W2309" s="9">
        <v>9.3919999999999995</v>
      </c>
      <c r="X2309" s="9">
        <v>9.5464000000000002</v>
      </c>
      <c r="Y2309" s="9">
        <v>9.7009000000000007</v>
      </c>
    </row>
    <row r="2310" spans="1:25" hidden="1" x14ac:dyDescent="0.3">
      <c r="A2310" t="s">
        <v>2491</v>
      </c>
      <c r="B2310" t="s">
        <v>2492</v>
      </c>
      <c r="C2310" t="s">
        <v>2498</v>
      </c>
      <c r="D2310" t="s">
        <v>369</v>
      </c>
      <c r="E2310" s="52">
        <f>Transportation!E2310/1000000</f>
        <v>3.8900000000000004E-5</v>
      </c>
      <c r="F2310" s="55">
        <f t="shared" si="248"/>
        <v>9.404395604395615E-6</v>
      </c>
      <c r="G2310" s="57">
        <f t="shared" si="249"/>
        <v>9.4043956043956146E-7</v>
      </c>
      <c r="H2310" s="4">
        <f t="shared" si="250"/>
        <v>1.4961538461538479E-7</v>
      </c>
      <c r="I2310">
        <v>608100</v>
      </c>
      <c r="J2310">
        <f t="shared" si="252"/>
        <v>1.8912894055254073</v>
      </c>
      <c r="K2310" s="50">
        <f t="shared" si="247"/>
        <v>1037.6280901312241</v>
      </c>
      <c r="L2310" s="53">
        <f t="shared" si="251"/>
        <v>17.662095123666717</v>
      </c>
      <c r="M2310">
        <v>171</v>
      </c>
      <c r="N2310">
        <v>46.5</v>
      </c>
      <c r="O2310">
        <v>92.300000000000011</v>
      </c>
      <c r="P2310">
        <v>4.59</v>
      </c>
      <c r="Q2310">
        <v>101.08</v>
      </c>
      <c r="R2310" s="7">
        <v>1.9846999999999999</v>
      </c>
      <c r="S2310" s="8">
        <v>436650</v>
      </c>
      <c r="T2310">
        <v>9</v>
      </c>
      <c r="U2310" s="9">
        <v>12.472</v>
      </c>
      <c r="V2310" s="9">
        <v>12.417999999999999</v>
      </c>
      <c r="W2310" s="9">
        <v>11.132</v>
      </c>
      <c r="X2310" s="9">
        <v>12.042999999999999</v>
      </c>
      <c r="Y2310" s="9">
        <v>12.798</v>
      </c>
    </row>
    <row r="2311" spans="1:25" hidden="1" x14ac:dyDescent="0.3">
      <c r="A2311" t="s">
        <v>2491</v>
      </c>
      <c r="B2311" t="s">
        <v>2492</v>
      </c>
      <c r="C2311" t="s">
        <v>2499</v>
      </c>
      <c r="D2311" t="s">
        <v>369</v>
      </c>
      <c r="E2311" s="52">
        <f>Transportation!E2311/1000000</f>
        <v>2.6600000000000003E-5</v>
      </c>
      <c r="F2311" s="55">
        <f t="shared" si="248"/>
        <v>6.4307692307692379E-6</v>
      </c>
      <c r="G2311" s="57">
        <f t="shared" si="249"/>
        <v>6.4307692307692379E-7</v>
      </c>
      <c r="H2311" s="4">
        <f t="shared" si="250"/>
        <v>1.0230769230769242E-7</v>
      </c>
      <c r="I2311">
        <v>1013000</v>
      </c>
      <c r="J2311">
        <f t="shared" si="252"/>
        <v>0.77634647087857855</v>
      </c>
      <c r="K2311" s="50">
        <f t="shared" si="247"/>
        <v>1728.5269779689688</v>
      </c>
      <c r="L2311" s="53">
        <f t="shared" si="251"/>
        <v>12.077422372481612</v>
      </c>
      <c r="M2311">
        <v>130</v>
      </c>
      <c r="N2311">
        <v>88.9</v>
      </c>
      <c r="O2311">
        <v>385</v>
      </c>
      <c r="P2311">
        <v>1.52</v>
      </c>
      <c r="Q2311">
        <v>103.74</v>
      </c>
      <c r="R2311" s="7">
        <v>4.3327999999999998</v>
      </c>
      <c r="S2311" s="8">
        <v>614870</v>
      </c>
      <c r="T2311">
        <v>7</v>
      </c>
      <c r="U2311" s="9">
        <v>16.827999999999999</v>
      </c>
      <c r="V2311" s="9">
        <v>12.698</v>
      </c>
      <c r="W2311" s="9">
        <v>15.19</v>
      </c>
      <c r="X2311" s="9">
        <v>16.766999999999999</v>
      </c>
      <c r="Y2311" s="9">
        <v>19.254999999999999</v>
      </c>
    </row>
    <row r="2312" spans="1:25" hidden="1" x14ac:dyDescent="0.3">
      <c r="A2312" t="s">
        <v>2491</v>
      </c>
      <c r="B2312" t="s">
        <v>2492</v>
      </c>
      <c r="C2312" t="s">
        <v>2500</v>
      </c>
      <c r="D2312" t="s">
        <v>369</v>
      </c>
      <c r="E2312" s="52">
        <f>Transportation!E2312/1000000</f>
        <v>4.6300000000000007E-5</v>
      </c>
      <c r="F2312" s="55">
        <f t="shared" si="248"/>
        <v>1.1193406593406607E-5</v>
      </c>
      <c r="G2312" s="57">
        <f t="shared" si="249"/>
        <v>1.1193406593406606E-6</v>
      </c>
      <c r="H2312" s="4">
        <f t="shared" si="250"/>
        <v>1.7807692307692327E-7</v>
      </c>
      <c r="I2312">
        <v>626700</v>
      </c>
      <c r="J2312">
        <f t="shared" si="252"/>
        <v>2.184261787936812</v>
      </c>
      <c r="K2312" s="50">
        <f t="shared" si="247"/>
        <v>1069.3660978214737</v>
      </c>
      <c r="L2312" s="53">
        <f t="shared" si="251"/>
        <v>21.021979543078896</v>
      </c>
      <c r="M2312">
        <v>31</v>
      </c>
      <c r="N2312">
        <v>113</v>
      </c>
      <c r="O2312">
        <v>273</v>
      </c>
      <c r="P2312">
        <v>2.0299999999999998</v>
      </c>
      <c r="Q2312">
        <v>103.32</v>
      </c>
      <c r="R2312" s="7">
        <v>2.4262000000000001</v>
      </c>
      <c r="S2312">
        <v>96253</v>
      </c>
      <c r="T2312">
        <v>4</v>
      </c>
      <c r="U2312" s="9">
        <v>15.917999999999999</v>
      </c>
      <c r="V2312" s="9">
        <v>15.824999999999999</v>
      </c>
      <c r="W2312" s="9">
        <v>15.090999999999999</v>
      </c>
      <c r="X2312" s="9">
        <v>15.685</v>
      </c>
      <c r="Y2312" s="9">
        <v>16.521999999999998</v>
      </c>
    </row>
    <row r="2313" spans="1:25" hidden="1" x14ac:dyDescent="0.3">
      <c r="A2313" t="s">
        <v>2491</v>
      </c>
      <c r="B2313" t="s">
        <v>2492</v>
      </c>
      <c r="C2313" t="s">
        <v>2501</v>
      </c>
      <c r="D2313" t="s">
        <v>369</v>
      </c>
      <c r="E2313" s="52">
        <f>Transportation!E2313/1000000</f>
        <v>4.2400000000000007E-5</v>
      </c>
      <c r="F2313" s="55">
        <f t="shared" si="248"/>
        <v>1.0250549450549463E-5</v>
      </c>
      <c r="G2313" s="57">
        <f t="shared" si="249"/>
        <v>1.0250549450549463E-6</v>
      </c>
      <c r="H2313" s="4">
        <f t="shared" si="250"/>
        <v>1.6307692307692325E-7</v>
      </c>
      <c r="I2313">
        <v>269900</v>
      </c>
      <c r="J2313">
        <f t="shared" si="252"/>
        <v>4.6445791033716199</v>
      </c>
      <c r="K2313" s="50">
        <f t="shared" si="247"/>
        <v>460.54238040851402</v>
      </c>
      <c r="L2313" s="53">
        <f t="shared" si="251"/>
        <v>19.251229646361669</v>
      </c>
      <c r="M2313">
        <v>24.5</v>
      </c>
      <c r="N2313">
        <v>54.5</v>
      </c>
      <c r="O2313">
        <v>136</v>
      </c>
      <c r="P2313">
        <v>6.12</v>
      </c>
      <c r="Q2313">
        <v>102.24</v>
      </c>
      <c r="R2313" s="7">
        <v>2.4912000000000001</v>
      </c>
      <c r="S2313" s="8">
        <v>346100</v>
      </c>
      <c r="T2313">
        <v>3</v>
      </c>
      <c r="U2313" s="9">
        <v>10.215999999999999</v>
      </c>
      <c r="V2313" s="9">
        <v>10.244999999999999</v>
      </c>
      <c r="W2313" s="9">
        <v>10.214</v>
      </c>
      <c r="X2313" s="9">
        <v>10.417999999999999</v>
      </c>
      <c r="Y2313" s="9">
        <v>10.877000000000001</v>
      </c>
    </row>
    <row r="2314" spans="1:25" hidden="1" x14ac:dyDescent="0.3">
      <c r="A2314" t="s">
        <v>2491</v>
      </c>
      <c r="B2314" t="s">
        <v>2492</v>
      </c>
      <c r="C2314" t="s">
        <v>2502</v>
      </c>
      <c r="D2314" t="s">
        <v>369</v>
      </c>
      <c r="E2314" s="52">
        <f>Transportation!E2314/1000000</f>
        <v>5.7999999999999995E-6</v>
      </c>
      <c r="F2314" s="55">
        <f t="shared" si="248"/>
        <v>1.4021978021978035E-6</v>
      </c>
      <c r="G2314" s="57">
        <f t="shared" si="249"/>
        <v>1.4021978021978034E-7</v>
      </c>
      <c r="H2314" s="4">
        <f t="shared" si="250"/>
        <v>2.2307692307692326E-8</v>
      </c>
      <c r="I2314">
        <v>437800</v>
      </c>
      <c r="J2314">
        <f t="shared" si="252"/>
        <v>0.3916838168113293</v>
      </c>
      <c r="K2314" s="50">
        <f t="shared" si="247"/>
        <v>747.03762187049813</v>
      </c>
      <c r="L2314" s="53">
        <f t="shared" si="251"/>
        <v>2.6334229233230575</v>
      </c>
      <c r="M2314">
        <v>32.1</v>
      </c>
      <c r="N2314">
        <v>77.300000000000011</v>
      </c>
      <c r="O2314">
        <v>2070</v>
      </c>
      <c r="P2314">
        <v>5.99</v>
      </c>
      <c r="Q2314">
        <v>116.11</v>
      </c>
      <c r="R2314" s="7">
        <v>26.719000000000001</v>
      </c>
      <c r="S2314" s="8">
        <v>208860</v>
      </c>
      <c r="T2314">
        <v>3</v>
      </c>
      <c r="U2314" s="9">
        <v>10.009</v>
      </c>
      <c r="V2314" s="9">
        <v>6.5166000000000004</v>
      </c>
      <c r="W2314" s="9">
        <v>10.009</v>
      </c>
      <c r="X2314" s="9">
        <v>10.009</v>
      </c>
      <c r="Y2314" s="9">
        <v>10.009</v>
      </c>
    </row>
    <row r="2315" spans="1:25" hidden="1" x14ac:dyDescent="0.3">
      <c r="A2315" t="s">
        <v>2491</v>
      </c>
      <c r="B2315" t="s">
        <v>2492</v>
      </c>
      <c r="C2315" t="s">
        <v>2503</v>
      </c>
      <c r="D2315" t="s">
        <v>369</v>
      </c>
      <c r="E2315" s="52">
        <f>Transportation!E2315/1000000</f>
        <v>2.0000000000000002E-5</v>
      </c>
      <c r="F2315" s="55">
        <f t="shared" si="248"/>
        <v>4.8351648351648406E-6</v>
      </c>
      <c r="G2315" s="57">
        <f t="shared" si="249"/>
        <v>4.8351648351648404E-7</v>
      </c>
      <c r="H2315" s="4">
        <f t="shared" si="250"/>
        <v>7.6923076923077002E-8</v>
      </c>
      <c r="I2315">
        <v>4815000</v>
      </c>
      <c r="J2315">
        <f t="shared" si="252"/>
        <v>0.12280529595015578</v>
      </c>
      <c r="K2315" s="50">
        <f t="shared" si="247"/>
        <v>8216.0487649758979</v>
      </c>
      <c r="L2315" s="53">
        <f t="shared" si="251"/>
        <v>9.0807687011139944</v>
      </c>
      <c r="M2315">
        <v>860</v>
      </c>
      <c r="N2315">
        <v>164</v>
      </c>
      <c r="O2315">
        <v>850</v>
      </c>
      <c r="P2315">
        <v>3.09</v>
      </c>
      <c r="Q2315">
        <v>101.64</v>
      </c>
      <c r="R2315" s="7">
        <v>5.1750999999999996</v>
      </c>
      <c r="S2315" s="8">
        <v>4693100</v>
      </c>
      <c r="T2315">
        <v>21</v>
      </c>
      <c r="U2315" s="9">
        <v>20.503</v>
      </c>
      <c r="V2315" s="9">
        <v>19.561</v>
      </c>
      <c r="W2315" s="9">
        <v>13.949</v>
      </c>
      <c r="X2315" s="9">
        <v>17.722000000000001</v>
      </c>
      <c r="Y2315" s="9">
        <v>25.626000000000001</v>
      </c>
    </row>
    <row r="2316" spans="1:25" hidden="1" x14ac:dyDescent="0.3">
      <c r="A2316" t="s">
        <v>2491</v>
      </c>
      <c r="B2316" t="s">
        <v>2492</v>
      </c>
      <c r="C2316" t="s">
        <v>2504</v>
      </c>
      <c r="D2316" t="s">
        <v>369</v>
      </c>
      <c r="E2316" s="52">
        <f>Transportation!E2316/1000000</f>
        <v>4.2400000000000001E-6</v>
      </c>
      <c r="F2316" s="55">
        <f t="shared" si="248"/>
        <v>1.025054945054946E-6</v>
      </c>
      <c r="G2316" s="57">
        <f t="shared" si="249"/>
        <v>1.0250549450549461E-7</v>
      </c>
      <c r="H2316" s="4">
        <f t="shared" si="250"/>
        <v>1.6307692307692322E-8</v>
      </c>
      <c r="I2316">
        <v>272500</v>
      </c>
      <c r="J2316">
        <f t="shared" si="252"/>
        <v>0.46002638532110091</v>
      </c>
      <c r="K2316" s="50">
        <f t="shared" si="247"/>
        <v>464.97887610715105</v>
      </c>
      <c r="L2316" s="53">
        <f t="shared" si="251"/>
        <v>1.9251229646361665</v>
      </c>
      <c r="M2316">
        <v>17.2</v>
      </c>
      <c r="N2316">
        <v>65.7</v>
      </c>
      <c r="O2316">
        <v>2650</v>
      </c>
      <c r="P2316">
        <v>5.32</v>
      </c>
      <c r="Q2316">
        <v>103.13</v>
      </c>
      <c r="R2316" s="7">
        <v>40.305</v>
      </c>
      <c r="S2316" s="8">
        <v>155240</v>
      </c>
      <c r="T2316">
        <v>3</v>
      </c>
      <c r="U2316" s="9">
        <v>9.5980000000000008</v>
      </c>
      <c r="V2316" s="9">
        <v>0.36141000000000001</v>
      </c>
      <c r="W2316" s="9">
        <v>9.5980000000000008</v>
      </c>
      <c r="X2316" s="9">
        <v>9.5980000000000008</v>
      </c>
      <c r="Y2316" s="9">
        <v>9.5980000000000008</v>
      </c>
    </row>
    <row r="2317" spans="1:25" hidden="1" x14ac:dyDescent="0.3">
      <c r="A2317" t="s">
        <v>2491</v>
      </c>
      <c r="B2317" t="s">
        <v>2492</v>
      </c>
      <c r="C2317" t="s">
        <v>2505</v>
      </c>
      <c r="D2317" t="s">
        <v>369</v>
      </c>
      <c r="E2317" s="52">
        <f>Transportation!E2317/1000000</f>
        <v>4.0500000000000002E-5</v>
      </c>
      <c r="F2317" s="55">
        <f t="shared" si="248"/>
        <v>9.791208791208801E-6</v>
      </c>
      <c r="G2317" s="57">
        <f t="shared" si="249"/>
        <v>9.7912087912088019E-7</v>
      </c>
      <c r="H2317" s="4">
        <f t="shared" si="250"/>
        <v>1.5576923076923092E-7</v>
      </c>
      <c r="I2317">
        <v>317000</v>
      </c>
      <c r="J2317">
        <f t="shared" si="252"/>
        <v>3.7772797712933754</v>
      </c>
      <c r="K2317" s="50">
        <f t="shared" si="247"/>
        <v>540.91120633382343</v>
      </c>
      <c r="L2317" s="53">
        <f t="shared" si="251"/>
        <v>18.388556619755832</v>
      </c>
      <c r="M2317">
        <v>17.2</v>
      </c>
      <c r="N2317">
        <v>76.400000000000006</v>
      </c>
      <c r="O2317">
        <v>241</v>
      </c>
      <c r="P2317">
        <v>3.83</v>
      </c>
      <c r="Q2317">
        <v>103.33</v>
      </c>
      <c r="R2317" s="7">
        <v>3.15</v>
      </c>
      <c r="S2317">
        <v>33701</v>
      </c>
      <c r="T2317">
        <v>2</v>
      </c>
      <c r="U2317" s="9">
        <v>12.346</v>
      </c>
      <c r="V2317" s="9">
        <v>11.432</v>
      </c>
      <c r="W2317" s="9">
        <v>12.346</v>
      </c>
      <c r="X2317" s="9">
        <v>12.346</v>
      </c>
      <c r="Y2317" s="9">
        <v>12.346</v>
      </c>
    </row>
    <row r="2318" spans="1:25" hidden="1" x14ac:dyDescent="0.3">
      <c r="A2318" t="s">
        <v>2491</v>
      </c>
      <c r="B2318" t="s">
        <v>2492</v>
      </c>
      <c r="C2318" t="s">
        <v>2506</v>
      </c>
      <c r="D2318" t="s">
        <v>369</v>
      </c>
      <c r="E2318" s="52">
        <f>Transportation!E2318/1000000</f>
        <v>5.5100000000000004E-5</v>
      </c>
      <c r="F2318" s="55">
        <f t="shared" si="248"/>
        <v>1.3320879120879136E-5</v>
      </c>
      <c r="G2318" s="57">
        <f t="shared" si="249"/>
        <v>1.3320879120879137E-6</v>
      </c>
      <c r="H2318" s="4">
        <f t="shared" si="250"/>
        <v>2.1192307692307715E-7</v>
      </c>
      <c r="I2318">
        <v>432500</v>
      </c>
      <c r="J2318">
        <f t="shared" si="252"/>
        <v>3.7665945953757229</v>
      </c>
      <c r="K2318" s="50">
        <f t="shared" si="247"/>
        <v>737.9939960232764</v>
      </c>
      <c r="L2318" s="53">
        <f t="shared" si="251"/>
        <v>25.017517771569047</v>
      </c>
      <c r="M2318">
        <v>70.600000000000009</v>
      </c>
      <c r="N2318">
        <v>51.5</v>
      </c>
      <c r="O2318">
        <v>90.9</v>
      </c>
      <c r="P2318">
        <v>1.54</v>
      </c>
      <c r="Q2318">
        <v>110.35</v>
      </c>
      <c r="R2318" s="7">
        <v>1.7658</v>
      </c>
      <c r="S2318" s="8">
        <v>174460</v>
      </c>
      <c r="T2318">
        <v>4</v>
      </c>
      <c r="U2318" s="9">
        <v>11.989000000000001</v>
      </c>
      <c r="V2318" s="9">
        <v>11.95</v>
      </c>
      <c r="W2318" s="9">
        <v>11.537000000000001</v>
      </c>
      <c r="X2318" s="9">
        <v>11.891999999999999</v>
      </c>
      <c r="Y2318" s="9">
        <v>12.446</v>
      </c>
    </row>
    <row r="2319" spans="1:25" hidden="1" x14ac:dyDescent="0.3">
      <c r="A2319" t="s">
        <v>2491</v>
      </c>
      <c r="B2319" t="s">
        <v>2492</v>
      </c>
      <c r="C2319" t="s">
        <v>2507</v>
      </c>
      <c r="D2319" t="s">
        <v>369</v>
      </c>
      <c r="E2319" s="52">
        <f>Transportation!E2319/1000000</f>
        <v>1.6800000000000002E-5</v>
      </c>
      <c r="F2319" s="55">
        <f t="shared" si="248"/>
        <v>4.0615384615384661E-6</v>
      </c>
      <c r="G2319" s="57">
        <f t="shared" si="249"/>
        <v>4.0615384615384664E-7</v>
      </c>
      <c r="H2319" s="4">
        <f t="shared" si="250"/>
        <v>6.4615384615384686E-8</v>
      </c>
      <c r="I2319">
        <v>117500</v>
      </c>
      <c r="J2319">
        <f t="shared" si="252"/>
        <v>4.2272195744680863</v>
      </c>
      <c r="K2319" s="50">
        <f t="shared" si="247"/>
        <v>200.49547868840457</v>
      </c>
      <c r="L2319" s="53">
        <f t="shared" si="251"/>
        <v>7.6278457089357552</v>
      </c>
      <c r="M2319">
        <v>15.700000000000001</v>
      </c>
      <c r="N2319">
        <v>29.700000000000003</v>
      </c>
      <c r="O2319">
        <v>192</v>
      </c>
      <c r="P2319">
        <v>5.38</v>
      </c>
      <c r="Q2319">
        <v>100.56</v>
      </c>
      <c r="R2319" s="7">
        <v>6.4752999999999998</v>
      </c>
      <c r="S2319" s="8">
        <v>188270</v>
      </c>
      <c r="T2319">
        <v>2</v>
      </c>
      <c r="U2319" s="9">
        <v>8.7790999999999997</v>
      </c>
      <c r="V2319" s="9">
        <v>8.8176000000000005</v>
      </c>
      <c r="W2319" s="9">
        <v>8.7716999999999992</v>
      </c>
      <c r="X2319" s="9">
        <v>8.9269999999999996</v>
      </c>
      <c r="Y2319" s="9">
        <v>9.0823</v>
      </c>
    </row>
    <row r="2320" spans="1:25" hidden="1" x14ac:dyDescent="0.3">
      <c r="A2320" t="s">
        <v>2491</v>
      </c>
      <c r="B2320" t="s">
        <v>2492</v>
      </c>
      <c r="C2320" t="s">
        <v>2508</v>
      </c>
      <c r="D2320" t="s">
        <v>369</v>
      </c>
      <c r="E2320" s="52">
        <f>Transportation!E2320/1000000</f>
        <v>1.2200000000000002E-5</v>
      </c>
      <c r="F2320" s="55">
        <f t="shared" si="248"/>
        <v>2.9494505494505529E-6</v>
      </c>
      <c r="G2320" s="57">
        <f t="shared" si="249"/>
        <v>2.9494505494505529E-7</v>
      </c>
      <c r="H2320" s="4">
        <f t="shared" si="250"/>
        <v>4.6923076923076972E-8</v>
      </c>
      <c r="I2320">
        <v>395500</v>
      </c>
      <c r="J2320">
        <f t="shared" si="252"/>
        <v>0.91200398230088509</v>
      </c>
      <c r="K2320" s="50">
        <f t="shared" si="247"/>
        <v>674.8592495426725</v>
      </c>
      <c r="L2320" s="53">
        <f t="shared" si="251"/>
        <v>5.5392689076795367</v>
      </c>
      <c r="M2320">
        <v>26.5</v>
      </c>
      <c r="N2320">
        <v>76.900000000000006</v>
      </c>
      <c r="O2320">
        <v>1060</v>
      </c>
      <c r="P2320">
        <v>2.21</v>
      </c>
      <c r="Q2320">
        <v>102.26</v>
      </c>
      <c r="R2320" s="7">
        <v>13.786</v>
      </c>
      <c r="S2320" s="8">
        <v>316750</v>
      </c>
      <c r="T2320">
        <v>4</v>
      </c>
      <c r="U2320" s="9">
        <v>17.013000000000002</v>
      </c>
      <c r="V2320" s="9">
        <v>14.337999999999999</v>
      </c>
      <c r="W2320" s="9">
        <v>17.013000000000002</v>
      </c>
      <c r="X2320" s="9">
        <v>17.111000000000001</v>
      </c>
      <c r="Y2320" s="9">
        <v>17.209</v>
      </c>
    </row>
    <row r="2321" spans="1:25" hidden="1" x14ac:dyDescent="0.3">
      <c r="A2321" t="s">
        <v>2491</v>
      </c>
      <c r="B2321" t="s">
        <v>2492</v>
      </c>
      <c r="C2321" t="s">
        <v>2509</v>
      </c>
      <c r="D2321" t="s">
        <v>369</v>
      </c>
      <c r="E2321" s="52">
        <f>Transportation!E2321/1000000</f>
        <v>1.24E-5</v>
      </c>
      <c r="F2321" s="55">
        <f t="shared" si="248"/>
        <v>2.9978021978022009E-6</v>
      </c>
      <c r="G2321" s="57">
        <f t="shared" si="249"/>
        <v>2.997802197802201E-7</v>
      </c>
      <c r="H2321" s="4">
        <f t="shared" si="250"/>
        <v>4.7692307692307738E-8</v>
      </c>
      <c r="I2321">
        <v>169000</v>
      </c>
      <c r="J2321">
        <f t="shared" si="252"/>
        <v>2.1692937869822484</v>
      </c>
      <c r="K2321" s="50">
        <f t="shared" si="247"/>
        <v>288.37222041140745</v>
      </c>
      <c r="L2321" s="53">
        <f t="shared" si="251"/>
        <v>5.6300765946906752</v>
      </c>
      <c r="M2321">
        <v>45.6</v>
      </c>
      <c r="N2321">
        <v>25</v>
      </c>
      <c r="O2321">
        <v>246</v>
      </c>
      <c r="P2321">
        <v>4.42</v>
      </c>
      <c r="Q2321">
        <v>114.01</v>
      </c>
      <c r="R2321" s="7">
        <v>9.8163999999999998</v>
      </c>
      <c r="S2321">
        <v>72133</v>
      </c>
      <c r="T2321">
        <v>5</v>
      </c>
      <c r="U2321" s="9">
        <v>8.9791000000000007</v>
      </c>
      <c r="V2321" s="9">
        <v>6.1310000000000002</v>
      </c>
      <c r="W2321" s="9">
        <v>8.7716999999999992</v>
      </c>
      <c r="X2321" s="9">
        <v>8.9788999999999994</v>
      </c>
      <c r="Y2321" s="9">
        <v>9.0305999999999997</v>
      </c>
    </row>
    <row r="2322" spans="1:25" hidden="1" x14ac:dyDescent="0.3">
      <c r="A2322" t="s">
        <v>2491</v>
      </c>
      <c r="B2322" t="s">
        <v>2492</v>
      </c>
      <c r="C2322" t="s">
        <v>2510</v>
      </c>
      <c r="D2322" t="s">
        <v>369</v>
      </c>
      <c r="E2322" s="52">
        <f>Transportation!E2322/1000000</f>
        <v>1.7199999999999998E-5</v>
      </c>
      <c r="F2322" s="55">
        <f t="shared" si="248"/>
        <v>4.1582417582417622E-6</v>
      </c>
      <c r="G2322" s="57">
        <f t="shared" si="249"/>
        <v>4.1582417582417622E-7</v>
      </c>
      <c r="H2322" s="4">
        <f t="shared" si="250"/>
        <v>6.6153846153846206E-8</v>
      </c>
      <c r="I2322">
        <v>103200</v>
      </c>
      <c r="J2322">
        <f t="shared" si="252"/>
        <v>4.9275624999999987</v>
      </c>
      <c r="K2322" s="50">
        <f t="shared" si="247"/>
        <v>176.09475234590087</v>
      </c>
      <c r="L2322" s="53">
        <f t="shared" si="251"/>
        <v>7.8094610829580322</v>
      </c>
      <c r="M2322">
        <v>11.4</v>
      </c>
      <c r="N2322">
        <v>30.6</v>
      </c>
      <c r="O2322">
        <v>227</v>
      </c>
      <c r="P2322">
        <v>2.0499999999999998</v>
      </c>
      <c r="Q2322">
        <v>102.57</v>
      </c>
      <c r="R2322" s="7">
        <v>7.4085000000000001</v>
      </c>
      <c r="S2322">
        <v>0</v>
      </c>
      <c r="T2322">
        <v>1</v>
      </c>
      <c r="U2322" s="9" t="s">
        <v>3975</v>
      </c>
      <c r="V2322" s="9">
        <v>0</v>
      </c>
      <c r="W2322" s="9" t="s">
        <v>3975</v>
      </c>
      <c r="X2322" s="9" t="s">
        <v>3975</v>
      </c>
      <c r="Y2322" s="9" t="s">
        <v>3975</v>
      </c>
    </row>
    <row r="2323" spans="1:25" hidden="1" x14ac:dyDescent="0.3">
      <c r="A2323" t="s">
        <v>2491</v>
      </c>
      <c r="B2323" t="s">
        <v>2492</v>
      </c>
      <c r="C2323" t="s">
        <v>2511</v>
      </c>
      <c r="D2323" t="s">
        <v>369</v>
      </c>
      <c r="E2323" s="52">
        <f>Transportation!E2323/1000000</f>
        <v>4.57E-5</v>
      </c>
      <c r="F2323" s="55">
        <f t="shared" si="248"/>
        <v>1.1048351648351659E-5</v>
      </c>
      <c r="G2323" s="57">
        <f t="shared" si="249"/>
        <v>1.1048351648351659E-6</v>
      </c>
      <c r="H2323" s="4">
        <f t="shared" si="250"/>
        <v>1.7576923076923094E-7</v>
      </c>
      <c r="I2323">
        <v>276800</v>
      </c>
      <c r="J2323">
        <f t="shared" si="252"/>
        <v>4.8812775921242775</v>
      </c>
      <c r="K2323" s="50">
        <f t="shared" si="247"/>
        <v>472.31615745489694</v>
      </c>
      <c r="L2323" s="53">
        <f t="shared" si="251"/>
        <v>20.749556482045474</v>
      </c>
      <c r="M2323">
        <v>14.200000000000001</v>
      </c>
      <c r="N2323">
        <v>73.5</v>
      </c>
      <c r="O2323">
        <v>246</v>
      </c>
      <c r="P2323">
        <v>5.86</v>
      </c>
      <c r="Q2323">
        <v>118.08</v>
      </c>
      <c r="R2323" s="7">
        <v>3.3452000000000002</v>
      </c>
      <c r="S2323">
        <v>21058</v>
      </c>
      <c r="T2323">
        <v>2</v>
      </c>
      <c r="U2323" s="9">
        <v>9.5980000000000008</v>
      </c>
      <c r="V2323" s="9">
        <v>7.2209000000000003</v>
      </c>
      <c r="W2323" s="9">
        <v>9.5980000000000008</v>
      </c>
      <c r="X2323" s="9">
        <v>9.5980000000000008</v>
      </c>
      <c r="Y2323" s="9">
        <v>9.5980000000000008</v>
      </c>
    </row>
    <row r="2324" spans="1:25" hidden="1" x14ac:dyDescent="0.3">
      <c r="A2324" t="s">
        <v>2491</v>
      </c>
      <c r="B2324" t="s">
        <v>2492</v>
      </c>
      <c r="C2324" t="s">
        <v>2512</v>
      </c>
      <c r="D2324" t="s">
        <v>369</v>
      </c>
      <c r="E2324" s="52">
        <f>Transportation!E2324/1000000</f>
        <v>1.6800000000000002E-5</v>
      </c>
      <c r="F2324" s="55">
        <f t="shared" si="248"/>
        <v>4.0615384615384661E-6</v>
      </c>
      <c r="G2324" s="57">
        <f t="shared" si="249"/>
        <v>4.0615384615384664E-7</v>
      </c>
      <c r="H2324" s="4">
        <f t="shared" si="250"/>
        <v>6.4615384615384686E-8</v>
      </c>
      <c r="I2324">
        <v>290700</v>
      </c>
      <c r="J2324">
        <f t="shared" si="252"/>
        <v>1.7086284829721365</v>
      </c>
      <c r="K2324" s="50">
        <f t="shared" si="247"/>
        <v>496.03434599761033</v>
      </c>
      <c r="L2324" s="53">
        <f t="shared" si="251"/>
        <v>7.6278457089357552</v>
      </c>
      <c r="M2324">
        <v>92.100000000000009</v>
      </c>
      <c r="N2324">
        <v>30.3</v>
      </c>
      <c r="O2324">
        <v>183</v>
      </c>
      <c r="P2324">
        <v>2.71</v>
      </c>
      <c r="Q2324">
        <v>101.94</v>
      </c>
      <c r="R2324" s="7">
        <v>6.0548999999999999</v>
      </c>
      <c r="S2324" s="8">
        <v>301060</v>
      </c>
      <c r="T2324">
        <v>4</v>
      </c>
      <c r="U2324" s="9">
        <v>14.768000000000001</v>
      </c>
      <c r="V2324" s="9">
        <v>14.957000000000001</v>
      </c>
      <c r="W2324" s="9">
        <v>14.048</v>
      </c>
      <c r="X2324" s="9">
        <v>14.645</v>
      </c>
      <c r="Y2324" s="9">
        <v>15.782999999999999</v>
      </c>
    </row>
    <row r="2325" spans="1:25" hidden="1" x14ac:dyDescent="0.3">
      <c r="A2325" t="s">
        <v>2491</v>
      </c>
      <c r="B2325" t="s">
        <v>2492</v>
      </c>
      <c r="C2325" t="s">
        <v>2513</v>
      </c>
      <c r="D2325" t="s">
        <v>369</v>
      </c>
      <c r="E2325" s="52">
        <f>Transportation!E2325/1000000</f>
        <v>5.0300000000000003E-5</v>
      </c>
      <c r="F2325" s="55">
        <f t="shared" si="248"/>
        <v>1.2160439560439575E-5</v>
      </c>
      <c r="G2325" s="57">
        <f t="shared" si="249"/>
        <v>1.2160439560439573E-6</v>
      </c>
      <c r="H2325" s="4">
        <f t="shared" si="250"/>
        <v>1.9346153846153865E-7</v>
      </c>
      <c r="I2325">
        <v>167400</v>
      </c>
      <c r="J2325">
        <f t="shared" si="252"/>
        <v>8.8837417114695345</v>
      </c>
      <c r="K2325" s="50">
        <f t="shared" si="247"/>
        <v>285.64206921224621</v>
      </c>
      <c r="L2325" s="53">
        <f t="shared" si="251"/>
        <v>22.838133283301694</v>
      </c>
      <c r="M2325">
        <v>36.6</v>
      </c>
      <c r="N2325">
        <v>27.700000000000003</v>
      </c>
      <c r="O2325">
        <v>45.2</v>
      </c>
      <c r="P2325">
        <v>2.2799999999999998</v>
      </c>
      <c r="Q2325">
        <v>111.85</v>
      </c>
      <c r="R2325" s="7">
        <v>1.6343000000000001</v>
      </c>
      <c r="S2325">
        <v>17705</v>
      </c>
      <c r="T2325">
        <v>2</v>
      </c>
      <c r="U2325" s="9">
        <v>12.202</v>
      </c>
      <c r="V2325" s="9">
        <v>12.166</v>
      </c>
      <c r="W2325" s="9">
        <v>11.993</v>
      </c>
      <c r="X2325" s="9">
        <v>12.119</v>
      </c>
      <c r="Y2325" s="9">
        <v>12.244999999999999</v>
      </c>
    </row>
    <row r="2326" spans="1:25" hidden="1" x14ac:dyDescent="0.3">
      <c r="A2326" t="s">
        <v>2491</v>
      </c>
      <c r="B2326" t="s">
        <v>2492</v>
      </c>
      <c r="C2326" t="s">
        <v>2514</v>
      </c>
      <c r="D2326" t="s">
        <v>369</v>
      </c>
      <c r="E2326" s="52">
        <f>Transportation!E2326/1000000</f>
        <v>2.2800000000000002E-5</v>
      </c>
      <c r="F2326" s="55">
        <f t="shared" si="248"/>
        <v>5.5120879120879181E-6</v>
      </c>
      <c r="G2326" s="57">
        <f t="shared" si="249"/>
        <v>5.5120879120879185E-7</v>
      </c>
      <c r="H2326" s="4">
        <f t="shared" si="250"/>
        <v>8.7692307692307785E-8</v>
      </c>
      <c r="I2326">
        <v>175000</v>
      </c>
      <c r="J2326">
        <f t="shared" si="252"/>
        <v>3.8519460000000003</v>
      </c>
      <c r="K2326" s="50">
        <f t="shared" si="247"/>
        <v>298.61028740826214</v>
      </c>
      <c r="L2326" s="53">
        <f t="shared" si="251"/>
        <v>10.352076319269953</v>
      </c>
      <c r="M2326">
        <v>18.7</v>
      </c>
      <c r="N2326">
        <v>40.400000000000006</v>
      </c>
      <c r="O2326">
        <v>192</v>
      </c>
      <c r="P2326">
        <v>5.64</v>
      </c>
      <c r="Q2326">
        <v>100.49</v>
      </c>
      <c r="R2326" s="7">
        <v>4.7476000000000003</v>
      </c>
      <c r="S2326" s="8">
        <v>188810</v>
      </c>
      <c r="T2326">
        <v>2</v>
      </c>
      <c r="U2326" s="9">
        <v>9.3835999999999995</v>
      </c>
      <c r="V2326" s="9">
        <v>9.2439999999999998</v>
      </c>
      <c r="W2326" s="9">
        <v>8.4602000000000004</v>
      </c>
      <c r="X2326" s="9">
        <v>8.9776000000000007</v>
      </c>
      <c r="Y2326" s="9">
        <v>9.4951000000000008</v>
      </c>
    </row>
    <row r="2327" spans="1:25" hidden="1" x14ac:dyDescent="0.3">
      <c r="A2327" t="s">
        <v>2491</v>
      </c>
      <c r="B2327" t="s">
        <v>2492</v>
      </c>
      <c r="C2327" t="s">
        <v>2515</v>
      </c>
      <c r="D2327" t="s">
        <v>369</v>
      </c>
      <c r="E2327" s="52">
        <f>Transportation!E2327/1000000</f>
        <v>9.4700000000000008E-6</v>
      </c>
      <c r="F2327" s="55">
        <f t="shared" si="248"/>
        <v>2.289450549450552E-6</v>
      </c>
      <c r="G2327" s="57">
        <f t="shared" si="249"/>
        <v>2.289450549450552E-7</v>
      </c>
      <c r="H2327" s="4">
        <f t="shared" si="250"/>
        <v>3.6423076923076964E-8</v>
      </c>
      <c r="I2327">
        <v>199500</v>
      </c>
      <c r="J2327">
        <f t="shared" si="252"/>
        <v>1.4034290789473685</v>
      </c>
      <c r="K2327" s="50">
        <f t="shared" si="247"/>
        <v>340.41572764541883</v>
      </c>
      <c r="L2327" s="53">
        <f t="shared" si="251"/>
        <v>4.2997439799774755</v>
      </c>
      <c r="M2327">
        <v>35.5</v>
      </c>
      <c r="N2327">
        <v>33.5</v>
      </c>
      <c r="O2327">
        <v>417</v>
      </c>
      <c r="P2327">
        <v>4.8499999999999996</v>
      </c>
      <c r="Q2327">
        <v>100.73</v>
      </c>
      <c r="R2327" s="7">
        <v>12.464</v>
      </c>
      <c r="S2327" s="8">
        <v>158370</v>
      </c>
      <c r="T2327">
        <v>3</v>
      </c>
      <c r="U2327" s="9">
        <v>10.265000000000001</v>
      </c>
      <c r="V2327" s="9">
        <v>10.273999999999999</v>
      </c>
      <c r="W2327" s="9">
        <v>9.8035999999999994</v>
      </c>
      <c r="X2327" s="9">
        <v>10.265000000000001</v>
      </c>
      <c r="Y2327" s="9">
        <v>10.673999999999999</v>
      </c>
    </row>
    <row r="2328" spans="1:25" hidden="1" x14ac:dyDescent="0.3">
      <c r="A2328" t="s">
        <v>2491</v>
      </c>
      <c r="B2328" t="s">
        <v>2492</v>
      </c>
      <c r="C2328" t="s">
        <v>2516</v>
      </c>
      <c r="D2328" t="s">
        <v>369</v>
      </c>
      <c r="E2328" s="52">
        <f>Transportation!E2328/1000000</f>
        <v>6.510000000000001E-5</v>
      </c>
      <c r="F2328" s="55">
        <f t="shared" si="248"/>
        <v>1.5738461538461557E-5</v>
      </c>
      <c r="G2328" s="57">
        <f t="shared" si="249"/>
        <v>1.5738461538461557E-6</v>
      </c>
      <c r="H2328" s="4">
        <f t="shared" si="250"/>
        <v>2.5038461538461565E-7</v>
      </c>
      <c r="I2328">
        <v>213700</v>
      </c>
      <c r="J2328">
        <f t="shared" si="252"/>
        <v>9.0065789073467499</v>
      </c>
      <c r="K2328" s="50">
        <f t="shared" si="247"/>
        <v>364.645819537975</v>
      </c>
      <c r="L2328" s="53">
        <f t="shared" si="251"/>
        <v>29.557902122126052</v>
      </c>
      <c r="M2328">
        <v>26.200000000000003</v>
      </c>
      <c r="N2328">
        <v>41.7</v>
      </c>
      <c r="O2328">
        <v>61</v>
      </c>
      <c r="P2328">
        <v>4.2699999999999996</v>
      </c>
      <c r="Q2328">
        <v>117.9</v>
      </c>
      <c r="R2328" s="7">
        <v>1.4618</v>
      </c>
      <c r="S2328">
        <v>12517</v>
      </c>
      <c r="T2328">
        <v>3</v>
      </c>
      <c r="U2328" s="9">
        <v>8.58</v>
      </c>
      <c r="V2328" s="9">
        <v>4.7279999999999998</v>
      </c>
      <c r="W2328" s="9">
        <v>8.5640999999999998</v>
      </c>
      <c r="X2328" s="9">
        <v>8.9780999999999995</v>
      </c>
      <c r="Y2328" s="9">
        <v>9.3919999999999995</v>
      </c>
    </row>
    <row r="2329" spans="1:25" hidden="1" x14ac:dyDescent="0.3">
      <c r="A2329" t="s">
        <v>2517</v>
      </c>
      <c r="B2329" t="s">
        <v>2518</v>
      </c>
      <c r="C2329" t="s">
        <v>2519</v>
      </c>
      <c r="D2329" t="s">
        <v>69</v>
      </c>
      <c r="E2329" s="52">
        <f>Transportation!E2329/1000000</f>
        <v>2.8600000000000001E-5</v>
      </c>
      <c r="F2329" s="55">
        <f t="shared" si="248"/>
        <v>6.9142857142857217E-6</v>
      </c>
      <c r="G2329" s="57">
        <f t="shared" si="249"/>
        <v>6.9142857142857214E-7</v>
      </c>
      <c r="H2329" s="4">
        <f t="shared" si="250"/>
        <v>1.1000000000000011E-7</v>
      </c>
      <c r="I2329">
        <v>1114000</v>
      </c>
      <c r="J2329">
        <f t="shared" si="252"/>
        <v>0.75903925044883302</v>
      </c>
      <c r="K2329" s="50">
        <f>I2329*CVDMLI</f>
        <v>1333.0073292745456</v>
      </c>
      <c r="L2329" s="53">
        <f t="shared" si="251"/>
        <v>9.106243956498167</v>
      </c>
      <c r="M2329">
        <v>131</v>
      </c>
      <c r="N2329">
        <v>97.2</v>
      </c>
      <c r="O2329">
        <v>399</v>
      </c>
      <c r="P2329">
        <v>12.62</v>
      </c>
      <c r="Q2329">
        <v>-7.99</v>
      </c>
      <c r="R2329" s="7">
        <v>4.1041999999999996</v>
      </c>
      <c r="S2329">
        <v>56100</v>
      </c>
      <c r="T2329">
        <v>4</v>
      </c>
      <c r="U2329" s="9">
        <v>25.393000000000001</v>
      </c>
      <c r="V2329" s="9">
        <v>25.372</v>
      </c>
      <c r="W2329" s="9">
        <v>25.199000000000002</v>
      </c>
      <c r="X2329" s="9">
        <v>25.364999999999998</v>
      </c>
      <c r="Y2329" s="9">
        <v>25.436</v>
      </c>
    </row>
    <row r="2330" spans="1:25" hidden="1" x14ac:dyDescent="0.3">
      <c r="A2330" t="s">
        <v>2517</v>
      </c>
      <c r="B2330" t="s">
        <v>2518</v>
      </c>
      <c r="C2330" t="s">
        <v>2520</v>
      </c>
      <c r="D2330" t="s">
        <v>69</v>
      </c>
      <c r="E2330" s="52">
        <f>Transportation!E2330/1000000</f>
        <v>5.5600000000000001E-6</v>
      </c>
      <c r="F2330" s="55">
        <f t="shared" si="248"/>
        <v>1.3441758241758256E-6</v>
      </c>
      <c r="G2330" s="57">
        <f t="shared" si="249"/>
        <v>1.3441758241758256E-7</v>
      </c>
      <c r="H2330" s="4">
        <f t="shared" si="250"/>
        <v>2.1384615384615406E-8</v>
      </c>
      <c r="I2330">
        <v>104700</v>
      </c>
      <c r="J2330">
        <f t="shared" si="252"/>
        <v>1.5700428366762178</v>
      </c>
      <c r="K2330" s="50">
        <f>I2330*CVDMLI</f>
        <v>125.28354342463636</v>
      </c>
      <c r="L2330" s="53">
        <f t="shared" si="251"/>
        <v>1.7703047691653775</v>
      </c>
      <c r="M2330">
        <v>14.8</v>
      </c>
      <c r="N2330">
        <v>27.200000000000003</v>
      </c>
      <c r="O2330">
        <v>658</v>
      </c>
      <c r="P2330">
        <v>16.28</v>
      </c>
      <c r="Q2330">
        <v>-0.05</v>
      </c>
      <c r="R2330" s="7">
        <v>24.204999999999998</v>
      </c>
      <c r="S2330">
        <v>10237</v>
      </c>
      <c r="T2330">
        <v>2</v>
      </c>
      <c r="U2330" s="9">
        <v>32.616999999999997</v>
      </c>
      <c r="V2330" s="9">
        <v>32.752000000000002</v>
      </c>
      <c r="W2330" s="9">
        <v>32.606000000000002</v>
      </c>
      <c r="X2330" s="9">
        <v>33.762</v>
      </c>
      <c r="Y2330" s="9">
        <v>34.918999999999997</v>
      </c>
    </row>
    <row r="2331" spans="1:25" hidden="1" x14ac:dyDescent="0.3">
      <c r="A2331" t="s">
        <v>2517</v>
      </c>
      <c r="B2331" t="s">
        <v>2518</v>
      </c>
      <c r="C2331" t="s">
        <v>2521</v>
      </c>
      <c r="D2331" t="s">
        <v>69</v>
      </c>
      <c r="E2331" s="52">
        <f>Transportation!E2331/1000000</f>
        <v>7.9400000000000002E-6</v>
      </c>
      <c r="F2331" s="55">
        <f t="shared" si="248"/>
        <v>1.9195604395604414E-6</v>
      </c>
      <c r="G2331" s="57">
        <f t="shared" si="249"/>
        <v>1.9195604395604415E-7</v>
      </c>
      <c r="H2331" s="4">
        <f t="shared" si="250"/>
        <v>3.0538461538461568E-8</v>
      </c>
      <c r="I2331">
        <v>132400</v>
      </c>
      <c r="J2331">
        <f t="shared" si="252"/>
        <v>1.7730292862537764</v>
      </c>
      <c r="K2331" s="50">
        <f>I2331*CVDMLI</f>
        <v>158.42923733927273</v>
      </c>
      <c r="L2331" s="53">
        <f t="shared" si="251"/>
        <v>2.5280970984124278</v>
      </c>
      <c r="M2331">
        <v>22.200000000000003</v>
      </c>
      <c r="N2331">
        <v>28.1</v>
      </c>
      <c r="O2331">
        <v>475</v>
      </c>
      <c r="P2331">
        <v>13.44</v>
      </c>
      <c r="Q2331">
        <v>-6.26</v>
      </c>
      <c r="R2331" s="7">
        <v>16.887</v>
      </c>
      <c r="S2331">
        <v>13214</v>
      </c>
      <c r="T2331">
        <v>1</v>
      </c>
      <c r="U2331" s="9">
        <v>27.655000000000001</v>
      </c>
      <c r="V2331" s="9">
        <v>27.655000000000001</v>
      </c>
      <c r="W2331" s="9">
        <v>27.655000000000001</v>
      </c>
      <c r="X2331" s="9">
        <v>27.655000000000001</v>
      </c>
      <c r="Y2331" s="9">
        <v>27.655000000000001</v>
      </c>
    </row>
    <row r="2332" spans="1:25" hidden="1" x14ac:dyDescent="0.3">
      <c r="A2332" t="s">
        <v>2517</v>
      </c>
      <c r="B2332" t="s">
        <v>2518</v>
      </c>
      <c r="C2332" t="s">
        <v>2522</v>
      </c>
      <c r="D2332" t="s">
        <v>69</v>
      </c>
      <c r="E2332" s="52">
        <f>Transportation!E2332/1000000</f>
        <v>9.8200000000000008E-6</v>
      </c>
      <c r="F2332" s="55">
        <f t="shared" si="248"/>
        <v>2.3740659340659366E-6</v>
      </c>
      <c r="G2332" s="57">
        <f t="shared" si="249"/>
        <v>2.3740659340659366E-7</v>
      </c>
      <c r="H2332" s="4">
        <f t="shared" si="250"/>
        <v>3.7769230769230807E-8</v>
      </c>
      <c r="I2332">
        <v>125400</v>
      </c>
      <c r="J2332">
        <f t="shared" si="252"/>
        <v>2.3152470693779907</v>
      </c>
      <c r="K2332" s="50">
        <f>I2332*CVDMLI</f>
        <v>150.05306920200002</v>
      </c>
      <c r="L2332" s="53">
        <f t="shared" si="251"/>
        <v>3.1266893584899305</v>
      </c>
      <c r="M2332">
        <v>18.5</v>
      </c>
      <c r="N2332">
        <v>29.200000000000003</v>
      </c>
      <c r="O2332">
        <v>397</v>
      </c>
      <c r="P2332">
        <v>11.32</v>
      </c>
      <c r="Q2332">
        <v>-5.67</v>
      </c>
      <c r="R2332" s="7">
        <v>13.6</v>
      </c>
      <c r="S2332">
        <v>73056</v>
      </c>
      <c r="T2332">
        <v>4</v>
      </c>
      <c r="U2332" s="9">
        <v>23.29</v>
      </c>
      <c r="V2332" s="9">
        <v>23.216000000000001</v>
      </c>
      <c r="W2332" s="9">
        <v>22.579000000000001</v>
      </c>
      <c r="X2332" s="9">
        <v>22.722999999999999</v>
      </c>
      <c r="Y2332" s="9">
        <v>23.295999999999999</v>
      </c>
    </row>
    <row r="2333" spans="1:25" hidden="1" x14ac:dyDescent="0.3">
      <c r="A2333" t="s">
        <v>2523</v>
      </c>
      <c r="B2333" t="s">
        <v>2524</v>
      </c>
      <c r="C2333" t="s">
        <v>2525</v>
      </c>
      <c r="D2333" t="s">
        <v>69</v>
      </c>
      <c r="E2333" s="52">
        <f>Transportation!E2333/1000000</f>
        <v>9.6899999999999987E-6</v>
      </c>
      <c r="F2333" s="55">
        <f t="shared" si="248"/>
        <v>2.3426373626373648E-6</v>
      </c>
      <c r="G2333" s="57">
        <f t="shared" si="249"/>
        <v>2.3426373626373647E-7</v>
      </c>
      <c r="H2333" s="4">
        <f t="shared" si="250"/>
        <v>3.7269230769230802E-8</v>
      </c>
      <c r="I2333">
        <v>604700</v>
      </c>
      <c r="J2333">
        <f t="shared" si="252"/>
        <v>0.47376961096411435</v>
      </c>
      <c r="K2333" s="50">
        <f>I2333*CVDMRT</f>
        <v>718.37776654769436</v>
      </c>
      <c r="L2333" s="53">
        <f t="shared" si="251"/>
        <v>3.0631099948431348</v>
      </c>
      <c r="M2333">
        <v>83.9</v>
      </c>
      <c r="N2333">
        <v>66</v>
      </c>
      <c r="O2333">
        <v>871</v>
      </c>
      <c r="P2333">
        <v>18.079999999999998</v>
      </c>
      <c r="Q2333">
        <v>-15.97</v>
      </c>
      <c r="R2333" s="7">
        <v>13.199</v>
      </c>
      <c r="S2333" s="8">
        <v>225150</v>
      </c>
      <c r="T2333">
        <v>5</v>
      </c>
      <c r="U2333" s="9">
        <v>62.598999999999997</v>
      </c>
      <c r="V2333" s="9">
        <v>53.984999999999999</v>
      </c>
      <c r="W2333" s="9">
        <v>60.195999999999998</v>
      </c>
      <c r="X2333" s="9">
        <v>62.087000000000003</v>
      </c>
      <c r="Y2333" s="9">
        <v>63.448</v>
      </c>
    </row>
    <row r="2334" spans="1:25" hidden="1" x14ac:dyDescent="0.3">
      <c r="A2334" t="s">
        <v>2526</v>
      </c>
      <c r="B2334" t="s">
        <v>2527</v>
      </c>
      <c r="C2334" t="s">
        <v>2528</v>
      </c>
      <c r="D2334" t="s">
        <v>77</v>
      </c>
      <c r="E2334" s="52">
        <f>Transportation!E2334/1000000</f>
        <v>7.9699999999999999E-6</v>
      </c>
      <c r="F2334" s="55">
        <f t="shared" si="248"/>
        <v>1.926813186813189E-6</v>
      </c>
      <c r="G2334" s="57">
        <f t="shared" si="249"/>
        <v>1.9268131868131888E-7</v>
      </c>
      <c r="H2334" s="4">
        <f t="shared" si="250"/>
        <v>3.0653846153846186E-8</v>
      </c>
      <c r="I2334">
        <v>791600</v>
      </c>
      <c r="J2334">
        <f t="shared" si="252"/>
        <v>0.29767058962860032</v>
      </c>
      <c r="K2334" s="50">
        <f t="shared" ref="K2334:K2365" si="253">I2334*CVD_MEX</f>
        <v>934.93284319411737</v>
      </c>
      <c r="L2334" s="53">
        <f t="shared" si="251"/>
        <v>2.5047180962706297</v>
      </c>
      <c r="M2334">
        <v>69.3</v>
      </c>
      <c r="N2334">
        <v>95.100000000000009</v>
      </c>
      <c r="O2334">
        <v>1450</v>
      </c>
      <c r="P2334">
        <v>16.87</v>
      </c>
      <c r="Q2334">
        <v>-99.87</v>
      </c>
      <c r="R2334" s="7">
        <v>15.260999999999999</v>
      </c>
      <c r="S2334">
        <v>91377</v>
      </c>
      <c r="T2334">
        <v>4</v>
      </c>
      <c r="U2334" s="9">
        <v>9.2164000000000001</v>
      </c>
      <c r="V2334" s="9">
        <v>7.1497000000000002</v>
      </c>
      <c r="W2334" s="9">
        <v>8.8236000000000008</v>
      </c>
      <c r="X2334" s="9">
        <v>8.9270999999999994</v>
      </c>
      <c r="Y2334" s="9">
        <v>9.2372999999999994</v>
      </c>
    </row>
    <row r="2335" spans="1:25" hidden="1" x14ac:dyDescent="0.3">
      <c r="A2335" t="s">
        <v>2526</v>
      </c>
      <c r="B2335" t="s">
        <v>2527</v>
      </c>
      <c r="C2335" t="s">
        <v>2529</v>
      </c>
      <c r="D2335" t="s">
        <v>77</v>
      </c>
      <c r="E2335" s="52">
        <f>Transportation!E2335/1000000</f>
        <v>9.1200000000000008E-6</v>
      </c>
      <c r="F2335" s="55">
        <f t="shared" si="248"/>
        <v>2.2048351648351674E-6</v>
      </c>
      <c r="G2335" s="57">
        <f t="shared" si="249"/>
        <v>2.2048351648351674E-7</v>
      </c>
      <c r="H2335" s="4">
        <f t="shared" si="250"/>
        <v>3.5076923076923114E-8</v>
      </c>
      <c r="I2335">
        <v>103000</v>
      </c>
      <c r="J2335">
        <f t="shared" si="252"/>
        <v>2.6178273786407771</v>
      </c>
      <c r="K2335" s="50">
        <f t="shared" si="253"/>
        <v>121.64992780317596</v>
      </c>
      <c r="L2335" s="53">
        <f t="shared" si="251"/>
        <v>2.866126604515451</v>
      </c>
      <c r="M2335">
        <v>8.18</v>
      </c>
      <c r="N2335">
        <v>36</v>
      </c>
      <c r="O2335">
        <v>457</v>
      </c>
      <c r="P2335">
        <v>17.95</v>
      </c>
      <c r="Q2335">
        <v>-94.91</v>
      </c>
      <c r="R2335" s="7">
        <v>12.683</v>
      </c>
      <c r="S2335">
        <v>29979</v>
      </c>
      <c r="T2335">
        <v>2</v>
      </c>
      <c r="U2335" s="9">
        <v>14.35</v>
      </c>
      <c r="V2335" s="9">
        <v>14.395</v>
      </c>
      <c r="W2335" s="9">
        <v>14.347</v>
      </c>
      <c r="X2335" s="9">
        <v>14.595000000000001</v>
      </c>
      <c r="Y2335" s="9">
        <v>14.843999999999999</v>
      </c>
    </row>
    <row r="2336" spans="1:25" hidden="1" x14ac:dyDescent="0.3">
      <c r="A2336" t="s">
        <v>2526</v>
      </c>
      <c r="B2336" t="s">
        <v>2527</v>
      </c>
      <c r="C2336" t="s">
        <v>2530</v>
      </c>
      <c r="D2336" t="s">
        <v>77</v>
      </c>
      <c r="E2336" s="52">
        <f>Transportation!E2336/1000000</f>
        <v>6.4100000000000005E-6</v>
      </c>
      <c r="F2336" s="55">
        <f t="shared" si="248"/>
        <v>1.5496703296703313E-6</v>
      </c>
      <c r="G2336" s="57">
        <f t="shared" si="249"/>
        <v>1.5496703296703313E-7</v>
      </c>
      <c r="H2336" s="4">
        <f t="shared" si="250"/>
        <v>2.4653846153846178E-8</v>
      </c>
      <c r="I2336">
        <v>108200</v>
      </c>
      <c r="J2336">
        <f t="shared" si="252"/>
        <v>1.7515162084103513</v>
      </c>
      <c r="K2336" s="50">
        <f t="shared" si="253"/>
        <v>127.79147755634601</v>
      </c>
      <c r="L2336" s="53">
        <f t="shared" si="251"/>
        <v>2.0144595981298288</v>
      </c>
      <c r="M2336">
        <v>12.700000000000001</v>
      </c>
      <c r="N2336">
        <v>30.400000000000002</v>
      </c>
      <c r="O2336">
        <v>583</v>
      </c>
      <c r="P2336">
        <v>29.32</v>
      </c>
      <c r="Q2336">
        <v>-100.95</v>
      </c>
      <c r="R2336" s="7">
        <v>19.218</v>
      </c>
      <c r="S2336">
        <v>16515</v>
      </c>
      <c r="T2336">
        <v>1</v>
      </c>
      <c r="U2336" s="9">
        <v>11.689</v>
      </c>
      <c r="V2336" s="9">
        <v>11.689</v>
      </c>
      <c r="W2336" s="9">
        <v>11.689</v>
      </c>
      <c r="X2336" s="9">
        <v>11.689</v>
      </c>
      <c r="Y2336" s="9">
        <v>11.689</v>
      </c>
    </row>
    <row r="2337" spans="1:25" hidden="1" x14ac:dyDescent="0.3">
      <c r="A2337" t="s">
        <v>2526</v>
      </c>
      <c r="B2337" t="s">
        <v>2527</v>
      </c>
      <c r="C2337" t="s">
        <v>2531</v>
      </c>
      <c r="D2337" t="s">
        <v>77</v>
      </c>
      <c r="E2337" s="52">
        <f>Transportation!E2337/1000000</f>
        <v>2.0300000000000002E-5</v>
      </c>
      <c r="F2337" s="55">
        <f t="shared" si="248"/>
        <v>4.9076923076923137E-6</v>
      </c>
      <c r="G2337" s="57">
        <f t="shared" si="249"/>
        <v>4.9076923076923128E-7</v>
      </c>
      <c r="H2337" s="4">
        <f t="shared" si="250"/>
        <v>7.8076923076923155E-8</v>
      </c>
      <c r="I2337">
        <v>707500</v>
      </c>
      <c r="J2337">
        <f t="shared" si="252"/>
        <v>0.84830687279151962</v>
      </c>
      <c r="K2337" s="50">
        <f t="shared" si="253"/>
        <v>835.60508660919413</v>
      </c>
      <c r="L2337" s="53">
        <f t="shared" si="251"/>
        <v>6.3796458411911923</v>
      </c>
      <c r="M2337">
        <v>61.300000000000004</v>
      </c>
      <c r="N2337">
        <v>90.4</v>
      </c>
      <c r="O2337">
        <v>488</v>
      </c>
      <c r="P2337">
        <v>21.89</v>
      </c>
      <c r="Q2337">
        <v>-102.3</v>
      </c>
      <c r="R2337" s="7">
        <v>5.3993000000000002</v>
      </c>
      <c r="S2337" s="8">
        <v>168870</v>
      </c>
      <c r="T2337">
        <v>4</v>
      </c>
      <c r="U2337" s="9">
        <v>14.013</v>
      </c>
      <c r="V2337" s="9">
        <v>13.955</v>
      </c>
      <c r="W2337" s="9">
        <v>13.749000000000001</v>
      </c>
      <c r="X2337" s="9">
        <v>13.874000000000001</v>
      </c>
      <c r="Y2337" s="9">
        <v>14.098000000000001</v>
      </c>
    </row>
    <row r="2338" spans="1:25" hidden="1" x14ac:dyDescent="0.3">
      <c r="A2338" t="s">
        <v>2526</v>
      </c>
      <c r="B2338" t="s">
        <v>2527</v>
      </c>
      <c r="C2338" t="s">
        <v>2532</v>
      </c>
      <c r="D2338" t="s">
        <v>77</v>
      </c>
      <c r="E2338" s="52">
        <f>Transportation!E2338/1000000</f>
        <v>1.4200000000000001E-5</v>
      </c>
      <c r="F2338" s="55">
        <f t="shared" si="248"/>
        <v>3.432967032967037E-6</v>
      </c>
      <c r="G2338" s="57">
        <f t="shared" si="249"/>
        <v>3.4329670329670369E-7</v>
      </c>
      <c r="H2338" s="4">
        <f t="shared" si="250"/>
        <v>5.4615384615384676E-8</v>
      </c>
      <c r="I2338">
        <v>159000</v>
      </c>
      <c r="J2338">
        <f t="shared" si="252"/>
        <v>2.6404297169811319</v>
      </c>
      <c r="K2338" s="50">
        <f t="shared" si="253"/>
        <v>187.78969437577649</v>
      </c>
      <c r="L2338" s="53">
        <f t="shared" si="251"/>
        <v>4.4626094061534429</v>
      </c>
      <c r="M2338">
        <v>11.8</v>
      </c>
      <c r="N2338">
        <v>46.2</v>
      </c>
      <c r="O2338">
        <v>380</v>
      </c>
      <c r="P2338">
        <v>19.41</v>
      </c>
      <c r="Q2338">
        <v>-98.14</v>
      </c>
      <c r="R2338" s="7">
        <v>8.2119999999999997</v>
      </c>
      <c r="S2338" s="8">
        <v>143570</v>
      </c>
      <c r="T2338">
        <v>2</v>
      </c>
      <c r="U2338" s="9">
        <v>16.861999999999998</v>
      </c>
      <c r="V2338" s="9">
        <v>16.84</v>
      </c>
      <c r="W2338" s="9">
        <v>16.324999999999999</v>
      </c>
      <c r="X2338" s="9">
        <v>16.594999999999999</v>
      </c>
      <c r="Y2338" s="9">
        <v>16.866</v>
      </c>
    </row>
    <row r="2339" spans="1:25" hidden="1" x14ac:dyDescent="0.3">
      <c r="A2339" t="s">
        <v>2526</v>
      </c>
      <c r="B2339" t="s">
        <v>2527</v>
      </c>
      <c r="C2339" t="s">
        <v>2533</v>
      </c>
      <c r="D2339" t="s">
        <v>77</v>
      </c>
      <c r="E2339" s="52">
        <f>Transportation!E2339/1000000</f>
        <v>4.95E-6</v>
      </c>
      <c r="F2339" s="55">
        <f t="shared" si="248"/>
        <v>1.196703296703298E-6</v>
      </c>
      <c r="G2339" s="57">
        <f t="shared" si="249"/>
        <v>1.1967032967032979E-7</v>
      </c>
      <c r="H2339" s="4">
        <f t="shared" si="250"/>
        <v>1.9038461538461557E-8</v>
      </c>
      <c r="I2339">
        <v>190800</v>
      </c>
      <c r="J2339">
        <f t="shared" si="252"/>
        <v>0.76702623820754712</v>
      </c>
      <c r="K2339" s="50">
        <f t="shared" si="253"/>
        <v>225.34763325093178</v>
      </c>
      <c r="L2339" s="53">
        <f t="shared" si="251"/>
        <v>1.5556279267929254</v>
      </c>
      <c r="M2339">
        <v>37.200000000000003</v>
      </c>
      <c r="N2339">
        <v>31.3</v>
      </c>
      <c r="O2339">
        <v>884</v>
      </c>
      <c r="P2339">
        <v>19.84</v>
      </c>
      <c r="Q2339">
        <v>-90.52</v>
      </c>
      <c r="R2339" s="7">
        <v>28.271999999999998</v>
      </c>
      <c r="S2339">
        <v>33702</v>
      </c>
      <c r="T2339">
        <v>4</v>
      </c>
      <c r="U2339" s="9">
        <v>8.8976000000000006</v>
      </c>
      <c r="V2339" s="9">
        <v>8.8955000000000002</v>
      </c>
      <c r="W2339" s="9">
        <v>8.7199000000000009</v>
      </c>
      <c r="X2339" s="9">
        <v>9.0564</v>
      </c>
      <c r="Y2339" s="9">
        <v>9.3919999999999995</v>
      </c>
    </row>
    <row r="2340" spans="1:25" hidden="1" x14ac:dyDescent="0.3">
      <c r="A2340" t="s">
        <v>2526</v>
      </c>
      <c r="B2340" t="s">
        <v>2527</v>
      </c>
      <c r="C2340" t="s">
        <v>2534</v>
      </c>
      <c r="D2340" t="s">
        <v>77</v>
      </c>
      <c r="E2340" s="52">
        <f>Transportation!E2340/1000000</f>
        <v>1.7600000000000001E-5</v>
      </c>
      <c r="F2340" s="55">
        <f t="shared" si="248"/>
        <v>4.2549450549450599E-6</v>
      </c>
      <c r="G2340" s="57">
        <f t="shared" si="249"/>
        <v>4.2549450549450595E-7</v>
      </c>
      <c r="H2340" s="4">
        <f t="shared" si="250"/>
        <v>6.7692307692307765E-8</v>
      </c>
      <c r="I2340">
        <v>431100</v>
      </c>
      <c r="J2340">
        <f t="shared" si="252"/>
        <v>1.2070299234516353</v>
      </c>
      <c r="K2340" s="50">
        <f t="shared" si="253"/>
        <v>509.15809588300152</v>
      </c>
      <c r="L2340" s="53">
        <f t="shared" si="251"/>
        <v>5.5311215174859569</v>
      </c>
      <c r="M2340">
        <v>10.5</v>
      </c>
      <c r="N2340">
        <v>133</v>
      </c>
      <c r="O2340">
        <v>1160</v>
      </c>
      <c r="P2340">
        <v>21.17</v>
      </c>
      <c r="Q2340">
        <v>-86.84</v>
      </c>
      <c r="R2340" s="7">
        <v>8.7058</v>
      </c>
      <c r="S2340">
        <v>27565</v>
      </c>
      <c r="T2340">
        <v>1</v>
      </c>
      <c r="U2340" s="9">
        <v>8.7199000000000009</v>
      </c>
      <c r="V2340" s="9">
        <v>8.7199000000000009</v>
      </c>
      <c r="W2340" s="9">
        <v>8.7199000000000009</v>
      </c>
      <c r="X2340" s="9">
        <v>8.7199000000000009</v>
      </c>
      <c r="Y2340" s="9">
        <v>8.7199000000000009</v>
      </c>
    </row>
    <row r="2341" spans="1:25" hidden="1" x14ac:dyDescent="0.3">
      <c r="A2341" t="s">
        <v>2526</v>
      </c>
      <c r="B2341" t="s">
        <v>2527</v>
      </c>
      <c r="C2341" t="s">
        <v>2535</v>
      </c>
      <c r="D2341" t="s">
        <v>77</v>
      </c>
      <c r="E2341" s="52">
        <f>Transportation!E2341/1000000</f>
        <v>4.3899999999999995E-6</v>
      </c>
      <c r="F2341" s="55">
        <f t="shared" si="248"/>
        <v>1.0613186813186824E-6</v>
      </c>
      <c r="G2341" s="57">
        <f t="shared" si="249"/>
        <v>1.0613186813186823E-7</v>
      </c>
      <c r="H2341" s="4">
        <f t="shared" si="250"/>
        <v>1.6884615384615399E-8</v>
      </c>
      <c r="I2341">
        <v>126000</v>
      </c>
      <c r="J2341">
        <f t="shared" si="252"/>
        <v>1.0300952083333332</v>
      </c>
      <c r="K2341" s="50">
        <f t="shared" si="253"/>
        <v>148.81447478835119</v>
      </c>
      <c r="L2341" s="53">
        <f t="shared" si="251"/>
        <v>1.3796376966910997</v>
      </c>
      <c r="M2341">
        <v>24.3</v>
      </c>
      <c r="N2341">
        <v>25.6</v>
      </c>
      <c r="O2341">
        <v>787</v>
      </c>
      <c r="P2341">
        <v>18.649999999999999</v>
      </c>
      <c r="Q2341">
        <v>-91.81</v>
      </c>
      <c r="R2341" s="7">
        <v>30.771999999999998</v>
      </c>
      <c r="S2341">
        <v>0</v>
      </c>
      <c r="T2341">
        <v>2</v>
      </c>
      <c r="U2341" s="9" t="s">
        <v>3975</v>
      </c>
      <c r="V2341" s="9">
        <v>0</v>
      </c>
      <c r="W2341" s="9" t="s">
        <v>3975</v>
      </c>
      <c r="X2341" s="9" t="s">
        <v>3975</v>
      </c>
      <c r="Y2341" s="9" t="s">
        <v>3975</v>
      </c>
    </row>
    <row r="2342" spans="1:25" hidden="1" x14ac:dyDescent="0.3">
      <c r="A2342" t="s">
        <v>2526</v>
      </c>
      <c r="B2342" t="s">
        <v>2527</v>
      </c>
      <c r="C2342" t="s">
        <v>2536</v>
      </c>
      <c r="D2342" t="s">
        <v>77</v>
      </c>
      <c r="E2342" s="52">
        <f>Transportation!E2342/1000000</f>
        <v>1.2600000000000001E-5</v>
      </c>
      <c r="F2342" s="55">
        <f t="shared" si="248"/>
        <v>3.0461538461538498E-6</v>
      </c>
      <c r="G2342" s="57">
        <f t="shared" si="249"/>
        <v>3.0461538461538497E-7</v>
      </c>
      <c r="H2342" s="4">
        <f t="shared" si="250"/>
        <v>4.8461538461538511E-8</v>
      </c>
      <c r="I2342">
        <v>277800</v>
      </c>
      <c r="J2342">
        <f t="shared" si="252"/>
        <v>1.3409781317494602</v>
      </c>
      <c r="K2342" s="50">
        <f t="shared" si="253"/>
        <v>328.10048489050757</v>
      </c>
      <c r="L2342" s="53">
        <f t="shared" si="251"/>
        <v>3.959780177291083</v>
      </c>
      <c r="M2342">
        <v>28</v>
      </c>
      <c r="N2342">
        <v>52.5</v>
      </c>
      <c r="O2342">
        <v>456</v>
      </c>
      <c r="P2342">
        <v>20.53</v>
      </c>
      <c r="Q2342">
        <v>-100.82</v>
      </c>
      <c r="R2342" s="7">
        <v>8.6873000000000005</v>
      </c>
      <c r="S2342" s="8">
        <v>225440</v>
      </c>
      <c r="T2342">
        <v>3</v>
      </c>
      <c r="U2342" s="9">
        <v>20.274000000000001</v>
      </c>
      <c r="V2342" s="9">
        <v>20.29</v>
      </c>
      <c r="W2342" s="9">
        <v>19.692</v>
      </c>
      <c r="X2342" s="9">
        <v>20.271999999999998</v>
      </c>
      <c r="Y2342" s="9">
        <v>20.465</v>
      </c>
    </row>
    <row r="2343" spans="1:25" hidden="1" x14ac:dyDescent="0.3">
      <c r="A2343" t="s">
        <v>2526</v>
      </c>
      <c r="B2343" t="s">
        <v>2527</v>
      </c>
      <c r="C2343" t="s">
        <v>2537</v>
      </c>
      <c r="D2343" t="s">
        <v>77</v>
      </c>
      <c r="E2343" s="52">
        <f>Transportation!E2343/1000000</f>
        <v>5.4999999999999999E-6</v>
      </c>
      <c r="F2343" s="55">
        <f t="shared" si="248"/>
        <v>1.3296703296703311E-6</v>
      </c>
      <c r="G2343" s="57">
        <f t="shared" si="249"/>
        <v>1.329670329670331E-7</v>
      </c>
      <c r="H2343" s="4">
        <f t="shared" si="250"/>
        <v>2.1153846153846173E-8</v>
      </c>
      <c r="I2343">
        <v>121600</v>
      </c>
      <c r="J2343">
        <f t="shared" si="252"/>
        <v>1.3372496916118422</v>
      </c>
      <c r="K2343" s="50">
        <f t="shared" si="253"/>
        <v>143.61777884336112</v>
      </c>
      <c r="L2343" s="53">
        <f t="shared" si="251"/>
        <v>1.7284754742143613</v>
      </c>
      <c r="M2343">
        <v>12.5</v>
      </c>
      <c r="N2343">
        <v>34.4</v>
      </c>
      <c r="O2343">
        <v>941</v>
      </c>
      <c r="P2343">
        <v>18.510000000000002</v>
      </c>
      <c r="Q2343">
        <v>-88.3</v>
      </c>
      <c r="R2343" s="7">
        <v>27.344000000000001</v>
      </c>
      <c r="S2343">
        <v>4955.5</v>
      </c>
      <c r="T2343">
        <v>4</v>
      </c>
      <c r="U2343" s="9">
        <v>8.3478999999999992</v>
      </c>
      <c r="V2343" s="9">
        <v>7.4875999999999996</v>
      </c>
      <c r="W2343" s="9">
        <v>8.3041</v>
      </c>
      <c r="X2343" s="9">
        <v>8.4602000000000004</v>
      </c>
      <c r="Y2343" s="9">
        <v>8.8236000000000008</v>
      </c>
    </row>
    <row r="2344" spans="1:25" hidden="1" x14ac:dyDescent="0.3">
      <c r="A2344" t="s">
        <v>2526</v>
      </c>
      <c r="B2344" t="s">
        <v>2527</v>
      </c>
      <c r="C2344" t="s">
        <v>2538</v>
      </c>
      <c r="D2344" t="s">
        <v>77</v>
      </c>
      <c r="E2344" s="52">
        <f>Transportation!E2344/1000000</f>
        <v>1.5500000000000001E-5</v>
      </c>
      <c r="F2344" s="55">
        <f t="shared" si="248"/>
        <v>3.7472527472527511E-6</v>
      </c>
      <c r="G2344" s="57">
        <f t="shared" si="249"/>
        <v>3.7472527472527511E-7</v>
      </c>
      <c r="H2344" s="4">
        <f t="shared" si="250"/>
        <v>5.9615384615384681E-8</v>
      </c>
      <c r="I2344">
        <v>696500</v>
      </c>
      <c r="J2344">
        <f t="shared" si="252"/>
        <v>0.65795163316582916</v>
      </c>
      <c r="K2344" s="50">
        <f t="shared" si="253"/>
        <v>822.613346746719</v>
      </c>
      <c r="L2344" s="53">
        <f t="shared" si="251"/>
        <v>4.8711581546041103</v>
      </c>
      <c r="M2344">
        <v>109</v>
      </c>
      <c r="N2344">
        <v>66.600000000000009</v>
      </c>
      <c r="O2344">
        <v>494</v>
      </c>
      <c r="P2344">
        <v>28.65</v>
      </c>
      <c r="Q2344">
        <v>-106.08</v>
      </c>
      <c r="R2344" s="7">
        <v>7.4204999999999997</v>
      </c>
      <c r="S2344">
        <v>57175</v>
      </c>
      <c r="T2344">
        <v>8</v>
      </c>
      <c r="U2344" s="9">
        <v>8.8246000000000002</v>
      </c>
      <c r="V2344" s="9">
        <v>8.8024000000000004</v>
      </c>
      <c r="W2344" s="9">
        <v>8.2520000000000007</v>
      </c>
      <c r="X2344" s="9">
        <v>8.7196999999999996</v>
      </c>
      <c r="Y2344" s="9">
        <v>10.009</v>
      </c>
    </row>
    <row r="2345" spans="1:25" hidden="1" x14ac:dyDescent="0.3">
      <c r="A2345" t="s">
        <v>2526</v>
      </c>
      <c r="B2345" t="s">
        <v>2527</v>
      </c>
      <c r="C2345" t="s">
        <v>2539</v>
      </c>
      <c r="D2345" t="s">
        <v>77</v>
      </c>
      <c r="E2345" s="52">
        <f>Transportation!E2345/1000000</f>
        <v>7.6599999999999995E-6</v>
      </c>
      <c r="F2345" s="55">
        <f t="shared" si="248"/>
        <v>1.8518681318681337E-6</v>
      </c>
      <c r="G2345" s="57">
        <f t="shared" si="249"/>
        <v>1.8518681318681337E-7</v>
      </c>
      <c r="H2345" s="4">
        <f t="shared" si="250"/>
        <v>2.9461538461538487E-8</v>
      </c>
      <c r="I2345">
        <v>142800</v>
      </c>
      <c r="J2345">
        <f t="shared" si="252"/>
        <v>1.5859297794117644</v>
      </c>
      <c r="K2345" s="50">
        <f t="shared" si="253"/>
        <v>168.65640476013132</v>
      </c>
      <c r="L2345" s="53">
        <f t="shared" si="251"/>
        <v>2.4072949331785467</v>
      </c>
      <c r="M2345">
        <v>21.6</v>
      </c>
      <c r="N2345">
        <v>30.700000000000003</v>
      </c>
      <c r="O2345">
        <v>417</v>
      </c>
      <c r="P2345">
        <v>17.55</v>
      </c>
      <c r="Q2345">
        <v>-99.5</v>
      </c>
      <c r="R2345" s="7">
        <v>13.587999999999999</v>
      </c>
      <c r="S2345">
        <v>24597</v>
      </c>
      <c r="T2345">
        <v>2</v>
      </c>
      <c r="U2345" s="9">
        <v>11.404</v>
      </c>
      <c r="V2345" s="9">
        <v>11.388999999999999</v>
      </c>
      <c r="W2345" s="9">
        <v>11.132</v>
      </c>
      <c r="X2345" s="9">
        <v>11.36</v>
      </c>
      <c r="Y2345" s="9">
        <v>11.587999999999999</v>
      </c>
    </row>
    <row r="2346" spans="1:25" hidden="1" x14ac:dyDescent="0.3">
      <c r="A2346" t="s">
        <v>2526</v>
      </c>
      <c r="B2346" t="s">
        <v>2527</v>
      </c>
      <c r="C2346" t="s">
        <v>2540</v>
      </c>
      <c r="D2346" t="s">
        <v>77</v>
      </c>
      <c r="E2346" s="52">
        <f>Transportation!E2346/1000000</f>
        <v>6.1000000000000009E-6</v>
      </c>
      <c r="F2346" s="55">
        <f t="shared" si="248"/>
        <v>1.4747252747252764E-6</v>
      </c>
      <c r="G2346" s="57">
        <f t="shared" si="249"/>
        <v>1.4747252747252764E-7</v>
      </c>
      <c r="H2346" s="4">
        <f t="shared" si="250"/>
        <v>2.3461538461538486E-8</v>
      </c>
      <c r="I2346">
        <v>105700</v>
      </c>
      <c r="J2346">
        <f t="shared" si="252"/>
        <v>1.70623261589404</v>
      </c>
      <c r="K2346" s="50">
        <f t="shared" si="253"/>
        <v>124.83880940578349</v>
      </c>
      <c r="L2346" s="53">
        <f t="shared" si="251"/>
        <v>1.9170364350377469</v>
      </c>
      <c r="M2346">
        <v>24</v>
      </c>
      <c r="N2346">
        <v>21.6</v>
      </c>
      <c r="O2346">
        <v>343</v>
      </c>
      <c r="P2346">
        <v>21.99</v>
      </c>
      <c r="Q2346">
        <v>-99.01</v>
      </c>
      <c r="R2346" s="7">
        <v>15.885999999999999</v>
      </c>
      <c r="S2346">
        <v>34749</v>
      </c>
      <c r="T2346">
        <v>4</v>
      </c>
      <c r="U2346" s="9">
        <v>18.280999999999999</v>
      </c>
      <c r="V2346" s="9">
        <v>18.318000000000001</v>
      </c>
      <c r="W2346" s="9">
        <v>17.942</v>
      </c>
      <c r="X2346" s="9">
        <v>18.161000000000001</v>
      </c>
      <c r="Y2346" s="9">
        <v>18.963999999999999</v>
      </c>
    </row>
    <row r="2347" spans="1:25" hidden="1" x14ac:dyDescent="0.3">
      <c r="A2347" t="s">
        <v>2526</v>
      </c>
      <c r="B2347" t="s">
        <v>2527</v>
      </c>
      <c r="C2347" t="s">
        <v>2541</v>
      </c>
      <c r="D2347" t="s">
        <v>77</v>
      </c>
      <c r="E2347" s="52">
        <f>Transportation!E2347/1000000</f>
        <v>1.3600000000000002E-5</v>
      </c>
      <c r="F2347" s="55">
        <f t="shared" si="248"/>
        <v>3.2879120879120917E-6</v>
      </c>
      <c r="G2347" s="57">
        <f t="shared" si="249"/>
        <v>3.287912087912092E-7</v>
      </c>
      <c r="H2347" s="4">
        <f t="shared" si="250"/>
        <v>5.2307692307692363E-8</v>
      </c>
      <c r="I2347">
        <v>307700</v>
      </c>
      <c r="J2347">
        <f t="shared" si="252"/>
        <v>1.3067569060773483</v>
      </c>
      <c r="K2347" s="50">
        <f t="shared" si="253"/>
        <v>363.41439597123536</v>
      </c>
      <c r="L2347" s="53">
        <f t="shared" si="251"/>
        <v>4.2740484453300587</v>
      </c>
      <c r="M2347">
        <v>31.200000000000003</v>
      </c>
      <c r="N2347">
        <v>55.1</v>
      </c>
      <c r="O2347">
        <v>457</v>
      </c>
      <c r="P2347">
        <v>18.13</v>
      </c>
      <c r="Q2347">
        <v>-94.43</v>
      </c>
      <c r="R2347" s="7">
        <v>8.2909000000000006</v>
      </c>
      <c r="S2347">
        <v>35494</v>
      </c>
      <c r="T2347">
        <v>2</v>
      </c>
      <c r="U2347" s="9">
        <v>14.048</v>
      </c>
      <c r="V2347" s="9">
        <v>2.2006000000000001</v>
      </c>
      <c r="W2347" s="9">
        <v>14.048</v>
      </c>
      <c r="X2347" s="9">
        <v>14.048</v>
      </c>
      <c r="Y2347" s="9">
        <v>14.048</v>
      </c>
    </row>
    <row r="2348" spans="1:25" hidden="1" x14ac:dyDescent="0.3">
      <c r="A2348" t="s">
        <v>2526</v>
      </c>
      <c r="B2348" t="s">
        <v>2527</v>
      </c>
      <c r="C2348" t="s">
        <v>2542</v>
      </c>
      <c r="D2348" t="s">
        <v>77</v>
      </c>
      <c r="E2348" s="52">
        <f>Transportation!E2348/1000000</f>
        <v>6.9699999999999993E-6</v>
      </c>
      <c r="F2348" s="55">
        <f t="shared" si="248"/>
        <v>1.6850549450549467E-6</v>
      </c>
      <c r="G2348" s="57">
        <f t="shared" si="249"/>
        <v>1.6850549450549466E-7</v>
      </c>
      <c r="H2348" s="4">
        <f t="shared" si="250"/>
        <v>2.680769230769233E-8</v>
      </c>
      <c r="I2348">
        <v>210800</v>
      </c>
      <c r="J2348">
        <f t="shared" si="252"/>
        <v>0.97756481854838695</v>
      </c>
      <c r="K2348" s="50">
        <f t="shared" si="253"/>
        <v>248.96897845543197</v>
      </c>
      <c r="L2348" s="53">
        <f t="shared" si="251"/>
        <v>2.1904498282316545</v>
      </c>
      <c r="M2348">
        <v>24.3</v>
      </c>
      <c r="N2348">
        <v>42.7</v>
      </c>
      <c r="O2348">
        <v>709</v>
      </c>
      <c r="P2348">
        <v>19.25</v>
      </c>
      <c r="Q2348">
        <v>-103.73</v>
      </c>
      <c r="R2348" s="7">
        <v>16.577999999999999</v>
      </c>
      <c r="S2348">
        <v>41345</v>
      </c>
      <c r="T2348">
        <v>2</v>
      </c>
      <c r="U2348" s="9">
        <v>12.497999999999999</v>
      </c>
      <c r="V2348" s="9">
        <v>12.523999999999999</v>
      </c>
      <c r="W2348" s="9">
        <v>12.497</v>
      </c>
      <c r="X2348" s="9">
        <v>12.723000000000001</v>
      </c>
      <c r="Y2348" s="9">
        <v>12.949</v>
      </c>
    </row>
    <row r="2349" spans="1:25" hidden="1" x14ac:dyDescent="0.3">
      <c r="A2349" t="s">
        <v>2526</v>
      </c>
      <c r="B2349" t="s">
        <v>2527</v>
      </c>
      <c r="C2349" t="s">
        <v>82</v>
      </c>
      <c r="D2349" t="s">
        <v>77</v>
      </c>
      <c r="E2349" s="52">
        <f>Transportation!E2349/1000000</f>
        <v>2.4000000000000001E-5</v>
      </c>
      <c r="F2349" s="55">
        <f t="shared" si="248"/>
        <v>5.802197802197808E-6</v>
      </c>
      <c r="G2349" s="57">
        <f t="shared" si="249"/>
        <v>5.8021978021978084E-7</v>
      </c>
      <c r="H2349" s="4">
        <f t="shared" si="250"/>
        <v>9.2307692307692397E-8</v>
      </c>
      <c r="I2349">
        <v>276600</v>
      </c>
      <c r="J2349">
        <f t="shared" si="252"/>
        <v>2.5653253796095443</v>
      </c>
      <c r="K2349" s="50">
        <f t="shared" si="253"/>
        <v>326.68320417823759</v>
      </c>
      <c r="L2349" s="53">
        <f t="shared" si="251"/>
        <v>7.5424384329353966</v>
      </c>
      <c r="M2349">
        <v>15.100000000000001</v>
      </c>
      <c r="N2349">
        <v>71.3</v>
      </c>
      <c r="O2349">
        <v>378</v>
      </c>
      <c r="P2349">
        <v>18.89</v>
      </c>
      <c r="Q2349">
        <v>-96.94</v>
      </c>
      <c r="R2349" s="7">
        <v>5.3007</v>
      </c>
      <c r="S2349" s="8">
        <v>127650</v>
      </c>
      <c r="T2349">
        <v>2</v>
      </c>
      <c r="U2349" s="9">
        <v>15.234</v>
      </c>
      <c r="V2349" s="9">
        <v>15.138</v>
      </c>
      <c r="W2349" s="9">
        <v>14.645</v>
      </c>
      <c r="X2349" s="9">
        <v>14.967000000000001</v>
      </c>
      <c r="Y2349" s="9">
        <v>15.289</v>
      </c>
    </row>
    <row r="2350" spans="1:25" hidden="1" x14ac:dyDescent="0.3">
      <c r="A2350" t="s">
        <v>2526</v>
      </c>
      <c r="B2350" t="s">
        <v>2527</v>
      </c>
      <c r="C2350" t="s">
        <v>2543</v>
      </c>
      <c r="D2350" t="s">
        <v>77</v>
      </c>
      <c r="E2350" s="52">
        <f>Transportation!E2350/1000000</f>
        <v>2.3300000000000001E-5</v>
      </c>
      <c r="F2350" s="55">
        <f t="shared" si="248"/>
        <v>5.6329670329670388E-6</v>
      </c>
      <c r="G2350" s="57">
        <f t="shared" si="249"/>
        <v>5.6329670329670386E-7</v>
      </c>
      <c r="H2350" s="4">
        <f t="shared" si="250"/>
        <v>8.9615384615384698E-8</v>
      </c>
      <c r="I2350">
        <v>358400</v>
      </c>
      <c r="J2350">
        <f t="shared" si="252"/>
        <v>1.9220793457031251</v>
      </c>
      <c r="K2350" s="50">
        <f t="shared" si="253"/>
        <v>423.29450606464337</v>
      </c>
      <c r="L2350" s="53">
        <f t="shared" si="251"/>
        <v>7.3224506453081144</v>
      </c>
      <c r="M2350">
        <v>21.700000000000003</v>
      </c>
      <c r="N2350">
        <v>76.900000000000006</v>
      </c>
      <c r="O2350">
        <v>369</v>
      </c>
      <c r="P2350">
        <v>18.82</v>
      </c>
      <c r="Q2350">
        <v>-98.95</v>
      </c>
      <c r="R2350" s="7">
        <v>4.7941000000000003</v>
      </c>
      <c r="S2350" s="8">
        <v>147180</v>
      </c>
      <c r="T2350">
        <v>2</v>
      </c>
      <c r="U2350" s="9">
        <v>24.716000000000001</v>
      </c>
      <c r="V2350" s="9">
        <v>24.577999999999999</v>
      </c>
      <c r="W2350" s="9">
        <v>23.295999999999999</v>
      </c>
      <c r="X2350" s="9">
        <v>24.01</v>
      </c>
      <c r="Y2350" s="9">
        <v>24.725000000000001</v>
      </c>
    </row>
    <row r="2351" spans="1:25" hidden="1" x14ac:dyDescent="0.3">
      <c r="A2351" t="s">
        <v>2526</v>
      </c>
      <c r="B2351" t="s">
        <v>2527</v>
      </c>
      <c r="C2351" t="s">
        <v>2544</v>
      </c>
      <c r="D2351" t="s">
        <v>77</v>
      </c>
      <c r="E2351" s="52">
        <f>Transportation!E2351/1000000</f>
        <v>2.58E-5</v>
      </c>
      <c r="F2351" s="55">
        <f t="shared" si="248"/>
        <v>6.2373626373626441E-6</v>
      </c>
      <c r="G2351" s="57">
        <f t="shared" si="249"/>
        <v>6.2373626373626443E-7</v>
      </c>
      <c r="H2351" s="4">
        <f t="shared" si="250"/>
        <v>9.9230769230769328E-8</v>
      </c>
      <c r="I2351">
        <v>738300</v>
      </c>
      <c r="J2351">
        <f t="shared" si="252"/>
        <v>1.033166294189354</v>
      </c>
      <c r="K2351" s="50">
        <f t="shared" si="253"/>
        <v>871.98195822412436</v>
      </c>
      <c r="L2351" s="53">
        <f t="shared" si="251"/>
        <v>8.1081213154055511</v>
      </c>
      <c r="M2351">
        <v>84.600000000000009</v>
      </c>
      <c r="N2351">
        <v>80.300000000000011</v>
      </c>
      <c r="O2351">
        <v>325</v>
      </c>
      <c r="P2351">
        <v>18.920000000000002</v>
      </c>
      <c r="Q2351">
        <v>-99.22</v>
      </c>
      <c r="R2351" s="7">
        <v>4.0442</v>
      </c>
      <c r="S2351" s="8">
        <v>602350</v>
      </c>
      <c r="T2351">
        <v>4</v>
      </c>
      <c r="U2351" s="9">
        <v>24.018999999999998</v>
      </c>
      <c r="V2351" s="9">
        <v>24.338000000000001</v>
      </c>
      <c r="W2351" s="9">
        <v>23.535</v>
      </c>
      <c r="X2351" s="9">
        <v>25.222000000000001</v>
      </c>
      <c r="Y2351" s="9">
        <v>26.099</v>
      </c>
    </row>
    <row r="2352" spans="1:25" hidden="1" x14ac:dyDescent="0.3">
      <c r="A2352" t="s">
        <v>2526</v>
      </c>
      <c r="B2352" t="s">
        <v>2527</v>
      </c>
      <c r="C2352" t="s">
        <v>2545</v>
      </c>
      <c r="D2352" t="s">
        <v>77</v>
      </c>
      <c r="E2352" s="52">
        <f>Transportation!E2352/1000000</f>
        <v>2.6300000000000002E-5</v>
      </c>
      <c r="F2352" s="55">
        <f t="shared" si="248"/>
        <v>6.3582417582417657E-6</v>
      </c>
      <c r="G2352" s="57">
        <f t="shared" si="249"/>
        <v>6.3582417582417655E-7</v>
      </c>
      <c r="H2352" s="4">
        <f t="shared" si="250"/>
        <v>1.0115384615384625E-7</v>
      </c>
      <c r="I2352">
        <v>540800</v>
      </c>
      <c r="J2352">
        <f t="shared" si="252"/>
        <v>1.4378131703032546</v>
      </c>
      <c r="K2352" s="50">
        <f t="shared" si="253"/>
        <v>638.72117432968503</v>
      </c>
      <c r="L2352" s="53">
        <f t="shared" si="251"/>
        <v>8.2652554494250392</v>
      </c>
      <c r="M2352">
        <v>71.2</v>
      </c>
      <c r="N2352">
        <v>64.100000000000009</v>
      </c>
      <c r="O2352">
        <v>297</v>
      </c>
      <c r="P2352">
        <v>24.8</v>
      </c>
      <c r="Q2352">
        <v>-107.4</v>
      </c>
      <c r="R2352" s="7">
        <v>4.6372999999999998</v>
      </c>
      <c r="S2352">
        <v>69553</v>
      </c>
      <c r="T2352">
        <v>4</v>
      </c>
      <c r="U2352" s="9">
        <v>9.7741000000000007</v>
      </c>
      <c r="V2352" s="9">
        <v>9.7187000000000001</v>
      </c>
      <c r="W2352" s="9">
        <v>9.1857000000000006</v>
      </c>
      <c r="X2352" s="9">
        <v>9.5464000000000002</v>
      </c>
      <c r="Y2352" s="9">
        <v>10.417999999999999</v>
      </c>
    </row>
    <row r="2353" spans="1:25" hidden="1" x14ac:dyDescent="0.3">
      <c r="A2353" t="s">
        <v>2526</v>
      </c>
      <c r="B2353" t="s">
        <v>2527</v>
      </c>
      <c r="C2353" t="s">
        <v>2546</v>
      </c>
      <c r="D2353" t="s">
        <v>77</v>
      </c>
      <c r="E2353" s="52">
        <f>Transportation!E2353/1000000</f>
        <v>5.1200000000000001E-6</v>
      </c>
      <c r="F2353" s="55">
        <f t="shared" si="248"/>
        <v>1.2378021978021991E-6</v>
      </c>
      <c r="G2353" s="57">
        <f t="shared" si="249"/>
        <v>1.237802197802199E-7</v>
      </c>
      <c r="H2353" s="4">
        <f t="shared" si="250"/>
        <v>1.9692307692307712E-8</v>
      </c>
      <c r="I2353">
        <v>101100</v>
      </c>
      <c r="J2353">
        <f t="shared" si="252"/>
        <v>1.4972771513353116</v>
      </c>
      <c r="K2353" s="50">
        <f t="shared" si="253"/>
        <v>119.40590000874845</v>
      </c>
      <c r="L2353" s="53">
        <f t="shared" si="251"/>
        <v>1.6090535323595514</v>
      </c>
      <c r="M2353">
        <v>20.200000000000003</v>
      </c>
      <c r="N2353">
        <v>22.5</v>
      </c>
      <c r="O2353">
        <v>537</v>
      </c>
      <c r="P2353">
        <v>28.19</v>
      </c>
      <c r="Q2353">
        <v>-105.47</v>
      </c>
      <c r="R2353" s="7">
        <v>23.902999999999999</v>
      </c>
      <c r="S2353">
        <v>56652</v>
      </c>
      <c r="T2353">
        <v>3</v>
      </c>
      <c r="U2353" s="9">
        <v>9.2515000000000001</v>
      </c>
      <c r="V2353" s="9">
        <v>9.2708999999999993</v>
      </c>
      <c r="W2353" s="9">
        <v>9.1340000000000003</v>
      </c>
      <c r="X2353" s="9">
        <v>9.1340000000000003</v>
      </c>
      <c r="Y2353" s="9">
        <v>9.6494999999999997</v>
      </c>
    </row>
    <row r="2354" spans="1:25" hidden="1" x14ac:dyDescent="0.3">
      <c r="A2354" t="s">
        <v>2526</v>
      </c>
      <c r="B2354" t="s">
        <v>2527</v>
      </c>
      <c r="C2354" t="s">
        <v>2547</v>
      </c>
      <c r="D2354" t="s">
        <v>77</v>
      </c>
      <c r="E2354" s="52">
        <f>Transportation!E2354/1000000</f>
        <v>1.7400000000000003E-5</v>
      </c>
      <c r="F2354" s="55">
        <f t="shared" si="248"/>
        <v>4.2065934065934115E-6</v>
      </c>
      <c r="G2354" s="57">
        <f t="shared" si="249"/>
        <v>4.2065934065934119E-7</v>
      </c>
      <c r="H2354" s="4">
        <f t="shared" si="250"/>
        <v>6.6923076923076992E-8</v>
      </c>
      <c r="I2354">
        <v>427100</v>
      </c>
      <c r="J2354">
        <f t="shared" si="252"/>
        <v>1.2044896394287055</v>
      </c>
      <c r="K2354" s="50">
        <f t="shared" si="253"/>
        <v>504.4338268421015</v>
      </c>
      <c r="L2354" s="53">
        <f t="shared" si="251"/>
        <v>5.4682678638781637</v>
      </c>
      <c r="M2354">
        <v>44.7</v>
      </c>
      <c r="N2354">
        <v>63.900000000000006</v>
      </c>
      <c r="O2354">
        <v>397</v>
      </c>
      <c r="P2354">
        <v>24.02</v>
      </c>
      <c r="Q2354">
        <v>-104.66</v>
      </c>
      <c r="R2354" s="7">
        <v>6.2106000000000003</v>
      </c>
      <c r="S2354">
        <v>20551</v>
      </c>
      <c r="T2354">
        <v>3</v>
      </c>
      <c r="U2354" s="9">
        <v>8.9717000000000002</v>
      </c>
      <c r="V2354" s="9">
        <v>8.9185999999999996</v>
      </c>
      <c r="W2354" s="9">
        <v>8.4602000000000004</v>
      </c>
      <c r="X2354" s="9">
        <v>8.5640999999999998</v>
      </c>
      <c r="Y2354" s="9">
        <v>8.9788999999999994</v>
      </c>
    </row>
    <row r="2355" spans="1:25" hidden="1" x14ac:dyDescent="0.3">
      <c r="A2355" t="s">
        <v>2526</v>
      </c>
      <c r="B2355" t="s">
        <v>2527</v>
      </c>
      <c r="C2355" t="s">
        <v>2548</v>
      </c>
      <c r="D2355" t="s">
        <v>77</v>
      </c>
      <c r="E2355" s="52">
        <f>Transportation!E2355/1000000</f>
        <v>9.5000000000000005E-6</v>
      </c>
      <c r="F2355" s="55">
        <f t="shared" si="248"/>
        <v>2.2967032967032991E-6</v>
      </c>
      <c r="G2355" s="57">
        <f t="shared" si="249"/>
        <v>2.2967032967032993E-7</v>
      </c>
      <c r="H2355" s="4">
        <f t="shared" si="250"/>
        <v>3.6538461538461575E-8</v>
      </c>
      <c r="I2355">
        <v>223500</v>
      </c>
      <c r="J2355">
        <f t="shared" si="252"/>
        <v>1.2566937919463088</v>
      </c>
      <c r="K2355" s="50">
        <f t="shared" si="253"/>
        <v>263.96853266028961</v>
      </c>
      <c r="L2355" s="53">
        <f t="shared" si="251"/>
        <v>2.985548546370262</v>
      </c>
      <c r="M2355">
        <v>34.4</v>
      </c>
      <c r="N2355">
        <v>38.1</v>
      </c>
      <c r="O2355">
        <v>463</v>
      </c>
      <c r="P2355">
        <v>31.87</v>
      </c>
      <c r="Q2355">
        <v>-116.61</v>
      </c>
      <c r="R2355" s="7">
        <v>12.159000000000001</v>
      </c>
      <c r="S2355">
        <v>1762.7</v>
      </c>
      <c r="T2355">
        <v>3</v>
      </c>
      <c r="U2355" s="9">
        <v>6.7281000000000004</v>
      </c>
      <c r="V2355" s="9">
        <v>2.6898</v>
      </c>
      <c r="W2355" s="9">
        <v>6.7281000000000004</v>
      </c>
      <c r="X2355" s="9">
        <v>7.0712999999999999</v>
      </c>
      <c r="Y2355" s="9">
        <v>7.4145000000000003</v>
      </c>
    </row>
    <row r="2356" spans="1:25" hidden="1" x14ac:dyDescent="0.3">
      <c r="A2356" t="s">
        <v>2526</v>
      </c>
      <c r="B2356" t="s">
        <v>2527</v>
      </c>
      <c r="C2356" t="s">
        <v>2549</v>
      </c>
      <c r="D2356" t="s">
        <v>77</v>
      </c>
      <c r="E2356" s="52">
        <f>Transportation!E2356/1000000</f>
        <v>5.4900000000000006E-5</v>
      </c>
      <c r="F2356" s="55">
        <f t="shared" si="248"/>
        <v>1.3272527472527488E-5</v>
      </c>
      <c r="G2356" s="57">
        <f t="shared" si="249"/>
        <v>1.3272527472527487E-6</v>
      </c>
      <c r="H2356" s="4">
        <f t="shared" si="250"/>
        <v>2.1115384615384639E-7</v>
      </c>
      <c r="I2356">
        <v>3697000</v>
      </c>
      <c r="J2356">
        <f t="shared" si="252"/>
        <v>0.43904222004327836</v>
      </c>
      <c r="K2356" s="50">
        <f t="shared" si="253"/>
        <v>4366.4056610518592</v>
      </c>
      <c r="L2356" s="53">
        <f t="shared" si="251"/>
        <v>17.253327915339717</v>
      </c>
      <c r="M2356">
        <v>361</v>
      </c>
      <c r="N2356">
        <v>195</v>
      </c>
      <c r="O2356">
        <v>299</v>
      </c>
      <c r="P2356">
        <v>20.66</v>
      </c>
      <c r="Q2356">
        <v>-103.36</v>
      </c>
      <c r="R2356" s="7">
        <v>1.5382</v>
      </c>
      <c r="S2356" s="8">
        <v>2921200</v>
      </c>
      <c r="T2356">
        <v>9</v>
      </c>
      <c r="U2356" s="9">
        <v>16.88</v>
      </c>
      <c r="V2356" s="9">
        <v>16.818999999999999</v>
      </c>
      <c r="W2356" s="9">
        <v>15.537000000000001</v>
      </c>
      <c r="X2356" s="9">
        <v>17.013000000000002</v>
      </c>
      <c r="Y2356" s="9">
        <v>18.039000000000001</v>
      </c>
    </row>
    <row r="2357" spans="1:25" hidden="1" x14ac:dyDescent="0.3">
      <c r="A2357" t="s">
        <v>2526</v>
      </c>
      <c r="B2357" t="s">
        <v>2527</v>
      </c>
      <c r="C2357" t="s">
        <v>2550</v>
      </c>
      <c r="D2357" t="s">
        <v>77</v>
      </c>
      <c r="E2357" s="52">
        <f>Transportation!E2357/1000000</f>
        <v>1.5299999999999999E-5</v>
      </c>
      <c r="F2357" s="55">
        <f t="shared" si="248"/>
        <v>3.6989010989011027E-6</v>
      </c>
      <c r="G2357" s="57">
        <f t="shared" si="249"/>
        <v>3.6989010989011025E-7</v>
      </c>
      <c r="H2357" s="4">
        <f t="shared" si="250"/>
        <v>5.8846153846153901E-8</v>
      </c>
      <c r="I2357">
        <v>180300</v>
      </c>
      <c r="J2357">
        <f t="shared" si="252"/>
        <v>2.5088754159733777</v>
      </c>
      <c r="K2357" s="50">
        <f t="shared" si="253"/>
        <v>212.94642701856918</v>
      </c>
      <c r="L2357" s="53">
        <f t="shared" si="251"/>
        <v>4.8083045009963152</v>
      </c>
      <c r="M2357">
        <v>12.3</v>
      </c>
      <c r="N2357">
        <v>51.5</v>
      </c>
      <c r="O2357">
        <v>393</v>
      </c>
      <c r="P2357">
        <v>27.92</v>
      </c>
      <c r="Q2357">
        <v>-110.9</v>
      </c>
      <c r="R2357" s="7">
        <v>7.6288</v>
      </c>
      <c r="S2357">
        <v>2380.1999999999998</v>
      </c>
      <c r="T2357">
        <v>3</v>
      </c>
      <c r="U2357" s="9">
        <v>9.2166999999999994</v>
      </c>
      <c r="V2357" s="9">
        <v>8.4938000000000002</v>
      </c>
      <c r="W2357" s="9">
        <v>9.1857000000000006</v>
      </c>
      <c r="X2357" s="9">
        <v>9.2114999999999991</v>
      </c>
      <c r="Y2357" s="9">
        <v>9.2372999999999994</v>
      </c>
    </row>
    <row r="2358" spans="1:25" hidden="1" x14ac:dyDescent="0.3">
      <c r="A2358" t="s">
        <v>2526</v>
      </c>
      <c r="B2358" t="s">
        <v>2527</v>
      </c>
      <c r="C2358" t="s">
        <v>2551</v>
      </c>
      <c r="D2358" t="s">
        <v>77</v>
      </c>
      <c r="E2358" s="52">
        <f>Transportation!E2358/1000000</f>
        <v>2.0100000000000001E-5</v>
      </c>
      <c r="F2358" s="55">
        <f t="shared" si="248"/>
        <v>4.8593406593406644E-6</v>
      </c>
      <c r="G2358" s="57">
        <f t="shared" si="249"/>
        <v>4.8593406593406642E-7</v>
      </c>
      <c r="H2358" s="4">
        <f t="shared" si="250"/>
        <v>7.7307692307692382E-8</v>
      </c>
      <c r="I2358">
        <v>545900</v>
      </c>
      <c r="J2358">
        <f t="shared" si="252"/>
        <v>1.0885950494596079</v>
      </c>
      <c r="K2358" s="50">
        <f t="shared" si="253"/>
        <v>644.74461735683258</v>
      </c>
      <c r="L2358" s="53">
        <f t="shared" si="251"/>
        <v>6.3167921875833946</v>
      </c>
      <c r="M2358">
        <v>63.7</v>
      </c>
      <c r="N2358">
        <v>68.400000000000006</v>
      </c>
      <c r="O2358">
        <v>361</v>
      </c>
      <c r="P2358">
        <v>29.09</v>
      </c>
      <c r="Q2358">
        <v>-110.97</v>
      </c>
      <c r="R2358" s="7">
        <v>5.2706999999999997</v>
      </c>
      <c r="S2358">
        <v>19746</v>
      </c>
      <c r="T2358">
        <v>4</v>
      </c>
      <c r="U2358" s="9">
        <v>8.3019999999999996</v>
      </c>
      <c r="V2358" s="9">
        <v>8.298</v>
      </c>
      <c r="W2358" s="9">
        <v>8.1997999999999998</v>
      </c>
      <c r="X2358" s="9">
        <v>8.3041</v>
      </c>
      <c r="Y2358" s="9">
        <v>8.4602000000000004</v>
      </c>
    </row>
    <row r="2359" spans="1:25" hidden="1" x14ac:dyDescent="0.3">
      <c r="A2359" t="s">
        <v>2526</v>
      </c>
      <c r="B2359" t="s">
        <v>2527</v>
      </c>
      <c r="C2359" t="s">
        <v>2552</v>
      </c>
      <c r="D2359" t="s">
        <v>77</v>
      </c>
      <c r="E2359" s="52">
        <f>Transportation!E2359/1000000</f>
        <v>7.9100000000000005E-6</v>
      </c>
      <c r="F2359" s="55">
        <f t="shared" si="248"/>
        <v>1.9123076923076943E-6</v>
      </c>
      <c r="G2359" s="57">
        <f t="shared" si="249"/>
        <v>1.9123076923076945E-7</v>
      </c>
      <c r="H2359" s="4">
        <f t="shared" si="250"/>
        <v>3.0423076923076956E-8</v>
      </c>
      <c r="I2359">
        <v>104800</v>
      </c>
      <c r="J2359">
        <f t="shared" si="252"/>
        <v>2.2315087428435114</v>
      </c>
      <c r="K2359" s="50">
        <f t="shared" si="253"/>
        <v>123.77584887158098</v>
      </c>
      <c r="L2359" s="53">
        <f t="shared" si="251"/>
        <v>2.4858620001882912</v>
      </c>
      <c r="M2359">
        <v>17</v>
      </c>
      <c r="N2359">
        <v>25.400000000000002</v>
      </c>
      <c r="O2359">
        <v>363</v>
      </c>
      <c r="P2359">
        <v>18.350000000000001</v>
      </c>
      <c r="Q2359">
        <v>-99.54</v>
      </c>
      <c r="R2359" s="7">
        <v>14.303000000000001</v>
      </c>
      <c r="S2359">
        <v>43955</v>
      </c>
      <c r="T2359">
        <v>2</v>
      </c>
      <c r="U2359" s="9">
        <v>16.029</v>
      </c>
      <c r="V2359" s="9">
        <v>16.015000000000001</v>
      </c>
      <c r="W2359" s="9">
        <v>15.537000000000001</v>
      </c>
      <c r="X2359" s="9">
        <v>15.782999999999999</v>
      </c>
      <c r="Y2359" s="9">
        <v>16.03</v>
      </c>
    </row>
    <row r="2360" spans="1:25" hidden="1" x14ac:dyDescent="0.3">
      <c r="A2360" t="s">
        <v>2526</v>
      </c>
      <c r="B2360" t="s">
        <v>2527</v>
      </c>
      <c r="C2360" t="s">
        <v>2553</v>
      </c>
      <c r="D2360" t="s">
        <v>77</v>
      </c>
      <c r="E2360" s="52">
        <f>Transportation!E2360/1000000</f>
        <v>1.5800000000000001E-5</v>
      </c>
      <c r="F2360" s="55">
        <f t="shared" si="248"/>
        <v>3.8197802197802238E-6</v>
      </c>
      <c r="G2360" s="57">
        <f t="shared" si="249"/>
        <v>3.8197802197802241E-7</v>
      </c>
      <c r="H2360" s="4">
        <f t="shared" si="250"/>
        <v>6.0769230769230834E-8</v>
      </c>
      <c r="I2360">
        <v>319200</v>
      </c>
      <c r="J2360">
        <f t="shared" si="252"/>
        <v>1.4634490131578948</v>
      </c>
      <c r="K2360" s="50">
        <f t="shared" si="253"/>
        <v>376.99666946382297</v>
      </c>
      <c r="L2360" s="53">
        <f t="shared" si="251"/>
        <v>4.9654386350158024</v>
      </c>
      <c r="M2360">
        <v>31.8</v>
      </c>
      <c r="N2360">
        <v>56.6</v>
      </c>
      <c r="O2360">
        <v>385</v>
      </c>
      <c r="P2360">
        <v>20.68</v>
      </c>
      <c r="Q2360">
        <v>-101.36</v>
      </c>
      <c r="R2360" s="7">
        <v>6.8010000000000002</v>
      </c>
      <c r="S2360" s="8">
        <v>180240</v>
      </c>
      <c r="T2360">
        <v>2</v>
      </c>
      <c r="U2360" s="9">
        <v>19.347000000000001</v>
      </c>
      <c r="V2360" s="9">
        <v>19.311</v>
      </c>
      <c r="W2360" s="9">
        <v>18.963999999999999</v>
      </c>
      <c r="X2360" s="9">
        <v>19.158000000000001</v>
      </c>
      <c r="Y2360" s="9">
        <v>19.352</v>
      </c>
    </row>
    <row r="2361" spans="1:25" hidden="1" x14ac:dyDescent="0.3">
      <c r="A2361" t="s">
        <v>2526</v>
      </c>
      <c r="B2361" t="s">
        <v>2527</v>
      </c>
      <c r="C2361" t="s">
        <v>2554</v>
      </c>
      <c r="D2361" t="s">
        <v>77</v>
      </c>
      <c r="E2361" s="52">
        <f>Transportation!E2361/1000000</f>
        <v>2.8700000000000003E-5</v>
      </c>
      <c r="F2361" s="55">
        <f t="shared" si="248"/>
        <v>6.9384615384615463E-6</v>
      </c>
      <c r="G2361" s="57">
        <f t="shared" si="249"/>
        <v>6.9384615384615463E-7</v>
      </c>
      <c r="H2361" s="4">
        <f t="shared" si="250"/>
        <v>1.103846153846155E-7</v>
      </c>
      <c r="I2361">
        <v>1239000</v>
      </c>
      <c r="J2361">
        <f t="shared" si="252"/>
        <v>0.68484766949152542</v>
      </c>
      <c r="K2361" s="50">
        <f t="shared" si="253"/>
        <v>1463.3423354187867</v>
      </c>
      <c r="L2361" s="53">
        <f t="shared" si="251"/>
        <v>9.019499292718578</v>
      </c>
      <c r="M2361">
        <v>114</v>
      </c>
      <c r="N2361">
        <v>116</v>
      </c>
      <c r="O2361">
        <v>480</v>
      </c>
      <c r="P2361">
        <v>31.7</v>
      </c>
      <c r="Q2361">
        <v>-106.45</v>
      </c>
      <c r="R2361" s="7">
        <v>4.1458000000000004</v>
      </c>
      <c r="S2361" s="8">
        <v>459610</v>
      </c>
      <c r="T2361">
        <v>5</v>
      </c>
      <c r="U2361" s="9">
        <v>9.4777000000000005</v>
      </c>
      <c r="V2361" s="9">
        <v>9.5622000000000007</v>
      </c>
      <c r="W2361" s="9">
        <v>9.3405000000000005</v>
      </c>
      <c r="X2361" s="9">
        <v>9.5465999999999998</v>
      </c>
      <c r="Y2361" s="9">
        <v>9.7523</v>
      </c>
    </row>
    <row r="2362" spans="1:25" hidden="1" x14ac:dyDescent="0.3">
      <c r="A2362" t="s">
        <v>2526</v>
      </c>
      <c r="B2362" t="s">
        <v>2527</v>
      </c>
      <c r="C2362" t="s">
        <v>205</v>
      </c>
      <c r="D2362" t="s">
        <v>77</v>
      </c>
      <c r="E2362" s="52">
        <f>Transportation!E2362/1000000</f>
        <v>7.4900000000000003E-6</v>
      </c>
      <c r="F2362" s="55">
        <f t="shared" si="248"/>
        <v>1.8107692307692326E-6</v>
      </c>
      <c r="G2362" s="57">
        <f t="shared" si="249"/>
        <v>1.8107692307692328E-7</v>
      </c>
      <c r="H2362" s="4">
        <f t="shared" si="250"/>
        <v>2.8807692307692335E-8</v>
      </c>
      <c r="I2362">
        <v>163000</v>
      </c>
      <c r="J2362">
        <f t="shared" si="252"/>
        <v>1.3585561886503066</v>
      </c>
      <c r="K2362" s="50">
        <f t="shared" si="253"/>
        <v>192.51396341667652</v>
      </c>
      <c r="L2362" s="53">
        <f t="shared" si="251"/>
        <v>2.3538693276119216</v>
      </c>
      <c r="M2362">
        <v>12.5</v>
      </c>
      <c r="N2362">
        <v>46.1</v>
      </c>
      <c r="O2362">
        <v>824</v>
      </c>
      <c r="P2362">
        <v>24.15</v>
      </c>
      <c r="Q2362">
        <v>-110.3</v>
      </c>
      <c r="R2362" s="7">
        <v>17.864999999999998</v>
      </c>
      <c r="S2362">
        <v>2297.9</v>
      </c>
      <c r="T2362">
        <v>2</v>
      </c>
      <c r="U2362" s="9">
        <v>8.0954999999999995</v>
      </c>
      <c r="V2362" s="9">
        <v>4.2046000000000001</v>
      </c>
      <c r="W2362" s="9">
        <v>8.0954999999999995</v>
      </c>
      <c r="X2362" s="9">
        <v>8.0954999999999995</v>
      </c>
      <c r="Y2362" s="9">
        <v>8.0954999999999995</v>
      </c>
    </row>
    <row r="2363" spans="1:25" hidden="1" x14ac:dyDescent="0.3">
      <c r="A2363" t="s">
        <v>2526</v>
      </c>
      <c r="B2363" t="s">
        <v>2527</v>
      </c>
      <c r="C2363" t="s">
        <v>2555</v>
      </c>
      <c r="D2363" t="s">
        <v>77</v>
      </c>
      <c r="E2363" s="52">
        <f>Transportation!E2363/1000000</f>
        <v>2.0900000000000003E-5</v>
      </c>
      <c r="F2363" s="55">
        <f t="shared" si="248"/>
        <v>5.052747252747259E-6</v>
      </c>
      <c r="G2363" s="57">
        <f t="shared" si="249"/>
        <v>5.0527472527472588E-7</v>
      </c>
      <c r="H2363" s="4">
        <f t="shared" si="250"/>
        <v>8.0384615384615474E-8</v>
      </c>
      <c r="I2363">
        <v>229400</v>
      </c>
      <c r="J2363">
        <f t="shared" si="252"/>
        <v>2.6936196054925898</v>
      </c>
      <c r="K2363" s="50">
        <f t="shared" si="253"/>
        <v>270.93682949561713</v>
      </c>
      <c r="L2363" s="53">
        <f t="shared" si="251"/>
        <v>6.5682068020145756</v>
      </c>
      <c r="M2363">
        <v>10.5</v>
      </c>
      <c r="N2363">
        <v>70.600000000000009</v>
      </c>
      <c r="O2363">
        <v>373</v>
      </c>
      <c r="P2363">
        <v>20.350000000000001</v>
      </c>
      <c r="Q2363">
        <v>-102.03</v>
      </c>
      <c r="R2363" s="7">
        <v>5.2850000000000001</v>
      </c>
      <c r="S2363">
        <v>27480</v>
      </c>
      <c r="T2363">
        <v>1</v>
      </c>
      <c r="U2363" s="9">
        <v>18.283000000000001</v>
      </c>
      <c r="V2363" s="9">
        <v>18.283000000000001</v>
      </c>
      <c r="W2363" s="9">
        <v>18.283000000000001</v>
      </c>
      <c r="X2363" s="9">
        <v>18.283000000000001</v>
      </c>
      <c r="Y2363" s="9">
        <v>18.283000000000001</v>
      </c>
    </row>
    <row r="2364" spans="1:25" hidden="1" x14ac:dyDescent="0.3">
      <c r="A2364" t="s">
        <v>2526</v>
      </c>
      <c r="B2364" t="s">
        <v>2527</v>
      </c>
      <c r="C2364" t="s">
        <v>2556</v>
      </c>
      <c r="D2364" t="s">
        <v>77</v>
      </c>
      <c r="E2364" s="52">
        <f>Transportation!E2364/1000000</f>
        <v>3.7800000000000004E-5</v>
      </c>
      <c r="F2364" s="55">
        <f t="shared" si="248"/>
        <v>9.138461538461549E-6</v>
      </c>
      <c r="G2364" s="57">
        <f t="shared" si="249"/>
        <v>9.1384615384615485E-7</v>
      </c>
      <c r="H2364" s="4">
        <f t="shared" si="250"/>
        <v>1.4538461538461554E-7</v>
      </c>
      <c r="I2364">
        <v>1293000</v>
      </c>
      <c r="J2364">
        <f t="shared" si="252"/>
        <v>0.86432418793503496</v>
      </c>
      <c r="K2364" s="50">
        <f t="shared" si="253"/>
        <v>1527.1199674709371</v>
      </c>
      <c r="L2364" s="53">
        <f t="shared" si="251"/>
        <v>11.879340531873252</v>
      </c>
      <c r="M2364">
        <v>77</v>
      </c>
      <c r="N2364">
        <v>147</v>
      </c>
      <c r="O2364">
        <v>407</v>
      </c>
      <c r="P2364">
        <v>21.13</v>
      </c>
      <c r="Q2364">
        <v>-101.68</v>
      </c>
      <c r="R2364" s="7">
        <v>2.7648000000000001</v>
      </c>
      <c r="S2364" s="8">
        <v>559310</v>
      </c>
      <c r="T2364">
        <v>4</v>
      </c>
      <c r="U2364" s="9">
        <v>18.521000000000001</v>
      </c>
      <c r="V2364" s="9">
        <v>18.791</v>
      </c>
      <c r="W2364" s="9">
        <v>18.428999999999998</v>
      </c>
      <c r="X2364" s="9">
        <v>19.350999999999999</v>
      </c>
      <c r="Y2364" s="9">
        <v>20.754000000000001</v>
      </c>
    </row>
    <row r="2365" spans="1:25" hidden="1" x14ac:dyDescent="0.3">
      <c r="A2365" t="s">
        <v>2526</v>
      </c>
      <c r="B2365" t="s">
        <v>2527</v>
      </c>
      <c r="C2365" t="s">
        <v>2557</v>
      </c>
      <c r="D2365" t="s">
        <v>77</v>
      </c>
      <c r="E2365" s="52">
        <f>Transportation!E2365/1000000</f>
        <v>5.6900000000000006E-6</v>
      </c>
      <c r="F2365" s="55">
        <f t="shared" si="248"/>
        <v>1.3756043956043971E-6</v>
      </c>
      <c r="G2365" s="57">
        <f t="shared" si="249"/>
        <v>1.3756043956043972E-7</v>
      </c>
      <c r="H2365" s="4">
        <f t="shared" si="250"/>
        <v>2.1884615384615407E-8</v>
      </c>
      <c r="I2365">
        <v>200900</v>
      </c>
      <c r="J2365">
        <f t="shared" si="252"/>
        <v>0.83736676829268297</v>
      </c>
      <c r="K2365" s="50">
        <f t="shared" si="253"/>
        <v>237.27641257920439</v>
      </c>
      <c r="L2365" s="53">
        <f t="shared" si="251"/>
        <v>1.7881864451417673</v>
      </c>
      <c r="M2365">
        <v>48.6</v>
      </c>
      <c r="N2365">
        <v>28.8</v>
      </c>
      <c r="O2365">
        <v>589</v>
      </c>
      <c r="P2365">
        <v>25.79</v>
      </c>
      <c r="Q2365">
        <v>-109</v>
      </c>
      <c r="R2365" s="7">
        <v>20.457999999999998</v>
      </c>
      <c r="S2365">
        <v>36413</v>
      </c>
      <c r="T2365">
        <v>4</v>
      </c>
      <c r="U2365" s="9">
        <v>9.0245999999999995</v>
      </c>
      <c r="V2365" s="9">
        <v>9.0647000000000002</v>
      </c>
      <c r="W2365" s="9">
        <v>8.9270999999999994</v>
      </c>
      <c r="X2365" s="9">
        <v>9.1081000000000003</v>
      </c>
      <c r="Y2365" s="9">
        <v>9.2888999999999999</v>
      </c>
    </row>
    <row r="2366" spans="1:25" hidden="1" x14ac:dyDescent="0.3">
      <c r="A2366" t="s">
        <v>2526</v>
      </c>
      <c r="B2366" t="s">
        <v>2527</v>
      </c>
      <c r="C2366" t="s">
        <v>2558</v>
      </c>
      <c r="D2366" t="s">
        <v>77</v>
      </c>
      <c r="E2366" s="52">
        <f>Transportation!E2366/1000000</f>
        <v>5.6200000000000004E-6</v>
      </c>
      <c r="F2366" s="55">
        <f t="shared" si="248"/>
        <v>1.3586813186813203E-6</v>
      </c>
      <c r="G2366" s="57">
        <f t="shared" si="249"/>
        <v>1.3586813186813202E-7</v>
      </c>
      <c r="H2366" s="4">
        <f t="shared" si="250"/>
        <v>2.1615384615384638E-8</v>
      </c>
      <c r="I2366">
        <v>418100</v>
      </c>
      <c r="J2366">
        <f t="shared" si="252"/>
        <v>0.39741068524276496</v>
      </c>
      <c r="K2366" s="50">
        <f t="shared" ref="K2366:K2397" si="254">I2366*CVD_MEX</f>
        <v>493.80422150007638</v>
      </c>
      <c r="L2366" s="53">
        <f t="shared" si="251"/>
        <v>1.7661876663790388</v>
      </c>
      <c r="M2366">
        <v>49.1</v>
      </c>
      <c r="N2366">
        <v>59.7</v>
      </c>
      <c r="O2366">
        <v>1340</v>
      </c>
      <c r="P2366">
        <v>25.86</v>
      </c>
      <c r="Q2366">
        <v>-97.51</v>
      </c>
      <c r="R2366" s="7">
        <v>22.524000000000001</v>
      </c>
      <c r="S2366" s="8">
        <v>107200</v>
      </c>
      <c r="T2366">
        <v>3</v>
      </c>
      <c r="U2366" s="9">
        <v>9.3310999999999993</v>
      </c>
      <c r="V2366" s="9">
        <v>9.3619000000000003</v>
      </c>
      <c r="W2366" s="9">
        <v>9.1857000000000006</v>
      </c>
      <c r="X2366" s="9">
        <v>9.4436</v>
      </c>
      <c r="Y2366" s="9">
        <v>10.06</v>
      </c>
    </row>
    <row r="2367" spans="1:25" hidden="1" x14ac:dyDescent="0.3">
      <c r="A2367" t="s">
        <v>2526</v>
      </c>
      <c r="B2367" t="s">
        <v>2527</v>
      </c>
      <c r="C2367" t="s">
        <v>2559</v>
      </c>
      <c r="D2367" t="s">
        <v>77</v>
      </c>
      <c r="E2367" s="52">
        <f>Transportation!E2367/1000000</f>
        <v>8.0299999999999994E-6</v>
      </c>
      <c r="F2367" s="55">
        <f t="shared" si="248"/>
        <v>1.9413186813186833E-6</v>
      </c>
      <c r="G2367" s="57">
        <f t="shared" si="249"/>
        <v>1.9413186813186832E-7</v>
      </c>
      <c r="H2367" s="4">
        <f t="shared" si="250"/>
        <v>3.0884615384615415E-8</v>
      </c>
      <c r="I2367">
        <v>328000</v>
      </c>
      <c r="J2367">
        <f t="shared" si="252"/>
        <v>0.72381085746951213</v>
      </c>
      <c r="K2367" s="50">
        <f t="shared" si="254"/>
        <v>387.39006135380305</v>
      </c>
      <c r="L2367" s="53">
        <f t="shared" si="251"/>
        <v>2.5235741923529678</v>
      </c>
      <c r="M2367">
        <v>15.5</v>
      </c>
      <c r="N2367">
        <v>83.300000000000011</v>
      </c>
      <c r="O2367">
        <v>1420</v>
      </c>
      <c r="P2367">
        <v>23.24</v>
      </c>
      <c r="Q2367">
        <v>-106.4</v>
      </c>
      <c r="R2367" s="7">
        <v>17.094999999999999</v>
      </c>
      <c r="S2367">
        <v>15900</v>
      </c>
      <c r="T2367">
        <v>2</v>
      </c>
      <c r="U2367" s="9">
        <v>8.0433000000000003</v>
      </c>
      <c r="V2367" s="9">
        <v>3.9603999999999999</v>
      </c>
      <c r="W2367" s="9">
        <v>8.0433000000000003</v>
      </c>
      <c r="X2367" s="9">
        <v>8.0433000000000003</v>
      </c>
      <c r="Y2367" s="9">
        <v>8.0433000000000003</v>
      </c>
    </row>
    <row r="2368" spans="1:25" hidden="1" x14ac:dyDescent="0.3">
      <c r="A2368" t="s">
        <v>2526</v>
      </c>
      <c r="B2368" t="s">
        <v>2527</v>
      </c>
      <c r="C2368" t="s">
        <v>2560</v>
      </c>
      <c r="D2368" t="s">
        <v>77</v>
      </c>
      <c r="E2368" s="52">
        <f>Transportation!E2368/1000000</f>
        <v>3.8000000000000002E-5</v>
      </c>
      <c r="F2368" s="55">
        <f t="shared" si="248"/>
        <v>9.1868131868131966E-6</v>
      </c>
      <c r="G2368" s="57">
        <f t="shared" si="249"/>
        <v>9.1868131868131972E-7</v>
      </c>
      <c r="H2368" s="4">
        <f t="shared" si="250"/>
        <v>1.461538461538463E-7</v>
      </c>
      <c r="I2368">
        <v>849000</v>
      </c>
      <c r="J2368">
        <f t="shared" si="252"/>
        <v>1.3233030035335689</v>
      </c>
      <c r="K2368" s="50">
        <f t="shared" si="254"/>
        <v>1002.726103931033</v>
      </c>
      <c r="L2368" s="53">
        <f t="shared" si="251"/>
        <v>11.942194185481046</v>
      </c>
      <c r="M2368">
        <v>75.5</v>
      </c>
      <c r="N2368">
        <v>97.7</v>
      </c>
      <c r="O2368">
        <v>257</v>
      </c>
      <c r="P2368">
        <v>20.98</v>
      </c>
      <c r="Q2368">
        <v>-89.62</v>
      </c>
      <c r="R2368" s="7">
        <v>2.6326999999999998</v>
      </c>
      <c r="S2368" s="8">
        <v>328890</v>
      </c>
      <c r="T2368">
        <v>4</v>
      </c>
      <c r="U2368" s="9">
        <v>7.8250000000000002</v>
      </c>
      <c r="V2368" s="9">
        <v>7.8406000000000002</v>
      </c>
      <c r="W2368" s="9">
        <v>7.5195999999999996</v>
      </c>
      <c r="X2368" s="9">
        <v>7.7556000000000003</v>
      </c>
      <c r="Y2368" s="9">
        <v>8.2520000000000007</v>
      </c>
    </row>
    <row r="2369" spans="1:25" hidden="1" x14ac:dyDescent="0.3">
      <c r="A2369" t="s">
        <v>2526</v>
      </c>
      <c r="B2369" t="s">
        <v>2527</v>
      </c>
      <c r="C2369" t="s">
        <v>2561</v>
      </c>
      <c r="D2369" t="s">
        <v>77</v>
      </c>
      <c r="E2369" s="52">
        <f>Transportation!E2369/1000000</f>
        <v>1.7800000000000002E-5</v>
      </c>
      <c r="F2369" s="55">
        <f t="shared" si="248"/>
        <v>4.3032967032967084E-6</v>
      </c>
      <c r="G2369" s="57">
        <f t="shared" si="249"/>
        <v>4.3032967032967082E-7</v>
      </c>
      <c r="H2369" s="4">
        <f t="shared" si="250"/>
        <v>6.8461538461538538E-8</v>
      </c>
      <c r="I2369">
        <v>549900</v>
      </c>
      <c r="J2369">
        <f t="shared" si="252"/>
        <v>0.95701704855428271</v>
      </c>
      <c r="K2369" s="50">
        <f t="shared" si="254"/>
        <v>649.4688863977326</v>
      </c>
      <c r="L2369" s="53">
        <f t="shared" si="251"/>
        <v>5.5939751710937529</v>
      </c>
      <c r="M2369">
        <v>66.3</v>
      </c>
      <c r="N2369">
        <v>67.600000000000009</v>
      </c>
      <c r="O2369">
        <v>495</v>
      </c>
      <c r="P2369">
        <v>32.630000000000003</v>
      </c>
      <c r="Q2369">
        <v>-115.46</v>
      </c>
      <c r="R2369" s="7">
        <v>7.3341000000000003</v>
      </c>
      <c r="S2369">
        <v>47301</v>
      </c>
      <c r="T2369">
        <v>5</v>
      </c>
      <c r="U2369" s="9">
        <v>9.5533000000000001</v>
      </c>
      <c r="V2369" s="9">
        <v>9.5623000000000005</v>
      </c>
      <c r="W2369" s="9">
        <v>9.1857000000000006</v>
      </c>
      <c r="X2369" s="9">
        <v>9.4436</v>
      </c>
      <c r="Y2369" s="9">
        <v>9.8035999999999994</v>
      </c>
    </row>
    <row r="2370" spans="1:25" hidden="1" x14ac:dyDescent="0.3">
      <c r="A2370" t="s">
        <v>2526</v>
      </c>
      <c r="B2370" t="s">
        <v>2527</v>
      </c>
      <c r="C2370" t="s">
        <v>2526</v>
      </c>
      <c r="D2370" t="s">
        <v>77</v>
      </c>
      <c r="E2370" s="52">
        <f>Transportation!E2370/1000000</f>
        <v>1.45E-4</v>
      </c>
      <c r="F2370" s="55">
        <f t="shared" ref="F2370:F2433" si="255">0.241758241758242*E2370</f>
        <v>3.5054945054945095E-5</v>
      </c>
      <c r="G2370" s="57">
        <f t="shared" ref="G2370:G2433" si="256">0.0241758241758242*E2370</f>
        <v>3.5054945054945093E-6</v>
      </c>
      <c r="H2370" s="4">
        <f t="shared" ref="H2370:H2433" si="257">0.00384615384615385*E2370</f>
        <v>5.5769230769230821E-7</v>
      </c>
      <c r="I2370">
        <v>18400000</v>
      </c>
      <c r="J2370">
        <f t="shared" si="252"/>
        <v>0.23298800951086956</v>
      </c>
      <c r="K2370" s="50">
        <f t="shared" si="254"/>
        <v>21731.637588140173</v>
      </c>
      <c r="L2370" s="53">
        <f t="shared" ref="L2370:L2433" si="258">(J2370/10)*K2370*0.09</f>
        <v>45.568898865651356</v>
      </c>
      <c r="M2370">
        <v>1250</v>
      </c>
      <c r="N2370">
        <v>520</v>
      </c>
      <c r="O2370">
        <v>223</v>
      </c>
      <c r="P2370">
        <v>19.45</v>
      </c>
      <c r="Q2370">
        <v>-99.12</v>
      </c>
      <c r="R2370" s="7">
        <v>0.42953999999999998</v>
      </c>
      <c r="S2370" s="8">
        <v>16918000</v>
      </c>
      <c r="T2370">
        <v>30</v>
      </c>
      <c r="U2370" s="9">
        <v>28.484000000000002</v>
      </c>
      <c r="V2370" s="9">
        <v>27.260999999999999</v>
      </c>
      <c r="W2370" s="9">
        <v>20.850999999999999</v>
      </c>
      <c r="X2370" s="9">
        <v>25.364000000000001</v>
      </c>
      <c r="Y2370" s="9">
        <v>29.998999999999999</v>
      </c>
    </row>
    <row r="2371" spans="1:25" hidden="1" x14ac:dyDescent="0.3">
      <c r="A2371" t="s">
        <v>2526</v>
      </c>
      <c r="B2371" t="s">
        <v>2527</v>
      </c>
      <c r="C2371" t="s">
        <v>2562</v>
      </c>
      <c r="D2371" t="s">
        <v>77</v>
      </c>
      <c r="E2371" s="52">
        <f>Transportation!E2371/1000000</f>
        <v>1.77E-5</v>
      </c>
      <c r="F2371" s="55">
        <f t="shared" si="255"/>
        <v>4.2791208791208837E-6</v>
      </c>
      <c r="G2371" s="57">
        <f t="shared" si="256"/>
        <v>4.2791208791208833E-7</v>
      </c>
      <c r="H2371" s="4">
        <f t="shared" si="257"/>
        <v>6.8076923076923145E-8</v>
      </c>
      <c r="I2371">
        <v>323400</v>
      </c>
      <c r="J2371">
        <f t="shared" ref="J2371:J2434" si="259">((591307500000)*E2371)/(20*I2371)</f>
        <v>1.6181420454545454</v>
      </c>
      <c r="K2371" s="50">
        <f t="shared" si="254"/>
        <v>381.95715195676803</v>
      </c>
      <c r="L2371" s="53">
        <f t="shared" si="258"/>
        <v>5.5625483442898549</v>
      </c>
      <c r="M2371">
        <v>20.700000000000003</v>
      </c>
      <c r="N2371">
        <v>71.2</v>
      </c>
      <c r="O2371">
        <v>457</v>
      </c>
      <c r="P2371">
        <v>18</v>
      </c>
      <c r="Q2371">
        <v>-94.56</v>
      </c>
      <c r="R2371" s="7">
        <v>6.4192999999999998</v>
      </c>
      <c r="S2371" s="8">
        <v>143400</v>
      </c>
      <c r="T2371">
        <v>3</v>
      </c>
      <c r="U2371" s="9">
        <v>15.58</v>
      </c>
      <c r="V2371" s="9">
        <v>15.648</v>
      </c>
      <c r="W2371" s="9">
        <v>14.794</v>
      </c>
      <c r="X2371" s="9">
        <v>16.128</v>
      </c>
      <c r="Y2371" s="9">
        <v>16.227</v>
      </c>
    </row>
    <row r="2372" spans="1:25" hidden="1" x14ac:dyDescent="0.3">
      <c r="A2372" t="s">
        <v>2526</v>
      </c>
      <c r="B2372" t="s">
        <v>2527</v>
      </c>
      <c r="C2372" t="s">
        <v>2563</v>
      </c>
      <c r="D2372" t="s">
        <v>77</v>
      </c>
      <c r="E2372" s="52">
        <f>Transportation!E2372/1000000</f>
        <v>1.0499999999999999E-5</v>
      </c>
      <c r="F2372" s="55">
        <f t="shared" si="255"/>
        <v>2.538461538461541E-6</v>
      </c>
      <c r="G2372" s="57">
        <f t="shared" si="256"/>
        <v>2.5384615384615408E-7</v>
      </c>
      <c r="H2372" s="4">
        <f t="shared" si="257"/>
        <v>4.038461538461542E-8</v>
      </c>
      <c r="I2372">
        <v>282900</v>
      </c>
      <c r="J2372">
        <f t="shared" si="259"/>
        <v>1.0973362937433722</v>
      </c>
      <c r="K2372" s="50">
        <f t="shared" si="254"/>
        <v>334.12392791765512</v>
      </c>
      <c r="L2372" s="53">
        <f t="shared" si="258"/>
        <v>3.2998168144092355</v>
      </c>
      <c r="M2372">
        <v>35.9</v>
      </c>
      <c r="N2372">
        <v>47.2</v>
      </c>
      <c r="O2372">
        <v>459</v>
      </c>
      <c r="P2372">
        <v>26.9</v>
      </c>
      <c r="Q2372">
        <v>-101.43</v>
      </c>
      <c r="R2372" s="7">
        <v>9.7232000000000003</v>
      </c>
      <c r="S2372">
        <v>35195</v>
      </c>
      <c r="T2372">
        <v>3</v>
      </c>
      <c r="U2372" s="9">
        <v>14.087999999999999</v>
      </c>
      <c r="V2372" s="9">
        <v>13.872999999999999</v>
      </c>
      <c r="W2372" s="9">
        <v>11.284000000000001</v>
      </c>
      <c r="X2372" s="9">
        <v>13.45</v>
      </c>
      <c r="Y2372" s="9">
        <v>14.247999999999999</v>
      </c>
    </row>
    <row r="2373" spans="1:25" hidden="1" x14ac:dyDescent="0.3">
      <c r="A2373" t="s">
        <v>2526</v>
      </c>
      <c r="B2373" t="s">
        <v>2527</v>
      </c>
      <c r="C2373" t="s">
        <v>2564</v>
      </c>
      <c r="D2373" t="s">
        <v>77</v>
      </c>
      <c r="E2373" s="52">
        <f>Transportation!E2373/1000000</f>
        <v>3.4E-5</v>
      </c>
      <c r="F2373" s="55">
        <f t="shared" si="255"/>
        <v>8.2197802197802274E-6</v>
      </c>
      <c r="G2373" s="57">
        <f t="shared" si="256"/>
        <v>8.2197802197802281E-7</v>
      </c>
      <c r="H2373" s="4">
        <f t="shared" si="257"/>
        <v>1.3076923076923089E-7</v>
      </c>
      <c r="I2373">
        <v>3299000</v>
      </c>
      <c r="J2373">
        <f t="shared" si="259"/>
        <v>0.30470528948166109</v>
      </c>
      <c r="K2373" s="50">
        <f t="shared" si="254"/>
        <v>3896.3408914823058</v>
      </c>
      <c r="L2373" s="53">
        <f t="shared" si="258"/>
        <v>10.685121113325144</v>
      </c>
      <c r="M2373">
        <v>418</v>
      </c>
      <c r="N2373">
        <v>161</v>
      </c>
      <c r="O2373">
        <v>456</v>
      </c>
      <c r="P2373">
        <v>25.71</v>
      </c>
      <c r="Q2373">
        <v>-100.3</v>
      </c>
      <c r="R2373" s="7">
        <v>2.8268</v>
      </c>
      <c r="S2373" s="8">
        <v>2820600</v>
      </c>
      <c r="T2373">
        <v>12</v>
      </c>
      <c r="U2373" s="9">
        <v>15.829000000000001</v>
      </c>
      <c r="V2373" s="9">
        <v>14.872999999999999</v>
      </c>
      <c r="W2373" s="9">
        <v>9.5465999999999998</v>
      </c>
      <c r="X2373" s="9">
        <v>13.749000000000001</v>
      </c>
      <c r="Y2373" s="9">
        <v>17.257999999999999</v>
      </c>
    </row>
    <row r="2374" spans="1:25" hidden="1" x14ac:dyDescent="0.3">
      <c r="A2374" t="s">
        <v>2526</v>
      </c>
      <c r="B2374" t="s">
        <v>2527</v>
      </c>
      <c r="C2374" t="s">
        <v>2565</v>
      </c>
      <c r="D2374" t="s">
        <v>77</v>
      </c>
      <c r="E2374" s="52">
        <f>Transportation!E2374/1000000</f>
        <v>2.6400000000000001E-5</v>
      </c>
      <c r="F2374" s="55">
        <f t="shared" si="255"/>
        <v>6.3824175824175895E-6</v>
      </c>
      <c r="G2374" s="57">
        <f t="shared" si="256"/>
        <v>6.3824175824175893E-7</v>
      </c>
      <c r="H2374" s="4">
        <f t="shared" si="257"/>
        <v>1.0153846153846165E-7</v>
      </c>
      <c r="I2374">
        <v>659900</v>
      </c>
      <c r="J2374">
        <f t="shared" si="259"/>
        <v>1.1827942112441279</v>
      </c>
      <c r="K2374" s="50">
        <f t="shared" si="254"/>
        <v>779.38628502248366</v>
      </c>
      <c r="L2374" s="53">
        <f t="shared" si="258"/>
        <v>8.2966822762289354</v>
      </c>
      <c r="M2374">
        <v>55.7</v>
      </c>
      <c r="N2374">
        <v>88.4</v>
      </c>
      <c r="O2374">
        <v>305</v>
      </c>
      <c r="P2374">
        <v>19.7</v>
      </c>
      <c r="Q2374">
        <v>-101.2</v>
      </c>
      <c r="R2374" s="7">
        <v>3.4550999999999998</v>
      </c>
      <c r="S2374" s="8">
        <v>197020</v>
      </c>
      <c r="T2374">
        <v>4</v>
      </c>
      <c r="U2374" s="9">
        <v>16.751999999999999</v>
      </c>
      <c r="V2374" s="9">
        <v>16.861999999999998</v>
      </c>
      <c r="W2374" s="9">
        <v>15.537000000000001</v>
      </c>
      <c r="X2374" s="9">
        <v>16.571000000000002</v>
      </c>
      <c r="Y2374" s="9">
        <v>18.332000000000001</v>
      </c>
    </row>
    <row r="2375" spans="1:25" hidden="1" x14ac:dyDescent="0.3">
      <c r="A2375" t="s">
        <v>2526</v>
      </c>
      <c r="B2375" t="s">
        <v>2527</v>
      </c>
      <c r="C2375" t="s">
        <v>2566</v>
      </c>
      <c r="D2375" t="s">
        <v>77</v>
      </c>
      <c r="E2375" s="52">
        <f>Transportation!E2375/1000000</f>
        <v>9.0100000000000001E-6</v>
      </c>
      <c r="F2375" s="55">
        <f t="shared" si="255"/>
        <v>2.1782417582417604E-6</v>
      </c>
      <c r="G2375" s="57">
        <f t="shared" si="256"/>
        <v>2.1782417582417606E-7</v>
      </c>
      <c r="H2375" s="4">
        <f t="shared" si="257"/>
        <v>3.4653846153846188E-8</v>
      </c>
      <c r="I2375">
        <v>100100</v>
      </c>
      <c r="J2375">
        <f t="shared" si="259"/>
        <v>2.6611791083916083</v>
      </c>
      <c r="K2375" s="50">
        <f t="shared" si="254"/>
        <v>118.22483274852344</v>
      </c>
      <c r="L2375" s="53">
        <f t="shared" si="258"/>
        <v>2.8315570950311635</v>
      </c>
      <c r="M2375">
        <v>12.100000000000001</v>
      </c>
      <c r="N2375">
        <v>28.8</v>
      </c>
      <c r="O2375">
        <v>348</v>
      </c>
      <c r="P2375">
        <v>20.13</v>
      </c>
      <c r="Q2375">
        <v>-101.19</v>
      </c>
      <c r="R2375" s="7">
        <v>12.081</v>
      </c>
      <c r="S2375">
        <v>48582</v>
      </c>
      <c r="T2375">
        <v>2</v>
      </c>
      <c r="U2375" s="9">
        <v>18.661000000000001</v>
      </c>
      <c r="V2375" s="9">
        <v>18.577999999999999</v>
      </c>
      <c r="W2375" s="9">
        <v>17.844000000000001</v>
      </c>
      <c r="X2375" s="9">
        <v>18.257999999999999</v>
      </c>
      <c r="Y2375" s="9">
        <v>18.672999999999998</v>
      </c>
    </row>
    <row r="2376" spans="1:25" hidden="1" x14ac:dyDescent="0.3">
      <c r="A2376" t="s">
        <v>2526</v>
      </c>
      <c r="B2376" t="s">
        <v>2527</v>
      </c>
      <c r="C2376" t="s">
        <v>2567</v>
      </c>
      <c r="D2376" t="s">
        <v>77</v>
      </c>
      <c r="E2376" s="52">
        <f>Transportation!E2376/1000000</f>
        <v>8.2500000000000006E-6</v>
      </c>
      <c r="F2376" s="55">
        <f t="shared" si="255"/>
        <v>1.9945054945054969E-6</v>
      </c>
      <c r="G2376" s="57">
        <f t="shared" si="256"/>
        <v>1.9945054945054967E-7</v>
      </c>
      <c r="H2376" s="4">
        <f t="shared" si="257"/>
        <v>3.1730769230769266E-8</v>
      </c>
      <c r="I2376">
        <v>156900</v>
      </c>
      <c r="J2376">
        <f t="shared" si="259"/>
        <v>1.5545847275334608</v>
      </c>
      <c r="K2376" s="50">
        <f t="shared" si="254"/>
        <v>185.30945312930396</v>
      </c>
      <c r="L2376" s="53">
        <f t="shared" si="258"/>
        <v>2.5927132113215423</v>
      </c>
      <c r="M2376">
        <v>24.3</v>
      </c>
      <c r="N2376">
        <v>31.8</v>
      </c>
      <c r="O2376">
        <v>430</v>
      </c>
      <c r="P2376">
        <v>31.3</v>
      </c>
      <c r="Q2376">
        <v>-110.95</v>
      </c>
      <c r="R2376" s="7">
        <v>13.506</v>
      </c>
      <c r="S2376">
        <v>35447</v>
      </c>
      <c r="T2376">
        <v>2</v>
      </c>
      <c r="U2376" s="9">
        <v>5.9602000000000004</v>
      </c>
      <c r="V2376" s="9">
        <v>5.9657</v>
      </c>
      <c r="W2376" s="9">
        <v>5.875</v>
      </c>
      <c r="X2376" s="9">
        <v>5.9554</v>
      </c>
      <c r="Y2376" s="9">
        <v>6.0357000000000003</v>
      </c>
    </row>
    <row r="2377" spans="1:25" hidden="1" x14ac:dyDescent="0.3">
      <c r="A2377" t="s">
        <v>2526</v>
      </c>
      <c r="B2377" t="s">
        <v>2527</v>
      </c>
      <c r="C2377" t="s">
        <v>2568</v>
      </c>
      <c r="D2377" t="s">
        <v>77</v>
      </c>
      <c r="E2377" s="52">
        <f>Transportation!E2377/1000000</f>
        <v>6.2199999999999997E-6</v>
      </c>
      <c r="F2377" s="55">
        <f t="shared" si="255"/>
        <v>1.5037362637362652E-6</v>
      </c>
      <c r="G2377" s="57">
        <f t="shared" si="256"/>
        <v>1.5037362637362651E-7</v>
      </c>
      <c r="H2377" s="4">
        <f t="shared" si="257"/>
        <v>2.3923076923076944E-8</v>
      </c>
      <c r="I2377">
        <v>310900</v>
      </c>
      <c r="J2377">
        <f t="shared" si="259"/>
        <v>0.59149769218398196</v>
      </c>
      <c r="K2377" s="50">
        <f t="shared" si="254"/>
        <v>367.19381120395542</v>
      </c>
      <c r="L2377" s="53">
        <f t="shared" si="258"/>
        <v>1.9547486272024235</v>
      </c>
      <c r="M2377">
        <v>84.600000000000009</v>
      </c>
      <c r="N2377">
        <v>33.800000000000004</v>
      </c>
      <c r="O2377">
        <v>630</v>
      </c>
      <c r="P2377">
        <v>27.5</v>
      </c>
      <c r="Q2377">
        <v>-99.52</v>
      </c>
      <c r="R2377" s="7">
        <v>18.637</v>
      </c>
      <c r="S2377" s="8">
        <v>218870</v>
      </c>
      <c r="T2377">
        <v>4</v>
      </c>
      <c r="U2377" s="9">
        <v>11.036</v>
      </c>
      <c r="V2377" s="9">
        <v>11.068</v>
      </c>
      <c r="W2377" s="9">
        <v>10.978999999999999</v>
      </c>
      <c r="X2377" s="9">
        <v>11.03</v>
      </c>
      <c r="Y2377" s="9">
        <v>11.436</v>
      </c>
    </row>
    <row r="2378" spans="1:25" hidden="1" x14ac:dyDescent="0.3">
      <c r="A2378" t="s">
        <v>2526</v>
      </c>
      <c r="B2378" t="s">
        <v>2527</v>
      </c>
      <c r="C2378" t="s">
        <v>2569</v>
      </c>
      <c r="D2378" t="s">
        <v>77</v>
      </c>
      <c r="E2378" s="52">
        <f>Transportation!E2378/1000000</f>
        <v>2.1100000000000001E-5</v>
      </c>
      <c r="F2378" s="55">
        <f t="shared" si="255"/>
        <v>5.1010989010989067E-6</v>
      </c>
      <c r="G2378" s="57">
        <f t="shared" si="256"/>
        <v>5.1010989010989064E-7</v>
      </c>
      <c r="H2378" s="4">
        <f t="shared" si="257"/>
        <v>8.1153846153846234E-8</v>
      </c>
      <c r="I2378">
        <v>460400</v>
      </c>
      <c r="J2378">
        <f t="shared" si="259"/>
        <v>1.3549726596437881</v>
      </c>
      <c r="K2378" s="50">
        <f t="shared" si="254"/>
        <v>543.76336660759432</v>
      </c>
      <c r="L2378" s="53">
        <f t="shared" si="258"/>
        <v>6.6310604556223707</v>
      </c>
      <c r="M2378">
        <v>25.8</v>
      </c>
      <c r="N2378">
        <v>90.600000000000009</v>
      </c>
      <c r="O2378">
        <v>504</v>
      </c>
      <c r="P2378">
        <v>17.07</v>
      </c>
      <c r="Q2378">
        <v>-96.72</v>
      </c>
      <c r="R2378" s="7">
        <v>5.5610999999999997</v>
      </c>
      <c r="S2378" s="8">
        <v>309770</v>
      </c>
      <c r="T2378">
        <v>2</v>
      </c>
      <c r="U2378" s="9">
        <v>10.369</v>
      </c>
      <c r="V2378" s="9">
        <v>10.442</v>
      </c>
      <c r="W2378" s="9">
        <v>10.367000000000001</v>
      </c>
      <c r="X2378" s="9">
        <v>11.18</v>
      </c>
      <c r="Y2378" s="9">
        <v>11.993</v>
      </c>
    </row>
    <row r="2379" spans="1:25" hidden="1" x14ac:dyDescent="0.3">
      <c r="A2379" t="s">
        <v>2526</v>
      </c>
      <c r="B2379" t="s">
        <v>2527</v>
      </c>
      <c r="C2379" t="s">
        <v>2570</v>
      </c>
      <c r="D2379" t="s">
        <v>77</v>
      </c>
      <c r="E2379" s="52">
        <f>Transportation!E2379/1000000</f>
        <v>1.45E-5</v>
      </c>
      <c r="F2379" s="55">
        <f t="shared" si="255"/>
        <v>3.5054945054945093E-6</v>
      </c>
      <c r="G2379" s="57">
        <f t="shared" si="256"/>
        <v>3.5054945054945094E-7</v>
      </c>
      <c r="H2379" s="4">
        <f t="shared" si="257"/>
        <v>5.5769230769230822E-8</v>
      </c>
      <c r="I2379">
        <v>250800</v>
      </c>
      <c r="J2379">
        <f t="shared" si="259"/>
        <v>1.7093219198564593</v>
      </c>
      <c r="K2379" s="50">
        <f t="shared" si="254"/>
        <v>296.21166886443234</v>
      </c>
      <c r="L2379" s="53">
        <f t="shared" si="258"/>
        <v>4.5568898865651351</v>
      </c>
      <c r="M2379">
        <v>35.1</v>
      </c>
      <c r="N2379">
        <v>42.400000000000006</v>
      </c>
      <c r="O2379">
        <v>313</v>
      </c>
      <c r="P2379">
        <v>27.48</v>
      </c>
      <c r="Q2379">
        <v>-109.94</v>
      </c>
      <c r="R2379" s="7">
        <v>7.3888999999999996</v>
      </c>
      <c r="S2379">
        <v>24015</v>
      </c>
      <c r="T2379">
        <v>3</v>
      </c>
      <c r="U2379" s="9">
        <v>8.6975999999999996</v>
      </c>
      <c r="V2379" s="9">
        <v>8.6263000000000005</v>
      </c>
      <c r="W2379" s="9">
        <v>8.3041</v>
      </c>
      <c r="X2379" s="9">
        <v>8.3041</v>
      </c>
      <c r="Y2379" s="9">
        <v>8.7199000000000009</v>
      </c>
    </row>
    <row r="2380" spans="1:25" hidden="1" x14ac:dyDescent="0.3">
      <c r="A2380" t="s">
        <v>2526</v>
      </c>
      <c r="B2380" t="s">
        <v>2527</v>
      </c>
      <c r="C2380" t="s">
        <v>2571</v>
      </c>
      <c r="D2380" t="s">
        <v>77</v>
      </c>
      <c r="E2380" s="52">
        <f>Transportation!E2380/1000000</f>
        <v>1.1100000000000002E-5</v>
      </c>
      <c r="F2380" s="55">
        <f t="shared" si="255"/>
        <v>2.6835164835164868E-6</v>
      </c>
      <c r="G2380" s="57">
        <f t="shared" si="256"/>
        <v>2.6835164835164868E-7</v>
      </c>
      <c r="H2380" s="4">
        <f t="shared" si="257"/>
        <v>4.269230769230774E-8</v>
      </c>
      <c r="I2380">
        <v>125000</v>
      </c>
      <c r="J2380">
        <f t="shared" si="259"/>
        <v>2.6254053000000002</v>
      </c>
      <c r="K2380" s="50">
        <f t="shared" si="254"/>
        <v>147.63340752812616</v>
      </c>
      <c r="L2380" s="53">
        <f t="shared" si="258"/>
        <v>3.4883777752326202</v>
      </c>
      <c r="M2380">
        <v>12.5</v>
      </c>
      <c r="N2380">
        <v>35.300000000000004</v>
      </c>
      <c r="O2380">
        <v>344</v>
      </c>
      <c r="P2380">
        <v>20.350000000000001</v>
      </c>
      <c r="Q2380">
        <v>-102.77</v>
      </c>
      <c r="R2380" s="7">
        <v>9.7462999999999997</v>
      </c>
      <c r="S2380">
        <v>31783</v>
      </c>
      <c r="T2380">
        <v>1</v>
      </c>
      <c r="U2380" s="9">
        <v>16.521999999999998</v>
      </c>
      <c r="V2380" s="9">
        <v>16.521999999999998</v>
      </c>
      <c r="W2380" s="9">
        <v>16.521999999999998</v>
      </c>
      <c r="X2380" s="9">
        <v>16.521999999999998</v>
      </c>
      <c r="Y2380" s="9">
        <v>16.521999999999998</v>
      </c>
    </row>
    <row r="2381" spans="1:25" hidden="1" x14ac:dyDescent="0.3">
      <c r="A2381" t="s">
        <v>2526</v>
      </c>
      <c r="B2381" t="s">
        <v>2527</v>
      </c>
      <c r="C2381" t="s">
        <v>2572</v>
      </c>
      <c r="D2381" t="s">
        <v>77</v>
      </c>
      <c r="E2381" s="52">
        <f>Transportation!E2381/1000000</f>
        <v>1.4800000000000001E-5</v>
      </c>
      <c r="F2381" s="55">
        <f t="shared" si="255"/>
        <v>3.578021978021982E-6</v>
      </c>
      <c r="G2381" s="57">
        <f t="shared" si="256"/>
        <v>3.5780219780219819E-7</v>
      </c>
      <c r="H2381" s="4">
        <f t="shared" si="257"/>
        <v>5.6923076923076982E-8</v>
      </c>
      <c r="I2381">
        <v>367000</v>
      </c>
      <c r="J2381">
        <f t="shared" si="259"/>
        <v>1.1922821525885559</v>
      </c>
      <c r="K2381" s="50">
        <f t="shared" si="254"/>
        <v>433.45168450257842</v>
      </c>
      <c r="L2381" s="53">
        <f t="shared" si="258"/>
        <v>4.6511703669768281</v>
      </c>
      <c r="M2381">
        <v>18.900000000000002</v>
      </c>
      <c r="N2381">
        <v>84.4</v>
      </c>
      <c r="O2381">
        <v>544</v>
      </c>
      <c r="P2381">
        <v>18.850000000000001</v>
      </c>
      <c r="Q2381">
        <v>-97.1</v>
      </c>
      <c r="R2381" s="7">
        <v>6.4531999999999998</v>
      </c>
      <c r="S2381" s="8">
        <v>230050</v>
      </c>
      <c r="T2381">
        <v>2</v>
      </c>
      <c r="U2381" s="9">
        <v>12.811</v>
      </c>
      <c r="V2381" s="9">
        <v>12.531000000000001</v>
      </c>
      <c r="W2381" s="9">
        <v>11.993</v>
      </c>
      <c r="X2381" s="9">
        <v>12.621</v>
      </c>
      <c r="Y2381" s="9">
        <v>13.249000000000001</v>
      </c>
    </row>
    <row r="2382" spans="1:25" hidden="1" x14ac:dyDescent="0.3">
      <c r="A2382" t="s">
        <v>2526</v>
      </c>
      <c r="B2382" t="s">
        <v>2527</v>
      </c>
      <c r="C2382" t="s">
        <v>2573</v>
      </c>
      <c r="D2382" t="s">
        <v>77</v>
      </c>
      <c r="E2382" s="52">
        <f>Transportation!E2382/1000000</f>
        <v>1.9400000000000001E-5</v>
      </c>
      <c r="F2382" s="55">
        <f t="shared" si="255"/>
        <v>4.6901098901098952E-6</v>
      </c>
      <c r="G2382" s="57">
        <f t="shared" si="256"/>
        <v>4.6901098901098949E-7</v>
      </c>
      <c r="H2382" s="4">
        <f t="shared" si="257"/>
        <v>7.4615384615384683E-8</v>
      </c>
      <c r="I2382">
        <v>375000</v>
      </c>
      <c r="J2382">
        <f t="shared" si="259"/>
        <v>1.5295154</v>
      </c>
      <c r="K2382" s="50">
        <f t="shared" si="254"/>
        <v>442.90022258437853</v>
      </c>
      <c r="L2382" s="53">
        <f t="shared" si="258"/>
        <v>6.0968043999561123</v>
      </c>
      <c r="M2382">
        <v>29.900000000000002</v>
      </c>
      <c r="N2382">
        <v>68.600000000000009</v>
      </c>
      <c r="O2382">
        <v>383</v>
      </c>
      <c r="P2382">
        <v>20.11</v>
      </c>
      <c r="Q2382">
        <v>-98.75</v>
      </c>
      <c r="R2382" s="7">
        <v>5.5823999999999998</v>
      </c>
      <c r="S2382" s="8">
        <v>106110</v>
      </c>
      <c r="T2382">
        <v>2</v>
      </c>
      <c r="U2382" s="9">
        <v>18.103999999999999</v>
      </c>
      <c r="V2382" s="9">
        <v>18.172999999999998</v>
      </c>
      <c r="W2382" s="9">
        <v>17.942</v>
      </c>
      <c r="X2382" s="9">
        <v>18.428999999999998</v>
      </c>
      <c r="Y2382" s="9">
        <v>18.916</v>
      </c>
    </row>
    <row r="2383" spans="1:25" hidden="1" x14ac:dyDescent="0.3">
      <c r="A2383" t="s">
        <v>2526</v>
      </c>
      <c r="B2383" t="s">
        <v>2527</v>
      </c>
      <c r="C2383" t="s">
        <v>2574</v>
      </c>
      <c r="D2383" t="s">
        <v>77</v>
      </c>
      <c r="E2383" s="52">
        <f>Transportation!E2383/1000000</f>
        <v>5.2499999999999997E-6</v>
      </c>
      <c r="F2383" s="55">
        <f t="shared" si="255"/>
        <v>1.2692307692307705E-6</v>
      </c>
      <c r="G2383" s="57">
        <f t="shared" si="256"/>
        <v>1.2692307692307704E-7</v>
      </c>
      <c r="H2383" s="4">
        <f t="shared" si="257"/>
        <v>2.019230769230771E-8</v>
      </c>
      <c r="I2383">
        <v>151200</v>
      </c>
      <c r="J2383">
        <f t="shared" si="259"/>
        <v>1.0265755208333334</v>
      </c>
      <c r="K2383" s="50">
        <f t="shared" si="254"/>
        <v>178.57736974602142</v>
      </c>
      <c r="L2383" s="53">
        <f t="shared" si="258"/>
        <v>1.649908407204618</v>
      </c>
      <c r="M2383">
        <v>37.6</v>
      </c>
      <c r="N2383">
        <v>24.6</v>
      </c>
      <c r="O2383">
        <v>530</v>
      </c>
      <c r="P2383">
        <v>28.69</v>
      </c>
      <c r="Q2383">
        <v>-100.53</v>
      </c>
      <c r="R2383" s="7">
        <v>21.515999999999998</v>
      </c>
      <c r="S2383">
        <v>61694</v>
      </c>
      <c r="T2383">
        <v>4</v>
      </c>
      <c r="U2383" s="9">
        <v>11.605</v>
      </c>
      <c r="V2383" s="9">
        <v>11.409000000000001</v>
      </c>
      <c r="W2383" s="9">
        <v>9.7009000000000007</v>
      </c>
      <c r="X2383" s="9">
        <v>10.826000000000001</v>
      </c>
      <c r="Y2383" s="9">
        <v>11.840999999999999</v>
      </c>
    </row>
    <row r="2384" spans="1:25" hidden="1" x14ac:dyDescent="0.3">
      <c r="A2384" t="s">
        <v>2526</v>
      </c>
      <c r="B2384" t="s">
        <v>2527</v>
      </c>
      <c r="C2384" t="s">
        <v>2575</v>
      </c>
      <c r="D2384" t="s">
        <v>77</v>
      </c>
      <c r="E2384" s="52">
        <f>Transportation!E2384/1000000</f>
        <v>2.1500000000000001E-5</v>
      </c>
      <c r="F2384" s="55">
        <f t="shared" si="255"/>
        <v>5.1978021978022036E-6</v>
      </c>
      <c r="G2384" s="57">
        <f t="shared" si="256"/>
        <v>5.1978021978022038E-7</v>
      </c>
      <c r="H2384" s="4">
        <f t="shared" si="257"/>
        <v>8.269230769230778E-8</v>
      </c>
      <c r="I2384">
        <v>443400</v>
      </c>
      <c r="J2384">
        <f t="shared" si="259"/>
        <v>1.4335939614343707</v>
      </c>
      <c r="K2384" s="50">
        <f t="shared" si="254"/>
        <v>523.68522318376915</v>
      </c>
      <c r="L2384" s="53">
        <f t="shared" si="258"/>
        <v>6.756767762837959</v>
      </c>
      <c r="M2384">
        <v>26.200000000000003</v>
      </c>
      <c r="N2384">
        <v>86.600000000000009</v>
      </c>
      <c r="O2384">
        <v>453</v>
      </c>
      <c r="P2384">
        <v>20.53</v>
      </c>
      <c r="Q2384">
        <v>-97.46</v>
      </c>
      <c r="R2384" s="7">
        <v>5.2312000000000003</v>
      </c>
      <c r="S2384" s="8">
        <v>137470</v>
      </c>
      <c r="T2384">
        <v>2</v>
      </c>
      <c r="U2384" s="9">
        <v>17.013000000000002</v>
      </c>
      <c r="V2384" s="9">
        <v>17.039000000000001</v>
      </c>
      <c r="W2384" s="9">
        <v>17.013000000000002</v>
      </c>
      <c r="X2384" s="9">
        <v>17.209</v>
      </c>
      <c r="Y2384" s="9">
        <v>17.404</v>
      </c>
    </row>
    <row r="2385" spans="1:25" hidden="1" x14ac:dyDescent="0.3">
      <c r="A2385" t="s">
        <v>2526</v>
      </c>
      <c r="B2385" t="s">
        <v>2527</v>
      </c>
      <c r="C2385" t="s">
        <v>2576</v>
      </c>
      <c r="D2385" t="s">
        <v>77</v>
      </c>
      <c r="E2385" s="52">
        <f>Transportation!E2385/1000000</f>
        <v>3.9499999999999998E-5</v>
      </c>
      <c r="F2385" s="55">
        <f t="shared" si="255"/>
        <v>9.5494505494505596E-6</v>
      </c>
      <c r="G2385" s="57">
        <f t="shared" si="256"/>
        <v>9.5494505494505596E-7</v>
      </c>
      <c r="H2385" s="4">
        <f t="shared" si="257"/>
        <v>1.5192307692307706E-7</v>
      </c>
      <c r="I2385">
        <v>1885000</v>
      </c>
      <c r="J2385">
        <f t="shared" si="259"/>
        <v>0.61953968832891249</v>
      </c>
      <c r="K2385" s="50">
        <f t="shared" si="254"/>
        <v>2226.3117855241426</v>
      </c>
      <c r="L2385" s="53">
        <f t="shared" si="258"/>
        <v>12.413596587539507</v>
      </c>
      <c r="M2385">
        <v>128</v>
      </c>
      <c r="N2385">
        <v>167</v>
      </c>
      <c r="O2385">
        <v>441</v>
      </c>
      <c r="P2385">
        <v>19.05</v>
      </c>
      <c r="Q2385">
        <v>-98.21</v>
      </c>
      <c r="R2385" s="7">
        <v>2.6448</v>
      </c>
      <c r="S2385" s="8">
        <v>1036700</v>
      </c>
      <c r="T2385">
        <v>6</v>
      </c>
      <c r="U2385" s="9">
        <v>17.239000000000001</v>
      </c>
      <c r="V2385" s="9">
        <v>17.242000000000001</v>
      </c>
      <c r="W2385" s="9">
        <v>16.718</v>
      </c>
      <c r="X2385" s="9">
        <v>17.527000000000001</v>
      </c>
      <c r="Y2385" s="9">
        <v>18.478000000000002</v>
      </c>
    </row>
    <row r="2386" spans="1:25" hidden="1" x14ac:dyDescent="0.3">
      <c r="A2386" t="s">
        <v>2526</v>
      </c>
      <c r="B2386" t="s">
        <v>2527</v>
      </c>
      <c r="C2386" t="s">
        <v>2577</v>
      </c>
      <c r="D2386" t="s">
        <v>77</v>
      </c>
      <c r="E2386" s="52">
        <f>Transportation!E2386/1000000</f>
        <v>2.8200000000000004E-5</v>
      </c>
      <c r="F2386" s="55">
        <f t="shared" si="255"/>
        <v>6.8175824175824256E-6</v>
      </c>
      <c r="G2386" s="57">
        <f t="shared" si="256"/>
        <v>6.8175824175824262E-7</v>
      </c>
      <c r="H2386" s="4">
        <f t="shared" si="257"/>
        <v>1.0846153846153858E-7</v>
      </c>
      <c r="I2386">
        <v>244500</v>
      </c>
      <c r="J2386">
        <f t="shared" si="259"/>
        <v>3.4099941717791413</v>
      </c>
      <c r="K2386" s="50">
        <f t="shared" si="254"/>
        <v>288.7709451250148</v>
      </c>
      <c r="L2386" s="53">
        <f t="shared" si="258"/>
        <v>8.8623651586990917</v>
      </c>
      <c r="M2386">
        <v>21.700000000000003</v>
      </c>
      <c r="N2386">
        <v>52.400000000000006</v>
      </c>
      <c r="O2386">
        <v>207</v>
      </c>
      <c r="P2386">
        <v>20.64</v>
      </c>
      <c r="Q2386">
        <v>-105.22</v>
      </c>
      <c r="R2386" s="7">
        <v>3.9420000000000002</v>
      </c>
      <c r="S2386">
        <v>59008</v>
      </c>
      <c r="T2386">
        <v>3</v>
      </c>
      <c r="U2386" s="9">
        <v>6.9832000000000001</v>
      </c>
      <c r="V2386" s="9">
        <v>0.77292000000000005</v>
      </c>
      <c r="W2386" s="9">
        <v>6.1426999999999996</v>
      </c>
      <c r="X2386" s="9">
        <v>6.5677000000000003</v>
      </c>
      <c r="Y2386" s="9">
        <v>6.9927999999999999</v>
      </c>
    </row>
    <row r="2387" spans="1:25" hidden="1" x14ac:dyDescent="0.3">
      <c r="A2387" t="s">
        <v>2526</v>
      </c>
      <c r="B2387" t="s">
        <v>2527</v>
      </c>
      <c r="C2387" t="s">
        <v>2578</v>
      </c>
      <c r="D2387" t="s">
        <v>77</v>
      </c>
      <c r="E2387" s="52">
        <f>Transportation!E2387/1000000</f>
        <v>2.05E-5</v>
      </c>
      <c r="F2387" s="55">
        <f t="shared" si="255"/>
        <v>4.9560439560439613E-6</v>
      </c>
      <c r="G2387" s="57">
        <f t="shared" si="256"/>
        <v>4.9560439560439615E-7</v>
      </c>
      <c r="H2387" s="4">
        <f t="shared" si="257"/>
        <v>7.8846153846153928E-8</v>
      </c>
      <c r="I2387">
        <v>787300</v>
      </c>
      <c r="J2387">
        <f t="shared" si="259"/>
        <v>0.76983384669122312</v>
      </c>
      <c r="K2387" s="50">
        <f t="shared" si="254"/>
        <v>929.85425397514985</v>
      </c>
      <c r="L2387" s="53">
        <f t="shared" si="258"/>
        <v>6.4424994947989846</v>
      </c>
      <c r="M2387">
        <v>77.5</v>
      </c>
      <c r="N2387">
        <v>89.5</v>
      </c>
      <c r="O2387">
        <v>456</v>
      </c>
      <c r="P2387">
        <v>20.6</v>
      </c>
      <c r="Q2387">
        <v>-100.41</v>
      </c>
      <c r="R2387" s="7">
        <v>5.0998000000000001</v>
      </c>
      <c r="S2387" s="8">
        <v>308410</v>
      </c>
      <c r="T2387">
        <v>4</v>
      </c>
      <c r="U2387" s="9">
        <v>19.523</v>
      </c>
      <c r="V2387" s="9">
        <v>19.510999999999999</v>
      </c>
      <c r="W2387" s="9">
        <v>19.254999999999999</v>
      </c>
      <c r="X2387" s="9">
        <v>19.401</v>
      </c>
      <c r="Y2387" s="9">
        <v>19.934000000000001</v>
      </c>
    </row>
    <row r="2388" spans="1:25" hidden="1" x14ac:dyDescent="0.3">
      <c r="A2388" t="s">
        <v>2526</v>
      </c>
      <c r="B2388" t="s">
        <v>2527</v>
      </c>
      <c r="C2388" t="s">
        <v>2579</v>
      </c>
      <c r="D2388" t="s">
        <v>77</v>
      </c>
      <c r="E2388" s="52">
        <f>Transportation!E2388/1000000</f>
        <v>1.3300000000000001E-5</v>
      </c>
      <c r="F2388" s="55">
        <f t="shared" si="255"/>
        <v>3.215384615384619E-6</v>
      </c>
      <c r="G2388" s="57">
        <f t="shared" si="256"/>
        <v>3.215384615384619E-7</v>
      </c>
      <c r="H2388" s="4">
        <f t="shared" si="257"/>
        <v>5.115384615384621E-8</v>
      </c>
      <c r="I2388">
        <v>524700</v>
      </c>
      <c r="J2388">
        <f t="shared" si="259"/>
        <v>0.74941773870783313</v>
      </c>
      <c r="K2388" s="50">
        <f t="shared" si="254"/>
        <v>619.70599144006235</v>
      </c>
      <c r="L2388" s="53">
        <f t="shared" si="258"/>
        <v>4.1797679649183657</v>
      </c>
      <c r="M2388">
        <v>46.300000000000004</v>
      </c>
      <c r="N2388">
        <v>77.100000000000009</v>
      </c>
      <c r="O2388">
        <v>671</v>
      </c>
      <c r="P2388">
        <v>26.06</v>
      </c>
      <c r="Q2388">
        <v>-98.3</v>
      </c>
      <c r="R2388" s="7">
        <v>8.7018000000000004</v>
      </c>
      <c r="S2388" s="8">
        <v>111780</v>
      </c>
      <c r="T2388">
        <v>4</v>
      </c>
      <c r="U2388" s="9">
        <v>11.456</v>
      </c>
      <c r="V2388" s="9">
        <v>11.468</v>
      </c>
      <c r="W2388" s="9">
        <v>10.673999999999999</v>
      </c>
      <c r="X2388" s="9">
        <v>12.596</v>
      </c>
      <c r="Y2388" s="9">
        <v>13.199</v>
      </c>
    </row>
    <row r="2389" spans="1:25" hidden="1" x14ac:dyDescent="0.3">
      <c r="A2389" t="s">
        <v>2526</v>
      </c>
      <c r="B2389" t="s">
        <v>2527</v>
      </c>
      <c r="C2389" t="s">
        <v>324</v>
      </c>
      <c r="D2389" t="s">
        <v>77</v>
      </c>
      <c r="E2389" s="52">
        <f>Transportation!E2389/1000000</f>
        <v>7.6299999999999998E-6</v>
      </c>
      <c r="F2389" s="55">
        <f t="shared" si="255"/>
        <v>1.8446153846153866E-6</v>
      </c>
      <c r="G2389" s="57">
        <f t="shared" si="256"/>
        <v>1.8446153846153864E-7</v>
      </c>
      <c r="H2389" s="4">
        <f t="shared" si="257"/>
        <v>2.9346153846153872E-8</v>
      </c>
      <c r="I2389">
        <v>128900</v>
      </c>
      <c r="J2389">
        <f t="shared" si="259"/>
        <v>1.7500683572536848</v>
      </c>
      <c r="K2389" s="50">
        <f t="shared" si="254"/>
        <v>152.23956984300369</v>
      </c>
      <c r="L2389" s="53">
        <f t="shared" si="258"/>
        <v>2.3978668851373777</v>
      </c>
      <c r="M2389">
        <v>10.200000000000001</v>
      </c>
      <c r="N2389">
        <v>40.300000000000004</v>
      </c>
      <c r="O2389">
        <v>521</v>
      </c>
      <c r="P2389">
        <v>21.93</v>
      </c>
      <c r="Q2389">
        <v>-100</v>
      </c>
      <c r="R2389" s="7">
        <v>12.930999999999999</v>
      </c>
      <c r="S2389">
        <v>17803</v>
      </c>
      <c r="T2389">
        <v>4</v>
      </c>
      <c r="U2389" s="9">
        <v>15.313000000000001</v>
      </c>
      <c r="V2389" s="9">
        <v>15.369</v>
      </c>
      <c r="W2389" s="9">
        <v>14.446999999999999</v>
      </c>
      <c r="X2389" s="9">
        <v>14.917999999999999</v>
      </c>
      <c r="Y2389" s="9">
        <v>15.833</v>
      </c>
    </row>
    <row r="2390" spans="1:25" hidden="1" x14ac:dyDescent="0.3">
      <c r="A2390" t="s">
        <v>2526</v>
      </c>
      <c r="B2390" t="s">
        <v>2527</v>
      </c>
      <c r="C2390" t="s">
        <v>2580</v>
      </c>
      <c r="D2390" t="s">
        <v>77</v>
      </c>
      <c r="E2390" s="52">
        <f>Transportation!E2390/1000000</f>
        <v>7.860000000000001E-6</v>
      </c>
      <c r="F2390" s="55">
        <f t="shared" si="255"/>
        <v>1.9002197802197824E-6</v>
      </c>
      <c r="G2390" s="57">
        <f t="shared" si="256"/>
        <v>1.9002197802197823E-7</v>
      </c>
      <c r="H2390" s="4">
        <f t="shared" si="257"/>
        <v>3.0230769230769266E-8</v>
      </c>
      <c r="I2390">
        <v>137000</v>
      </c>
      <c r="J2390">
        <f t="shared" si="259"/>
        <v>1.6962324635036496</v>
      </c>
      <c r="K2390" s="50">
        <f t="shared" si="254"/>
        <v>161.80621465082629</v>
      </c>
      <c r="L2390" s="53">
        <f t="shared" si="258"/>
        <v>2.4701485867863426</v>
      </c>
      <c r="M2390">
        <v>24.3</v>
      </c>
      <c r="N2390">
        <v>27.8</v>
      </c>
      <c r="O2390">
        <v>385</v>
      </c>
      <c r="P2390">
        <v>20.57</v>
      </c>
      <c r="Q2390">
        <v>-101.19</v>
      </c>
      <c r="R2390" s="7">
        <v>13.843999999999999</v>
      </c>
      <c r="S2390">
        <v>92366</v>
      </c>
      <c r="T2390">
        <v>3</v>
      </c>
      <c r="U2390" s="9">
        <v>17.986999999999998</v>
      </c>
      <c r="V2390" s="9">
        <v>17.981999999999999</v>
      </c>
      <c r="W2390" s="9">
        <v>17.844000000000001</v>
      </c>
      <c r="X2390" s="9">
        <v>18.039000000000001</v>
      </c>
      <c r="Y2390" s="9">
        <v>19.352</v>
      </c>
    </row>
    <row r="2391" spans="1:25" hidden="1" x14ac:dyDescent="0.3">
      <c r="A2391" t="s">
        <v>2526</v>
      </c>
      <c r="B2391" t="s">
        <v>2527</v>
      </c>
      <c r="C2391" t="s">
        <v>2581</v>
      </c>
      <c r="D2391" t="s">
        <v>77</v>
      </c>
      <c r="E2391" s="52">
        <f>Transportation!E2391/1000000</f>
        <v>1.2100000000000001E-5</v>
      </c>
      <c r="F2391" s="55">
        <f t="shared" si="255"/>
        <v>2.9252747252747287E-6</v>
      </c>
      <c r="G2391" s="57">
        <f t="shared" si="256"/>
        <v>2.9252747252747285E-7</v>
      </c>
      <c r="H2391" s="4">
        <f t="shared" si="257"/>
        <v>4.6538461538461585E-8</v>
      </c>
      <c r="I2391">
        <v>637300</v>
      </c>
      <c r="J2391">
        <f t="shared" si="259"/>
        <v>0.56133851796642087</v>
      </c>
      <c r="K2391" s="50">
        <f t="shared" si="254"/>
        <v>752.69416494139841</v>
      </c>
      <c r="L2391" s="53">
        <f t="shared" si="258"/>
        <v>3.8026460432715954</v>
      </c>
      <c r="M2391">
        <v>77.5</v>
      </c>
      <c r="N2391">
        <v>72.400000000000006</v>
      </c>
      <c r="O2391">
        <v>672</v>
      </c>
      <c r="P2391">
        <v>25.43</v>
      </c>
      <c r="Q2391">
        <v>-101</v>
      </c>
      <c r="R2391" s="7">
        <v>9.2750000000000004</v>
      </c>
      <c r="S2391">
        <v>50117</v>
      </c>
      <c r="T2391">
        <v>6</v>
      </c>
      <c r="U2391" s="9">
        <v>10.18</v>
      </c>
      <c r="V2391" s="9">
        <v>10.036</v>
      </c>
      <c r="W2391" s="9">
        <v>8.8236000000000008</v>
      </c>
      <c r="X2391" s="9">
        <v>10.214</v>
      </c>
      <c r="Y2391" s="9">
        <v>10.928000000000001</v>
      </c>
    </row>
    <row r="2392" spans="1:25" hidden="1" x14ac:dyDescent="0.3">
      <c r="A2392" t="s">
        <v>2526</v>
      </c>
      <c r="B2392" t="s">
        <v>2527</v>
      </c>
      <c r="C2392" t="s">
        <v>2582</v>
      </c>
      <c r="D2392" t="s">
        <v>77</v>
      </c>
      <c r="E2392" s="52">
        <f>Transportation!E2392/1000000</f>
        <v>9.3200000000000006E-6</v>
      </c>
      <c r="F2392" s="55">
        <f t="shared" si="255"/>
        <v>2.2531868131868159E-6</v>
      </c>
      <c r="G2392" s="57">
        <f t="shared" si="256"/>
        <v>2.2531868131868158E-7</v>
      </c>
      <c r="H2392" s="4">
        <f t="shared" si="257"/>
        <v>3.5846153846153881E-8</v>
      </c>
      <c r="I2392">
        <v>112400</v>
      </c>
      <c r="J2392">
        <f t="shared" si="259"/>
        <v>2.4515061832740215</v>
      </c>
      <c r="K2392" s="50">
        <f t="shared" si="254"/>
        <v>132.75196004929106</v>
      </c>
      <c r="L2392" s="53">
        <f t="shared" si="258"/>
        <v>2.9289802581232456</v>
      </c>
      <c r="M2392">
        <v>18.5</v>
      </c>
      <c r="N2392">
        <v>26.1</v>
      </c>
      <c r="O2392">
        <v>362</v>
      </c>
      <c r="P2392">
        <v>16.73</v>
      </c>
      <c r="Q2392">
        <v>-92.64</v>
      </c>
      <c r="R2392" s="7">
        <v>13.859</v>
      </c>
      <c r="S2392">
        <v>46419</v>
      </c>
      <c r="T2392">
        <v>1</v>
      </c>
      <c r="U2392" s="9">
        <v>10.417999999999999</v>
      </c>
      <c r="V2392" s="9">
        <v>10.417999999999999</v>
      </c>
      <c r="W2392" s="9">
        <v>10.417999999999999</v>
      </c>
      <c r="X2392" s="9">
        <v>10.417999999999999</v>
      </c>
      <c r="Y2392" s="9">
        <v>10.417999999999999</v>
      </c>
    </row>
    <row r="2393" spans="1:25" hidden="1" x14ac:dyDescent="0.3">
      <c r="A2393" t="s">
        <v>2526</v>
      </c>
      <c r="B2393" t="s">
        <v>2527</v>
      </c>
      <c r="C2393" t="s">
        <v>2583</v>
      </c>
      <c r="D2393" t="s">
        <v>77</v>
      </c>
      <c r="E2393" s="52">
        <f>Transportation!E2393/1000000</f>
        <v>1.0200000000000001E-5</v>
      </c>
      <c r="F2393" s="55">
        <f t="shared" si="255"/>
        <v>2.4659340659340687E-6</v>
      </c>
      <c r="G2393" s="57">
        <f t="shared" si="256"/>
        <v>2.4659340659340688E-7</v>
      </c>
      <c r="H2393" s="4">
        <f t="shared" si="257"/>
        <v>3.9230769230769267E-8</v>
      </c>
      <c r="I2393">
        <v>145000</v>
      </c>
      <c r="J2393">
        <f t="shared" si="259"/>
        <v>2.0797712068965519</v>
      </c>
      <c r="K2393" s="50">
        <f t="shared" si="254"/>
        <v>171.25475273262634</v>
      </c>
      <c r="L2393" s="53">
        <f t="shared" si="258"/>
        <v>3.2055363339975438</v>
      </c>
      <c r="M2393">
        <v>15.5</v>
      </c>
      <c r="N2393">
        <v>36.9</v>
      </c>
      <c r="O2393">
        <v>407</v>
      </c>
      <c r="P2393">
        <v>21.03</v>
      </c>
      <c r="Q2393">
        <v>-101.86</v>
      </c>
      <c r="R2393" s="7">
        <v>11.045</v>
      </c>
      <c r="S2393">
        <v>65760</v>
      </c>
      <c r="T2393">
        <v>2</v>
      </c>
      <c r="U2393" s="9">
        <v>18.186</v>
      </c>
      <c r="V2393" s="9">
        <v>18.186</v>
      </c>
      <c r="W2393" s="9">
        <v>18.186</v>
      </c>
      <c r="X2393" s="9">
        <v>18.186</v>
      </c>
      <c r="Y2393" s="9">
        <v>18.186</v>
      </c>
    </row>
    <row r="2394" spans="1:25" hidden="1" x14ac:dyDescent="0.3">
      <c r="A2394" t="s">
        <v>2526</v>
      </c>
      <c r="B2394" t="s">
        <v>2527</v>
      </c>
      <c r="C2394" t="s">
        <v>2584</v>
      </c>
      <c r="D2394" t="s">
        <v>77</v>
      </c>
      <c r="E2394" s="52">
        <f>Transportation!E2394/1000000</f>
        <v>1.4800000000000001E-5</v>
      </c>
      <c r="F2394" s="55">
        <f t="shared" si="255"/>
        <v>3.578021978021982E-6</v>
      </c>
      <c r="G2394" s="57">
        <f t="shared" si="256"/>
        <v>3.5780219780219819E-7</v>
      </c>
      <c r="H2394" s="4">
        <f t="shared" si="257"/>
        <v>5.6923076923076982E-8</v>
      </c>
      <c r="I2394">
        <v>850800</v>
      </c>
      <c r="J2394">
        <f t="shared" si="259"/>
        <v>0.5143013046544429</v>
      </c>
      <c r="K2394" s="50">
        <f t="shared" si="254"/>
        <v>1004.852024999438</v>
      </c>
      <c r="L2394" s="53">
        <f t="shared" si="258"/>
        <v>4.651170366976829</v>
      </c>
      <c r="M2394">
        <v>88.4</v>
      </c>
      <c r="N2394">
        <v>90.5</v>
      </c>
      <c r="O2394">
        <v>646</v>
      </c>
      <c r="P2394">
        <v>22.16</v>
      </c>
      <c r="Q2394">
        <v>-100.98</v>
      </c>
      <c r="R2394" s="7">
        <v>7.1426999999999996</v>
      </c>
      <c r="S2394" s="8">
        <v>199940</v>
      </c>
      <c r="T2394">
        <v>4</v>
      </c>
      <c r="U2394" s="9">
        <v>14.144</v>
      </c>
      <c r="V2394" s="9">
        <v>14.137</v>
      </c>
      <c r="W2394" s="9">
        <v>14.098000000000001</v>
      </c>
      <c r="X2394" s="9">
        <v>14.420999999999999</v>
      </c>
      <c r="Y2394" s="9">
        <v>15.24</v>
      </c>
    </row>
    <row r="2395" spans="1:25" hidden="1" x14ac:dyDescent="0.3">
      <c r="A2395" t="s">
        <v>2526</v>
      </c>
      <c r="B2395" t="s">
        <v>2527</v>
      </c>
      <c r="C2395" t="s">
        <v>2585</v>
      </c>
      <c r="D2395" t="s">
        <v>77</v>
      </c>
      <c r="E2395" s="52">
        <f>Transportation!E2395/1000000</f>
        <v>6.3900000000000007E-6</v>
      </c>
      <c r="F2395" s="55">
        <f t="shared" si="255"/>
        <v>1.5448351648351665E-6</v>
      </c>
      <c r="G2395" s="57">
        <f t="shared" si="256"/>
        <v>1.5448351648351665E-7</v>
      </c>
      <c r="H2395" s="4">
        <f t="shared" si="257"/>
        <v>2.4576923076923103E-8</v>
      </c>
      <c r="I2395">
        <v>126600</v>
      </c>
      <c r="J2395">
        <f t="shared" si="259"/>
        <v>1.4922807760663508</v>
      </c>
      <c r="K2395" s="50">
        <f t="shared" si="254"/>
        <v>149.52311514448618</v>
      </c>
      <c r="L2395" s="53">
        <f t="shared" si="258"/>
        <v>2.0081742327690497</v>
      </c>
      <c r="M2395">
        <v>31.6</v>
      </c>
      <c r="N2395">
        <v>22.5</v>
      </c>
      <c r="O2395">
        <v>413</v>
      </c>
      <c r="P2395">
        <v>32.46</v>
      </c>
      <c r="Q2395">
        <v>-114.78</v>
      </c>
      <c r="R2395" s="7">
        <v>18.36</v>
      </c>
      <c r="S2395">
        <v>21097</v>
      </c>
      <c r="T2395">
        <v>4</v>
      </c>
      <c r="U2395" s="9">
        <v>10.034000000000001</v>
      </c>
      <c r="V2395" s="9">
        <v>10.114000000000001</v>
      </c>
      <c r="W2395" s="9">
        <v>10.009</v>
      </c>
      <c r="X2395" s="9">
        <v>10.162000000000001</v>
      </c>
      <c r="Y2395" s="9">
        <v>10.571999999999999</v>
      </c>
    </row>
    <row r="2396" spans="1:25" hidden="1" x14ac:dyDescent="0.3">
      <c r="A2396" t="s">
        <v>2526</v>
      </c>
      <c r="B2396" t="s">
        <v>2527</v>
      </c>
      <c r="C2396" t="s">
        <v>2586</v>
      </c>
      <c r="D2396" t="s">
        <v>77</v>
      </c>
      <c r="E2396" s="52">
        <f>Transportation!E2396/1000000</f>
        <v>8.9700000000000005E-6</v>
      </c>
      <c r="F2396" s="55">
        <f t="shared" si="255"/>
        <v>2.1685714285714309E-6</v>
      </c>
      <c r="G2396" s="57">
        <f t="shared" si="256"/>
        <v>2.1685714285714309E-7</v>
      </c>
      <c r="H2396" s="4">
        <f t="shared" si="257"/>
        <v>3.4500000000000038E-8</v>
      </c>
      <c r="I2396">
        <v>143700</v>
      </c>
      <c r="J2396">
        <f t="shared" si="259"/>
        <v>1.8455213204592904</v>
      </c>
      <c r="K2396" s="50">
        <f t="shared" si="254"/>
        <v>169.71936529433384</v>
      </c>
      <c r="L2396" s="53">
        <f t="shared" si="258"/>
        <v>2.8189863643096049</v>
      </c>
      <c r="M2396">
        <v>25</v>
      </c>
      <c r="N2396">
        <v>28.8</v>
      </c>
      <c r="O2396">
        <v>360</v>
      </c>
      <c r="P2396">
        <v>19.28</v>
      </c>
      <c r="Q2396">
        <v>-98.44</v>
      </c>
      <c r="R2396" s="7">
        <v>12.513999999999999</v>
      </c>
      <c r="S2396">
        <v>69191</v>
      </c>
      <c r="T2396">
        <v>2</v>
      </c>
      <c r="U2396" s="9">
        <v>16.28</v>
      </c>
      <c r="V2396" s="9">
        <v>16.303000000000001</v>
      </c>
      <c r="W2396" s="9">
        <v>16.276</v>
      </c>
      <c r="X2396" s="9">
        <v>16.373999999999999</v>
      </c>
      <c r="Y2396" s="9">
        <v>16.472999999999999</v>
      </c>
    </row>
    <row r="2397" spans="1:25" hidden="1" x14ac:dyDescent="0.3">
      <c r="A2397" t="s">
        <v>2526</v>
      </c>
      <c r="B2397" t="s">
        <v>2527</v>
      </c>
      <c r="C2397" t="s">
        <v>2587</v>
      </c>
      <c r="D2397" t="s">
        <v>77</v>
      </c>
      <c r="E2397" s="52">
        <f>Transportation!E2397/1000000</f>
        <v>7.8799999999999991E-6</v>
      </c>
      <c r="F2397" s="55">
        <f t="shared" si="255"/>
        <v>1.9050549450549467E-6</v>
      </c>
      <c r="G2397" s="57">
        <f t="shared" si="256"/>
        <v>1.9050549450549469E-7</v>
      </c>
      <c r="H2397" s="4">
        <f t="shared" si="257"/>
        <v>3.0307692307692332E-8</v>
      </c>
      <c r="I2397">
        <v>746400</v>
      </c>
      <c r="J2397">
        <f t="shared" si="259"/>
        <v>0.31213177250803859</v>
      </c>
      <c r="K2397" s="50">
        <f t="shared" si="254"/>
        <v>881.54860303194698</v>
      </c>
      <c r="L2397" s="53">
        <f t="shared" si="258"/>
        <v>2.4764339521471221</v>
      </c>
      <c r="M2397">
        <v>102</v>
      </c>
      <c r="N2397">
        <v>74.100000000000009</v>
      </c>
      <c r="O2397">
        <v>1180</v>
      </c>
      <c r="P2397">
        <v>22.27</v>
      </c>
      <c r="Q2397">
        <v>-97.86</v>
      </c>
      <c r="R2397" s="7">
        <v>15.991</v>
      </c>
      <c r="S2397" s="8">
        <v>496050</v>
      </c>
      <c r="T2397">
        <v>6</v>
      </c>
      <c r="U2397" s="9">
        <v>15.242000000000001</v>
      </c>
      <c r="V2397" s="9">
        <v>15.175000000000001</v>
      </c>
      <c r="W2397" s="9">
        <v>14.744999999999999</v>
      </c>
      <c r="X2397" s="9">
        <v>15.635</v>
      </c>
      <c r="Y2397" s="9">
        <v>15.930999999999999</v>
      </c>
    </row>
    <row r="2398" spans="1:25" hidden="1" x14ac:dyDescent="0.3">
      <c r="A2398" t="s">
        <v>2526</v>
      </c>
      <c r="B2398" t="s">
        <v>2527</v>
      </c>
      <c r="C2398" t="s">
        <v>2588</v>
      </c>
      <c r="D2398" t="s">
        <v>77</v>
      </c>
      <c r="E2398" s="52">
        <f>Transportation!E2398/1000000</f>
        <v>3.6100000000000003E-5</v>
      </c>
      <c r="F2398" s="55">
        <f t="shared" si="255"/>
        <v>8.7274725274725367E-6</v>
      </c>
      <c r="G2398" s="57">
        <f t="shared" si="256"/>
        <v>8.7274725274725375E-7</v>
      </c>
      <c r="H2398" s="4">
        <f t="shared" si="257"/>
        <v>1.3884615384615399E-7</v>
      </c>
      <c r="I2398">
        <v>179800</v>
      </c>
      <c r="J2398">
        <f t="shared" si="259"/>
        <v>5.9360958704115694</v>
      </c>
      <c r="K2398" s="50">
        <f t="shared" ref="K2398:K2415" si="260">I2398*CVD_MEX</f>
        <v>212.35589338845668</v>
      </c>
      <c r="L2398" s="53">
        <f t="shared" si="258"/>
        <v>11.345084476206994</v>
      </c>
      <c r="M2398">
        <v>19.400000000000002</v>
      </c>
      <c r="N2398">
        <v>40.900000000000006</v>
      </c>
      <c r="O2398">
        <v>132</v>
      </c>
      <c r="P2398">
        <v>14.91</v>
      </c>
      <c r="Q2398">
        <v>-92.27</v>
      </c>
      <c r="R2398" s="7">
        <v>3.2183000000000002</v>
      </c>
      <c r="S2398">
        <v>71529</v>
      </c>
      <c r="T2398">
        <v>2</v>
      </c>
      <c r="U2398" s="9">
        <v>12.237</v>
      </c>
      <c r="V2398" s="9">
        <v>12.265000000000001</v>
      </c>
      <c r="W2398" s="9">
        <v>12.194000000000001</v>
      </c>
      <c r="X2398" s="9">
        <v>12.295</v>
      </c>
      <c r="Y2398" s="9">
        <v>12.396000000000001</v>
      </c>
    </row>
    <row r="2399" spans="1:25" hidden="1" x14ac:dyDescent="0.3">
      <c r="A2399" t="s">
        <v>2526</v>
      </c>
      <c r="B2399" t="s">
        <v>2527</v>
      </c>
      <c r="C2399" t="s">
        <v>2589</v>
      </c>
      <c r="D2399" t="s">
        <v>77</v>
      </c>
      <c r="E2399" s="52">
        <f>Transportation!E2399/1000000</f>
        <v>7.4699999999999996E-6</v>
      </c>
      <c r="F2399" s="55">
        <f t="shared" si="255"/>
        <v>1.8059340659340676E-6</v>
      </c>
      <c r="G2399" s="57">
        <f t="shared" si="256"/>
        <v>1.8059340659340677E-7</v>
      </c>
      <c r="H2399" s="4">
        <f t="shared" si="257"/>
        <v>2.8730769230769256E-8</v>
      </c>
      <c r="I2399">
        <v>204600</v>
      </c>
      <c r="J2399">
        <f t="shared" si="259"/>
        <v>1.0794396444281524</v>
      </c>
      <c r="K2399" s="50">
        <f t="shared" si="260"/>
        <v>241.64636144203692</v>
      </c>
      <c r="L2399" s="53">
        <f t="shared" si="258"/>
        <v>2.3475839622511421</v>
      </c>
      <c r="M2399">
        <v>25.8</v>
      </c>
      <c r="N2399">
        <v>40.300000000000004</v>
      </c>
      <c r="O2399">
        <v>530</v>
      </c>
      <c r="P2399">
        <v>18.47</v>
      </c>
      <c r="Q2399">
        <v>-97.4</v>
      </c>
      <c r="R2399" s="7">
        <v>13.157</v>
      </c>
      <c r="S2399">
        <v>70123</v>
      </c>
      <c r="T2399">
        <v>2</v>
      </c>
      <c r="U2399" s="9">
        <v>12.151</v>
      </c>
      <c r="V2399" s="9">
        <v>12.27</v>
      </c>
      <c r="W2399" s="9">
        <v>11.74</v>
      </c>
      <c r="X2399" s="9">
        <v>12.244</v>
      </c>
      <c r="Y2399" s="9">
        <v>12.747999999999999</v>
      </c>
    </row>
    <row r="2400" spans="1:25" hidden="1" x14ac:dyDescent="0.3">
      <c r="A2400" t="s">
        <v>2526</v>
      </c>
      <c r="B2400" t="s">
        <v>2527</v>
      </c>
      <c r="C2400" t="s">
        <v>2590</v>
      </c>
      <c r="D2400" t="s">
        <v>77</v>
      </c>
      <c r="E2400" s="52">
        <f>Transportation!E2400/1000000</f>
        <v>6.2899999999999999E-6</v>
      </c>
      <c r="F2400" s="55">
        <f t="shared" si="255"/>
        <v>1.5206593406593423E-6</v>
      </c>
      <c r="G2400" s="57">
        <f t="shared" si="256"/>
        <v>1.5206593406593421E-7</v>
      </c>
      <c r="H2400" s="4">
        <f t="shared" si="257"/>
        <v>2.4192307692307716E-8</v>
      </c>
      <c r="I2400">
        <v>127900</v>
      </c>
      <c r="J2400">
        <f t="shared" si="259"/>
        <v>1.4539969409695073</v>
      </c>
      <c r="K2400" s="50">
        <f t="shared" si="260"/>
        <v>151.05850258277869</v>
      </c>
      <c r="L2400" s="53">
        <f t="shared" si="258"/>
        <v>1.9767474059651515</v>
      </c>
      <c r="M2400">
        <v>11.4</v>
      </c>
      <c r="N2400">
        <v>37.9</v>
      </c>
      <c r="O2400">
        <v>709</v>
      </c>
      <c r="P2400">
        <v>18.91</v>
      </c>
      <c r="Q2400">
        <v>-103.88</v>
      </c>
      <c r="R2400" s="7">
        <v>18.715</v>
      </c>
      <c r="S2400">
        <v>28487</v>
      </c>
      <c r="T2400">
        <v>2</v>
      </c>
      <c r="U2400" s="9">
        <v>12.198</v>
      </c>
      <c r="V2400" s="9">
        <v>12.231999999999999</v>
      </c>
      <c r="W2400" s="9">
        <v>12.194000000000001</v>
      </c>
      <c r="X2400" s="9">
        <v>12.446</v>
      </c>
      <c r="Y2400" s="9">
        <v>12.698</v>
      </c>
    </row>
    <row r="2401" spans="1:25" hidden="1" x14ac:dyDescent="0.3">
      <c r="A2401" t="s">
        <v>2526</v>
      </c>
      <c r="B2401" t="s">
        <v>2527</v>
      </c>
      <c r="C2401" t="s">
        <v>2591</v>
      </c>
      <c r="D2401" t="s">
        <v>77</v>
      </c>
      <c r="E2401" s="52">
        <f>Transportation!E2401/1000000</f>
        <v>4.0300000000000004E-5</v>
      </c>
      <c r="F2401" s="55">
        <f t="shared" si="255"/>
        <v>9.7428571428571534E-6</v>
      </c>
      <c r="G2401" s="57">
        <f t="shared" si="256"/>
        <v>9.7428571428571542E-7</v>
      </c>
      <c r="H2401" s="4">
        <f t="shared" si="257"/>
        <v>1.5500000000000016E-7</v>
      </c>
      <c r="I2401">
        <v>342800</v>
      </c>
      <c r="J2401">
        <f t="shared" si="259"/>
        <v>3.4757427435822641</v>
      </c>
      <c r="K2401" s="50">
        <f t="shared" si="260"/>
        <v>404.86985680513322</v>
      </c>
      <c r="L2401" s="53">
        <f t="shared" si="258"/>
        <v>12.665011201970689</v>
      </c>
      <c r="M2401">
        <v>30.8</v>
      </c>
      <c r="N2401">
        <v>61.800000000000004</v>
      </c>
      <c r="O2401">
        <v>169</v>
      </c>
      <c r="P2401">
        <v>21.5</v>
      </c>
      <c r="Q2401">
        <v>-104.89</v>
      </c>
      <c r="R2401" s="7">
        <v>2.7302</v>
      </c>
      <c r="S2401">
        <v>89331</v>
      </c>
      <c r="T2401">
        <v>4</v>
      </c>
      <c r="U2401" s="9">
        <v>9.0054999999999996</v>
      </c>
      <c r="V2401" s="9">
        <v>8.9616000000000007</v>
      </c>
      <c r="W2401" s="9">
        <v>8.6679999999999993</v>
      </c>
      <c r="X2401" s="9">
        <v>8.8754000000000008</v>
      </c>
      <c r="Y2401" s="9">
        <v>9.2372999999999994</v>
      </c>
    </row>
    <row r="2402" spans="1:25" hidden="1" x14ac:dyDescent="0.3">
      <c r="A2402" t="s">
        <v>2526</v>
      </c>
      <c r="B2402" t="s">
        <v>2527</v>
      </c>
      <c r="C2402" t="s">
        <v>2592</v>
      </c>
      <c r="D2402" t="s">
        <v>77</v>
      </c>
      <c r="E2402" s="52">
        <f>Transportation!E2402/1000000</f>
        <v>2.4900000000000002E-5</v>
      </c>
      <c r="F2402" s="55">
        <f t="shared" si="255"/>
        <v>6.0197802197802265E-6</v>
      </c>
      <c r="G2402" s="57">
        <f t="shared" si="256"/>
        <v>6.0197802197802269E-7</v>
      </c>
      <c r="H2402" s="4">
        <f t="shared" si="257"/>
        <v>9.5769230769230869E-8</v>
      </c>
      <c r="I2402">
        <v>1274000</v>
      </c>
      <c r="J2402">
        <f t="shared" si="259"/>
        <v>0.57784759615384618</v>
      </c>
      <c r="K2402" s="50">
        <f t="shared" si="260"/>
        <v>1504.6796895266618</v>
      </c>
      <c r="L2402" s="53">
        <f t="shared" si="258"/>
        <v>7.8252798741704739</v>
      </c>
      <c r="M2402">
        <v>198</v>
      </c>
      <c r="N2402">
        <v>90.600000000000009</v>
      </c>
      <c r="O2402">
        <v>361</v>
      </c>
      <c r="P2402">
        <v>32.5</v>
      </c>
      <c r="Q2402">
        <v>-116.97</v>
      </c>
      <c r="R2402" s="7">
        <v>3.9830999999999999</v>
      </c>
      <c r="S2402" s="8">
        <v>540430</v>
      </c>
      <c r="T2402">
        <v>8</v>
      </c>
      <c r="U2402" s="9">
        <v>14.891999999999999</v>
      </c>
      <c r="V2402" s="9">
        <v>14.201000000000001</v>
      </c>
      <c r="W2402" s="9">
        <v>12.244999999999999</v>
      </c>
      <c r="X2402" s="9">
        <v>14.221</v>
      </c>
      <c r="Y2402" s="9">
        <v>15.685</v>
      </c>
    </row>
    <row r="2403" spans="1:25" hidden="1" x14ac:dyDescent="0.3">
      <c r="A2403" t="s">
        <v>2526</v>
      </c>
      <c r="B2403" t="s">
        <v>2527</v>
      </c>
      <c r="C2403" t="s">
        <v>2593</v>
      </c>
      <c r="D2403" t="s">
        <v>77</v>
      </c>
      <c r="E2403" s="52">
        <f>Transportation!E2403/1000000</f>
        <v>1.73E-5</v>
      </c>
      <c r="F2403" s="55">
        <f t="shared" si="255"/>
        <v>4.1824175824175868E-6</v>
      </c>
      <c r="G2403" s="57">
        <f t="shared" si="256"/>
        <v>4.182417582417587E-7</v>
      </c>
      <c r="H2403" s="4">
        <f t="shared" si="257"/>
        <v>6.6538461538461599E-8</v>
      </c>
      <c r="I2403">
        <v>249500</v>
      </c>
      <c r="J2403">
        <f t="shared" si="259"/>
        <v>2.050023997995992</v>
      </c>
      <c r="K2403" s="50">
        <f t="shared" si="260"/>
        <v>294.67628142613984</v>
      </c>
      <c r="L2403" s="53">
        <f t="shared" si="258"/>
        <v>5.4368410370742648</v>
      </c>
      <c r="M2403">
        <v>18.900000000000002</v>
      </c>
      <c r="N2403">
        <v>57.300000000000004</v>
      </c>
      <c r="O2403">
        <v>380</v>
      </c>
      <c r="P2403">
        <v>19.32</v>
      </c>
      <c r="Q2403">
        <v>-98.22</v>
      </c>
      <c r="R2403" s="7">
        <v>6.6231</v>
      </c>
      <c r="S2403" s="8">
        <v>136140</v>
      </c>
      <c r="T2403">
        <v>2</v>
      </c>
      <c r="U2403" s="9">
        <v>16.286999999999999</v>
      </c>
      <c r="V2403" s="9">
        <v>16.286999999999999</v>
      </c>
      <c r="W2403" s="9">
        <v>16.276</v>
      </c>
      <c r="X2403" s="9">
        <v>16.300999999999998</v>
      </c>
      <c r="Y2403" s="9">
        <v>16.324999999999999</v>
      </c>
    </row>
    <row r="2404" spans="1:25" hidden="1" x14ac:dyDescent="0.3">
      <c r="A2404" t="s">
        <v>2526</v>
      </c>
      <c r="B2404" t="s">
        <v>2527</v>
      </c>
      <c r="C2404" t="s">
        <v>2594</v>
      </c>
      <c r="D2404" t="s">
        <v>77</v>
      </c>
      <c r="E2404" s="52">
        <f>Transportation!E2404/1000000</f>
        <v>8.5300000000000013E-5</v>
      </c>
      <c r="F2404" s="55">
        <f t="shared" si="255"/>
        <v>2.0621978021978045E-5</v>
      </c>
      <c r="G2404" s="57">
        <f t="shared" si="256"/>
        <v>2.0621978021978048E-6</v>
      </c>
      <c r="H2404" s="4">
        <f t="shared" si="257"/>
        <v>3.2807692307692342E-7</v>
      </c>
      <c r="I2404">
        <v>1452000</v>
      </c>
      <c r="J2404">
        <f t="shared" si="259"/>
        <v>1.7368639721074384</v>
      </c>
      <c r="K2404" s="50">
        <f t="shared" si="260"/>
        <v>1714.9096618467136</v>
      </c>
      <c r="L2404" s="53">
        <f t="shared" si="258"/>
        <v>26.807083263724561</v>
      </c>
      <c r="M2404">
        <v>58.7</v>
      </c>
      <c r="N2404">
        <v>189</v>
      </c>
      <c r="O2404">
        <v>223</v>
      </c>
      <c r="P2404">
        <v>19.28</v>
      </c>
      <c r="Q2404">
        <v>-99.64</v>
      </c>
      <c r="R2404" s="7">
        <v>1.1797</v>
      </c>
      <c r="S2404" s="8">
        <v>599560</v>
      </c>
      <c r="T2404">
        <v>4</v>
      </c>
      <c r="U2404" s="9">
        <v>21.251999999999999</v>
      </c>
      <c r="V2404" s="9">
        <v>21.609000000000002</v>
      </c>
      <c r="W2404" s="9">
        <v>21.187999999999999</v>
      </c>
      <c r="X2404" s="9">
        <v>22.076000000000001</v>
      </c>
      <c r="Y2404" s="9">
        <v>24.535</v>
      </c>
    </row>
    <row r="2405" spans="1:25" hidden="1" x14ac:dyDescent="0.3">
      <c r="A2405" t="s">
        <v>2526</v>
      </c>
      <c r="B2405" t="s">
        <v>2527</v>
      </c>
      <c r="C2405" t="s">
        <v>2595</v>
      </c>
      <c r="D2405" t="s">
        <v>77</v>
      </c>
      <c r="E2405" s="52">
        <f>Transportation!E2405/1000000</f>
        <v>1.88E-5</v>
      </c>
      <c r="F2405" s="55">
        <f t="shared" si="255"/>
        <v>4.5450549450549498E-6</v>
      </c>
      <c r="G2405" s="57">
        <f t="shared" si="256"/>
        <v>4.5450549450549499E-7</v>
      </c>
      <c r="H2405" s="4">
        <f t="shared" si="257"/>
        <v>7.2307692307692377E-8</v>
      </c>
      <c r="I2405">
        <v>1007000</v>
      </c>
      <c r="J2405">
        <f t="shared" si="259"/>
        <v>0.55196529294935448</v>
      </c>
      <c r="K2405" s="50">
        <f t="shared" si="260"/>
        <v>1189.3347310465845</v>
      </c>
      <c r="L2405" s="53">
        <f t="shared" si="258"/>
        <v>5.9082434391327263</v>
      </c>
      <c r="M2405">
        <v>128</v>
      </c>
      <c r="N2405">
        <v>89.100000000000009</v>
      </c>
      <c r="O2405">
        <v>459</v>
      </c>
      <c r="P2405">
        <v>25.55</v>
      </c>
      <c r="Q2405">
        <v>-103.45</v>
      </c>
      <c r="R2405" s="7">
        <v>5.1529999999999996</v>
      </c>
      <c r="S2405" s="8">
        <v>209530</v>
      </c>
      <c r="T2405">
        <v>7</v>
      </c>
      <c r="U2405" s="9">
        <v>12.932</v>
      </c>
      <c r="V2405" s="9">
        <v>12.893000000000001</v>
      </c>
      <c r="W2405" s="9">
        <v>12.497</v>
      </c>
      <c r="X2405" s="9">
        <v>12.949</v>
      </c>
      <c r="Y2405" s="9">
        <v>13.4</v>
      </c>
    </row>
    <row r="2406" spans="1:25" hidden="1" x14ac:dyDescent="0.3">
      <c r="A2406" t="s">
        <v>2526</v>
      </c>
      <c r="B2406" t="s">
        <v>2527</v>
      </c>
      <c r="C2406" t="s">
        <v>2596</v>
      </c>
      <c r="D2406" t="s">
        <v>77</v>
      </c>
      <c r="E2406" s="52">
        <f>Transportation!E2406/1000000</f>
        <v>1.66E-5</v>
      </c>
      <c r="F2406" s="55">
        <f t="shared" si="255"/>
        <v>4.0131868131868177E-6</v>
      </c>
      <c r="G2406" s="57">
        <f t="shared" si="256"/>
        <v>4.0131868131868172E-7</v>
      </c>
      <c r="H2406" s="4">
        <f t="shared" si="257"/>
        <v>6.3846153846153913E-8</v>
      </c>
      <c r="I2406">
        <v>169900</v>
      </c>
      <c r="J2406">
        <f t="shared" si="259"/>
        <v>2.8886711300765158</v>
      </c>
      <c r="K2406" s="50">
        <f t="shared" si="260"/>
        <v>200.66332751222907</v>
      </c>
      <c r="L2406" s="53">
        <f t="shared" si="258"/>
        <v>5.2168532494469826</v>
      </c>
      <c r="M2406">
        <v>9.57</v>
      </c>
      <c r="N2406">
        <v>54.900000000000006</v>
      </c>
      <c r="O2406">
        <v>380</v>
      </c>
      <c r="P2406">
        <v>20.059999999999999</v>
      </c>
      <c r="Q2406">
        <v>-99.34</v>
      </c>
      <c r="R2406" s="7">
        <v>6.9255000000000004</v>
      </c>
      <c r="S2406">
        <v>21899</v>
      </c>
      <c r="T2406">
        <v>1</v>
      </c>
      <c r="U2406" s="9">
        <v>22.866</v>
      </c>
      <c r="V2406" s="9">
        <v>22.866</v>
      </c>
      <c r="W2406" s="9">
        <v>22.866</v>
      </c>
      <c r="X2406" s="9">
        <v>22.866</v>
      </c>
      <c r="Y2406" s="9">
        <v>22.866</v>
      </c>
    </row>
    <row r="2407" spans="1:25" hidden="1" x14ac:dyDescent="0.3">
      <c r="A2407" t="s">
        <v>2526</v>
      </c>
      <c r="B2407" t="s">
        <v>2527</v>
      </c>
      <c r="C2407" t="s">
        <v>2597</v>
      </c>
      <c r="D2407" t="s">
        <v>77</v>
      </c>
      <c r="E2407" s="52">
        <f>Transportation!E2407/1000000</f>
        <v>1.6800000000000002E-5</v>
      </c>
      <c r="F2407" s="55">
        <f t="shared" si="255"/>
        <v>4.0615384615384661E-6</v>
      </c>
      <c r="G2407" s="57">
        <f t="shared" si="256"/>
        <v>4.0615384615384664E-7</v>
      </c>
      <c r="H2407" s="4">
        <f t="shared" si="257"/>
        <v>6.4615384615384686E-8</v>
      </c>
      <c r="I2407">
        <v>193600</v>
      </c>
      <c r="J2407">
        <f t="shared" si="259"/>
        <v>2.5655903925619841</v>
      </c>
      <c r="K2407" s="50">
        <f t="shared" si="260"/>
        <v>228.65462157956182</v>
      </c>
      <c r="L2407" s="53">
        <f t="shared" si="258"/>
        <v>5.2797069030547785</v>
      </c>
      <c r="M2407">
        <v>11.4</v>
      </c>
      <c r="N2407">
        <v>57.300000000000004</v>
      </c>
      <c r="O2407">
        <v>383</v>
      </c>
      <c r="P2407">
        <v>20.09</v>
      </c>
      <c r="Q2407">
        <v>-98.36</v>
      </c>
      <c r="R2407" s="7">
        <v>6.6802999999999999</v>
      </c>
      <c r="S2407">
        <v>88091</v>
      </c>
      <c r="T2407">
        <v>2</v>
      </c>
      <c r="U2407" s="9">
        <v>13.856</v>
      </c>
      <c r="V2407" s="9">
        <v>13.926</v>
      </c>
      <c r="W2407" s="9">
        <v>13.849</v>
      </c>
      <c r="X2407" s="9">
        <v>14.297000000000001</v>
      </c>
      <c r="Y2407" s="9">
        <v>14.744999999999999</v>
      </c>
    </row>
    <row r="2408" spans="1:25" hidden="1" x14ac:dyDescent="0.3">
      <c r="A2408" t="s">
        <v>2526</v>
      </c>
      <c r="B2408" t="s">
        <v>2527</v>
      </c>
      <c r="C2408" t="s">
        <v>2598</v>
      </c>
      <c r="D2408" t="s">
        <v>77</v>
      </c>
      <c r="E2408" s="52">
        <f>Transportation!E2408/1000000</f>
        <v>1.8300000000000001E-5</v>
      </c>
      <c r="F2408" s="55">
        <f t="shared" si="255"/>
        <v>4.4241758241758291E-6</v>
      </c>
      <c r="G2408" s="57">
        <f t="shared" si="256"/>
        <v>4.4241758241758288E-7</v>
      </c>
      <c r="H2408" s="4">
        <f t="shared" si="257"/>
        <v>7.0384615384615451E-8</v>
      </c>
      <c r="I2408">
        <v>494800</v>
      </c>
      <c r="J2408">
        <f t="shared" si="259"/>
        <v>1.0934647584882782</v>
      </c>
      <c r="K2408" s="50">
        <f t="shared" si="260"/>
        <v>584.39208035933461</v>
      </c>
      <c r="L2408" s="53">
        <f t="shared" si="258"/>
        <v>5.75110930511324</v>
      </c>
      <c r="M2408">
        <v>37.9</v>
      </c>
      <c r="N2408">
        <v>80.400000000000006</v>
      </c>
      <c r="O2408">
        <v>562</v>
      </c>
      <c r="P2408">
        <v>16.760000000000002</v>
      </c>
      <c r="Q2408">
        <v>-93.12</v>
      </c>
      <c r="R2408" s="7">
        <v>6.9942000000000002</v>
      </c>
      <c r="S2408" s="8">
        <v>301570</v>
      </c>
      <c r="T2408">
        <v>2</v>
      </c>
      <c r="U2408" s="9">
        <v>14.3</v>
      </c>
      <c r="V2408" s="9">
        <v>14.308</v>
      </c>
      <c r="W2408" s="9">
        <v>14.297000000000001</v>
      </c>
      <c r="X2408" s="9">
        <v>14.321999999999999</v>
      </c>
      <c r="Y2408" s="9">
        <v>14.347</v>
      </c>
    </row>
    <row r="2409" spans="1:25" hidden="1" x14ac:dyDescent="0.3">
      <c r="A2409" t="s">
        <v>2526</v>
      </c>
      <c r="B2409" t="s">
        <v>2527</v>
      </c>
      <c r="C2409" t="s">
        <v>2599</v>
      </c>
      <c r="D2409" t="s">
        <v>77</v>
      </c>
      <c r="E2409" s="52">
        <f>Transportation!E2409/1000000</f>
        <v>2.3700000000000003E-5</v>
      </c>
      <c r="F2409" s="55">
        <f t="shared" si="255"/>
        <v>5.7296703296703366E-6</v>
      </c>
      <c r="G2409" s="57">
        <f t="shared" si="256"/>
        <v>5.729670329670336E-7</v>
      </c>
      <c r="H2409" s="4">
        <f t="shared" si="257"/>
        <v>9.1153846153846257E-8</v>
      </c>
      <c r="I2409">
        <v>225800</v>
      </c>
      <c r="J2409">
        <f t="shared" si="259"/>
        <v>3.1031859499557135</v>
      </c>
      <c r="K2409" s="50">
        <f t="shared" si="260"/>
        <v>266.68498735880712</v>
      </c>
      <c r="L2409" s="53">
        <f t="shared" si="258"/>
        <v>7.4481579525237054</v>
      </c>
      <c r="M2409">
        <v>26.700000000000003</v>
      </c>
      <c r="N2409">
        <v>43.7</v>
      </c>
      <c r="O2409">
        <v>180</v>
      </c>
      <c r="P2409">
        <v>19.420000000000002</v>
      </c>
      <c r="Q2409">
        <v>-102.06</v>
      </c>
      <c r="R2409" s="7">
        <v>4.1245000000000003</v>
      </c>
      <c r="S2409">
        <v>66109</v>
      </c>
      <c r="T2409">
        <v>2</v>
      </c>
      <c r="U2409" s="9">
        <v>13.967000000000001</v>
      </c>
      <c r="V2409" s="9">
        <v>14.034000000000001</v>
      </c>
      <c r="W2409" s="9">
        <v>13.949</v>
      </c>
      <c r="X2409" s="9">
        <v>14.223000000000001</v>
      </c>
      <c r="Y2409" s="9">
        <v>14.496</v>
      </c>
    </row>
    <row r="2410" spans="1:25" hidden="1" x14ac:dyDescent="0.3">
      <c r="A2410" t="s">
        <v>2526</v>
      </c>
      <c r="B2410" t="s">
        <v>2527</v>
      </c>
      <c r="C2410" t="s">
        <v>2600</v>
      </c>
      <c r="D2410" t="s">
        <v>77</v>
      </c>
      <c r="E2410" s="52">
        <f>Transportation!E2410/1000000</f>
        <v>1.29E-5</v>
      </c>
      <c r="F2410" s="55">
        <f t="shared" si="255"/>
        <v>3.1186813186813221E-6</v>
      </c>
      <c r="G2410" s="57">
        <f t="shared" si="256"/>
        <v>3.1186813186813222E-7</v>
      </c>
      <c r="H2410" s="4">
        <f t="shared" si="257"/>
        <v>4.9615384615384664E-8</v>
      </c>
      <c r="I2410">
        <v>642700</v>
      </c>
      <c r="J2410">
        <f t="shared" si="259"/>
        <v>0.59342358409833518</v>
      </c>
      <c r="K2410" s="50">
        <f t="shared" si="260"/>
        <v>759.07192814661346</v>
      </c>
      <c r="L2410" s="53">
        <f t="shared" si="258"/>
        <v>4.0540606577027756</v>
      </c>
      <c r="M2410">
        <v>38.5</v>
      </c>
      <c r="N2410">
        <v>104</v>
      </c>
      <c r="O2410">
        <v>1030</v>
      </c>
      <c r="P2410">
        <v>19.170000000000002</v>
      </c>
      <c r="Q2410">
        <v>-96.15</v>
      </c>
      <c r="R2410" s="7">
        <v>9.9075000000000006</v>
      </c>
      <c r="S2410" s="8">
        <v>418590</v>
      </c>
      <c r="T2410">
        <v>4</v>
      </c>
      <c r="U2410" s="9">
        <v>18.088000000000001</v>
      </c>
      <c r="V2410" s="9">
        <v>15.273999999999999</v>
      </c>
      <c r="W2410" s="9">
        <v>16.472999999999999</v>
      </c>
      <c r="X2410" s="9">
        <v>17.452999999999999</v>
      </c>
      <c r="Y2410" s="9">
        <v>18.088000000000001</v>
      </c>
    </row>
    <row r="2411" spans="1:25" hidden="1" x14ac:dyDescent="0.3">
      <c r="A2411" t="s">
        <v>2526</v>
      </c>
      <c r="B2411" t="s">
        <v>2527</v>
      </c>
      <c r="C2411" t="s">
        <v>415</v>
      </c>
      <c r="D2411" t="s">
        <v>77</v>
      </c>
      <c r="E2411" s="52">
        <f>Transportation!E2411/1000000</f>
        <v>7.61E-6</v>
      </c>
      <c r="F2411" s="55">
        <f t="shared" si="255"/>
        <v>1.8397802197802216E-6</v>
      </c>
      <c r="G2411" s="57">
        <f t="shared" si="256"/>
        <v>1.8397802197802218E-7</v>
      </c>
      <c r="H2411" s="4">
        <f t="shared" si="257"/>
        <v>2.9269230769230797E-8</v>
      </c>
      <c r="I2411">
        <v>249000</v>
      </c>
      <c r="J2411">
        <f t="shared" si="259"/>
        <v>0.90358435240963864</v>
      </c>
      <c r="K2411" s="50">
        <f t="shared" si="260"/>
        <v>294.08574779602731</v>
      </c>
      <c r="L2411" s="53">
        <f t="shared" si="258"/>
        <v>2.3915815197765986</v>
      </c>
      <c r="M2411">
        <v>38.900000000000006</v>
      </c>
      <c r="N2411">
        <v>39.900000000000006</v>
      </c>
      <c r="O2411">
        <v>620</v>
      </c>
      <c r="P2411">
        <v>23.74</v>
      </c>
      <c r="Q2411">
        <v>-99.15</v>
      </c>
      <c r="R2411" s="7">
        <v>15.545</v>
      </c>
      <c r="S2411">
        <v>23389</v>
      </c>
      <c r="T2411">
        <v>1</v>
      </c>
      <c r="U2411" s="9">
        <v>12.194000000000001</v>
      </c>
      <c r="V2411" s="9">
        <v>12.194000000000001</v>
      </c>
      <c r="W2411" s="9">
        <v>12.194000000000001</v>
      </c>
      <c r="X2411" s="9">
        <v>12.194000000000001</v>
      </c>
      <c r="Y2411" s="9">
        <v>12.194000000000001</v>
      </c>
    </row>
    <row r="2412" spans="1:25" hidden="1" x14ac:dyDescent="0.3">
      <c r="A2412" t="s">
        <v>2526</v>
      </c>
      <c r="B2412" t="s">
        <v>2527</v>
      </c>
      <c r="C2412" t="s">
        <v>2601</v>
      </c>
      <c r="D2412" t="s">
        <v>77</v>
      </c>
      <c r="E2412" s="52">
        <f>Transportation!E2412/1000000</f>
        <v>2.4300000000000001E-5</v>
      </c>
      <c r="F2412" s="55">
        <f t="shared" si="255"/>
        <v>5.8747252747252811E-6</v>
      </c>
      <c r="G2412" s="57">
        <f t="shared" si="256"/>
        <v>5.8747252747252809E-7</v>
      </c>
      <c r="H2412" s="4">
        <f t="shared" si="257"/>
        <v>9.346153846153855E-8</v>
      </c>
      <c r="I2412">
        <v>600600</v>
      </c>
      <c r="J2412">
        <f t="shared" si="259"/>
        <v>1.196201486013986</v>
      </c>
      <c r="K2412" s="50">
        <f t="shared" si="260"/>
        <v>709.34899649114061</v>
      </c>
      <c r="L2412" s="53">
        <f t="shared" si="258"/>
        <v>7.6367189133470896</v>
      </c>
      <c r="M2412">
        <v>40.900000000000006</v>
      </c>
      <c r="N2412">
        <v>93.9</v>
      </c>
      <c r="O2412">
        <v>440</v>
      </c>
      <c r="P2412">
        <v>18</v>
      </c>
      <c r="Q2412">
        <v>-92.94</v>
      </c>
      <c r="R2412" s="7">
        <v>4.6806999999999999</v>
      </c>
      <c r="S2412">
        <v>84068</v>
      </c>
      <c r="T2412">
        <v>2</v>
      </c>
      <c r="U2412" s="9">
        <v>16.344999999999999</v>
      </c>
      <c r="V2412" s="9">
        <v>16.289000000000001</v>
      </c>
      <c r="W2412" s="9">
        <v>16.079000000000001</v>
      </c>
      <c r="X2412" s="9">
        <v>16.251000000000001</v>
      </c>
      <c r="Y2412" s="9">
        <v>16.423999999999999</v>
      </c>
    </row>
    <row r="2413" spans="1:25" hidden="1" x14ac:dyDescent="0.3">
      <c r="A2413" t="s">
        <v>2526</v>
      </c>
      <c r="B2413" t="s">
        <v>2527</v>
      </c>
      <c r="C2413" t="s">
        <v>2602</v>
      </c>
      <c r="D2413" t="s">
        <v>77</v>
      </c>
      <c r="E2413" s="52">
        <f>Transportation!E2413/1000000</f>
        <v>2.0800000000000001E-5</v>
      </c>
      <c r="F2413" s="55">
        <f t="shared" si="255"/>
        <v>5.0285714285714344E-6</v>
      </c>
      <c r="G2413" s="57">
        <f t="shared" si="256"/>
        <v>5.028571428571434E-7</v>
      </c>
      <c r="H2413" s="4">
        <f t="shared" si="257"/>
        <v>8.0000000000000081E-8</v>
      </c>
      <c r="I2413">
        <v>510400</v>
      </c>
      <c r="J2413">
        <f t="shared" si="259"/>
        <v>1.2048585423197493</v>
      </c>
      <c r="K2413" s="50">
        <f t="shared" si="260"/>
        <v>602.81672961884476</v>
      </c>
      <c r="L2413" s="53">
        <f t="shared" si="258"/>
        <v>6.5367799752106777</v>
      </c>
      <c r="M2413">
        <v>35.9</v>
      </c>
      <c r="N2413">
        <v>85.2</v>
      </c>
      <c r="O2413">
        <v>480</v>
      </c>
      <c r="P2413">
        <v>19.55</v>
      </c>
      <c r="Q2413">
        <v>-96.92</v>
      </c>
      <c r="R2413" s="7">
        <v>5.6344000000000003</v>
      </c>
      <c r="S2413" s="8">
        <v>284520</v>
      </c>
      <c r="T2413">
        <v>2</v>
      </c>
      <c r="U2413" s="9">
        <v>13.475</v>
      </c>
      <c r="V2413" s="9">
        <v>13.43</v>
      </c>
      <c r="W2413" s="9">
        <v>13.249000000000001</v>
      </c>
      <c r="X2413" s="9">
        <v>13.946999999999999</v>
      </c>
      <c r="Y2413" s="9">
        <v>14.645</v>
      </c>
    </row>
    <row r="2414" spans="1:25" hidden="1" x14ac:dyDescent="0.3">
      <c r="A2414" t="s">
        <v>2526</v>
      </c>
      <c r="B2414" t="s">
        <v>2527</v>
      </c>
      <c r="C2414" t="s">
        <v>2603</v>
      </c>
      <c r="D2414" t="s">
        <v>77</v>
      </c>
      <c r="E2414" s="52">
        <f>Transportation!E2414/1000000</f>
        <v>1.1800000000000001E-5</v>
      </c>
      <c r="F2414" s="55">
        <f t="shared" si="255"/>
        <v>2.852747252747256E-6</v>
      </c>
      <c r="G2414" s="57">
        <f t="shared" si="256"/>
        <v>2.8527472527472561E-7</v>
      </c>
      <c r="H2414" s="4">
        <f t="shared" si="257"/>
        <v>4.5384615384615432E-8</v>
      </c>
      <c r="I2414">
        <v>233000</v>
      </c>
      <c r="J2414">
        <f t="shared" si="259"/>
        <v>1.4973022532188842</v>
      </c>
      <c r="K2414" s="50">
        <f t="shared" si="260"/>
        <v>275.1886716324272</v>
      </c>
      <c r="L2414" s="53">
        <f t="shared" si="258"/>
        <v>3.7083655628599037</v>
      </c>
      <c r="M2414">
        <v>17.400000000000002</v>
      </c>
      <c r="N2414">
        <v>55.800000000000004</v>
      </c>
      <c r="O2414">
        <v>574</v>
      </c>
      <c r="P2414">
        <v>22.76</v>
      </c>
      <c r="Q2414">
        <v>-102.56</v>
      </c>
      <c r="R2414" s="7">
        <v>10.288</v>
      </c>
      <c r="S2414">
        <v>47170</v>
      </c>
      <c r="T2414">
        <v>2</v>
      </c>
      <c r="U2414" s="9">
        <v>9.2888999999999999</v>
      </c>
      <c r="V2414" s="9">
        <v>9.2896999999999998</v>
      </c>
      <c r="W2414" s="9">
        <v>9.2888999999999999</v>
      </c>
      <c r="X2414" s="9">
        <v>9.3405000000000005</v>
      </c>
      <c r="Y2414" s="9">
        <v>9.3919999999999995</v>
      </c>
    </row>
    <row r="2415" spans="1:25" hidden="1" x14ac:dyDescent="0.3">
      <c r="A2415" t="s">
        <v>2526</v>
      </c>
      <c r="B2415" t="s">
        <v>2527</v>
      </c>
      <c r="C2415" t="s">
        <v>2604</v>
      </c>
      <c r="D2415" t="s">
        <v>77</v>
      </c>
      <c r="E2415" s="52">
        <f>Transportation!E2415/1000000</f>
        <v>1.24E-5</v>
      </c>
      <c r="F2415" s="55">
        <f t="shared" si="255"/>
        <v>2.9978021978022009E-6</v>
      </c>
      <c r="G2415" s="57">
        <f t="shared" si="256"/>
        <v>2.997802197802201E-7</v>
      </c>
      <c r="H2415" s="4">
        <f t="shared" si="257"/>
        <v>4.7692307692307738E-8</v>
      </c>
      <c r="I2415">
        <v>216100</v>
      </c>
      <c r="J2415">
        <f t="shared" si="259"/>
        <v>1.6964861175381767</v>
      </c>
      <c r="K2415" s="50">
        <f t="shared" si="260"/>
        <v>255.22863493462452</v>
      </c>
      <c r="L2415" s="53">
        <f t="shared" si="258"/>
        <v>3.8969265236832888</v>
      </c>
      <c r="M2415">
        <v>26.5</v>
      </c>
      <c r="N2415">
        <v>42</v>
      </c>
      <c r="O2415">
        <v>349</v>
      </c>
      <c r="P2415">
        <v>19.98</v>
      </c>
      <c r="Q2415">
        <v>-102.29</v>
      </c>
      <c r="R2415" s="7">
        <v>8.3184000000000005</v>
      </c>
      <c r="S2415" s="8">
        <v>197470</v>
      </c>
      <c r="T2415">
        <v>4</v>
      </c>
      <c r="U2415" s="9">
        <v>15.868</v>
      </c>
      <c r="V2415" s="9">
        <v>15.948</v>
      </c>
      <c r="W2415" s="9">
        <v>15.537000000000001</v>
      </c>
      <c r="X2415" s="9">
        <v>16.276</v>
      </c>
      <c r="Y2415" s="9">
        <v>17.257999999999999</v>
      </c>
    </row>
    <row r="2416" spans="1:25" hidden="1" x14ac:dyDescent="0.3">
      <c r="A2416" t="s">
        <v>2605</v>
      </c>
      <c r="B2416" t="s">
        <v>2606</v>
      </c>
      <c r="C2416" t="s">
        <v>2607</v>
      </c>
      <c r="D2416" t="s">
        <v>29</v>
      </c>
      <c r="E2416" s="52">
        <f>Transportation!E2416/1000000</f>
        <v>5.8799999999999996E-6</v>
      </c>
      <c r="F2416" s="55">
        <f t="shared" si="255"/>
        <v>1.421538461538463E-6</v>
      </c>
      <c r="G2416" s="57">
        <f t="shared" si="256"/>
        <v>1.4215384615384629E-7</v>
      </c>
      <c r="H2416" s="4">
        <f t="shared" si="257"/>
        <v>2.2615384615384634E-8</v>
      </c>
      <c r="I2416">
        <v>131400</v>
      </c>
      <c r="J2416">
        <f t="shared" si="259"/>
        <v>1.3230167808219178</v>
      </c>
      <c r="K2416" s="50">
        <f>I2416*CVDMDA</f>
        <v>849.14595087058251</v>
      </c>
      <c r="L2416" s="53">
        <f t="shared" si="258"/>
        <v>10.11090908131888</v>
      </c>
      <c r="M2416">
        <v>43.5</v>
      </c>
      <c r="N2416">
        <v>19.900000000000002</v>
      </c>
      <c r="O2416">
        <v>437</v>
      </c>
      <c r="P2416">
        <v>47.76</v>
      </c>
      <c r="Q2416">
        <v>27.91</v>
      </c>
      <c r="R2416" s="7">
        <v>21.922999999999998</v>
      </c>
      <c r="S2416" s="8">
        <v>123960</v>
      </c>
      <c r="T2416">
        <v>3</v>
      </c>
      <c r="U2416" s="9">
        <v>15.68</v>
      </c>
      <c r="V2416" s="9">
        <v>15.597</v>
      </c>
      <c r="W2416" s="9">
        <v>15.339</v>
      </c>
      <c r="X2416" s="9">
        <v>15.734</v>
      </c>
      <c r="Y2416" s="9">
        <v>15.734</v>
      </c>
    </row>
    <row r="2417" spans="1:25" hidden="1" x14ac:dyDescent="0.3">
      <c r="A2417" t="s">
        <v>2605</v>
      </c>
      <c r="B2417" t="s">
        <v>2606</v>
      </c>
      <c r="C2417" t="s">
        <v>2608</v>
      </c>
      <c r="D2417" t="s">
        <v>29</v>
      </c>
      <c r="E2417" s="52">
        <f>Transportation!E2417/1000000</f>
        <v>1.6699999999999999E-5</v>
      </c>
      <c r="F2417" s="55">
        <f t="shared" si="255"/>
        <v>4.0373626373626415E-6</v>
      </c>
      <c r="G2417" s="57">
        <f t="shared" si="256"/>
        <v>4.0373626373626416E-7</v>
      </c>
      <c r="H2417" s="4">
        <f t="shared" si="257"/>
        <v>6.4230769230769293E-8</v>
      </c>
      <c r="I2417">
        <v>616000</v>
      </c>
      <c r="J2417">
        <f t="shared" si="259"/>
        <v>0.8015288352272727</v>
      </c>
      <c r="K2417" s="50">
        <f>I2417*CVDMDA</f>
        <v>3980.7755383278445</v>
      </c>
      <c r="L2417" s="53">
        <f t="shared" si="258"/>
        <v>28.716357424834229</v>
      </c>
      <c r="M2417">
        <v>108</v>
      </c>
      <c r="N2417">
        <v>59.300000000000004</v>
      </c>
      <c r="O2417">
        <v>447</v>
      </c>
      <c r="P2417">
        <v>47.03</v>
      </c>
      <c r="Q2417">
        <v>28.84</v>
      </c>
      <c r="R2417" s="7">
        <v>7.5303000000000004</v>
      </c>
      <c r="S2417" s="8">
        <v>770880</v>
      </c>
      <c r="T2417">
        <v>7</v>
      </c>
      <c r="U2417" s="9">
        <v>15.035</v>
      </c>
      <c r="V2417" s="9">
        <v>14.97</v>
      </c>
      <c r="W2417" s="9">
        <v>14.347</v>
      </c>
      <c r="X2417" s="9">
        <v>14.893000000000001</v>
      </c>
      <c r="Y2417" s="9">
        <v>15.24</v>
      </c>
    </row>
    <row r="2418" spans="1:25" hidden="1" x14ac:dyDescent="0.3">
      <c r="A2418" t="s">
        <v>2605</v>
      </c>
      <c r="B2418" t="s">
        <v>2606</v>
      </c>
      <c r="C2418" t="s">
        <v>2609</v>
      </c>
      <c r="D2418" t="s">
        <v>29</v>
      </c>
      <c r="E2418" s="52">
        <f>Transportation!E2418/1000000</f>
        <v>5.3800000000000002E-6</v>
      </c>
      <c r="F2418" s="55">
        <f t="shared" si="255"/>
        <v>1.3006593406593421E-6</v>
      </c>
      <c r="G2418" s="57">
        <f t="shared" si="256"/>
        <v>1.300659340659342E-7</v>
      </c>
      <c r="H2418" s="4">
        <f t="shared" si="257"/>
        <v>2.0692307692307711E-8</v>
      </c>
      <c r="I2418">
        <v>104900</v>
      </c>
      <c r="J2418">
        <f t="shared" si="259"/>
        <v>1.5163176120114394</v>
      </c>
      <c r="K2418" s="50">
        <f>I2418*CVDMDA</f>
        <v>677.8950551470632</v>
      </c>
      <c r="L2418" s="53">
        <f t="shared" si="258"/>
        <v>9.2511379009346193</v>
      </c>
      <c r="M2418">
        <v>31.200000000000003</v>
      </c>
      <c r="N2418">
        <v>18.8</v>
      </c>
      <c r="O2418">
        <v>458</v>
      </c>
      <c r="P2418">
        <v>46.83</v>
      </c>
      <c r="Q2418">
        <v>29.48</v>
      </c>
      <c r="R2418" s="7">
        <v>24.361000000000001</v>
      </c>
      <c r="S2418" s="8">
        <v>220580</v>
      </c>
      <c r="T2418">
        <v>4</v>
      </c>
      <c r="U2418" s="9">
        <v>14.446999999999999</v>
      </c>
      <c r="V2418" s="9">
        <v>14.43</v>
      </c>
      <c r="W2418" s="9">
        <v>14.048</v>
      </c>
      <c r="X2418" s="9">
        <v>14.596</v>
      </c>
      <c r="Y2418" s="9">
        <v>14.794</v>
      </c>
    </row>
    <row r="2419" spans="1:25" hidden="1" x14ac:dyDescent="0.3">
      <c r="A2419" t="s">
        <v>2605</v>
      </c>
      <c r="B2419" t="s">
        <v>2606</v>
      </c>
      <c r="C2419" t="s">
        <v>2610</v>
      </c>
      <c r="D2419" t="s">
        <v>29</v>
      </c>
      <c r="E2419" s="52">
        <f>Transportation!E2419/1000000</f>
        <v>6.3300000000000004E-6</v>
      </c>
      <c r="F2419" s="55">
        <f t="shared" si="255"/>
        <v>1.530329670329672E-6</v>
      </c>
      <c r="G2419" s="57">
        <f t="shared" si="256"/>
        <v>1.5303296703296721E-7</v>
      </c>
      <c r="H2419" s="4">
        <f t="shared" si="257"/>
        <v>2.434615384615387E-8</v>
      </c>
      <c r="I2419">
        <v>164100</v>
      </c>
      <c r="J2419">
        <f t="shared" si="259"/>
        <v>1.1404559643510055</v>
      </c>
      <c r="K2419" s="50">
        <f>I2419*CVDMDA</f>
        <v>1060.4630938954535</v>
      </c>
      <c r="L2419" s="53">
        <f t="shared" si="258"/>
        <v>10.884703143664712</v>
      </c>
      <c r="M2419">
        <v>53.1</v>
      </c>
      <c r="N2419">
        <v>22.5</v>
      </c>
      <c r="O2419">
        <v>458</v>
      </c>
      <c r="P2419">
        <v>46.84</v>
      </c>
      <c r="Q2419">
        <v>29.62</v>
      </c>
      <c r="R2419" s="7">
        <v>20.324999999999999</v>
      </c>
      <c r="S2419" s="8">
        <v>183100</v>
      </c>
      <c r="T2419">
        <v>4</v>
      </c>
      <c r="U2419" s="9">
        <v>14.444000000000001</v>
      </c>
      <c r="V2419" s="9">
        <v>14.512</v>
      </c>
      <c r="W2419" s="9">
        <v>14.397</v>
      </c>
      <c r="X2419" s="9">
        <v>14.571</v>
      </c>
      <c r="Y2419" s="9">
        <v>14.794</v>
      </c>
    </row>
    <row r="2420" spans="1:25" hidden="1" x14ac:dyDescent="0.3">
      <c r="A2420" t="s">
        <v>2611</v>
      </c>
      <c r="B2420" t="s">
        <v>2612</v>
      </c>
      <c r="C2420" t="s">
        <v>2613</v>
      </c>
      <c r="D2420" t="s">
        <v>448</v>
      </c>
      <c r="E2420" s="52">
        <f>Transportation!E2420/1000000</f>
        <v>2.0900000000000003E-5</v>
      </c>
      <c r="F2420" s="55">
        <f t="shared" si="255"/>
        <v>5.052747252747259E-6</v>
      </c>
      <c r="G2420" s="57">
        <f t="shared" si="256"/>
        <v>5.0527472527472588E-7</v>
      </c>
      <c r="H2420" s="4">
        <f t="shared" si="257"/>
        <v>8.0384615384615474E-8</v>
      </c>
      <c r="I2420">
        <v>764000</v>
      </c>
      <c r="J2420">
        <f t="shared" si="259"/>
        <v>0.80879101767015715</v>
      </c>
      <c r="K2420" s="50">
        <f>I2420*CVDMNG</f>
        <v>2102.9420602362552</v>
      </c>
      <c r="L2420" s="53">
        <f t="shared" si="258"/>
        <v>15.30756584099872</v>
      </c>
      <c r="M2420">
        <v>108</v>
      </c>
      <c r="N2420">
        <v>73.400000000000006</v>
      </c>
      <c r="O2420">
        <v>414</v>
      </c>
      <c r="P2420">
        <v>47.93</v>
      </c>
      <c r="Q2420">
        <v>106.89</v>
      </c>
      <c r="R2420" s="7">
        <v>5.6336000000000004</v>
      </c>
      <c r="S2420" s="8">
        <v>136390</v>
      </c>
      <c r="T2420">
        <v>7</v>
      </c>
      <c r="U2420" s="9">
        <v>7.4035000000000002</v>
      </c>
      <c r="V2420" s="9">
        <v>7.4641000000000002</v>
      </c>
      <c r="W2420" s="9">
        <v>7.2565999999999997</v>
      </c>
      <c r="X2420" s="9">
        <v>7.3619000000000003</v>
      </c>
      <c r="Y2420" s="9">
        <v>8.3560999999999996</v>
      </c>
    </row>
    <row r="2421" spans="1:25" hidden="1" x14ac:dyDescent="0.3">
      <c r="A2421" t="s">
        <v>2614</v>
      </c>
      <c r="B2421" t="s">
        <v>2615</v>
      </c>
      <c r="C2421" t="s">
        <v>2616</v>
      </c>
      <c r="D2421" t="s">
        <v>29</v>
      </c>
      <c r="E2421" s="52">
        <f>Transportation!E2421/1000000</f>
        <v>9.8100000000000009E-6</v>
      </c>
      <c r="F2421" s="55">
        <f t="shared" si="255"/>
        <v>2.3716483516483542E-6</v>
      </c>
      <c r="G2421" s="57">
        <f t="shared" si="256"/>
        <v>2.3716483516483545E-7</v>
      </c>
      <c r="H2421" s="4">
        <f t="shared" si="257"/>
        <v>3.7730769230769267E-8</v>
      </c>
      <c r="I2421">
        <v>130900</v>
      </c>
      <c r="J2421">
        <f t="shared" si="259"/>
        <v>2.2157091577540107</v>
      </c>
      <c r="K2421" s="50">
        <f>I2421*CVDMNE</f>
        <v>783.36198756507497</v>
      </c>
      <c r="L2421" s="53">
        <f t="shared" si="258"/>
        <v>15.62132096715888</v>
      </c>
      <c r="M2421">
        <v>25.6</v>
      </c>
      <c r="N2421">
        <v>25.900000000000002</v>
      </c>
      <c r="O2421">
        <v>354</v>
      </c>
      <c r="P2421">
        <v>42.44</v>
      </c>
      <c r="Q2421">
        <v>19.260000000000002</v>
      </c>
      <c r="R2421" s="7">
        <v>13.705</v>
      </c>
      <c r="S2421">
        <v>9070.6</v>
      </c>
      <c r="T2421">
        <v>2</v>
      </c>
      <c r="U2421" s="9">
        <v>15.339</v>
      </c>
      <c r="V2421" s="9">
        <v>15.342000000000001</v>
      </c>
      <c r="W2421" s="9">
        <v>15.339</v>
      </c>
      <c r="X2421" s="9">
        <v>15.438000000000001</v>
      </c>
      <c r="Y2421" s="9">
        <v>15.537000000000001</v>
      </c>
    </row>
    <row r="2422" spans="1:25" hidden="1" x14ac:dyDescent="0.3">
      <c r="A2422" t="s">
        <v>2617</v>
      </c>
      <c r="B2422" t="s">
        <v>2618</v>
      </c>
      <c r="C2422" t="s">
        <v>2619</v>
      </c>
      <c r="D2422" t="s">
        <v>33</v>
      </c>
      <c r="E2422" s="52">
        <f>Transportation!E2422/1000000</f>
        <v>1.2E-5</v>
      </c>
      <c r="F2422" s="55">
        <f t="shared" si="255"/>
        <v>2.901098901098904E-6</v>
      </c>
      <c r="G2422" s="57">
        <f t="shared" si="256"/>
        <v>2.9010989010989042E-7</v>
      </c>
      <c r="H2422" s="4">
        <f t="shared" si="257"/>
        <v>4.6153846153846199E-8</v>
      </c>
      <c r="I2422">
        <v>465600</v>
      </c>
      <c r="J2422">
        <f t="shared" si="259"/>
        <v>0.76199420103092785</v>
      </c>
      <c r="K2422" s="50">
        <f t="shared" ref="K2422:K2441" si="261">I2422*CVDMAR</f>
        <v>907.38726493040906</v>
      </c>
      <c r="L2422" s="53">
        <f t="shared" si="258"/>
        <v>6.2228145056965731</v>
      </c>
      <c r="M2422">
        <v>73.400000000000006</v>
      </c>
      <c r="N2422">
        <v>54.400000000000006</v>
      </c>
      <c r="O2422">
        <v>448</v>
      </c>
      <c r="P2422">
        <v>30.38</v>
      </c>
      <c r="Q2422">
        <v>-9.5500000000000007</v>
      </c>
      <c r="R2422" s="7">
        <v>8.2340999999999998</v>
      </c>
      <c r="S2422" s="8">
        <v>215250</v>
      </c>
      <c r="T2422">
        <v>4</v>
      </c>
      <c r="U2422" s="9">
        <v>19.033000000000001</v>
      </c>
      <c r="V2422" s="9">
        <v>16.641999999999999</v>
      </c>
      <c r="W2422" s="9">
        <v>17.747</v>
      </c>
      <c r="X2422" s="9">
        <v>18.721</v>
      </c>
      <c r="Y2422" s="9">
        <v>19.158000000000001</v>
      </c>
    </row>
    <row r="2423" spans="1:25" hidden="1" x14ac:dyDescent="0.3">
      <c r="A2423" t="s">
        <v>2617</v>
      </c>
      <c r="B2423" t="s">
        <v>2618</v>
      </c>
      <c r="C2423" t="s">
        <v>2620</v>
      </c>
      <c r="D2423" t="s">
        <v>33</v>
      </c>
      <c r="E2423" s="52">
        <f>Transportation!E2423/1000000</f>
        <v>7.0099999999999998E-6</v>
      </c>
      <c r="F2423" s="55">
        <f t="shared" si="255"/>
        <v>1.6947252747252765E-6</v>
      </c>
      <c r="G2423" s="57">
        <f t="shared" si="256"/>
        <v>1.6947252747252766E-7</v>
      </c>
      <c r="H2423" s="4">
        <f t="shared" si="257"/>
        <v>2.6961538461538487E-8</v>
      </c>
      <c r="I2423">
        <v>100200</v>
      </c>
      <c r="J2423">
        <f t="shared" si="259"/>
        <v>2.0683959955089817</v>
      </c>
      <c r="K2423" s="50">
        <f t="shared" si="261"/>
        <v>195.27535211775555</v>
      </c>
      <c r="L2423" s="53">
        <f t="shared" si="258"/>
        <v>3.6351608070777472</v>
      </c>
      <c r="M2423">
        <v>12.5</v>
      </c>
      <c r="N2423">
        <v>28.400000000000002</v>
      </c>
      <c r="O2423">
        <v>471</v>
      </c>
      <c r="P2423">
        <v>35.19</v>
      </c>
      <c r="Q2423">
        <v>-6.15</v>
      </c>
      <c r="R2423" s="7">
        <v>16.61</v>
      </c>
      <c r="S2423">
        <v>16379</v>
      </c>
      <c r="T2423">
        <v>2</v>
      </c>
      <c r="U2423" s="9">
        <v>12.647</v>
      </c>
      <c r="V2423" s="9">
        <v>10.353999999999999</v>
      </c>
      <c r="W2423" s="9">
        <v>12.647</v>
      </c>
      <c r="X2423" s="9">
        <v>12.647</v>
      </c>
      <c r="Y2423" s="9">
        <v>12.647</v>
      </c>
    </row>
    <row r="2424" spans="1:25" hidden="1" x14ac:dyDescent="0.3">
      <c r="A2424" t="s">
        <v>2617</v>
      </c>
      <c r="B2424" t="s">
        <v>2618</v>
      </c>
      <c r="C2424" t="s">
        <v>2621</v>
      </c>
      <c r="D2424" t="s">
        <v>33</v>
      </c>
      <c r="E2424" s="52">
        <f>Transportation!E2424/1000000</f>
        <v>1.0600000000000002E-5</v>
      </c>
      <c r="F2424" s="55">
        <f t="shared" si="255"/>
        <v>2.5626373626373657E-6</v>
      </c>
      <c r="G2424" s="57">
        <f t="shared" si="256"/>
        <v>2.5626373626373657E-7</v>
      </c>
      <c r="H2424" s="4">
        <f t="shared" si="257"/>
        <v>4.0769230769230814E-8</v>
      </c>
      <c r="I2424">
        <v>107300</v>
      </c>
      <c r="J2424">
        <f t="shared" si="259"/>
        <v>2.9207173811742781</v>
      </c>
      <c r="K2424" s="50">
        <f t="shared" si="261"/>
        <v>209.11222836562047</v>
      </c>
      <c r="L2424" s="53">
        <f t="shared" si="258"/>
        <v>5.4968194800319736</v>
      </c>
      <c r="M2424">
        <v>6.45</v>
      </c>
      <c r="N2424">
        <v>42.2</v>
      </c>
      <c r="O2424">
        <v>471</v>
      </c>
      <c r="P2424">
        <v>35.01</v>
      </c>
      <c r="Q2424">
        <v>-5.91</v>
      </c>
      <c r="R2424" s="7">
        <v>11.163</v>
      </c>
      <c r="S2424">
        <v>84824</v>
      </c>
      <c r="T2424">
        <v>4</v>
      </c>
      <c r="U2424" s="9">
        <v>14.284000000000001</v>
      </c>
      <c r="V2424" s="9">
        <v>14.215999999999999</v>
      </c>
      <c r="W2424" s="9">
        <v>13.898999999999999</v>
      </c>
      <c r="X2424" s="9">
        <v>14.098000000000001</v>
      </c>
      <c r="Y2424" s="9">
        <v>14.347</v>
      </c>
    </row>
    <row r="2425" spans="1:25" hidden="1" x14ac:dyDescent="0.3">
      <c r="A2425" t="s">
        <v>2617</v>
      </c>
      <c r="B2425" t="s">
        <v>2618</v>
      </c>
      <c r="C2425" t="s">
        <v>2622</v>
      </c>
      <c r="D2425" t="s">
        <v>33</v>
      </c>
      <c r="E2425" s="52">
        <f>Transportation!E2425/1000000</f>
        <v>7.7000000000000008E-6</v>
      </c>
      <c r="F2425" s="55">
        <f t="shared" si="255"/>
        <v>1.8615384615384637E-6</v>
      </c>
      <c r="G2425" s="57">
        <f t="shared" si="256"/>
        <v>1.8615384615384637E-7</v>
      </c>
      <c r="H2425" s="4">
        <f t="shared" si="257"/>
        <v>2.9615384615384647E-8</v>
      </c>
      <c r="I2425">
        <v>165100</v>
      </c>
      <c r="J2425">
        <f t="shared" si="259"/>
        <v>1.37888181405209</v>
      </c>
      <c r="K2425" s="50">
        <f t="shared" si="261"/>
        <v>321.75609415809822</v>
      </c>
      <c r="L2425" s="53">
        <f t="shared" si="258"/>
        <v>3.9929726411553017</v>
      </c>
      <c r="M2425">
        <v>30.3</v>
      </c>
      <c r="N2425">
        <v>30</v>
      </c>
      <c r="O2425">
        <v>470</v>
      </c>
      <c r="P2425">
        <v>35.17</v>
      </c>
      <c r="Q2425">
        <v>-2.96</v>
      </c>
      <c r="R2425" s="7">
        <v>15.678000000000001</v>
      </c>
      <c r="S2425">
        <v>74890</v>
      </c>
      <c r="T2425">
        <v>3</v>
      </c>
      <c r="U2425" s="9">
        <v>17.965</v>
      </c>
      <c r="V2425" s="9">
        <v>17.971</v>
      </c>
      <c r="W2425" s="9">
        <v>17.795000000000002</v>
      </c>
      <c r="X2425" s="9">
        <v>17.942</v>
      </c>
      <c r="Y2425" s="9">
        <v>18.478000000000002</v>
      </c>
    </row>
    <row r="2426" spans="1:25" hidden="1" x14ac:dyDescent="0.3">
      <c r="A2426" t="s">
        <v>2617</v>
      </c>
      <c r="B2426" t="s">
        <v>2618</v>
      </c>
      <c r="C2426" t="s">
        <v>2623</v>
      </c>
      <c r="D2426" t="s">
        <v>33</v>
      </c>
      <c r="E2426" s="52">
        <f>Transportation!E2426/1000000</f>
        <v>1.45E-5</v>
      </c>
      <c r="F2426" s="55">
        <f t="shared" si="255"/>
        <v>3.5054945054945093E-6</v>
      </c>
      <c r="G2426" s="57">
        <f t="shared" si="256"/>
        <v>3.5054945054945094E-7</v>
      </c>
      <c r="H2426" s="4">
        <f t="shared" si="257"/>
        <v>5.5769230769230822E-8</v>
      </c>
      <c r="I2426">
        <v>153600</v>
      </c>
      <c r="J2426">
        <f t="shared" si="259"/>
        <v>2.7910021972656249</v>
      </c>
      <c r="K2426" s="50">
        <f t="shared" si="261"/>
        <v>299.34425234817621</v>
      </c>
      <c r="L2426" s="53">
        <f t="shared" si="258"/>
        <v>7.51923419438336</v>
      </c>
      <c r="M2426">
        <v>10.3</v>
      </c>
      <c r="N2426">
        <v>47.800000000000004</v>
      </c>
      <c r="O2426">
        <v>355</v>
      </c>
      <c r="P2426">
        <v>32.340000000000003</v>
      </c>
      <c r="Q2426">
        <v>-6.36</v>
      </c>
      <c r="R2426" s="7">
        <v>7.4207000000000001</v>
      </c>
      <c r="S2426">
        <v>15847</v>
      </c>
      <c r="T2426">
        <v>1</v>
      </c>
      <c r="U2426" s="9">
        <v>19.207000000000001</v>
      </c>
      <c r="V2426" s="9">
        <v>19.207000000000001</v>
      </c>
      <c r="W2426" s="9">
        <v>19.207000000000001</v>
      </c>
      <c r="X2426" s="9">
        <v>19.207000000000001</v>
      </c>
      <c r="Y2426" s="9">
        <v>19.207000000000001</v>
      </c>
    </row>
    <row r="2427" spans="1:25" hidden="1" x14ac:dyDescent="0.3">
      <c r="A2427" t="s">
        <v>2617</v>
      </c>
      <c r="B2427" t="s">
        <v>2618</v>
      </c>
      <c r="C2427" t="s">
        <v>2624</v>
      </c>
      <c r="D2427" t="s">
        <v>33</v>
      </c>
      <c r="E2427" s="52">
        <f>Transportation!E2427/1000000</f>
        <v>6.4999999999999994E-5</v>
      </c>
      <c r="F2427" s="55">
        <f t="shared" si="255"/>
        <v>1.5714285714285729E-5</v>
      </c>
      <c r="G2427" s="57">
        <f t="shared" si="256"/>
        <v>1.5714285714285729E-6</v>
      </c>
      <c r="H2427" s="4">
        <f t="shared" si="257"/>
        <v>2.500000000000002E-7</v>
      </c>
      <c r="I2427">
        <v>3340000</v>
      </c>
      <c r="J2427">
        <f t="shared" si="259"/>
        <v>0.57537406437125749</v>
      </c>
      <c r="K2427" s="50">
        <f t="shared" si="261"/>
        <v>6509.1784039251852</v>
      </c>
      <c r="L2427" s="53">
        <f t="shared" si="258"/>
        <v>33.706911905856437</v>
      </c>
      <c r="M2427">
        <v>148</v>
      </c>
      <c r="N2427">
        <v>274</v>
      </c>
      <c r="O2427">
        <v>414</v>
      </c>
      <c r="P2427">
        <v>33.58</v>
      </c>
      <c r="Q2427">
        <v>-7.59</v>
      </c>
      <c r="R2427" s="7">
        <v>1.5096000000000001</v>
      </c>
      <c r="S2427" s="8">
        <v>1778600</v>
      </c>
      <c r="T2427">
        <v>7</v>
      </c>
      <c r="U2427" s="9">
        <v>14.988</v>
      </c>
      <c r="V2427" s="9">
        <v>12.378</v>
      </c>
      <c r="W2427" s="9">
        <v>12.194000000000001</v>
      </c>
      <c r="X2427" s="9">
        <v>14.695</v>
      </c>
      <c r="Y2427" s="9">
        <v>15.042</v>
      </c>
    </row>
    <row r="2428" spans="1:25" hidden="1" x14ac:dyDescent="0.3">
      <c r="A2428" t="s">
        <v>2617</v>
      </c>
      <c r="B2428" t="s">
        <v>2618</v>
      </c>
      <c r="C2428" t="s">
        <v>2625</v>
      </c>
      <c r="D2428" t="s">
        <v>33</v>
      </c>
      <c r="E2428" s="52">
        <f>Transportation!E2428/1000000</f>
        <v>5.2399999999999998E-6</v>
      </c>
      <c r="F2428" s="55">
        <f t="shared" si="255"/>
        <v>1.2668131868131881E-6</v>
      </c>
      <c r="G2428" s="57">
        <f t="shared" si="256"/>
        <v>1.266813186813188E-7</v>
      </c>
      <c r="H2428" s="4">
        <f t="shared" si="257"/>
        <v>2.0153846153846171E-8</v>
      </c>
      <c r="I2428">
        <v>133700</v>
      </c>
      <c r="J2428">
        <f t="shared" si="259"/>
        <v>1.158732722513089</v>
      </c>
      <c r="K2428" s="50">
        <f t="shared" si="261"/>
        <v>260.56202173796328</v>
      </c>
      <c r="L2428" s="53">
        <f t="shared" si="258"/>
        <v>2.717295667487504</v>
      </c>
      <c r="M2428">
        <v>11.8</v>
      </c>
      <c r="N2428">
        <v>38.900000000000006</v>
      </c>
      <c r="O2428">
        <v>924</v>
      </c>
      <c r="P2428">
        <v>33.24</v>
      </c>
      <c r="Q2428">
        <v>-8.51</v>
      </c>
      <c r="R2428" s="7">
        <v>23.765999999999998</v>
      </c>
      <c r="S2428">
        <v>11556</v>
      </c>
      <c r="T2428">
        <v>2</v>
      </c>
      <c r="U2428" s="9">
        <v>10.52</v>
      </c>
      <c r="V2428" s="9">
        <v>3.3643000000000001</v>
      </c>
      <c r="W2428" s="9">
        <v>10.52</v>
      </c>
      <c r="X2428" s="9">
        <v>10.52</v>
      </c>
      <c r="Y2428" s="9">
        <v>10.52</v>
      </c>
    </row>
    <row r="2429" spans="1:25" hidden="1" x14ac:dyDescent="0.3">
      <c r="A2429" t="s">
        <v>2617</v>
      </c>
      <c r="B2429" t="s">
        <v>2618</v>
      </c>
      <c r="C2429" t="s">
        <v>2626</v>
      </c>
      <c r="D2429" t="s">
        <v>33</v>
      </c>
      <c r="E2429" s="52">
        <f>Transportation!E2429/1000000</f>
        <v>3.4E-5</v>
      </c>
      <c r="F2429" s="55">
        <f t="shared" si="255"/>
        <v>8.2197802197802274E-6</v>
      </c>
      <c r="G2429" s="57">
        <f t="shared" si="256"/>
        <v>8.2197802197802281E-7</v>
      </c>
      <c r="H2429" s="4">
        <f t="shared" si="257"/>
        <v>1.3076923076923089E-7</v>
      </c>
      <c r="I2429">
        <v>904000</v>
      </c>
      <c r="J2429">
        <f t="shared" si="259"/>
        <v>1.1119720685840708</v>
      </c>
      <c r="K2429" s="50">
        <f t="shared" si="261"/>
        <v>1761.7656518408287</v>
      </c>
      <c r="L2429" s="53">
        <f t="shared" si="258"/>
        <v>17.631307766140292</v>
      </c>
      <c r="M2429">
        <v>58.300000000000004</v>
      </c>
      <c r="N2429">
        <v>118</v>
      </c>
      <c r="O2429">
        <v>373</v>
      </c>
      <c r="P2429">
        <v>34.04</v>
      </c>
      <c r="Q2429">
        <v>-5.01</v>
      </c>
      <c r="R2429" s="7">
        <v>3.1486999999999998</v>
      </c>
      <c r="S2429" s="8">
        <v>181070</v>
      </c>
      <c r="T2429">
        <v>3</v>
      </c>
      <c r="U2429" s="9">
        <v>19.521999999999998</v>
      </c>
      <c r="V2429" s="9">
        <v>19.510000000000002</v>
      </c>
      <c r="W2429" s="9">
        <v>19.449000000000002</v>
      </c>
      <c r="X2429" s="9">
        <v>19.498000000000001</v>
      </c>
      <c r="Y2429" s="9">
        <v>19.545999999999999</v>
      </c>
    </row>
    <row r="2430" spans="1:25" hidden="1" x14ac:dyDescent="0.3">
      <c r="A2430" t="s">
        <v>2617</v>
      </c>
      <c r="B2430" t="s">
        <v>2618</v>
      </c>
      <c r="C2430" t="s">
        <v>2627</v>
      </c>
      <c r="D2430" t="s">
        <v>33</v>
      </c>
      <c r="E2430" s="52">
        <f>Transportation!E2430/1000000</f>
        <v>6.4299999999999994E-6</v>
      </c>
      <c r="F2430" s="55">
        <f t="shared" si="255"/>
        <v>1.5545054945054961E-6</v>
      </c>
      <c r="G2430" s="57">
        <f t="shared" si="256"/>
        <v>1.5545054945054959E-7</v>
      </c>
      <c r="H2430" s="4">
        <f t="shared" si="257"/>
        <v>2.4730769230769253E-8</v>
      </c>
      <c r="I2430">
        <v>330800</v>
      </c>
      <c r="J2430">
        <f t="shared" si="259"/>
        <v>0.57468367971584033</v>
      </c>
      <c r="K2430" s="50">
        <f t="shared" si="261"/>
        <v>644.68150180193152</v>
      </c>
      <c r="L2430" s="53">
        <f t="shared" si="258"/>
        <v>3.3343914393024137</v>
      </c>
      <c r="M2430">
        <v>45.6</v>
      </c>
      <c r="N2430">
        <v>49</v>
      </c>
      <c r="O2430">
        <v>951</v>
      </c>
      <c r="P2430">
        <v>34.270000000000003</v>
      </c>
      <c r="Q2430">
        <v>-6.59</v>
      </c>
      <c r="R2430" s="7">
        <v>19.422000000000001</v>
      </c>
      <c r="S2430">
        <v>68785</v>
      </c>
      <c r="T2430">
        <v>4</v>
      </c>
      <c r="U2430" s="9">
        <v>16.074000000000002</v>
      </c>
      <c r="V2430" s="9">
        <v>14.605</v>
      </c>
      <c r="W2430" s="9">
        <v>13.6</v>
      </c>
      <c r="X2430" s="9">
        <v>16.03</v>
      </c>
      <c r="Y2430" s="9">
        <v>16.914999999999999</v>
      </c>
    </row>
    <row r="2431" spans="1:25" hidden="1" x14ac:dyDescent="0.3">
      <c r="A2431" t="s">
        <v>2617</v>
      </c>
      <c r="B2431" t="s">
        <v>2618</v>
      </c>
      <c r="C2431" t="s">
        <v>2628</v>
      </c>
      <c r="D2431" t="s">
        <v>33</v>
      </c>
      <c r="E2431" s="52">
        <f>Transportation!E2431/1000000</f>
        <v>1.1400000000000001E-5</v>
      </c>
      <c r="F2431" s="55">
        <f t="shared" si="255"/>
        <v>2.7560439560439591E-6</v>
      </c>
      <c r="G2431" s="57">
        <f t="shared" si="256"/>
        <v>2.7560439560439593E-7</v>
      </c>
      <c r="H2431" s="4">
        <f t="shared" si="257"/>
        <v>4.3846153846153893E-8</v>
      </c>
      <c r="I2431">
        <v>164600</v>
      </c>
      <c r="J2431">
        <f t="shared" si="259"/>
        <v>2.0476626670716893</v>
      </c>
      <c r="K2431" s="50">
        <f t="shared" si="261"/>
        <v>320.78166625331903</v>
      </c>
      <c r="L2431" s="53">
        <f t="shared" si="258"/>
        <v>5.9116737804117454</v>
      </c>
      <c r="M2431">
        <v>14.8</v>
      </c>
      <c r="N2431">
        <v>42.7</v>
      </c>
      <c r="O2431">
        <v>400</v>
      </c>
      <c r="P2431">
        <v>32.89</v>
      </c>
      <c r="Q2431">
        <v>-6.92</v>
      </c>
      <c r="R2431" s="7">
        <v>9.3696000000000002</v>
      </c>
      <c r="S2431">
        <v>36335</v>
      </c>
      <c r="T2431">
        <v>3</v>
      </c>
      <c r="U2431" s="9">
        <v>17.814</v>
      </c>
      <c r="V2431" s="9">
        <v>17.707999999999998</v>
      </c>
      <c r="W2431" s="9">
        <v>16.866</v>
      </c>
      <c r="X2431" s="9">
        <v>17.844000000000001</v>
      </c>
      <c r="Y2431" s="9">
        <v>17.893000000000001</v>
      </c>
    </row>
    <row r="2432" spans="1:25" hidden="1" x14ac:dyDescent="0.3">
      <c r="A2432" t="s">
        <v>2617</v>
      </c>
      <c r="B2432" t="s">
        <v>2618</v>
      </c>
      <c r="C2432" t="s">
        <v>2629</v>
      </c>
      <c r="D2432" t="s">
        <v>33</v>
      </c>
      <c r="E2432" s="52">
        <f>Transportation!E2432/1000000</f>
        <v>1.8700000000000001E-5</v>
      </c>
      <c r="F2432" s="55">
        <f t="shared" si="255"/>
        <v>4.520879120879126E-6</v>
      </c>
      <c r="G2432" s="57">
        <f t="shared" si="256"/>
        <v>4.5208791208791256E-7</v>
      </c>
      <c r="H2432" s="4">
        <f t="shared" si="257"/>
        <v>7.1923076923076997E-8</v>
      </c>
      <c r="I2432">
        <v>818000</v>
      </c>
      <c r="J2432">
        <f t="shared" si="259"/>
        <v>0.67588326711491442</v>
      </c>
      <c r="K2432" s="50">
        <f t="shared" si="261"/>
        <v>1594.1640522188029</v>
      </c>
      <c r="L2432" s="53">
        <f t="shared" si="258"/>
        <v>9.6972192713771594</v>
      </c>
      <c r="M2432">
        <v>86.7</v>
      </c>
      <c r="N2432">
        <v>87.9</v>
      </c>
      <c r="O2432">
        <v>491</v>
      </c>
      <c r="P2432">
        <v>31.64</v>
      </c>
      <c r="Q2432">
        <v>-8.02</v>
      </c>
      <c r="R2432" s="7">
        <v>5.5915999999999997</v>
      </c>
      <c r="S2432" s="8">
        <v>159550</v>
      </c>
      <c r="T2432">
        <v>4</v>
      </c>
      <c r="U2432" s="9">
        <v>18.201000000000001</v>
      </c>
      <c r="V2432" s="9">
        <v>18.140999999999998</v>
      </c>
      <c r="W2432" s="9">
        <v>17.600000000000001</v>
      </c>
      <c r="X2432" s="9">
        <v>17.869</v>
      </c>
      <c r="Y2432" s="9">
        <v>18.234000000000002</v>
      </c>
    </row>
    <row r="2433" spans="1:25" hidden="1" x14ac:dyDescent="0.3">
      <c r="A2433" t="s">
        <v>2617</v>
      </c>
      <c r="B2433" t="s">
        <v>2618</v>
      </c>
      <c r="C2433" t="s">
        <v>2630</v>
      </c>
      <c r="D2433" t="s">
        <v>33</v>
      </c>
      <c r="E2433" s="52">
        <f>Transportation!E2433/1000000</f>
        <v>2.1900000000000004E-5</v>
      </c>
      <c r="F2433" s="55">
        <f t="shared" si="255"/>
        <v>5.2945054945055013E-6</v>
      </c>
      <c r="G2433" s="57">
        <f t="shared" si="256"/>
        <v>5.2945054945055011E-7</v>
      </c>
      <c r="H2433" s="4">
        <f t="shared" si="257"/>
        <v>8.4230769230769326E-8</v>
      </c>
      <c r="I2433">
        <v>473900</v>
      </c>
      <c r="J2433">
        <f t="shared" si="259"/>
        <v>1.3662834194977846</v>
      </c>
      <c r="K2433" s="50">
        <f t="shared" si="261"/>
        <v>923.5627681497441</v>
      </c>
      <c r="L2433" s="53">
        <f t="shared" si="258"/>
        <v>11.356636472896248</v>
      </c>
      <c r="M2433">
        <v>40</v>
      </c>
      <c r="N2433">
        <v>74.900000000000006</v>
      </c>
      <c r="O2433">
        <v>373</v>
      </c>
      <c r="P2433">
        <v>33.89</v>
      </c>
      <c r="Q2433">
        <v>-5.56</v>
      </c>
      <c r="R2433" s="7">
        <v>4.9756</v>
      </c>
      <c r="S2433" s="8">
        <v>160900</v>
      </c>
      <c r="T2433">
        <v>4</v>
      </c>
      <c r="U2433" s="9">
        <v>19.215</v>
      </c>
      <c r="V2433" s="9">
        <v>19.170999999999999</v>
      </c>
      <c r="W2433" s="9">
        <v>18.381</v>
      </c>
      <c r="X2433" s="9">
        <v>18.867000000000001</v>
      </c>
      <c r="Y2433" s="9">
        <v>19.303999999999998</v>
      </c>
    </row>
    <row r="2434" spans="1:25" hidden="1" x14ac:dyDescent="0.3">
      <c r="A2434" t="s">
        <v>2617</v>
      </c>
      <c r="B2434" t="s">
        <v>2618</v>
      </c>
      <c r="C2434" t="s">
        <v>2631</v>
      </c>
      <c r="D2434" t="s">
        <v>33</v>
      </c>
      <c r="E2434" s="52">
        <f>Transportation!E2434/1000000</f>
        <v>9.7399999999999999E-6</v>
      </c>
      <c r="F2434" s="55">
        <f t="shared" ref="F2434:F2497" si="262">0.241758241758242*E2434</f>
        <v>2.3547252747252771E-6</v>
      </c>
      <c r="G2434" s="57">
        <f t="shared" ref="G2434:G2497" si="263">0.0241758241758242*E2434</f>
        <v>2.3547252747252772E-7</v>
      </c>
      <c r="H2434" s="4">
        <f t="shared" ref="H2434:H2497" si="264">0.00384615384615385*E2434</f>
        <v>3.7461538461538499E-8</v>
      </c>
      <c r="I2434">
        <v>187500</v>
      </c>
      <c r="J2434">
        <f t="shared" si="259"/>
        <v>1.5358226799999999</v>
      </c>
      <c r="K2434" s="50">
        <f t="shared" si="261"/>
        <v>365.41046429220728</v>
      </c>
      <c r="L2434" s="53">
        <f t="shared" ref="L2434:L2497" si="265">(J2434/10)*K2434*0.09</f>
        <v>5.0508511071237185</v>
      </c>
      <c r="M2434">
        <v>24.5</v>
      </c>
      <c r="N2434">
        <v>37.9</v>
      </c>
      <c r="O2434">
        <v>414</v>
      </c>
      <c r="P2434">
        <v>33.69</v>
      </c>
      <c r="Q2434">
        <v>-7.39</v>
      </c>
      <c r="R2434" s="7">
        <v>10.930999999999999</v>
      </c>
      <c r="S2434" s="8">
        <v>566600</v>
      </c>
      <c r="T2434">
        <v>4</v>
      </c>
      <c r="U2434" s="9">
        <v>13.227</v>
      </c>
      <c r="V2434" s="9">
        <v>9.2776999999999994</v>
      </c>
      <c r="W2434" s="9">
        <v>12.346</v>
      </c>
      <c r="X2434" s="9">
        <v>13.545</v>
      </c>
      <c r="Y2434" s="9">
        <v>14.744999999999999</v>
      </c>
    </row>
    <row r="2435" spans="1:25" hidden="1" x14ac:dyDescent="0.3">
      <c r="A2435" t="s">
        <v>2617</v>
      </c>
      <c r="B2435" t="s">
        <v>2618</v>
      </c>
      <c r="C2435" t="s">
        <v>2632</v>
      </c>
      <c r="D2435" t="s">
        <v>33</v>
      </c>
      <c r="E2435" s="52">
        <f>Transportation!E2435/1000000</f>
        <v>1.6400000000000002E-5</v>
      </c>
      <c r="F2435" s="55">
        <f t="shared" si="262"/>
        <v>3.9648351648351692E-6</v>
      </c>
      <c r="G2435" s="57">
        <f t="shared" si="263"/>
        <v>3.9648351648351696E-7</v>
      </c>
      <c r="H2435" s="4">
        <f t="shared" si="264"/>
        <v>6.307692307692314E-8</v>
      </c>
      <c r="I2435">
        <v>382800</v>
      </c>
      <c r="J2435">
        <f t="shared" ref="J2435:J2498" si="266">((591307500000)*E2435)/(20*I2435)</f>
        <v>1.2666461598746084</v>
      </c>
      <c r="K2435" s="50">
        <f t="shared" si="261"/>
        <v>746.0220038989703</v>
      </c>
      <c r="L2435" s="53">
        <f t="shared" si="265"/>
        <v>8.5045131577853184</v>
      </c>
      <c r="M2435">
        <v>45.6</v>
      </c>
      <c r="N2435">
        <v>56.7</v>
      </c>
      <c r="O2435">
        <v>402</v>
      </c>
      <c r="P2435">
        <v>34.69</v>
      </c>
      <c r="Q2435">
        <v>-1.92</v>
      </c>
      <c r="R2435" s="7">
        <v>7.0883000000000003</v>
      </c>
      <c r="S2435" s="8">
        <v>127860</v>
      </c>
      <c r="T2435">
        <v>4</v>
      </c>
      <c r="U2435" s="9">
        <v>16.181000000000001</v>
      </c>
      <c r="V2435" s="9">
        <v>16.13</v>
      </c>
      <c r="W2435" s="9">
        <v>15.388</v>
      </c>
      <c r="X2435" s="9">
        <v>16.276</v>
      </c>
      <c r="Y2435" s="9">
        <v>16.62</v>
      </c>
    </row>
    <row r="2436" spans="1:25" hidden="1" x14ac:dyDescent="0.3">
      <c r="A2436" t="s">
        <v>2617</v>
      </c>
      <c r="B2436" t="s">
        <v>2618</v>
      </c>
      <c r="C2436" t="s">
        <v>2633</v>
      </c>
      <c r="D2436" t="s">
        <v>33</v>
      </c>
      <c r="E2436" s="52">
        <f>Transportation!E2436/1000000</f>
        <v>3.4300000000000007E-5</v>
      </c>
      <c r="F2436" s="55">
        <f t="shared" si="262"/>
        <v>8.2923076923077031E-6</v>
      </c>
      <c r="G2436" s="57">
        <f t="shared" si="263"/>
        <v>8.2923076923077027E-7</v>
      </c>
      <c r="H2436" s="4">
        <f t="shared" si="264"/>
        <v>1.3192307692307707E-7</v>
      </c>
      <c r="I2436">
        <v>1610000</v>
      </c>
      <c r="J2436">
        <f t="shared" si="266"/>
        <v>0.62987103260869581</v>
      </c>
      <c r="K2436" s="50">
        <f t="shared" si="261"/>
        <v>3137.6578533890865</v>
      </c>
      <c r="L2436" s="53">
        <f t="shared" si="265"/>
        <v>17.78687812878271</v>
      </c>
      <c r="M2436">
        <v>102</v>
      </c>
      <c r="N2436">
        <v>160</v>
      </c>
      <c r="O2436">
        <v>496</v>
      </c>
      <c r="P2436">
        <v>33.99</v>
      </c>
      <c r="Q2436">
        <v>-6.84</v>
      </c>
      <c r="R2436" s="7">
        <v>3.1086999999999998</v>
      </c>
      <c r="S2436" s="8">
        <v>744630</v>
      </c>
      <c r="T2436">
        <v>5</v>
      </c>
      <c r="U2436" s="9">
        <v>16.385999999999999</v>
      </c>
      <c r="V2436" s="9">
        <v>11.685</v>
      </c>
      <c r="W2436" s="9">
        <v>16.324999999999999</v>
      </c>
      <c r="X2436" s="9">
        <v>16.914999999999999</v>
      </c>
      <c r="Y2436" s="9">
        <v>17.698</v>
      </c>
    </row>
    <row r="2437" spans="1:25" hidden="1" x14ac:dyDescent="0.3">
      <c r="A2437" t="s">
        <v>2617</v>
      </c>
      <c r="B2437" t="s">
        <v>2618</v>
      </c>
      <c r="C2437" t="s">
        <v>2634</v>
      </c>
      <c r="D2437" t="s">
        <v>33</v>
      </c>
      <c r="E2437" s="52">
        <f>Transportation!E2437/1000000</f>
        <v>6.55E-6</v>
      </c>
      <c r="F2437" s="55">
        <f t="shared" si="262"/>
        <v>1.5835164835164853E-6</v>
      </c>
      <c r="G2437" s="57">
        <f t="shared" si="263"/>
        <v>1.5835164835164852E-7</v>
      </c>
      <c r="H2437" s="4">
        <f t="shared" si="264"/>
        <v>2.5192307692307715E-8</v>
      </c>
      <c r="I2437">
        <v>275500</v>
      </c>
      <c r="J2437">
        <f t="shared" si="266"/>
        <v>0.70291544918330306</v>
      </c>
      <c r="K2437" s="50">
        <f t="shared" si="261"/>
        <v>536.90977553334983</v>
      </c>
      <c r="L2437" s="53">
        <f t="shared" si="265"/>
        <v>3.3966195843593789</v>
      </c>
      <c r="M2437">
        <v>17.900000000000002</v>
      </c>
      <c r="N2437">
        <v>65.2</v>
      </c>
      <c r="O2437">
        <v>1320</v>
      </c>
      <c r="P2437">
        <v>32.29</v>
      </c>
      <c r="Q2437">
        <v>-9.24</v>
      </c>
      <c r="R2437" s="7">
        <v>20.268999999999998</v>
      </c>
      <c r="S2437">
        <v>15983</v>
      </c>
      <c r="T2437">
        <v>2</v>
      </c>
      <c r="U2437" s="9">
        <v>11.88</v>
      </c>
      <c r="V2437" s="9">
        <v>11.933</v>
      </c>
      <c r="W2437" s="9">
        <v>11.132</v>
      </c>
      <c r="X2437" s="9">
        <v>12.065</v>
      </c>
      <c r="Y2437" s="9">
        <v>12.999000000000001</v>
      </c>
    </row>
    <row r="2438" spans="1:25" hidden="1" x14ac:dyDescent="0.3">
      <c r="A2438" t="s">
        <v>2617</v>
      </c>
      <c r="B2438" t="s">
        <v>2618</v>
      </c>
      <c r="C2438" t="s">
        <v>2635</v>
      </c>
      <c r="D2438" t="s">
        <v>33</v>
      </c>
      <c r="E2438" s="52">
        <f>Transportation!E2438/1000000</f>
        <v>8.6099999999999989E-6</v>
      </c>
      <c r="F2438" s="55">
        <f t="shared" si="262"/>
        <v>2.0815384615384635E-6</v>
      </c>
      <c r="G2438" s="57">
        <f t="shared" si="263"/>
        <v>2.0815384615384635E-7</v>
      </c>
      <c r="H2438" s="4">
        <f t="shared" si="264"/>
        <v>3.3115384615384642E-8</v>
      </c>
      <c r="I2438">
        <v>108000</v>
      </c>
      <c r="J2438">
        <f t="shared" si="266"/>
        <v>2.3570173958333331</v>
      </c>
      <c r="K2438" s="50">
        <f t="shared" si="261"/>
        <v>210.47642743231137</v>
      </c>
      <c r="L2438" s="53">
        <f t="shared" si="265"/>
        <v>4.4648694078372904</v>
      </c>
      <c r="M2438">
        <v>9.4700000000000006</v>
      </c>
      <c r="N2438">
        <v>35.1</v>
      </c>
      <c r="O2438">
        <v>424</v>
      </c>
      <c r="P2438">
        <v>33</v>
      </c>
      <c r="Q2438">
        <v>-7.63</v>
      </c>
      <c r="R2438" s="7">
        <v>12.084</v>
      </c>
      <c r="S2438">
        <v>21888</v>
      </c>
      <c r="T2438">
        <v>2</v>
      </c>
      <c r="U2438" s="9">
        <v>14.347</v>
      </c>
      <c r="V2438" s="9">
        <v>14.347</v>
      </c>
      <c r="W2438" s="9">
        <v>14.347</v>
      </c>
      <c r="X2438" s="9">
        <v>14.347</v>
      </c>
      <c r="Y2438" s="9">
        <v>14.347</v>
      </c>
    </row>
    <row r="2439" spans="1:25" hidden="1" x14ac:dyDescent="0.3">
      <c r="A2439" t="s">
        <v>2617</v>
      </c>
      <c r="B2439" t="s">
        <v>2618</v>
      </c>
      <c r="C2439" t="s">
        <v>2636</v>
      </c>
      <c r="D2439" t="s">
        <v>33</v>
      </c>
      <c r="E2439" s="52">
        <f>Transportation!E2439/1000000</f>
        <v>1.2500000000000001E-5</v>
      </c>
      <c r="F2439" s="55">
        <f t="shared" si="262"/>
        <v>3.0219780219780251E-6</v>
      </c>
      <c r="G2439" s="57">
        <f t="shared" si="263"/>
        <v>3.0219780219780254E-7</v>
      </c>
      <c r="H2439" s="4">
        <f t="shared" si="264"/>
        <v>4.8076923076923125E-8</v>
      </c>
      <c r="I2439">
        <v>594500</v>
      </c>
      <c r="J2439">
        <f t="shared" si="266"/>
        <v>0.62164371320437339</v>
      </c>
      <c r="K2439" s="50">
        <f t="shared" si="261"/>
        <v>1158.5947787824919</v>
      </c>
      <c r="L2439" s="53">
        <f t="shared" si="265"/>
        <v>6.4820984434339293</v>
      </c>
      <c r="M2439">
        <v>33.800000000000004</v>
      </c>
      <c r="N2439">
        <v>102</v>
      </c>
      <c r="O2439">
        <v>1080</v>
      </c>
      <c r="P2439">
        <v>35.770000000000003</v>
      </c>
      <c r="Q2439">
        <v>-5.81</v>
      </c>
      <c r="R2439" s="7">
        <v>10.544</v>
      </c>
      <c r="S2439" s="8">
        <v>118950</v>
      </c>
      <c r="T2439">
        <v>2</v>
      </c>
      <c r="U2439" s="9">
        <v>15.180999999999999</v>
      </c>
      <c r="V2439" s="9">
        <v>15.000999999999999</v>
      </c>
      <c r="W2439" s="9">
        <v>14.347</v>
      </c>
      <c r="X2439" s="9">
        <v>14.794</v>
      </c>
      <c r="Y2439" s="9">
        <v>15.24</v>
      </c>
    </row>
    <row r="2440" spans="1:25" hidden="1" x14ac:dyDescent="0.3">
      <c r="A2440" t="s">
        <v>2617</v>
      </c>
      <c r="B2440" t="s">
        <v>2618</v>
      </c>
      <c r="C2440" t="s">
        <v>2637</v>
      </c>
      <c r="D2440" t="s">
        <v>33</v>
      </c>
      <c r="E2440" s="52">
        <f>Transportation!E2440/1000000</f>
        <v>8.7799999999999989E-6</v>
      </c>
      <c r="F2440" s="55">
        <f t="shared" si="262"/>
        <v>2.1226373626373648E-6</v>
      </c>
      <c r="G2440" s="57">
        <f t="shared" si="263"/>
        <v>2.1226373626373646E-7</v>
      </c>
      <c r="H2440" s="4">
        <f t="shared" si="264"/>
        <v>3.3769230769230797E-8</v>
      </c>
      <c r="I2440">
        <v>131900</v>
      </c>
      <c r="J2440">
        <f t="shared" si="266"/>
        <v>1.9680363343442</v>
      </c>
      <c r="K2440" s="50">
        <f t="shared" si="261"/>
        <v>257.05408128075806</v>
      </c>
      <c r="L2440" s="53">
        <f t="shared" si="265"/>
        <v>4.5530259466679919</v>
      </c>
      <c r="M2440">
        <v>13.8</v>
      </c>
      <c r="N2440">
        <v>35.5</v>
      </c>
      <c r="O2440">
        <v>481</v>
      </c>
      <c r="P2440">
        <v>34.229999999999997</v>
      </c>
      <c r="Q2440">
        <v>-4.01</v>
      </c>
      <c r="R2440" s="7">
        <v>13.525</v>
      </c>
      <c r="S2440">
        <v>12323</v>
      </c>
      <c r="T2440">
        <v>2</v>
      </c>
      <c r="U2440" s="9">
        <v>18.166</v>
      </c>
      <c r="V2440" s="9">
        <v>18.274000000000001</v>
      </c>
      <c r="W2440" s="9">
        <v>18.137</v>
      </c>
      <c r="X2440" s="9">
        <v>18.574999999999999</v>
      </c>
      <c r="Y2440" s="9">
        <v>19.013000000000002</v>
      </c>
    </row>
    <row r="2441" spans="1:25" hidden="1" x14ac:dyDescent="0.3">
      <c r="A2441" t="s">
        <v>2617</v>
      </c>
      <c r="B2441" t="s">
        <v>2618</v>
      </c>
      <c r="C2441" t="s">
        <v>2638</v>
      </c>
      <c r="D2441" t="s">
        <v>33</v>
      </c>
      <c r="E2441" s="52">
        <f>Transportation!E2441/1000000</f>
        <v>2.8700000000000003E-5</v>
      </c>
      <c r="F2441" s="55">
        <f t="shared" si="262"/>
        <v>6.9384615384615463E-6</v>
      </c>
      <c r="G2441" s="57">
        <f t="shared" si="263"/>
        <v>6.9384615384615463E-7</v>
      </c>
      <c r="H2441" s="4">
        <f t="shared" si="264"/>
        <v>1.103846153846155E-7</v>
      </c>
      <c r="I2441">
        <v>343600</v>
      </c>
      <c r="J2441">
        <f t="shared" si="266"/>
        <v>2.4695176440628637</v>
      </c>
      <c r="K2441" s="50">
        <f t="shared" si="261"/>
        <v>669.6268561642795</v>
      </c>
      <c r="L2441" s="53">
        <f t="shared" si="265"/>
        <v>14.8828980261243</v>
      </c>
      <c r="M2441">
        <v>21.700000000000003</v>
      </c>
      <c r="N2441">
        <v>73.7</v>
      </c>
      <c r="O2441">
        <v>281</v>
      </c>
      <c r="P2441">
        <v>35.58</v>
      </c>
      <c r="Q2441">
        <v>-5.37</v>
      </c>
      <c r="R2441" s="7">
        <v>3.8089</v>
      </c>
      <c r="S2441">
        <v>71803</v>
      </c>
      <c r="T2441">
        <v>3</v>
      </c>
      <c r="U2441" s="9">
        <v>14.289</v>
      </c>
      <c r="V2441" s="9">
        <v>14.234</v>
      </c>
      <c r="W2441" s="9">
        <v>13.4</v>
      </c>
      <c r="X2441" s="9">
        <v>14.297000000000001</v>
      </c>
      <c r="Y2441" s="9">
        <v>14.545999999999999</v>
      </c>
    </row>
    <row r="2442" spans="1:25" hidden="1" x14ac:dyDescent="0.3">
      <c r="A2442" t="s">
        <v>2639</v>
      </c>
      <c r="B2442" t="s">
        <v>2640</v>
      </c>
      <c r="C2442" t="s">
        <v>2641</v>
      </c>
      <c r="D2442" t="s">
        <v>69</v>
      </c>
      <c r="E2442" s="52">
        <f>Transportation!E2442/1000000</f>
        <v>1.3499999999999999E-5</v>
      </c>
      <c r="F2442" s="55">
        <f t="shared" si="262"/>
        <v>3.263736263736267E-6</v>
      </c>
      <c r="G2442" s="57">
        <f t="shared" si="263"/>
        <v>3.2637362637362671E-7</v>
      </c>
      <c r="H2442" s="4">
        <f t="shared" si="264"/>
        <v>5.192307692307697E-8</v>
      </c>
      <c r="I2442">
        <v>419600</v>
      </c>
      <c r="J2442">
        <f t="shared" si="266"/>
        <v>0.95122155028598665</v>
      </c>
      <c r="K2442" s="50">
        <f t="shared" ref="K2442:K2450" si="267">I2442*CVDMOZ</f>
        <v>491.36971295379658</v>
      </c>
      <c r="L2442" s="53">
        <f t="shared" si="265"/>
        <v>4.2066131410754153</v>
      </c>
      <c r="M2442">
        <v>16.8</v>
      </c>
      <c r="N2442">
        <v>102</v>
      </c>
      <c r="O2442">
        <v>1060</v>
      </c>
      <c r="P2442">
        <v>-19.829999999999998</v>
      </c>
      <c r="Q2442">
        <v>34.86</v>
      </c>
      <c r="R2442" s="7">
        <v>10.372</v>
      </c>
      <c r="S2442">
        <v>30382</v>
      </c>
      <c r="T2442">
        <v>2</v>
      </c>
      <c r="U2442" s="9">
        <v>6.4625000000000004</v>
      </c>
      <c r="V2442" s="9">
        <v>6.3791000000000002</v>
      </c>
      <c r="W2442" s="9">
        <v>6.4625000000000004</v>
      </c>
      <c r="X2442" s="9">
        <v>6.4625000000000004</v>
      </c>
      <c r="Y2442" s="9">
        <v>6.4625000000000004</v>
      </c>
    </row>
    <row r="2443" spans="1:25" hidden="1" x14ac:dyDescent="0.3">
      <c r="A2443" t="s">
        <v>2639</v>
      </c>
      <c r="B2443" t="s">
        <v>2640</v>
      </c>
      <c r="C2443" t="s">
        <v>2642</v>
      </c>
      <c r="D2443" t="s">
        <v>69</v>
      </c>
      <c r="E2443" s="52">
        <f>Transportation!E2443/1000000</f>
        <v>9.9600000000000012E-6</v>
      </c>
      <c r="F2443" s="55">
        <f t="shared" si="262"/>
        <v>2.4079120879120908E-6</v>
      </c>
      <c r="G2443" s="57">
        <f t="shared" si="263"/>
        <v>2.4079120879120904E-7</v>
      </c>
      <c r="H2443" s="4">
        <f t="shared" si="264"/>
        <v>3.830769230769235E-8</v>
      </c>
      <c r="I2443">
        <v>194200</v>
      </c>
      <c r="J2443">
        <f t="shared" si="266"/>
        <v>1.5163292224510816</v>
      </c>
      <c r="K2443" s="50">
        <f t="shared" si="267"/>
        <v>227.41658306870184</v>
      </c>
      <c r="L2443" s="53">
        <f t="shared" si="265"/>
        <v>3.1035456951934179</v>
      </c>
      <c r="M2443">
        <v>29.5</v>
      </c>
      <c r="N2443">
        <v>35.700000000000003</v>
      </c>
      <c r="O2443">
        <v>382</v>
      </c>
      <c r="P2443">
        <v>-19.12</v>
      </c>
      <c r="Q2443">
        <v>33.479999999999997</v>
      </c>
      <c r="R2443" s="7">
        <v>10.707000000000001</v>
      </c>
      <c r="S2443" s="8">
        <v>223380</v>
      </c>
      <c r="T2443">
        <v>3</v>
      </c>
      <c r="U2443" s="9">
        <v>5.9329999999999998</v>
      </c>
      <c r="V2443" s="9">
        <v>5.9664000000000001</v>
      </c>
      <c r="W2443" s="9">
        <v>5.9286000000000003</v>
      </c>
      <c r="X2443" s="9">
        <v>6.0357000000000003</v>
      </c>
      <c r="Y2443" s="9">
        <v>6.0891999999999999</v>
      </c>
    </row>
    <row r="2444" spans="1:25" hidden="1" x14ac:dyDescent="0.3">
      <c r="A2444" t="s">
        <v>2639</v>
      </c>
      <c r="B2444" t="s">
        <v>2640</v>
      </c>
      <c r="C2444" t="s">
        <v>2643</v>
      </c>
      <c r="D2444" t="s">
        <v>69</v>
      </c>
      <c r="E2444" s="52">
        <f>Transportation!E2444/1000000</f>
        <v>1.7800000000000002E-5</v>
      </c>
      <c r="F2444" s="55">
        <f t="shared" si="262"/>
        <v>4.3032967032967084E-6</v>
      </c>
      <c r="G2444" s="57">
        <f t="shared" si="263"/>
        <v>4.3032967032967082E-7</v>
      </c>
      <c r="H2444" s="4">
        <f t="shared" si="264"/>
        <v>6.8461538461538538E-8</v>
      </c>
      <c r="I2444">
        <v>111900</v>
      </c>
      <c r="J2444">
        <f t="shared" si="266"/>
        <v>4.7029819034852558</v>
      </c>
      <c r="K2444" s="50">
        <f t="shared" si="267"/>
        <v>131.0397304087937</v>
      </c>
      <c r="L2444" s="53">
        <f t="shared" si="265"/>
        <v>5.5464973267512905</v>
      </c>
      <c r="M2444">
        <v>4.5600000000000005</v>
      </c>
      <c r="N2444">
        <v>52.400000000000006</v>
      </c>
      <c r="O2444">
        <v>410</v>
      </c>
      <c r="P2444">
        <v>-15.47</v>
      </c>
      <c r="Q2444">
        <v>36.979999999999997</v>
      </c>
      <c r="R2444" s="7">
        <v>7.8292000000000002</v>
      </c>
      <c r="S2444">
        <v>9361.9</v>
      </c>
      <c r="T2444">
        <v>1</v>
      </c>
      <c r="U2444" s="9">
        <v>5.6063000000000001</v>
      </c>
      <c r="V2444" s="9">
        <v>5.6063000000000001</v>
      </c>
      <c r="W2444" s="9">
        <v>5.6063000000000001</v>
      </c>
      <c r="X2444" s="9">
        <v>5.6063000000000001</v>
      </c>
      <c r="Y2444" s="9">
        <v>5.6063000000000001</v>
      </c>
    </row>
    <row r="2445" spans="1:25" hidden="1" x14ac:dyDescent="0.3">
      <c r="A2445" t="s">
        <v>2639</v>
      </c>
      <c r="B2445" t="s">
        <v>2640</v>
      </c>
      <c r="C2445" t="s">
        <v>2644</v>
      </c>
      <c r="D2445" t="s">
        <v>69</v>
      </c>
      <c r="E2445" s="52">
        <f>Transportation!E2445/1000000</f>
        <v>1.63E-5</v>
      </c>
      <c r="F2445" s="55">
        <f t="shared" si="262"/>
        <v>3.9406593406593445E-6</v>
      </c>
      <c r="G2445" s="57">
        <f t="shared" si="263"/>
        <v>3.9406593406593448E-7</v>
      </c>
      <c r="H2445" s="4">
        <f t="shared" si="264"/>
        <v>6.2692307692307747E-8</v>
      </c>
      <c r="I2445">
        <v>1094000</v>
      </c>
      <c r="J2445">
        <f t="shared" si="266"/>
        <v>0.44050787248628887</v>
      </c>
      <c r="K2445" s="50">
        <f t="shared" si="267"/>
        <v>1281.121224908135</v>
      </c>
      <c r="L2445" s="53">
        <f t="shared" si="265"/>
        <v>5.0790958666317989</v>
      </c>
      <c r="M2445">
        <v>35.1</v>
      </c>
      <c r="N2445">
        <v>185</v>
      </c>
      <c r="O2445">
        <v>1550</v>
      </c>
      <c r="P2445">
        <v>-25.93</v>
      </c>
      <c r="Q2445">
        <v>32.58</v>
      </c>
      <c r="R2445" s="7">
        <v>8.3699999999999992</v>
      </c>
      <c r="S2445" s="8">
        <v>642610</v>
      </c>
      <c r="T2445">
        <v>4</v>
      </c>
      <c r="U2445" s="9">
        <v>8.1988000000000003</v>
      </c>
      <c r="V2445" s="9">
        <v>7.4363000000000001</v>
      </c>
      <c r="W2445" s="9">
        <v>7.3619000000000003</v>
      </c>
      <c r="X2445" s="9">
        <v>7.6769999999999996</v>
      </c>
      <c r="Y2445" s="9">
        <v>8.1997999999999998</v>
      </c>
    </row>
    <row r="2446" spans="1:25" hidden="1" x14ac:dyDescent="0.3">
      <c r="A2446" t="s">
        <v>2639</v>
      </c>
      <c r="B2446" t="s">
        <v>2640</v>
      </c>
      <c r="C2446" t="s">
        <v>2645</v>
      </c>
      <c r="D2446" t="s">
        <v>69</v>
      </c>
      <c r="E2446" s="52">
        <f>Transportation!E2446/1000000</f>
        <v>1.13E-5</v>
      </c>
      <c r="F2446" s="55">
        <f t="shared" si="262"/>
        <v>2.7318681318681348E-6</v>
      </c>
      <c r="G2446" s="57">
        <f t="shared" si="263"/>
        <v>2.7318681318681349E-7</v>
      </c>
      <c r="H2446" s="4">
        <f t="shared" si="264"/>
        <v>4.3461538461538506E-8</v>
      </c>
      <c r="I2446">
        <v>140400</v>
      </c>
      <c r="J2446">
        <f t="shared" si="266"/>
        <v>2.3795494123931622</v>
      </c>
      <c r="K2446" s="50">
        <f t="shared" si="267"/>
        <v>164.41446067376796</v>
      </c>
      <c r="L2446" s="53">
        <f t="shared" si="265"/>
        <v>3.5210909995668289</v>
      </c>
      <c r="M2446">
        <v>10.8</v>
      </c>
      <c r="N2446">
        <v>42.6</v>
      </c>
      <c r="O2446">
        <v>445</v>
      </c>
      <c r="P2446">
        <v>-16.84</v>
      </c>
      <c r="Q2446">
        <v>36.979999999999997</v>
      </c>
      <c r="R2446" s="7">
        <v>10.426</v>
      </c>
      <c r="S2446">
        <v>8270</v>
      </c>
      <c r="T2446">
        <v>2</v>
      </c>
      <c r="U2446" s="9">
        <v>5.1741999999999999</v>
      </c>
      <c r="V2446" s="9">
        <v>5.1764999999999999</v>
      </c>
      <c r="W2446" s="9">
        <v>5.1741000000000001</v>
      </c>
      <c r="X2446" s="9">
        <v>5.2012</v>
      </c>
      <c r="Y2446" s="9">
        <v>5.2282999999999999</v>
      </c>
    </row>
    <row r="2447" spans="1:25" hidden="1" x14ac:dyDescent="0.3">
      <c r="A2447" t="s">
        <v>2639</v>
      </c>
      <c r="B2447" t="s">
        <v>2640</v>
      </c>
      <c r="C2447" t="s">
        <v>2646</v>
      </c>
      <c r="D2447" t="s">
        <v>69</v>
      </c>
      <c r="E2447" s="52">
        <f>Transportation!E2447/1000000</f>
        <v>2.3700000000000003E-5</v>
      </c>
      <c r="F2447" s="55">
        <f t="shared" si="262"/>
        <v>5.7296703296703366E-6</v>
      </c>
      <c r="G2447" s="57">
        <f t="shared" si="263"/>
        <v>5.729670329670336E-7</v>
      </c>
      <c r="H2447" s="4">
        <f t="shared" si="264"/>
        <v>9.1153846153846257E-8</v>
      </c>
      <c r="I2447">
        <v>356900</v>
      </c>
      <c r="J2447">
        <f t="shared" si="266"/>
        <v>1.9632933244606334</v>
      </c>
      <c r="K2447" s="50">
        <f t="shared" si="267"/>
        <v>417.94530637085319</v>
      </c>
      <c r="L2447" s="53">
        <f t="shared" si="265"/>
        <v>7.384943069887953</v>
      </c>
      <c r="M2447">
        <v>18.5</v>
      </c>
      <c r="N2447">
        <v>83</v>
      </c>
      <c r="O2447">
        <v>460</v>
      </c>
      <c r="P2447">
        <v>-15.11</v>
      </c>
      <c r="Q2447">
        <v>39.26</v>
      </c>
      <c r="R2447" s="7">
        <v>5.5396999999999998</v>
      </c>
      <c r="S2447" s="8">
        <v>188210</v>
      </c>
      <c r="T2447">
        <v>2</v>
      </c>
      <c r="U2447" s="9">
        <v>3.8561000000000001</v>
      </c>
      <c r="V2447" s="9">
        <v>3.8456999999999999</v>
      </c>
      <c r="W2447" s="9">
        <v>3.7464</v>
      </c>
      <c r="X2447" s="9">
        <v>3.802</v>
      </c>
      <c r="Y2447" s="9">
        <v>3.8576000000000001</v>
      </c>
    </row>
    <row r="2448" spans="1:25" hidden="1" x14ac:dyDescent="0.3">
      <c r="A2448" t="s">
        <v>2639</v>
      </c>
      <c r="B2448" t="s">
        <v>2640</v>
      </c>
      <c r="C2448" t="s">
        <v>2647</v>
      </c>
      <c r="D2448" t="s">
        <v>69</v>
      </c>
      <c r="E2448" s="52">
        <f>Transportation!E2448/1000000</f>
        <v>7.25E-6</v>
      </c>
      <c r="F2448" s="55">
        <f t="shared" si="262"/>
        <v>1.7527472527472546E-6</v>
      </c>
      <c r="G2448" s="57">
        <f t="shared" si="263"/>
        <v>1.7527472527472547E-7</v>
      </c>
      <c r="H2448" s="4">
        <f t="shared" si="264"/>
        <v>2.7884615384615411E-8</v>
      </c>
      <c r="I2448">
        <v>164200</v>
      </c>
      <c r="J2448">
        <f t="shared" si="266"/>
        <v>1.3054139387941535</v>
      </c>
      <c r="K2448" s="50">
        <f t="shared" si="267"/>
        <v>192.28528805293945</v>
      </c>
      <c r="L2448" s="53">
        <f t="shared" si="265"/>
        <v>2.2591070572442047</v>
      </c>
      <c r="M2448">
        <v>18.7</v>
      </c>
      <c r="N2448">
        <v>38</v>
      </c>
      <c r="O2448">
        <v>638</v>
      </c>
      <c r="P2448">
        <v>-17.86</v>
      </c>
      <c r="Q2448">
        <v>36.9</v>
      </c>
      <c r="R2448" s="7">
        <v>16.782</v>
      </c>
      <c r="S2448" s="8">
        <v>148600</v>
      </c>
      <c r="T2448">
        <v>2</v>
      </c>
      <c r="U2448" s="9">
        <v>6.2217000000000002</v>
      </c>
      <c r="V2448" s="9">
        <v>6.3109999999999999</v>
      </c>
      <c r="W2448" s="9">
        <v>6.0357000000000003</v>
      </c>
      <c r="X2448" s="9">
        <v>6.3288000000000002</v>
      </c>
      <c r="Y2448" s="9">
        <v>6.6219999999999999</v>
      </c>
    </row>
    <row r="2449" spans="1:25" hidden="1" x14ac:dyDescent="0.3">
      <c r="A2449" t="s">
        <v>2639</v>
      </c>
      <c r="B2449" t="s">
        <v>2640</v>
      </c>
      <c r="C2449" t="s">
        <v>2648</v>
      </c>
      <c r="D2449" t="s">
        <v>69</v>
      </c>
      <c r="E2449" s="52">
        <f>Transportation!E2449/1000000</f>
        <v>7.8900000000000007E-6</v>
      </c>
      <c r="F2449" s="55">
        <f t="shared" si="262"/>
        <v>1.9074725274725295E-6</v>
      </c>
      <c r="G2449" s="57">
        <f t="shared" si="263"/>
        <v>1.9074725274725296E-7</v>
      </c>
      <c r="H2449" s="4">
        <f t="shared" si="264"/>
        <v>3.0346153846153878E-8</v>
      </c>
      <c r="I2449">
        <v>117400</v>
      </c>
      <c r="J2449">
        <f t="shared" si="266"/>
        <v>1.9869745208688248</v>
      </c>
      <c r="K2449" s="50">
        <f t="shared" si="267"/>
        <v>137.48046782835013</v>
      </c>
      <c r="L2449" s="53">
        <f t="shared" si="265"/>
        <v>2.4585316802285209</v>
      </c>
      <c r="M2449">
        <v>13</v>
      </c>
      <c r="N2449">
        <v>32.6</v>
      </c>
      <c r="O2449">
        <v>539</v>
      </c>
      <c r="P2449">
        <v>-16.16</v>
      </c>
      <c r="Q2449">
        <v>33.6</v>
      </c>
      <c r="R2449" s="7">
        <v>16.562999999999999</v>
      </c>
      <c r="S2449">
        <v>81481</v>
      </c>
      <c r="T2449">
        <v>2</v>
      </c>
      <c r="U2449" s="9">
        <v>7.1109999999999998</v>
      </c>
      <c r="V2449" s="9">
        <v>7.2050999999999998</v>
      </c>
      <c r="W2449" s="9">
        <v>7.0456000000000003</v>
      </c>
      <c r="X2449" s="9">
        <v>7.2563000000000004</v>
      </c>
      <c r="Y2449" s="9">
        <v>7.4669999999999996</v>
      </c>
    </row>
    <row r="2450" spans="1:25" hidden="1" x14ac:dyDescent="0.3">
      <c r="A2450" t="s">
        <v>2639</v>
      </c>
      <c r="B2450" t="s">
        <v>2640</v>
      </c>
      <c r="C2450" t="s">
        <v>2649</v>
      </c>
      <c r="D2450" t="s">
        <v>69</v>
      </c>
      <c r="E2450" s="52">
        <f>Transportation!E2450/1000000</f>
        <v>1.6400000000000002E-6</v>
      </c>
      <c r="F2450" s="55">
        <f t="shared" si="262"/>
        <v>3.9648351648351696E-7</v>
      </c>
      <c r="G2450" s="57">
        <f t="shared" si="263"/>
        <v>3.9648351648351696E-8</v>
      </c>
      <c r="H2450" s="4">
        <f t="shared" si="264"/>
        <v>6.3076923076923145E-9</v>
      </c>
      <c r="I2450">
        <v>107000</v>
      </c>
      <c r="J2450">
        <f t="shared" si="266"/>
        <v>0.45315154205607483</v>
      </c>
      <c r="K2450" s="50">
        <f t="shared" si="267"/>
        <v>125.3016188895525</v>
      </c>
      <c r="L2450" s="53">
        <f t="shared" si="265"/>
        <v>0.51102559639730982</v>
      </c>
      <c r="M2450">
        <v>28.400000000000002</v>
      </c>
      <c r="N2450">
        <v>20.100000000000001</v>
      </c>
      <c r="O2450">
        <v>1730</v>
      </c>
      <c r="P2450">
        <v>-25.06</v>
      </c>
      <c r="Q2450">
        <v>33.69</v>
      </c>
      <c r="R2450" s="7">
        <v>86.016000000000005</v>
      </c>
      <c r="S2450" s="8">
        <v>114670</v>
      </c>
      <c r="T2450">
        <v>2</v>
      </c>
      <c r="U2450" s="9">
        <v>6.0544000000000002</v>
      </c>
      <c r="V2450" s="9">
        <v>5.94</v>
      </c>
      <c r="W2450" s="9">
        <v>5.6063000000000001</v>
      </c>
      <c r="X2450" s="9">
        <v>5.8478000000000003</v>
      </c>
      <c r="Y2450" s="9">
        <v>6.0891999999999999</v>
      </c>
    </row>
    <row r="2451" spans="1:25" hidden="1" x14ac:dyDescent="0.3">
      <c r="A2451" t="s">
        <v>2650</v>
      </c>
      <c r="B2451" t="s">
        <v>2651</v>
      </c>
      <c r="C2451" t="s">
        <v>2652</v>
      </c>
      <c r="D2451" t="s">
        <v>369</v>
      </c>
      <c r="E2451" s="52">
        <f>Transportation!E2451/1000000</f>
        <v>2.3100000000000002E-5</v>
      </c>
      <c r="F2451" s="55">
        <f t="shared" si="262"/>
        <v>5.5846153846153912E-6</v>
      </c>
      <c r="G2451" s="57">
        <f t="shared" si="263"/>
        <v>5.584615384615391E-7</v>
      </c>
      <c r="H2451" s="4">
        <f t="shared" si="264"/>
        <v>8.8846153846153938E-8</v>
      </c>
      <c r="I2451">
        <v>223700</v>
      </c>
      <c r="J2451">
        <f t="shared" si="266"/>
        <v>3.05301816048279</v>
      </c>
      <c r="K2451" s="50">
        <f t="shared" ref="K2451:K2465" si="268">I2451*CVDMMR</f>
        <v>477.15236746712065</v>
      </c>
      <c r="L2451" s="53">
        <f t="shared" si="265"/>
        <v>13.110793588750292</v>
      </c>
      <c r="M2451">
        <v>18.5</v>
      </c>
      <c r="N2451">
        <v>52</v>
      </c>
      <c r="O2451">
        <v>257</v>
      </c>
      <c r="P2451">
        <v>17.350000000000001</v>
      </c>
      <c r="Q2451">
        <v>96.49</v>
      </c>
      <c r="R2451" s="7">
        <v>4.944</v>
      </c>
      <c r="S2451">
        <v>45102</v>
      </c>
      <c r="T2451">
        <v>2</v>
      </c>
      <c r="U2451" s="9">
        <v>16.835999999999999</v>
      </c>
      <c r="V2451" s="9">
        <v>16.983000000000001</v>
      </c>
      <c r="W2451" s="9">
        <v>16.423999999999999</v>
      </c>
      <c r="X2451" s="9">
        <v>17.28</v>
      </c>
      <c r="Y2451" s="9">
        <v>18.137</v>
      </c>
    </row>
    <row r="2452" spans="1:25" hidden="1" x14ac:dyDescent="0.3">
      <c r="A2452" t="s">
        <v>2650</v>
      </c>
      <c r="B2452" t="s">
        <v>2651</v>
      </c>
      <c r="C2452" t="s">
        <v>2653</v>
      </c>
      <c r="D2452" t="s">
        <v>369</v>
      </c>
      <c r="E2452" s="52">
        <f>Transportation!E2452/1000000</f>
        <v>3.6899999999999998E-6</v>
      </c>
      <c r="F2452" s="55">
        <f t="shared" si="262"/>
        <v>8.9208791208791301E-7</v>
      </c>
      <c r="G2452" s="57">
        <f t="shared" si="263"/>
        <v>8.9208791208791303E-8</v>
      </c>
      <c r="H2452" s="4">
        <f t="shared" si="264"/>
        <v>1.4192307692307704E-8</v>
      </c>
      <c r="I2452">
        <v>113400</v>
      </c>
      <c r="J2452">
        <f t="shared" si="266"/>
        <v>0.96204791666666656</v>
      </c>
      <c r="K2452" s="50">
        <f t="shared" si="268"/>
        <v>241.88233558681932</v>
      </c>
      <c r="L2452" s="53">
        <f t="shared" si="265"/>
        <v>2.0943215732679032</v>
      </c>
      <c r="M2452">
        <v>13.600000000000001</v>
      </c>
      <c r="N2452">
        <v>30.8</v>
      </c>
      <c r="O2452">
        <v>1260</v>
      </c>
      <c r="P2452">
        <v>14.09</v>
      </c>
      <c r="Q2452">
        <v>98.2</v>
      </c>
      <c r="R2452" s="7">
        <v>40.975999999999999</v>
      </c>
      <c r="S2452">
        <v>49721</v>
      </c>
      <c r="T2452">
        <v>4</v>
      </c>
      <c r="U2452" s="9">
        <v>11.907</v>
      </c>
      <c r="V2452" s="9">
        <v>12.1</v>
      </c>
      <c r="W2452" s="9">
        <v>11.840999999999999</v>
      </c>
      <c r="X2452" s="9">
        <v>12.119</v>
      </c>
      <c r="Y2452" s="9">
        <v>12.497</v>
      </c>
    </row>
    <row r="2453" spans="1:25" hidden="1" x14ac:dyDescent="0.3">
      <c r="A2453" t="s">
        <v>2650</v>
      </c>
      <c r="B2453" t="s">
        <v>2651</v>
      </c>
      <c r="C2453" t="s">
        <v>2654</v>
      </c>
      <c r="D2453" t="s">
        <v>369</v>
      </c>
      <c r="E2453" s="52">
        <f>Transportation!E2453/1000000</f>
        <v>3.3800000000000002E-5</v>
      </c>
      <c r="F2453" s="55">
        <f t="shared" si="262"/>
        <v>8.1714285714285798E-6</v>
      </c>
      <c r="G2453" s="57">
        <f t="shared" si="263"/>
        <v>8.1714285714285805E-7</v>
      </c>
      <c r="H2453" s="4">
        <f t="shared" si="264"/>
        <v>1.3000000000000013E-7</v>
      </c>
      <c r="I2453">
        <v>126100</v>
      </c>
      <c r="J2453">
        <f t="shared" si="266"/>
        <v>7.9247396907216494</v>
      </c>
      <c r="K2453" s="50">
        <f t="shared" si="268"/>
        <v>268.97145077158655</v>
      </c>
      <c r="L2453" s="53">
        <f t="shared" si="265"/>
        <v>19.183758584405187</v>
      </c>
      <c r="M2453">
        <v>21.5</v>
      </c>
      <c r="N2453">
        <v>27.200000000000003</v>
      </c>
      <c r="O2453">
        <v>85.300000000000011</v>
      </c>
      <c r="P2453">
        <v>22.96</v>
      </c>
      <c r="Q2453">
        <v>97.75</v>
      </c>
      <c r="R2453" s="7">
        <v>3.1383000000000001</v>
      </c>
      <c r="S2453">
        <v>12649</v>
      </c>
      <c r="T2453">
        <v>2</v>
      </c>
      <c r="U2453" s="9">
        <v>17.844000000000001</v>
      </c>
      <c r="V2453" s="9">
        <v>17.844999999999999</v>
      </c>
      <c r="W2453" s="9">
        <v>17.844000000000001</v>
      </c>
      <c r="X2453" s="9">
        <v>18.015000000000001</v>
      </c>
      <c r="Y2453" s="9">
        <v>18.186</v>
      </c>
    </row>
    <row r="2454" spans="1:25" hidden="1" x14ac:dyDescent="0.3">
      <c r="A2454" t="s">
        <v>2650</v>
      </c>
      <c r="B2454" t="s">
        <v>2651</v>
      </c>
      <c r="C2454" t="s">
        <v>2655</v>
      </c>
      <c r="D2454" t="s">
        <v>369</v>
      </c>
      <c r="E2454" s="52">
        <f>Transportation!E2454/1000000</f>
        <v>3.0000000000000001E-5</v>
      </c>
      <c r="F2454" s="55">
        <f t="shared" si="262"/>
        <v>7.2527472527472609E-6</v>
      </c>
      <c r="G2454" s="57">
        <f t="shared" si="263"/>
        <v>7.25274725274726E-7</v>
      </c>
      <c r="H2454" s="4">
        <f t="shared" si="264"/>
        <v>1.153846153846155E-7</v>
      </c>
      <c r="I2454">
        <v>807000</v>
      </c>
      <c r="J2454">
        <f t="shared" si="266"/>
        <v>1.0990845724907063</v>
      </c>
      <c r="K2454" s="50">
        <f t="shared" si="268"/>
        <v>1721.331964890328</v>
      </c>
      <c r="L2454" s="53">
        <f t="shared" si="265"/>
        <v>17.027004660714663</v>
      </c>
      <c r="M2454">
        <v>85</v>
      </c>
      <c r="N2454">
        <v>87.5</v>
      </c>
      <c r="O2454">
        <v>361</v>
      </c>
      <c r="P2454">
        <v>21.96</v>
      </c>
      <c r="Q2454">
        <v>96.08</v>
      </c>
      <c r="R2454" s="7">
        <v>4.1180000000000003</v>
      </c>
      <c r="S2454" s="8">
        <v>1024300</v>
      </c>
      <c r="T2454">
        <v>6</v>
      </c>
      <c r="U2454" s="9">
        <v>24.83</v>
      </c>
      <c r="V2454" s="9">
        <v>24.619</v>
      </c>
      <c r="W2454" s="9">
        <v>23.535</v>
      </c>
      <c r="X2454" s="9">
        <v>24.248999999999999</v>
      </c>
      <c r="Y2454" s="9">
        <v>25.056999999999999</v>
      </c>
    </row>
    <row r="2455" spans="1:25" hidden="1" x14ac:dyDescent="0.3">
      <c r="A2455" t="s">
        <v>2650</v>
      </c>
      <c r="B2455" t="s">
        <v>2651</v>
      </c>
      <c r="C2455" t="s">
        <v>2656</v>
      </c>
      <c r="D2455" t="s">
        <v>369</v>
      </c>
      <c r="E2455" s="52">
        <f>Transportation!E2455/1000000</f>
        <v>2.65E-5</v>
      </c>
      <c r="F2455" s="55">
        <f t="shared" si="262"/>
        <v>6.4065934065934133E-6</v>
      </c>
      <c r="G2455" s="57">
        <f t="shared" si="263"/>
        <v>6.4065934065934131E-7</v>
      </c>
      <c r="H2455" s="4">
        <f t="shared" si="264"/>
        <v>1.0192307692307703E-7</v>
      </c>
      <c r="I2455">
        <v>100400</v>
      </c>
      <c r="J2455">
        <f t="shared" si="266"/>
        <v>7.8036099352589643</v>
      </c>
      <c r="K2455" s="50">
        <f t="shared" si="268"/>
        <v>214.15332004335679</v>
      </c>
      <c r="L2455" s="53">
        <f t="shared" si="265"/>
        <v>15.040520783631285</v>
      </c>
      <c r="M2455">
        <v>8.82</v>
      </c>
      <c r="N2455">
        <v>33.800000000000004</v>
      </c>
      <c r="O2455">
        <v>159</v>
      </c>
      <c r="P2455">
        <v>22.04</v>
      </c>
      <c r="Q2455">
        <v>96.47</v>
      </c>
      <c r="R2455" s="7">
        <v>4.6948999999999996</v>
      </c>
      <c r="S2455">
        <v>16084</v>
      </c>
      <c r="T2455">
        <v>1</v>
      </c>
      <c r="U2455" s="9">
        <v>20.126999999999999</v>
      </c>
      <c r="V2455" s="9">
        <v>20.126999999999999</v>
      </c>
      <c r="W2455" s="9">
        <v>20.126999999999999</v>
      </c>
      <c r="X2455" s="9">
        <v>20.126999999999999</v>
      </c>
      <c r="Y2455" s="9">
        <v>20.126999999999999</v>
      </c>
    </row>
    <row r="2456" spans="1:25" hidden="1" x14ac:dyDescent="0.3">
      <c r="A2456" t="s">
        <v>2650</v>
      </c>
      <c r="B2456" t="s">
        <v>2651</v>
      </c>
      <c r="C2456" t="s">
        <v>2657</v>
      </c>
      <c r="D2456" t="s">
        <v>369</v>
      </c>
      <c r="E2456" s="52">
        <f>Transportation!E2456/1000000</f>
        <v>1.43E-5</v>
      </c>
      <c r="F2456" s="55">
        <f t="shared" si="262"/>
        <v>3.4571428571428608E-6</v>
      </c>
      <c r="G2456" s="57">
        <f t="shared" si="263"/>
        <v>3.4571428571428607E-7</v>
      </c>
      <c r="H2456" s="4">
        <f t="shared" si="264"/>
        <v>5.5000000000000056E-8</v>
      </c>
      <c r="I2456">
        <v>151900</v>
      </c>
      <c r="J2456">
        <f t="shared" si="266"/>
        <v>2.7833104838709679</v>
      </c>
      <c r="K2456" s="50">
        <f t="shared" si="268"/>
        <v>324.00288161938141</v>
      </c>
      <c r="L2456" s="53">
        <f t="shared" si="265"/>
        <v>8.1162055549406542</v>
      </c>
      <c r="M2456">
        <v>17.3</v>
      </c>
      <c r="N2456">
        <v>36.5</v>
      </c>
      <c r="O2456">
        <v>340</v>
      </c>
      <c r="P2456">
        <v>20.88</v>
      </c>
      <c r="Q2456">
        <v>95.86</v>
      </c>
      <c r="R2456" s="7">
        <v>9.32</v>
      </c>
      <c r="S2456">
        <v>66826</v>
      </c>
      <c r="T2456">
        <v>2</v>
      </c>
      <c r="U2456" s="9">
        <v>26.183</v>
      </c>
      <c r="V2456" s="9">
        <v>26.091999999999999</v>
      </c>
      <c r="W2456" s="9">
        <v>25.483000000000001</v>
      </c>
      <c r="X2456" s="9">
        <v>25.838000000000001</v>
      </c>
      <c r="Y2456" s="9">
        <v>26.193000000000001</v>
      </c>
    </row>
    <row r="2457" spans="1:25" hidden="1" x14ac:dyDescent="0.3">
      <c r="A2457" t="s">
        <v>2650</v>
      </c>
      <c r="B2457" t="s">
        <v>2651</v>
      </c>
      <c r="C2457" t="s">
        <v>2658</v>
      </c>
      <c r="D2457" t="s">
        <v>369</v>
      </c>
      <c r="E2457" s="52">
        <f>Transportation!E2457/1000000</f>
        <v>1.9400000000000001E-5</v>
      </c>
      <c r="F2457" s="55">
        <f t="shared" si="262"/>
        <v>4.6901098901098952E-6</v>
      </c>
      <c r="G2457" s="57">
        <f t="shared" si="263"/>
        <v>4.6901098901098949E-7</v>
      </c>
      <c r="H2457" s="4">
        <f t="shared" si="264"/>
        <v>7.4615384615384683E-8</v>
      </c>
      <c r="I2457">
        <v>143700</v>
      </c>
      <c r="J2457">
        <f t="shared" si="266"/>
        <v>3.9914284968684761</v>
      </c>
      <c r="K2457" s="50">
        <f t="shared" si="268"/>
        <v>306.5122718150435</v>
      </c>
      <c r="L2457" s="53">
        <f t="shared" si="265"/>
        <v>11.010796347262147</v>
      </c>
      <c r="M2457">
        <v>17.5</v>
      </c>
      <c r="N2457">
        <v>34.300000000000004</v>
      </c>
      <c r="O2457">
        <v>235</v>
      </c>
      <c r="P2457">
        <v>12.45</v>
      </c>
      <c r="Q2457">
        <v>98.62</v>
      </c>
      <c r="R2457" s="7">
        <v>6.8484999999999996</v>
      </c>
      <c r="S2457">
        <v>9173.5</v>
      </c>
      <c r="T2457">
        <v>2</v>
      </c>
      <c r="U2457" s="9">
        <v>11.03</v>
      </c>
      <c r="V2457" s="9">
        <v>10.18</v>
      </c>
      <c r="W2457" s="9">
        <v>11.03</v>
      </c>
      <c r="X2457" s="9">
        <v>11.03</v>
      </c>
      <c r="Y2457" s="9">
        <v>11.03</v>
      </c>
    </row>
    <row r="2458" spans="1:25" hidden="1" x14ac:dyDescent="0.3">
      <c r="A2458" t="s">
        <v>2650</v>
      </c>
      <c r="B2458" t="s">
        <v>2651</v>
      </c>
      <c r="C2458" t="s">
        <v>2659</v>
      </c>
      <c r="D2458" t="s">
        <v>369</v>
      </c>
      <c r="E2458" s="52">
        <f>Transportation!E2458/1000000</f>
        <v>1.34E-5</v>
      </c>
      <c r="F2458" s="55">
        <f t="shared" si="262"/>
        <v>3.2395604395604432E-6</v>
      </c>
      <c r="G2458" s="57">
        <f t="shared" si="263"/>
        <v>3.2395604395604428E-7</v>
      </c>
      <c r="H2458" s="4">
        <f t="shared" si="264"/>
        <v>5.153846153846159E-8</v>
      </c>
      <c r="I2458">
        <v>162400</v>
      </c>
      <c r="J2458">
        <f t="shared" si="266"/>
        <v>2.4395075431034483</v>
      </c>
      <c r="K2458" s="50">
        <f t="shared" si="268"/>
        <v>346.39939417371653</v>
      </c>
      <c r="L2458" s="53">
        <f t="shared" si="265"/>
        <v>7.6053954151192151</v>
      </c>
      <c r="M2458">
        <v>17.2</v>
      </c>
      <c r="N2458">
        <v>39.1</v>
      </c>
      <c r="O2458">
        <v>364</v>
      </c>
      <c r="P2458">
        <v>22.13</v>
      </c>
      <c r="Q2458">
        <v>95.13</v>
      </c>
      <c r="R2458" s="7">
        <v>9.2883999999999993</v>
      </c>
      <c r="S2458" s="8">
        <v>148120</v>
      </c>
      <c r="T2458">
        <v>3</v>
      </c>
      <c r="U2458" s="9">
        <v>26.382000000000001</v>
      </c>
      <c r="V2458" s="9">
        <v>26.388999999999999</v>
      </c>
      <c r="W2458" s="9">
        <v>26.146000000000001</v>
      </c>
      <c r="X2458" s="9">
        <v>26.382000000000001</v>
      </c>
      <c r="Y2458" s="9">
        <v>26.76</v>
      </c>
    </row>
    <row r="2459" spans="1:25" hidden="1" x14ac:dyDescent="0.3">
      <c r="A2459" t="s">
        <v>2650</v>
      </c>
      <c r="B2459" t="s">
        <v>2651</v>
      </c>
      <c r="C2459" t="s">
        <v>2660</v>
      </c>
      <c r="D2459" t="s">
        <v>369</v>
      </c>
      <c r="E2459" s="52">
        <f>Transportation!E2459/1000000</f>
        <v>1.0200000000000001E-5</v>
      </c>
      <c r="F2459" s="55">
        <f t="shared" si="262"/>
        <v>2.4659340659340687E-6</v>
      </c>
      <c r="G2459" s="57">
        <f t="shared" si="263"/>
        <v>2.4659340659340688E-7</v>
      </c>
      <c r="H2459" s="4">
        <f t="shared" si="264"/>
        <v>3.9230769230769267E-8</v>
      </c>
      <c r="I2459">
        <v>360400</v>
      </c>
      <c r="J2459">
        <f t="shared" si="266"/>
        <v>0.83675589622641511</v>
      </c>
      <c r="K2459" s="50">
        <f t="shared" si="268"/>
        <v>768.7336309126074</v>
      </c>
      <c r="L2459" s="53">
        <f t="shared" si="265"/>
        <v>5.7891815846429848</v>
      </c>
      <c r="M2459">
        <v>19</v>
      </c>
      <c r="N2459">
        <v>82.600000000000009</v>
      </c>
      <c r="O2459">
        <v>1200</v>
      </c>
      <c r="P2459">
        <v>16.47</v>
      </c>
      <c r="Q2459">
        <v>97.64</v>
      </c>
      <c r="R2459" s="7">
        <v>14.563000000000001</v>
      </c>
      <c r="S2459" s="8">
        <v>356710</v>
      </c>
      <c r="T2459">
        <v>2</v>
      </c>
      <c r="U2459" s="9">
        <v>16.963999999999999</v>
      </c>
      <c r="V2459" s="9">
        <v>16.98</v>
      </c>
      <c r="W2459" s="9">
        <v>16.963999999999999</v>
      </c>
      <c r="X2459" s="9">
        <v>17.526</v>
      </c>
      <c r="Y2459" s="9">
        <v>18.088000000000001</v>
      </c>
    </row>
    <row r="2460" spans="1:25" hidden="1" x14ac:dyDescent="0.3">
      <c r="A2460" t="s">
        <v>2650</v>
      </c>
      <c r="B2460" t="s">
        <v>2651</v>
      </c>
      <c r="C2460" t="s">
        <v>2661</v>
      </c>
      <c r="D2460" t="s">
        <v>369</v>
      </c>
      <c r="E2460" s="52">
        <f>Transportation!E2460/1000000</f>
        <v>1.0200000000000001E-5</v>
      </c>
      <c r="F2460" s="55">
        <f t="shared" si="262"/>
        <v>2.4659340659340687E-6</v>
      </c>
      <c r="G2460" s="57">
        <f t="shared" si="263"/>
        <v>2.4659340659340688E-7</v>
      </c>
      <c r="H2460" s="4">
        <f t="shared" si="264"/>
        <v>3.9230769230769267E-8</v>
      </c>
      <c r="I2460">
        <v>121300</v>
      </c>
      <c r="J2460">
        <f t="shared" si="266"/>
        <v>2.4861238664468259</v>
      </c>
      <c r="K2460" s="50">
        <f t="shared" si="268"/>
        <v>258.73304503246192</v>
      </c>
      <c r="L2460" s="53">
        <f t="shared" si="265"/>
        <v>5.7891815846429839</v>
      </c>
      <c r="M2460">
        <v>15.3</v>
      </c>
      <c r="N2460">
        <v>31</v>
      </c>
      <c r="O2460">
        <v>377</v>
      </c>
      <c r="P2460">
        <v>21.47</v>
      </c>
      <c r="Q2460">
        <v>95.38</v>
      </c>
      <c r="R2460" s="7">
        <v>12.134</v>
      </c>
      <c r="S2460">
        <v>90599</v>
      </c>
      <c r="T2460">
        <v>2</v>
      </c>
      <c r="U2460" s="9">
        <v>25.483000000000001</v>
      </c>
      <c r="V2460" s="9">
        <v>25.44</v>
      </c>
      <c r="W2460" s="9">
        <v>23.152999999999999</v>
      </c>
      <c r="X2460" s="9">
        <v>24.318000000000001</v>
      </c>
      <c r="Y2460" s="9">
        <v>25.483000000000001</v>
      </c>
    </row>
    <row r="2461" spans="1:25" hidden="1" x14ac:dyDescent="0.3">
      <c r="A2461" t="s">
        <v>2650</v>
      </c>
      <c r="B2461" t="s">
        <v>2651</v>
      </c>
      <c r="C2461" t="s">
        <v>2662</v>
      </c>
      <c r="D2461" t="s">
        <v>369</v>
      </c>
      <c r="E2461" s="52">
        <f>Transportation!E2461/1000000</f>
        <v>9.5299999999999985E-6</v>
      </c>
      <c r="F2461" s="55">
        <f t="shared" si="262"/>
        <v>2.3039560439560459E-6</v>
      </c>
      <c r="G2461" s="57">
        <f t="shared" si="263"/>
        <v>2.3039560439560461E-7</v>
      </c>
      <c r="H2461" s="4">
        <f t="shared" si="264"/>
        <v>3.6653846153846186E-8</v>
      </c>
      <c r="I2461">
        <v>111100</v>
      </c>
      <c r="J2461">
        <f t="shared" si="266"/>
        <v>2.5360758213321328</v>
      </c>
      <c r="K2461" s="50">
        <f t="shared" si="268"/>
        <v>236.97643283682211</v>
      </c>
      <c r="L2461" s="53">
        <f t="shared" si="265"/>
        <v>5.4089118138870234</v>
      </c>
      <c r="M2461">
        <v>14.8</v>
      </c>
      <c r="N2461">
        <v>28.8</v>
      </c>
      <c r="O2461">
        <v>377</v>
      </c>
      <c r="P2461">
        <v>21.35</v>
      </c>
      <c r="Q2461">
        <v>95.08</v>
      </c>
      <c r="R2461" s="7">
        <v>13.061</v>
      </c>
      <c r="S2461">
        <v>65792</v>
      </c>
      <c r="T2461">
        <v>2</v>
      </c>
      <c r="U2461" s="9">
        <v>26.616</v>
      </c>
      <c r="V2461" s="9">
        <v>26.61</v>
      </c>
      <c r="W2461" s="9">
        <v>26.571000000000002</v>
      </c>
      <c r="X2461" s="9">
        <v>26.594999999999999</v>
      </c>
      <c r="Y2461" s="9">
        <v>26.617999999999999</v>
      </c>
    </row>
    <row r="2462" spans="1:25" hidden="1" x14ac:dyDescent="0.3">
      <c r="A2462" t="s">
        <v>2650</v>
      </c>
      <c r="B2462" t="s">
        <v>2651</v>
      </c>
      <c r="C2462" t="s">
        <v>2663</v>
      </c>
      <c r="D2462" t="s">
        <v>369</v>
      </c>
      <c r="E2462" s="52">
        <f>Transportation!E2462/1000000</f>
        <v>2.6100000000000001E-5</v>
      </c>
      <c r="F2462" s="55">
        <f t="shared" si="262"/>
        <v>6.3098901098901164E-6</v>
      </c>
      <c r="G2462" s="57">
        <f t="shared" si="263"/>
        <v>6.3098901098901168E-7</v>
      </c>
      <c r="H2462" s="4">
        <f t="shared" si="264"/>
        <v>1.0038461538461548E-7</v>
      </c>
      <c r="I2462">
        <v>215500</v>
      </c>
      <c r="J2462">
        <f t="shared" si="266"/>
        <v>3.5807716357308585</v>
      </c>
      <c r="K2462" s="50">
        <f t="shared" si="268"/>
        <v>459.66175766278275</v>
      </c>
      <c r="L2462" s="53">
        <f t="shared" si="265"/>
        <v>14.813494054821756</v>
      </c>
      <c r="M2462">
        <v>13.4</v>
      </c>
      <c r="N2462">
        <v>58.900000000000006</v>
      </c>
      <c r="O2462">
        <v>270</v>
      </c>
      <c r="P2462">
        <v>16.78</v>
      </c>
      <c r="Q2462">
        <v>94.73</v>
      </c>
      <c r="R2462" s="7">
        <v>4.5848000000000004</v>
      </c>
      <c r="S2462">
        <v>41891</v>
      </c>
      <c r="T2462">
        <v>2</v>
      </c>
      <c r="U2462" s="9">
        <v>17.152999999999999</v>
      </c>
      <c r="V2462" s="9">
        <v>17.100999999999999</v>
      </c>
      <c r="W2462" s="9">
        <v>16.276</v>
      </c>
      <c r="X2462" s="9">
        <v>16.718</v>
      </c>
      <c r="Y2462" s="9">
        <v>17.16</v>
      </c>
    </row>
    <row r="2463" spans="1:25" hidden="1" x14ac:dyDescent="0.3">
      <c r="A2463" t="s">
        <v>2650</v>
      </c>
      <c r="B2463" t="s">
        <v>2651</v>
      </c>
      <c r="C2463" t="s">
        <v>2664</v>
      </c>
      <c r="D2463" t="s">
        <v>369</v>
      </c>
      <c r="E2463" s="52">
        <f>Transportation!E2463/1000000</f>
        <v>1.3900000000000001E-5</v>
      </c>
      <c r="F2463" s="55">
        <f t="shared" si="262"/>
        <v>3.3604395604395639E-6</v>
      </c>
      <c r="G2463" s="57">
        <f t="shared" si="263"/>
        <v>3.3604395604395639E-7</v>
      </c>
      <c r="H2463" s="4">
        <f t="shared" si="264"/>
        <v>5.3461538461538516E-8</v>
      </c>
      <c r="I2463">
        <v>123800</v>
      </c>
      <c r="J2463">
        <f t="shared" si="266"/>
        <v>3.3195372576736673</v>
      </c>
      <c r="K2463" s="50">
        <f t="shared" si="268"/>
        <v>264.06554802158934</v>
      </c>
      <c r="L2463" s="53">
        <f t="shared" si="265"/>
        <v>7.8891788261311264</v>
      </c>
      <c r="M2463">
        <v>8.18</v>
      </c>
      <c r="N2463">
        <v>43.300000000000004</v>
      </c>
      <c r="O2463">
        <v>376</v>
      </c>
      <c r="P2463">
        <v>18.829999999999998</v>
      </c>
      <c r="Q2463">
        <v>95.22</v>
      </c>
      <c r="R2463" s="7">
        <v>8.6888000000000005</v>
      </c>
      <c r="S2463">
        <v>46236</v>
      </c>
      <c r="T2463">
        <v>2</v>
      </c>
      <c r="U2463" s="9">
        <v>20.946000000000002</v>
      </c>
      <c r="V2463" s="9">
        <v>20.873000000000001</v>
      </c>
      <c r="W2463" s="9">
        <v>19.254999999999999</v>
      </c>
      <c r="X2463" s="9">
        <v>20.100999999999999</v>
      </c>
      <c r="Y2463" s="9">
        <v>20.946999999999999</v>
      </c>
    </row>
    <row r="2464" spans="1:25" hidden="1" x14ac:dyDescent="0.3">
      <c r="A2464" t="s">
        <v>2650</v>
      </c>
      <c r="B2464" t="s">
        <v>2651</v>
      </c>
      <c r="C2464" t="s">
        <v>2665</v>
      </c>
      <c r="D2464" t="s">
        <v>369</v>
      </c>
      <c r="E2464" s="52">
        <f>Transportation!E2464/1000000</f>
        <v>1.8100000000000003E-5</v>
      </c>
      <c r="F2464" s="55">
        <f t="shared" si="262"/>
        <v>4.3758241758241807E-6</v>
      </c>
      <c r="G2464" s="57">
        <f t="shared" si="263"/>
        <v>4.3758241758241812E-7</v>
      </c>
      <c r="H2464" s="4">
        <f t="shared" si="264"/>
        <v>6.9615384615384691E-8</v>
      </c>
      <c r="I2464">
        <v>154100</v>
      </c>
      <c r="J2464">
        <f t="shared" si="266"/>
        <v>3.4726365184944847</v>
      </c>
      <c r="K2464" s="50">
        <f t="shared" si="268"/>
        <v>328.69548424981355</v>
      </c>
      <c r="L2464" s="53">
        <f t="shared" si="265"/>
        <v>10.272959478631181</v>
      </c>
      <c r="M2464">
        <v>12</v>
      </c>
      <c r="N2464">
        <v>44.400000000000006</v>
      </c>
      <c r="O2464">
        <v>307</v>
      </c>
      <c r="P2464">
        <v>20.8</v>
      </c>
      <c r="Q2464">
        <v>97.04</v>
      </c>
      <c r="R2464" s="7">
        <v>6.9191000000000003</v>
      </c>
      <c r="S2464">
        <v>41537</v>
      </c>
      <c r="T2464">
        <v>2</v>
      </c>
      <c r="U2464" s="9">
        <v>17.02</v>
      </c>
      <c r="V2464" s="9">
        <v>17.029</v>
      </c>
      <c r="W2464" s="9">
        <v>16.914999999999999</v>
      </c>
      <c r="X2464" s="9">
        <v>17.036999999999999</v>
      </c>
      <c r="Y2464" s="9">
        <v>17.16</v>
      </c>
    </row>
    <row r="2465" spans="1:25" hidden="1" x14ac:dyDescent="0.3">
      <c r="A2465" t="s">
        <v>2650</v>
      </c>
      <c r="B2465" t="s">
        <v>2651</v>
      </c>
      <c r="C2465" t="s">
        <v>2666</v>
      </c>
      <c r="D2465" t="s">
        <v>369</v>
      </c>
      <c r="E2465" s="52">
        <f>Transportation!E2465/1000000</f>
        <v>6.5199999999999999E-5</v>
      </c>
      <c r="F2465" s="55">
        <f t="shared" si="262"/>
        <v>1.5762637362637378E-5</v>
      </c>
      <c r="G2465" s="57">
        <f t="shared" si="263"/>
        <v>1.5762637362637379E-6</v>
      </c>
      <c r="H2465" s="4">
        <f t="shared" si="264"/>
        <v>2.5076923076923099E-7</v>
      </c>
      <c r="I2465">
        <v>3594000</v>
      </c>
      <c r="J2465">
        <f t="shared" si="266"/>
        <v>0.53635571786310521</v>
      </c>
      <c r="K2465" s="50">
        <f t="shared" si="268"/>
        <v>7666.0062971695643</v>
      </c>
      <c r="L2465" s="53">
        <f t="shared" si="265"/>
        <v>37.005356795953205</v>
      </c>
      <c r="M2465">
        <v>235</v>
      </c>
      <c r="N2465">
        <v>234</v>
      </c>
      <c r="O2465">
        <v>388</v>
      </c>
      <c r="P2465">
        <v>16.86</v>
      </c>
      <c r="Q2465">
        <v>96.15</v>
      </c>
      <c r="R2465" s="7">
        <v>1.6559999999999999</v>
      </c>
      <c r="S2465" s="8">
        <v>3543200</v>
      </c>
      <c r="T2465">
        <v>8</v>
      </c>
      <c r="U2465" s="9">
        <v>18.094999999999999</v>
      </c>
      <c r="V2465" s="9">
        <v>18.117000000000001</v>
      </c>
      <c r="W2465" s="9">
        <v>17.111000000000001</v>
      </c>
      <c r="X2465" s="9">
        <v>18.137</v>
      </c>
      <c r="Y2465" s="9">
        <v>18.428999999999998</v>
      </c>
    </row>
    <row r="2466" spans="1:25" hidden="1" x14ac:dyDescent="0.3">
      <c r="A2466" t="s">
        <v>2667</v>
      </c>
      <c r="B2466" t="s">
        <v>2668</v>
      </c>
      <c r="C2466" t="s">
        <v>2669</v>
      </c>
      <c r="D2466" t="s">
        <v>69</v>
      </c>
      <c r="E2466" s="52">
        <f>Transportation!E2466/1000000</f>
        <v>9.55E-6</v>
      </c>
      <c r="F2466" s="55">
        <f t="shared" si="262"/>
        <v>2.308791208791211E-6</v>
      </c>
      <c r="G2466" s="57">
        <f t="shared" si="263"/>
        <v>2.3087912087912112E-7</v>
      </c>
      <c r="H2466" s="4">
        <f t="shared" si="264"/>
        <v>3.6730769230769265E-8</v>
      </c>
      <c r="I2466">
        <v>233500</v>
      </c>
      <c r="J2466">
        <f t="shared" si="266"/>
        <v>1.2092048447537473</v>
      </c>
      <c r="K2466" s="50">
        <f>I2466*CVDNAM</f>
        <v>274.45996765736072</v>
      </c>
      <c r="L2466" s="53">
        <f t="shared" si="265"/>
        <v>2.986904903240136</v>
      </c>
      <c r="M2466">
        <v>30.3</v>
      </c>
      <c r="N2466">
        <v>42.400000000000006</v>
      </c>
      <c r="O2466">
        <v>525</v>
      </c>
      <c r="P2466">
        <v>-22.56</v>
      </c>
      <c r="Q2466">
        <v>17.07</v>
      </c>
      <c r="R2466" s="7">
        <v>12.382999999999999</v>
      </c>
      <c r="S2466" s="8">
        <v>169230</v>
      </c>
      <c r="T2466">
        <v>3</v>
      </c>
      <c r="U2466" s="9">
        <v>5.1738999999999997</v>
      </c>
      <c r="V2466" s="9">
        <v>5.1513</v>
      </c>
      <c r="W2466" s="9">
        <v>4.9024999999999999</v>
      </c>
      <c r="X2466" s="9">
        <v>4.9569000000000001</v>
      </c>
      <c r="Y2466" s="9">
        <v>5.1741000000000001</v>
      </c>
    </row>
    <row r="2467" spans="1:25" hidden="1" x14ac:dyDescent="0.3">
      <c r="A2467" t="s">
        <v>2670</v>
      </c>
      <c r="B2467" t="s">
        <v>2671</v>
      </c>
      <c r="C2467" t="s">
        <v>2672</v>
      </c>
      <c r="D2467" t="s">
        <v>14</v>
      </c>
      <c r="E2467" s="52">
        <f>Transportation!E2467/1000000</f>
        <v>1.5200000000000002E-5</v>
      </c>
      <c r="F2467" s="55">
        <f t="shared" si="262"/>
        <v>3.6747252747252789E-6</v>
      </c>
      <c r="G2467" s="57">
        <f t="shared" si="263"/>
        <v>3.6747252747252792E-7</v>
      </c>
      <c r="H2467" s="4">
        <f t="shared" si="264"/>
        <v>5.8461538461538528E-8</v>
      </c>
      <c r="I2467">
        <v>168500</v>
      </c>
      <c r="J2467">
        <f t="shared" si="266"/>
        <v>2.6670249258160243</v>
      </c>
      <c r="K2467" s="50">
        <f>I2467*CVDNPL</f>
        <v>306.26783947987832</v>
      </c>
      <c r="L2467" s="53">
        <f t="shared" si="265"/>
        <v>7.3514156568179088</v>
      </c>
      <c r="M2467">
        <v>12.9</v>
      </c>
      <c r="N2467">
        <v>46.900000000000006</v>
      </c>
      <c r="O2467">
        <v>397</v>
      </c>
      <c r="P2467">
        <v>26.47</v>
      </c>
      <c r="Q2467">
        <v>87.27</v>
      </c>
      <c r="R2467" s="7">
        <v>8.4544999999999995</v>
      </c>
      <c r="S2467" s="8">
        <v>131400</v>
      </c>
      <c r="T2467">
        <v>2</v>
      </c>
      <c r="U2467" s="9">
        <v>38.773000000000003</v>
      </c>
      <c r="V2467" s="9">
        <v>38.701000000000001</v>
      </c>
      <c r="W2467" s="9">
        <v>36.299999999999997</v>
      </c>
      <c r="X2467" s="9">
        <v>37.537999999999997</v>
      </c>
      <c r="Y2467" s="9">
        <v>38.776000000000003</v>
      </c>
    </row>
    <row r="2468" spans="1:25" hidden="1" x14ac:dyDescent="0.3">
      <c r="A2468" t="s">
        <v>2670</v>
      </c>
      <c r="B2468" t="s">
        <v>2671</v>
      </c>
      <c r="C2468" t="s">
        <v>2673</v>
      </c>
      <c r="D2468" t="s">
        <v>14</v>
      </c>
      <c r="E2468" s="52">
        <f>Transportation!E2468/1000000</f>
        <v>1.0100000000000002E-5</v>
      </c>
      <c r="F2468" s="55">
        <f t="shared" si="262"/>
        <v>2.4417582417582445E-6</v>
      </c>
      <c r="G2468" s="57">
        <f t="shared" si="263"/>
        <v>2.4417582417582445E-7</v>
      </c>
      <c r="H2468" s="4">
        <f t="shared" si="264"/>
        <v>3.8846153846153888E-8</v>
      </c>
      <c r="I2468">
        <v>112500</v>
      </c>
      <c r="J2468">
        <f t="shared" si="266"/>
        <v>2.6543136666666669</v>
      </c>
      <c r="K2468" s="50">
        <f>I2468*CVDNPL</f>
        <v>204.48149520169918</v>
      </c>
      <c r="L2468" s="53">
        <f t="shared" si="265"/>
        <v>4.8848222456487402</v>
      </c>
      <c r="M2468">
        <v>12.3</v>
      </c>
      <c r="N2468">
        <v>32.1</v>
      </c>
      <c r="O2468">
        <v>370</v>
      </c>
      <c r="P2468">
        <v>27.02</v>
      </c>
      <c r="Q2468">
        <v>84.87</v>
      </c>
      <c r="R2468" s="7">
        <v>11.516999999999999</v>
      </c>
      <c r="S2468" s="8">
        <v>153270</v>
      </c>
      <c r="T2468">
        <v>2</v>
      </c>
      <c r="U2468" s="9">
        <v>38.363</v>
      </c>
      <c r="V2468" s="9">
        <v>38.341999999999999</v>
      </c>
      <c r="W2468" s="9">
        <v>37.631</v>
      </c>
      <c r="X2468" s="9">
        <v>37.997999999999998</v>
      </c>
      <c r="Y2468" s="9">
        <v>38.363999999999997</v>
      </c>
    </row>
    <row r="2469" spans="1:25" hidden="1" x14ac:dyDescent="0.3">
      <c r="A2469" t="s">
        <v>2670</v>
      </c>
      <c r="B2469" t="s">
        <v>2671</v>
      </c>
      <c r="C2469" t="s">
        <v>2674</v>
      </c>
      <c r="D2469" t="s">
        <v>14</v>
      </c>
      <c r="E2469" s="52">
        <f>Transportation!E2469/1000000</f>
        <v>3.8700000000000006E-5</v>
      </c>
      <c r="F2469" s="55">
        <f t="shared" si="262"/>
        <v>9.3560439560439674E-6</v>
      </c>
      <c r="G2469" s="57">
        <f t="shared" si="263"/>
        <v>9.356043956043967E-7</v>
      </c>
      <c r="H2469" s="4">
        <f t="shared" si="264"/>
        <v>1.48846153846154E-7</v>
      </c>
      <c r="I2469">
        <v>671900</v>
      </c>
      <c r="J2469">
        <f t="shared" si="266"/>
        <v>1.7029022361958628</v>
      </c>
      <c r="K2469" s="50">
        <f>I2469*CVDNPL</f>
        <v>1221.2543700090814</v>
      </c>
      <c r="L2469" s="53">
        <f t="shared" si="265"/>
        <v>18.717091178871911</v>
      </c>
      <c r="M2469">
        <v>48.6</v>
      </c>
      <c r="N2469">
        <v>96.4</v>
      </c>
      <c r="O2469">
        <v>304</v>
      </c>
      <c r="P2469">
        <v>27.71</v>
      </c>
      <c r="Q2469">
        <v>85.32</v>
      </c>
      <c r="R2469" s="7">
        <v>3.1573000000000002</v>
      </c>
      <c r="S2469" s="8">
        <v>936860</v>
      </c>
      <c r="T2469">
        <v>4</v>
      </c>
      <c r="U2469" s="9">
        <v>26.184000000000001</v>
      </c>
      <c r="V2469" s="9">
        <v>25.881</v>
      </c>
      <c r="W2469" s="9">
        <v>24.202000000000002</v>
      </c>
      <c r="X2469" s="9">
        <v>25.388000000000002</v>
      </c>
      <c r="Y2469" s="9">
        <v>26.335000000000001</v>
      </c>
    </row>
    <row r="2470" spans="1:25" hidden="1" x14ac:dyDescent="0.3">
      <c r="A2470" t="s">
        <v>2670</v>
      </c>
      <c r="B2470" t="s">
        <v>2671</v>
      </c>
      <c r="C2470" t="s">
        <v>2675</v>
      </c>
      <c r="D2470" t="s">
        <v>14</v>
      </c>
      <c r="E2470" s="52">
        <f>Transportation!E2470/1000000</f>
        <v>1.9600000000000002E-5</v>
      </c>
      <c r="F2470" s="55">
        <f t="shared" si="262"/>
        <v>4.7384615384615437E-6</v>
      </c>
      <c r="G2470" s="57">
        <f t="shared" si="263"/>
        <v>4.7384615384615441E-7</v>
      </c>
      <c r="H2470" s="4">
        <f t="shared" si="264"/>
        <v>7.5384615384615469E-8</v>
      </c>
      <c r="I2470">
        <v>168800</v>
      </c>
      <c r="J2470">
        <f t="shared" si="266"/>
        <v>3.4329463862559249</v>
      </c>
      <c r="K2470" s="50">
        <f>I2470*CVDNPL</f>
        <v>306.81312346708285</v>
      </c>
      <c r="L2470" s="53">
        <f t="shared" si="265"/>
        <v>9.4794570311599351</v>
      </c>
      <c r="M2470">
        <v>16.8</v>
      </c>
      <c r="N2470">
        <v>41.2</v>
      </c>
      <c r="O2470">
        <v>239</v>
      </c>
      <c r="P2470">
        <v>28.22</v>
      </c>
      <c r="Q2470">
        <v>83.98</v>
      </c>
      <c r="R2470" s="7">
        <v>5.8000999999999996</v>
      </c>
      <c r="S2470">
        <v>53717</v>
      </c>
      <c r="T2470">
        <v>2</v>
      </c>
      <c r="U2470" s="9">
        <v>24.492999999999999</v>
      </c>
      <c r="V2470" s="9">
        <v>24.536999999999999</v>
      </c>
      <c r="W2470" s="9">
        <v>24.486999999999998</v>
      </c>
      <c r="X2470" s="9">
        <v>24.724</v>
      </c>
      <c r="Y2470" s="9">
        <v>24.962</v>
      </c>
    </row>
    <row r="2471" spans="1:25" hidden="1" x14ac:dyDescent="0.3">
      <c r="A2471" t="s">
        <v>2676</v>
      </c>
      <c r="B2471" t="s">
        <v>2677</v>
      </c>
      <c r="C2471" t="s">
        <v>2678</v>
      </c>
      <c r="D2471" t="s">
        <v>29</v>
      </c>
      <c r="E2471" s="52">
        <f>Transportation!E2471/1000000</f>
        <v>3.2099999999999998E-6</v>
      </c>
      <c r="F2471" s="55">
        <f t="shared" si="262"/>
        <v>7.7604395604395684E-7</v>
      </c>
      <c r="G2471" s="57">
        <f t="shared" si="263"/>
        <v>7.7604395604395676E-8</v>
      </c>
      <c r="H2471" s="4">
        <f t="shared" si="264"/>
        <v>1.2346153846153857E-8</v>
      </c>
      <c r="I2471">
        <v>142800</v>
      </c>
      <c r="J2471">
        <f t="shared" si="266"/>
        <v>0.66459981617647057</v>
      </c>
      <c r="K2471" s="50">
        <f t="shared" ref="K2471:K2489" si="269">I2471*CVDNLD</f>
        <v>326.06569349491997</v>
      </c>
      <c r="L2471" s="53">
        <f t="shared" si="265"/>
        <v>1.9503287996235947</v>
      </c>
      <c r="M2471">
        <v>47.1</v>
      </c>
      <c r="N2471">
        <v>20.8</v>
      </c>
      <c r="O2471">
        <v>848</v>
      </c>
      <c r="P2471">
        <v>52.38</v>
      </c>
      <c r="Q2471">
        <v>5.23</v>
      </c>
      <c r="R2471" s="7">
        <v>40.771000000000001</v>
      </c>
      <c r="S2471" s="8">
        <v>241500</v>
      </c>
      <c r="T2471">
        <v>5</v>
      </c>
      <c r="U2471" s="9">
        <v>20.129000000000001</v>
      </c>
      <c r="V2471" s="9">
        <v>19.960999999999999</v>
      </c>
      <c r="W2471" s="9">
        <v>19.013000000000002</v>
      </c>
      <c r="X2471" s="9">
        <v>19.643000000000001</v>
      </c>
      <c r="Y2471" s="9">
        <v>20.175000000000001</v>
      </c>
    </row>
    <row r="2472" spans="1:25" hidden="1" x14ac:dyDescent="0.3">
      <c r="A2472" t="s">
        <v>2676</v>
      </c>
      <c r="B2472" t="s">
        <v>2677</v>
      </c>
      <c r="C2472" t="s">
        <v>2679</v>
      </c>
      <c r="D2472" t="s">
        <v>29</v>
      </c>
      <c r="E2472" s="52">
        <f>Transportation!E2472/1000000</f>
        <v>9.9700000000000011E-6</v>
      </c>
      <c r="F2472" s="55">
        <f t="shared" si="262"/>
        <v>2.4103296703296731E-6</v>
      </c>
      <c r="G2472" s="57">
        <f t="shared" si="263"/>
        <v>2.4103296703296731E-7</v>
      </c>
      <c r="H2472" s="4">
        <f t="shared" si="264"/>
        <v>3.834615384615389E-8</v>
      </c>
      <c r="I2472">
        <v>254600</v>
      </c>
      <c r="J2472">
        <f t="shared" si="266"/>
        <v>1.1577642920267086</v>
      </c>
      <c r="K2472" s="50">
        <f t="shared" si="269"/>
        <v>581.3468176737158</v>
      </c>
      <c r="L2472" s="53">
        <f t="shared" si="265"/>
        <v>6.0575632810739064</v>
      </c>
      <c r="M2472">
        <v>34</v>
      </c>
      <c r="N2472">
        <v>43.7</v>
      </c>
      <c r="O2472">
        <v>575</v>
      </c>
      <c r="P2472">
        <v>52.16</v>
      </c>
      <c r="Q2472">
        <v>5.39</v>
      </c>
      <c r="R2472" s="7">
        <v>13.179</v>
      </c>
      <c r="S2472" s="8">
        <v>221020</v>
      </c>
      <c r="T2472">
        <v>3</v>
      </c>
      <c r="U2472" s="9">
        <v>18.655000000000001</v>
      </c>
      <c r="V2472" s="9">
        <v>18.477</v>
      </c>
      <c r="W2472" s="9">
        <v>17.747</v>
      </c>
      <c r="X2472" s="9">
        <v>18.77</v>
      </c>
      <c r="Y2472" s="9">
        <v>19.11</v>
      </c>
    </row>
    <row r="2473" spans="1:25" hidden="1" x14ac:dyDescent="0.3">
      <c r="A2473" t="s">
        <v>2676</v>
      </c>
      <c r="B2473" t="s">
        <v>2677</v>
      </c>
      <c r="C2473" t="s">
        <v>2680</v>
      </c>
      <c r="D2473" t="s">
        <v>29</v>
      </c>
      <c r="E2473" s="52">
        <f>Transportation!E2473/1000000</f>
        <v>2.5000000000000001E-5</v>
      </c>
      <c r="F2473" s="55">
        <f t="shared" si="262"/>
        <v>6.0439560439560503E-6</v>
      </c>
      <c r="G2473" s="57">
        <f t="shared" si="263"/>
        <v>6.0439560439560507E-7</v>
      </c>
      <c r="H2473" s="4">
        <f t="shared" si="264"/>
        <v>9.6153846153846249E-8</v>
      </c>
      <c r="I2473">
        <v>4927000</v>
      </c>
      <c r="J2473">
        <f t="shared" si="266"/>
        <v>0.1500171250253704</v>
      </c>
      <c r="K2473" s="50">
        <f t="shared" si="269"/>
        <v>11250.179774856237</v>
      </c>
      <c r="L2473" s="53">
        <f t="shared" si="265"/>
        <v>15.189476632582513</v>
      </c>
      <c r="M2473">
        <v>1200</v>
      </c>
      <c r="N2473">
        <v>142</v>
      </c>
      <c r="O2473">
        <v>607</v>
      </c>
      <c r="P2473">
        <v>52.09</v>
      </c>
      <c r="Q2473">
        <v>4.54</v>
      </c>
      <c r="R2473" s="7">
        <v>4.2788000000000004</v>
      </c>
      <c r="S2473" s="8">
        <v>4588600</v>
      </c>
      <c r="T2473">
        <v>50</v>
      </c>
      <c r="U2473" s="9">
        <v>21.442</v>
      </c>
      <c r="V2473" s="9">
        <v>20.895</v>
      </c>
      <c r="W2473" s="9">
        <v>18.332000000000001</v>
      </c>
      <c r="X2473" s="9">
        <v>20.946999999999999</v>
      </c>
      <c r="Y2473" s="9">
        <v>22.866</v>
      </c>
    </row>
    <row r="2474" spans="1:25" hidden="1" x14ac:dyDescent="0.3">
      <c r="A2474" t="s">
        <v>2676</v>
      </c>
      <c r="B2474" t="s">
        <v>2677</v>
      </c>
      <c r="C2474" t="s">
        <v>2681</v>
      </c>
      <c r="D2474" t="s">
        <v>29</v>
      </c>
      <c r="E2474" s="52">
        <f>Transportation!E2474/1000000</f>
        <v>8.1899999999999995E-6</v>
      </c>
      <c r="F2474" s="55">
        <f t="shared" si="262"/>
        <v>1.9800000000000018E-6</v>
      </c>
      <c r="G2474" s="57">
        <f t="shared" si="263"/>
        <v>1.9800000000000018E-7</v>
      </c>
      <c r="H2474" s="4">
        <f t="shared" si="264"/>
        <v>3.1500000000000031E-8</v>
      </c>
      <c r="I2474">
        <v>210000</v>
      </c>
      <c r="J2474">
        <f t="shared" si="266"/>
        <v>1.153049625</v>
      </c>
      <c r="K2474" s="50">
        <f t="shared" si="269"/>
        <v>479.50837278664699</v>
      </c>
      <c r="L2474" s="53">
        <f t="shared" si="265"/>
        <v>4.9760725448340315</v>
      </c>
      <c r="M2474">
        <v>36.6</v>
      </c>
      <c r="N2474">
        <v>34.700000000000003</v>
      </c>
      <c r="O2474">
        <v>547</v>
      </c>
      <c r="P2474">
        <v>52.2</v>
      </c>
      <c r="Q2474">
        <v>5.97</v>
      </c>
      <c r="R2474" s="7">
        <v>15.757</v>
      </c>
      <c r="S2474" s="8">
        <v>110320</v>
      </c>
      <c r="T2474">
        <v>4</v>
      </c>
      <c r="U2474" s="9">
        <v>16.062000000000001</v>
      </c>
      <c r="V2474" s="9">
        <v>16.106000000000002</v>
      </c>
      <c r="W2474" s="9">
        <v>15.882</v>
      </c>
      <c r="X2474" s="9">
        <v>16.350000000000001</v>
      </c>
      <c r="Y2474" s="9">
        <v>16.669</v>
      </c>
    </row>
    <row r="2475" spans="1:25" hidden="1" x14ac:dyDescent="0.3">
      <c r="A2475" t="s">
        <v>2676</v>
      </c>
      <c r="B2475" t="s">
        <v>2677</v>
      </c>
      <c r="C2475" t="s">
        <v>2682</v>
      </c>
      <c r="D2475" t="s">
        <v>29</v>
      </c>
      <c r="E2475" s="52">
        <f>Transportation!E2475/1000000</f>
        <v>9.1200000000000008E-6</v>
      </c>
      <c r="F2475" s="55">
        <f t="shared" si="262"/>
        <v>2.2048351648351674E-6</v>
      </c>
      <c r="G2475" s="57">
        <f t="shared" si="263"/>
        <v>2.2048351648351674E-7</v>
      </c>
      <c r="H2475" s="4">
        <f t="shared" si="264"/>
        <v>3.5076923076923114E-8</v>
      </c>
      <c r="I2475">
        <v>321700</v>
      </c>
      <c r="J2475">
        <f t="shared" si="266"/>
        <v>0.83816046005595279</v>
      </c>
      <c r="K2475" s="50">
        <f t="shared" si="269"/>
        <v>734.5611596450683</v>
      </c>
      <c r="L2475" s="53">
        <f t="shared" si="265"/>
        <v>5.5411210755661013</v>
      </c>
      <c r="M2475">
        <v>66.3</v>
      </c>
      <c r="N2475">
        <v>39.5</v>
      </c>
      <c r="O2475">
        <v>547</v>
      </c>
      <c r="P2475">
        <v>51.97</v>
      </c>
      <c r="Q2475">
        <v>5.93</v>
      </c>
      <c r="R2475" s="7">
        <v>13.847</v>
      </c>
      <c r="S2475" s="8">
        <v>289360</v>
      </c>
      <c r="T2475">
        <v>5</v>
      </c>
      <c r="U2475" s="9">
        <v>19.268999999999998</v>
      </c>
      <c r="V2475" s="9">
        <v>19.050999999999998</v>
      </c>
      <c r="W2475" s="9">
        <v>17.452999999999999</v>
      </c>
      <c r="X2475" s="9">
        <v>18.672999999999998</v>
      </c>
      <c r="Y2475" s="9">
        <v>19.401</v>
      </c>
    </row>
    <row r="2476" spans="1:25" hidden="1" x14ac:dyDescent="0.3">
      <c r="A2476" t="s">
        <v>2676</v>
      </c>
      <c r="B2476" t="s">
        <v>2677</v>
      </c>
      <c r="C2476" t="s">
        <v>2683</v>
      </c>
      <c r="D2476" t="s">
        <v>29</v>
      </c>
      <c r="E2476" s="52">
        <f>Transportation!E2476/1000000</f>
        <v>9.3000000000000007E-6</v>
      </c>
      <c r="F2476" s="55">
        <f t="shared" si="262"/>
        <v>2.2483516483516507E-6</v>
      </c>
      <c r="G2476" s="57">
        <f t="shared" si="263"/>
        <v>2.2483516483516509E-7</v>
      </c>
      <c r="H2476" s="4">
        <f t="shared" si="264"/>
        <v>3.5769230769230809E-8</v>
      </c>
      <c r="I2476">
        <v>296700</v>
      </c>
      <c r="J2476">
        <f t="shared" si="266"/>
        <v>0.9267205510616785</v>
      </c>
      <c r="K2476" s="50">
        <f t="shared" si="269"/>
        <v>677.47682955141988</v>
      </c>
      <c r="L2476" s="53">
        <f t="shared" si="265"/>
        <v>5.6504853073206958</v>
      </c>
      <c r="M2476">
        <v>49.1</v>
      </c>
      <c r="N2476">
        <v>42.400000000000006</v>
      </c>
      <c r="O2476">
        <v>582</v>
      </c>
      <c r="P2476">
        <v>51.59</v>
      </c>
      <c r="Q2476">
        <v>4.7699999999999996</v>
      </c>
      <c r="R2476" s="7">
        <v>13.746</v>
      </c>
      <c r="S2476" s="8">
        <v>312110</v>
      </c>
      <c r="T2476">
        <v>6</v>
      </c>
      <c r="U2476" s="9">
        <v>20.242000000000001</v>
      </c>
      <c r="V2476" s="9">
        <v>20.358000000000001</v>
      </c>
      <c r="W2476" s="9">
        <v>19.207000000000001</v>
      </c>
      <c r="X2476" s="9">
        <v>20.199000000000002</v>
      </c>
      <c r="Y2476" s="9">
        <v>21.283999999999999</v>
      </c>
    </row>
    <row r="2477" spans="1:25" hidden="1" x14ac:dyDescent="0.3">
      <c r="A2477" t="s">
        <v>2676</v>
      </c>
      <c r="B2477" t="s">
        <v>2677</v>
      </c>
      <c r="C2477" t="s">
        <v>2684</v>
      </c>
      <c r="D2477" t="s">
        <v>29</v>
      </c>
      <c r="E2477" s="52">
        <f>Transportation!E2477/1000000</f>
        <v>7.4400000000000008E-6</v>
      </c>
      <c r="F2477" s="55">
        <f t="shared" si="262"/>
        <v>1.7986813186813207E-6</v>
      </c>
      <c r="G2477" s="57">
        <f t="shared" si="263"/>
        <v>1.7986813186813207E-7</v>
      </c>
      <c r="H2477" s="4">
        <f t="shared" si="264"/>
        <v>2.8615384615384645E-8</v>
      </c>
      <c r="I2477">
        <v>383100</v>
      </c>
      <c r="J2477">
        <f t="shared" si="266"/>
        <v>0.5741748629600627</v>
      </c>
      <c r="K2477" s="50">
        <f t="shared" si="269"/>
        <v>874.76027435506887</v>
      </c>
      <c r="L2477" s="53">
        <f t="shared" si="265"/>
        <v>4.520388245856557</v>
      </c>
      <c r="M2477">
        <v>129</v>
      </c>
      <c r="N2477">
        <v>33.700000000000003</v>
      </c>
      <c r="O2477">
        <v>552</v>
      </c>
      <c r="P2477">
        <v>51.45</v>
      </c>
      <c r="Q2477">
        <v>5.46</v>
      </c>
      <c r="R2477" s="7">
        <v>16.391999999999999</v>
      </c>
      <c r="S2477" s="8">
        <v>482020</v>
      </c>
      <c r="T2477">
        <v>8</v>
      </c>
      <c r="U2477" s="9">
        <v>18.623000000000001</v>
      </c>
      <c r="V2477" s="9">
        <v>18.663</v>
      </c>
      <c r="W2477" s="9">
        <v>18.428999999999998</v>
      </c>
      <c r="X2477" s="9">
        <v>18.574999999999999</v>
      </c>
      <c r="Y2477" s="9">
        <v>19.352</v>
      </c>
    </row>
    <row r="2478" spans="1:25" hidden="1" x14ac:dyDescent="0.3">
      <c r="A2478" t="s">
        <v>2676</v>
      </c>
      <c r="B2478" t="s">
        <v>2677</v>
      </c>
      <c r="C2478" t="s">
        <v>2685</v>
      </c>
      <c r="D2478" t="s">
        <v>29</v>
      </c>
      <c r="E2478" s="52">
        <f>Transportation!E2478/1000000</f>
        <v>8.1300000000000001E-6</v>
      </c>
      <c r="F2478" s="55">
        <f t="shared" si="262"/>
        <v>1.9654945054945075E-6</v>
      </c>
      <c r="G2478" s="57">
        <f t="shared" si="263"/>
        <v>1.9654945054945075E-7</v>
      </c>
      <c r="H2478" s="4">
        <f t="shared" si="264"/>
        <v>3.1269230769230801E-8</v>
      </c>
      <c r="I2478">
        <v>304900</v>
      </c>
      <c r="J2478">
        <f t="shared" si="266"/>
        <v>0.78834535503443748</v>
      </c>
      <c r="K2478" s="50">
        <f t="shared" si="269"/>
        <v>696.20048982213655</v>
      </c>
      <c r="L2478" s="53">
        <f t="shared" si="265"/>
        <v>4.9396178009158334</v>
      </c>
      <c r="M2478">
        <v>73.8</v>
      </c>
      <c r="N2478">
        <v>35.5</v>
      </c>
      <c r="O2478">
        <v>552</v>
      </c>
      <c r="P2478">
        <v>52.24</v>
      </c>
      <c r="Q2478">
        <v>6.85</v>
      </c>
      <c r="R2478" s="7">
        <v>15.554</v>
      </c>
      <c r="S2478" s="8">
        <v>262790</v>
      </c>
      <c r="T2478">
        <v>7</v>
      </c>
      <c r="U2478" s="9">
        <v>18.253</v>
      </c>
      <c r="V2478" s="9">
        <v>18.234999999999999</v>
      </c>
      <c r="W2478" s="9">
        <v>17.795000000000002</v>
      </c>
      <c r="X2478" s="9">
        <v>18.283000000000001</v>
      </c>
      <c r="Y2478" s="9">
        <v>19.11</v>
      </c>
    </row>
    <row r="2479" spans="1:25" hidden="1" x14ac:dyDescent="0.3">
      <c r="A2479" t="s">
        <v>2676</v>
      </c>
      <c r="B2479" t="s">
        <v>2677</v>
      </c>
      <c r="C2479" t="s">
        <v>2686</v>
      </c>
      <c r="D2479" t="s">
        <v>29</v>
      </c>
      <c r="E2479" s="52">
        <f>Transportation!E2479/1000000</f>
        <v>4.6800000000000001E-6</v>
      </c>
      <c r="F2479" s="55">
        <f t="shared" si="262"/>
        <v>1.1314285714285727E-6</v>
      </c>
      <c r="G2479" s="57">
        <f t="shared" si="263"/>
        <v>1.1314285714285726E-7</v>
      </c>
      <c r="H2479" s="4">
        <f t="shared" si="264"/>
        <v>1.8000000000000019E-8</v>
      </c>
      <c r="I2479">
        <v>168700</v>
      </c>
      <c r="J2479">
        <f t="shared" si="266"/>
        <v>0.82018941908713694</v>
      </c>
      <c r="K2479" s="50">
        <f t="shared" si="269"/>
        <v>385.20505947193976</v>
      </c>
      <c r="L2479" s="53">
        <f t="shared" si="265"/>
        <v>2.843470025619447</v>
      </c>
      <c r="M2479">
        <v>75.100000000000009</v>
      </c>
      <c r="N2479">
        <v>19.5</v>
      </c>
      <c r="O2479">
        <v>531</v>
      </c>
      <c r="P2479">
        <v>51</v>
      </c>
      <c r="Q2479">
        <v>5.82</v>
      </c>
      <c r="R2479" s="7">
        <v>27.286000000000001</v>
      </c>
      <c r="S2479" s="8">
        <v>224140</v>
      </c>
      <c r="T2479">
        <v>4</v>
      </c>
      <c r="U2479" s="9">
        <v>20.172000000000001</v>
      </c>
      <c r="V2479" s="9">
        <v>20.106999999999999</v>
      </c>
      <c r="W2479" s="9">
        <v>19.013000000000002</v>
      </c>
      <c r="X2479" s="9">
        <v>19.957000000000001</v>
      </c>
      <c r="Y2479" s="9">
        <v>20.658000000000001</v>
      </c>
    </row>
    <row r="2480" spans="1:25" hidden="1" x14ac:dyDescent="0.3">
      <c r="A2480" t="s">
        <v>2676</v>
      </c>
      <c r="B2480" t="s">
        <v>2677</v>
      </c>
      <c r="C2480" t="s">
        <v>2687</v>
      </c>
      <c r="D2480" t="s">
        <v>29</v>
      </c>
      <c r="E2480" s="52">
        <f>Transportation!E2480/1000000</f>
        <v>1.04E-5</v>
      </c>
      <c r="F2480" s="55">
        <f t="shared" si="262"/>
        <v>2.5142857142857172E-6</v>
      </c>
      <c r="G2480" s="57">
        <f t="shared" si="263"/>
        <v>2.514285714285717E-7</v>
      </c>
      <c r="H2480" s="4">
        <f t="shared" si="264"/>
        <v>4.0000000000000041E-8</v>
      </c>
      <c r="I2480">
        <v>332600</v>
      </c>
      <c r="J2480">
        <f t="shared" si="266"/>
        <v>0.9244735417919423</v>
      </c>
      <c r="K2480" s="50">
        <f t="shared" si="269"/>
        <v>759.44992756589897</v>
      </c>
      <c r="L2480" s="53">
        <f t="shared" si="265"/>
        <v>6.3188222791543254</v>
      </c>
      <c r="M2480">
        <v>47.800000000000004</v>
      </c>
      <c r="N2480">
        <v>48.1</v>
      </c>
      <c r="O2480">
        <v>621</v>
      </c>
      <c r="P2480">
        <v>53.21</v>
      </c>
      <c r="Q2480">
        <v>6.57</v>
      </c>
      <c r="R2480" s="7">
        <v>12.906000000000001</v>
      </c>
      <c r="S2480" s="8">
        <v>135080</v>
      </c>
      <c r="T2480">
        <v>5</v>
      </c>
      <c r="U2480" s="9">
        <v>15.971</v>
      </c>
      <c r="V2480" s="9">
        <v>16.018999999999998</v>
      </c>
      <c r="W2480" s="9">
        <v>15.882</v>
      </c>
      <c r="X2480" s="9">
        <v>16.128</v>
      </c>
      <c r="Y2480" s="9">
        <v>16.373999999999999</v>
      </c>
    </row>
    <row r="2481" spans="1:25" hidden="1" x14ac:dyDescent="0.3">
      <c r="A2481" t="s">
        <v>2676</v>
      </c>
      <c r="B2481" t="s">
        <v>2677</v>
      </c>
      <c r="C2481" t="s">
        <v>2688</v>
      </c>
      <c r="D2481" t="s">
        <v>29</v>
      </c>
      <c r="E2481" s="52">
        <f>Transportation!E2481/1000000</f>
        <v>6.1000000000000009E-6</v>
      </c>
      <c r="F2481" s="55">
        <f t="shared" si="262"/>
        <v>1.4747252747252764E-6</v>
      </c>
      <c r="G2481" s="57">
        <f t="shared" si="263"/>
        <v>1.4747252747252764E-7</v>
      </c>
      <c r="H2481" s="4">
        <f t="shared" si="264"/>
        <v>2.3461538461538486E-8</v>
      </c>
      <c r="I2481">
        <v>267800</v>
      </c>
      <c r="J2481">
        <f t="shared" si="266"/>
        <v>0.67344580843913382</v>
      </c>
      <c r="K2481" s="50">
        <f t="shared" si="269"/>
        <v>611.48734396316217</v>
      </c>
      <c r="L2481" s="53">
        <f t="shared" si="265"/>
        <v>3.7062322983501339</v>
      </c>
      <c r="M2481">
        <v>108</v>
      </c>
      <c r="N2481">
        <v>25.8</v>
      </c>
      <c r="O2481">
        <v>531</v>
      </c>
      <c r="P2481">
        <v>50.9</v>
      </c>
      <c r="Q2481">
        <v>5.99</v>
      </c>
      <c r="R2481" s="7">
        <v>20.614000000000001</v>
      </c>
      <c r="S2481" s="8">
        <v>395670</v>
      </c>
      <c r="T2481">
        <v>5</v>
      </c>
      <c r="U2481" s="9">
        <v>20.346</v>
      </c>
      <c r="V2481" s="9">
        <v>20.234999999999999</v>
      </c>
      <c r="W2481" s="9">
        <v>19.643000000000001</v>
      </c>
      <c r="X2481" s="9">
        <v>19.837</v>
      </c>
      <c r="Y2481" s="9">
        <v>20.946999999999999</v>
      </c>
    </row>
    <row r="2482" spans="1:25" hidden="1" x14ac:dyDescent="0.3">
      <c r="A2482" t="s">
        <v>2676</v>
      </c>
      <c r="B2482" t="s">
        <v>2677</v>
      </c>
      <c r="C2482" t="s">
        <v>2689</v>
      </c>
      <c r="D2482" t="s">
        <v>29</v>
      </c>
      <c r="E2482" s="52">
        <f>Transportation!E2482/1000000</f>
        <v>6.5400000000000001E-6</v>
      </c>
      <c r="F2482" s="55">
        <f t="shared" si="262"/>
        <v>1.5810989010989027E-6</v>
      </c>
      <c r="G2482" s="57">
        <f t="shared" si="263"/>
        <v>1.5810989010989027E-7</v>
      </c>
      <c r="H2482" s="4">
        <f t="shared" si="264"/>
        <v>2.5153846153846179E-8</v>
      </c>
      <c r="I2482">
        <v>154500</v>
      </c>
      <c r="J2482">
        <f t="shared" si="266"/>
        <v>1.2515051941747573</v>
      </c>
      <c r="K2482" s="50">
        <f t="shared" si="269"/>
        <v>352.78115997874744</v>
      </c>
      <c r="L2482" s="53">
        <f t="shared" si="265"/>
        <v>3.9735670870835862</v>
      </c>
      <c r="M2482">
        <v>24.1</v>
      </c>
      <c r="N2482">
        <v>31.5</v>
      </c>
      <c r="O2482">
        <v>646</v>
      </c>
      <c r="P2482">
        <v>53.2</v>
      </c>
      <c r="Q2482">
        <v>5.8</v>
      </c>
      <c r="R2482" s="7">
        <v>20.507999999999999</v>
      </c>
      <c r="S2482" s="8">
        <v>122040</v>
      </c>
      <c r="T2482">
        <v>4</v>
      </c>
      <c r="U2482" s="9">
        <v>14.430999999999999</v>
      </c>
      <c r="V2482" s="9">
        <v>14.436</v>
      </c>
      <c r="W2482" s="9">
        <v>14.198</v>
      </c>
      <c r="X2482" s="9">
        <v>14.372</v>
      </c>
      <c r="Y2482" s="9">
        <v>14.794</v>
      </c>
    </row>
    <row r="2483" spans="1:25" hidden="1" x14ac:dyDescent="0.3">
      <c r="A2483" t="s">
        <v>2676</v>
      </c>
      <c r="B2483" t="s">
        <v>2677</v>
      </c>
      <c r="C2483" t="s">
        <v>2690</v>
      </c>
      <c r="D2483" t="s">
        <v>29</v>
      </c>
      <c r="E2483" s="52">
        <f>Transportation!E2483/1000000</f>
        <v>6.1099999999999999E-6</v>
      </c>
      <c r="F2483" s="55">
        <f t="shared" si="262"/>
        <v>1.4771428571428586E-6</v>
      </c>
      <c r="G2483" s="57">
        <f t="shared" si="263"/>
        <v>1.4771428571428586E-7</v>
      </c>
      <c r="H2483" s="4">
        <f t="shared" si="264"/>
        <v>2.3500000000000022E-8</v>
      </c>
      <c r="I2483">
        <v>186100</v>
      </c>
      <c r="J2483">
        <f t="shared" si="266"/>
        <v>0.97068479983879641</v>
      </c>
      <c r="K2483" s="50">
        <f t="shared" si="269"/>
        <v>424.9357532171191</v>
      </c>
      <c r="L2483" s="53">
        <f t="shared" si="265"/>
        <v>3.7123080890031668</v>
      </c>
      <c r="M2483">
        <v>54.900000000000006</v>
      </c>
      <c r="N2483">
        <v>25.1</v>
      </c>
      <c r="O2483">
        <v>531</v>
      </c>
      <c r="P2483">
        <v>50.86</v>
      </c>
      <c r="Q2483">
        <v>5.7</v>
      </c>
      <c r="R2483" s="7">
        <v>21.135999999999999</v>
      </c>
      <c r="S2483" s="8">
        <v>250300</v>
      </c>
      <c r="T2483">
        <v>4</v>
      </c>
      <c r="U2483" s="9">
        <v>20.024000000000001</v>
      </c>
      <c r="V2483" s="9">
        <v>20.062999999999999</v>
      </c>
      <c r="W2483" s="9">
        <v>19.739999999999998</v>
      </c>
      <c r="X2483" s="9">
        <v>20.053999999999998</v>
      </c>
      <c r="Y2483" s="9">
        <v>20.658000000000001</v>
      </c>
    </row>
    <row r="2484" spans="1:25" hidden="1" x14ac:dyDescent="0.3">
      <c r="A2484" t="s">
        <v>2676</v>
      </c>
      <c r="B2484" t="s">
        <v>2677</v>
      </c>
      <c r="C2484" t="s">
        <v>2691</v>
      </c>
      <c r="D2484" t="s">
        <v>29</v>
      </c>
      <c r="E2484" s="52">
        <f>Transportation!E2484/1000000</f>
        <v>8.210000000000001E-6</v>
      </c>
      <c r="F2484" s="55">
        <f t="shared" si="262"/>
        <v>1.984835164835167E-6</v>
      </c>
      <c r="G2484" s="57">
        <f t="shared" si="263"/>
        <v>1.9848351648351672E-7</v>
      </c>
      <c r="H2484" s="4">
        <f t="shared" si="264"/>
        <v>3.1576923076923109E-8</v>
      </c>
      <c r="I2484">
        <v>268200</v>
      </c>
      <c r="J2484">
        <f t="shared" si="266"/>
        <v>0.90504000279642061</v>
      </c>
      <c r="K2484" s="50">
        <f t="shared" si="269"/>
        <v>612.4006932446606</v>
      </c>
      <c r="L2484" s="53">
        <f t="shared" si="265"/>
        <v>4.9882241261400972</v>
      </c>
      <c r="M2484">
        <v>57.400000000000006</v>
      </c>
      <c r="N2484">
        <v>35.4</v>
      </c>
      <c r="O2484">
        <v>547</v>
      </c>
      <c r="P2484">
        <v>51.83</v>
      </c>
      <c r="Q2484">
        <v>5.81</v>
      </c>
      <c r="R2484" s="7">
        <v>15.462</v>
      </c>
      <c r="S2484" s="8">
        <v>277440</v>
      </c>
      <c r="T2484">
        <v>5</v>
      </c>
      <c r="U2484" s="9">
        <v>19.239000000000001</v>
      </c>
      <c r="V2484" s="9">
        <v>19.277999999999999</v>
      </c>
      <c r="W2484" s="9">
        <v>18.574999999999999</v>
      </c>
      <c r="X2484" s="9">
        <v>18.916</v>
      </c>
      <c r="Y2484" s="9">
        <v>19.449000000000002</v>
      </c>
    </row>
    <row r="2485" spans="1:25" hidden="1" x14ac:dyDescent="0.3">
      <c r="A2485" t="s">
        <v>2676</v>
      </c>
      <c r="B2485" t="s">
        <v>2677</v>
      </c>
      <c r="C2485" t="s">
        <v>2692</v>
      </c>
      <c r="D2485" t="s">
        <v>29</v>
      </c>
      <c r="E2485" s="52">
        <f>Transportation!E2485/1000000</f>
        <v>4.3600000000000006E-6</v>
      </c>
      <c r="F2485" s="55">
        <f t="shared" si="262"/>
        <v>1.0540659340659353E-6</v>
      </c>
      <c r="G2485" s="57">
        <f t="shared" si="263"/>
        <v>1.0540659340659353E-7</v>
      </c>
      <c r="H2485" s="4">
        <f t="shared" si="264"/>
        <v>1.6769230769230787E-8</v>
      </c>
      <c r="I2485">
        <v>182100</v>
      </c>
      <c r="J2485">
        <f t="shared" si="266"/>
        <v>0.70788047775947283</v>
      </c>
      <c r="K2485" s="50">
        <f t="shared" si="269"/>
        <v>415.80226040213535</v>
      </c>
      <c r="L2485" s="53">
        <f t="shared" si="265"/>
        <v>2.6490447247223909</v>
      </c>
      <c r="M2485">
        <v>88</v>
      </c>
      <c r="N2485">
        <v>19.400000000000002</v>
      </c>
      <c r="O2485">
        <v>552</v>
      </c>
      <c r="P2485">
        <v>51.7</v>
      </c>
      <c r="Q2485">
        <v>5.23</v>
      </c>
      <c r="R2485" s="7">
        <v>28.456</v>
      </c>
      <c r="S2485" s="8">
        <v>414600</v>
      </c>
      <c r="T2485">
        <v>9</v>
      </c>
      <c r="U2485" s="9">
        <v>20.690999999999999</v>
      </c>
      <c r="V2485" s="9">
        <v>20.725000000000001</v>
      </c>
      <c r="W2485" s="9">
        <v>19.643000000000001</v>
      </c>
      <c r="X2485" s="9">
        <v>20.513000000000002</v>
      </c>
      <c r="Y2485" s="9">
        <v>21.332000000000001</v>
      </c>
    </row>
    <row r="2486" spans="1:25" hidden="1" x14ac:dyDescent="0.3">
      <c r="A2486" t="s">
        <v>2676</v>
      </c>
      <c r="B2486" t="s">
        <v>2677</v>
      </c>
      <c r="C2486" t="s">
        <v>2693</v>
      </c>
      <c r="D2486" t="s">
        <v>29</v>
      </c>
      <c r="E2486" s="52">
        <f>Transportation!E2486/1000000</f>
        <v>7.6199999999999999E-6</v>
      </c>
      <c r="F2486" s="55">
        <f t="shared" si="262"/>
        <v>1.842197802197804E-6</v>
      </c>
      <c r="G2486" s="57">
        <f t="shared" si="263"/>
        <v>1.8421978021978042E-7</v>
      </c>
      <c r="H2486" s="4">
        <f t="shared" si="264"/>
        <v>2.9307692307692336E-8</v>
      </c>
      <c r="I2486">
        <v>279700</v>
      </c>
      <c r="J2486">
        <f t="shared" si="266"/>
        <v>0.80546355917053991</v>
      </c>
      <c r="K2486" s="50">
        <f t="shared" si="269"/>
        <v>638.65948508773886</v>
      </c>
      <c r="L2486" s="53">
        <f t="shared" si="265"/>
        <v>4.6297524776111496</v>
      </c>
      <c r="M2486">
        <v>69.3</v>
      </c>
      <c r="N2486">
        <v>33.6</v>
      </c>
      <c r="O2486">
        <v>552</v>
      </c>
      <c r="P2486">
        <v>51.57</v>
      </c>
      <c r="Q2486">
        <v>5.07</v>
      </c>
      <c r="R2486" s="7">
        <v>16.437000000000001</v>
      </c>
      <c r="S2486" s="8">
        <v>365320</v>
      </c>
      <c r="T2486">
        <v>6</v>
      </c>
      <c r="U2486" s="9">
        <v>19.518000000000001</v>
      </c>
      <c r="V2486" s="9">
        <v>19.562000000000001</v>
      </c>
      <c r="W2486" s="9">
        <v>19.401</v>
      </c>
      <c r="X2486" s="9">
        <v>19.619</v>
      </c>
      <c r="Y2486" s="9">
        <v>20.513000000000002</v>
      </c>
    </row>
    <row r="2487" spans="1:25" hidden="1" x14ac:dyDescent="0.3">
      <c r="A2487" t="s">
        <v>2676</v>
      </c>
      <c r="B2487" t="s">
        <v>2677</v>
      </c>
      <c r="C2487" t="s">
        <v>2694</v>
      </c>
      <c r="D2487" t="s">
        <v>29</v>
      </c>
      <c r="E2487" s="52">
        <f>Transportation!E2487/1000000</f>
        <v>1.15E-5</v>
      </c>
      <c r="F2487" s="55">
        <f t="shared" si="262"/>
        <v>2.7802197802197833E-6</v>
      </c>
      <c r="G2487" s="57">
        <f t="shared" si="263"/>
        <v>2.7802197802197831E-7</v>
      </c>
      <c r="H2487" s="4">
        <f t="shared" si="264"/>
        <v>4.4230769230769273E-8</v>
      </c>
      <c r="I2487">
        <v>535800</v>
      </c>
      <c r="J2487">
        <f t="shared" si="266"/>
        <v>0.6345685190369541</v>
      </c>
      <c r="K2487" s="50">
        <f t="shared" si="269"/>
        <v>1223.4313625670736</v>
      </c>
      <c r="L2487" s="53">
        <f t="shared" si="265"/>
        <v>6.987159250987955</v>
      </c>
      <c r="M2487">
        <v>104</v>
      </c>
      <c r="N2487">
        <v>52.5</v>
      </c>
      <c r="O2487">
        <v>575</v>
      </c>
      <c r="P2487">
        <v>52.07</v>
      </c>
      <c r="Q2487">
        <v>5.09</v>
      </c>
      <c r="R2487" s="7">
        <v>10.971</v>
      </c>
      <c r="S2487" s="8">
        <v>510420</v>
      </c>
      <c r="T2487">
        <v>6</v>
      </c>
      <c r="U2487" s="9">
        <v>19.016999999999999</v>
      </c>
      <c r="V2487" s="9">
        <v>19.102</v>
      </c>
      <c r="W2487" s="9">
        <v>18.381</v>
      </c>
      <c r="X2487" s="9">
        <v>18.963999999999999</v>
      </c>
      <c r="Y2487" s="9">
        <v>19.692</v>
      </c>
    </row>
    <row r="2488" spans="1:25" hidden="1" x14ac:dyDescent="0.3">
      <c r="A2488" t="s">
        <v>2676</v>
      </c>
      <c r="B2488" t="s">
        <v>2677</v>
      </c>
      <c r="C2488" t="s">
        <v>2695</v>
      </c>
      <c r="D2488" t="s">
        <v>29</v>
      </c>
      <c r="E2488" s="52">
        <f>Transportation!E2488/1000000</f>
        <v>2.9100000000000001E-6</v>
      </c>
      <c r="F2488" s="55">
        <f t="shared" si="262"/>
        <v>7.0351648351648426E-7</v>
      </c>
      <c r="G2488" s="57">
        <f t="shared" si="263"/>
        <v>7.0351648351648429E-8</v>
      </c>
      <c r="H2488" s="4">
        <f t="shared" si="264"/>
        <v>1.1192307692307704E-8</v>
      </c>
      <c r="I2488">
        <v>102400</v>
      </c>
      <c r="J2488">
        <f t="shared" si="266"/>
        <v>0.84018790283203126</v>
      </c>
      <c r="K2488" s="50">
        <f t="shared" si="269"/>
        <v>233.81741606358406</v>
      </c>
      <c r="L2488" s="53">
        <f t="shared" si="265"/>
        <v>1.7680550800326047</v>
      </c>
      <c r="M2488">
        <v>29.3</v>
      </c>
      <c r="N2488">
        <v>18.900000000000002</v>
      </c>
      <c r="O2488">
        <v>866</v>
      </c>
      <c r="P2488">
        <v>52.49</v>
      </c>
      <c r="Q2488">
        <v>4.6500000000000004</v>
      </c>
      <c r="R2488" s="7">
        <v>45.750999999999998</v>
      </c>
      <c r="S2488" s="8">
        <v>191740</v>
      </c>
      <c r="T2488">
        <v>4</v>
      </c>
      <c r="U2488" s="9">
        <v>18.498000000000001</v>
      </c>
      <c r="V2488" s="9">
        <v>17.068000000000001</v>
      </c>
      <c r="W2488" s="9">
        <v>18.039000000000001</v>
      </c>
      <c r="X2488" s="9">
        <v>18.283000000000001</v>
      </c>
      <c r="Y2488" s="9">
        <v>18.527000000000001</v>
      </c>
    </row>
    <row r="2489" spans="1:25" hidden="1" x14ac:dyDescent="0.3">
      <c r="A2489" t="s">
        <v>2676</v>
      </c>
      <c r="B2489" t="s">
        <v>2677</v>
      </c>
      <c r="C2489" t="s">
        <v>2696</v>
      </c>
      <c r="D2489" t="s">
        <v>29</v>
      </c>
      <c r="E2489" s="52">
        <f>Transportation!E2489/1000000</f>
        <v>7.0099999999999998E-6</v>
      </c>
      <c r="F2489" s="55">
        <f t="shared" si="262"/>
        <v>1.6947252747252765E-6</v>
      </c>
      <c r="G2489" s="57">
        <f t="shared" si="263"/>
        <v>1.6947252747252766E-7</v>
      </c>
      <c r="H2489" s="4">
        <f t="shared" si="264"/>
        <v>2.6961538461538487E-8</v>
      </c>
      <c r="I2489">
        <v>169300</v>
      </c>
      <c r="J2489">
        <f t="shared" si="266"/>
        <v>1.224177665386887</v>
      </c>
      <c r="K2489" s="50">
        <f t="shared" si="269"/>
        <v>386.57508339418735</v>
      </c>
      <c r="L2489" s="53">
        <f t="shared" si="265"/>
        <v>4.2591292477761362</v>
      </c>
      <c r="M2489">
        <v>26</v>
      </c>
      <c r="N2489">
        <v>33.200000000000003</v>
      </c>
      <c r="O2489">
        <v>631</v>
      </c>
      <c r="P2489">
        <v>52.51</v>
      </c>
      <c r="Q2489">
        <v>6.09</v>
      </c>
      <c r="R2489" s="7">
        <v>19.010999999999999</v>
      </c>
      <c r="S2489">
        <v>79460</v>
      </c>
      <c r="T2489">
        <v>4</v>
      </c>
      <c r="U2489" s="9">
        <v>15.795999999999999</v>
      </c>
      <c r="V2489" s="9">
        <v>15.824999999999999</v>
      </c>
      <c r="W2489" s="9">
        <v>15.734</v>
      </c>
      <c r="X2489" s="9">
        <v>15.856999999999999</v>
      </c>
      <c r="Y2489" s="9">
        <v>16.03</v>
      </c>
    </row>
    <row r="2490" spans="1:25" hidden="1" x14ac:dyDescent="0.3">
      <c r="A2490" t="s">
        <v>2697</v>
      </c>
      <c r="B2490" t="s">
        <v>2698</v>
      </c>
      <c r="C2490" t="s">
        <v>2699</v>
      </c>
      <c r="D2490" t="s">
        <v>448</v>
      </c>
      <c r="E2490" s="52">
        <f>Transportation!E2490/1000000</f>
        <v>8.3499999999999995E-7</v>
      </c>
      <c r="F2490" s="55">
        <f t="shared" si="262"/>
        <v>2.0186813186813205E-7</v>
      </c>
      <c r="G2490" s="57">
        <f t="shared" si="263"/>
        <v>2.0186813186813207E-8</v>
      </c>
      <c r="H2490" s="4">
        <f t="shared" si="264"/>
        <v>3.2115384615384646E-9</v>
      </c>
      <c r="I2490">
        <v>133700</v>
      </c>
      <c r="J2490">
        <f t="shared" si="266"/>
        <v>0.18464538612565443</v>
      </c>
      <c r="K2490" s="50">
        <f t="shared" ref="K2490:K2496" si="270">I2490*CVDNZL</f>
        <v>298.24740040706331</v>
      </c>
      <c r="L2490" s="53">
        <f t="shared" si="265"/>
        <v>0.49563005768221374</v>
      </c>
      <c r="M2490">
        <v>32.1</v>
      </c>
      <c r="N2490">
        <v>23.6</v>
      </c>
      <c r="O2490">
        <v>4380</v>
      </c>
      <c r="P2490">
        <v>-22.25</v>
      </c>
      <c r="Q2490">
        <v>166.45</v>
      </c>
      <c r="R2490" s="7">
        <v>185.32</v>
      </c>
      <c r="S2490">
        <v>0</v>
      </c>
      <c r="T2490">
        <v>2</v>
      </c>
      <c r="U2490" s="9" t="s">
        <v>3975</v>
      </c>
      <c r="V2490" s="9">
        <v>0</v>
      </c>
      <c r="W2490" s="9" t="s">
        <v>3975</v>
      </c>
      <c r="X2490" s="9" t="s">
        <v>3975</v>
      </c>
      <c r="Y2490" s="9" t="s">
        <v>3975</v>
      </c>
    </row>
    <row r="2491" spans="1:25" hidden="1" x14ac:dyDescent="0.3">
      <c r="A2491" t="s">
        <v>2700</v>
      </c>
      <c r="B2491" t="s">
        <v>2701</v>
      </c>
      <c r="C2491" t="s">
        <v>2702</v>
      </c>
      <c r="D2491" t="s">
        <v>114</v>
      </c>
      <c r="E2491" s="52">
        <f>Transportation!E2491/1000000</f>
        <v>4.6000000000000009E-6</v>
      </c>
      <c r="F2491" s="55">
        <f t="shared" si="262"/>
        <v>1.1120879120879134E-6</v>
      </c>
      <c r="G2491" s="57">
        <f t="shared" si="263"/>
        <v>1.1120879120879134E-7</v>
      </c>
      <c r="H2491" s="4">
        <f t="shared" si="264"/>
        <v>1.7692307692307711E-8</v>
      </c>
      <c r="I2491">
        <v>1130000</v>
      </c>
      <c r="J2491">
        <f t="shared" si="266"/>
        <v>0.12035462389380533</v>
      </c>
      <c r="K2491" s="50">
        <f t="shared" si="270"/>
        <v>2520.714752879443</v>
      </c>
      <c r="L2491" s="53">
        <f t="shared" si="265"/>
        <v>2.7304170842373461</v>
      </c>
      <c r="M2491">
        <v>305</v>
      </c>
      <c r="N2491">
        <v>64.7</v>
      </c>
      <c r="O2491">
        <v>1770</v>
      </c>
      <c r="P2491">
        <v>-36.92</v>
      </c>
      <c r="Q2491">
        <v>174.79</v>
      </c>
      <c r="R2491" s="7">
        <v>27.341999999999999</v>
      </c>
      <c r="S2491" s="8">
        <v>739530</v>
      </c>
      <c r="T2491">
        <v>11</v>
      </c>
      <c r="U2491" s="9">
        <v>10.37</v>
      </c>
      <c r="V2491" s="9">
        <v>8.5277999999999992</v>
      </c>
      <c r="W2491" s="9">
        <v>9.0305999999999997</v>
      </c>
      <c r="X2491" s="9">
        <v>10.214</v>
      </c>
      <c r="Y2491" s="9">
        <v>10.877000000000001</v>
      </c>
    </row>
    <row r="2492" spans="1:25" hidden="1" x14ac:dyDescent="0.3">
      <c r="A2492" t="s">
        <v>2700</v>
      </c>
      <c r="B2492" t="s">
        <v>2701</v>
      </c>
      <c r="C2492" t="s">
        <v>2703</v>
      </c>
      <c r="D2492" t="s">
        <v>114</v>
      </c>
      <c r="E2492" s="52">
        <f>Transportation!E2492/1000000</f>
        <v>4.95E-6</v>
      </c>
      <c r="F2492" s="55">
        <f t="shared" si="262"/>
        <v>1.196703296703298E-6</v>
      </c>
      <c r="G2492" s="57">
        <f t="shared" si="263"/>
        <v>1.1967032967032979E-7</v>
      </c>
      <c r="H2492" s="4">
        <f t="shared" si="264"/>
        <v>1.9038461538461557E-8</v>
      </c>
      <c r="I2492">
        <v>345600</v>
      </c>
      <c r="J2492">
        <f t="shared" si="266"/>
        <v>0.42346240234374999</v>
      </c>
      <c r="K2492" s="50">
        <f t="shared" si="270"/>
        <v>770.93718459746515</v>
      </c>
      <c r="L2492" s="53">
        <f t="shared" si="265"/>
        <v>2.9381662102119264</v>
      </c>
      <c r="M2492">
        <v>127</v>
      </c>
      <c r="N2492">
        <v>30.6</v>
      </c>
      <c r="O2492">
        <v>770</v>
      </c>
      <c r="P2492">
        <v>-43.53</v>
      </c>
      <c r="Q2492">
        <v>172.61</v>
      </c>
      <c r="R2492" s="7">
        <v>25.114000000000001</v>
      </c>
      <c r="S2492" s="8">
        <v>249630</v>
      </c>
      <c r="T2492">
        <v>7</v>
      </c>
      <c r="U2492" s="9">
        <v>8.2193000000000005</v>
      </c>
      <c r="V2492" s="9">
        <v>7.3284000000000002</v>
      </c>
      <c r="W2492" s="9">
        <v>7.7294</v>
      </c>
      <c r="X2492" s="9">
        <v>7.8864999999999998</v>
      </c>
      <c r="Y2492" s="9">
        <v>8.2520000000000007</v>
      </c>
    </row>
    <row r="2493" spans="1:25" hidden="1" x14ac:dyDescent="0.3">
      <c r="A2493" t="s">
        <v>2700</v>
      </c>
      <c r="B2493" t="s">
        <v>2701</v>
      </c>
      <c r="C2493" t="s">
        <v>396</v>
      </c>
      <c r="D2493" t="s">
        <v>114</v>
      </c>
      <c r="E2493" s="52">
        <f>Transportation!E2493/1000000</f>
        <v>5.9400000000000007E-6</v>
      </c>
      <c r="F2493" s="55">
        <f t="shared" si="262"/>
        <v>1.4360439560439577E-6</v>
      </c>
      <c r="G2493" s="57">
        <f t="shared" si="263"/>
        <v>1.4360439560439578E-7</v>
      </c>
      <c r="H2493" s="4">
        <f t="shared" si="264"/>
        <v>2.284615384615387E-8</v>
      </c>
      <c r="I2493">
        <v>172300</v>
      </c>
      <c r="J2493">
        <f t="shared" si="266"/>
        <v>1.019259010446895</v>
      </c>
      <c r="K2493" s="50">
        <f t="shared" si="270"/>
        <v>384.35323178860892</v>
      </c>
      <c r="L2493" s="53">
        <f t="shared" si="265"/>
        <v>3.5257994522543123</v>
      </c>
      <c r="M2493">
        <v>48.2</v>
      </c>
      <c r="N2493">
        <v>24.8</v>
      </c>
      <c r="O2493">
        <v>517</v>
      </c>
      <c r="P2493">
        <v>-37.78</v>
      </c>
      <c r="Q2493">
        <v>175.27</v>
      </c>
      <c r="R2493" s="7">
        <v>20.829000000000001</v>
      </c>
      <c r="S2493" s="8">
        <v>126030</v>
      </c>
      <c r="T2493">
        <v>4</v>
      </c>
      <c r="U2493" s="9">
        <v>7.9372999999999996</v>
      </c>
      <c r="V2493" s="9">
        <v>7.9025999999999996</v>
      </c>
      <c r="W2493" s="9">
        <v>7.7294</v>
      </c>
      <c r="X2493" s="9">
        <v>7.8079999999999998</v>
      </c>
      <c r="Y2493" s="9">
        <v>7.9387999999999996</v>
      </c>
    </row>
    <row r="2494" spans="1:25" hidden="1" x14ac:dyDescent="0.3">
      <c r="A2494" t="s">
        <v>2700</v>
      </c>
      <c r="B2494" t="s">
        <v>2701</v>
      </c>
      <c r="C2494" t="s">
        <v>2704</v>
      </c>
      <c r="D2494" t="s">
        <v>114</v>
      </c>
      <c r="E2494" s="52">
        <f>Transportation!E2494/1000000</f>
        <v>7.2099999999999996E-6</v>
      </c>
      <c r="F2494" s="55">
        <f t="shared" si="262"/>
        <v>1.7430769230769247E-6</v>
      </c>
      <c r="G2494" s="57">
        <f t="shared" si="263"/>
        <v>1.7430769230769247E-7</v>
      </c>
      <c r="H2494" s="4">
        <f t="shared" si="264"/>
        <v>2.7730769230769257E-8</v>
      </c>
      <c r="I2494">
        <v>117200</v>
      </c>
      <c r="J2494">
        <f t="shared" si="266"/>
        <v>1.8188255439419796</v>
      </c>
      <c r="K2494" s="50">
        <f t="shared" si="270"/>
        <v>261.44050357298295</v>
      </c>
      <c r="L2494" s="53">
        <f t="shared" si="265"/>
        <v>4.2796319950763619</v>
      </c>
      <c r="M2494">
        <v>25.1</v>
      </c>
      <c r="N2494">
        <v>23.400000000000002</v>
      </c>
      <c r="O2494">
        <v>362</v>
      </c>
      <c r="P2494">
        <v>-39.51</v>
      </c>
      <c r="Q2494">
        <v>176.88</v>
      </c>
      <c r="R2494" s="7">
        <v>15.457000000000001</v>
      </c>
      <c r="S2494">
        <v>47720</v>
      </c>
      <c r="T2494">
        <v>4</v>
      </c>
      <c r="U2494" s="9">
        <v>7.6157000000000004</v>
      </c>
      <c r="V2494" s="9">
        <v>5.3242000000000003</v>
      </c>
      <c r="W2494" s="9">
        <v>7.2565999999999997</v>
      </c>
      <c r="X2494" s="9">
        <v>7.4405999999999999</v>
      </c>
      <c r="Y2494" s="9">
        <v>7.6246</v>
      </c>
    </row>
    <row r="2495" spans="1:25" hidden="1" x14ac:dyDescent="0.3">
      <c r="A2495" t="s">
        <v>2700</v>
      </c>
      <c r="B2495" t="s">
        <v>2701</v>
      </c>
      <c r="C2495" t="s">
        <v>2705</v>
      </c>
      <c r="D2495" t="s">
        <v>114</v>
      </c>
      <c r="E2495" s="52">
        <f>Transportation!E2495/1000000</f>
        <v>2.0600000000000002E-6</v>
      </c>
      <c r="F2495" s="55">
        <f t="shared" si="262"/>
        <v>4.9802197802197864E-7</v>
      </c>
      <c r="G2495" s="57">
        <f t="shared" si="263"/>
        <v>4.9802197802197857E-8</v>
      </c>
      <c r="H2495" s="4">
        <f t="shared" si="264"/>
        <v>7.9230769230769318E-9</v>
      </c>
      <c r="I2495">
        <v>219900</v>
      </c>
      <c r="J2495">
        <f t="shared" si="266"/>
        <v>0.27696531377899047</v>
      </c>
      <c r="K2495" s="50">
        <f t="shared" si="270"/>
        <v>490.53555235238014</v>
      </c>
      <c r="L2495" s="53">
        <f t="shared" si="265"/>
        <v>1.2227519985932462</v>
      </c>
      <c r="M2495">
        <v>65.600000000000009</v>
      </c>
      <c r="N2495">
        <v>27.200000000000003</v>
      </c>
      <c r="O2495">
        <v>1770</v>
      </c>
      <c r="P2495">
        <v>-36.770000000000003</v>
      </c>
      <c r="Q2495">
        <v>174.73</v>
      </c>
      <c r="R2495" s="7">
        <v>65.158000000000001</v>
      </c>
      <c r="S2495" s="8">
        <v>564740</v>
      </c>
      <c r="T2495">
        <v>6</v>
      </c>
      <c r="U2495" s="9">
        <v>10.462</v>
      </c>
      <c r="V2495" s="9">
        <v>10.471</v>
      </c>
      <c r="W2495" s="9">
        <v>9.8550000000000004</v>
      </c>
      <c r="X2495" s="9">
        <v>10.393000000000001</v>
      </c>
      <c r="Y2495" s="9">
        <v>10.877000000000001</v>
      </c>
    </row>
    <row r="2496" spans="1:25" hidden="1" x14ac:dyDescent="0.3">
      <c r="A2496" t="s">
        <v>2700</v>
      </c>
      <c r="B2496" t="s">
        <v>2701</v>
      </c>
      <c r="C2496" t="s">
        <v>2706</v>
      </c>
      <c r="D2496" t="s">
        <v>114</v>
      </c>
      <c r="E2496" s="52">
        <f>Transportation!E2496/1000000</f>
        <v>4.4000000000000002E-6</v>
      </c>
      <c r="F2496" s="55">
        <f t="shared" si="262"/>
        <v>1.063736263736265E-6</v>
      </c>
      <c r="G2496" s="57">
        <f t="shared" si="263"/>
        <v>1.0637362637362649E-7</v>
      </c>
      <c r="H2496" s="4">
        <f t="shared" si="264"/>
        <v>1.6923076923076941E-8</v>
      </c>
      <c r="I2496">
        <v>354200</v>
      </c>
      <c r="J2496">
        <f t="shared" si="266"/>
        <v>0.36727173913043476</v>
      </c>
      <c r="K2496" s="50">
        <f t="shared" si="270"/>
        <v>790.12138537159183</v>
      </c>
      <c r="L2496" s="53">
        <f t="shared" si="265"/>
        <v>2.6117032979661565</v>
      </c>
      <c r="M2496">
        <v>34.6</v>
      </c>
      <c r="N2496">
        <v>60.2</v>
      </c>
      <c r="O2496">
        <v>2040</v>
      </c>
      <c r="P2496">
        <v>-41.31</v>
      </c>
      <c r="Q2496">
        <v>174.78</v>
      </c>
      <c r="R2496" s="7">
        <v>33.887</v>
      </c>
      <c r="S2496">
        <v>33969</v>
      </c>
      <c r="T2496">
        <v>4</v>
      </c>
      <c r="U2496" s="9">
        <v>7.7817999999999996</v>
      </c>
      <c r="V2496" s="9">
        <v>3.0396999999999998</v>
      </c>
      <c r="W2496" s="9">
        <v>7.7817999999999996</v>
      </c>
      <c r="X2496" s="9">
        <v>7.7817999999999996</v>
      </c>
      <c r="Y2496" s="9">
        <v>7.7817999999999996</v>
      </c>
    </row>
    <row r="2497" spans="1:25" hidden="1" x14ac:dyDescent="0.3">
      <c r="A2497" t="s">
        <v>2707</v>
      </c>
      <c r="B2497" t="s">
        <v>2708</v>
      </c>
      <c r="C2497" t="s">
        <v>2556</v>
      </c>
      <c r="D2497" t="s">
        <v>77</v>
      </c>
      <c r="E2497" s="52">
        <f>Transportation!E2497/1000000</f>
        <v>7.6799999999999993E-6</v>
      </c>
      <c r="F2497" s="55">
        <f t="shared" si="262"/>
        <v>1.8567032967032985E-6</v>
      </c>
      <c r="G2497" s="57">
        <f t="shared" si="263"/>
        <v>1.8567032967032985E-7</v>
      </c>
      <c r="H2497" s="4">
        <f t="shared" si="264"/>
        <v>2.9538461538461565E-8</v>
      </c>
      <c r="I2497">
        <v>153200</v>
      </c>
      <c r="J2497">
        <f t="shared" si="266"/>
        <v>1.4821284595300259</v>
      </c>
      <c r="K2497" s="50">
        <f>I2497*CVDNIC</f>
        <v>186.00330271010063</v>
      </c>
      <c r="L2497" s="53">
        <f t="shared" si="265"/>
        <v>2.4811270966189669</v>
      </c>
      <c r="M2497">
        <v>14.9</v>
      </c>
      <c r="N2497">
        <v>39.700000000000003</v>
      </c>
      <c r="O2497">
        <v>745</v>
      </c>
      <c r="P2497">
        <v>12.44</v>
      </c>
      <c r="Q2497">
        <v>-86.88</v>
      </c>
      <c r="R2497" s="7">
        <v>18.763999999999999</v>
      </c>
      <c r="S2497">
        <v>52472</v>
      </c>
      <c r="T2497">
        <v>2</v>
      </c>
      <c r="U2497" s="9">
        <v>10.417</v>
      </c>
      <c r="V2497" s="9">
        <v>10.398999999999999</v>
      </c>
      <c r="W2497" s="9">
        <v>10.163</v>
      </c>
      <c r="X2497" s="9">
        <v>10.29</v>
      </c>
      <c r="Y2497" s="9">
        <v>10.417999999999999</v>
      </c>
    </row>
    <row r="2498" spans="1:25" hidden="1" x14ac:dyDescent="0.3">
      <c r="A2498" t="s">
        <v>2707</v>
      </c>
      <c r="B2498" t="s">
        <v>2708</v>
      </c>
      <c r="C2498" t="s">
        <v>2709</v>
      </c>
      <c r="D2498" t="s">
        <v>77</v>
      </c>
      <c r="E2498" s="52">
        <f>Transportation!E2498/1000000</f>
        <v>1.2E-5</v>
      </c>
      <c r="F2498" s="55">
        <f t="shared" ref="F2498:F2561" si="271">0.241758241758242*E2498</f>
        <v>2.901098901098904E-6</v>
      </c>
      <c r="G2498" s="57">
        <f t="shared" ref="G2498:G2561" si="272">0.0241758241758242*E2498</f>
        <v>2.9010989010989042E-7</v>
      </c>
      <c r="H2498" s="4">
        <f t="shared" ref="H2498:H2561" si="273">0.00384615384615385*E2498</f>
        <v>4.6153846153846199E-8</v>
      </c>
      <c r="I2498">
        <v>1009000</v>
      </c>
      <c r="J2498">
        <f t="shared" si="266"/>
        <v>0.35161992071357778</v>
      </c>
      <c r="K2498" s="50">
        <f>I2498*CVDNIC</f>
        <v>1225.0478618439395</v>
      </c>
      <c r="L2498" s="53">
        <f t="shared" ref="L2498:L2561" si="274">(J2498/10)*K2498*0.09</f>
        <v>3.8767610884671355</v>
      </c>
      <c r="M2498">
        <v>74.400000000000006</v>
      </c>
      <c r="N2498">
        <v>117</v>
      </c>
      <c r="O2498">
        <v>1350</v>
      </c>
      <c r="P2498">
        <v>12.14</v>
      </c>
      <c r="Q2498">
        <v>-86.25</v>
      </c>
      <c r="R2498" s="7">
        <v>11.555999999999999</v>
      </c>
      <c r="S2498" s="8">
        <v>638660</v>
      </c>
      <c r="T2498">
        <v>4</v>
      </c>
      <c r="U2498" s="9">
        <v>8.6675000000000004</v>
      </c>
      <c r="V2498" s="9">
        <v>8.6854999999999993</v>
      </c>
      <c r="W2498" s="9">
        <v>8.0433000000000003</v>
      </c>
      <c r="X2498" s="9">
        <v>8.5381</v>
      </c>
      <c r="Y2498" s="9">
        <v>9.1857000000000006</v>
      </c>
    </row>
    <row r="2499" spans="1:25" hidden="1" x14ac:dyDescent="0.3">
      <c r="A2499" t="s">
        <v>2710</v>
      </c>
      <c r="B2499" t="s">
        <v>2711</v>
      </c>
      <c r="C2499" t="s">
        <v>2712</v>
      </c>
      <c r="D2499" t="s">
        <v>69</v>
      </c>
      <c r="E2499" s="52">
        <f>Transportation!E2499/1000000</f>
        <v>1.1100000000000002E-5</v>
      </c>
      <c r="F2499" s="55">
        <f t="shared" si="271"/>
        <v>2.6835164835164868E-6</v>
      </c>
      <c r="G2499" s="57">
        <f t="shared" si="272"/>
        <v>2.6835164835164868E-7</v>
      </c>
      <c r="H2499" s="4">
        <f t="shared" si="273"/>
        <v>4.269230769230774E-8</v>
      </c>
      <c r="I2499">
        <v>148000</v>
      </c>
      <c r="J2499">
        <f t="shared" ref="J2499:J2562" si="275">((591307500000)*E2499)/(20*I2499)</f>
        <v>2.2174031250000001</v>
      </c>
      <c r="K2499" s="50">
        <f>CVDNER*I2499</f>
        <v>138.13089020579929</v>
      </c>
      <c r="L2499" s="53">
        <f t="shared" si="274"/>
        <v>2.7566268084123409</v>
      </c>
      <c r="M2499">
        <v>11.200000000000001</v>
      </c>
      <c r="N2499">
        <v>44.300000000000004</v>
      </c>
      <c r="O2499">
        <v>532</v>
      </c>
      <c r="P2499">
        <v>13.5</v>
      </c>
      <c r="Q2499">
        <v>7.1</v>
      </c>
      <c r="R2499" s="7">
        <v>12.029</v>
      </c>
      <c r="S2499">
        <v>52957</v>
      </c>
      <c r="T2499">
        <v>4</v>
      </c>
      <c r="U2499" s="9">
        <v>33.631</v>
      </c>
      <c r="V2499" s="9">
        <v>33.692999999999998</v>
      </c>
      <c r="W2499" s="9">
        <v>33.393999999999998</v>
      </c>
      <c r="X2499" s="9">
        <v>33.718000000000004</v>
      </c>
      <c r="Y2499" s="9">
        <v>34.18</v>
      </c>
    </row>
    <row r="2500" spans="1:25" hidden="1" x14ac:dyDescent="0.3">
      <c r="A2500" t="s">
        <v>2710</v>
      </c>
      <c r="B2500" t="s">
        <v>2711</v>
      </c>
      <c r="C2500" t="s">
        <v>2713</v>
      </c>
      <c r="D2500" t="s">
        <v>69</v>
      </c>
      <c r="E2500" s="52">
        <f>Transportation!E2500/1000000</f>
        <v>1.9700000000000005E-5</v>
      </c>
      <c r="F2500" s="55">
        <f t="shared" si="271"/>
        <v>4.7626373626373683E-6</v>
      </c>
      <c r="G2500" s="57">
        <f t="shared" si="272"/>
        <v>4.7626373626373689E-7</v>
      </c>
      <c r="H2500" s="4">
        <f t="shared" si="273"/>
        <v>7.5769230769230862E-8</v>
      </c>
      <c r="I2500">
        <v>752000</v>
      </c>
      <c r="J2500">
        <f t="shared" si="275"/>
        <v>0.77451846742021291</v>
      </c>
      <c r="K2500" s="50">
        <f>CVDNER*I2500</f>
        <v>701.85425293757476</v>
      </c>
      <c r="L2500" s="53">
        <f t="shared" si="274"/>
        <v>4.89239172303812</v>
      </c>
      <c r="M2500">
        <v>62.6</v>
      </c>
      <c r="N2500">
        <v>95</v>
      </c>
      <c r="O2500">
        <v>576</v>
      </c>
      <c r="P2500">
        <v>13.52</v>
      </c>
      <c r="Q2500">
        <v>2.11</v>
      </c>
      <c r="R2500" s="7">
        <v>6.0595999999999997</v>
      </c>
      <c r="S2500">
        <v>37500</v>
      </c>
      <c r="T2500">
        <v>4</v>
      </c>
      <c r="U2500" s="9">
        <v>25.753</v>
      </c>
      <c r="V2500" s="9">
        <v>25.884</v>
      </c>
      <c r="W2500" s="9">
        <v>25.294</v>
      </c>
      <c r="X2500" s="9">
        <v>26.099</v>
      </c>
      <c r="Y2500" s="9">
        <v>26.382000000000001</v>
      </c>
    </row>
    <row r="2501" spans="1:25" hidden="1" x14ac:dyDescent="0.3">
      <c r="A2501" t="s">
        <v>2710</v>
      </c>
      <c r="B2501" t="s">
        <v>2711</v>
      </c>
      <c r="C2501" t="s">
        <v>2714</v>
      </c>
      <c r="D2501" t="s">
        <v>69</v>
      </c>
      <c r="E2501" s="52">
        <f>Transportation!E2501/1000000</f>
        <v>1.1800000000000001E-5</v>
      </c>
      <c r="F2501" s="55">
        <f t="shared" si="271"/>
        <v>2.852747252747256E-6</v>
      </c>
      <c r="G2501" s="57">
        <f t="shared" si="272"/>
        <v>2.8527472527472561E-7</v>
      </c>
      <c r="H2501" s="4">
        <f t="shared" si="273"/>
        <v>4.5384615384615432E-8</v>
      </c>
      <c r="I2501">
        <v>170600</v>
      </c>
      <c r="J2501">
        <f t="shared" si="275"/>
        <v>2.0449673212192261</v>
      </c>
      <c r="K2501" s="50">
        <f>CVDNER*I2501</f>
        <v>159.22385046695513</v>
      </c>
      <c r="L2501" s="53">
        <f t="shared" si="274"/>
        <v>2.9304681386725782</v>
      </c>
      <c r="M2501">
        <v>11.4</v>
      </c>
      <c r="N2501">
        <v>50.5</v>
      </c>
      <c r="O2501">
        <v>550</v>
      </c>
      <c r="P2501">
        <v>13.81</v>
      </c>
      <c r="Q2501">
        <v>8.98</v>
      </c>
      <c r="R2501" s="7">
        <v>10.893000000000001</v>
      </c>
      <c r="S2501">
        <v>22479</v>
      </c>
      <c r="T2501">
        <v>3</v>
      </c>
      <c r="U2501" s="9">
        <v>37.814</v>
      </c>
      <c r="V2501" s="9">
        <v>37.75</v>
      </c>
      <c r="W2501" s="9">
        <v>37.173000000000002</v>
      </c>
      <c r="X2501" s="9">
        <v>37.860999999999997</v>
      </c>
      <c r="Y2501" s="9">
        <v>38.409999999999997</v>
      </c>
    </row>
    <row r="2502" spans="1:25" hidden="1" x14ac:dyDescent="0.3">
      <c r="A2502" t="s">
        <v>2715</v>
      </c>
      <c r="B2502" t="s">
        <v>2716</v>
      </c>
      <c r="C2502" t="s">
        <v>2717</v>
      </c>
      <c r="D2502" t="s">
        <v>69</v>
      </c>
      <c r="E2502" s="52">
        <f>Transportation!E2502/1000000</f>
        <v>3.3600000000000004E-5</v>
      </c>
      <c r="F2502" s="55">
        <f t="shared" si="271"/>
        <v>8.1230769230769322E-6</v>
      </c>
      <c r="G2502" s="57">
        <f t="shared" si="272"/>
        <v>8.1230769230769329E-7</v>
      </c>
      <c r="H2502" s="4">
        <f t="shared" si="273"/>
        <v>1.2923076923076937E-7</v>
      </c>
      <c r="I2502">
        <v>766800</v>
      </c>
      <c r="J2502">
        <f t="shared" si="275"/>
        <v>1.2955093896713616</v>
      </c>
      <c r="K2502" s="50">
        <f t="shared" ref="K2502:K2533" si="276">I2502*CVDNGA</f>
        <v>840.78585082190546</v>
      </c>
      <c r="L2502" s="53">
        <f t="shared" si="274"/>
        <v>9.8032136799834273</v>
      </c>
      <c r="M2502">
        <v>54.6</v>
      </c>
      <c r="N2502">
        <v>104</v>
      </c>
      <c r="O2502">
        <v>365</v>
      </c>
      <c r="P2502">
        <v>5.1100000000000003</v>
      </c>
      <c r="Q2502">
        <v>7.36</v>
      </c>
      <c r="R2502" s="7">
        <v>3.5190999999999999</v>
      </c>
      <c r="S2502" s="8">
        <v>849260</v>
      </c>
      <c r="T2502">
        <v>3</v>
      </c>
      <c r="U2502" s="9">
        <v>17.347000000000001</v>
      </c>
      <c r="V2502" s="9">
        <v>17.260999999999999</v>
      </c>
      <c r="W2502" s="9">
        <v>16.669</v>
      </c>
      <c r="X2502" s="9">
        <v>17.452999999999999</v>
      </c>
      <c r="Y2502" s="9">
        <v>18.867000000000001</v>
      </c>
    </row>
    <row r="2503" spans="1:25" hidden="1" x14ac:dyDescent="0.3">
      <c r="A2503" t="s">
        <v>2715</v>
      </c>
      <c r="B2503" t="s">
        <v>2716</v>
      </c>
      <c r="C2503" t="s">
        <v>2718</v>
      </c>
      <c r="D2503" t="s">
        <v>69</v>
      </c>
      <c r="E2503" s="52">
        <f>Transportation!E2503/1000000</f>
        <v>2.6600000000000003E-5</v>
      </c>
      <c r="F2503" s="55">
        <f t="shared" si="271"/>
        <v>6.4307692307692379E-6</v>
      </c>
      <c r="G2503" s="57">
        <f t="shared" si="272"/>
        <v>6.4307692307692379E-7</v>
      </c>
      <c r="H2503" s="4">
        <f t="shared" si="273"/>
        <v>1.0230769230769242E-7</v>
      </c>
      <c r="I2503">
        <v>516700</v>
      </c>
      <c r="J2503">
        <f t="shared" si="275"/>
        <v>1.5220417553706214</v>
      </c>
      <c r="K2503" s="50">
        <f t="shared" si="276"/>
        <v>566.55457631674301</v>
      </c>
      <c r="L2503" s="53">
        <f t="shared" si="274"/>
        <v>7.7608774966535483</v>
      </c>
      <c r="M2503">
        <v>46.900000000000006</v>
      </c>
      <c r="N2503">
        <v>75.400000000000006</v>
      </c>
      <c r="O2503">
        <v>332</v>
      </c>
      <c r="P2503">
        <v>7.16</v>
      </c>
      <c r="Q2503">
        <v>3.34</v>
      </c>
      <c r="R2503" s="7">
        <v>4.4035000000000002</v>
      </c>
      <c r="S2503" s="8">
        <v>164090</v>
      </c>
      <c r="T2503">
        <v>3</v>
      </c>
      <c r="U2503" s="9">
        <v>19.061</v>
      </c>
      <c r="V2503" s="9">
        <v>19.062999999999999</v>
      </c>
      <c r="W2503" s="9">
        <v>19.061</v>
      </c>
      <c r="X2503" s="9">
        <v>19.061</v>
      </c>
      <c r="Y2503" s="9">
        <v>20.754000000000001</v>
      </c>
    </row>
    <row r="2504" spans="1:25" hidden="1" x14ac:dyDescent="0.3">
      <c r="A2504" t="s">
        <v>2715</v>
      </c>
      <c r="B2504" t="s">
        <v>2716</v>
      </c>
      <c r="C2504" t="s">
        <v>2719</v>
      </c>
      <c r="D2504" t="s">
        <v>69</v>
      </c>
      <c r="E2504" s="52">
        <f>Transportation!E2504/1000000</f>
        <v>2.5600000000000002E-5</v>
      </c>
      <c r="F2504" s="55">
        <f t="shared" si="271"/>
        <v>6.1890109890109957E-6</v>
      </c>
      <c r="G2504" s="57">
        <f t="shared" si="272"/>
        <v>6.1890109890109957E-7</v>
      </c>
      <c r="H2504" s="4">
        <f t="shared" si="273"/>
        <v>9.8461538461538568E-8</v>
      </c>
      <c r="I2504">
        <v>235600</v>
      </c>
      <c r="J2504">
        <f t="shared" si="275"/>
        <v>3.2125365025466897</v>
      </c>
      <c r="K2504" s="50">
        <f t="shared" si="276"/>
        <v>258.33222020558281</v>
      </c>
      <c r="L2504" s="53">
        <f t="shared" si="274"/>
        <v>7.4691151847492776</v>
      </c>
      <c r="M2504">
        <v>11.600000000000001</v>
      </c>
      <c r="N2504">
        <v>69.100000000000009</v>
      </c>
      <c r="O2504">
        <v>348</v>
      </c>
      <c r="P2504">
        <v>7.62</v>
      </c>
      <c r="Q2504">
        <v>5.22</v>
      </c>
      <c r="R2504" s="7">
        <v>5.0368000000000004</v>
      </c>
      <c r="S2504" s="8">
        <v>168880</v>
      </c>
      <c r="T2504">
        <v>3</v>
      </c>
      <c r="U2504" s="9">
        <v>23.802</v>
      </c>
      <c r="V2504" s="9">
        <v>23.620999999999999</v>
      </c>
      <c r="W2504" s="9">
        <v>20.706</v>
      </c>
      <c r="X2504" s="9">
        <v>21.62</v>
      </c>
      <c r="Y2504" s="9">
        <v>23.821000000000002</v>
      </c>
    </row>
    <row r="2505" spans="1:25" hidden="1" x14ac:dyDescent="0.3">
      <c r="A2505" t="s">
        <v>2715</v>
      </c>
      <c r="B2505" t="s">
        <v>2716</v>
      </c>
      <c r="C2505" t="s">
        <v>2720</v>
      </c>
      <c r="D2505" t="s">
        <v>69</v>
      </c>
      <c r="E2505" s="52">
        <f>Transportation!E2505/1000000</f>
        <v>2.6300000000000002E-5</v>
      </c>
      <c r="F2505" s="55">
        <f t="shared" si="271"/>
        <v>6.3582417582417657E-6</v>
      </c>
      <c r="G2505" s="57">
        <f t="shared" si="272"/>
        <v>6.3582417582417655E-7</v>
      </c>
      <c r="H2505" s="4">
        <f t="shared" si="273"/>
        <v>1.0115384615384625E-7</v>
      </c>
      <c r="I2505">
        <v>361200</v>
      </c>
      <c r="J2505">
        <f t="shared" si="275"/>
        <v>2.1527390988372095</v>
      </c>
      <c r="K2505" s="50">
        <f t="shared" si="276"/>
        <v>396.05092503504466</v>
      </c>
      <c r="L2505" s="53">
        <f t="shared" si="274"/>
        <v>7.6733488030822663</v>
      </c>
      <c r="M2505">
        <v>27.3</v>
      </c>
      <c r="N2505">
        <v>69.100000000000009</v>
      </c>
      <c r="O2505">
        <v>305</v>
      </c>
      <c r="P2505">
        <v>7.25</v>
      </c>
      <c r="Q2505">
        <v>5.19</v>
      </c>
      <c r="R2505" s="7">
        <v>4.42</v>
      </c>
      <c r="S2505" s="8">
        <v>108220</v>
      </c>
      <c r="T2505">
        <v>2</v>
      </c>
      <c r="U2505" s="9">
        <v>18.992999999999999</v>
      </c>
      <c r="V2505" s="9">
        <v>19.027999999999999</v>
      </c>
      <c r="W2505" s="9">
        <v>18.963999999999999</v>
      </c>
      <c r="X2505" s="9">
        <v>19.085999999999999</v>
      </c>
      <c r="Y2505" s="9">
        <v>19.207000000000001</v>
      </c>
    </row>
    <row r="2506" spans="1:25" hidden="1" x14ac:dyDescent="0.3">
      <c r="A2506" t="s">
        <v>2715</v>
      </c>
      <c r="B2506" t="s">
        <v>2716</v>
      </c>
      <c r="C2506" t="s">
        <v>2721</v>
      </c>
      <c r="D2506" t="s">
        <v>69</v>
      </c>
      <c r="E2506" s="52">
        <f>Transportation!E2506/1000000</f>
        <v>1.1400000000000001E-5</v>
      </c>
      <c r="F2506" s="55">
        <f t="shared" si="271"/>
        <v>2.7560439560439591E-6</v>
      </c>
      <c r="G2506" s="57">
        <f t="shared" si="272"/>
        <v>2.7560439560439593E-7</v>
      </c>
      <c r="H2506" s="4">
        <f t="shared" si="273"/>
        <v>4.3846153846153893E-8</v>
      </c>
      <c r="I2506">
        <v>148300</v>
      </c>
      <c r="J2506">
        <f t="shared" si="275"/>
        <v>2.2727260620364129</v>
      </c>
      <c r="K2506" s="50">
        <f t="shared" si="276"/>
        <v>162.60894845707952</v>
      </c>
      <c r="L2506" s="53">
        <f t="shared" si="274"/>
        <v>3.3260903557086636</v>
      </c>
      <c r="M2506">
        <v>19.600000000000001</v>
      </c>
      <c r="N2506">
        <v>33.5</v>
      </c>
      <c r="O2506">
        <v>381</v>
      </c>
      <c r="P2506">
        <v>6.21</v>
      </c>
      <c r="Q2506">
        <v>7.06</v>
      </c>
      <c r="R2506" s="7">
        <v>11.374000000000001</v>
      </c>
      <c r="S2506" s="8">
        <v>221470</v>
      </c>
      <c r="T2506">
        <v>2</v>
      </c>
      <c r="U2506" s="9">
        <v>19.835999999999999</v>
      </c>
      <c r="V2506" s="9">
        <v>19.815000000000001</v>
      </c>
      <c r="W2506" s="9">
        <v>19.594999999999999</v>
      </c>
      <c r="X2506" s="9">
        <v>19.739999999999998</v>
      </c>
      <c r="Y2506" s="9">
        <v>19.885000000000002</v>
      </c>
    </row>
    <row r="2507" spans="1:25" hidden="1" x14ac:dyDescent="0.3">
      <c r="A2507" t="s">
        <v>2715</v>
      </c>
      <c r="B2507" t="s">
        <v>2716</v>
      </c>
      <c r="C2507" t="s">
        <v>2722</v>
      </c>
      <c r="D2507" t="s">
        <v>69</v>
      </c>
      <c r="E2507" s="52">
        <f>Transportation!E2507/1000000</f>
        <v>2.1900000000000004E-5</v>
      </c>
      <c r="F2507" s="55">
        <f t="shared" si="271"/>
        <v>5.2945054945055013E-6</v>
      </c>
      <c r="G2507" s="57">
        <f t="shared" si="272"/>
        <v>5.2945054945055011E-7</v>
      </c>
      <c r="H2507" s="4">
        <f t="shared" si="273"/>
        <v>8.4230769230769326E-8</v>
      </c>
      <c r="I2507">
        <v>283700</v>
      </c>
      <c r="J2507">
        <f t="shared" si="275"/>
        <v>2.2822760398308075</v>
      </c>
      <c r="K2507" s="50">
        <f t="shared" si="276"/>
        <v>311.07322102005031</v>
      </c>
      <c r="L2507" s="53">
        <f t="shared" si="274"/>
        <v>6.3895946307034848</v>
      </c>
      <c r="M2507">
        <v>14.8</v>
      </c>
      <c r="N2507">
        <v>73.600000000000009</v>
      </c>
      <c r="O2507">
        <v>422</v>
      </c>
      <c r="P2507">
        <v>10.31</v>
      </c>
      <c r="Q2507">
        <v>9.84</v>
      </c>
      <c r="R2507" s="7">
        <v>5.7302</v>
      </c>
      <c r="S2507">
        <v>34092</v>
      </c>
      <c r="T2507">
        <v>2</v>
      </c>
      <c r="U2507" s="9">
        <v>28.056000000000001</v>
      </c>
      <c r="V2507" s="9">
        <v>28.143999999999998</v>
      </c>
      <c r="W2507" s="9">
        <v>27.984000000000002</v>
      </c>
      <c r="X2507" s="9">
        <v>28.289000000000001</v>
      </c>
      <c r="Y2507" s="9">
        <v>28.594000000000001</v>
      </c>
    </row>
    <row r="2508" spans="1:25" hidden="1" x14ac:dyDescent="0.3">
      <c r="A2508" t="s">
        <v>2715</v>
      </c>
      <c r="B2508" t="s">
        <v>2716</v>
      </c>
      <c r="C2508" t="s">
        <v>2723</v>
      </c>
      <c r="D2508" t="s">
        <v>69</v>
      </c>
      <c r="E2508" s="52">
        <f>Transportation!E2508/1000000</f>
        <v>6.3E-5</v>
      </c>
      <c r="F2508" s="55">
        <f t="shared" si="271"/>
        <v>1.5230769230769246E-5</v>
      </c>
      <c r="G2508" s="57">
        <f t="shared" si="272"/>
        <v>1.5230769230769247E-6</v>
      </c>
      <c r="H2508" s="4">
        <f t="shared" si="273"/>
        <v>2.4230769230769255E-7</v>
      </c>
      <c r="I2508">
        <v>918000</v>
      </c>
      <c r="J2508">
        <f t="shared" si="275"/>
        <v>2.0289963235294119</v>
      </c>
      <c r="K2508" s="50">
        <f t="shared" si="276"/>
        <v>1006.5746101389009</v>
      </c>
      <c r="L2508" s="53">
        <f t="shared" si="274"/>
        <v>18.38102564996893</v>
      </c>
      <c r="M2508">
        <v>126</v>
      </c>
      <c r="N2508">
        <v>81.900000000000006</v>
      </c>
      <c r="O2508">
        <v>117</v>
      </c>
      <c r="P2508">
        <v>6.34</v>
      </c>
      <c r="Q2508">
        <v>5.62</v>
      </c>
      <c r="R2508" s="7">
        <v>1.4260999999999999</v>
      </c>
      <c r="S2508" s="8">
        <v>461030</v>
      </c>
      <c r="T2508">
        <v>7</v>
      </c>
      <c r="U2508" s="9">
        <v>16.593</v>
      </c>
      <c r="V2508" s="9">
        <v>16.632999999999999</v>
      </c>
      <c r="W2508" s="9">
        <v>15.734</v>
      </c>
      <c r="X2508" s="9">
        <v>16.718</v>
      </c>
      <c r="Y2508" s="9">
        <v>19.254999999999999</v>
      </c>
    </row>
    <row r="2509" spans="1:25" hidden="1" x14ac:dyDescent="0.3">
      <c r="A2509" t="s">
        <v>2715</v>
      </c>
      <c r="B2509" t="s">
        <v>2716</v>
      </c>
      <c r="C2509" t="s">
        <v>2724</v>
      </c>
      <c r="D2509" t="s">
        <v>69</v>
      </c>
      <c r="E2509" s="52">
        <f>Transportation!E2509/1000000</f>
        <v>2.0300000000000002E-5</v>
      </c>
      <c r="F2509" s="55">
        <f t="shared" si="271"/>
        <v>4.9076923076923137E-6</v>
      </c>
      <c r="G2509" s="57">
        <f t="shared" si="272"/>
        <v>4.9076923076923128E-7</v>
      </c>
      <c r="H2509" s="4">
        <f t="shared" si="273"/>
        <v>7.8076923076923155E-8</v>
      </c>
      <c r="I2509">
        <v>154100</v>
      </c>
      <c r="J2509">
        <f t="shared" si="275"/>
        <v>3.8947249351070741</v>
      </c>
      <c r="K2509" s="50">
        <f t="shared" si="276"/>
        <v>168.96857017691136</v>
      </c>
      <c r="L2509" s="53">
        <f t="shared" si="274"/>
        <v>5.9227749316566545</v>
      </c>
      <c r="M2509">
        <v>12.3</v>
      </c>
      <c r="N2509">
        <v>44</v>
      </c>
      <c r="O2509">
        <v>291</v>
      </c>
      <c r="P2509">
        <v>9.08</v>
      </c>
      <c r="Q2509">
        <v>6</v>
      </c>
      <c r="R2509" s="7">
        <v>6.6185999999999998</v>
      </c>
      <c r="S2509">
        <v>43133</v>
      </c>
      <c r="T2509">
        <v>4</v>
      </c>
      <c r="U2509" s="9">
        <v>23.614000000000001</v>
      </c>
      <c r="V2509" s="9">
        <v>23.18</v>
      </c>
      <c r="W2509" s="9">
        <v>12.597</v>
      </c>
      <c r="X2509" s="9">
        <v>22.292000000000002</v>
      </c>
      <c r="Y2509" s="9">
        <v>23.963999999999999</v>
      </c>
    </row>
    <row r="2510" spans="1:25" hidden="1" x14ac:dyDescent="0.3">
      <c r="A2510" t="s">
        <v>2715</v>
      </c>
      <c r="B2510" t="s">
        <v>2716</v>
      </c>
      <c r="C2510" t="s">
        <v>2725</v>
      </c>
      <c r="D2510" t="s">
        <v>69</v>
      </c>
      <c r="E2510" s="52">
        <f>Transportation!E2510/1000000</f>
        <v>3.79E-5</v>
      </c>
      <c r="F2510" s="55">
        <f t="shared" si="271"/>
        <v>9.1626373626373719E-6</v>
      </c>
      <c r="G2510" s="57">
        <f t="shared" si="272"/>
        <v>9.1626373626373723E-7</v>
      </c>
      <c r="H2510" s="4">
        <f t="shared" si="273"/>
        <v>1.4576923076923091E-7</v>
      </c>
      <c r="I2510">
        <v>418600</v>
      </c>
      <c r="J2510">
        <f t="shared" si="275"/>
        <v>2.6768459448160535</v>
      </c>
      <c r="K2510" s="50">
        <f t="shared" si="276"/>
        <v>458.98925033131144</v>
      </c>
      <c r="L2510" s="53">
        <f t="shared" si="274"/>
        <v>11.057791621171782</v>
      </c>
      <c r="M2510">
        <v>17</v>
      </c>
      <c r="N2510">
        <v>102</v>
      </c>
      <c r="O2510">
        <v>334</v>
      </c>
      <c r="P2510">
        <v>4.9800000000000004</v>
      </c>
      <c r="Q2510">
        <v>8.32</v>
      </c>
      <c r="R2510" s="7">
        <v>3.2884000000000002</v>
      </c>
      <c r="S2510" s="8">
        <v>263360</v>
      </c>
      <c r="T2510">
        <v>3</v>
      </c>
      <c r="U2510" s="9">
        <v>8.9695</v>
      </c>
      <c r="V2510" s="9">
        <v>10.36</v>
      </c>
      <c r="W2510" s="9">
        <v>8.4602000000000004</v>
      </c>
      <c r="X2510" s="9">
        <v>8.5122</v>
      </c>
      <c r="Y2510" s="9">
        <v>15.537000000000001</v>
      </c>
    </row>
    <row r="2511" spans="1:25" hidden="1" x14ac:dyDescent="0.3">
      <c r="A2511" t="s">
        <v>2715</v>
      </c>
      <c r="B2511" t="s">
        <v>2716</v>
      </c>
      <c r="C2511" t="s">
        <v>2726</v>
      </c>
      <c r="D2511" t="s">
        <v>69</v>
      </c>
      <c r="E2511" s="52">
        <f>Transportation!E2511/1000000</f>
        <v>3.0400000000000004E-5</v>
      </c>
      <c r="F2511" s="55">
        <f t="shared" si="271"/>
        <v>7.3494505494505578E-6</v>
      </c>
      <c r="G2511" s="57">
        <f t="shared" si="272"/>
        <v>7.3494505494505584E-7</v>
      </c>
      <c r="H2511" s="4">
        <f t="shared" si="273"/>
        <v>1.1692307692307706E-7</v>
      </c>
      <c r="I2511">
        <v>234100</v>
      </c>
      <c r="J2511">
        <f t="shared" si="275"/>
        <v>3.8393310551046569</v>
      </c>
      <c r="K2511" s="50">
        <f t="shared" si="276"/>
        <v>256.68749045045394</v>
      </c>
      <c r="L2511" s="53">
        <f t="shared" si="274"/>
        <v>8.8695742818897703</v>
      </c>
      <c r="M2511">
        <v>12</v>
      </c>
      <c r="N2511">
        <v>67.400000000000006</v>
      </c>
      <c r="O2511">
        <v>271</v>
      </c>
      <c r="P2511">
        <v>7.74</v>
      </c>
      <c r="Q2511">
        <v>4.43</v>
      </c>
      <c r="R2511" s="7">
        <v>4.0166000000000004</v>
      </c>
      <c r="S2511">
        <v>61088</v>
      </c>
      <c r="T2511">
        <v>1</v>
      </c>
      <c r="U2511" s="9">
        <v>21.042999999999999</v>
      </c>
      <c r="V2511" s="9">
        <v>21.042999999999999</v>
      </c>
      <c r="W2511" s="9">
        <v>21.042999999999999</v>
      </c>
      <c r="X2511" s="9">
        <v>21.042999999999999</v>
      </c>
      <c r="Y2511" s="9">
        <v>21.042999999999999</v>
      </c>
    </row>
    <row r="2512" spans="1:25" hidden="1" x14ac:dyDescent="0.3">
      <c r="A2512" t="s">
        <v>2715</v>
      </c>
      <c r="B2512" t="s">
        <v>2716</v>
      </c>
      <c r="C2512" t="s">
        <v>2727</v>
      </c>
      <c r="D2512" t="s">
        <v>69</v>
      </c>
      <c r="E2512" s="52">
        <f>Transportation!E2512/1000000</f>
        <v>2.8400000000000003E-5</v>
      </c>
      <c r="F2512" s="55">
        <f t="shared" si="271"/>
        <v>6.865934065934074E-6</v>
      </c>
      <c r="G2512" s="57">
        <f t="shared" si="272"/>
        <v>6.8659340659340738E-7</v>
      </c>
      <c r="H2512" s="4">
        <f t="shared" si="273"/>
        <v>1.0923076923076935E-7</v>
      </c>
      <c r="I2512">
        <v>578000</v>
      </c>
      <c r="J2512">
        <f t="shared" si="275"/>
        <v>1.4526931660899653</v>
      </c>
      <c r="K2512" s="50">
        <f t="shared" si="276"/>
        <v>633.76919897634502</v>
      </c>
      <c r="L2512" s="53">
        <f t="shared" si="274"/>
        <v>8.2860496580812306</v>
      </c>
      <c r="M2512">
        <v>43.2</v>
      </c>
      <c r="N2512">
        <v>87.9</v>
      </c>
      <c r="O2512">
        <v>402</v>
      </c>
      <c r="P2512">
        <v>6.45</v>
      </c>
      <c r="Q2512">
        <v>7.5</v>
      </c>
      <c r="R2512" s="7">
        <v>4.5679999999999996</v>
      </c>
      <c r="S2512" s="8">
        <v>227650</v>
      </c>
      <c r="T2512">
        <v>2</v>
      </c>
      <c r="U2512" s="9">
        <v>19.760000000000002</v>
      </c>
      <c r="V2512" s="9">
        <v>19.754000000000001</v>
      </c>
      <c r="W2512" s="9">
        <v>19.692</v>
      </c>
      <c r="X2512" s="9">
        <v>19.739999999999998</v>
      </c>
      <c r="Y2512" s="9">
        <v>19.788</v>
      </c>
    </row>
    <row r="2513" spans="1:25" hidden="1" x14ac:dyDescent="0.3">
      <c r="A2513" t="s">
        <v>2715</v>
      </c>
      <c r="B2513" t="s">
        <v>2716</v>
      </c>
      <c r="C2513" t="s">
        <v>2728</v>
      </c>
      <c r="D2513" t="s">
        <v>69</v>
      </c>
      <c r="E2513" s="52">
        <f>Transportation!E2513/1000000</f>
        <v>1.08E-5</v>
      </c>
      <c r="F2513" s="55">
        <f t="shared" si="271"/>
        <v>2.6109890109890137E-6</v>
      </c>
      <c r="G2513" s="57">
        <f t="shared" si="272"/>
        <v>2.6109890109890138E-7</v>
      </c>
      <c r="H2513" s="4">
        <f t="shared" si="273"/>
        <v>4.153846153846158E-8</v>
      </c>
      <c r="I2513">
        <v>119500</v>
      </c>
      <c r="J2513">
        <f t="shared" si="275"/>
        <v>2.6720171548117153</v>
      </c>
      <c r="K2513" s="50">
        <f t="shared" si="276"/>
        <v>131.03013715860419</v>
      </c>
      <c r="L2513" s="53">
        <f t="shared" si="274"/>
        <v>3.1510329685661018</v>
      </c>
      <c r="M2513">
        <v>12.4</v>
      </c>
      <c r="N2513">
        <v>33.9</v>
      </c>
      <c r="O2513">
        <v>440</v>
      </c>
      <c r="P2513">
        <v>11.52</v>
      </c>
      <c r="Q2513">
        <v>7.32</v>
      </c>
      <c r="R2513" s="7">
        <v>12.97</v>
      </c>
      <c r="S2513" s="8">
        <v>131380</v>
      </c>
      <c r="T2513">
        <v>3</v>
      </c>
      <c r="U2513" s="9">
        <v>27.751999999999999</v>
      </c>
      <c r="V2513" s="9">
        <v>27.785</v>
      </c>
      <c r="W2513" s="9">
        <v>27.748999999999999</v>
      </c>
      <c r="X2513" s="9">
        <v>28.030999999999999</v>
      </c>
      <c r="Y2513" s="9">
        <v>28.077999999999999</v>
      </c>
    </row>
    <row r="2514" spans="1:25" hidden="1" x14ac:dyDescent="0.3">
      <c r="A2514" t="s">
        <v>2715</v>
      </c>
      <c r="B2514" t="s">
        <v>2716</v>
      </c>
      <c r="C2514" t="s">
        <v>2729</v>
      </c>
      <c r="D2514" t="s">
        <v>69</v>
      </c>
      <c r="E2514" s="52">
        <f>Transportation!E2514/1000000</f>
        <v>1.6100000000000002E-5</v>
      </c>
      <c r="F2514" s="55">
        <f t="shared" si="271"/>
        <v>3.8923076923076969E-6</v>
      </c>
      <c r="G2514" s="57">
        <f t="shared" si="272"/>
        <v>3.8923076923076966E-7</v>
      </c>
      <c r="H2514" s="4">
        <f t="shared" si="273"/>
        <v>6.1923076923076987E-8</v>
      </c>
      <c r="I2514">
        <v>163000</v>
      </c>
      <c r="J2514">
        <f t="shared" si="275"/>
        <v>2.9202609662576693</v>
      </c>
      <c r="K2514" s="50">
        <f t="shared" si="276"/>
        <v>178.72730005734297</v>
      </c>
      <c r="L2514" s="53">
        <f t="shared" si="274"/>
        <v>4.6973732216587267</v>
      </c>
      <c r="M2514">
        <v>12.9</v>
      </c>
      <c r="N2514">
        <v>45.400000000000006</v>
      </c>
      <c r="O2514">
        <v>380</v>
      </c>
      <c r="P2514">
        <v>7.33</v>
      </c>
      <c r="Q2514">
        <v>8.99</v>
      </c>
      <c r="R2514" s="7">
        <v>8.3800000000000008</v>
      </c>
      <c r="S2514">
        <v>45966</v>
      </c>
      <c r="T2514">
        <v>2</v>
      </c>
      <c r="U2514" s="9">
        <v>12.959</v>
      </c>
      <c r="V2514" s="9">
        <v>14.808</v>
      </c>
      <c r="W2514" s="9">
        <v>11.487</v>
      </c>
      <c r="X2514" s="9">
        <v>17.678000000000001</v>
      </c>
      <c r="Y2514" s="9">
        <v>23.867999999999999</v>
      </c>
    </row>
    <row r="2515" spans="1:25" hidden="1" x14ac:dyDescent="0.3">
      <c r="A2515" t="s">
        <v>2715</v>
      </c>
      <c r="B2515" t="s">
        <v>2716</v>
      </c>
      <c r="C2515" t="s">
        <v>2730</v>
      </c>
      <c r="D2515" t="s">
        <v>69</v>
      </c>
      <c r="E2515" s="52">
        <f>Transportation!E2515/1000000</f>
        <v>1.91E-5</v>
      </c>
      <c r="F2515" s="55">
        <f t="shared" si="271"/>
        <v>4.6175824175824221E-6</v>
      </c>
      <c r="G2515" s="57">
        <f t="shared" si="272"/>
        <v>4.6175824175824224E-7</v>
      </c>
      <c r="H2515" s="4">
        <f t="shared" si="273"/>
        <v>7.346153846153853E-8</v>
      </c>
      <c r="I2515">
        <v>224600</v>
      </c>
      <c r="J2515">
        <f t="shared" si="275"/>
        <v>2.5142415961709705</v>
      </c>
      <c r="K2515" s="50">
        <f t="shared" si="276"/>
        <v>246.27086866797075</v>
      </c>
      <c r="L2515" s="53">
        <f t="shared" si="274"/>
        <v>5.5726601573715318</v>
      </c>
      <c r="M2515">
        <v>12.3</v>
      </c>
      <c r="N2515">
        <v>64.100000000000009</v>
      </c>
      <c r="O2515">
        <v>443</v>
      </c>
      <c r="P2515">
        <v>10.29</v>
      </c>
      <c r="Q2515">
        <v>11.17</v>
      </c>
      <c r="R2515" s="7">
        <v>6.9023000000000003</v>
      </c>
      <c r="S2515">
        <v>79993</v>
      </c>
      <c r="T2515">
        <v>3</v>
      </c>
      <c r="U2515" s="9">
        <v>29.952999999999999</v>
      </c>
      <c r="V2515" s="9">
        <v>29.966999999999999</v>
      </c>
      <c r="W2515" s="9">
        <v>29.952000000000002</v>
      </c>
      <c r="X2515" s="9">
        <v>29.998999999999999</v>
      </c>
      <c r="Y2515" s="9">
        <v>30.978999999999999</v>
      </c>
    </row>
    <row r="2516" spans="1:25" hidden="1" x14ac:dyDescent="0.3">
      <c r="A2516" t="s">
        <v>2715</v>
      </c>
      <c r="B2516" t="s">
        <v>2716</v>
      </c>
      <c r="C2516" t="s">
        <v>2731</v>
      </c>
      <c r="D2516" t="s">
        <v>69</v>
      </c>
      <c r="E2516" s="52">
        <f>Transportation!E2516/1000000</f>
        <v>1.7199999999999998E-5</v>
      </c>
      <c r="F2516" s="55">
        <f t="shared" si="271"/>
        <v>4.1582417582417622E-6</v>
      </c>
      <c r="G2516" s="57">
        <f t="shared" si="272"/>
        <v>4.1582417582417622E-7</v>
      </c>
      <c r="H2516" s="4">
        <f t="shared" si="273"/>
        <v>6.6153846153846206E-8</v>
      </c>
      <c r="I2516">
        <v>196400</v>
      </c>
      <c r="J2516">
        <f t="shared" si="275"/>
        <v>2.5892283604887978</v>
      </c>
      <c r="K2516" s="50">
        <f t="shared" si="276"/>
        <v>215.34994927154699</v>
      </c>
      <c r="L2516" s="53">
        <f t="shared" si="274"/>
        <v>5.0183117647534203</v>
      </c>
      <c r="M2516">
        <v>13.8</v>
      </c>
      <c r="N2516">
        <v>52.900000000000006</v>
      </c>
      <c r="O2516">
        <v>431</v>
      </c>
      <c r="P2516">
        <v>12.17</v>
      </c>
      <c r="Q2516">
        <v>6.66</v>
      </c>
      <c r="R2516" s="7">
        <v>8.1517999999999997</v>
      </c>
      <c r="S2516">
        <v>13546</v>
      </c>
      <c r="T2516">
        <v>1</v>
      </c>
      <c r="U2516" s="9">
        <v>28.922999999999998</v>
      </c>
      <c r="V2516" s="9">
        <v>28.922999999999998</v>
      </c>
      <c r="W2516" s="9">
        <v>28.922999999999998</v>
      </c>
      <c r="X2516" s="9">
        <v>28.922999999999998</v>
      </c>
      <c r="Y2516" s="9">
        <v>28.922999999999998</v>
      </c>
    </row>
    <row r="2517" spans="1:25" hidden="1" x14ac:dyDescent="0.3">
      <c r="A2517" t="s">
        <v>2715</v>
      </c>
      <c r="B2517" t="s">
        <v>2716</v>
      </c>
      <c r="C2517" t="s">
        <v>2732</v>
      </c>
      <c r="D2517" t="s">
        <v>69</v>
      </c>
      <c r="E2517" s="52">
        <f>Transportation!E2517/1000000</f>
        <v>4.4800000000000005E-5</v>
      </c>
      <c r="F2517" s="55">
        <f t="shared" si="271"/>
        <v>1.0830769230769242E-5</v>
      </c>
      <c r="G2517" s="57">
        <f t="shared" si="272"/>
        <v>1.0830769230769242E-6</v>
      </c>
      <c r="H2517" s="4">
        <f t="shared" si="273"/>
        <v>1.7230769230769248E-7</v>
      </c>
      <c r="I2517">
        <v>2160000</v>
      </c>
      <c r="J2517">
        <f t="shared" si="275"/>
        <v>0.61320777777777791</v>
      </c>
      <c r="K2517" s="50">
        <f t="shared" si="276"/>
        <v>2368.410847385649</v>
      </c>
      <c r="L2517" s="53">
        <f t="shared" si="274"/>
        <v>13.070951573311239</v>
      </c>
      <c r="M2517">
        <v>259</v>
      </c>
      <c r="N2517">
        <v>134</v>
      </c>
      <c r="O2517">
        <v>315</v>
      </c>
      <c r="P2517">
        <v>7.39</v>
      </c>
      <c r="Q2517">
        <v>3.91</v>
      </c>
      <c r="R2517" s="7">
        <v>2.3473000000000002</v>
      </c>
      <c r="S2517" s="8">
        <v>1813700</v>
      </c>
      <c r="T2517">
        <v>9</v>
      </c>
      <c r="U2517" s="9">
        <v>20.088000000000001</v>
      </c>
      <c r="V2517" s="9">
        <v>19.920999999999999</v>
      </c>
      <c r="W2517" s="9">
        <v>18.916</v>
      </c>
      <c r="X2517" s="9">
        <v>19.739999999999998</v>
      </c>
      <c r="Y2517" s="9">
        <v>20.706</v>
      </c>
    </row>
    <row r="2518" spans="1:25" hidden="1" x14ac:dyDescent="0.3">
      <c r="A2518" t="s">
        <v>2715</v>
      </c>
      <c r="B2518" t="s">
        <v>2716</v>
      </c>
      <c r="C2518" t="s">
        <v>2733</v>
      </c>
      <c r="D2518" t="s">
        <v>69</v>
      </c>
      <c r="E2518" s="52">
        <f>Transportation!E2518/1000000</f>
        <v>2.7500000000000001E-5</v>
      </c>
      <c r="F2518" s="55">
        <f t="shared" si="271"/>
        <v>6.6483516483516556E-6</v>
      </c>
      <c r="G2518" s="57">
        <f t="shared" si="272"/>
        <v>6.6483516483516554E-7</v>
      </c>
      <c r="H2518" s="4">
        <f t="shared" si="273"/>
        <v>1.0576923076923088E-7</v>
      </c>
      <c r="I2518">
        <v>307300</v>
      </c>
      <c r="J2518">
        <f t="shared" si="275"/>
        <v>2.6457787585421411</v>
      </c>
      <c r="K2518" s="50">
        <f t="shared" si="276"/>
        <v>336.95030250074535</v>
      </c>
      <c r="L2518" s="53">
        <f t="shared" si="274"/>
        <v>8.023463577367389</v>
      </c>
      <c r="M2518">
        <v>24.1</v>
      </c>
      <c r="N2518">
        <v>62.6</v>
      </c>
      <c r="O2518">
        <v>271</v>
      </c>
      <c r="P2518">
        <v>7.48</v>
      </c>
      <c r="Q2518">
        <v>4.55</v>
      </c>
      <c r="R2518" s="7">
        <v>4.3272000000000004</v>
      </c>
      <c r="S2518" s="8">
        <v>143160</v>
      </c>
      <c r="T2518">
        <v>2</v>
      </c>
      <c r="U2518" s="9">
        <v>19.940000000000001</v>
      </c>
      <c r="V2518" s="9">
        <v>20.024000000000001</v>
      </c>
      <c r="W2518" s="9">
        <v>19.934000000000001</v>
      </c>
      <c r="X2518" s="9">
        <v>20.367999999999999</v>
      </c>
      <c r="Y2518" s="9">
        <v>20.803000000000001</v>
      </c>
    </row>
    <row r="2519" spans="1:25" hidden="1" x14ac:dyDescent="0.3">
      <c r="A2519" t="s">
        <v>2715</v>
      </c>
      <c r="B2519" t="s">
        <v>2716</v>
      </c>
      <c r="C2519" t="s">
        <v>2734</v>
      </c>
      <c r="D2519" t="s">
        <v>69</v>
      </c>
      <c r="E2519" s="52">
        <f>Transportation!E2519/1000000</f>
        <v>1.3100000000000002E-5</v>
      </c>
      <c r="F2519" s="55">
        <f t="shared" si="271"/>
        <v>3.1670329670329705E-6</v>
      </c>
      <c r="G2519" s="57">
        <f t="shared" si="272"/>
        <v>3.1670329670329708E-7</v>
      </c>
      <c r="H2519" s="4">
        <f t="shared" si="273"/>
        <v>5.0384615384615437E-8</v>
      </c>
      <c r="I2519">
        <v>103300</v>
      </c>
      <c r="J2519">
        <f t="shared" si="275"/>
        <v>3.7493360358180063</v>
      </c>
      <c r="K2519" s="50">
        <f t="shared" si="276"/>
        <v>113.26705580321183</v>
      </c>
      <c r="L2519" s="53">
        <f t="shared" si="274"/>
        <v>3.8220862859459199</v>
      </c>
      <c r="M2519">
        <v>8.56</v>
      </c>
      <c r="N2519">
        <v>35.300000000000004</v>
      </c>
      <c r="O2519">
        <v>351</v>
      </c>
      <c r="P2519">
        <v>7.85</v>
      </c>
      <c r="Q2519">
        <v>4.4800000000000004</v>
      </c>
      <c r="R2519" s="7">
        <v>9.9392999999999994</v>
      </c>
      <c r="S2519" s="8">
        <v>203540</v>
      </c>
      <c r="T2519">
        <v>1</v>
      </c>
      <c r="U2519" s="9">
        <v>20.61</v>
      </c>
      <c r="V2519" s="9">
        <v>20.61</v>
      </c>
      <c r="W2519" s="9">
        <v>20.61</v>
      </c>
      <c r="X2519" s="9">
        <v>20.61</v>
      </c>
      <c r="Y2519" s="9">
        <v>20.61</v>
      </c>
    </row>
    <row r="2520" spans="1:25" hidden="1" x14ac:dyDescent="0.3">
      <c r="A2520" t="s">
        <v>2715</v>
      </c>
      <c r="B2520" t="s">
        <v>2716</v>
      </c>
      <c r="C2520" t="s">
        <v>2735</v>
      </c>
      <c r="D2520" t="s">
        <v>69</v>
      </c>
      <c r="E2520" s="52">
        <f>Transportation!E2520/1000000</f>
        <v>1.88E-5</v>
      </c>
      <c r="F2520" s="55">
        <f t="shared" si="271"/>
        <v>4.5450549450549498E-6</v>
      </c>
      <c r="G2520" s="57">
        <f t="shared" si="272"/>
        <v>4.5450549450549499E-7</v>
      </c>
      <c r="H2520" s="4">
        <f t="shared" si="273"/>
        <v>7.2307692307692377E-8</v>
      </c>
      <c r="I2520">
        <v>112800</v>
      </c>
      <c r="J2520">
        <f t="shared" si="275"/>
        <v>4.9275624999999996</v>
      </c>
      <c r="K2520" s="50">
        <f t="shared" si="276"/>
        <v>123.68367758569501</v>
      </c>
      <c r="L2520" s="53">
        <f t="shared" si="274"/>
        <v>5.4851314638002506</v>
      </c>
      <c r="M2520">
        <v>5.23</v>
      </c>
      <c r="N2520">
        <v>49.300000000000004</v>
      </c>
      <c r="O2520">
        <v>361</v>
      </c>
      <c r="P2520">
        <v>8.84</v>
      </c>
      <c r="Q2520">
        <v>3.76</v>
      </c>
      <c r="R2520" s="7">
        <v>7.3109999999999999</v>
      </c>
      <c r="S2520">
        <v>17044</v>
      </c>
      <c r="T2520">
        <v>1</v>
      </c>
      <c r="U2520" s="9">
        <v>26.713000000000001</v>
      </c>
      <c r="V2520" s="9">
        <v>26.713000000000001</v>
      </c>
      <c r="W2520" s="9">
        <v>26.713000000000001</v>
      </c>
      <c r="X2520" s="9">
        <v>26.713000000000001</v>
      </c>
      <c r="Y2520" s="9">
        <v>26.713000000000001</v>
      </c>
    </row>
    <row r="2521" spans="1:25" hidden="1" x14ac:dyDescent="0.3">
      <c r="A2521" t="s">
        <v>2715</v>
      </c>
      <c r="B2521" t="s">
        <v>2716</v>
      </c>
      <c r="C2521" t="s">
        <v>2736</v>
      </c>
      <c r="D2521" t="s">
        <v>69</v>
      </c>
      <c r="E2521" s="52">
        <f>Transportation!E2521/1000000</f>
        <v>3.3800000000000002E-5</v>
      </c>
      <c r="F2521" s="55">
        <f t="shared" si="271"/>
        <v>8.1714285714285798E-6</v>
      </c>
      <c r="G2521" s="57">
        <f t="shared" si="272"/>
        <v>8.1714285714285805E-7</v>
      </c>
      <c r="H2521" s="4">
        <f t="shared" si="273"/>
        <v>1.3000000000000013E-7</v>
      </c>
      <c r="I2521">
        <v>182100</v>
      </c>
      <c r="J2521">
        <f t="shared" si="275"/>
        <v>5.487697281713344</v>
      </c>
      <c r="K2521" s="50">
        <f t="shared" si="276"/>
        <v>199.67019227265126</v>
      </c>
      <c r="L2521" s="53">
        <f t="shared" si="274"/>
        <v>9.861566142364282</v>
      </c>
      <c r="M2521">
        <v>25</v>
      </c>
      <c r="N2521">
        <v>36.5</v>
      </c>
      <c r="O2521">
        <v>113</v>
      </c>
      <c r="P2521">
        <v>6.82</v>
      </c>
      <c r="Q2521">
        <v>3.92</v>
      </c>
      <c r="R2521" s="7">
        <v>3.1049000000000002</v>
      </c>
      <c r="S2521" s="8">
        <v>154540</v>
      </c>
      <c r="T2521">
        <v>3</v>
      </c>
      <c r="U2521" s="9">
        <v>19.390999999999998</v>
      </c>
      <c r="V2521" s="9">
        <v>19.337</v>
      </c>
      <c r="W2521" s="9">
        <v>18.818000000000001</v>
      </c>
      <c r="X2521" s="9">
        <v>19.303999999999998</v>
      </c>
      <c r="Y2521" s="9">
        <v>19.401</v>
      </c>
    </row>
    <row r="2522" spans="1:25" hidden="1" x14ac:dyDescent="0.3">
      <c r="A2522" t="s">
        <v>2715</v>
      </c>
      <c r="B2522" t="s">
        <v>2716</v>
      </c>
      <c r="C2522" t="s">
        <v>2737</v>
      </c>
      <c r="D2522" t="s">
        <v>69</v>
      </c>
      <c r="E2522" s="52">
        <f>Transportation!E2522/1000000</f>
        <v>3.4399999999999996E-5</v>
      </c>
      <c r="F2522" s="55">
        <f t="shared" si="271"/>
        <v>8.3164835164835244E-6</v>
      </c>
      <c r="G2522" s="57">
        <f t="shared" si="272"/>
        <v>8.3164835164835244E-7</v>
      </c>
      <c r="H2522" s="4">
        <f t="shared" si="273"/>
        <v>1.3230769230769241E-7</v>
      </c>
      <c r="I2522">
        <v>271600</v>
      </c>
      <c r="J2522">
        <f t="shared" si="275"/>
        <v>3.7446572164948448</v>
      </c>
      <c r="K2522" s="50">
        <f t="shared" si="276"/>
        <v>297.80573432867698</v>
      </c>
      <c r="L2522" s="53">
        <f t="shared" si="274"/>
        <v>10.036623529506841</v>
      </c>
      <c r="M2522">
        <v>8.6300000000000008</v>
      </c>
      <c r="N2522">
        <v>92.4</v>
      </c>
      <c r="O2522">
        <v>348</v>
      </c>
      <c r="P2522">
        <v>7.49</v>
      </c>
      <c r="Q2522">
        <v>5.23</v>
      </c>
      <c r="R2522" s="7">
        <v>3.7664</v>
      </c>
      <c r="S2522" s="8">
        <v>121010</v>
      </c>
      <c r="T2522">
        <v>2</v>
      </c>
      <c r="U2522" s="9">
        <v>20.196000000000002</v>
      </c>
      <c r="V2522" s="9">
        <v>20.391999999999999</v>
      </c>
      <c r="W2522" s="9">
        <v>19.934000000000001</v>
      </c>
      <c r="X2522" s="9">
        <v>20.777000000000001</v>
      </c>
      <c r="Y2522" s="9">
        <v>21.62</v>
      </c>
    </row>
    <row r="2523" spans="1:25" hidden="1" x14ac:dyDescent="0.3">
      <c r="A2523" t="s">
        <v>2715</v>
      </c>
      <c r="B2523" t="s">
        <v>2716</v>
      </c>
      <c r="C2523" t="s">
        <v>2738</v>
      </c>
      <c r="D2523" t="s">
        <v>69</v>
      </c>
      <c r="E2523" s="52">
        <f>Transportation!E2523/1000000</f>
        <v>1.7199999999999998E-5</v>
      </c>
      <c r="F2523" s="55">
        <f t="shared" si="271"/>
        <v>4.1582417582417622E-6</v>
      </c>
      <c r="G2523" s="57">
        <f t="shared" si="272"/>
        <v>4.1582417582417622E-7</v>
      </c>
      <c r="H2523" s="4">
        <f t="shared" si="273"/>
        <v>6.6153846153846206E-8</v>
      </c>
      <c r="I2523">
        <v>183300</v>
      </c>
      <c r="J2523">
        <f t="shared" si="275"/>
        <v>2.7742741407528637</v>
      </c>
      <c r="K2523" s="50">
        <f t="shared" si="276"/>
        <v>200.98597607675438</v>
      </c>
      <c r="L2523" s="53">
        <f t="shared" si="274"/>
        <v>5.0183117647534203</v>
      </c>
      <c r="M2523">
        <v>16.400000000000002</v>
      </c>
      <c r="N2523">
        <v>45.300000000000004</v>
      </c>
      <c r="O2523">
        <v>315</v>
      </c>
      <c r="P2523">
        <v>7.37</v>
      </c>
      <c r="Q2523">
        <v>4.18</v>
      </c>
      <c r="R2523" s="7">
        <v>6.9494999999999996</v>
      </c>
      <c r="S2523">
        <v>99988</v>
      </c>
      <c r="T2523">
        <v>2</v>
      </c>
      <c r="U2523" s="9">
        <v>19.885000000000002</v>
      </c>
      <c r="V2523" s="9">
        <v>19.884</v>
      </c>
      <c r="W2523" s="9">
        <v>19.837</v>
      </c>
      <c r="X2523" s="9">
        <v>19.861000000000001</v>
      </c>
      <c r="Y2523" s="9">
        <v>19.885000000000002</v>
      </c>
    </row>
    <row r="2524" spans="1:25" hidden="1" x14ac:dyDescent="0.3">
      <c r="A2524" t="s">
        <v>2715</v>
      </c>
      <c r="B2524" t="s">
        <v>2716</v>
      </c>
      <c r="C2524" t="s">
        <v>2739</v>
      </c>
      <c r="D2524" t="s">
        <v>69</v>
      </c>
      <c r="E2524" s="52">
        <f>Transportation!E2524/1000000</f>
        <v>1.1200000000000001E-5</v>
      </c>
      <c r="F2524" s="55">
        <f t="shared" si="271"/>
        <v>2.7076923076923106E-6</v>
      </c>
      <c r="G2524" s="57">
        <f t="shared" si="272"/>
        <v>2.7076923076923106E-7</v>
      </c>
      <c r="H2524" s="4">
        <f t="shared" si="273"/>
        <v>4.307692307692312E-8</v>
      </c>
      <c r="I2524">
        <v>125900</v>
      </c>
      <c r="J2524">
        <f t="shared" si="275"/>
        <v>2.6301207307386818</v>
      </c>
      <c r="K2524" s="50">
        <f t="shared" si="276"/>
        <v>138.0476507804876</v>
      </c>
      <c r="L2524" s="53">
        <f t="shared" si="274"/>
        <v>3.2677378933278098</v>
      </c>
      <c r="M2524">
        <v>16.8</v>
      </c>
      <c r="N2524">
        <v>30.700000000000003</v>
      </c>
      <c r="O2524">
        <v>351</v>
      </c>
      <c r="P2524">
        <v>7.91</v>
      </c>
      <c r="Q2524">
        <v>4.68</v>
      </c>
      <c r="R2524" s="7">
        <v>11.42</v>
      </c>
      <c r="S2524" s="8">
        <v>340320</v>
      </c>
      <c r="T2524">
        <v>4</v>
      </c>
      <c r="U2524" s="9">
        <v>20.861000000000001</v>
      </c>
      <c r="V2524" s="9">
        <v>20.779</v>
      </c>
      <c r="W2524" s="9">
        <v>19.934000000000001</v>
      </c>
      <c r="X2524" s="9">
        <v>20.465</v>
      </c>
      <c r="Y2524" s="9">
        <v>21.14</v>
      </c>
    </row>
    <row r="2525" spans="1:25" hidden="1" x14ac:dyDescent="0.3">
      <c r="A2525" t="s">
        <v>2715</v>
      </c>
      <c r="B2525" t="s">
        <v>2716</v>
      </c>
      <c r="C2525" t="s">
        <v>2740</v>
      </c>
      <c r="D2525" t="s">
        <v>69</v>
      </c>
      <c r="E2525" s="52">
        <f>Transportation!E2525/1000000</f>
        <v>2.0100000000000001E-5</v>
      </c>
      <c r="F2525" s="55">
        <f t="shared" si="271"/>
        <v>4.8593406593406644E-6</v>
      </c>
      <c r="G2525" s="57">
        <f t="shared" si="272"/>
        <v>4.8593406593406642E-7</v>
      </c>
      <c r="H2525" s="4">
        <f t="shared" si="273"/>
        <v>7.7307692307692382E-8</v>
      </c>
      <c r="I2525">
        <v>229300</v>
      </c>
      <c r="J2525">
        <f t="shared" si="275"/>
        <v>2.5916442978630614</v>
      </c>
      <c r="K2525" s="50">
        <f t="shared" si="276"/>
        <v>251.42435523404137</v>
      </c>
      <c r="L2525" s="53">
        <f t="shared" si="274"/>
        <v>5.8644224692758016</v>
      </c>
      <c r="M2525">
        <v>25.200000000000003</v>
      </c>
      <c r="N2525">
        <v>45.7</v>
      </c>
      <c r="O2525">
        <v>271</v>
      </c>
      <c r="P2525">
        <v>7.63</v>
      </c>
      <c r="Q2525">
        <v>4.74</v>
      </c>
      <c r="R2525" s="7">
        <v>5.9272</v>
      </c>
      <c r="S2525" s="8">
        <v>138660</v>
      </c>
      <c r="T2525">
        <v>2</v>
      </c>
      <c r="U2525" s="9">
        <v>19.111000000000001</v>
      </c>
      <c r="V2525" s="9">
        <v>19.141999999999999</v>
      </c>
      <c r="W2525" s="9">
        <v>19.11</v>
      </c>
      <c r="X2525" s="9">
        <v>19.57</v>
      </c>
      <c r="Y2525" s="9">
        <v>20.03</v>
      </c>
    </row>
    <row r="2526" spans="1:25" hidden="1" x14ac:dyDescent="0.3">
      <c r="A2526" t="s">
        <v>2715</v>
      </c>
      <c r="B2526" t="s">
        <v>2716</v>
      </c>
      <c r="C2526" t="s">
        <v>2741</v>
      </c>
      <c r="D2526" t="s">
        <v>69</v>
      </c>
      <c r="E2526" s="52">
        <f>Transportation!E2526/1000000</f>
        <v>3.79E-5</v>
      </c>
      <c r="F2526" s="55">
        <f t="shared" si="271"/>
        <v>9.1626373626373719E-6</v>
      </c>
      <c r="G2526" s="57">
        <f t="shared" si="272"/>
        <v>9.1626373626373723E-7</v>
      </c>
      <c r="H2526" s="4">
        <f t="shared" si="273"/>
        <v>1.4576923076923091E-7</v>
      </c>
      <c r="I2526">
        <v>732700</v>
      </c>
      <c r="J2526">
        <f t="shared" si="275"/>
        <v>1.5293131056366862</v>
      </c>
      <c r="K2526" s="50">
        <f t="shared" si="276"/>
        <v>803.39566105530787</v>
      </c>
      <c r="L2526" s="53">
        <f t="shared" si="274"/>
        <v>11.057791621171782</v>
      </c>
      <c r="M2526">
        <v>45.800000000000004</v>
      </c>
      <c r="N2526">
        <v>108</v>
      </c>
      <c r="O2526">
        <v>362</v>
      </c>
      <c r="P2526">
        <v>8.49</v>
      </c>
      <c r="Q2526">
        <v>4.54</v>
      </c>
      <c r="R2526" s="7">
        <v>3.3431999999999999</v>
      </c>
      <c r="S2526" s="8">
        <v>204310</v>
      </c>
      <c r="T2526">
        <v>2</v>
      </c>
      <c r="U2526" s="9">
        <v>22.710999999999999</v>
      </c>
      <c r="V2526" s="9">
        <v>22.620999999999999</v>
      </c>
      <c r="W2526" s="9">
        <v>22.244</v>
      </c>
      <c r="X2526" s="9">
        <v>22.507000000000001</v>
      </c>
      <c r="Y2526" s="9">
        <v>22.771000000000001</v>
      </c>
    </row>
    <row r="2527" spans="1:25" hidden="1" x14ac:dyDescent="0.3">
      <c r="A2527" t="s">
        <v>2715</v>
      </c>
      <c r="B2527" t="s">
        <v>2716</v>
      </c>
      <c r="C2527" t="s">
        <v>2742</v>
      </c>
      <c r="D2527" t="s">
        <v>69</v>
      </c>
      <c r="E2527" s="52">
        <f>Transportation!E2527/1000000</f>
        <v>2.9600000000000001E-5</v>
      </c>
      <c r="F2527" s="55">
        <f t="shared" si="271"/>
        <v>7.1560439560439639E-6</v>
      </c>
      <c r="G2527" s="57">
        <f t="shared" si="272"/>
        <v>7.1560439560439637E-7</v>
      </c>
      <c r="H2527" s="4">
        <f t="shared" si="273"/>
        <v>1.1384615384615396E-7</v>
      </c>
      <c r="I2527">
        <v>281100</v>
      </c>
      <c r="J2527">
        <f t="shared" si="275"/>
        <v>3.1132518676627536</v>
      </c>
      <c r="K2527" s="50">
        <f t="shared" si="276"/>
        <v>308.22235611116014</v>
      </c>
      <c r="L2527" s="53">
        <f t="shared" si="274"/>
        <v>8.6361644323663533</v>
      </c>
      <c r="M2527">
        <v>11.600000000000001</v>
      </c>
      <c r="N2527">
        <v>82.5</v>
      </c>
      <c r="O2527">
        <v>352</v>
      </c>
      <c r="P2527">
        <v>7.97</v>
      </c>
      <c r="Q2527">
        <v>3.59</v>
      </c>
      <c r="R2527" s="7">
        <v>4.2683999999999997</v>
      </c>
      <c r="S2527">
        <v>21712</v>
      </c>
      <c r="T2527">
        <v>2</v>
      </c>
      <c r="U2527" s="9">
        <v>25.111000000000001</v>
      </c>
      <c r="V2527" s="9">
        <v>24.510999999999999</v>
      </c>
      <c r="W2527" s="9">
        <v>18.574999999999999</v>
      </c>
      <c r="X2527" s="9">
        <v>21.887</v>
      </c>
      <c r="Y2527" s="9">
        <v>25.199000000000002</v>
      </c>
    </row>
    <row r="2528" spans="1:25" hidden="1" x14ac:dyDescent="0.3">
      <c r="A2528" t="s">
        <v>2715</v>
      </c>
      <c r="B2528" t="s">
        <v>2716</v>
      </c>
      <c r="C2528" t="s">
        <v>2743</v>
      </c>
      <c r="D2528" t="s">
        <v>69</v>
      </c>
      <c r="E2528" s="52">
        <f>Transportation!E2528/1000000</f>
        <v>2.3200000000000001E-5</v>
      </c>
      <c r="F2528" s="55">
        <f t="shared" si="271"/>
        <v>5.608791208791215E-6</v>
      </c>
      <c r="G2528" s="57">
        <f t="shared" si="272"/>
        <v>5.6087912087912148E-7</v>
      </c>
      <c r="H2528" s="4">
        <f t="shared" si="273"/>
        <v>8.9230769230769318E-8</v>
      </c>
      <c r="I2528">
        <v>206600</v>
      </c>
      <c r="J2528">
        <f t="shared" si="275"/>
        <v>3.3200227492739591</v>
      </c>
      <c r="K2528" s="50">
        <f t="shared" si="276"/>
        <v>226.53411160642366</v>
      </c>
      <c r="L2528" s="53">
        <f t="shared" si="274"/>
        <v>6.7688856361790339</v>
      </c>
      <c r="M2528">
        <v>11.600000000000001</v>
      </c>
      <c r="N2528">
        <v>60.6</v>
      </c>
      <c r="O2528">
        <v>315</v>
      </c>
      <c r="P2528">
        <v>7.64</v>
      </c>
      <c r="Q2528">
        <v>4.18</v>
      </c>
      <c r="R2528" s="7">
        <v>5.1973000000000003</v>
      </c>
      <c r="S2528">
        <v>84653</v>
      </c>
      <c r="T2528">
        <v>2</v>
      </c>
      <c r="U2528" s="9">
        <v>18.916</v>
      </c>
      <c r="V2528" s="9">
        <v>18.914999999999999</v>
      </c>
      <c r="W2528" s="9">
        <v>18.381</v>
      </c>
      <c r="X2528" s="9">
        <v>18.648</v>
      </c>
      <c r="Y2528" s="9">
        <v>18.916</v>
      </c>
    </row>
    <row r="2529" spans="1:25" hidden="1" x14ac:dyDescent="0.3">
      <c r="A2529" t="s">
        <v>2715</v>
      </c>
      <c r="B2529" t="s">
        <v>2716</v>
      </c>
      <c r="C2529" t="s">
        <v>2744</v>
      </c>
      <c r="D2529" t="s">
        <v>69</v>
      </c>
      <c r="E2529" s="52">
        <f>Transportation!E2529/1000000</f>
        <v>1.0499999999999999E-5</v>
      </c>
      <c r="F2529" s="55">
        <f t="shared" si="271"/>
        <v>2.538461538461541E-6</v>
      </c>
      <c r="G2529" s="57">
        <f t="shared" si="272"/>
        <v>2.5384615384615408E-7</v>
      </c>
      <c r="H2529" s="4">
        <f t="shared" si="273"/>
        <v>4.038461538461542E-8</v>
      </c>
      <c r="I2529">
        <v>101200</v>
      </c>
      <c r="J2529">
        <f t="shared" si="275"/>
        <v>3.0675537302371541</v>
      </c>
      <c r="K2529" s="50">
        <f t="shared" si="276"/>
        <v>110.96443414603134</v>
      </c>
      <c r="L2529" s="53">
        <f t="shared" si="274"/>
        <v>3.0635042749948211</v>
      </c>
      <c r="M2529">
        <v>12.3</v>
      </c>
      <c r="N2529">
        <v>28.8</v>
      </c>
      <c r="O2529">
        <v>388</v>
      </c>
      <c r="P2529">
        <v>8.9</v>
      </c>
      <c r="Q2529">
        <v>11.36</v>
      </c>
      <c r="R2529" s="7">
        <v>13.484999999999999</v>
      </c>
      <c r="S2529">
        <v>14031</v>
      </c>
      <c r="T2529">
        <v>2</v>
      </c>
      <c r="U2529" s="9">
        <v>28.122</v>
      </c>
      <c r="V2529" s="9">
        <v>28.225999999999999</v>
      </c>
      <c r="W2529" s="9">
        <v>27.89</v>
      </c>
      <c r="X2529" s="9">
        <v>28.265999999999998</v>
      </c>
      <c r="Y2529" s="9">
        <v>28.640999999999998</v>
      </c>
    </row>
    <row r="2530" spans="1:25" hidden="1" x14ac:dyDescent="0.3">
      <c r="A2530" t="s">
        <v>2715</v>
      </c>
      <c r="B2530" t="s">
        <v>2716</v>
      </c>
      <c r="C2530" t="s">
        <v>2745</v>
      </c>
      <c r="D2530" t="s">
        <v>69</v>
      </c>
      <c r="E2530" s="52">
        <f>Transportation!E2530/1000000</f>
        <v>2.0100000000000001E-5</v>
      </c>
      <c r="F2530" s="55">
        <f t="shared" si="271"/>
        <v>4.8593406593406644E-6</v>
      </c>
      <c r="G2530" s="57">
        <f t="shared" si="272"/>
        <v>4.8593406593406642E-7</v>
      </c>
      <c r="H2530" s="4">
        <f t="shared" si="273"/>
        <v>7.7307692307692382E-8</v>
      </c>
      <c r="I2530">
        <v>213300</v>
      </c>
      <c r="J2530">
        <f t="shared" si="275"/>
        <v>2.7860479957805908</v>
      </c>
      <c r="K2530" s="50">
        <f t="shared" si="276"/>
        <v>233.88057117933286</v>
      </c>
      <c r="L2530" s="53">
        <f t="shared" si="274"/>
        <v>5.8644224692757998</v>
      </c>
      <c r="M2530">
        <v>15.5</v>
      </c>
      <c r="N2530">
        <v>54.2</v>
      </c>
      <c r="O2530">
        <v>371</v>
      </c>
      <c r="P2530">
        <v>9.2799999999999994</v>
      </c>
      <c r="Q2530">
        <v>12.44</v>
      </c>
      <c r="R2530" s="7">
        <v>6.8480999999999996</v>
      </c>
      <c r="S2530">
        <v>25773</v>
      </c>
      <c r="T2530">
        <v>1</v>
      </c>
      <c r="U2530" s="9">
        <v>28.454000000000001</v>
      </c>
      <c r="V2530" s="9">
        <v>28.454000000000001</v>
      </c>
      <c r="W2530" s="9">
        <v>28.454000000000001</v>
      </c>
      <c r="X2530" s="9">
        <v>28.454000000000001</v>
      </c>
      <c r="Y2530" s="9">
        <v>28.454000000000001</v>
      </c>
    </row>
    <row r="2531" spans="1:25" hidden="1" x14ac:dyDescent="0.3">
      <c r="A2531" t="s">
        <v>2715</v>
      </c>
      <c r="B2531" t="s">
        <v>2716</v>
      </c>
      <c r="C2531" t="s">
        <v>2746</v>
      </c>
      <c r="D2531" t="s">
        <v>69</v>
      </c>
      <c r="E2531" s="52">
        <f>Transportation!E2531/1000000</f>
        <v>4.8600000000000002E-5</v>
      </c>
      <c r="F2531" s="55">
        <f t="shared" si="271"/>
        <v>1.1749450549450562E-5</v>
      </c>
      <c r="G2531" s="57">
        <f t="shared" si="272"/>
        <v>1.1749450549450562E-6</v>
      </c>
      <c r="H2531" s="4">
        <f t="shared" si="273"/>
        <v>1.869230769230771E-7</v>
      </c>
      <c r="I2531">
        <v>722900</v>
      </c>
      <c r="J2531">
        <f t="shared" si="275"/>
        <v>1.987656971918661</v>
      </c>
      <c r="K2531" s="50">
        <f t="shared" si="276"/>
        <v>792.65009332179898</v>
      </c>
      <c r="L2531" s="53">
        <f t="shared" si="274"/>
        <v>14.179648358547459</v>
      </c>
      <c r="M2531">
        <v>25.6</v>
      </c>
      <c r="N2531">
        <v>143</v>
      </c>
      <c r="O2531">
        <v>373</v>
      </c>
      <c r="P2531">
        <v>9.93</v>
      </c>
      <c r="Q2531">
        <v>8.8800000000000008</v>
      </c>
      <c r="R2531" s="7">
        <v>2.6141000000000001</v>
      </c>
      <c r="S2531" s="8">
        <v>192230</v>
      </c>
      <c r="T2531">
        <v>3</v>
      </c>
      <c r="U2531" s="9">
        <v>23.957000000000001</v>
      </c>
      <c r="V2531" s="9">
        <v>23.92</v>
      </c>
      <c r="W2531" s="9">
        <v>23.582000000000001</v>
      </c>
      <c r="X2531" s="9">
        <v>23.821000000000002</v>
      </c>
      <c r="Y2531" s="9">
        <v>23.963999999999999</v>
      </c>
    </row>
    <row r="2532" spans="1:25" hidden="1" x14ac:dyDescent="0.3">
      <c r="A2532" t="s">
        <v>2715</v>
      </c>
      <c r="B2532" t="s">
        <v>2716</v>
      </c>
      <c r="C2532" t="s">
        <v>2747</v>
      </c>
      <c r="D2532" t="s">
        <v>69</v>
      </c>
      <c r="E2532" s="52">
        <f>Transportation!E2532/1000000</f>
        <v>4.1999999999999998E-5</v>
      </c>
      <c r="F2532" s="55">
        <f t="shared" si="271"/>
        <v>1.0153846153846164E-5</v>
      </c>
      <c r="G2532" s="57">
        <f t="shared" si="272"/>
        <v>1.0153846153846163E-6</v>
      </c>
      <c r="H2532" s="4">
        <f t="shared" si="273"/>
        <v>1.6153846153846168E-7</v>
      </c>
      <c r="I2532">
        <v>1194000</v>
      </c>
      <c r="J2532">
        <f t="shared" si="275"/>
        <v>1.0399880653266331</v>
      </c>
      <c r="K2532" s="50">
        <f t="shared" si="276"/>
        <v>1309.2048850826227</v>
      </c>
      <c r="L2532" s="53">
        <f t="shared" si="274"/>
        <v>12.254017099979285</v>
      </c>
      <c r="M2532">
        <v>90.100000000000009</v>
      </c>
      <c r="N2532">
        <v>126</v>
      </c>
      <c r="O2532">
        <v>374</v>
      </c>
      <c r="P2532">
        <v>10.51</v>
      </c>
      <c r="Q2532">
        <v>7.42</v>
      </c>
      <c r="R2532" s="7">
        <v>2.9704999999999999</v>
      </c>
      <c r="S2532" s="8">
        <v>867500</v>
      </c>
      <c r="T2532">
        <v>5</v>
      </c>
      <c r="U2532" s="9">
        <v>26.905999999999999</v>
      </c>
      <c r="V2532" s="9">
        <v>27.02</v>
      </c>
      <c r="W2532" s="9">
        <v>26.664999999999999</v>
      </c>
      <c r="X2532" s="9">
        <v>27.231000000000002</v>
      </c>
      <c r="Y2532" s="9">
        <v>27.843</v>
      </c>
    </row>
    <row r="2533" spans="1:25" hidden="1" x14ac:dyDescent="0.3">
      <c r="A2533" t="s">
        <v>2715</v>
      </c>
      <c r="B2533" t="s">
        <v>2716</v>
      </c>
      <c r="C2533" t="s">
        <v>2748</v>
      </c>
      <c r="D2533" t="s">
        <v>69</v>
      </c>
      <c r="E2533" s="52">
        <f>Transportation!E2533/1000000</f>
        <v>8.4300000000000016E-5</v>
      </c>
      <c r="F2533" s="55">
        <f t="shared" si="271"/>
        <v>2.0380219780219805E-5</v>
      </c>
      <c r="G2533" s="57">
        <f t="shared" si="272"/>
        <v>2.0380219780219806E-6</v>
      </c>
      <c r="H2533" s="4">
        <f t="shared" si="273"/>
        <v>3.242307692307696E-7</v>
      </c>
      <c r="I2533">
        <v>2596000</v>
      </c>
      <c r="J2533">
        <f t="shared" si="275"/>
        <v>0.96007747014637923</v>
      </c>
      <c r="K2533" s="50">
        <f t="shared" si="276"/>
        <v>2846.4789628764561</v>
      </c>
      <c r="L2533" s="53">
        <f t="shared" si="274"/>
        <v>24.595562893529852</v>
      </c>
      <c r="M2533">
        <v>136</v>
      </c>
      <c r="N2533">
        <v>222</v>
      </c>
      <c r="O2533">
        <v>305</v>
      </c>
      <c r="P2533">
        <v>12.01</v>
      </c>
      <c r="Q2533">
        <v>8.52</v>
      </c>
      <c r="R2533" s="7">
        <v>1.3735999999999999</v>
      </c>
      <c r="S2533" s="8">
        <v>2360900</v>
      </c>
      <c r="T2533">
        <v>5</v>
      </c>
      <c r="U2533" s="9">
        <v>35.314</v>
      </c>
      <c r="V2533" s="9">
        <v>35.246000000000002</v>
      </c>
      <c r="W2533" s="9">
        <v>34.365000000000002</v>
      </c>
      <c r="X2533" s="9">
        <v>35.011000000000003</v>
      </c>
      <c r="Y2533" s="9">
        <v>35.61</v>
      </c>
    </row>
    <row r="2534" spans="1:25" hidden="1" x14ac:dyDescent="0.3">
      <c r="A2534" t="s">
        <v>2715</v>
      </c>
      <c r="B2534" t="s">
        <v>2716</v>
      </c>
      <c r="C2534" t="s">
        <v>2749</v>
      </c>
      <c r="D2534" t="s">
        <v>69</v>
      </c>
      <c r="E2534" s="52">
        <f>Transportation!E2534/1000000</f>
        <v>2.7100000000000001E-5</v>
      </c>
      <c r="F2534" s="55">
        <f t="shared" si="271"/>
        <v>6.5516483516483587E-6</v>
      </c>
      <c r="G2534" s="57">
        <f t="shared" si="272"/>
        <v>6.5516483516483591E-7</v>
      </c>
      <c r="H2534" s="4">
        <f t="shared" si="273"/>
        <v>1.0423076923076933E-7</v>
      </c>
      <c r="I2534">
        <v>377400</v>
      </c>
      <c r="J2534">
        <f t="shared" si="275"/>
        <v>2.1230038751987284</v>
      </c>
      <c r="K2534" s="50">
        <f t="shared" ref="K2534:K2561" si="277">I2534*CVDNGA</f>
        <v>413.81400639043704</v>
      </c>
      <c r="L2534" s="53">
        <f t="shared" si="274"/>
        <v>7.9067586526056832</v>
      </c>
      <c r="M2534">
        <v>14.600000000000001</v>
      </c>
      <c r="N2534">
        <v>98.7</v>
      </c>
      <c r="O2534">
        <v>498</v>
      </c>
      <c r="P2534">
        <v>12.99</v>
      </c>
      <c r="Q2534">
        <v>7.6</v>
      </c>
      <c r="R2534" s="7">
        <v>5.0514000000000001</v>
      </c>
      <c r="S2534" s="8">
        <v>334150</v>
      </c>
      <c r="T2534">
        <v>4</v>
      </c>
      <c r="U2534" s="9">
        <v>33.54</v>
      </c>
      <c r="V2534" s="9">
        <v>33.609000000000002</v>
      </c>
      <c r="W2534" s="9">
        <v>33.301000000000002</v>
      </c>
      <c r="X2534" s="9">
        <v>33.832999999999998</v>
      </c>
      <c r="Y2534" s="9">
        <v>34.088000000000001</v>
      </c>
    </row>
    <row r="2535" spans="1:25" hidden="1" x14ac:dyDescent="0.3">
      <c r="A2535" t="s">
        <v>2715</v>
      </c>
      <c r="B2535" t="s">
        <v>2716</v>
      </c>
      <c r="C2535" t="s">
        <v>2750</v>
      </c>
      <c r="D2535" t="s">
        <v>69</v>
      </c>
      <c r="E2535" s="52">
        <f>Transportation!E2535/1000000</f>
        <v>1.1E-5</v>
      </c>
      <c r="F2535" s="55">
        <f t="shared" si="271"/>
        <v>2.6593406593406621E-6</v>
      </c>
      <c r="G2535" s="57">
        <f t="shared" si="272"/>
        <v>2.6593406593406619E-7</v>
      </c>
      <c r="H2535" s="4">
        <f t="shared" si="273"/>
        <v>4.2307692307692347E-8</v>
      </c>
      <c r="I2535">
        <v>112500</v>
      </c>
      <c r="J2535">
        <f t="shared" si="275"/>
        <v>2.8908366666666665</v>
      </c>
      <c r="K2535" s="50">
        <f t="shared" si="277"/>
        <v>123.35473163466922</v>
      </c>
      <c r="L2535" s="53">
        <f t="shared" si="274"/>
        <v>3.2093854309469547</v>
      </c>
      <c r="M2535">
        <v>15.3</v>
      </c>
      <c r="N2535">
        <v>28.8</v>
      </c>
      <c r="O2535">
        <v>334</v>
      </c>
      <c r="P2535">
        <v>8.5</v>
      </c>
      <c r="Q2535">
        <v>8.52</v>
      </c>
      <c r="R2535" s="7">
        <v>11.62</v>
      </c>
      <c r="S2535">
        <v>62554</v>
      </c>
      <c r="T2535">
        <v>4</v>
      </c>
      <c r="U2535" s="9">
        <v>12.459</v>
      </c>
      <c r="V2535" s="9">
        <v>12.622999999999999</v>
      </c>
      <c r="W2535" s="9">
        <v>12.346</v>
      </c>
      <c r="X2535" s="9">
        <v>12.446</v>
      </c>
      <c r="Y2535" s="9">
        <v>26.901</v>
      </c>
    </row>
    <row r="2536" spans="1:25" hidden="1" x14ac:dyDescent="0.3">
      <c r="A2536" t="s">
        <v>2715</v>
      </c>
      <c r="B2536" t="s">
        <v>2716</v>
      </c>
      <c r="C2536" t="s">
        <v>2751</v>
      </c>
      <c r="D2536" t="s">
        <v>69</v>
      </c>
      <c r="E2536" s="52">
        <f>Transportation!E2536/1000000</f>
        <v>1.6100000000000001E-4</v>
      </c>
      <c r="F2536" s="55">
        <f t="shared" si="271"/>
        <v>3.8923076923076964E-5</v>
      </c>
      <c r="G2536" s="57">
        <f t="shared" si="272"/>
        <v>3.8923076923076969E-6</v>
      </c>
      <c r="H2536" s="4">
        <f t="shared" si="273"/>
        <v>6.1923076923076984E-7</v>
      </c>
      <c r="I2536">
        <v>8665000</v>
      </c>
      <c r="J2536">
        <f t="shared" si="275"/>
        <v>0.54933933929601841</v>
      </c>
      <c r="K2536" s="50">
        <f t="shared" si="277"/>
        <v>9501.0555521280785</v>
      </c>
      <c r="L2536" s="53">
        <f t="shared" si="274"/>
        <v>46.973732216587251</v>
      </c>
      <c r="M2536">
        <v>322</v>
      </c>
      <c r="N2536">
        <v>483</v>
      </c>
      <c r="O2536">
        <v>341</v>
      </c>
      <c r="P2536">
        <v>6.53</v>
      </c>
      <c r="Q2536">
        <v>3.33</v>
      </c>
      <c r="R2536" s="7">
        <v>0.70545000000000002</v>
      </c>
      <c r="S2536" s="8">
        <v>6279700</v>
      </c>
      <c r="T2536">
        <v>11</v>
      </c>
      <c r="U2536" s="9">
        <v>16.861000000000001</v>
      </c>
      <c r="V2536" s="9">
        <v>16.103000000000002</v>
      </c>
      <c r="W2536" s="9">
        <v>16.521999999999998</v>
      </c>
      <c r="X2536" s="9">
        <v>18.381</v>
      </c>
      <c r="Y2536" s="9">
        <v>21.091999999999999</v>
      </c>
    </row>
    <row r="2537" spans="1:25" hidden="1" x14ac:dyDescent="0.3">
      <c r="A2537" t="s">
        <v>2715</v>
      </c>
      <c r="B2537" t="s">
        <v>2716</v>
      </c>
      <c r="C2537" t="s">
        <v>2752</v>
      </c>
      <c r="D2537" t="s">
        <v>69</v>
      </c>
      <c r="E2537" s="52">
        <f>Transportation!E2537/1000000</f>
        <v>5.1E-5</v>
      </c>
      <c r="F2537" s="55">
        <f t="shared" si="271"/>
        <v>1.2329670329670342E-5</v>
      </c>
      <c r="G2537" s="57">
        <f t="shared" si="272"/>
        <v>1.2329670329670342E-6</v>
      </c>
      <c r="H2537" s="4">
        <f t="shared" si="273"/>
        <v>1.9615384615384635E-7</v>
      </c>
      <c r="I2537">
        <v>950000</v>
      </c>
      <c r="J2537">
        <f t="shared" si="275"/>
        <v>1.5871938157894736</v>
      </c>
      <c r="K2537" s="50">
        <f t="shared" si="277"/>
        <v>1041.6621782483178</v>
      </c>
      <c r="L2537" s="53">
        <f t="shared" si="274"/>
        <v>14.879877907117701</v>
      </c>
      <c r="M2537">
        <v>35.700000000000003</v>
      </c>
      <c r="N2537">
        <v>159</v>
      </c>
      <c r="O2537">
        <v>395</v>
      </c>
      <c r="P2537">
        <v>11.85</v>
      </c>
      <c r="Q2537">
        <v>13.16</v>
      </c>
      <c r="R2537" s="7">
        <v>2.4832000000000001</v>
      </c>
      <c r="S2537" s="8">
        <v>152230</v>
      </c>
      <c r="T2537">
        <v>1</v>
      </c>
      <c r="U2537" s="9">
        <v>37.997999999999998</v>
      </c>
      <c r="V2537" s="9">
        <v>37.997999999999998</v>
      </c>
      <c r="W2537" s="9">
        <v>37.997999999999998</v>
      </c>
      <c r="X2537" s="9">
        <v>37.997999999999998</v>
      </c>
      <c r="Y2537" s="9">
        <v>37.997999999999998</v>
      </c>
    </row>
    <row r="2538" spans="1:25" hidden="1" x14ac:dyDescent="0.3">
      <c r="A2538" t="s">
        <v>2715</v>
      </c>
      <c r="B2538" t="s">
        <v>2716</v>
      </c>
      <c r="C2538" t="s">
        <v>2753</v>
      </c>
      <c r="D2538" t="s">
        <v>69</v>
      </c>
      <c r="E2538" s="52">
        <f>Transportation!E2538/1000000</f>
        <v>1.8499999999999999E-5</v>
      </c>
      <c r="F2538" s="55">
        <f t="shared" si="271"/>
        <v>4.4725274725274767E-6</v>
      </c>
      <c r="G2538" s="57">
        <f t="shared" si="272"/>
        <v>4.4725274725274769E-7</v>
      </c>
      <c r="H2538" s="4">
        <f t="shared" si="273"/>
        <v>7.1153846153846224E-8</v>
      </c>
      <c r="I2538">
        <v>243900</v>
      </c>
      <c r="J2538">
        <f t="shared" si="275"/>
        <v>2.2425561193111929</v>
      </c>
      <c r="K2538" s="50">
        <f t="shared" si="277"/>
        <v>267.43305818396288</v>
      </c>
      <c r="L2538" s="53">
        <f t="shared" si="274"/>
        <v>5.3976027702289695</v>
      </c>
      <c r="M2538">
        <v>21.3</v>
      </c>
      <c r="N2538">
        <v>52.800000000000004</v>
      </c>
      <c r="O2538">
        <v>380</v>
      </c>
      <c r="P2538">
        <v>7.74</v>
      </c>
      <c r="Q2538">
        <v>8.5299999999999994</v>
      </c>
      <c r="R2538" s="7">
        <v>7.194</v>
      </c>
      <c r="S2538" s="8">
        <v>100740</v>
      </c>
      <c r="T2538">
        <v>2</v>
      </c>
      <c r="U2538" s="9">
        <v>22.687999999999999</v>
      </c>
      <c r="V2538" s="9">
        <v>22.782</v>
      </c>
      <c r="W2538" s="9">
        <v>22.675000000000001</v>
      </c>
      <c r="X2538" s="9">
        <v>23.105</v>
      </c>
      <c r="Y2538" s="9">
        <v>23.535</v>
      </c>
    </row>
    <row r="2539" spans="1:25" hidden="1" x14ac:dyDescent="0.3">
      <c r="A2539" t="s">
        <v>2715</v>
      </c>
      <c r="B2539" t="s">
        <v>2716</v>
      </c>
      <c r="C2539" t="s">
        <v>2754</v>
      </c>
      <c r="D2539" t="s">
        <v>69</v>
      </c>
      <c r="E2539" s="52">
        <f>Transportation!E2539/1000000</f>
        <v>3.6300000000000001E-5</v>
      </c>
      <c r="F2539" s="55">
        <f t="shared" si="271"/>
        <v>8.775824175824186E-6</v>
      </c>
      <c r="G2539" s="57">
        <f t="shared" si="272"/>
        <v>8.7758241758241851E-7</v>
      </c>
      <c r="H2539" s="4">
        <f t="shared" si="273"/>
        <v>1.3961538461538475E-7</v>
      </c>
      <c r="I2539">
        <v>262000</v>
      </c>
      <c r="J2539">
        <f t="shared" si="275"/>
        <v>4.0962714217557252</v>
      </c>
      <c r="K2539" s="50">
        <f t="shared" si="277"/>
        <v>287.2794638958519</v>
      </c>
      <c r="L2539" s="53">
        <f t="shared" si="274"/>
        <v>10.590971922124954</v>
      </c>
      <c r="M2539">
        <v>11.8</v>
      </c>
      <c r="N2539">
        <v>76.2</v>
      </c>
      <c r="O2539">
        <v>275</v>
      </c>
      <c r="P2539">
        <v>9.61</v>
      </c>
      <c r="Q2539">
        <v>6.55</v>
      </c>
      <c r="R2539" s="7">
        <v>3.6128</v>
      </c>
      <c r="S2539">
        <v>24834</v>
      </c>
      <c r="T2539">
        <v>2</v>
      </c>
      <c r="U2539" s="9">
        <v>12.997</v>
      </c>
      <c r="V2539" s="9">
        <v>12.991</v>
      </c>
      <c r="W2539" s="9">
        <v>12.949</v>
      </c>
      <c r="X2539" s="9">
        <v>12.974</v>
      </c>
      <c r="Y2539" s="9">
        <v>12.999000000000001</v>
      </c>
    </row>
    <row r="2540" spans="1:25" hidden="1" x14ac:dyDescent="0.3">
      <c r="A2540" t="s">
        <v>2715</v>
      </c>
      <c r="B2540" t="s">
        <v>2716</v>
      </c>
      <c r="C2540" t="s">
        <v>2755</v>
      </c>
      <c r="D2540" t="s">
        <v>69</v>
      </c>
      <c r="E2540" s="52">
        <f>Transportation!E2540/1000000</f>
        <v>1.2300000000000001E-5</v>
      </c>
      <c r="F2540" s="55">
        <f t="shared" si="271"/>
        <v>2.9736263736263771E-6</v>
      </c>
      <c r="G2540" s="57">
        <f t="shared" si="272"/>
        <v>2.9736263736263767E-7</v>
      </c>
      <c r="H2540" s="4">
        <f t="shared" si="273"/>
        <v>4.7307692307692358E-8</v>
      </c>
      <c r="I2540">
        <v>171500</v>
      </c>
      <c r="J2540">
        <f t="shared" si="275"/>
        <v>2.1204321428571431</v>
      </c>
      <c r="K2540" s="50">
        <f t="shared" si="277"/>
        <v>188.04743533640686</v>
      </c>
      <c r="L2540" s="53">
        <f t="shared" si="274"/>
        <v>3.5886764364225052</v>
      </c>
      <c r="M2540">
        <v>18.900000000000002</v>
      </c>
      <c r="N2540">
        <v>39.400000000000006</v>
      </c>
      <c r="O2540">
        <v>407</v>
      </c>
      <c r="P2540">
        <v>6.02</v>
      </c>
      <c r="Q2540">
        <v>6.9</v>
      </c>
      <c r="R2540" s="7">
        <v>10.33</v>
      </c>
      <c r="S2540" s="8">
        <v>734770</v>
      </c>
      <c r="T2540">
        <v>3</v>
      </c>
      <c r="U2540" s="9">
        <v>17.619</v>
      </c>
      <c r="V2540" s="9">
        <v>17.709</v>
      </c>
      <c r="W2540" s="9">
        <v>17.209</v>
      </c>
      <c r="X2540" s="9">
        <v>17.747</v>
      </c>
      <c r="Y2540" s="9">
        <v>19.352</v>
      </c>
    </row>
    <row r="2541" spans="1:25" hidden="1" x14ac:dyDescent="0.3">
      <c r="A2541" t="s">
        <v>2715</v>
      </c>
      <c r="B2541" t="s">
        <v>2716</v>
      </c>
      <c r="C2541" t="s">
        <v>2756</v>
      </c>
      <c r="D2541" t="s">
        <v>69</v>
      </c>
      <c r="E2541" s="52">
        <f>Transportation!E2541/1000000</f>
        <v>1.04E-5</v>
      </c>
      <c r="F2541" s="55">
        <f t="shared" si="271"/>
        <v>2.5142857142857172E-6</v>
      </c>
      <c r="G2541" s="57">
        <f t="shared" si="272"/>
        <v>2.514285714285717E-7</v>
      </c>
      <c r="H2541" s="4">
        <f t="shared" si="273"/>
        <v>4.0000000000000041E-8</v>
      </c>
      <c r="I2541">
        <v>102300</v>
      </c>
      <c r="J2541">
        <f t="shared" si="275"/>
        <v>3.0056686217008797</v>
      </c>
      <c r="K2541" s="50">
        <f t="shared" si="277"/>
        <v>112.17056929979255</v>
      </c>
      <c r="L2541" s="53">
        <f t="shared" si="274"/>
        <v>3.0343280438043942</v>
      </c>
      <c r="M2541">
        <v>12.9</v>
      </c>
      <c r="N2541">
        <v>28.5</v>
      </c>
      <c r="O2541">
        <v>351</v>
      </c>
      <c r="P2541">
        <v>8.16</v>
      </c>
      <c r="Q2541">
        <v>4.71</v>
      </c>
      <c r="R2541" s="7">
        <v>12.326000000000001</v>
      </c>
      <c r="S2541" s="8">
        <v>135290</v>
      </c>
      <c r="T2541">
        <v>2</v>
      </c>
      <c r="U2541" s="9">
        <v>21.251999999999999</v>
      </c>
      <c r="V2541" s="9">
        <v>21.428999999999998</v>
      </c>
      <c r="W2541" s="9">
        <v>21.236000000000001</v>
      </c>
      <c r="X2541" s="9">
        <v>22.003</v>
      </c>
      <c r="Y2541" s="9">
        <v>22.771000000000001</v>
      </c>
    </row>
    <row r="2542" spans="1:25" hidden="1" x14ac:dyDescent="0.3">
      <c r="A2542" t="s">
        <v>2715</v>
      </c>
      <c r="B2542" t="s">
        <v>2716</v>
      </c>
      <c r="C2542" t="s">
        <v>2757</v>
      </c>
      <c r="D2542" t="s">
        <v>69</v>
      </c>
      <c r="E2542" s="52">
        <f>Transportation!E2542/1000000</f>
        <v>5.9900000000000006E-5</v>
      </c>
      <c r="F2542" s="55">
        <f t="shared" si="271"/>
        <v>1.4481318681318697E-5</v>
      </c>
      <c r="G2542" s="57">
        <f t="shared" si="272"/>
        <v>1.4481318681318698E-6</v>
      </c>
      <c r="H2542" s="4">
        <f t="shared" si="273"/>
        <v>2.3038461538461563E-7</v>
      </c>
      <c r="I2542">
        <v>829000</v>
      </c>
      <c r="J2542">
        <f t="shared" si="275"/>
        <v>2.1362677472858866</v>
      </c>
      <c r="K2542" s="50">
        <f t="shared" si="277"/>
        <v>908.98731133458477</v>
      </c>
      <c r="L2542" s="53">
        <f t="shared" si="274"/>
        <v>17.476562483065692</v>
      </c>
      <c r="M2542">
        <v>23.700000000000003</v>
      </c>
      <c r="N2542">
        <v>170</v>
      </c>
      <c r="O2542">
        <v>357</v>
      </c>
      <c r="P2542">
        <v>8.1300000000000008</v>
      </c>
      <c r="Q2542">
        <v>4.2300000000000004</v>
      </c>
      <c r="R2542" s="7">
        <v>2.0958999999999999</v>
      </c>
      <c r="S2542">
        <v>79995</v>
      </c>
      <c r="T2542">
        <v>1</v>
      </c>
      <c r="U2542" s="9">
        <v>20.03</v>
      </c>
      <c r="V2542" s="9">
        <v>20.03</v>
      </c>
      <c r="W2542" s="9">
        <v>20.03</v>
      </c>
      <c r="X2542" s="9">
        <v>20.03</v>
      </c>
      <c r="Y2542" s="9">
        <v>20.03</v>
      </c>
    </row>
    <row r="2543" spans="1:25" hidden="1" x14ac:dyDescent="0.3">
      <c r="A2543" t="s">
        <v>2715</v>
      </c>
      <c r="B2543" t="s">
        <v>2716</v>
      </c>
      <c r="C2543" t="s">
        <v>2758</v>
      </c>
      <c r="D2543" t="s">
        <v>69</v>
      </c>
      <c r="E2543" s="52">
        <f>Transportation!E2543/1000000</f>
        <v>3.8500000000000001E-5</v>
      </c>
      <c r="F2543" s="55">
        <f t="shared" si="271"/>
        <v>9.3076923076923181E-6</v>
      </c>
      <c r="G2543" s="57">
        <f t="shared" si="272"/>
        <v>9.3076923076923173E-7</v>
      </c>
      <c r="H2543" s="4">
        <f t="shared" si="273"/>
        <v>1.4807692307692321E-7</v>
      </c>
      <c r="I2543">
        <v>430900</v>
      </c>
      <c r="J2543">
        <f t="shared" si="275"/>
        <v>2.6416034752842887</v>
      </c>
      <c r="K2543" s="50">
        <f t="shared" si="277"/>
        <v>472.47603432336859</v>
      </c>
      <c r="L2543" s="53">
        <f t="shared" si="274"/>
        <v>11.232849008314345</v>
      </c>
      <c r="M2543">
        <v>15.5</v>
      </c>
      <c r="N2543">
        <v>109</v>
      </c>
      <c r="O2543">
        <v>375</v>
      </c>
      <c r="P2543">
        <v>7.57</v>
      </c>
      <c r="Q2543">
        <v>6.23</v>
      </c>
      <c r="R2543" s="7">
        <v>3.4262000000000001</v>
      </c>
      <c r="S2543" s="8">
        <v>137510</v>
      </c>
      <c r="T2543">
        <v>2</v>
      </c>
      <c r="U2543" s="9">
        <v>23.152999999999999</v>
      </c>
      <c r="V2543" s="9">
        <v>23.169</v>
      </c>
      <c r="W2543" s="9">
        <v>23.152999999999999</v>
      </c>
      <c r="X2543" s="9">
        <v>24.247</v>
      </c>
      <c r="Y2543" s="9">
        <v>25.341000000000001</v>
      </c>
    </row>
    <row r="2544" spans="1:25" hidden="1" x14ac:dyDescent="0.3">
      <c r="A2544" t="s">
        <v>2715</v>
      </c>
      <c r="B2544" t="s">
        <v>2716</v>
      </c>
      <c r="C2544" t="s">
        <v>2759</v>
      </c>
      <c r="D2544" t="s">
        <v>69</v>
      </c>
      <c r="E2544" s="52">
        <f>Transportation!E2544/1000000</f>
        <v>1.8900000000000002E-5</v>
      </c>
      <c r="F2544" s="55">
        <f t="shared" si="271"/>
        <v>4.5692307692307745E-6</v>
      </c>
      <c r="G2544" s="57">
        <f t="shared" si="272"/>
        <v>4.5692307692307743E-7</v>
      </c>
      <c r="H2544" s="4">
        <f t="shared" si="273"/>
        <v>7.269230769230777E-8</v>
      </c>
      <c r="I2544">
        <v>117800</v>
      </c>
      <c r="J2544">
        <f t="shared" si="275"/>
        <v>4.7435109295415971</v>
      </c>
      <c r="K2544" s="50">
        <f t="shared" si="277"/>
        <v>129.16611010279141</v>
      </c>
      <c r="L2544" s="53">
        <f t="shared" si="274"/>
        <v>5.5143076949906789</v>
      </c>
      <c r="M2544">
        <v>3.12</v>
      </c>
      <c r="N2544">
        <v>66.7</v>
      </c>
      <c r="O2544">
        <v>482</v>
      </c>
      <c r="P2544">
        <v>4.75</v>
      </c>
      <c r="Q2544">
        <v>7.09</v>
      </c>
      <c r="R2544" s="7">
        <v>7.2308000000000003</v>
      </c>
      <c r="S2544" s="8">
        <v>270010</v>
      </c>
      <c r="T2544">
        <v>2</v>
      </c>
      <c r="U2544" s="9">
        <v>9.3884000000000007</v>
      </c>
      <c r="V2544" s="9">
        <v>9.3386999999999993</v>
      </c>
      <c r="W2544" s="9">
        <v>9.0305999999999997</v>
      </c>
      <c r="X2544" s="9">
        <v>9.2112999999999996</v>
      </c>
      <c r="Y2544" s="9">
        <v>9.3919999999999995</v>
      </c>
    </row>
    <row r="2545" spans="1:25" hidden="1" x14ac:dyDescent="0.3">
      <c r="A2545" t="s">
        <v>2715</v>
      </c>
      <c r="B2545" t="s">
        <v>2716</v>
      </c>
      <c r="C2545" t="s">
        <v>2760</v>
      </c>
      <c r="D2545" t="s">
        <v>69</v>
      </c>
      <c r="E2545" s="52">
        <f>Transportation!E2545/1000000</f>
        <v>6.1799999999999998E-5</v>
      </c>
      <c r="F2545" s="55">
        <f t="shared" si="271"/>
        <v>1.4940659340659355E-5</v>
      </c>
      <c r="G2545" s="57">
        <f t="shared" si="272"/>
        <v>1.4940659340659355E-6</v>
      </c>
      <c r="H2545" s="4">
        <f t="shared" si="273"/>
        <v>2.3769230769230791E-7</v>
      </c>
      <c r="I2545">
        <v>220600</v>
      </c>
      <c r="J2545">
        <f t="shared" si="275"/>
        <v>8.282593721668178</v>
      </c>
      <c r="K2545" s="50">
        <f t="shared" si="277"/>
        <v>241.8849226542936</v>
      </c>
      <c r="L2545" s="53">
        <f t="shared" si="274"/>
        <v>18.030910875683805</v>
      </c>
      <c r="M2545">
        <v>13.600000000000001</v>
      </c>
      <c r="N2545">
        <v>59.900000000000006</v>
      </c>
      <c r="O2545">
        <v>103</v>
      </c>
      <c r="P2545">
        <v>7.1</v>
      </c>
      <c r="Q2545">
        <v>4.83</v>
      </c>
      <c r="R2545" s="7">
        <v>1.7235</v>
      </c>
      <c r="S2545">
        <v>61697</v>
      </c>
      <c r="T2545">
        <v>2</v>
      </c>
      <c r="U2545" s="9">
        <v>17.742999999999999</v>
      </c>
      <c r="V2545" s="9">
        <v>17.747</v>
      </c>
      <c r="W2545" s="9">
        <v>17.698</v>
      </c>
      <c r="X2545" s="9">
        <v>17.747</v>
      </c>
      <c r="Y2545" s="9">
        <v>17.795000000000002</v>
      </c>
    </row>
    <row r="2546" spans="1:25" hidden="1" x14ac:dyDescent="0.3">
      <c r="A2546" t="s">
        <v>2715</v>
      </c>
      <c r="B2546" t="s">
        <v>2716</v>
      </c>
      <c r="C2546" t="s">
        <v>2761</v>
      </c>
      <c r="D2546" t="s">
        <v>69</v>
      </c>
      <c r="E2546" s="52">
        <f>Transportation!E2546/1000000</f>
        <v>3.0300000000000001E-5</v>
      </c>
      <c r="F2546" s="55">
        <f t="shared" si="271"/>
        <v>7.3252747252747331E-6</v>
      </c>
      <c r="G2546" s="57">
        <f t="shared" si="272"/>
        <v>7.3252747252747335E-7</v>
      </c>
      <c r="H2546" s="4">
        <f t="shared" si="273"/>
        <v>1.1653846153846165E-7</v>
      </c>
      <c r="I2546">
        <v>766100</v>
      </c>
      <c r="J2546">
        <f t="shared" si="275"/>
        <v>1.1693393323325936</v>
      </c>
      <c r="K2546" s="50">
        <f t="shared" si="277"/>
        <v>840.01831026951197</v>
      </c>
      <c r="L2546" s="53">
        <f t="shared" si="274"/>
        <v>8.8403980506993403</v>
      </c>
      <c r="M2546">
        <v>58.1</v>
      </c>
      <c r="N2546">
        <v>101</v>
      </c>
      <c r="O2546">
        <v>407</v>
      </c>
      <c r="P2546">
        <v>6.14</v>
      </c>
      <c r="Q2546">
        <v>6.79</v>
      </c>
      <c r="R2546" s="7">
        <v>4.0507</v>
      </c>
      <c r="S2546" s="8">
        <v>703610</v>
      </c>
      <c r="T2546">
        <v>3</v>
      </c>
      <c r="U2546" s="9">
        <v>17.664000000000001</v>
      </c>
      <c r="V2546" s="9">
        <v>17.637</v>
      </c>
      <c r="W2546" s="9">
        <v>16.669</v>
      </c>
      <c r="X2546" s="9">
        <v>17.550999999999998</v>
      </c>
      <c r="Y2546" s="9">
        <v>17.698</v>
      </c>
    </row>
    <row r="2547" spans="1:25" hidden="1" x14ac:dyDescent="0.3">
      <c r="A2547" t="s">
        <v>2715</v>
      </c>
      <c r="B2547" t="s">
        <v>2716</v>
      </c>
      <c r="C2547" t="s">
        <v>2762</v>
      </c>
      <c r="D2547" t="s">
        <v>69</v>
      </c>
      <c r="E2547" s="52">
        <f>Transportation!E2547/1000000</f>
        <v>2.6400000000000001E-5</v>
      </c>
      <c r="F2547" s="55">
        <f t="shared" si="271"/>
        <v>6.3824175824175895E-6</v>
      </c>
      <c r="G2547" s="57">
        <f t="shared" si="272"/>
        <v>6.3824175824175893E-7</v>
      </c>
      <c r="H2547" s="4">
        <f t="shared" si="273"/>
        <v>1.0153846153846165E-7</v>
      </c>
      <c r="I2547">
        <v>412700</v>
      </c>
      <c r="J2547">
        <f t="shared" si="275"/>
        <v>1.8912670220499153</v>
      </c>
      <c r="K2547" s="50">
        <f t="shared" si="277"/>
        <v>452.51997996113766</v>
      </c>
      <c r="L2547" s="53">
        <f t="shared" si="274"/>
        <v>7.7025250342726927</v>
      </c>
      <c r="M2547">
        <v>30.8</v>
      </c>
      <c r="N2547">
        <v>74.400000000000006</v>
      </c>
      <c r="O2547">
        <v>351</v>
      </c>
      <c r="P2547">
        <v>7.78</v>
      </c>
      <c r="Q2547">
        <v>4.55</v>
      </c>
      <c r="R2547" s="7">
        <v>4.7169999999999996</v>
      </c>
      <c r="S2547" s="8">
        <v>361580</v>
      </c>
      <c r="T2547">
        <v>2</v>
      </c>
      <c r="U2547" s="9">
        <v>20.899000000000001</v>
      </c>
      <c r="V2547" s="9">
        <v>20.899000000000001</v>
      </c>
      <c r="W2547" s="9">
        <v>20.899000000000001</v>
      </c>
      <c r="X2547" s="9">
        <v>20.899000000000001</v>
      </c>
      <c r="Y2547" s="9">
        <v>20.899000000000001</v>
      </c>
    </row>
    <row r="2548" spans="1:25" hidden="1" x14ac:dyDescent="0.3">
      <c r="A2548" t="s">
        <v>2715</v>
      </c>
      <c r="B2548" t="s">
        <v>2716</v>
      </c>
      <c r="C2548" t="s">
        <v>2763</v>
      </c>
      <c r="D2548" t="s">
        <v>69</v>
      </c>
      <c r="E2548" s="52">
        <f>Transportation!E2548/1000000</f>
        <v>1.6500000000000001E-5</v>
      </c>
      <c r="F2548" s="55">
        <f t="shared" si="271"/>
        <v>3.9890109890109938E-6</v>
      </c>
      <c r="G2548" s="57">
        <f t="shared" si="272"/>
        <v>3.9890109890109934E-7</v>
      </c>
      <c r="H2548" s="4">
        <f t="shared" si="273"/>
        <v>6.3461538461538533E-8</v>
      </c>
      <c r="I2548">
        <v>134000</v>
      </c>
      <c r="J2548">
        <f t="shared" si="275"/>
        <v>3.640512593283582</v>
      </c>
      <c r="K2548" s="50">
        <f t="shared" si="277"/>
        <v>146.92919145818379</v>
      </c>
      <c r="L2548" s="53">
        <f t="shared" si="274"/>
        <v>4.8140781464204334</v>
      </c>
      <c r="M2548">
        <v>7.76</v>
      </c>
      <c r="N2548">
        <v>48.1</v>
      </c>
      <c r="O2548">
        <v>401</v>
      </c>
      <c r="P2548">
        <v>7.2</v>
      </c>
      <c r="Q2548">
        <v>8.1300000000000008</v>
      </c>
      <c r="R2548" s="7">
        <v>8.3369999999999997</v>
      </c>
      <c r="S2548">
        <v>30280</v>
      </c>
      <c r="T2548">
        <v>2</v>
      </c>
      <c r="U2548" s="9">
        <v>21.08</v>
      </c>
      <c r="V2548" s="9">
        <v>21.001000000000001</v>
      </c>
      <c r="W2548" s="9">
        <v>20.561</v>
      </c>
      <c r="X2548" s="9">
        <v>20.922999999999998</v>
      </c>
      <c r="Y2548" s="9">
        <v>21.283999999999999</v>
      </c>
    </row>
    <row r="2549" spans="1:25" hidden="1" x14ac:dyDescent="0.3">
      <c r="A2549" t="s">
        <v>2715</v>
      </c>
      <c r="B2549" t="s">
        <v>2716</v>
      </c>
      <c r="C2549" t="s">
        <v>2764</v>
      </c>
      <c r="D2549" t="s">
        <v>69</v>
      </c>
      <c r="E2549" s="52">
        <f>Transportation!E2549/1000000</f>
        <v>1.13E-5</v>
      </c>
      <c r="F2549" s="55">
        <f t="shared" si="271"/>
        <v>2.7318681318681348E-6</v>
      </c>
      <c r="G2549" s="57">
        <f t="shared" si="272"/>
        <v>2.7318681318681349E-7</v>
      </c>
      <c r="H2549" s="4">
        <f t="shared" si="273"/>
        <v>4.3461538461538506E-8</v>
      </c>
      <c r="I2549">
        <v>183400</v>
      </c>
      <c r="J2549">
        <f t="shared" si="275"/>
        <v>1.8216397900763359</v>
      </c>
      <c r="K2549" s="50">
        <f t="shared" si="277"/>
        <v>201.09562472709632</v>
      </c>
      <c r="L2549" s="53">
        <f t="shared" si="274"/>
        <v>3.2969141245182363</v>
      </c>
      <c r="M2549">
        <v>30.8</v>
      </c>
      <c r="N2549">
        <v>33.1</v>
      </c>
      <c r="O2549">
        <v>366</v>
      </c>
      <c r="P2549">
        <v>5.5</v>
      </c>
      <c r="Q2549">
        <v>7.03</v>
      </c>
      <c r="R2549" s="7">
        <v>11.055999999999999</v>
      </c>
      <c r="S2549" s="8">
        <v>495530</v>
      </c>
      <c r="T2549">
        <v>4</v>
      </c>
      <c r="U2549" s="9">
        <v>17.308</v>
      </c>
      <c r="V2549" s="9">
        <v>17.445</v>
      </c>
      <c r="W2549" s="9">
        <v>16.178000000000001</v>
      </c>
      <c r="X2549" s="9">
        <v>16.988</v>
      </c>
      <c r="Y2549" s="9">
        <v>18.428999999999998</v>
      </c>
    </row>
    <row r="2550" spans="1:25" hidden="1" x14ac:dyDescent="0.3">
      <c r="A2550" t="s">
        <v>2715</v>
      </c>
      <c r="B2550" t="s">
        <v>2716</v>
      </c>
      <c r="C2550" t="s">
        <v>2765</v>
      </c>
      <c r="D2550" t="s">
        <v>69</v>
      </c>
      <c r="E2550" s="52">
        <f>Transportation!E2550/1000000</f>
        <v>2.5200000000000003E-5</v>
      </c>
      <c r="F2550" s="55">
        <f t="shared" si="271"/>
        <v>6.0923076923076996E-6</v>
      </c>
      <c r="G2550" s="57">
        <f t="shared" si="272"/>
        <v>6.0923076923076994E-7</v>
      </c>
      <c r="H2550" s="4">
        <f t="shared" si="273"/>
        <v>9.6923076923077022E-8</v>
      </c>
      <c r="I2550">
        <v>237400</v>
      </c>
      <c r="J2550">
        <f t="shared" si="275"/>
        <v>3.1383633108677342</v>
      </c>
      <c r="K2550" s="50">
        <f t="shared" si="277"/>
        <v>260.30589591173754</v>
      </c>
      <c r="L2550" s="53">
        <f t="shared" si="274"/>
        <v>7.3524102599875727</v>
      </c>
      <c r="M2550">
        <v>13.3</v>
      </c>
      <c r="N2550">
        <v>65</v>
      </c>
      <c r="O2550">
        <v>305</v>
      </c>
      <c r="P2550">
        <v>7.19</v>
      </c>
      <c r="Q2550">
        <v>5.58</v>
      </c>
      <c r="R2550" s="7">
        <v>4.6988000000000003</v>
      </c>
      <c r="S2550">
        <v>70057</v>
      </c>
      <c r="T2550">
        <v>3</v>
      </c>
      <c r="U2550" s="9">
        <v>18.538</v>
      </c>
      <c r="V2550" s="9">
        <v>18.655999999999999</v>
      </c>
      <c r="W2550" s="9">
        <v>18.478000000000002</v>
      </c>
      <c r="X2550" s="9">
        <v>18.574999999999999</v>
      </c>
      <c r="Y2550" s="9">
        <v>19.739999999999998</v>
      </c>
    </row>
    <row r="2551" spans="1:25" hidden="1" x14ac:dyDescent="0.3">
      <c r="A2551" t="s">
        <v>2715</v>
      </c>
      <c r="B2551" t="s">
        <v>2716</v>
      </c>
      <c r="C2551" t="s">
        <v>2766</v>
      </c>
      <c r="D2551" t="s">
        <v>69</v>
      </c>
      <c r="E2551" s="52">
        <f>Transportation!E2551/1000000</f>
        <v>3.8300000000000003E-5</v>
      </c>
      <c r="F2551" s="55">
        <f t="shared" si="271"/>
        <v>9.2593406593406688E-6</v>
      </c>
      <c r="G2551" s="57">
        <f t="shared" si="272"/>
        <v>9.2593406593406697E-7</v>
      </c>
      <c r="H2551" s="4">
        <f t="shared" si="273"/>
        <v>1.4730769230769245E-7</v>
      </c>
      <c r="I2551">
        <v>608300</v>
      </c>
      <c r="J2551">
        <f t="shared" si="275"/>
        <v>1.8615056098964327</v>
      </c>
      <c r="K2551" s="50">
        <f t="shared" si="277"/>
        <v>666.99274002994923</v>
      </c>
      <c r="L2551" s="53">
        <f t="shared" si="274"/>
        <v>11.174496545933492</v>
      </c>
      <c r="M2551">
        <v>30.6</v>
      </c>
      <c r="N2551">
        <v>110</v>
      </c>
      <c r="O2551">
        <v>357</v>
      </c>
      <c r="P2551">
        <v>7.85</v>
      </c>
      <c r="Q2551">
        <v>3.93</v>
      </c>
      <c r="R2551" s="7">
        <v>3.2454000000000001</v>
      </c>
      <c r="S2551">
        <v>40004</v>
      </c>
      <c r="T2551">
        <v>2</v>
      </c>
      <c r="U2551" s="9">
        <v>19.597999999999999</v>
      </c>
      <c r="V2551" s="9">
        <v>19.699000000000002</v>
      </c>
      <c r="W2551" s="9">
        <v>19.594999999999999</v>
      </c>
      <c r="X2551" s="9">
        <v>21.565000000000001</v>
      </c>
      <c r="Y2551" s="9">
        <v>23.535</v>
      </c>
    </row>
    <row r="2552" spans="1:25" hidden="1" x14ac:dyDescent="0.3">
      <c r="A2552" t="s">
        <v>2715</v>
      </c>
      <c r="B2552" t="s">
        <v>2716</v>
      </c>
      <c r="C2552" t="s">
        <v>2767</v>
      </c>
      <c r="D2552" t="s">
        <v>69</v>
      </c>
      <c r="E2552" s="52">
        <f>Transportation!E2552/1000000</f>
        <v>3.8800000000000001E-5</v>
      </c>
      <c r="F2552" s="55">
        <f t="shared" si="271"/>
        <v>9.3802197802197904E-6</v>
      </c>
      <c r="G2552" s="57">
        <f t="shared" si="272"/>
        <v>9.3802197802197898E-7</v>
      </c>
      <c r="H2552" s="4">
        <f t="shared" si="273"/>
        <v>1.4923076923076937E-7</v>
      </c>
      <c r="I2552">
        <v>846000</v>
      </c>
      <c r="J2552">
        <f t="shared" si="275"/>
        <v>1.3559533687943262</v>
      </c>
      <c r="K2552" s="50">
        <f t="shared" si="277"/>
        <v>927.62758189271256</v>
      </c>
      <c r="L2552" s="53">
        <f t="shared" si="274"/>
        <v>11.320377701885624</v>
      </c>
      <c r="M2552">
        <v>50.300000000000004</v>
      </c>
      <c r="N2552">
        <v>119</v>
      </c>
      <c r="O2552">
        <v>365</v>
      </c>
      <c r="P2552">
        <v>4.8</v>
      </c>
      <c r="Q2552">
        <v>7.01</v>
      </c>
      <c r="R2552" s="7">
        <v>3.0615000000000001</v>
      </c>
      <c r="S2552" s="8">
        <v>831520</v>
      </c>
      <c r="T2552">
        <v>4</v>
      </c>
      <c r="U2552" s="9">
        <v>9.2385999999999999</v>
      </c>
      <c r="V2552" s="9">
        <v>9.2215000000000007</v>
      </c>
      <c r="W2552" s="9">
        <v>8.9788999999999994</v>
      </c>
      <c r="X2552" s="9">
        <v>9.3147000000000002</v>
      </c>
      <c r="Y2552" s="9">
        <v>9.4436</v>
      </c>
    </row>
    <row r="2553" spans="1:25" hidden="1" x14ac:dyDescent="0.3">
      <c r="A2553" t="s">
        <v>2715</v>
      </c>
      <c r="B2553" t="s">
        <v>2716</v>
      </c>
      <c r="C2553" t="s">
        <v>2768</v>
      </c>
      <c r="D2553" t="s">
        <v>69</v>
      </c>
      <c r="E2553" s="52">
        <f>Transportation!E2553/1000000</f>
        <v>9.4399999999999994E-6</v>
      </c>
      <c r="F2553" s="55">
        <f t="shared" si="271"/>
        <v>2.2821978021978044E-6</v>
      </c>
      <c r="G2553" s="57">
        <f t="shared" si="272"/>
        <v>2.2821978021978044E-7</v>
      </c>
      <c r="H2553" s="4">
        <f t="shared" si="273"/>
        <v>3.6307692307692339E-8</v>
      </c>
      <c r="I2553">
        <v>146800</v>
      </c>
      <c r="J2553">
        <f t="shared" si="275"/>
        <v>1.9012066757493187</v>
      </c>
      <c r="K2553" s="50">
        <f t="shared" si="277"/>
        <v>160.96421870195059</v>
      </c>
      <c r="L2553" s="53">
        <f t="shared" si="274"/>
        <v>2.7542362243762959</v>
      </c>
      <c r="M2553">
        <v>25.8</v>
      </c>
      <c r="N2553">
        <v>28.900000000000002</v>
      </c>
      <c r="O2553">
        <v>365</v>
      </c>
      <c r="P2553">
        <v>5.9</v>
      </c>
      <c r="Q2553">
        <v>5.67</v>
      </c>
      <c r="R2553" s="7">
        <v>12.634</v>
      </c>
      <c r="S2553" s="8">
        <v>154160</v>
      </c>
      <c r="T2553">
        <v>3</v>
      </c>
      <c r="U2553" s="9">
        <v>16.87</v>
      </c>
      <c r="V2553" s="9">
        <v>16.760000000000002</v>
      </c>
      <c r="W2553" s="9">
        <v>14.744999999999999</v>
      </c>
      <c r="X2553" s="9">
        <v>16.718</v>
      </c>
      <c r="Y2553" s="9">
        <v>17.356000000000002</v>
      </c>
    </row>
    <row r="2554" spans="1:25" hidden="1" x14ac:dyDescent="0.3">
      <c r="A2554" t="s">
        <v>2715</v>
      </c>
      <c r="B2554" t="s">
        <v>2716</v>
      </c>
      <c r="C2554" t="s">
        <v>2769</v>
      </c>
      <c r="D2554" t="s">
        <v>69</v>
      </c>
      <c r="E2554" s="52">
        <f>Transportation!E2554/1000000</f>
        <v>1.6900000000000001E-5</v>
      </c>
      <c r="F2554" s="55">
        <f t="shared" si="271"/>
        <v>4.0857142857142899E-6</v>
      </c>
      <c r="G2554" s="57">
        <f t="shared" si="272"/>
        <v>4.0857142857142902E-7</v>
      </c>
      <c r="H2554" s="4">
        <f t="shared" si="273"/>
        <v>6.5000000000000066E-8</v>
      </c>
      <c r="I2554">
        <v>186800</v>
      </c>
      <c r="J2554">
        <f t="shared" si="275"/>
        <v>2.6748117639186297</v>
      </c>
      <c r="K2554" s="50">
        <f t="shared" si="277"/>
        <v>204.82367883872189</v>
      </c>
      <c r="L2554" s="53">
        <f t="shared" si="274"/>
        <v>4.9307830711821419</v>
      </c>
      <c r="M2554">
        <v>16.100000000000001</v>
      </c>
      <c r="N2554">
        <v>46.5</v>
      </c>
      <c r="O2554">
        <v>332</v>
      </c>
      <c r="P2554">
        <v>6.84</v>
      </c>
      <c r="Q2554">
        <v>3.63</v>
      </c>
      <c r="R2554" s="7">
        <v>7.1443000000000003</v>
      </c>
      <c r="S2554">
        <v>52146</v>
      </c>
      <c r="T2554">
        <v>1</v>
      </c>
      <c r="U2554" s="9">
        <v>21.908000000000001</v>
      </c>
      <c r="V2554" s="9">
        <v>21.908000000000001</v>
      </c>
      <c r="W2554" s="9">
        <v>21.908000000000001</v>
      </c>
      <c r="X2554" s="9">
        <v>21.908000000000001</v>
      </c>
      <c r="Y2554" s="9">
        <v>21.908000000000001</v>
      </c>
    </row>
    <row r="2555" spans="1:25" hidden="1" x14ac:dyDescent="0.3">
      <c r="A2555" t="s">
        <v>2715</v>
      </c>
      <c r="B2555" t="s">
        <v>2716</v>
      </c>
      <c r="C2555" t="s">
        <v>2770</v>
      </c>
      <c r="D2555" t="s">
        <v>69</v>
      </c>
      <c r="E2555" s="52">
        <f>Transportation!E2555/1000000</f>
        <v>1.2600000000000001E-5</v>
      </c>
      <c r="F2555" s="55">
        <f t="shared" si="271"/>
        <v>3.0461538461538498E-6</v>
      </c>
      <c r="G2555" s="57">
        <f t="shared" si="272"/>
        <v>3.0461538461538497E-7</v>
      </c>
      <c r="H2555" s="4">
        <f t="shared" si="273"/>
        <v>4.8461538461538511E-8</v>
      </c>
      <c r="I2555">
        <v>147300</v>
      </c>
      <c r="J2555">
        <f t="shared" si="275"/>
        <v>2.5290137474541754</v>
      </c>
      <c r="K2555" s="50">
        <f t="shared" si="277"/>
        <v>161.51246195366025</v>
      </c>
      <c r="L2555" s="53">
        <f t="shared" si="274"/>
        <v>3.6762051299937855</v>
      </c>
      <c r="M2555">
        <v>17.900000000000002</v>
      </c>
      <c r="N2555">
        <v>34.9</v>
      </c>
      <c r="O2555">
        <v>346</v>
      </c>
      <c r="P2555">
        <v>8.68</v>
      </c>
      <c r="Q2555">
        <v>3.38</v>
      </c>
      <c r="R2555" s="7">
        <v>9.9296000000000006</v>
      </c>
      <c r="S2555">
        <v>19145</v>
      </c>
      <c r="T2555">
        <v>3</v>
      </c>
      <c r="U2555" s="9">
        <v>19.8</v>
      </c>
      <c r="V2555" s="9">
        <v>19.920000000000002</v>
      </c>
      <c r="W2555" s="9">
        <v>19.788</v>
      </c>
      <c r="X2555" s="9">
        <v>19.885000000000002</v>
      </c>
      <c r="Y2555" s="9">
        <v>21.524000000000001</v>
      </c>
    </row>
    <row r="2556" spans="1:25" hidden="1" x14ac:dyDescent="0.3">
      <c r="A2556" t="s">
        <v>2715</v>
      </c>
      <c r="B2556" t="s">
        <v>2716</v>
      </c>
      <c r="C2556" t="s">
        <v>2771</v>
      </c>
      <c r="D2556" t="s">
        <v>69</v>
      </c>
      <c r="E2556" s="52">
        <f>Transportation!E2556/1000000</f>
        <v>2.3499999999999999E-5</v>
      </c>
      <c r="F2556" s="55">
        <f t="shared" si="271"/>
        <v>5.6813186813186873E-6</v>
      </c>
      <c r="G2556" s="57">
        <f t="shared" si="272"/>
        <v>5.6813186813186873E-7</v>
      </c>
      <c r="H2556" s="4">
        <f t="shared" si="273"/>
        <v>9.0384615384615471E-8</v>
      </c>
      <c r="I2556">
        <v>488600</v>
      </c>
      <c r="J2556">
        <f t="shared" si="275"/>
        <v>1.4219940902578796</v>
      </c>
      <c r="K2556" s="50">
        <f t="shared" si="277"/>
        <v>535.74330557066116</v>
      </c>
      <c r="L2556" s="53">
        <f t="shared" si="274"/>
        <v>6.8564143297503124</v>
      </c>
      <c r="M2556">
        <v>37.6</v>
      </c>
      <c r="N2556">
        <v>79.600000000000009</v>
      </c>
      <c r="O2556">
        <v>448</v>
      </c>
      <c r="P2556">
        <v>13.05</v>
      </c>
      <c r="Q2556">
        <v>5.23</v>
      </c>
      <c r="R2556" s="7">
        <v>5.6271000000000004</v>
      </c>
      <c r="S2556" s="8">
        <v>387880</v>
      </c>
      <c r="T2556">
        <v>2</v>
      </c>
      <c r="U2556" s="9">
        <v>28.125</v>
      </c>
      <c r="V2556" s="9">
        <v>28.164999999999999</v>
      </c>
      <c r="W2556" s="9">
        <v>28.125</v>
      </c>
      <c r="X2556" s="9">
        <v>28.757999999999999</v>
      </c>
      <c r="Y2556" s="9">
        <v>29.390999999999998</v>
      </c>
    </row>
    <row r="2557" spans="1:25" hidden="1" x14ac:dyDescent="0.3">
      <c r="A2557" t="s">
        <v>2715</v>
      </c>
      <c r="B2557" t="s">
        <v>2716</v>
      </c>
      <c r="C2557" t="s">
        <v>2772</v>
      </c>
      <c r="D2557" t="s">
        <v>69</v>
      </c>
      <c r="E2557" s="52">
        <f>Transportation!E2557/1000000</f>
        <v>2.2900000000000001E-5</v>
      </c>
      <c r="F2557" s="55">
        <f t="shared" si="271"/>
        <v>5.5362637362637419E-6</v>
      </c>
      <c r="G2557" s="57">
        <f t="shared" si="272"/>
        <v>5.5362637362637423E-7</v>
      </c>
      <c r="H2557" s="4">
        <f t="shared" si="273"/>
        <v>8.8076923076923165E-8</v>
      </c>
      <c r="I2557">
        <v>225600</v>
      </c>
      <c r="J2557">
        <f t="shared" si="275"/>
        <v>3.0010952460106384</v>
      </c>
      <c r="K2557" s="50">
        <f t="shared" si="277"/>
        <v>247.36735517139002</v>
      </c>
      <c r="L2557" s="53">
        <f t="shared" si="274"/>
        <v>6.6813569426077528</v>
      </c>
      <c r="M2557">
        <v>11.8</v>
      </c>
      <c r="N2557">
        <v>65.600000000000009</v>
      </c>
      <c r="O2557">
        <v>366</v>
      </c>
      <c r="P2557">
        <v>5.53</v>
      </c>
      <c r="Q2557">
        <v>7.49</v>
      </c>
      <c r="R2557" s="7">
        <v>5.5743</v>
      </c>
      <c r="S2557" s="8">
        <v>200190</v>
      </c>
      <c r="T2557">
        <v>2</v>
      </c>
      <c r="U2557" s="9">
        <v>18.2</v>
      </c>
      <c r="V2557" s="9">
        <v>17.962</v>
      </c>
      <c r="W2557" s="9">
        <v>16.423999999999999</v>
      </c>
      <c r="X2557" s="9">
        <v>17.329000000000001</v>
      </c>
      <c r="Y2557" s="9">
        <v>18.234000000000002</v>
      </c>
    </row>
    <row r="2558" spans="1:25" hidden="1" x14ac:dyDescent="0.3">
      <c r="A2558" t="s">
        <v>2715</v>
      </c>
      <c r="B2558" t="s">
        <v>2716</v>
      </c>
      <c r="C2558" t="s">
        <v>2773</v>
      </c>
      <c r="D2558" t="s">
        <v>69</v>
      </c>
      <c r="E2558" s="52">
        <f>Transportation!E2558/1000000</f>
        <v>1.0900000000000001E-5</v>
      </c>
      <c r="F2558" s="55">
        <f t="shared" si="271"/>
        <v>2.6351648351648379E-6</v>
      </c>
      <c r="G2558" s="57">
        <f t="shared" si="272"/>
        <v>2.6351648351648381E-7</v>
      </c>
      <c r="H2558" s="4">
        <f t="shared" si="273"/>
        <v>4.1923076923076967E-8</v>
      </c>
      <c r="I2558">
        <v>101400</v>
      </c>
      <c r="J2558">
        <f t="shared" si="275"/>
        <v>3.1781320266272188</v>
      </c>
      <c r="K2558" s="50">
        <f t="shared" si="277"/>
        <v>111.1837314467152</v>
      </c>
      <c r="L2558" s="53">
        <f t="shared" si="274"/>
        <v>3.1802091997565287</v>
      </c>
      <c r="M2558">
        <v>14.200000000000001</v>
      </c>
      <c r="N2558">
        <v>26.900000000000002</v>
      </c>
      <c r="O2558">
        <v>303</v>
      </c>
      <c r="P2558">
        <v>6.71</v>
      </c>
      <c r="Q2558">
        <v>6.33</v>
      </c>
      <c r="R2558" s="7">
        <v>11.254</v>
      </c>
      <c r="S2558" s="8">
        <v>156090</v>
      </c>
      <c r="T2558">
        <v>4</v>
      </c>
      <c r="U2558" s="9">
        <v>21.611999999999998</v>
      </c>
      <c r="V2558" s="9">
        <v>21.463999999999999</v>
      </c>
      <c r="W2558" s="9">
        <v>18.186</v>
      </c>
      <c r="X2558" s="9">
        <v>19.738</v>
      </c>
      <c r="Y2558" s="9">
        <v>21.62</v>
      </c>
    </row>
    <row r="2559" spans="1:25" hidden="1" x14ac:dyDescent="0.3">
      <c r="A2559" t="s">
        <v>2715</v>
      </c>
      <c r="B2559" t="s">
        <v>2716</v>
      </c>
      <c r="C2559" t="s">
        <v>2774</v>
      </c>
      <c r="D2559" t="s">
        <v>69</v>
      </c>
      <c r="E2559" s="52">
        <f>Transportation!E2559/1000000</f>
        <v>4.6999999999999999E-6</v>
      </c>
      <c r="F2559" s="55">
        <f t="shared" si="271"/>
        <v>1.1362637362637375E-6</v>
      </c>
      <c r="G2559" s="57">
        <f t="shared" si="272"/>
        <v>1.1362637362637375E-7</v>
      </c>
      <c r="H2559" s="4">
        <f t="shared" si="273"/>
        <v>1.8076923076923094E-8</v>
      </c>
      <c r="I2559">
        <v>100600</v>
      </c>
      <c r="J2559">
        <f t="shared" si="275"/>
        <v>1.3812849155069582</v>
      </c>
      <c r="K2559" s="50">
        <f t="shared" si="277"/>
        <v>110.30654224397976</v>
      </c>
      <c r="L2559" s="53">
        <f t="shared" si="274"/>
        <v>1.3712828659500627</v>
      </c>
      <c r="M2559">
        <v>59.6</v>
      </c>
      <c r="N2559">
        <v>13</v>
      </c>
      <c r="O2559">
        <v>334</v>
      </c>
      <c r="P2559">
        <v>5.0199999999999996</v>
      </c>
      <c r="Q2559">
        <v>7.93</v>
      </c>
      <c r="R2559" s="7">
        <v>25.626000000000001</v>
      </c>
      <c r="S2559" s="8">
        <v>448190</v>
      </c>
      <c r="T2559">
        <v>5</v>
      </c>
      <c r="U2559" s="9">
        <v>17.122</v>
      </c>
      <c r="V2559" s="9">
        <v>17.213999999999999</v>
      </c>
      <c r="W2559" s="9">
        <v>8.3560999999999996</v>
      </c>
      <c r="X2559" s="9">
        <v>17.452999999999999</v>
      </c>
      <c r="Y2559" s="9">
        <v>19.013000000000002</v>
      </c>
    </row>
    <row r="2560" spans="1:25" hidden="1" x14ac:dyDescent="0.3">
      <c r="A2560" t="s">
        <v>2715</v>
      </c>
      <c r="B2560" t="s">
        <v>2716</v>
      </c>
      <c r="C2560" t="s">
        <v>2775</v>
      </c>
      <c r="D2560" t="s">
        <v>69</v>
      </c>
      <c r="E2560" s="52">
        <f>Transportation!E2560/1000000</f>
        <v>2.3900000000000002E-5</v>
      </c>
      <c r="F2560" s="55">
        <f t="shared" si="271"/>
        <v>5.7780219780219842E-6</v>
      </c>
      <c r="G2560" s="57">
        <f t="shared" si="272"/>
        <v>5.7780219780219846E-7</v>
      </c>
      <c r="H2560" s="4">
        <f t="shared" si="273"/>
        <v>9.1923076923077017E-8</v>
      </c>
      <c r="I2560">
        <v>486700</v>
      </c>
      <c r="J2560">
        <f t="shared" si="275"/>
        <v>1.4518439747277583</v>
      </c>
      <c r="K2560" s="50">
        <f t="shared" si="277"/>
        <v>533.65998121416453</v>
      </c>
      <c r="L2560" s="53">
        <f t="shared" si="274"/>
        <v>6.9731192545120209</v>
      </c>
      <c r="M2560">
        <v>40.400000000000006</v>
      </c>
      <c r="N2560">
        <v>76.5</v>
      </c>
      <c r="O2560">
        <v>381</v>
      </c>
      <c r="P2560">
        <v>5.53</v>
      </c>
      <c r="Q2560">
        <v>5.75</v>
      </c>
      <c r="R2560" s="7">
        <v>4.9786999999999999</v>
      </c>
      <c r="S2560">
        <v>94958</v>
      </c>
      <c r="T2560">
        <v>3</v>
      </c>
      <c r="U2560" s="9">
        <v>14.96</v>
      </c>
      <c r="V2560" s="9">
        <v>14.122</v>
      </c>
      <c r="W2560" s="9">
        <v>8.1477000000000004</v>
      </c>
      <c r="X2560" s="9">
        <v>8.3041</v>
      </c>
      <c r="Y2560" s="9">
        <v>15.042</v>
      </c>
    </row>
    <row r="2561" spans="1:25" hidden="1" x14ac:dyDescent="0.3">
      <c r="A2561" t="s">
        <v>2715</v>
      </c>
      <c r="B2561" t="s">
        <v>2716</v>
      </c>
      <c r="C2561" t="s">
        <v>2776</v>
      </c>
      <c r="D2561" t="s">
        <v>69</v>
      </c>
      <c r="E2561" s="52">
        <f>Transportation!E2561/1000000</f>
        <v>6.1400000000000002E-5</v>
      </c>
      <c r="F2561" s="55">
        <f t="shared" si="271"/>
        <v>1.484395604395606E-5</v>
      </c>
      <c r="G2561" s="57">
        <f t="shared" si="272"/>
        <v>1.484395604395606E-6</v>
      </c>
      <c r="H2561" s="4">
        <f t="shared" si="273"/>
        <v>2.3615384615384639E-7</v>
      </c>
      <c r="I2561">
        <v>868300</v>
      </c>
      <c r="J2561">
        <f t="shared" si="275"/>
        <v>2.09065302890706</v>
      </c>
      <c r="K2561" s="50">
        <f t="shared" si="277"/>
        <v>952.07923091896259</v>
      </c>
      <c r="L2561" s="53">
        <f t="shared" si="274"/>
        <v>17.914205950922099</v>
      </c>
      <c r="M2561">
        <v>19.600000000000001</v>
      </c>
      <c r="N2561">
        <v>196</v>
      </c>
      <c r="O2561">
        <v>433</v>
      </c>
      <c r="P2561">
        <v>11.1</v>
      </c>
      <c r="Q2561">
        <v>7.72</v>
      </c>
      <c r="R2561" s="7">
        <v>2.2050000000000001</v>
      </c>
      <c r="S2561" s="8">
        <v>446230</v>
      </c>
      <c r="T2561">
        <v>4</v>
      </c>
      <c r="U2561" s="9">
        <v>28.192</v>
      </c>
      <c r="V2561" s="9">
        <v>28.129000000000001</v>
      </c>
      <c r="W2561" s="9">
        <v>27.89</v>
      </c>
      <c r="X2561" s="9">
        <v>28.195</v>
      </c>
      <c r="Y2561" s="9">
        <v>28.454000000000001</v>
      </c>
    </row>
    <row r="2562" spans="1:25" hidden="1" x14ac:dyDescent="0.3">
      <c r="A2562" t="s">
        <v>2777</v>
      </c>
      <c r="B2562" t="s">
        <v>2778</v>
      </c>
      <c r="C2562" t="s">
        <v>2779</v>
      </c>
      <c r="D2562" t="s">
        <v>29</v>
      </c>
      <c r="E2562" s="52">
        <f>Transportation!E2562/1000000</f>
        <v>1.24E-5</v>
      </c>
      <c r="F2562" s="55">
        <f t="shared" ref="F2562:F2625" si="278">0.241758241758242*E2562</f>
        <v>2.9978021978022009E-6</v>
      </c>
      <c r="G2562" s="57">
        <f t="shared" ref="G2562:G2625" si="279">0.0241758241758242*E2562</f>
        <v>2.997802197802201E-7</v>
      </c>
      <c r="H2562" s="4">
        <f t="shared" ref="H2562:H2625" si="280">0.00384615384615385*E2562</f>
        <v>4.7692307692307738E-8</v>
      </c>
      <c r="I2562">
        <v>101500</v>
      </c>
      <c r="J2562">
        <f t="shared" si="275"/>
        <v>3.6119275862068965</v>
      </c>
      <c r="K2562" s="50">
        <f>I2562*CVDNOR</f>
        <v>229.81476214936669</v>
      </c>
      <c r="L2562" s="53">
        <f t="shared" ref="L2562:L2625" si="281">(J2562/10)*K2562*0.09</f>
        <v>7.4706685121238667</v>
      </c>
      <c r="M2562">
        <v>28.5</v>
      </c>
      <c r="N2562">
        <v>19</v>
      </c>
      <c r="O2562">
        <v>209</v>
      </c>
      <c r="P2562">
        <v>59.91</v>
      </c>
      <c r="Q2562">
        <v>10.51</v>
      </c>
      <c r="R2562" s="7">
        <v>10.974</v>
      </c>
      <c r="S2562" s="8">
        <v>100110</v>
      </c>
      <c r="T2562">
        <v>4</v>
      </c>
      <c r="U2562" s="9">
        <v>6.6033999999999997</v>
      </c>
      <c r="V2562" s="9">
        <v>5.1807999999999996</v>
      </c>
      <c r="W2562" s="9">
        <v>6.1426999999999996</v>
      </c>
      <c r="X2562" s="9">
        <v>6.3560999999999996</v>
      </c>
      <c r="Y2562" s="9">
        <v>6.9927999999999999</v>
      </c>
    </row>
    <row r="2563" spans="1:25" hidden="1" x14ac:dyDescent="0.3">
      <c r="A2563" t="s">
        <v>2777</v>
      </c>
      <c r="B2563" t="s">
        <v>2778</v>
      </c>
      <c r="C2563" t="s">
        <v>2780</v>
      </c>
      <c r="D2563" t="s">
        <v>29</v>
      </c>
      <c r="E2563" s="52">
        <f>Transportation!E2563/1000000</f>
        <v>1.7499999999999998E-5</v>
      </c>
      <c r="F2563" s="55">
        <f t="shared" si="278"/>
        <v>4.2307692307692344E-6</v>
      </c>
      <c r="G2563" s="57">
        <f t="shared" si="279"/>
        <v>4.2307692307692347E-7</v>
      </c>
      <c r="H2563" s="4">
        <f t="shared" si="280"/>
        <v>6.7307692307692372E-8</v>
      </c>
      <c r="I2563">
        <v>229500</v>
      </c>
      <c r="J2563">
        <f t="shared" ref="J2563:J2626" si="282">((591307500000)*E2563)/(20*I2563)</f>
        <v>2.2544403594771243</v>
      </c>
      <c r="K2563" s="50">
        <f>I2563*CVDNOR</f>
        <v>519.63042279093258</v>
      </c>
      <c r="L2563" s="53">
        <f t="shared" si="281"/>
        <v>10.543282174368361</v>
      </c>
      <c r="M2563">
        <v>28.200000000000003</v>
      </c>
      <c r="N2563">
        <v>43.2</v>
      </c>
      <c r="O2563">
        <v>358</v>
      </c>
      <c r="P2563">
        <v>60.36</v>
      </c>
      <c r="Q2563">
        <v>5.33</v>
      </c>
      <c r="R2563" s="7">
        <v>8.2942999999999998</v>
      </c>
      <c r="S2563" s="8">
        <v>114850</v>
      </c>
      <c r="T2563">
        <v>5</v>
      </c>
      <c r="U2563" s="9">
        <v>10.058999999999999</v>
      </c>
      <c r="V2563" s="9">
        <v>10.268000000000001</v>
      </c>
      <c r="W2563" s="9">
        <v>9.5465999999999998</v>
      </c>
      <c r="X2563" s="9">
        <v>10.06</v>
      </c>
      <c r="Y2563" s="9">
        <v>11.385</v>
      </c>
    </row>
    <row r="2564" spans="1:25" hidden="1" x14ac:dyDescent="0.3">
      <c r="A2564" t="s">
        <v>2777</v>
      </c>
      <c r="B2564" t="s">
        <v>2778</v>
      </c>
      <c r="C2564" t="s">
        <v>2781</v>
      </c>
      <c r="D2564" t="s">
        <v>29</v>
      </c>
      <c r="E2564" s="52">
        <f>Transportation!E2564/1000000</f>
        <v>5.7400000000000006E-5</v>
      </c>
      <c r="F2564" s="55">
        <f t="shared" si="278"/>
        <v>1.3876923076923093E-5</v>
      </c>
      <c r="G2564" s="57">
        <f t="shared" si="279"/>
        <v>1.3876923076923093E-6</v>
      </c>
      <c r="H2564" s="4">
        <f t="shared" si="280"/>
        <v>2.2076923076923101E-7</v>
      </c>
      <c r="I2564">
        <v>774000</v>
      </c>
      <c r="J2564">
        <f t="shared" si="282"/>
        <v>2.1925743217054263</v>
      </c>
      <c r="K2564" s="50">
        <f>I2564*CVDNOR</f>
        <v>1752.4790729419688</v>
      </c>
      <c r="L2564" s="53">
        <f t="shared" si="281"/>
        <v>34.581965531928219</v>
      </c>
      <c r="M2564">
        <v>69.3</v>
      </c>
      <c r="N2564">
        <v>93</v>
      </c>
      <c r="O2564">
        <v>209</v>
      </c>
      <c r="P2564">
        <v>59.93</v>
      </c>
      <c r="Q2564">
        <v>10.75</v>
      </c>
      <c r="R2564" s="7">
        <v>2.2452000000000001</v>
      </c>
      <c r="S2564" s="8">
        <v>336090</v>
      </c>
      <c r="T2564">
        <v>9</v>
      </c>
      <c r="U2564" s="9">
        <v>8.1409000000000002</v>
      </c>
      <c r="V2564" s="9">
        <v>7.6432000000000002</v>
      </c>
      <c r="W2564" s="9">
        <v>6.9927999999999999</v>
      </c>
      <c r="X2564" s="9">
        <v>7.7294</v>
      </c>
      <c r="Y2564" s="9">
        <v>8.3041</v>
      </c>
    </row>
    <row r="2565" spans="1:25" hidden="1" x14ac:dyDescent="0.3">
      <c r="A2565" t="s">
        <v>2777</v>
      </c>
      <c r="B2565" t="s">
        <v>2778</v>
      </c>
      <c r="C2565" t="s">
        <v>2782</v>
      </c>
      <c r="D2565" t="s">
        <v>29</v>
      </c>
      <c r="E2565" s="52">
        <f>Transportation!E2565/1000000</f>
        <v>7.1900000000000006E-6</v>
      </c>
      <c r="F2565" s="55">
        <f t="shared" si="278"/>
        <v>1.7382417582417601E-6</v>
      </c>
      <c r="G2565" s="57">
        <f t="shared" si="279"/>
        <v>1.7382417582417601E-7</v>
      </c>
      <c r="H2565" s="4">
        <f t="shared" si="280"/>
        <v>2.7653846153846182E-8</v>
      </c>
      <c r="I2565">
        <v>108800</v>
      </c>
      <c r="J2565">
        <f t="shared" si="282"/>
        <v>1.9538147633272063</v>
      </c>
      <c r="K2565" s="50">
        <f>I2565*CVDNOR</f>
        <v>246.34331154533101</v>
      </c>
      <c r="L2565" s="53">
        <f t="shared" si="281"/>
        <v>4.3317827904976296</v>
      </c>
      <c r="M2565">
        <v>24.400000000000002</v>
      </c>
      <c r="N2565">
        <v>22</v>
      </c>
      <c r="O2565">
        <v>433</v>
      </c>
      <c r="P2565">
        <v>58.95</v>
      </c>
      <c r="Q2565">
        <v>5.72</v>
      </c>
      <c r="R2565" s="7">
        <v>19.655000000000001</v>
      </c>
      <c r="S2565">
        <v>97778</v>
      </c>
      <c r="T2565">
        <v>2</v>
      </c>
      <c r="U2565" s="9">
        <v>9.6661000000000001</v>
      </c>
      <c r="V2565" s="9">
        <v>9.7316000000000003</v>
      </c>
      <c r="W2565" s="9">
        <v>9.5465999999999998</v>
      </c>
      <c r="X2565" s="9">
        <v>9.8545999999999996</v>
      </c>
      <c r="Y2565" s="9">
        <v>10.163</v>
      </c>
    </row>
    <row r="2566" spans="1:25" hidden="1" x14ac:dyDescent="0.3">
      <c r="A2566" t="s">
        <v>2777</v>
      </c>
      <c r="B2566" t="s">
        <v>2778</v>
      </c>
      <c r="C2566" t="s">
        <v>2783</v>
      </c>
      <c r="D2566" t="s">
        <v>29</v>
      </c>
      <c r="E2566" s="52">
        <f>Transportation!E2566/1000000</f>
        <v>1.0300000000000001E-5</v>
      </c>
      <c r="F2566" s="55">
        <f t="shared" si="278"/>
        <v>2.490109890109893E-6</v>
      </c>
      <c r="G2566" s="57">
        <f t="shared" si="279"/>
        <v>2.4901098901098932E-7</v>
      </c>
      <c r="H2566" s="4">
        <f t="shared" si="280"/>
        <v>3.9615384615384661E-8</v>
      </c>
      <c r="I2566">
        <v>148900</v>
      </c>
      <c r="J2566">
        <f t="shared" si="282"/>
        <v>2.0451535426460716</v>
      </c>
      <c r="K2566" s="50">
        <f>I2566*CVDNOR</f>
        <v>337.13712398069657</v>
      </c>
      <c r="L2566" s="53">
        <f t="shared" si="281"/>
        <v>6.2054746511996655</v>
      </c>
      <c r="M2566">
        <v>25.8</v>
      </c>
      <c r="N2566">
        <v>29.3</v>
      </c>
      <c r="O2566">
        <v>409</v>
      </c>
      <c r="P2566">
        <v>63.42</v>
      </c>
      <c r="Q2566">
        <v>10.42</v>
      </c>
      <c r="R2566" s="7">
        <v>13.957000000000001</v>
      </c>
      <c r="S2566">
        <v>60798</v>
      </c>
      <c r="T2566">
        <v>4</v>
      </c>
      <c r="U2566" s="9">
        <v>4.1462000000000003</v>
      </c>
      <c r="V2566" s="9">
        <v>4.1657000000000002</v>
      </c>
      <c r="W2566" s="9">
        <v>4.1346999999999996</v>
      </c>
      <c r="X2566" s="9">
        <v>4.2175000000000002</v>
      </c>
      <c r="Y2566" s="9">
        <v>4.3002000000000002</v>
      </c>
    </row>
    <row r="2567" spans="1:25" hidden="1" x14ac:dyDescent="0.3">
      <c r="A2567" t="s">
        <v>2784</v>
      </c>
      <c r="B2567" t="s">
        <v>2785</v>
      </c>
      <c r="C2567" t="s">
        <v>2786</v>
      </c>
      <c r="D2567" t="s">
        <v>108</v>
      </c>
      <c r="E2567" s="52">
        <f>Transportation!E2567/1000000</f>
        <v>1.2500000000000001E-5</v>
      </c>
      <c r="F2567" s="55">
        <f t="shared" si="278"/>
        <v>3.0219780219780251E-6</v>
      </c>
      <c r="G2567" s="57">
        <f t="shared" si="279"/>
        <v>3.0219780219780254E-7</v>
      </c>
      <c r="H2567" s="4">
        <f t="shared" si="280"/>
        <v>4.8076923076923125E-8</v>
      </c>
      <c r="I2567">
        <v>221100</v>
      </c>
      <c r="J2567">
        <f t="shared" si="282"/>
        <v>1.6714933853459972</v>
      </c>
      <c r="K2567" s="50">
        <f>I2567*CVDOMN</f>
        <v>213.99741956136609</v>
      </c>
      <c r="L2567" s="53">
        <f t="shared" si="281"/>
        <v>3.2192574415014197</v>
      </c>
      <c r="M2567">
        <v>16.400000000000002</v>
      </c>
      <c r="N2567">
        <v>54.7</v>
      </c>
      <c r="O2567">
        <v>487</v>
      </c>
      <c r="P2567">
        <v>23.66</v>
      </c>
      <c r="Q2567">
        <v>58.2</v>
      </c>
      <c r="R2567" s="7">
        <v>8.9008000000000003</v>
      </c>
      <c r="S2567">
        <v>91422</v>
      </c>
      <c r="T2567">
        <v>2</v>
      </c>
      <c r="U2567" s="9">
        <v>26.893000000000001</v>
      </c>
      <c r="V2567" s="9">
        <v>27.073</v>
      </c>
      <c r="W2567" s="9">
        <v>26.617999999999999</v>
      </c>
      <c r="X2567" s="9">
        <v>27.09</v>
      </c>
      <c r="Y2567" s="9">
        <v>27.561</v>
      </c>
    </row>
    <row r="2568" spans="1:25" hidden="1" x14ac:dyDescent="0.3">
      <c r="A2568" t="s">
        <v>2784</v>
      </c>
      <c r="B2568" t="s">
        <v>2785</v>
      </c>
      <c r="C2568" t="s">
        <v>2787</v>
      </c>
      <c r="D2568" t="s">
        <v>108</v>
      </c>
      <c r="E2568" s="52">
        <f>Transportation!E2568/1000000</f>
        <v>1.1E-5</v>
      </c>
      <c r="F2568" s="55">
        <f t="shared" si="278"/>
        <v>2.6593406593406621E-6</v>
      </c>
      <c r="G2568" s="57">
        <f t="shared" si="279"/>
        <v>2.6593406593406619E-7</v>
      </c>
      <c r="H2568" s="4">
        <f t="shared" si="280"/>
        <v>4.2307692307692347E-8</v>
      </c>
      <c r="I2568">
        <v>629900</v>
      </c>
      <c r="J2568">
        <f t="shared" si="282"/>
        <v>0.5163027861565328</v>
      </c>
      <c r="K2568" s="50">
        <f>I2568*CVDOMN</f>
        <v>609.66519485167112</v>
      </c>
      <c r="L2568" s="53">
        <f t="shared" si="281"/>
        <v>2.8329465485212491</v>
      </c>
      <c r="M2568">
        <v>76.5</v>
      </c>
      <c r="N2568">
        <v>72</v>
      </c>
      <c r="O2568">
        <v>743</v>
      </c>
      <c r="P2568">
        <v>23.6</v>
      </c>
      <c r="Q2568">
        <v>58.46</v>
      </c>
      <c r="R2568" s="7">
        <v>10.318</v>
      </c>
      <c r="S2568" s="8">
        <v>198620</v>
      </c>
      <c r="T2568">
        <v>6</v>
      </c>
      <c r="U2568" s="9">
        <v>27.079000000000001</v>
      </c>
      <c r="V2568" s="9">
        <v>15.898</v>
      </c>
      <c r="W2568" s="9">
        <v>26.382000000000001</v>
      </c>
      <c r="X2568" s="9">
        <v>27.42</v>
      </c>
      <c r="Y2568" s="9">
        <v>28.077999999999999</v>
      </c>
    </row>
    <row r="2569" spans="1:25" hidden="1" x14ac:dyDescent="0.3">
      <c r="A2569" t="s">
        <v>2784</v>
      </c>
      <c r="B2569" t="s">
        <v>2785</v>
      </c>
      <c r="C2569" t="s">
        <v>2788</v>
      </c>
      <c r="D2569" t="s">
        <v>108</v>
      </c>
      <c r="E2569" s="52">
        <f>Transportation!E2569/1000000</f>
        <v>1.5099999999999999E-6</v>
      </c>
      <c r="F2569" s="55">
        <f t="shared" si="278"/>
        <v>3.6505494505494543E-7</v>
      </c>
      <c r="G2569" s="57">
        <f t="shared" si="279"/>
        <v>3.6505494505494539E-8</v>
      </c>
      <c r="H2569" s="4">
        <f t="shared" si="280"/>
        <v>5.8076923076923133E-9</v>
      </c>
      <c r="I2569">
        <v>133700</v>
      </c>
      <c r="J2569">
        <f t="shared" si="282"/>
        <v>0.33390962041884814</v>
      </c>
      <c r="K2569" s="50">
        <f>I2569*CVDOMN</f>
        <v>129.40504294597307</v>
      </c>
      <c r="L2569" s="53">
        <f t="shared" si="281"/>
        <v>0.38888629893337145</v>
      </c>
      <c r="M2569">
        <v>54.2</v>
      </c>
      <c r="N2569">
        <v>18.2</v>
      </c>
      <c r="O2569">
        <v>1610</v>
      </c>
      <c r="P2569">
        <v>17.03</v>
      </c>
      <c r="Q2569">
        <v>54.09</v>
      </c>
      <c r="R2569" s="7">
        <v>88.414000000000001</v>
      </c>
      <c r="S2569">
        <v>23789</v>
      </c>
      <c r="T2569">
        <v>4</v>
      </c>
      <c r="U2569" s="9">
        <v>29.872</v>
      </c>
      <c r="V2569" s="9">
        <v>28.780999999999999</v>
      </c>
      <c r="W2569" s="9">
        <v>25.056999999999999</v>
      </c>
      <c r="X2569" s="9">
        <v>25.199000000000002</v>
      </c>
      <c r="Y2569" s="9">
        <v>32.142000000000003</v>
      </c>
    </row>
    <row r="2570" spans="1:25" hidden="1" x14ac:dyDescent="0.3">
      <c r="A2570" t="s">
        <v>2789</v>
      </c>
      <c r="B2570" t="s">
        <v>2790</v>
      </c>
      <c r="C2570" t="s">
        <v>2791</v>
      </c>
      <c r="D2570" t="s">
        <v>14</v>
      </c>
      <c r="E2570" s="52">
        <f>Transportation!E2570/1000000</f>
        <v>9.2299999999999997E-6</v>
      </c>
      <c r="F2570" s="55">
        <f t="shared" si="278"/>
        <v>2.2314285714285736E-6</v>
      </c>
      <c r="G2570" s="57">
        <f t="shared" si="279"/>
        <v>2.2314285714285736E-7</v>
      </c>
      <c r="H2570" s="4">
        <f t="shared" si="280"/>
        <v>3.5500000000000033E-8</v>
      </c>
      <c r="I2570">
        <v>106000</v>
      </c>
      <c r="J2570">
        <f t="shared" si="282"/>
        <v>2.5744189740566035</v>
      </c>
      <c r="K2570" s="50">
        <f t="shared" ref="K2570:K2601" si="283">I2570*CVDPAK</f>
        <v>232.31325103948126</v>
      </c>
      <c r="L2570" s="53">
        <f t="shared" si="281"/>
        <v>5.3826447726073399</v>
      </c>
      <c r="M2570">
        <v>18.900000000000002</v>
      </c>
      <c r="N2570">
        <v>24.400000000000002</v>
      </c>
      <c r="O2570">
        <v>362</v>
      </c>
      <c r="P2570">
        <v>34.17</v>
      </c>
      <c r="Q2570">
        <v>73.23</v>
      </c>
      <c r="R2570" s="7">
        <v>14.85</v>
      </c>
      <c r="S2570" s="8">
        <v>201250</v>
      </c>
      <c r="T2570">
        <v>3</v>
      </c>
      <c r="U2570" s="9">
        <v>23.350999999999999</v>
      </c>
      <c r="V2570" s="9">
        <v>23.463999999999999</v>
      </c>
      <c r="W2570" s="9">
        <v>23.344000000000001</v>
      </c>
      <c r="X2570" s="9">
        <v>23.391999999999999</v>
      </c>
      <c r="Y2570" s="9">
        <v>26.335000000000001</v>
      </c>
    </row>
    <row r="2571" spans="1:25" hidden="1" x14ac:dyDescent="0.3">
      <c r="A2571" t="s">
        <v>2789</v>
      </c>
      <c r="B2571" t="s">
        <v>2790</v>
      </c>
      <c r="C2571" t="s">
        <v>2792</v>
      </c>
      <c r="D2571" t="s">
        <v>14</v>
      </c>
      <c r="E2571" s="52">
        <f>Transportation!E2571/1000000</f>
        <v>1.2999999999999999E-5</v>
      </c>
      <c r="F2571" s="55">
        <f t="shared" si="278"/>
        <v>3.1428571428571459E-6</v>
      </c>
      <c r="G2571" s="57">
        <f t="shared" si="279"/>
        <v>3.142857142857146E-7</v>
      </c>
      <c r="H2571" s="4">
        <f t="shared" si="280"/>
        <v>5.0000000000000044E-8</v>
      </c>
      <c r="I2571">
        <v>106400</v>
      </c>
      <c r="J2571">
        <f t="shared" si="282"/>
        <v>3.6123108552631575</v>
      </c>
      <c r="K2571" s="50">
        <f t="shared" si="283"/>
        <v>233.18990481698873</v>
      </c>
      <c r="L2571" s="53">
        <f t="shared" si="281"/>
        <v>7.5811898205737185</v>
      </c>
      <c r="M2571">
        <v>9.0400000000000009</v>
      </c>
      <c r="N2571">
        <v>35.4</v>
      </c>
      <c r="O2571">
        <v>352</v>
      </c>
      <c r="P2571">
        <v>29.15</v>
      </c>
      <c r="Q2571">
        <v>71.25</v>
      </c>
      <c r="R2571" s="7">
        <v>9.9380000000000006</v>
      </c>
      <c r="S2571">
        <v>13557</v>
      </c>
      <c r="T2571">
        <v>1</v>
      </c>
      <c r="U2571" s="9">
        <v>34.965000000000003</v>
      </c>
      <c r="V2571" s="9">
        <v>34.965000000000003</v>
      </c>
      <c r="W2571" s="9">
        <v>34.965000000000003</v>
      </c>
      <c r="X2571" s="9">
        <v>34.965000000000003</v>
      </c>
      <c r="Y2571" s="9">
        <v>34.965000000000003</v>
      </c>
    </row>
    <row r="2572" spans="1:25" hidden="1" x14ac:dyDescent="0.3">
      <c r="A2572" t="s">
        <v>2789</v>
      </c>
      <c r="B2572" t="s">
        <v>2790</v>
      </c>
      <c r="C2572" t="s">
        <v>2793</v>
      </c>
      <c r="D2572" t="s">
        <v>14</v>
      </c>
      <c r="E2572" s="52">
        <f>Transportation!E2572/1000000</f>
        <v>1.0100000000000002E-5</v>
      </c>
      <c r="F2572" s="55">
        <f t="shared" si="278"/>
        <v>2.4417582417582445E-6</v>
      </c>
      <c r="G2572" s="57">
        <f t="shared" si="279"/>
        <v>2.4417582417582445E-7</v>
      </c>
      <c r="H2572" s="4">
        <f t="shared" si="280"/>
        <v>3.8846153846153888E-8</v>
      </c>
      <c r="I2572">
        <v>109600</v>
      </c>
      <c r="J2572">
        <f t="shared" si="282"/>
        <v>2.724546418795621</v>
      </c>
      <c r="K2572" s="50">
        <f t="shared" si="283"/>
        <v>240.20313503704855</v>
      </c>
      <c r="L2572" s="53">
        <f t="shared" si="281"/>
        <v>5.8900013221380441</v>
      </c>
      <c r="M2572">
        <v>16.100000000000001</v>
      </c>
      <c r="N2572">
        <v>27.3</v>
      </c>
      <c r="O2572">
        <v>327</v>
      </c>
      <c r="P2572">
        <v>30</v>
      </c>
      <c r="Q2572">
        <v>73.25</v>
      </c>
      <c r="R2572" s="7">
        <v>11.974</v>
      </c>
      <c r="S2572">
        <v>63904</v>
      </c>
      <c r="T2572">
        <v>2</v>
      </c>
      <c r="U2572" s="9">
        <v>36.183</v>
      </c>
      <c r="V2572" s="9">
        <v>36.151000000000003</v>
      </c>
      <c r="W2572" s="9">
        <v>35.932000000000002</v>
      </c>
      <c r="X2572" s="9">
        <v>36.116</v>
      </c>
      <c r="Y2572" s="9">
        <v>36.299999999999997</v>
      </c>
    </row>
    <row r="2573" spans="1:25" hidden="1" x14ac:dyDescent="0.3">
      <c r="A2573" t="s">
        <v>2789</v>
      </c>
      <c r="B2573" t="s">
        <v>2790</v>
      </c>
      <c r="C2573" t="s">
        <v>2794</v>
      </c>
      <c r="D2573" t="s">
        <v>14</v>
      </c>
      <c r="E2573" s="52">
        <f>Transportation!E2573/1000000</f>
        <v>2.5999999999999998E-5</v>
      </c>
      <c r="F2573" s="55">
        <f t="shared" si="278"/>
        <v>6.2857142857142917E-6</v>
      </c>
      <c r="G2573" s="57">
        <f t="shared" si="279"/>
        <v>6.2857142857142919E-7</v>
      </c>
      <c r="H2573" s="4">
        <f t="shared" si="280"/>
        <v>1.0000000000000009E-7</v>
      </c>
      <c r="I2573">
        <v>403400</v>
      </c>
      <c r="J2573">
        <f t="shared" si="282"/>
        <v>1.9055521814576102</v>
      </c>
      <c r="K2573" s="50">
        <f t="shared" si="283"/>
        <v>884.10533461628995</v>
      </c>
      <c r="L2573" s="53">
        <f t="shared" si="281"/>
        <v>15.162379641147433</v>
      </c>
      <c r="M2573">
        <v>32.1</v>
      </c>
      <c r="N2573">
        <v>71.3</v>
      </c>
      <c r="O2573">
        <v>324</v>
      </c>
      <c r="P2573">
        <v>29.4</v>
      </c>
      <c r="Q2573">
        <v>71.67</v>
      </c>
      <c r="R2573" s="7">
        <v>4.5503999999999998</v>
      </c>
      <c r="S2573">
        <v>94362</v>
      </c>
      <c r="T2573">
        <v>4</v>
      </c>
      <c r="U2573" s="9">
        <v>35.505000000000003</v>
      </c>
      <c r="V2573" s="9">
        <v>35.39</v>
      </c>
      <c r="W2573" s="9">
        <v>34.319000000000003</v>
      </c>
      <c r="X2573" s="9">
        <v>35.494999999999997</v>
      </c>
      <c r="Y2573" s="9">
        <v>35.564</v>
      </c>
    </row>
    <row r="2574" spans="1:25" hidden="1" x14ac:dyDescent="0.3">
      <c r="A2574" t="s">
        <v>2789</v>
      </c>
      <c r="B2574" t="s">
        <v>2790</v>
      </c>
      <c r="C2574" t="s">
        <v>2795</v>
      </c>
      <c r="D2574" t="s">
        <v>14</v>
      </c>
      <c r="E2574" s="52">
        <f>Transportation!E2574/1000000</f>
        <v>1.19E-5</v>
      </c>
      <c r="F2574" s="55">
        <f t="shared" si="278"/>
        <v>2.8769230769230798E-6</v>
      </c>
      <c r="G2574" s="57">
        <f t="shared" si="279"/>
        <v>2.8769230769230799E-7</v>
      </c>
      <c r="H2574" s="4">
        <f t="shared" si="280"/>
        <v>4.5769230769230812E-8</v>
      </c>
      <c r="I2574">
        <v>149900</v>
      </c>
      <c r="J2574">
        <f t="shared" si="282"/>
        <v>2.347084472981988</v>
      </c>
      <c r="K2574" s="50">
        <f t="shared" si="283"/>
        <v>328.52600312092682</v>
      </c>
      <c r="L2574" s="53">
        <f t="shared" si="281"/>
        <v>6.9397045280636345</v>
      </c>
      <c r="M2574">
        <v>21.700000000000003</v>
      </c>
      <c r="N2574">
        <v>32.1</v>
      </c>
      <c r="O2574">
        <v>327</v>
      </c>
      <c r="P2574">
        <v>30.17</v>
      </c>
      <c r="Q2574">
        <v>72.680000000000007</v>
      </c>
      <c r="R2574" s="7">
        <v>10.167</v>
      </c>
      <c r="S2574" s="8">
        <v>126660</v>
      </c>
      <c r="T2574">
        <v>2</v>
      </c>
      <c r="U2574" s="9">
        <v>35.655999999999999</v>
      </c>
      <c r="V2574" s="9">
        <v>35.658999999999999</v>
      </c>
      <c r="W2574" s="9">
        <v>35.655999999999999</v>
      </c>
      <c r="X2574" s="9">
        <v>35.701999999999998</v>
      </c>
      <c r="Y2574" s="9">
        <v>35.747999999999998</v>
      </c>
    </row>
    <row r="2575" spans="1:25" hidden="1" x14ac:dyDescent="0.3">
      <c r="A2575" t="s">
        <v>2789</v>
      </c>
      <c r="B2575" t="s">
        <v>2790</v>
      </c>
      <c r="C2575" t="s">
        <v>2796</v>
      </c>
      <c r="D2575" t="s">
        <v>14</v>
      </c>
      <c r="E2575" s="52">
        <f>Transportation!E2575/1000000</f>
        <v>1.15E-5</v>
      </c>
      <c r="F2575" s="55">
        <f t="shared" si="278"/>
        <v>2.7802197802197833E-6</v>
      </c>
      <c r="G2575" s="57">
        <f t="shared" si="279"/>
        <v>2.7802197802197831E-7</v>
      </c>
      <c r="H2575" s="4">
        <f t="shared" si="280"/>
        <v>4.4230769230769273E-8</v>
      </c>
      <c r="I2575">
        <v>169300</v>
      </c>
      <c r="J2575">
        <f t="shared" si="282"/>
        <v>2.0082800502067335</v>
      </c>
      <c r="K2575" s="50">
        <f t="shared" si="283"/>
        <v>371.0437113300394</v>
      </c>
      <c r="L2575" s="53">
        <f t="shared" si="281"/>
        <v>6.7064371489690586</v>
      </c>
      <c r="M2575">
        <v>33.800000000000004</v>
      </c>
      <c r="N2575">
        <v>29.1</v>
      </c>
      <c r="O2575">
        <v>306</v>
      </c>
      <c r="P2575">
        <v>31.74</v>
      </c>
      <c r="Q2575">
        <v>72.95</v>
      </c>
      <c r="R2575" s="7">
        <v>10.507</v>
      </c>
      <c r="S2575" s="8">
        <v>123900</v>
      </c>
      <c r="T2575">
        <v>3</v>
      </c>
      <c r="U2575" s="9">
        <v>36.994999999999997</v>
      </c>
      <c r="V2575" s="9">
        <v>36.997999999999998</v>
      </c>
      <c r="W2575" s="9">
        <v>35.426000000000002</v>
      </c>
      <c r="X2575" s="9">
        <v>36.988999999999997</v>
      </c>
      <c r="Y2575" s="9">
        <v>37.448</v>
      </c>
    </row>
    <row r="2576" spans="1:25" hidden="1" x14ac:dyDescent="0.3">
      <c r="A2576" t="s">
        <v>2789</v>
      </c>
      <c r="B2576" t="s">
        <v>2790</v>
      </c>
      <c r="C2576" t="s">
        <v>2797</v>
      </c>
      <c r="D2576" t="s">
        <v>14</v>
      </c>
      <c r="E2576" s="52">
        <f>Transportation!E2576/1000000</f>
        <v>1.0600000000000002E-5</v>
      </c>
      <c r="F2576" s="55">
        <f t="shared" si="278"/>
        <v>2.5626373626373657E-6</v>
      </c>
      <c r="G2576" s="57">
        <f t="shared" si="279"/>
        <v>2.5626373626373657E-7</v>
      </c>
      <c r="H2576" s="4">
        <f t="shared" si="280"/>
        <v>4.0769230769230814E-8</v>
      </c>
      <c r="I2576">
        <v>102300</v>
      </c>
      <c r="J2576">
        <f t="shared" si="282"/>
        <v>3.0634699413489739</v>
      </c>
      <c r="K2576" s="50">
        <f t="shared" si="283"/>
        <v>224.20420359753709</v>
      </c>
      <c r="L2576" s="53">
        <f t="shared" si="281"/>
        <v>6.1815855460062634</v>
      </c>
      <c r="M2576">
        <v>13.3</v>
      </c>
      <c r="N2576">
        <v>28</v>
      </c>
      <c r="O2576">
        <v>327</v>
      </c>
      <c r="P2576">
        <v>29.8</v>
      </c>
      <c r="Q2576">
        <v>72.849999999999994</v>
      </c>
      <c r="R2576" s="7">
        <v>11.67</v>
      </c>
      <c r="S2576">
        <v>63773</v>
      </c>
      <c r="T2576">
        <v>2</v>
      </c>
      <c r="U2576" s="9">
        <v>34.758000000000003</v>
      </c>
      <c r="V2576" s="9">
        <v>34.689</v>
      </c>
      <c r="W2576" s="9">
        <v>33.856999999999999</v>
      </c>
      <c r="X2576" s="9">
        <v>34.618000000000002</v>
      </c>
      <c r="Y2576" s="9">
        <v>35.380000000000003</v>
      </c>
    </row>
    <row r="2577" spans="1:25" hidden="1" x14ac:dyDescent="0.3">
      <c r="A2577" t="s">
        <v>2789</v>
      </c>
      <c r="B2577" t="s">
        <v>2790</v>
      </c>
      <c r="C2577" t="s">
        <v>2798</v>
      </c>
      <c r="D2577" t="s">
        <v>14</v>
      </c>
      <c r="E2577" s="52">
        <f>Transportation!E2577/1000000</f>
        <v>1.4E-5</v>
      </c>
      <c r="F2577" s="55">
        <f t="shared" si="278"/>
        <v>3.3846153846153881E-6</v>
      </c>
      <c r="G2577" s="57">
        <f t="shared" si="279"/>
        <v>3.3846153846153882E-7</v>
      </c>
      <c r="H2577" s="4">
        <f t="shared" si="280"/>
        <v>5.3846153846153896E-8</v>
      </c>
      <c r="I2577">
        <v>109200</v>
      </c>
      <c r="J2577">
        <f t="shared" si="282"/>
        <v>3.7904326923076921</v>
      </c>
      <c r="K2577" s="50">
        <f t="shared" si="283"/>
        <v>239.32648125954105</v>
      </c>
      <c r="L2577" s="53">
        <f t="shared" si="281"/>
        <v>8.1643582683101563</v>
      </c>
      <c r="M2577">
        <v>4.7300000000000004</v>
      </c>
      <c r="N2577">
        <v>50.2</v>
      </c>
      <c r="O2577">
        <v>453</v>
      </c>
      <c r="P2577">
        <v>26.74</v>
      </c>
      <c r="Q2577">
        <v>67.77</v>
      </c>
      <c r="R2577" s="7">
        <v>9.0208999999999993</v>
      </c>
      <c r="S2577">
        <v>11473</v>
      </c>
      <c r="T2577">
        <v>1</v>
      </c>
      <c r="U2577" s="9">
        <v>38.409999999999997</v>
      </c>
      <c r="V2577" s="9">
        <v>38.409999999999997</v>
      </c>
      <c r="W2577" s="9">
        <v>38.409999999999997</v>
      </c>
      <c r="X2577" s="9">
        <v>38.409999999999997</v>
      </c>
      <c r="Y2577" s="9">
        <v>38.409999999999997</v>
      </c>
    </row>
    <row r="2578" spans="1:25" hidden="1" x14ac:dyDescent="0.3">
      <c r="A2578" t="s">
        <v>2789</v>
      </c>
      <c r="B2578" t="s">
        <v>2790</v>
      </c>
      <c r="C2578" t="s">
        <v>2799</v>
      </c>
      <c r="D2578" t="s">
        <v>14</v>
      </c>
      <c r="E2578" s="52">
        <f>Transportation!E2578/1000000</f>
        <v>1.08E-5</v>
      </c>
      <c r="F2578" s="55">
        <f t="shared" si="278"/>
        <v>2.6109890109890137E-6</v>
      </c>
      <c r="G2578" s="57">
        <f t="shared" si="279"/>
        <v>2.6109890109890138E-7</v>
      </c>
      <c r="H2578" s="4">
        <f t="shared" si="280"/>
        <v>4.153846153846158E-8</v>
      </c>
      <c r="I2578">
        <v>102900</v>
      </c>
      <c r="J2578">
        <f t="shared" si="282"/>
        <v>3.1030714285714285</v>
      </c>
      <c r="K2578" s="50">
        <f t="shared" si="283"/>
        <v>225.51918426379831</v>
      </c>
      <c r="L2578" s="53">
        <f t="shared" si="281"/>
        <v>6.2982192355535496</v>
      </c>
      <c r="M2578">
        <v>11</v>
      </c>
      <c r="N2578">
        <v>31.1</v>
      </c>
      <c r="O2578">
        <v>363</v>
      </c>
      <c r="P2578">
        <v>32.340000000000003</v>
      </c>
      <c r="Q2578">
        <v>74.349999999999994</v>
      </c>
      <c r="R2578" s="7">
        <v>11.678000000000001</v>
      </c>
      <c r="S2578" s="8">
        <v>116120</v>
      </c>
      <c r="T2578">
        <v>1</v>
      </c>
      <c r="U2578" s="9">
        <v>32.930999999999997</v>
      </c>
      <c r="V2578" s="9">
        <v>32.930999999999997</v>
      </c>
      <c r="W2578" s="9">
        <v>32.930999999999997</v>
      </c>
      <c r="X2578" s="9">
        <v>32.930999999999997</v>
      </c>
      <c r="Y2578" s="9">
        <v>32.930999999999997</v>
      </c>
    </row>
    <row r="2579" spans="1:25" hidden="1" x14ac:dyDescent="0.3">
      <c r="A2579" t="s">
        <v>2789</v>
      </c>
      <c r="B2579" t="s">
        <v>2790</v>
      </c>
      <c r="C2579" t="s">
        <v>2800</v>
      </c>
      <c r="D2579" t="s">
        <v>14</v>
      </c>
      <c r="E2579" s="52">
        <f>Transportation!E2579/1000000</f>
        <v>1.45E-5</v>
      </c>
      <c r="F2579" s="55">
        <f t="shared" si="278"/>
        <v>3.5054945054945093E-6</v>
      </c>
      <c r="G2579" s="57">
        <f t="shared" si="279"/>
        <v>3.5054945054945094E-7</v>
      </c>
      <c r="H2579" s="4">
        <f t="shared" si="280"/>
        <v>5.5769230769230822E-8</v>
      </c>
      <c r="I2579">
        <v>188200</v>
      </c>
      <c r="J2579">
        <f t="shared" si="282"/>
        <v>2.2778848963868223</v>
      </c>
      <c r="K2579" s="50">
        <f t="shared" si="283"/>
        <v>412.46560231726767</v>
      </c>
      <c r="L2579" s="53">
        <f t="shared" si="281"/>
        <v>8.4559424921783783</v>
      </c>
      <c r="M2579">
        <v>14.4</v>
      </c>
      <c r="N2579">
        <v>49.6</v>
      </c>
      <c r="O2579">
        <v>437</v>
      </c>
      <c r="P2579">
        <v>30.06</v>
      </c>
      <c r="Q2579">
        <v>70.63</v>
      </c>
      <c r="R2579" s="7">
        <v>8.8225999999999996</v>
      </c>
      <c r="S2579">
        <v>12739</v>
      </c>
      <c r="T2579">
        <v>1</v>
      </c>
      <c r="U2579" s="9">
        <v>36.207999999999998</v>
      </c>
      <c r="V2579" s="9">
        <v>36.207999999999998</v>
      </c>
      <c r="W2579" s="9">
        <v>36.207999999999998</v>
      </c>
      <c r="X2579" s="9">
        <v>36.207999999999998</v>
      </c>
      <c r="Y2579" s="9">
        <v>36.207999999999998</v>
      </c>
    </row>
    <row r="2580" spans="1:25" hidden="1" x14ac:dyDescent="0.3">
      <c r="A2580" t="s">
        <v>2789</v>
      </c>
      <c r="B2580" t="s">
        <v>2790</v>
      </c>
      <c r="C2580" t="s">
        <v>2801</v>
      </c>
      <c r="D2580" t="s">
        <v>14</v>
      </c>
      <c r="E2580" s="52">
        <f>Transportation!E2580/1000000</f>
        <v>4.6099999999999999E-6</v>
      </c>
      <c r="F2580" s="55">
        <f t="shared" si="278"/>
        <v>1.1145054945054956E-6</v>
      </c>
      <c r="G2580" s="57">
        <f t="shared" si="279"/>
        <v>1.1145054945054956E-7</v>
      </c>
      <c r="H2580" s="4">
        <f t="shared" si="280"/>
        <v>1.7730769230769247E-8</v>
      </c>
      <c r="I2580">
        <v>100100</v>
      </c>
      <c r="J2580">
        <f t="shared" si="282"/>
        <v>1.3616021853146851</v>
      </c>
      <c r="K2580" s="50">
        <f t="shared" si="283"/>
        <v>219.38260782124598</v>
      </c>
      <c r="L2580" s="53">
        <f t="shared" si="281"/>
        <v>2.6884065440649874</v>
      </c>
      <c r="M2580">
        <v>48.6</v>
      </c>
      <c r="N2580">
        <v>14.4</v>
      </c>
      <c r="O2580">
        <v>380</v>
      </c>
      <c r="P2580">
        <v>31.86</v>
      </c>
      <c r="Q2580">
        <v>70.88</v>
      </c>
      <c r="R2580" s="7">
        <v>26.483000000000001</v>
      </c>
      <c r="S2580">
        <v>74361</v>
      </c>
      <c r="T2580">
        <v>5</v>
      </c>
      <c r="U2580" s="9">
        <v>34.968000000000004</v>
      </c>
      <c r="V2580" s="9">
        <v>35.052</v>
      </c>
      <c r="W2580" s="9">
        <v>34.642000000000003</v>
      </c>
      <c r="X2580" s="9">
        <v>35.472000000000001</v>
      </c>
      <c r="Y2580" s="9">
        <v>35.655999999999999</v>
      </c>
    </row>
    <row r="2581" spans="1:25" hidden="1" x14ac:dyDescent="0.3">
      <c r="A2581" t="s">
        <v>2789</v>
      </c>
      <c r="B2581" t="s">
        <v>2790</v>
      </c>
      <c r="C2581" t="s">
        <v>2802</v>
      </c>
      <c r="D2581" t="s">
        <v>14</v>
      </c>
      <c r="E2581" s="52">
        <f>Transportation!E2581/1000000</f>
        <v>3.9300000000000007E-5</v>
      </c>
      <c r="F2581" s="55">
        <f t="shared" si="278"/>
        <v>9.501098901098912E-6</v>
      </c>
      <c r="G2581" s="57">
        <f t="shared" si="279"/>
        <v>9.501098901098913E-7</v>
      </c>
      <c r="H2581" s="4">
        <f t="shared" si="280"/>
        <v>1.5115384615384633E-7</v>
      </c>
      <c r="I2581">
        <v>2142000</v>
      </c>
      <c r="J2581">
        <f t="shared" si="282"/>
        <v>0.542445955882353</v>
      </c>
      <c r="K2581" s="50">
        <f t="shared" si="283"/>
        <v>4694.4809785525367</v>
      </c>
      <c r="L2581" s="53">
        <f t="shared" si="281"/>
        <v>22.91851999604209</v>
      </c>
      <c r="M2581">
        <v>305</v>
      </c>
      <c r="N2581">
        <v>123</v>
      </c>
      <c r="O2581">
        <v>314</v>
      </c>
      <c r="P2581">
        <v>31.44</v>
      </c>
      <c r="Q2581">
        <v>73.13</v>
      </c>
      <c r="R2581" s="7">
        <v>2.5598999999999998</v>
      </c>
      <c r="S2581" s="8">
        <v>1659400</v>
      </c>
      <c r="T2581">
        <v>14</v>
      </c>
      <c r="U2581" s="9">
        <v>35.578000000000003</v>
      </c>
      <c r="V2581" s="9">
        <v>35.908999999999999</v>
      </c>
      <c r="W2581" s="9">
        <v>35.149000000000001</v>
      </c>
      <c r="X2581" s="9">
        <v>36.369</v>
      </c>
      <c r="Y2581" s="9">
        <v>37.173000000000002</v>
      </c>
    </row>
    <row r="2582" spans="1:25" hidden="1" x14ac:dyDescent="0.3">
      <c r="A2582" t="s">
        <v>2789</v>
      </c>
      <c r="B2582" t="s">
        <v>2790</v>
      </c>
      <c r="C2582" t="s">
        <v>2803</v>
      </c>
      <c r="D2582" t="s">
        <v>14</v>
      </c>
      <c r="E2582" s="52">
        <f>Transportation!E2582/1000000</f>
        <v>1.1800000000000001E-5</v>
      </c>
      <c r="F2582" s="55">
        <f t="shared" si="278"/>
        <v>2.852747252747256E-6</v>
      </c>
      <c r="G2582" s="57">
        <f t="shared" si="279"/>
        <v>2.8527472527472561E-7</v>
      </c>
      <c r="H2582" s="4">
        <f t="shared" si="280"/>
        <v>4.5384615384615432E-8</v>
      </c>
      <c r="I2582">
        <v>115000</v>
      </c>
      <c r="J2582">
        <f t="shared" si="282"/>
        <v>3.0336645652173915</v>
      </c>
      <c r="K2582" s="50">
        <f t="shared" si="283"/>
        <v>252.03796103339948</v>
      </c>
      <c r="L2582" s="53">
        <f t="shared" si="281"/>
        <v>6.881387683289991</v>
      </c>
      <c r="M2582">
        <v>15.3</v>
      </c>
      <c r="N2582">
        <v>29.400000000000002</v>
      </c>
      <c r="O2582">
        <v>314</v>
      </c>
      <c r="P2582">
        <v>31.16</v>
      </c>
      <c r="Q2582">
        <v>72.680000000000007</v>
      </c>
      <c r="R2582" s="7">
        <v>10.662000000000001</v>
      </c>
      <c r="S2582" s="8">
        <v>151590</v>
      </c>
      <c r="T2582">
        <v>2</v>
      </c>
      <c r="U2582" s="9">
        <v>37.816000000000003</v>
      </c>
      <c r="V2582" s="9">
        <v>37.819000000000003</v>
      </c>
      <c r="W2582" s="9">
        <v>37.814999999999998</v>
      </c>
      <c r="X2582" s="9">
        <v>37.838000000000001</v>
      </c>
      <c r="Y2582" s="9">
        <v>37.860999999999997</v>
      </c>
    </row>
    <row r="2583" spans="1:25" hidden="1" x14ac:dyDescent="0.3">
      <c r="A2583" t="s">
        <v>2789</v>
      </c>
      <c r="B2583" t="s">
        <v>2790</v>
      </c>
      <c r="C2583" t="s">
        <v>2804</v>
      </c>
      <c r="D2583" t="s">
        <v>14</v>
      </c>
      <c r="E2583" s="52">
        <f>Transportation!E2583/1000000</f>
        <v>3.65E-5</v>
      </c>
      <c r="F2583" s="55">
        <f t="shared" si="278"/>
        <v>8.8241758241758336E-6</v>
      </c>
      <c r="G2583" s="57">
        <f t="shared" si="279"/>
        <v>8.8241758241758327E-7</v>
      </c>
      <c r="H2583" s="4">
        <f t="shared" si="280"/>
        <v>1.4038461538461551E-7</v>
      </c>
      <c r="I2583">
        <v>1226000</v>
      </c>
      <c r="J2583">
        <f t="shared" si="282"/>
        <v>0.88020896207177812</v>
      </c>
      <c r="K2583" s="50">
        <f t="shared" si="283"/>
        <v>2686.9438280604154</v>
      </c>
      <c r="L2583" s="53">
        <f t="shared" si="281"/>
        <v>21.285648342380057</v>
      </c>
      <c r="M2583">
        <v>120</v>
      </c>
      <c r="N2583">
        <v>112</v>
      </c>
      <c r="O2583">
        <v>337</v>
      </c>
      <c r="P2583">
        <v>32.18</v>
      </c>
      <c r="Q2583">
        <v>74.17</v>
      </c>
      <c r="R2583" s="7">
        <v>3.0135999999999998</v>
      </c>
      <c r="S2583" s="8">
        <v>814790</v>
      </c>
      <c r="T2583">
        <v>7</v>
      </c>
      <c r="U2583" s="9">
        <v>32.956000000000003</v>
      </c>
      <c r="V2583" s="9">
        <v>32.805</v>
      </c>
      <c r="W2583" s="9">
        <v>31.536999999999999</v>
      </c>
      <c r="X2583" s="9">
        <v>32.930999999999997</v>
      </c>
      <c r="Y2583" s="9">
        <v>33.856999999999999</v>
      </c>
    </row>
    <row r="2584" spans="1:25" hidden="1" x14ac:dyDescent="0.3">
      <c r="A2584" t="s">
        <v>2789</v>
      </c>
      <c r="B2584" t="s">
        <v>2790</v>
      </c>
      <c r="C2584" t="s">
        <v>2805</v>
      </c>
      <c r="D2584" t="s">
        <v>14</v>
      </c>
      <c r="E2584" s="52">
        <f>Transportation!E2584/1000000</f>
        <v>1.1600000000000001E-5</v>
      </c>
      <c r="F2584" s="55">
        <f t="shared" si="278"/>
        <v>2.8043956043956075E-6</v>
      </c>
      <c r="G2584" s="57">
        <f t="shared" si="279"/>
        <v>2.8043956043956074E-7</v>
      </c>
      <c r="H2584" s="4">
        <f t="shared" si="280"/>
        <v>4.4615384615384659E-8</v>
      </c>
      <c r="I2584">
        <v>250100</v>
      </c>
      <c r="J2584">
        <f t="shared" si="282"/>
        <v>1.3712848860455817</v>
      </c>
      <c r="K2584" s="50">
        <f t="shared" si="283"/>
        <v>548.12777438654962</v>
      </c>
      <c r="L2584" s="53">
        <f t="shared" si="281"/>
        <v>6.7647539937427021</v>
      </c>
      <c r="M2584">
        <v>48.400000000000006</v>
      </c>
      <c r="N2584">
        <v>36</v>
      </c>
      <c r="O2584">
        <v>370</v>
      </c>
      <c r="P2584">
        <v>32.58</v>
      </c>
      <c r="Q2584">
        <v>74.06</v>
      </c>
      <c r="R2584" s="7">
        <v>10.297000000000001</v>
      </c>
      <c r="S2584" s="8">
        <v>393110</v>
      </c>
      <c r="T2584">
        <v>5</v>
      </c>
      <c r="U2584" s="9">
        <v>35.253999999999998</v>
      </c>
      <c r="V2584" s="9">
        <v>35.006999999999998</v>
      </c>
      <c r="W2584" s="9">
        <v>33.718000000000004</v>
      </c>
      <c r="X2584" s="9">
        <v>34.595999999999997</v>
      </c>
      <c r="Y2584" s="9">
        <v>35.426000000000002</v>
      </c>
    </row>
    <row r="2585" spans="1:25" hidden="1" x14ac:dyDescent="0.3">
      <c r="A2585" t="s">
        <v>2789</v>
      </c>
      <c r="B2585" t="s">
        <v>2790</v>
      </c>
      <c r="C2585" t="s">
        <v>2806</v>
      </c>
      <c r="D2585" t="s">
        <v>14</v>
      </c>
      <c r="E2585" s="52">
        <f>Transportation!E2585/1000000</f>
        <v>1.3200000000000001E-5</v>
      </c>
      <c r="F2585" s="55">
        <f t="shared" si="278"/>
        <v>3.1912087912087947E-6</v>
      </c>
      <c r="G2585" s="57">
        <f t="shared" si="279"/>
        <v>3.1912087912087946E-7</v>
      </c>
      <c r="H2585" s="4">
        <f t="shared" si="280"/>
        <v>5.0769230769230824E-8</v>
      </c>
      <c r="I2585">
        <v>130200</v>
      </c>
      <c r="J2585">
        <f t="shared" si="282"/>
        <v>2.9974112903225807</v>
      </c>
      <c r="K2585" s="50">
        <f t="shared" si="283"/>
        <v>285.35080457868361</v>
      </c>
      <c r="L2585" s="53">
        <f t="shared" si="281"/>
        <v>7.6978235101210082</v>
      </c>
      <c r="M2585">
        <v>13.3</v>
      </c>
      <c r="N2585">
        <v>35.700000000000003</v>
      </c>
      <c r="O2585">
        <v>337</v>
      </c>
      <c r="P2585">
        <v>32.08</v>
      </c>
      <c r="Q2585">
        <v>73.680000000000007</v>
      </c>
      <c r="R2585" s="7">
        <v>9.4580000000000002</v>
      </c>
      <c r="S2585" s="8">
        <v>138330</v>
      </c>
      <c r="T2585">
        <v>3</v>
      </c>
      <c r="U2585" s="9">
        <v>34.340000000000003</v>
      </c>
      <c r="V2585" s="9">
        <v>34.143000000000001</v>
      </c>
      <c r="W2585" s="9">
        <v>31.722999999999999</v>
      </c>
      <c r="X2585" s="9">
        <v>34.365000000000002</v>
      </c>
      <c r="Y2585" s="9">
        <v>34.78</v>
      </c>
    </row>
    <row r="2586" spans="1:25" hidden="1" x14ac:dyDescent="0.3">
      <c r="A2586" t="s">
        <v>2789</v>
      </c>
      <c r="B2586" t="s">
        <v>2790</v>
      </c>
      <c r="C2586" t="s">
        <v>1801</v>
      </c>
      <c r="D2586" t="s">
        <v>14</v>
      </c>
      <c r="E2586" s="52">
        <f>Transportation!E2586/1000000</f>
        <v>3.3200000000000001E-5</v>
      </c>
      <c r="F2586" s="55">
        <f t="shared" si="278"/>
        <v>8.0263736263736353E-6</v>
      </c>
      <c r="G2586" s="57">
        <f t="shared" si="279"/>
        <v>8.0263736263736345E-7</v>
      </c>
      <c r="H2586" s="4">
        <f t="shared" si="280"/>
        <v>1.2769230769230783E-7</v>
      </c>
      <c r="I2586">
        <v>1221000</v>
      </c>
      <c r="J2586">
        <f t="shared" si="282"/>
        <v>0.80390700245700242</v>
      </c>
      <c r="K2586" s="50">
        <f t="shared" si="283"/>
        <v>2675.9856558415718</v>
      </c>
      <c r="L2586" s="53">
        <f t="shared" si="281"/>
        <v>19.361192464849804</v>
      </c>
      <c r="M2586">
        <v>64.8</v>
      </c>
      <c r="N2586">
        <v>152</v>
      </c>
      <c r="O2586">
        <v>539</v>
      </c>
      <c r="P2586">
        <v>25.39</v>
      </c>
      <c r="Q2586">
        <v>68.349999999999994</v>
      </c>
      <c r="R2586" s="7">
        <v>3.5501999999999998</v>
      </c>
      <c r="S2586" s="8">
        <v>264520</v>
      </c>
      <c r="T2586">
        <v>5</v>
      </c>
      <c r="U2586" s="9">
        <v>34.075000000000003</v>
      </c>
      <c r="V2586" s="9">
        <v>34.122</v>
      </c>
      <c r="W2586" s="9">
        <v>33.994999999999997</v>
      </c>
      <c r="X2586" s="9">
        <v>34.503</v>
      </c>
      <c r="Y2586" s="9">
        <v>34.734000000000002</v>
      </c>
    </row>
    <row r="2587" spans="1:25" hidden="1" x14ac:dyDescent="0.3">
      <c r="A2587" t="s">
        <v>2789</v>
      </c>
      <c r="B2587" t="s">
        <v>2790</v>
      </c>
      <c r="C2587" t="s">
        <v>2807</v>
      </c>
      <c r="D2587" t="s">
        <v>14</v>
      </c>
      <c r="E2587" s="52">
        <f>Transportation!E2587/1000000</f>
        <v>1.7600000000000001E-5</v>
      </c>
      <c r="F2587" s="55">
        <f t="shared" si="278"/>
        <v>4.2549450549450599E-6</v>
      </c>
      <c r="G2587" s="57">
        <f t="shared" si="279"/>
        <v>4.2549450549450595E-7</v>
      </c>
      <c r="H2587" s="4">
        <f t="shared" si="280"/>
        <v>6.7692307692307765E-8</v>
      </c>
      <c r="I2587">
        <v>137700</v>
      </c>
      <c r="J2587">
        <f t="shared" si="282"/>
        <v>3.7788714596949893</v>
      </c>
      <c r="K2587" s="50">
        <f t="shared" si="283"/>
        <v>301.78806290694877</v>
      </c>
      <c r="L2587" s="53">
        <f t="shared" si="281"/>
        <v>10.263764680161341</v>
      </c>
      <c r="M2587">
        <v>8.39</v>
      </c>
      <c r="N2587">
        <v>47.6</v>
      </c>
      <c r="O2587">
        <v>358</v>
      </c>
      <c r="P2587">
        <v>28.29</v>
      </c>
      <c r="Q2587">
        <v>68.430000000000007</v>
      </c>
      <c r="R2587" s="7">
        <v>7.5292000000000003</v>
      </c>
      <c r="S2587">
        <v>61612</v>
      </c>
      <c r="T2587">
        <v>2</v>
      </c>
      <c r="U2587" s="9">
        <v>35.689</v>
      </c>
      <c r="V2587" s="9">
        <v>35.625999999999998</v>
      </c>
      <c r="W2587" s="9">
        <v>35.149000000000001</v>
      </c>
      <c r="X2587" s="9">
        <v>35.426000000000002</v>
      </c>
      <c r="Y2587" s="9">
        <v>35.701999999999998</v>
      </c>
    </row>
    <row r="2588" spans="1:25" hidden="1" x14ac:dyDescent="0.3">
      <c r="A2588" t="s">
        <v>2789</v>
      </c>
      <c r="B2588" t="s">
        <v>2790</v>
      </c>
      <c r="C2588" t="s">
        <v>2808</v>
      </c>
      <c r="D2588" t="s">
        <v>14</v>
      </c>
      <c r="E2588" s="52">
        <f>Transportation!E2588/1000000</f>
        <v>7.08E-6</v>
      </c>
      <c r="F2588" s="55">
        <f t="shared" si="278"/>
        <v>1.7116483516483533E-6</v>
      </c>
      <c r="G2588" s="57">
        <f t="shared" si="279"/>
        <v>1.7116483516483533E-7</v>
      </c>
      <c r="H2588" s="4">
        <f t="shared" si="280"/>
        <v>2.7230769230769256E-8</v>
      </c>
      <c r="I2588">
        <v>103300</v>
      </c>
      <c r="J2588">
        <f t="shared" si="282"/>
        <v>2.0263587124878994</v>
      </c>
      <c r="K2588" s="50">
        <f t="shared" si="283"/>
        <v>226.39583804130578</v>
      </c>
      <c r="L2588" s="53">
        <f t="shared" si="281"/>
        <v>4.1288326099739949</v>
      </c>
      <c r="M2588">
        <v>31.6</v>
      </c>
      <c r="N2588">
        <v>18.400000000000002</v>
      </c>
      <c r="O2588">
        <v>314</v>
      </c>
      <c r="P2588">
        <v>31.35</v>
      </c>
      <c r="Q2588">
        <v>73.400000000000006</v>
      </c>
      <c r="R2588" s="7">
        <v>17.102</v>
      </c>
      <c r="S2588" s="8">
        <v>365250</v>
      </c>
      <c r="T2588">
        <v>3</v>
      </c>
      <c r="U2588" s="9">
        <v>36.283000000000001</v>
      </c>
      <c r="V2588" s="9">
        <v>36.280999999999999</v>
      </c>
      <c r="W2588" s="9">
        <v>36.207999999999998</v>
      </c>
      <c r="X2588" s="9">
        <v>36.345999999999997</v>
      </c>
      <c r="Y2588" s="9">
        <v>36.576000000000001</v>
      </c>
    </row>
    <row r="2589" spans="1:25" hidden="1" x14ac:dyDescent="0.3">
      <c r="A2589" t="s">
        <v>2789</v>
      </c>
      <c r="B2589" t="s">
        <v>2790</v>
      </c>
      <c r="C2589" t="s">
        <v>2809</v>
      </c>
      <c r="D2589" t="s">
        <v>14</v>
      </c>
      <c r="E2589" s="52">
        <f>Transportation!E2589/1000000</f>
        <v>2.1200000000000004E-5</v>
      </c>
      <c r="F2589" s="55">
        <f t="shared" si="278"/>
        <v>5.1252747252747313E-6</v>
      </c>
      <c r="G2589" s="57">
        <f t="shared" si="279"/>
        <v>5.1252747252747313E-7</v>
      </c>
      <c r="H2589" s="4">
        <f t="shared" si="280"/>
        <v>8.1538461538461627E-8</v>
      </c>
      <c r="I2589">
        <v>292200</v>
      </c>
      <c r="J2589">
        <f t="shared" si="282"/>
        <v>2.1450580082135526</v>
      </c>
      <c r="K2589" s="50">
        <f t="shared" si="283"/>
        <v>640.39558446921149</v>
      </c>
      <c r="L2589" s="53">
        <f t="shared" si="281"/>
        <v>12.363171092012525</v>
      </c>
      <c r="M2589">
        <v>33.800000000000004</v>
      </c>
      <c r="N2589">
        <v>50.300000000000004</v>
      </c>
      <c r="O2589">
        <v>293</v>
      </c>
      <c r="P2589">
        <v>31.28</v>
      </c>
      <c r="Q2589">
        <v>72.319999999999993</v>
      </c>
      <c r="R2589" s="7">
        <v>5.8337000000000003</v>
      </c>
      <c r="S2589" s="8">
        <v>165490</v>
      </c>
      <c r="T2589">
        <v>4</v>
      </c>
      <c r="U2589" s="9">
        <v>36.125999999999998</v>
      </c>
      <c r="V2589" s="9">
        <v>36.145000000000003</v>
      </c>
      <c r="W2589" s="9">
        <v>36.116</v>
      </c>
      <c r="X2589" s="9">
        <v>36.185000000000002</v>
      </c>
      <c r="Y2589" s="9">
        <v>36.576000000000001</v>
      </c>
    </row>
    <row r="2590" spans="1:25" hidden="1" x14ac:dyDescent="0.3">
      <c r="A2590" t="s">
        <v>2789</v>
      </c>
      <c r="B2590" t="s">
        <v>2790</v>
      </c>
      <c r="C2590" t="s">
        <v>2810</v>
      </c>
      <c r="D2590" t="s">
        <v>14</v>
      </c>
      <c r="E2590" s="52">
        <f>Transportation!E2590/1000000</f>
        <v>8.5600000000000011E-6</v>
      </c>
      <c r="F2590" s="55">
        <f t="shared" si="278"/>
        <v>2.069450549450552E-6</v>
      </c>
      <c r="G2590" s="57">
        <f t="shared" si="279"/>
        <v>2.0694505494505519E-7</v>
      </c>
      <c r="H2590" s="4">
        <f t="shared" si="280"/>
        <v>3.2923076923076959E-8</v>
      </c>
      <c r="I2590">
        <v>145900</v>
      </c>
      <c r="J2590">
        <f t="shared" si="282"/>
        <v>1.7346100753941056</v>
      </c>
      <c r="K2590" s="50">
        <f t="shared" si="283"/>
        <v>319.75946534585205</v>
      </c>
      <c r="L2590" s="53">
        <f t="shared" si="281"/>
        <v>4.9919219126239263</v>
      </c>
      <c r="M2590">
        <v>30.6</v>
      </c>
      <c r="N2590">
        <v>26.400000000000002</v>
      </c>
      <c r="O2590">
        <v>401</v>
      </c>
      <c r="P2590">
        <v>32.94</v>
      </c>
      <c r="Q2590">
        <v>73.72</v>
      </c>
      <c r="R2590" s="7">
        <v>15.196999999999999</v>
      </c>
      <c r="S2590" s="8">
        <v>177320</v>
      </c>
      <c r="T2590">
        <v>3</v>
      </c>
      <c r="U2590" s="9">
        <v>30.562999999999999</v>
      </c>
      <c r="V2590" s="9">
        <v>30.501999999999999</v>
      </c>
      <c r="W2590" s="9">
        <v>30.091999999999999</v>
      </c>
      <c r="X2590" s="9">
        <v>30.606000000000002</v>
      </c>
      <c r="Y2590" s="9">
        <v>32.42</v>
      </c>
    </row>
    <row r="2591" spans="1:25" hidden="1" x14ac:dyDescent="0.3">
      <c r="A2591" t="s">
        <v>2789</v>
      </c>
      <c r="B2591" t="s">
        <v>2790</v>
      </c>
      <c r="C2591" t="s">
        <v>2811</v>
      </c>
      <c r="D2591" t="s">
        <v>14</v>
      </c>
      <c r="E2591" s="52">
        <f>Transportation!E2591/1000000</f>
        <v>1.5100000000000001E-5</v>
      </c>
      <c r="F2591" s="55">
        <f t="shared" si="278"/>
        <v>3.6505494505494547E-6</v>
      </c>
      <c r="G2591" s="57">
        <f t="shared" si="279"/>
        <v>3.6505494505494549E-7</v>
      </c>
      <c r="H2591" s="4">
        <f t="shared" si="280"/>
        <v>5.8076923076923135E-8</v>
      </c>
      <c r="I2591">
        <v>105600</v>
      </c>
      <c r="J2591">
        <f t="shared" si="282"/>
        <v>4.2276246448863635</v>
      </c>
      <c r="K2591" s="50">
        <f t="shared" si="283"/>
        <v>231.43659726197379</v>
      </c>
      <c r="L2591" s="53">
        <f t="shared" si="281"/>
        <v>8.8058435608202412</v>
      </c>
      <c r="M2591">
        <v>7.75</v>
      </c>
      <c r="N2591">
        <v>37.9</v>
      </c>
      <c r="O2591">
        <v>318</v>
      </c>
      <c r="P2591">
        <v>30.73</v>
      </c>
      <c r="Q2591">
        <v>72.64</v>
      </c>
      <c r="R2591" s="7">
        <v>8.3910999999999998</v>
      </c>
      <c r="S2591">
        <v>64859</v>
      </c>
      <c r="T2591">
        <v>1</v>
      </c>
      <c r="U2591" s="9">
        <v>40.692</v>
      </c>
      <c r="V2591" s="9">
        <v>40.692</v>
      </c>
      <c r="W2591" s="9">
        <v>40.692</v>
      </c>
      <c r="X2591" s="9">
        <v>40.692</v>
      </c>
      <c r="Y2591" s="9">
        <v>40.692</v>
      </c>
    </row>
    <row r="2592" spans="1:25" hidden="1" x14ac:dyDescent="0.3">
      <c r="A2592" t="s">
        <v>2789</v>
      </c>
      <c r="B2592" t="s">
        <v>2790</v>
      </c>
      <c r="C2592" t="s">
        <v>2812</v>
      </c>
      <c r="D2592" t="s">
        <v>14</v>
      </c>
      <c r="E2592" s="52">
        <f>Transportation!E2592/1000000</f>
        <v>2.0400000000000001E-5</v>
      </c>
      <c r="F2592" s="55">
        <f t="shared" si="278"/>
        <v>4.9318681318681375E-6</v>
      </c>
      <c r="G2592" s="57">
        <f t="shared" si="279"/>
        <v>4.9318681318681377E-7</v>
      </c>
      <c r="H2592" s="4">
        <f t="shared" si="280"/>
        <v>7.8461538461538535E-8</v>
      </c>
      <c r="I2592">
        <v>167300</v>
      </c>
      <c r="J2592">
        <f t="shared" si="282"/>
        <v>3.605102510460251</v>
      </c>
      <c r="K2592" s="50">
        <f t="shared" si="283"/>
        <v>366.66044244250202</v>
      </c>
      <c r="L2592" s="53">
        <f t="shared" si="281"/>
        <v>11.896636333823373</v>
      </c>
      <c r="M2592">
        <v>9.4700000000000006</v>
      </c>
      <c r="N2592">
        <v>54.400000000000006</v>
      </c>
      <c r="O2592">
        <v>337</v>
      </c>
      <c r="P2592">
        <v>31.98</v>
      </c>
      <c r="Q2592">
        <v>74.22</v>
      </c>
      <c r="R2592" s="7">
        <v>6.2004999999999999</v>
      </c>
      <c r="S2592" s="8">
        <v>346380</v>
      </c>
      <c r="T2592">
        <v>3</v>
      </c>
      <c r="U2592" s="9">
        <v>36.253</v>
      </c>
      <c r="V2592" s="9">
        <v>36.189</v>
      </c>
      <c r="W2592" s="9">
        <v>33.393999999999998</v>
      </c>
      <c r="X2592" s="9">
        <v>35.793999999999997</v>
      </c>
      <c r="Y2592" s="9">
        <v>36.253999999999998</v>
      </c>
    </row>
    <row r="2593" spans="1:25" hidden="1" x14ac:dyDescent="0.3">
      <c r="A2593" t="s">
        <v>2789</v>
      </c>
      <c r="B2593" t="s">
        <v>2790</v>
      </c>
      <c r="C2593" t="s">
        <v>2813</v>
      </c>
      <c r="D2593" t="s">
        <v>14</v>
      </c>
      <c r="E2593" s="52">
        <f>Transportation!E2593/1000000</f>
        <v>6.7000000000000002E-5</v>
      </c>
      <c r="F2593" s="55">
        <f t="shared" si="278"/>
        <v>1.6197802197802215E-5</v>
      </c>
      <c r="G2593" s="57">
        <f t="shared" si="279"/>
        <v>1.6197802197802216E-6</v>
      </c>
      <c r="H2593" s="4">
        <f t="shared" si="280"/>
        <v>2.5769230769230796E-7</v>
      </c>
      <c r="I2593">
        <v>10030000</v>
      </c>
      <c r="J2593">
        <f t="shared" si="282"/>
        <v>0.19749552592223329</v>
      </c>
      <c r="K2593" s="50">
        <f t="shared" si="283"/>
        <v>21982.093470999971</v>
      </c>
      <c r="L2593" s="53">
        <f t="shared" si="281"/>
        <v>39.072285998341471</v>
      </c>
      <c r="M2593">
        <v>572</v>
      </c>
      <c r="N2593">
        <v>419</v>
      </c>
      <c r="O2593">
        <v>651</v>
      </c>
      <c r="P2593">
        <v>24.9</v>
      </c>
      <c r="Q2593">
        <v>67.08</v>
      </c>
      <c r="R2593" s="7">
        <v>1.552</v>
      </c>
      <c r="S2593" s="8">
        <v>9526100</v>
      </c>
      <c r="T2593">
        <v>15</v>
      </c>
      <c r="U2593" s="9">
        <v>36.213999999999999</v>
      </c>
      <c r="V2593" s="9">
        <v>35.301000000000002</v>
      </c>
      <c r="W2593" s="9">
        <v>32.838000000000001</v>
      </c>
      <c r="X2593" s="9">
        <v>35.863</v>
      </c>
      <c r="Y2593" s="9">
        <v>37.814999999999998</v>
      </c>
    </row>
    <row r="2594" spans="1:25" hidden="1" x14ac:dyDescent="0.3">
      <c r="A2594" t="s">
        <v>2789</v>
      </c>
      <c r="B2594" t="s">
        <v>2790</v>
      </c>
      <c r="C2594" t="s">
        <v>2814</v>
      </c>
      <c r="D2594" t="s">
        <v>14</v>
      </c>
      <c r="E2594" s="52">
        <f>Transportation!E2594/1000000</f>
        <v>1.8900000000000002E-5</v>
      </c>
      <c r="F2594" s="55">
        <f t="shared" si="278"/>
        <v>4.5692307692307745E-6</v>
      </c>
      <c r="G2594" s="57">
        <f t="shared" si="279"/>
        <v>4.5692307692307743E-7</v>
      </c>
      <c r="H2594" s="4">
        <f t="shared" si="280"/>
        <v>7.269230769230777E-8</v>
      </c>
      <c r="I2594">
        <v>241700</v>
      </c>
      <c r="J2594">
        <f t="shared" si="282"/>
        <v>2.3118973417459663</v>
      </c>
      <c r="K2594" s="50">
        <f t="shared" si="283"/>
        <v>529.71804505889259</v>
      </c>
      <c r="L2594" s="53">
        <f t="shared" si="281"/>
        <v>11.021883662218713</v>
      </c>
      <c r="M2594">
        <v>22.200000000000003</v>
      </c>
      <c r="N2594">
        <v>51.300000000000004</v>
      </c>
      <c r="O2594">
        <v>332</v>
      </c>
      <c r="P2594">
        <v>31.13</v>
      </c>
      <c r="Q2594">
        <v>74.45</v>
      </c>
      <c r="R2594" s="7">
        <v>6.4581</v>
      </c>
      <c r="S2594" s="8">
        <v>148360</v>
      </c>
      <c r="T2594">
        <v>2</v>
      </c>
      <c r="U2594" s="9">
        <v>34.691000000000003</v>
      </c>
      <c r="V2594" s="9">
        <v>34.747999999999998</v>
      </c>
      <c r="W2594" s="9">
        <v>34.688000000000002</v>
      </c>
      <c r="X2594" s="9">
        <v>35.378999999999998</v>
      </c>
      <c r="Y2594" s="9">
        <v>36.07</v>
      </c>
    </row>
    <row r="2595" spans="1:25" hidden="1" x14ac:dyDescent="0.3">
      <c r="A2595" t="s">
        <v>2789</v>
      </c>
      <c r="B2595" t="s">
        <v>2790</v>
      </c>
      <c r="C2595" t="s">
        <v>2815</v>
      </c>
      <c r="D2595" t="s">
        <v>14</v>
      </c>
      <c r="E2595" s="52">
        <f>Transportation!E2595/1000000</f>
        <v>1.8199999999999999E-5</v>
      </c>
      <c r="F2595" s="55">
        <f t="shared" si="278"/>
        <v>4.4000000000000045E-6</v>
      </c>
      <c r="G2595" s="57">
        <f t="shared" si="279"/>
        <v>4.4000000000000045E-7</v>
      </c>
      <c r="H2595" s="4">
        <f t="shared" si="280"/>
        <v>7.0000000000000058E-8</v>
      </c>
      <c r="I2595">
        <v>102200</v>
      </c>
      <c r="J2595">
        <f t="shared" si="282"/>
        <v>5.2650667808219174</v>
      </c>
      <c r="K2595" s="50">
        <f t="shared" si="283"/>
        <v>223.98504015316024</v>
      </c>
      <c r="L2595" s="53">
        <f t="shared" si="281"/>
        <v>10.613665748803205</v>
      </c>
      <c r="M2595">
        <v>4.09</v>
      </c>
      <c r="N2595">
        <v>50.5</v>
      </c>
      <c r="O2595">
        <v>369</v>
      </c>
      <c r="P2595">
        <v>27.53</v>
      </c>
      <c r="Q2595">
        <v>68.75</v>
      </c>
      <c r="R2595" s="7">
        <v>7.2919</v>
      </c>
      <c r="S2595">
        <v>13167</v>
      </c>
      <c r="T2595">
        <v>1</v>
      </c>
      <c r="U2595" s="9">
        <v>34.872999999999998</v>
      </c>
      <c r="V2595" s="9">
        <v>34.872999999999998</v>
      </c>
      <c r="W2595" s="9">
        <v>34.872999999999998</v>
      </c>
      <c r="X2595" s="9">
        <v>34.872999999999998</v>
      </c>
      <c r="Y2595" s="9">
        <v>34.872999999999998</v>
      </c>
    </row>
    <row r="2596" spans="1:25" hidden="1" x14ac:dyDescent="0.3">
      <c r="A2596" t="s">
        <v>2789</v>
      </c>
      <c r="B2596" t="s">
        <v>2790</v>
      </c>
      <c r="C2596" t="s">
        <v>2816</v>
      </c>
      <c r="D2596" t="s">
        <v>14</v>
      </c>
      <c r="E2596" s="52">
        <f>Transportation!E2596/1000000</f>
        <v>1.2300000000000001E-5</v>
      </c>
      <c r="F2596" s="55">
        <f t="shared" si="278"/>
        <v>2.9736263736263771E-6</v>
      </c>
      <c r="G2596" s="57">
        <f t="shared" si="279"/>
        <v>2.9736263736263767E-7</v>
      </c>
      <c r="H2596" s="4">
        <f t="shared" si="280"/>
        <v>4.7307692307692358E-8</v>
      </c>
      <c r="I2596">
        <v>133000</v>
      </c>
      <c r="J2596">
        <f t="shared" si="282"/>
        <v>2.7342414473684213</v>
      </c>
      <c r="K2596" s="50">
        <f t="shared" si="283"/>
        <v>291.48738102123593</v>
      </c>
      <c r="L2596" s="53">
        <f t="shared" si="281"/>
        <v>7.1729719071582112</v>
      </c>
      <c r="M2596">
        <v>17.400000000000002</v>
      </c>
      <c r="N2596">
        <v>31.900000000000002</v>
      </c>
      <c r="O2596">
        <v>324</v>
      </c>
      <c r="P2596">
        <v>30.31</v>
      </c>
      <c r="Q2596">
        <v>71.92</v>
      </c>
      <c r="R2596" s="7">
        <v>10.161</v>
      </c>
      <c r="S2596" s="8">
        <v>268560</v>
      </c>
      <c r="T2596">
        <v>4</v>
      </c>
      <c r="U2596" s="9">
        <v>41.151000000000003</v>
      </c>
      <c r="V2596" s="9">
        <v>41.052999999999997</v>
      </c>
      <c r="W2596" s="9">
        <v>40.191000000000003</v>
      </c>
      <c r="X2596" s="9">
        <v>40.850999999999999</v>
      </c>
      <c r="Y2596" s="9">
        <v>41.283999999999999</v>
      </c>
    </row>
    <row r="2597" spans="1:25" hidden="1" x14ac:dyDescent="0.3">
      <c r="A2597" t="s">
        <v>2789</v>
      </c>
      <c r="B2597" t="s">
        <v>2790</v>
      </c>
      <c r="C2597" t="s">
        <v>2817</v>
      </c>
      <c r="D2597" t="s">
        <v>14</v>
      </c>
      <c r="E2597" s="52">
        <f>Transportation!E2597/1000000</f>
        <v>1.2500000000000001E-5</v>
      </c>
      <c r="F2597" s="55">
        <f t="shared" si="278"/>
        <v>3.0219780219780251E-6</v>
      </c>
      <c r="G2597" s="57">
        <f t="shared" si="279"/>
        <v>3.0219780219780254E-7</v>
      </c>
      <c r="H2597" s="4">
        <f t="shared" si="280"/>
        <v>4.8076923076923125E-8</v>
      </c>
      <c r="I2597">
        <v>117800</v>
      </c>
      <c r="J2597">
        <f t="shared" si="282"/>
        <v>3.1372426782682514</v>
      </c>
      <c r="K2597" s="50">
        <f t="shared" si="283"/>
        <v>258.17453747595181</v>
      </c>
      <c r="L2597" s="53">
        <f t="shared" si="281"/>
        <v>7.2896055967054991</v>
      </c>
      <c r="M2597">
        <v>11.200000000000001</v>
      </c>
      <c r="N2597">
        <v>35.200000000000003</v>
      </c>
      <c r="O2597">
        <v>355</v>
      </c>
      <c r="P2597">
        <v>28.66</v>
      </c>
      <c r="Q2597">
        <v>70.64</v>
      </c>
      <c r="R2597" s="7">
        <v>10.09</v>
      </c>
      <c r="S2597">
        <v>32555</v>
      </c>
      <c r="T2597">
        <v>1</v>
      </c>
      <c r="U2597" s="9">
        <v>33.023000000000003</v>
      </c>
      <c r="V2597" s="9">
        <v>33.023000000000003</v>
      </c>
      <c r="W2597" s="9">
        <v>33.023000000000003</v>
      </c>
      <c r="X2597" s="9">
        <v>33.023000000000003</v>
      </c>
      <c r="Y2597" s="9">
        <v>33.023000000000003</v>
      </c>
    </row>
    <row r="2598" spans="1:25" hidden="1" x14ac:dyDescent="0.3">
      <c r="A2598" t="s">
        <v>2789</v>
      </c>
      <c r="B2598" t="s">
        <v>2790</v>
      </c>
      <c r="C2598" t="s">
        <v>2818</v>
      </c>
      <c r="D2598" t="s">
        <v>14</v>
      </c>
      <c r="E2598" s="52">
        <f>Transportation!E2598/1000000</f>
        <v>9.8900000000000002E-6</v>
      </c>
      <c r="F2598" s="55">
        <f t="shared" si="278"/>
        <v>2.3909890109890137E-6</v>
      </c>
      <c r="G2598" s="57">
        <f t="shared" si="279"/>
        <v>2.3909890109890137E-7</v>
      </c>
      <c r="H2598" s="4">
        <f t="shared" si="280"/>
        <v>3.8038461538461575E-8</v>
      </c>
      <c r="I2598">
        <v>103100</v>
      </c>
      <c r="J2598">
        <f t="shared" si="282"/>
        <v>2.8360965931134818</v>
      </c>
      <c r="K2598" s="50">
        <f t="shared" si="283"/>
        <v>225.95751115255206</v>
      </c>
      <c r="L2598" s="53">
        <f t="shared" si="281"/>
        <v>5.7675359481133901</v>
      </c>
      <c r="M2598">
        <v>9.66</v>
      </c>
      <c r="N2598">
        <v>33.200000000000003</v>
      </c>
      <c r="O2598">
        <v>399</v>
      </c>
      <c r="P2598">
        <v>27.81</v>
      </c>
      <c r="Q2598">
        <v>66.61</v>
      </c>
      <c r="R2598" s="7">
        <v>12.028</v>
      </c>
      <c r="S2598">
        <v>7703.6</v>
      </c>
      <c r="T2598">
        <v>4</v>
      </c>
      <c r="U2598" s="9">
        <v>25.986000000000001</v>
      </c>
      <c r="V2598" s="9">
        <v>26.106000000000002</v>
      </c>
      <c r="W2598" s="9">
        <v>25.908999999999999</v>
      </c>
      <c r="X2598" s="9">
        <v>26.099</v>
      </c>
      <c r="Y2598" s="9">
        <v>26.76</v>
      </c>
    </row>
    <row r="2599" spans="1:25" hidden="1" x14ac:dyDescent="0.3">
      <c r="A2599" t="s">
        <v>2789</v>
      </c>
      <c r="B2599" t="s">
        <v>2790</v>
      </c>
      <c r="C2599" t="s">
        <v>2819</v>
      </c>
      <c r="D2599" t="s">
        <v>14</v>
      </c>
      <c r="E2599" s="52">
        <f>Transportation!E2599/1000000</f>
        <v>1.0100000000000002E-5</v>
      </c>
      <c r="F2599" s="55">
        <f t="shared" si="278"/>
        <v>2.4417582417582445E-6</v>
      </c>
      <c r="G2599" s="57">
        <f t="shared" si="279"/>
        <v>2.4417582417582445E-7</v>
      </c>
      <c r="H2599" s="4">
        <f t="shared" si="280"/>
        <v>3.8846153846153888E-8</v>
      </c>
      <c r="I2599">
        <v>125300</v>
      </c>
      <c r="J2599">
        <f t="shared" si="282"/>
        <v>2.3831627094972072</v>
      </c>
      <c r="K2599" s="50">
        <f t="shared" si="283"/>
        <v>274.61179580421697</v>
      </c>
      <c r="L2599" s="53">
        <f t="shared" si="281"/>
        <v>5.8900013221380432</v>
      </c>
      <c r="M2599">
        <v>16.600000000000001</v>
      </c>
      <c r="N2599">
        <v>30.8</v>
      </c>
      <c r="O2599">
        <v>421</v>
      </c>
      <c r="P2599">
        <v>33.590000000000003</v>
      </c>
      <c r="Q2599">
        <v>71.44</v>
      </c>
      <c r="R2599" s="7">
        <v>13.695</v>
      </c>
      <c r="S2599">
        <v>33332</v>
      </c>
      <c r="T2599">
        <v>2</v>
      </c>
      <c r="U2599" s="9">
        <v>24.515000000000001</v>
      </c>
      <c r="V2599" s="9">
        <v>24.536999999999999</v>
      </c>
      <c r="W2599" s="9">
        <v>24.486999999999998</v>
      </c>
      <c r="X2599" s="9">
        <v>24.558</v>
      </c>
      <c r="Y2599" s="9">
        <v>24.63</v>
      </c>
    </row>
    <row r="2600" spans="1:25" hidden="1" x14ac:dyDescent="0.3">
      <c r="A2600" t="s">
        <v>2789</v>
      </c>
      <c r="B2600" t="s">
        <v>2790</v>
      </c>
      <c r="C2600" t="s">
        <v>2820</v>
      </c>
      <c r="D2600" t="s">
        <v>14</v>
      </c>
      <c r="E2600" s="52">
        <f>Transportation!E2600/1000000</f>
        <v>6.9200000000000002E-5</v>
      </c>
      <c r="F2600" s="55">
        <f t="shared" si="278"/>
        <v>1.6729670329670347E-5</v>
      </c>
      <c r="G2600" s="57">
        <f t="shared" si="279"/>
        <v>1.6729670329670348E-6</v>
      </c>
      <c r="H2600" s="4">
        <f t="shared" si="280"/>
        <v>2.661538461538464E-7</v>
      </c>
      <c r="I2600">
        <v>5452000</v>
      </c>
      <c r="J2600">
        <f t="shared" si="282"/>
        <v>0.3752611793837124</v>
      </c>
      <c r="K2600" s="50">
        <f t="shared" si="283"/>
        <v>11948.790987426904</v>
      </c>
      <c r="L2600" s="53">
        <f t="shared" si="281"/>
        <v>40.355256583361644</v>
      </c>
      <c r="M2600">
        <v>531</v>
      </c>
      <c r="N2600">
        <v>237</v>
      </c>
      <c r="O2600">
        <v>323</v>
      </c>
      <c r="P2600">
        <v>31.51</v>
      </c>
      <c r="Q2600">
        <v>74.31</v>
      </c>
      <c r="R2600" s="7">
        <v>1.3635999999999999</v>
      </c>
      <c r="S2600" s="8">
        <v>5896600</v>
      </c>
      <c r="T2600">
        <v>17</v>
      </c>
      <c r="U2600" s="9">
        <v>36.186</v>
      </c>
      <c r="V2600" s="9">
        <v>36.270000000000003</v>
      </c>
      <c r="W2600" s="9">
        <v>33.161999999999999</v>
      </c>
      <c r="X2600" s="9">
        <v>36.253999999999998</v>
      </c>
      <c r="Y2600" s="9">
        <v>37.081000000000003</v>
      </c>
    </row>
    <row r="2601" spans="1:25" hidden="1" x14ac:dyDescent="0.3">
      <c r="A2601" t="s">
        <v>2789</v>
      </c>
      <c r="B2601" t="s">
        <v>2790</v>
      </c>
      <c r="C2601" t="s">
        <v>2821</v>
      </c>
      <c r="D2601" t="s">
        <v>14</v>
      </c>
      <c r="E2601" s="52">
        <f>Transportation!E2601/1000000</f>
        <v>2.1900000000000004E-5</v>
      </c>
      <c r="F2601" s="55">
        <f t="shared" si="278"/>
        <v>5.2945054945055013E-6</v>
      </c>
      <c r="G2601" s="57">
        <f t="shared" si="279"/>
        <v>5.2945054945055011E-7</v>
      </c>
      <c r="H2601" s="4">
        <f t="shared" si="280"/>
        <v>8.4230769230769326E-8</v>
      </c>
      <c r="I2601">
        <v>270400</v>
      </c>
      <c r="J2601">
        <f t="shared" si="282"/>
        <v>2.3945329604289944</v>
      </c>
      <c r="K2601" s="50">
        <f t="shared" si="283"/>
        <v>592.61795359505402</v>
      </c>
      <c r="L2601" s="53">
        <f t="shared" si="281"/>
        <v>12.771389005428034</v>
      </c>
      <c r="M2601">
        <v>13.8</v>
      </c>
      <c r="N2601">
        <v>72.900000000000006</v>
      </c>
      <c r="O2601">
        <v>389</v>
      </c>
      <c r="P2601">
        <v>27.56</v>
      </c>
      <c r="Q2601">
        <v>68.209999999999994</v>
      </c>
      <c r="R2601" s="7">
        <v>5.3300999999999998</v>
      </c>
      <c r="S2601">
        <v>67453</v>
      </c>
      <c r="T2601">
        <v>2</v>
      </c>
      <c r="U2601" s="9">
        <v>34.706000000000003</v>
      </c>
      <c r="V2601" s="9">
        <v>34.725999999999999</v>
      </c>
      <c r="W2601" s="9">
        <v>34.688000000000002</v>
      </c>
      <c r="X2601" s="9">
        <v>34.756999999999998</v>
      </c>
      <c r="Y2601" s="9">
        <v>34.826999999999998</v>
      </c>
    </row>
    <row r="2602" spans="1:25" hidden="1" x14ac:dyDescent="0.3">
      <c r="A2602" t="s">
        <v>2789</v>
      </c>
      <c r="B2602" t="s">
        <v>2790</v>
      </c>
      <c r="C2602" t="s">
        <v>2822</v>
      </c>
      <c r="D2602" t="s">
        <v>14</v>
      </c>
      <c r="E2602" s="52">
        <f>Transportation!E2602/1000000</f>
        <v>1.0100000000000002E-5</v>
      </c>
      <c r="F2602" s="55">
        <f t="shared" si="278"/>
        <v>2.4417582417582445E-6</v>
      </c>
      <c r="G2602" s="57">
        <f t="shared" si="279"/>
        <v>2.4417582417582445E-7</v>
      </c>
      <c r="H2602" s="4">
        <f t="shared" si="280"/>
        <v>3.8846153846153888E-8</v>
      </c>
      <c r="I2602">
        <v>107900</v>
      </c>
      <c r="J2602">
        <f t="shared" si="282"/>
        <v>2.7674725440222434</v>
      </c>
      <c r="K2602" s="50">
        <f t="shared" ref="K2602:K2625" si="284">I2602*CVDPAK</f>
        <v>236.47735648264177</v>
      </c>
      <c r="L2602" s="53">
        <f t="shared" si="281"/>
        <v>5.8900013221380441</v>
      </c>
      <c r="M2602">
        <v>15.100000000000001</v>
      </c>
      <c r="N2602">
        <v>27.8</v>
      </c>
      <c r="O2602">
        <v>358</v>
      </c>
      <c r="P2602">
        <v>32.6</v>
      </c>
      <c r="Q2602">
        <v>73.5</v>
      </c>
      <c r="R2602" s="7">
        <v>12.88</v>
      </c>
      <c r="S2602" s="8">
        <v>210050</v>
      </c>
      <c r="T2602">
        <v>4</v>
      </c>
      <c r="U2602" s="9">
        <v>32.063000000000002</v>
      </c>
      <c r="V2602" s="9">
        <v>31.814</v>
      </c>
      <c r="W2602" s="9">
        <v>30.838999999999999</v>
      </c>
      <c r="X2602" s="9">
        <v>31.908999999999999</v>
      </c>
      <c r="Y2602" s="9">
        <v>32.56</v>
      </c>
    </row>
    <row r="2603" spans="1:25" hidden="1" x14ac:dyDescent="0.3">
      <c r="A2603" t="s">
        <v>2789</v>
      </c>
      <c r="B2603" t="s">
        <v>2790</v>
      </c>
      <c r="C2603" t="s">
        <v>2823</v>
      </c>
      <c r="D2603" t="s">
        <v>14</v>
      </c>
      <c r="E2603" s="52">
        <f>Transportation!E2603/1000000</f>
        <v>1.2600000000000001E-5</v>
      </c>
      <c r="F2603" s="55">
        <f t="shared" si="278"/>
        <v>3.0461538461538498E-6</v>
      </c>
      <c r="G2603" s="57">
        <f t="shared" si="279"/>
        <v>3.0461538461538497E-7</v>
      </c>
      <c r="H2603" s="4">
        <f t="shared" si="280"/>
        <v>4.8461538461538511E-8</v>
      </c>
      <c r="I2603">
        <v>244500</v>
      </c>
      <c r="J2603">
        <f t="shared" si="282"/>
        <v>1.5236144171779142</v>
      </c>
      <c r="K2603" s="50">
        <f t="shared" si="284"/>
        <v>535.85462150144497</v>
      </c>
      <c r="L2603" s="53">
        <f t="shared" si="281"/>
        <v>7.3479224414791426</v>
      </c>
      <c r="M2603">
        <v>56.2</v>
      </c>
      <c r="N2603">
        <v>32.6</v>
      </c>
      <c r="O2603">
        <v>308</v>
      </c>
      <c r="P2603">
        <v>34.19</v>
      </c>
      <c r="Q2603">
        <v>72.040000000000006</v>
      </c>
      <c r="R2603" s="7">
        <v>9.4466000000000001</v>
      </c>
      <c r="S2603" s="8">
        <v>659490</v>
      </c>
      <c r="T2603">
        <v>7</v>
      </c>
      <c r="U2603" s="9">
        <v>32.670999999999999</v>
      </c>
      <c r="V2603" s="9">
        <v>32.738</v>
      </c>
      <c r="W2603" s="9">
        <v>29.437999999999999</v>
      </c>
      <c r="X2603" s="9">
        <v>32.42</v>
      </c>
      <c r="Y2603" s="9">
        <v>33.485999999999997</v>
      </c>
    </row>
    <row r="2604" spans="1:25" hidden="1" x14ac:dyDescent="0.3">
      <c r="A2604" t="s">
        <v>2789</v>
      </c>
      <c r="B2604" t="s">
        <v>2790</v>
      </c>
      <c r="C2604" t="s">
        <v>2824</v>
      </c>
      <c r="D2604" t="s">
        <v>14</v>
      </c>
      <c r="E2604" s="52">
        <f>Transportation!E2604/1000000</f>
        <v>1.5E-5</v>
      </c>
      <c r="F2604" s="55">
        <f t="shared" si="278"/>
        <v>3.6263736263736304E-6</v>
      </c>
      <c r="G2604" s="57">
        <f t="shared" si="279"/>
        <v>3.62637362637363E-7</v>
      </c>
      <c r="H2604" s="4">
        <f t="shared" si="280"/>
        <v>5.7692307692307748E-8</v>
      </c>
      <c r="I2604">
        <v>174500</v>
      </c>
      <c r="J2604">
        <f t="shared" si="282"/>
        <v>2.5414362464183382</v>
      </c>
      <c r="K2604" s="50">
        <f t="shared" si="284"/>
        <v>382.44021043763661</v>
      </c>
      <c r="L2604" s="53">
        <f t="shared" si="281"/>
        <v>8.7475267160465986</v>
      </c>
      <c r="M2604">
        <v>22.400000000000002</v>
      </c>
      <c r="N2604">
        <v>36.9</v>
      </c>
      <c r="O2604">
        <v>363</v>
      </c>
      <c r="P2604">
        <v>34.78</v>
      </c>
      <c r="Q2604">
        <v>72.349999999999994</v>
      </c>
      <c r="R2604" s="7">
        <v>9.8489000000000004</v>
      </c>
      <c r="S2604">
        <v>47125</v>
      </c>
      <c r="T2604">
        <v>2</v>
      </c>
      <c r="U2604" s="9">
        <v>21.303999999999998</v>
      </c>
      <c r="V2604" s="9">
        <v>21.366</v>
      </c>
      <c r="W2604" s="9">
        <v>21.283999999999999</v>
      </c>
      <c r="X2604" s="9">
        <v>21.524000000000001</v>
      </c>
      <c r="Y2604" s="9">
        <v>21.765000000000001</v>
      </c>
    </row>
    <row r="2605" spans="1:25" hidden="1" x14ac:dyDescent="0.3">
      <c r="A2605" t="s">
        <v>2789</v>
      </c>
      <c r="B2605" t="s">
        <v>2790</v>
      </c>
      <c r="C2605" t="s">
        <v>2825</v>
      </c>
      <c r="D2605" t="s">
        <v>14</v>
      </c>
      <c r="E2605" s="52">
        <f>Transportation!E2605/1000000</f>
        <v>1.0000000000000001E-5</v>
      </c>
      <c r="F2605" s="55">
        <f t="shared" si="278"/>
        <v>2.4175824175824203E-6</v>
      </c>
      <c r="G2605" s="57">
        <f t="shared" si="279"/>
        <v>2.4175824175824202E-7</v>
      </c>
      <c r="H2605" s="4">
        <f t="shared" si="280"/>
        <v>3.8461538461538501E-8</v>
      </c>
      <c r="I2605">
        <v>184500</v>
      </c>
      <c r="J2605">
        <f t="shared" si="282"/>
        <v>1.6024593495934962</v>
      </c>
      <c r="K2605" s="50">
        <f t="shared" si="284"/>
        <v>404.35655487532352</v>
      </c>
      <c r="L2605" s="53">
        <f t="shared" si="281"/>
        <v>5.8316844773644005</v>
      </c>
      <c r="M2605">
        <v>19.400000000000002</v>
      </c>
      <c r="N2605">
        <v>41.900000000000006</v>
      </c>
      <c r="O2605">
        <v>512</v>
      </c>
      <c r="P2605">
        <v>25.53</v>
      </c>
      <c r="Q2605">
        <v>69.010000000000005</v>
      </c>
      <c r="R2605" s="7">
        <v>12.218999999999999</v>
      </c>
      <c r="S2605">
        <v>85274</v>
      </c>
      <c r="T2605">
        <v>2</v>
      </c>
      <c r="U2605" s="9">
        <v>29.727</v>
      </c>
      <c r="V2605" s="9">
        <v>29.952000000000002</v>
      </c>
      <c r="W2605" s="9">
        <v>29.251000000000001</v>
      </c>
      <c r="X2605" s="9">
        <v>30.277999999999999</v>
      </c>
      <c r="Y2605" s="9">
        <v>31.305</v>
      </c>
    </row>
    <row r="2606" spans="1:25" hidden="1" x14ac:dyDescent="0.3">
      <c r="A2606" t="s">
        <v>2789</v>
      </c>
      <c r="B2606" t="s">
        <v>2790</v>
      </c>
      <c r="C2606" t="s">
        <v>2826</v>
      </c>
      <c r="D2606" t="s">
        <v>14</v>
      </c>
      <c r="E2606" s="52">
        <f>Transportation!E2606/1000000</f>
        <v>3.3399999999999999E-5</v>
      </c>
      <c r="F2606" s="55">
        <f t="shared" si="278"/>
        <v>8.0747252747252829E-6</v>
      </c>
      <c r="G2606" s="57">
        <f t="shared" si="279"/>
        <v>8.0747252747252831E-7</v>
      </c>
      <c r="H2606" s="4">
        <f t="shared" si="280"/>
        <v>1.2846153846153859E-7</v>
      </c>
      <c r="I2606">
        <v>1263000</v>
      </c>
      <c r="J2606">
        <f t="shared" si="282"/>
        <v>0.78185552256532065</v>
      </c>
      <c r="K2606" s="50">
        <f t="shared" si="284"/>
        <v>2768.0343024798567</v>
      </c>
      <c r="L2606" s="53">
        <f t="shared" si="281"/>
        <v>19.477826154397089</v>
      </c>
      <c r="M2606">
        <v>136</v>
      </c>
      <c r="N2606">
        <v>108</v>
      </c>
      <c r="O2606">
        <v>349</v>
      </c>
      <c r="P2606">
        <v>30.19</v>
      </c>
      <c r="Q2606">
        <v>71.45</v>
      </c>
      <c r="R2606" s="7">
        <v>3.2185999999999999</v>
      </c>
      <c r="S2606" s="8">
        <v>769880</v>
      </c>
      <c r="T2606">
        <v>8</v>
      </c>
      <c r="U2606" s="9">
        <v>37.380000000000003</v>
      </c>
      <c r="V2606" s="9">
        <v>37.417000000000002</v>
      </c>
      <c r="W2606" s="9">
        <v>36.207999999999998</v>
      </c>
      <c r="X2606" s="9">
        <v>37.677</v>
      </c>
      <c r="Y2606" s="9">
        <v>39.460999999999999</v>
      </c>
    </row>
    <row r="2607" spans="1:25" hidden="1" x14ac:dyDescent="0.3">
      <c r="A2607" t="s">
        <v>2789</v>
      </c>
      <c r="B2607" t="s">
        <v>2790</v>
      </c>
      <c r="C2607" t="s">
        <v>2827</v>
      </c>
      <c r="D2607" t="s">
        <v>14</v>
      </c>
      <c r="E2607" s="52">
        <f>Transportation!E2607/1000000</f>
        <v>8.769999999999999E-6</v>
      </c>
      <c r="F2607" s="55">
        <f t="shared" si="278"/>
        <v>2.1202197802197824E-6</v>
      </c>
      <c r="G2607" s="57">
        <f t="shared" si="279"/>
        <v>2.1202197802197822E-7</v>
      </c>
      <c r="H2607" s="4">
        <f t="shared" si="280"/>
        <v>3.3730769230769258E-8</v>
      </c>
      <c r="I2607">
        <v>108600</v>
      </c>
      <c r="J2607">
        <f t="shared" si="282"/>
        <v>2.3875537638121545</v>
      </c>
      <c r="K2607" s="50">
        <f t="shared" si="284"/>
        <v>238.01150059327986</v>
      </c>
      <c r="L2607" s="53">
        <f t="shared" si="281"/>
        <v>5.1143872866485776</v>
      </c>
      <c r="M2607">
        <v>20.200000000000003</v>
      </c>
      <c r="N2607">
        <v>24.1</v>
      </c>
      <c r="O2607">
        <v>337</v>
      </c>
      <c r="P2607">
        <v>31.79</v>
      </c>
      <c r="Q2607">
        <v>74.25</v>
      </c>
      <c r="R2607" s="7">
        <v>13.965999999999999</v>
      </c>
      <c r="S2607" s="8">
        <v>149960</v>
      </c>
      <c r="T2607">
        <v>2</v>
      </c>
      <c r="U2607" s="9">
        <v>36.677</v>
      </c>
      <c r="V2607" s="9">
        <v>36.643999999999998</v>
      </c>
      <c r="W2607" s="9">
        <v>36.392000000000003</v>
      </c>
      <c r="X2607" s="9">
        <v>36.598999999999997</v>
      </c>
      <c r="Y2607" s="9">
        <v>36.805999999999997</v>
      </c>
    </row>
    <row r="2608" spans="1:25" hidden="1" x14ac:dyDescent="0.3">
      <c r="A2608" t="s">
        <v>2789</v>
      </c>
      <c r="B2608" t="s">
        <v>2790</v>
      </c>
      <c r="C2608" t="s">
        <v>2828</v>
      </c>
      <c r="D2608" t="s">
        <v>14</v>
      </c>
      <c r="E2608" s="52">
        <f>Transportation!E2608/1000000</f>
        <v>1.1E-5</v>
      </c>
      <c r="F2608" s="55">
        <f t="shared" si="278"/>
        <v>2.6593406593406621E-6</v>
      </c>
      <c r="G2608" s="57">
        <f t="shared" si="279"/>
        <v>2.6593406593406619E-7</v>
      </c>
      <c r="H2608" s="4">
        <f t="shared" si="280"/>
        <v>4.2307692307692347E-8</v>
      </c>
      <c r="I2608">
        <v>121600</v>
      </c>
      <c r="J2608">
        <f t="shared" si="282"/>
        <v>2.6744993832236843</v>
      </c>
      <c r="K2608" s="50">
        <f t="shared" si="284"/>
        <v>266.50274836227283</v>
      </c>
      <c r="L2608" s="53">
        <f t="shared" si="281"/>
        <v>6.4148529251008384</v>
      </c>
      <c r="M2608">
        <v>15.100000000000001</v>
      </c>
      <c r="N2608">
        <v>31.3</v>
      </c>
      <c r="O2608">
        <v>349</v>
      </c>
      <c r="P2608">
        <v>30.08</v>
      </c>
      <c r="Q2608">
        <v>71.19</v>
      </c>
      <c r="R2608" s="7">
        <v>11.131</v>
      </c>
      <c r="S2608" s="8">
        <v>182770</v>
      </c>
      <c r="T2608">
        <v>4</v>
      </c>
      <c r="U2608" s="9">
        <v>35.624000000000002</v>
      </c>
      <c r="V2608" s="9">
        <v>35.667999999999999</v>
      </c>
      <c r="W2608" s="9">
        <v>34.965000000000003</v>
      </c>
      <c r="X2608" s="9">
        <v>35.356999999999999</v>
      </c>
      <c r="Y2608" s="9">
        <v>37.173000000000002</v>
      </c>
    </row>
    <row r="2609" spans="1:25" hidden="1" x14ac:dyDescent="0.3">
      <c r="A2609" t="s">
        <v>2789</v>
      </c>
      <c r="B2609" t="s">
        <v>2790</v>
      </c>
      <c r="C2609" t="s">
        <v>2829</v>
      </c>
      <c r="D2609" t="s">
        <v>14</v>
      </c>
      <c r="E2609" s="52">
        <f>Transportation!E2609/1000000</f>
        <v>9.5100000000000004E-6</v>
      </c>
      <c r="F2609" s="55">
        <f t="shared" si="278"/>
        <v>2.2991208791208815E-6</v>
      </c>
      <c r="G2609" s="57">
        <f t="shared" si="279"/>
        <v>2.2991208791208817E-7</v>
      </c>
      <c r="H2609" s="4">
        <f t="shared" si="280"/>
        <v>3.6576923076923114E-8</v>
      </c>
      <c r="I2609">
        <v>183100</v>
      </c>
      <c r="J2609">
        <f t="shared" si="282"/>
        <v>1.5355910226652103</v>
      </c>
      <c r="K2609" s="50">
        <f t="shared" si="284"/>
        <v>401.28826665404733</v>
      </c>
      <c r="L2609" s="53">
        <f t="shared" si="281"/>
        <v>5.5459319379735428</v>
      </c>
      <c r="M2609">
        <v>25.6</v>
      </c>
      <c r="N2609">
        <v>36.200000000000003</v>
      </c>
      <c r="O2609">
        <v>456</v>
      </c>
      <c r="P2609">
        <v>26.25</v>
      </c>
      <c r="Q2609">
        <v>68.39</v>
      </c>
      <c r="R2609" s="7">
        <v>12.602</v>
      </c>
      <c r="S2609">
        <v>57570</v>
      </c>
      <c r="T2609">
        <v>2</v>
      </c>
      <c r="U2609" s="9">
        <v>32.853000000000002</v>
      </c>
      <c r="V2609" s="9">
        <v>32.603000000000002</v>
      </c>
      <c r="W2609" s="9">
        <v>31.305</v>
      </c>
      <c r="X2609" s="9">
        <v>32.302999999999997</v>
      </c>
      <c r="Y2609" s="9">
        <v>33.301000000000002</v>
      </c>
    </row>
    <row r="2610" spans="1:25" hidden="1" x14ac:dyDescent="0.3">
      <c r="A2610" t="s">
        <v>2789</v>
      </c>
      <c r="B2610" t="s">
        <v>2790</v>
      </c>
      <c r="C2610" t="s">
        <v>2830</v>
      </c>
      <c r="D2610" t="s">
        <v>14</v>
      </c>
      <c r="E2610" s="52">
        <f>Transportation!E2610/1000000</f>
        <v>1.2999999999999999E-5</v>
      </c>
      <c r="F2610" s="55">
        <f t="shared" si="278"/>
        <v>3.1428571428571459E-6</v>
      </c>
      <c r="G2610" s="57">
        <f t="shared" si="279"/>
        <v>3.142857142857146E-7</v>
      </c>
      <c r="H2610" s="4">
        <f t="shared" si="280"/>
        <v>5.0000000000000044E-8</v>
      </c>
      <c r="I2610">
        <v>200900</v>
      </c>
      <c r="J2610">
        <f t="shared" si="282"/>
        <v>1.9131402439024388</v>
      </c>
      <c r="K2610" s="50">
        <f t="shared" si="284"/>
        <v>440.29935975313003</v>
      </c>
      <c r="L2610" s="53">
        <f t="shared" si="281"/>
        <v>7.5811898205737167</v>
      </c>
      <c r="M2610">
        <v>34.4</v>
      </c>
      <c r="N2610">
        <v>34.200000000000003</v>
      </c>
      <c r="O2610">
        <v>310</v>
      </c>
      <c r="P2610">
        <v>30.82</v>
      </c>
      <c r="Q2610">
        <v>73.45</v>
      </c>
      <c r="R2610" s="7">
        <v>9.06</v>
      </c>
      <c r="S2610" s="8">
        <v>132590</v>
      </c>
      <c r="T2610">
        <v>2</v>
      </c>
      <c r="U2610" s="9">
        <v>37.337000000000003</v>
      </c>
      <c r="V2610" s="9">
        <v>37.280999999999999</v>
      </c>
      <c r="W2610" s="9">
        <v>36.942999999999998</v>
      </c>
      <c r="X2610" s="9">
        <v>37.15</v>
      </c>
      <c r="Y2610" s="9">
        <v>37.356000000000002</v>
      </c>
    </row>
    <row r="2611" spans="1:25" hidden="1" x14ac:dyDescent="0.3">
      <c r="A2611" t="s">
        <v>2789</v>
      </c>
      <c r="B2611" t="s">
        <v>2790</v>
      </c>
      <c r="C2611" t="s">
        <v>2831</v>
      </c>
      <c r="D2611" t="s">
        <v>14</v>
      </c>
      <c r="E2611" s="52">
        <f>Transportation!E2611/1000000</f>
        <v>1.3300000000000001E-5</v>
      </c>
      <c r="F2611" s="55">
        <f t="shared" si="278"/>
        <v>3.215384615384619E-6</v>
      </c>
      <c r="G2611" s="57">
        <f t="shared" si="279"/>
        <v>3.215384615384619E-7</v>
      </c>
      <c r="H2611" s="4">
        <f t="shared" si="280"/>
        <v>5.115384615384621E-8</v>
      </c>
      <c r="I2611">
        <v>107800</v>
      </c>
      <c r="J2611">
        <f t="shared" si="282"/>
        <v>3.647676136363637</v>
      </c>
      <c r="K2611" s="50">
        <f t="shared" si="284"/>
        <v>236.25819303826489</v>
      </c>
      <c r="L2611" s="53">
        <f t="shared" si="281"/>
        <v>7.7561403548946499</v>
      </c>
      <c r="M2611">
        <v>10.3</v>
      </c>
      <c r="N2611">
        <v>33.5</v>
      </c>
      <c r="O2611">
        <v>311</v>
      </c>
      <c r="P2611">
        <v>30.36</v>
      </c>
      <c r="Q2611">
        <v>73.38</v>
      </c>
      <c r="R2611" s="7">
        <v>9.2643000000000004</v>
      </c>
      <c r="S2611" s="8">
        <v>113320</v>
      </c>
      <c r="T2611">
        <v>1</v>
      </c>
      <c r="U2611" s="9">
        <v>36.299999999999997</v>
      </c>
      <c r="V2611" s="9">
        <v>36.299999999999997</v>
      </c>
      <c r="W2611" s="9">
        <v>36.299999999999997</v>
      </c>
      <c r="X2611" s="9">
        <v>36.299999999999997</v>
      </c>
      <c r="Y2611" s="9">
        <v>36.299999999999997</v>
      </c>
    </row>
    <row r="2612" spans="1:25" hidden="1" x14ac:dyDescent="0.3">
      <c r="A2612" t="s">
        <v>2789</v>
      </c>
      <c r="B2612" t="s">
        <v>2790</v>
      </c>
      <c r="C2612" t="s">
        <v>2832</v>
      </c>
      <c r="D2612" t="s">
        <v>14</v>
      </c>
      <c r="E2612" s="52">
        <f>Transportation!E2612/1000000</f>
        <v>2.3E-5</v>
      </c>
      <c r="F2612" s="55">
        <f t="shared" si="278"/>
        <v>5.5604395604395666E-6</v>
      </c>
      <c r="G2612" s="57">
        <f t="shared" si="279"/>
        <v>5.5604395604395661E-7</v>
      </c>
      <c r="H2612" s="4">
        <f t="shared" si="280"/>
        <v>8.8461538461538545E-8</v>
      </c>
      <c r="I2612">
        <v>1066000</v>
      </c>
      <c r="J2612">
        <f t="shared" si="282"/>
        <v>0.63790208724202624</v>
      </c>
      <c r="K2612" s="50">
        <f t="shared" si="284"/>
        <v>2336.2823170574247</v>
      </c>
      <c r="L2612" s="53">
        <f t="shared" si="281"/>
        <v>13.412874297938117</v>
      </c>
      <c r="M2612">
        <v>179</v>
      </c>
      <c r="N2612">
        <v>79.800000000000011</v>
      </c>
      <c r="O2612">
        <v>396</v>
      </c>
      <c r="P2612">
        <v>34.01</v>
      </c>
      <c r="Q2612">
        <v>71.53</v>
      </c>
      <c r="R2612" s="7">
        <v>4.9680999999999997</v>
      </c>
      <c r="S2612" s="8">
        <v>1318300</v>
      </c>
      <c r="T2612">
        <v>9</v>
      </c>
      <c r="U2612" s="9">
        <v>31.02</v>
      </c>
      <c r="V2612" s="9">
        <v>30.959</v>
      </c>
      <c r="W2612" s="9">
        <v>25.861999999999998</v>
      </c>
      <c r="X2612" s="9">
        <v>31.257999999999999</v>
      </c>
      <c r="Y2612" s="9">
        <v>32.744999999999997</v>
      </c>
    </row>
    <row r="2613" spans="1:25" hidden="1" x14ac:dyDescent="0.3">
      <c r="A2613" t="s">
        <v>2789</v>
      </c>
      <c r="B2613" t="s">
        <v>2790</v>
      </c>
      <c r="C2613" t="s">
        <v>2833</v>
      </c>
      <c r="D2613" t="s">
        <v>14</v>
      </c>
      <c r="E2613" s="52">
        <f>Transportation!E2613/1000000</f>
        <v>1.8600000000000001E-5</v>
      </c>
      <c r="F2613" s="55">
        <f t="shared" si="278"/>
        <v>4.4967032967033014E-6</v>
      </c>
      <c r="G2613" s="57">
        <f t="shared" si="279"/>
        <v>4.4967032967033018E-7</v>
      </c>
      <c r="H2613" s="4">
        <f t="shared" si="280"/>
        <v>7.1538461538461617E-8</v>
      </c>
      <c r="I2613">
        <v>560300</v>
      </c>
      <c r="J2613">
        <f t="shared" si="282"/>
        <v>0.98146702659289664</v>
      </c>
      <c r="K2613" s="50">
        <f t="shared" si="284"/>
        <v>1227.9727788435976</v>
      </c>
      <c r="L2613" s="53">
        <f t="shared" si="281"/>
        <v>10.846933127897781</v>
      </c>
      <c r="M2613">
        <v>68.2</v>
      </c>
      <c r="N2613">
        <v>67.8</v>
      </c>
      <c r="O2613">
        <v>387</v>
      </c>
      <c r="P2613">
        <v>30.19</v>
      </c>
      <c r="Q2613">
        <v>66.989999999999995</v>
      </c>
      <c r="R2613" s="7">
        <v>5.7083000000000004</v>
      </c>
      <c r="S2613" s="8">
        <v>160290</v>
      </c>
      <c r="T2613">
        <v>5</v>
      </c>
      <c r="U2613" s="9">
        <v>23.062999999999999</v>
      </c>
      <c r="V2613" s="9">
        <v>23.073</v>
      </c>
      <c r="W2613" s="9">
        <v>22.004000000000001</v>
      </c>
      <c r="X2613" s="9">
        <v>23.152999999999999</v>
      </c>
      <c r="Y2613" s="9">
        <v>24.582000000000001</v>
      </c>
    </row>
    <row r="2614" spans="1:25" hidden="1" x14ac:dyDescent="0.3">
      <c r="A2614" t="s">
        <v>2789</v>
      </c>
      <c r="B2614" t="s">
        <v>2790</v>
      </c>
      <c r="C2614" t="s">
        <v>2834</v>
      </c>
      <c r="D2614" t="s">
        <v>14</v>
      </c>
      <c r="E2614" s="52">
        <f>Transportation!E2614/1000000</f>
        <v>1.6900000000000001E-5</v>
      </c>
      <c r="F2614" s="55">
        <f t="shared" si="278"/>
        <v>4.0857142857142899E-6</v>
      </c>
      <c r="G2614" s="57">
        <f t="shared" si="279"/>
        <v>4.0857142857142902E-7</v>
      </c>
      <c r="H2614" s="4">
        <f t="shared" si="280"/>
        <v>6.5000000000000066E-8</v>
      </c>
      <c r="I2614">
        <v>228500</v>
      </c>
      <c r="J2614">
        <f t="shared" si="282"/>
        <v>2.1866732494529542</v>
      </c>
      <c r="K2614" s="50">
        <f t="shared" si="284"/>
        <v>500.7884704011459</v>
      </c>
      <c r="L2614" s="53">
        <f t="shared" si="281"/>
        <v>9.8555467667458352</v>
      </c>
      <c r="M2614">
        <v>19.600000000000001</v>
      </c>
      <c r="N2614">
        <v>51.6</v>
      </c>
      <c r="O2614">
        <v>389</v>
      </c>
      <c r="P2614">
        <v>28.42</v>
      </c>
      <c r="Q2614">
        <v>70.3</v>
      </c>
      <c r="R2614" s="7">
        <v>7.5343</v>
      </c>
      <c r="S2614" s="8">
        <v>130530</v>
      </c>
      <c r="T2614">
        <v>4</v>
      </c>
      <c r="U2614" s="9">
        <v>33.185000000000002</v>
      </c>
      <c r="V2614" s="9">
        <v>33.177999999999997</v>
      </c>
      <c r="W2614" s="9">
        <v>32.512999999999998</v>
      </c>
      <c r="X2614" s="9">
        <v>32.976999999999997</v>
      </c>
      <c r="Y2614" s="9">
        <v>33.393999999999998</v>
      </c>
    </row>
    <row r="2615" spans="1:25" hidden="1" x14ac:dyDescent="0.3">
      <c r="A2615" t="s">
        <v>2789</v>
      </c>
      <c r="B2615" t="s">
        <v>2790</v>
      </c>
      <c r="C2615" t="s">
        <v>2835</v>
      </c>
      <c r="D2615" t="s">
        <v>14</v>
      </c>
      <c r="E2615" s="52">
        <f>Transportation!E2615/1000000</f>
        <v>4.7900000000000006E-5</v>
      </c>
      <c r="F2615" s="55">
        <f t="shared" si="278"/>
        <v>1.1580219780219793E-5</v>
      </c>
      <c r="G2615" s="57">
        <f t="shared" si="279"/>
        <v>1.1580219780219793E-6</v>
      </c>
      <c r="H2615" s="4">
        <f t="shared" si="280"/>
        <v>1.8423076923076943E-7</v>
      </c>
      <c r="I2615">
        <v>2050000</v>
      </c>
      <c r="J2615">
        <f t="shared" si="282"/>
        <v>0.6908202256097562</v>
      </c>
      <c r="K2615" s="50">
        <f t="shared" si="284"/>
        <v>4492.8506097258169</v>
      </c>
      <c r="L2615" s="53">
        <f t="shared" si="281"/>
        <v>27.933768646575473</v>
      </c>
      <c r="M2615">
        <v>182</v>
      </c>
      <c r="N2615">
        <v>152</v>
      </c>
      <c r="O2615">
        <v>372</v>
      </c>
      <c r="P2615">
        <v>33.64</v>
      </c>
      <c r="Q2615">
        <v>73.05</v>
      </c>
      <c r="R2615" s="7">
        <v>2.4493999999999998</v>
      </c>
      <c r="S2615" s="8">
        <v>779460</v>
      </c>
      <c r="T2615">
        <v>8</v>
      </c>
      <c r="U2615" s="9">
        <v>29.266999999999999</v>
      </c>
      <c r="V2615" s="9">
        <v>29.282</v>
      </c>
      <c r="W2615" s="9">
        <v>27.561</v>
      </c>
      <c r="X2615" s="9">
        <v>29.507999999999999</v>
      </c>
      <c r="Y2615" s="9">
        <v>30.699000000000002</v>
      </c>
    </row>
    <row r="2616" spans="1:25" hidden="1" x14ac:dyDescent="0.3">
      <c r="A2616" t="s">
        <v>2789</v>
      </c>
      <c r="B2616" t="s">
        <v>2790</v>
      </c>
      <c r="C2616" t="s">
        <v>2836</v>
      </c>
      <c r="D2616" t="s">
        <v>14</v>
      </c>
      <c r="E2616" s="52">
        <f>Transportation!E2616/1000000</f>
        <v>3.1900000000000003E-5</v>
      </c>
      <c r="F2616" s="55">
        <f t="shared" si="278"/>
        <v>7.7120879120879216E-6</v>
      </c>
      <c r="G2616" s="57">
        <f t="shared" si="279"/>
        <v>7.7120879120879208E-7</v>
      </c>
      <c r="H2616" s="4">
        <f t="shared" si="280"/>
        <v>1.2269230769230782E-7</v>
      </c>
      <c r="I2616">
        <v>283000</v>
      </c>
      <c r="J2616">
        <f t="shared" si="282"/>
        <v>3.3326341431095408</v>
      </c>
      <c r="K2616" s="50">
        <f t="shared" si="284"/>
        <v>620.23254758653957</v>
      </c>
      <c r="L2616" s="53">
        <f t="shared" si="281"/>
        <v>18.603073482792432</v>
      </c>
      <c r="M2616">
        <v>9.0400000000000009</v>
      </c>
      <c r="N2616">
        <v>94.2</v>
      </c>
      <c r="O2616">
        <v>389</v>
      </c>
      <c r="P2616">
        <v>28.32</v>
      </c>
      <c r="Q2616">
        <v>70.12</v>
      </c>
      <c r="R2616" s="7">
        <v>4.1322000000000001</v>
      </c>
      <c r="S2616">
        <v>65295</v>
      </c>
      <c r="T2616">
        <v>2</v>
      </c>
      <c r="U2616" s="9">
        <v>32.698999999999998</v>
      </c>
      <c r="V2616" s="9">
        <v>32.707999999999998</v>
      </c>
      <c r="W2616" s="9">
        <v>32.698999999999998</v>
      </c>
      <c r="X2616" s="9">
        <v>33.023000000000003</v>
      </c>
      <c r="Y2616" s="9">
        <v>33.347000000000001</v>
      </c>
    </row>
    <row r="2617" spans="1:25" hidden="1" x14ac:dyDescent="0.3">
      <c r="A2617" t="s">
        <v>2789</v>
      </c>
      <c r="B2617" t="s">
        <v>2790</v>
      </c>
      <c r="C2617" t="s">
        <v>2837</v>
      </c>
      <c r="D2617" t="s">
        <v>14</v>
      </c>
      <c r="E2617" s="52">
        <f>Transportation!E2617/1000000</f>
        <v>1.1700000000000001E-5</v>
      </c>
      <c r="F2617" s="55">
        <f t="shared" si="278"/>
        <v>2.8285714285714317E-6</v>
      </c>
      <c r="G2617" s="57">
        <f t="shared" si="279"/>
        <v>2.8285714285714317E-7</v>
      </c>
      <c r="H2617" s="4">
        <f t="shared" si="280"/>
        <v>4.5000000000000046E-8</v>
      </c>
      <c r="I2617">
        <v>207400</v>
      </c>
      <c r="J2617">
        <f t="shared" si="282"/>
        <v>1.6678634884281585</v>
      </c>
      <c r="K2617" s="50">
        <f t="shared" si="284"/>
        <v>454.54498363762656</v>
      </c>
      <c r="L2617" s="53">
        <f t="shared" si="281"/>
        <v>6.8230708385163483</v>
      </c>
      <c r="M2617">
        <v>43</v>
      </c>
      <c r="N2617">
        <v>31.6</v>
      </c>
      <c r="O2617">
        <v>311</v>
      </c>
      <c r="P2617">
        <v>30.68</v>
      </c>
      <c r="Q2617">
        <v>73.09</v>
      </c>
      <c r="R2617" s="7">
        <v>9.8287999999999993</v>
      </c>
      <c r="S2617" s="8">
        <v>213550</v>
      </c>
      <c r="T2617">
        <v>4</v>
      </c>
      <c r="U2617" s="9">
        <v>37.006</v>
      </c>
      <c r="V2617" s="9">
        <v>36.923999999999999</v>
      </c>
      <c r="W2617" s="9">
        <v>36.345999999999997</v>
      </c>
      <c r="X2617" s="9">
        <v>36.691000000000003</v>
      </c>
      <c r="Y2617" s="9">
        <v>37.173000000000002</v>
      </c>
    </row>
    <row r="2618" spans="1:25" hidden="1" x14ac:dyDescent="0.3">
      <c r="A2618" t="s">
        <v>2789</v>
      </c>
      <c r="B2618" t="s">
        <v>2790</v>
      </c>
      <c r="C2618" t="s">
        <v>2838</v>
      </c>
      <c r="D2618" t="s">
        <v>14</v>
      </c>
      <c r="E2618" s="52">
        <f>Transportation!E2618/1000000</f>
        <v>2.3700000000000003E-5</v>
      </c>
      <c r="F2618" s="55">
        <f t="shared" si="278"/>
        <v>5.7296703296703366E-6</v>
      </c>
      <c r="G2618" s="57">
        <f t="shared" si="279"/>
        <v>5.729670329670336E-7</v>
      </c>
      <c r="H2618" s="4">
        <f t="shared" si="280"/>
        <v>9.1153846153846257E-8</v>
      </c>
      <c r="I2618">
        <v>455400</v>
      </c>
      <c r="J2618">
        <f t="shared" si="282"/>
        <v>1.5386459980237157</v>
      </c>
      <c r="K2618" s="50">
        <f t="shared" si="284"/>
        <v>998.07032569226192</v>
      </c>
      <c r="L2618" s="53">
        <f t="shared" si="281"/>
        <v>13.82109221135363</v>
      </c>
      <c r="M2618">
        <v>49.900000000000006</v>
      </c>
      <c r="N2618">
        <v>64.5</v>
      </c>
      <c r="O2618">
        <v>335</v>
      </c>
      <c r="P2618">
        <v>32.08</v>
      </c>
      <c r="Q2618">
        <v>72.67</v>
      </c>
      <c r="R2618" s="7">
        <v>5.1961000000000004</v>
      </c>
      <c r="S2618" s="8">
        <v>230820</v>
      </c>
      <c r="T2618">
        <v>4</v>
      </c>
      <c r="U2618" s="9">
        <v>34.640999999999998</v>
      </c>
      <c r="V2618" s="9">
        <v>34.616999999999997</v>
      </c>
      <c r="W2618" s="9">
        <v>34.134</v>
      </c>
      <c r="X2618" s="9">
        <v>34.503</v>
      </c>
      <c r="Y2618" s="9">
        <v>34.688000000000002</v>
      </c>
    </row>
    <row r="2619" spans="1:25" hidden="1" x14ac:dyDescent="0.3">
      <c r="A2619" t="s">
        <v>2789</v>
      </c>
      <c r="B2619" t="s">
        <v>2790</v>
      </c>
      <c r="C2619" t="s">
        <v>2839</v>
      </c>
      <c r="D2619" t="s">
        <v>14</v>
      </c>
      <c r="E2619" s="52">
        <f>Transportation!E2619/1000000</f>
        <v>1.5600000000000003E-5</v>
      </c>
      <c r="F2619" s="55">
        <f t="shared" si="278"/>
        <v>3.7714285714285762E-6</v>
      </c>
      <c r="G2619" s="57">
        <f t="shared" si="279"/>
        <v>3.771428571428576E-7</v>
      </c>
      <c r="H2619" s="4">
        <f t="shared" si="280"/>
        <v>6.0000000000000074E-8</v>
      </c>
      <c r="I2619">
        <v>271900</v>
      </c>
      <c r="J2619">
        <f t="shared" si="282"/>
        <v>1.6962848473703571</v>
      </c>
      <c r="K2619" s="50">
        <f t="shared" si="284"/>
        <v>595.90540526070708</v>
      </c>
      <c r="L2619" s="53">
        <f t="shared" si="281"/>
        <v>9.0974277846884632</v>
      </c>
      <c r="M2619">
        <v>40.900000000000006</v>
      </c>
      <c r="N2619">
        <v>42.5</v>
      </c>
      <c r="O2619">
        <v>323</v>
      </c>
      <c r="P2619">
        <v>31.7</v>
      </c>
      <c r="Q2619">
        <v>73.98</v>
      </c>
      <c r="R2619" s="7">
        <v>7.5856000000000003</v>
      </c>
      <c r="S2619" s="8">
        <v>359660</v>
      </c>
      <c r="T2619">
        <v>5</v>
      </c>
      <c r="U2619" s="9">
        <v>36.320999999999998</v>
      </c>
      <c r="V2619" s="9">
        <v>36.317999999999998</v>
      </c>
      <c r="W2619" s="9">
        <v>36.07</v>
      </c>
      <c r="X2619" s="9">
        <v>36.345999999999997</v>
      </c>
      <c r="Y2619" s="9">
        <v>36.622</v>
      </c>
    </row>
    <row r="2620" spans="1:25" hidden="1" x14ac:dyDescent="0.3">
      <c r="A2620" t="s">
        <v>2789</v>
      </c>
      <c r="B2620" t="s">
        <v>2790</v>
      </c>
      <c r="C2620" t="s">
        <v>2840</v>
      </c>
      <c r="D2620" t="s">
        <v>14</v>
      </c>
      <c r="E2620" s="52">
        <f>Transportation!E2620/1000000</f>
        <v>2.2900000000000001E-5</v>
      </c>
      <c r="F2620" s="55">
        <f t="shared" si="278"/>
        <v>5.5362637362637419E-6</v>
      </c>
      <c r="G2620" s="57">
        <f t="shared" si="279"/>
        <v>5.5362637362637423E-7</v>
      </c>
      <c r="H2620" s="4">
        <f t="shared" si="280"/>
        <v>8.8076923076923165E-8</v>
      </c>
      <c r="I2620">
        <v>133300</v>
      </c>
      <c r="J2620">
        <f t="shared" si="282"/>
        <v>5.0791229369842457</v>
      </c>
      <c r="K2620" s="50">
        <f t="shared" si="284"/>
        <v>292.1448713543665</v>
      </c>
      <c r="L2620" s="53">
        <f t="shared" si="281"/>
        <v>13.354557453164473</v>
      </c>
      <c r="M2620">
        <v>4.66</v>
      </c>
      <c r="N2620">
        <v>61.800000000000004</v>
      </c>
      <c r="O2620">
        <v>359</v>
      </c>
      <c r="P2620">
        <v>27.96</v>
      </c>
      <c r="Q2620">
        <v>68.64</v>
      </c>
      <c r="R2620" s="7">
        <v>5.8178000000000001</v>
      </c>
      <c r="S2620">
        <v>39355</v>
      </c>
      <c r="T2620">
        <v>1</v>
      </c>
      <c r="U2620" s="9">
        <v>35.149000000000001</v>
      </c>
      <c r="V2620" s="9">
        <v>35.149000000000001</v>
      </c>
      <c r="W2620" s="9">
        <v>35.149000000000001</v>
      </c>
      <c r="X2620" s="9">
        <v>35.149000000000001</v>
      </c>
      <c r="Y2620" s="9">
        <v>35.149000000000001</v>
      </c>
    </row>
    <row r="2621" spans="1:25" hidden="1" x14ac:dyDescent="0.3">
      <c r="A2621" t="s">
        <v>2789</v>
      </c>
      <c r="B2621" t="s">
        <v>2790</v>
      </c>
      <c r="C2621" t="s">
        <v>2841</v>
      </c>
      <c r="D2621" t="s">
        <v>14</v>
      </c>
      <c r="E2621" s="52">
        <f>Transportation!E2621/1000000</f>
        <v>1.7199999999999998E-5</v>
      </c>
      <c r="F2621" s="55">
        <f t="shared" si="278"/>
        <v>4.1582417582417622E-6</v>
      </c>
      <c r="G2621" s="57">
        <f t="shared" si="279"/>
        <v>4.1582417582417622E-7</v>
      </c>
      <c r="H2621" s="4">
        <f t="shared" si="280"/>
        <v>6.6153846153846206E-8</v>
      </c>
      <c r="I2621">
        <v>417600</v>
      </c>
      <c r="J2621">
        <f t="shared" si="282"/>
        <v>1.2177309626436779</v>
      </c>
      <c r="K2621" s="50">
        <f t="shared" si="284"/>
        <v>915.22654371780538</v>
      </c>
      <c r="L2621" s="53">
        <f t="shared" si="281"/>
        <v>10.030497301066763</v>
      </c>
      <c r="M2621">
        <v>62.2</v>
      </c>
      <c r="N2621">
        <v>53</v>
      </c>
      <c r="O2621">
        <v>363</v>
      </c>
      <c r="P2621">
        <v>32.51</v>
      </c>
      <c r="Q2621">
        <v>74.52</v>
      </c>
      <c r="R2621" s="7">
        <v>6.8491</v>
      </c>
      <c r="S2621" s="8">
        <v>463730</v>
      </c>
      <c r="T2621">
        <v>4</v>
      </c>
      <c r="U2621" s="9">
        <v>34.15</v>
      </c>
      <c r="V2621" s="9">
        <v>34.307000000000002</v>
      </c>
      <c r="W2621" s="9">
        <v>33.625</v>
      </c>
      <c r="X2621" s="9">
        <v>34.642000000000003</v>
      </c>
      <c r="Y2621" s="9">
        <v>35.149000000000001</v>
      </c>
    </row>
    <row r="2622" spans="1:25" hidden="1" x14ac:dyDescent="0.3">
      <c r="A2622" t="s">
        <v>2789</v>
      </c>
      <c r="B2622" t="s">
        <v>2790</v>
      </c>
      <c r="C2622" t="s">
        <v>2842</v>
      </c>
      <c r="D2622" t="s">
        <v>14</v>
      </c>
      <c r="E2622" s="52">
        <f>Transportation!E2622/1000000</f>
        <v>8.8700000000000001E-5</v>
      </c>
      <c r="F2622" s="55">
        <f t="shared" si="278"/>
        <v>2.1443956043956066E-5</v>
      </c>
      <c r="G2622" s="57">
        <f t="shared" si="279"/>
        <v>2.1443956043956066E-6</v>
      </c>
      <c r="H2622" s="4">
        <f t="shared" si="280"/>
        <v>3.4115384615384647E-7</v>
      </c>
      <c r="I2622">
        <v>658400</v>
      </c>
      <c r="J2622">
        <f t="shared" si="282"/>
        <v>3.9830631265188337</v>
      </c>
      <c r="K2622" s="50">
        <f t="shared" si="284"/>
        <v>1442.9721177773063</v>
      </c>
      <c r="L2622" s="53">
        <f t="shared" si="281"/>
        <v>51.727041314222227</v>
      </c>
      <c r="M2622">
        <v>6.88</v>
      </c>
      <c r="N2622">
        <v>251</v>
      </c>
      <c r="O2622">
        <v>369</v>
      </c>
      <c r="P2622">
        <v>27.7</v>
      </c>
      <c r="Q2622">
        <v>68.88</v>
      </c>
      <c r="R2622" s="7">
        <v>1.4688000000000001</v>
      </c>
      <c r="S2622">
        <v>73356</v>
      </c>
      <c r="T2622">
        <v>3</v>
      </c>
      <c r="U2622" s="9">
        <v>33.561999999999998</v>
      </c>
      <c r="V2622" s="9">
        <v>33.698999999999998</v>
      </c>
      <c r="W2622" s="9">
        <v>33.209000000000003</v>
      </c>
      <c r="X2622" s="9">
        <v>33.393999999999998</v>
      </c>
      <c r="Y2622" s="9">
        <v>34.18</v>
      </c>
    </row>
    <row r="2623" spans="1:25" hidden="1" x14ac:dyDescent="0.3">
      <c r="A2623" t="s">
        <v>2789</v>
      </c>
      <c r="B2623" t="s">
        <v>2790</v>
      </c>
      <c r="C2623" t="s">
        <v>2843</v>
      </c>
      <c r="D2623" t="s">
        <v>14</v>
      </c>
      <c r="E2623" s="52">
        <f>Transportation!E2623/1000000</f>
        <v>1.8600000000000001E-5</v>
      </c>
      <c r="F2623" s="55">
        <f t="shared" si="278"/>
        <v>4.4967032967033014E-6</v>
      </c>
      <c r="G2623" s="57">
        <f t="shared" si="279"/>
        <v>4.4967032967033018E-7</v>
      </c>
      <c r="H2623" s="4">
        <f t="shared" si="280"/>
        <v>7.1538461538461617E-8</v>
      </c>
      <c r="I2623">
        <v>206700</v>
      </c>
      <c r="J2623">
        <f t="shared" si="282"/>
        <v>2.6604546444121917</v>
      </c>
      <c r="K2623" s="50">
        <f t="shared" si="284"/>
        <v>453.01083952698843</v>
      </c>
      <c r="L2623" s="53">
        <f t="shared" si="281"/>
        <v>10.846933127897783</v>
      </c>
      <c r="M2623">
        <v>9.25</v>
      </c>
      <c r="N2623">
        <v>68</v>
      </c>
      <c r="O2623">
        <v>456</v>
      </c>
      <c r="P2623">
        <v>25.78</v>
      </c>
      <c r="Q2623">
        <v>68.650000000000006</v>
      </c>
      <c r="R2623" s="7">
        <v>6.7098000000000004</v>
      </c>
      <c r="S2623">
        <v>19600</v>
      </c>
      <c r="T2623">
        <v>1</v>
      </c>
      <c r="U2623" s="9">
        <v>31.956</v>
      </c>
      <c r="V2623" s="9">
        <v>31.956</v>
      </c>
      <c r="W2623" s="9">
        <v>31.956</v>
      </c>
      <c r="X2623" s="9">
        <v>31.956</v>
      </c>
      <c r="Y2623" s="9">
        <v>31.956</v>
      </c>
    </row>
    <row r="2624" spans="1:25" hidden="1" x14ac:dyDescent="0.3">
      <c r="A2624" t="s">
        <v>2789</v>
      </c>
      <c r="B2624" t="s">
        <v>2790</v>
      </c>
      <c r="C2624" t="s">
        <v>2844</v>
      </c>
      <c r="D2624" t="s">
        <v>14</v>
      </c>
      <c r="E2624" s="52">
        <f>Transportation!E2624/1000000</f>
        <v>1.15E-5</v>
      </c>
      <c r="F2624" s="55">
        <f t="shared" si="278"/>
        <v>2.7802197802197833E-6</v>
      </c>
      <c r="G2624" s="57">
        <f t="shared" si="279"/>
        <v>2.7802197802197831E-7</v>
      </c>
      <c r="H2624" s="4">
        <f t="shared" si="280"/>
        <v>4.4230769230769273E-8</v>
      </c>
      <c r="I2624">
        <v>102300</v>
      </c>
      <c r="J2624">
        <f t="shared" si="282"/>
        <v>3.323575879765396</v>
      </c>
      <c r="K2624" s="50">
        <f t="shared" si="284"/>
        <v>224.20420359753709</v>
      </c>
      <c r="L2624" s="53">
        <f t="shared" si="281"/>
        <v>6.7064371489690577</v>
      </c>
      <c r="M2624">
        <v>11.600000000000001</v>
      </c>
      <c r="N2624">
        <v>30</v>
      </c>
      <c r="O2624">
        <v>327</v>
      </c>
      <c r="P2624">
        <v>30.05</v>
      </c>
      <c r="Q2624">
        <v>72.34</v>
      </c>
      <c r="R2624" s="7">
        <v>10.887</v>
      </c>
      <c r="S2624">
        <v>63391</v>
      </c>
      <c r="T2624">
        <v>1</v>
      </c>
      <c r="U2624" s="9">
        <v>36.942999999999998</v>
      </c>
      <c r="V2624" s="9">
        <v>36.942999999999998</v>
      </c>
      <c r="W2624" s="9">
        <v>36.942999999999998</v>
      </c>
      <c r="X2624" s="9">
        <v>36.942999999999998</v>
      </c>
      <c r="Y2624" s="9">
        <v>36.942999999999998</v>
      </c>
    </row>
    <row r="2625" spans="1:25" hidden="1" x14ac:dyDescent="0.3">
      <c r="A2625" t="s">
        <v>2789</v>
      </c>
      <c r="B2625" t="s">
        <v>2790</v>
      </c>
      <c r="C2625" t="s">
        <v>2845</v>
      </c>
      <c r="D2625" t="s">
        <v>14</v>
      </c>
      <c r="E2625" s="52">
        <f>Transportation!E2625/1000000</f>
        <v>2.0400000000000001E-5</v>
      </c>
      <c r="F2625" s="55">
        <f t="shared" si="278"/>
        <v>4.9318681318681375E-6</v>
      </c>
      <c r="G2625" s="57">
        <f t="shared" si="279"/>
        <v>4.9318681318681377E-7</v>
      </c>
      <c r="H2625" s="4">
        <f t="shared" si="280"/>
        <v>7.8461538461538535E-8</v>
      </c>
      <c r="I2625">
        <v>198400</v>
      </c>
      <c r="J2625">
        <f t="shared" si="282"/>
        <v>3.0399881552419354</v>
      </c>
      <c r="K2625" s="50">
        <f t="shared" si="284"/>
        <v>434.82027364370833</v>
      </c>
      <c r="L2625" s="53">
        <f t="shared" si="281"/>
        <v>11.896636333823373</v>
      </c>
      <c r="M2625">
        <v>17.2</v>
      </c>
      <c r="N2625">
        <v>47.800000000000004</v>
      </c>
      <c r="O2625">
        <v>317</v>
      </c>
      <c r="P2625">
        <v>33.76</v>
      </c>
      <c r="Q2625">
        <v>72.78</v>
      </c>
      <c r="R2625" s="7">
        <v>6.6197999999999997</v>
      </c>
      <c r="S2625" s="8">
        <v>158750</v>
      </c>
      <c r="T2625">
        <v>2</v>
      </c>
      <c r="U2625" s="9">
        <v>28.876000000000001</v>
      </c>
      <c r="V2625" s="9">
        <v>28.928000000000001</v>
      </c>
      <c r="W2625" s="9">
        <v>28.829000000000001</v>
      </c>
      <c r="X2625" s="9">
        <v>29.087</v>
      </c>
      <c r="Y2625" s="9">
        <v>29.344000000000001</v>
      </c>
    </row>
    <row r="2626" spans="1:25" hidden="1" x14ac:dyDescent="0.3">
      <c r="A2626" t="s">
        <v>2846</v>
      </c>
      <c r="B2626" t="s">
        <v>2847</v>
      </c>
      <c r="C2626" t="s">
        <v>2848</v>
      </c>
      <c r="D2626" t="s">
        <v>77</v>
      </c>
      <c r="E2626" s="52">
        <f>Transportation!E2626/1000000</f>
        <v>5.0899999999999995E-6</v>
      </c>
      <c r="F2626" s="55">
        <f t="shared" ref="F2626:F2689" si="285">0.241758241758242*E2626</f>
        <v>1.2305494505494518E-6</v>
      </c>
      <c r="G2626" s="57">
        <f t="shared" ref="G2626:G2689" si="286">0.0241758241758242*E2626</f>
        <v>1.2305494505494517E-7</v>
      </c>
      <c r="H2626" s="4">
        <f t="shared" ref="H2626:H2689" si="287">0.00384615384615385*E2626</f>
        <v>1.9576923076923094E-8</v>
      </c>
      <c r="I2626">
        <v>135500</v>
      </c>
      <c r="J2626">
        <f t="shared" si="282"/>
        <v>1.1106107656826567</v>
      </c>
      <c r="K2626" s="50">
        <f>I2626*CVDPAN</f>
        <v>182.29487703975948</v>
      </c>
      <c r="L2626" s="53">
        <f t="shared" ref="L2626:L2689" si="288">(J2626/10)*K2626*0.09</f>
        <v>1.822127876722377</v>
      </c>
      <c r="M2626">
        <v>12.9</v>
      </c>
      <c r="N2626">
        <v>37.700000000000003</v>
      </c>
      <c r="O2626">
        <v>1280</v>
      </c>
      <c r="P2626">
        <v>9.35</v>
      </c>
      <c r="Q2626">
        <v>-79.89</v>
      </c>
      <c r="R2626" s="7">
        <v>33.895000000000003</v>
      </c>
      <c r="S2626">
        <v>17886</v>
      </c>
      <c r="T2626">
        <v>2</v>
      </c>
      <c r="U2626" s="9">
        <v>7.4657</v>
      </c>
      <c r="V2626" s="9">
        <v>7.4534000000000002</v>
      </c>
      <c r="W2626" s="9">
        <v>7.3619000000000003</v>
      </c>
      <c r="X2626" s="9">
        <v>7.4145000000000003</v>
      </c>
      <c r="Y2626" s="9">
        <v>7.4669999999999996</v>
      </c>
    </row>
    <row r="2627" spans="1:25" hidden="1" x14ac:dyDescent="0.3">
      <c r="A2627" t="s">
        <v>2846</v>
      </c>
      <c r="B2627" t="s">
        <v>2847</v>
      </c>
      <c r="C2627" t="s">
        <v>2849</v>
      </c>
      <c r="D2627" t="s">
        <v>77</v>
      </c>
      <c r="E2627" s="52">
        <f>Transportation!E2627/1000000</f>
        <v>1.7800000000000002E-5</v>
      </c>
      <c r="F2627" s="55">
        <f t="shared" si="285"/>
        <v>4.3032967032967084E-6</v>
      </c>
      <c r="G2627" s="57">
        <f t="shared" si="286"/>
        <v>4.3032967032967082E-7</v>
      </c>
      <c r="H2627" s="4">
        <f t="shared" si="287"/>
        <v>6.8461538461538538E-8</v>
      </c>
      <c r="I2627">
        <v>125500</v>
      </c>
      <c r="J2627">
        <f t="shared" ref="J2627:J2690" si="289">((591307500000)*E2627)/(20*I2627)</f>
        <v>4.1933360557768928</v>
      </c>
      <c r="K2627" s="50">
        <f>I2627*CVDPAN</f>
        <v>168.84138057926063</v>
      </c>
      <c r="L2627" s="53">
        <f t="shared" si="288"/>
        <v>6.3720778400114586</v>
      </c>
      <c r="M2627">
        <v>31.6</v>
      </c>
      <c r="N2627">
        <v>22.3</v>
      </c>
      <c r="O2627">
        <v>135</v>
      </c>
      <c r="P2627">
        <v>8.42</v>
      </c>
      <c r="Q2627">
        <v>-82.43</v>
      </c>
      <c r="R2627" s="7">
        <v>6.0629999999999997</v>
      </c>
      <c r="S2627">
        <v>50867</v>
      </c>
      <c r="T2627">
        <v>3</v>
      </c>
      <c r="U2627" s="9">
        <v>4.8845000000000001</v>
      </c>
      <c r="V2627" s="9">
        <v>5.0301</v>
      </c>
      <c r="W2627" s="9">
        <v>4.5747999999999998</v>
      </c>
      <c r="X2627" s="9">
        <v>4.8479999999999999</v>
      </c>
      <c r="Y2627" s="9">
        <v>6.4625000000000004</v>
      </c>
    </row>
    <row r="2628" spans="1:25" hidden="1" x14ac:dyDescent="0.3">
      <c r="A2628" t="s">
        <v>2846</v>
      </c>
      <c r="B2628" t="s">
        <v>2847</v>
      </c>
      <c r="C2628" t="s">
        <v>2850</v>
      </c>
      <c r="D2628" t="s">
        <v>77</v>
      </c>
      <c r="E2628" s="52">
        <f>Transportation!E2628/1000000</f>
        <v>1.3200000000000001E-5</v>
      </c>
      <c r="F2628" s="55">
        <f t="shared" si="285"/>
        <v>3.1912087912087947E-6</v>
      </c>
      <c r="G2628" s="57">
        <f t="shared" si="286"/>
        <v>3.1912087912087946E-7</v>
      </c>
      <c r="H2628" s="4">
        <f t="shared" si="287"/>
        <v>5.0769230769230824E-8</v>
      </c>
      <c r="I2628">
        <v>905000</v>
      </c>
      <c r="J2628">
        <f t="shared" si="289"/>
        <v>0.43122977900552484</v>
      </c>
      <c r="K2628" s="50">
        <f>I2628*CVDPAN</f>
        <v>1217.5414296751464</v>
      </c>
      <c r="L2628" s="53">
        <f t="shared" si="288"/>
        <v>4.7253610948399576</v>
      </c>
      <c r="M2628">
        <v>164</v>
      </c>
      <c r="N2628">
        <v>70.7</v>
      </c>
      <c r="O2628">
        <v>699</v>
      </c>
      <c r="P2628">
        <v>9.0399999999999991</v>
      </c>
      <c r="Q2628">
        <v>-79.48</v>
      </c>
      <c r="R2628" s="7">
        <v>9.8933999999999997</v>
      </c>
      <c r="S2628" s="8">
        <v>614260</v>
      </c>
      <c r="T2628">
        <v>9</v>
      </c>
      <c r="U2628" s="9">
        <v>6.1816000000000004</v>
      </c>
      <c r="V2628" s="9">
        <v>6.2449000000000003</v>
      </c>
      <c r="W2628" s="9">
        <v>6.1426999999999996</v>
      </c>
      <c r="X2628" s="9">
        <v>6.2493999999999996</v>
      </c>
      <c r="Y2628" s="9">
        <v>6.5689000000000002</v>
      </c>
    </row>
    <row r="2629" spans="1:25" hidden="1" x14ac:dyDescent="0.3">
      <c r="A2629" t="s">
        <v>2851</v>
      </c>
      <c r="B2629" t="s">
        <v>2852</v>
      </c>
      <c r="C2629" t="s">
        <v>2853</v>
      </c>
      <c r="D2629" t="s">
        <v>448</v>
      </c>
      <c r="E2629" s="52">
        <f>Transportation!E2629/1000000</f>
        <v>2.3100000000000002E-5</v>
      </c>
      <c r="F2629" s="55">
        <f t="shared" si="285"/>
        <v>5.5846153846153912E-6</v>
      </c>
      <c r="G2629" s="57">
        <f t="shared" si="286"/>
        <v>5.584615384615391E-7</v>
      </c>
      <c r="H2629" s="4">
        <f t="shared" si="287"/>
        <v>8.8846153846153938E-8</v>
      </c>
      <c r="I2629">
        <v>100000</v>
      </c>
      <c r="J2629">
        <f t="shared" si="289"/>
        <v>6.8296016250000013</v>
      </c>
      <c r="K2629" s="50">
        <f>I2629*CVDPNG</f>
        <v>174.9306201588135</v>
      </c>
      <c r="L2629" s="53">
        <f t="shared" si="288"/>
        <v>10.752358029290015</v>
      </c>
      <c r="M2629">
        <v>18.3</v>
      </c>
      <c r="N2629">
        <v>23.400000000000002</v>
      </c>
      <c r="O2629">
        <v>101</v>
      </c>
      <c r="P2629">
        <v>-6.72</v>
      </c>
      <c r="Q2629">
        <v>146.99</v>
      </c>
      <c r="R2629" s="7">
        <v>4.3015999999999996</v>
      </c>
      <c r="S2629">
        <v>1454.5</v>
      </c>
      <c r="T2629">
        <v>2</v>
      </c>
      <c r="U2629" s="9">
        <v>5.2824999999999998</v>
      </c>
      <c r="V2629" s="9">
        <v>3.4056000000000002</v>
      </c>
      <c r="W2629" s="9">
        <v>5.2824999999999998</v>
      </c>
      <c r="X2629" s="9">
        <v>5.2824999999999998</v>
      </c>
      <c r="Y2629" s="9">
        <v>5.2824999999999998</v>
      </c>
    </row>
    <row r="2630" spans="1:25" hidden="1" x14ac:dyDescent="0.3">
      <c r="A2630" t="s">
        <v>2851</v>
      </c>
      <c r="B2630" t="s">
        <v>2852</v>
      </c>
      <c r="C2630" t="s">
        <v>2854</v>
      </c>
      <c r="D2630" t="s">
        <v>448</v>
      </c>
      <c r="E2630" s="52">
        <f>Transportation!E2630/1000000</f>
        <v>5.9400000000000007E-6</v>
      </c>
      <c r="F2630" s="55">
        <f t="shared" si="285"/>
        <v>1.4360439560439577E-6</v>
      </c>
      <c r="G2630" s="57">
        <f t="shared" si="286"/>
        <v>1.4360439560439578E-7</v>
      </c>
      <c r="H2630" s="4">
        <f t="shared" si="287"/>
        <v>2.284615384615387E-8</v>
      </c>
      <c r="I2630">
        <v>255000</v>
      </c>
      <c r="J2630">
        <f t="shared" si="289"/>
        <v>0.68869932352941177</v>
      </c>
      <c r="K2630" s="50">
        <f>I2630*CVDPNG</f>
        <v>446.07308140497446</v>
      </c>
      <c r="L2630" s="53">
        <f t="shared" si="288"/>
        <v>2.7648920646745747</v>
      </c>
      <c r="M2630">
        <v>77.900000000000006</v>
      </c>
      <c r="N2630">
        <v>28.900000000000002</v>
      </c>
      <c r="O2630">
        <v>591</v>
      </c>
      <c r="P2630">
        <v>-9.44</v>
      </c>
      <c r="Q2630">
        <v>147.19</v>
      </c>
      <c r="R2630" s="7">
        <v>20.460999999999999</v>
      </c>
      <c r="S2630" s="8">
        <v>246730</v>
      </c>
      <c r="T2630">
        <v>5</v>
      </c>
      <c r="U2630" s="9">
        <v>8.3748000000000005</v>
      </c>
      <c r="V2630" s="9">
        <v>8.2507999999999999</v>
      </c>
      <c r="W2630" s="9">
        <v>7.6246</v>
      </c>
      <c r="X2630" s="9">
        <v>8.0693999999999999</v>
      </c>
      <c r="Y2630" s="9">
        <v>8.4602000000000004</v>
      </c>
    </row>
    <row r="2631" spans="1:25" hidden="1" x14ac:dyDescent="0.3">
      <c r="A2631" t="s">
        <v>2855</v>
      </c>
      <c r="B2631" t="s">
        <v>2856</v>
      </c>
      <c r="C2631" t="s">
        <v>2857</v>
      </c>
      <c r="D2631" t="s">
        <v>77</v>
      </c>
      <c r="E2631" s="52">
        <f>Transportation!E2631/1000000</f>
        <v>1.59E-5</v>
      </c>
      <c r="F2631" s="55">
        <f t="shared" si="285"/>
        <v>3.8439560439560476E-6</v>
      </c>
      <c r="G2631" s="57">
        <f t="shared" si="286"/>
        <v>3.843956043956048E-7</v>
      </c>
      <c r="H2631" s="4">
        <f t="shared" si="287"/>
        <v>6.1153846153846214E-8</v>
      </c>
      <c r="I2631">
        <v>1457000</v>
      </c>
      <c r="J2631">
        <f t="shared" si="289"/>
        <v>0.32264204701441318</v>
      </c>
      <c r="K2631" s="50">
        <f>I2631*CVDPRY</f>
        <v>2313.7590467017922</v>
      </c>
      <c r="L2631" s="53">
        <f t="shared" si="288"/>
        <v>6.7186435961338509</v>
      </c>
      <c r="M2631">
        <v>386</v>
      </c>
      <c r="N2631">
        <v>74.100000000000009</v>
      </c>
      <c r="O2631">
        <v>523</v>
      </c>
      <c r="P2631">
        <v>-25.33</v>
      </c>
      <c r="Q2631">
        <v>-57.54</v>
      </c>
      <c r="R2631" s="7">
        <v>7.0488</v>
      </c>
      <c r="S2631" s="8">
        <v>2045300</v>
      </c>
      <c r="T2631">
        <v>11</v>
      </c>
      <c r="U2631" s="9">
        <v>7.0639000000000003</v>
      </c>
      <c r="V2631" s="9">
        <v>7.1734</v>
      </c>
      <c r="W2631" s="9">
        <v>5.875</v>
      </c>
      <c r="X2631" s="9">
        <v>6.8341000000000003</v>
      </c>
      <c r="Y2631" s="9">
        <v>8.6679999999999993</v>
      </c>
    </row>
    <row r="2632" spans="1:25" hidden="1" x14ac:dyDescent="0.3">
      <c r="A2632" t="s">
        <v>2855</v>
      </c>
      <c r="B2632" t="s">
        <v>2856</v>
      </c>
      <c r="C2632" t="s">
        <v>2858</v>
      </c>
      <c r="D2632" t="s">
        <v>77</v>
      </c>
      <c r="E2632" s="52">
        <f>Transportation!E2632/1000000</f>
        <v>2.26E-5</v>
      </c>
      <c r="F2632" s="55">
        <f t="shared" si="285"/>
        <v>5.4637362637362697E-6</v>
      </c>
      <c r="G2632" s="57">
        <f t="shared" si="286"/>
        <v>5.4637362637362699E-7</v>
      </c>
      <c r="H2632" s="4">
        <f t="shared" si="287"/>
        <v>8.6923076923077012E-8</v>
      </c>
      <c r="I2632">
        <v>275000</v>
      </c>
      <c r="J2632">
        <f t="shared" si="289"/>
        <v>2.4297362727272729</v>
      </c>
      <c r="K2632" s="50">
        <f>I2632*CVDPRY</f>
        <v>436.70812480644673</v>
      </c>
      <c r="L2632" s="53">
        <f t="shared" si="288"/>
        <v>9.5497701429323936</v>
      </c>
      <c r="M2632">
        <v>25.200000000000003</v>
      </c>
      <c r="N2632">
        <v>54.800000000000004</v>
      </c>
      <c r="O2632">
        <v>304</v>
      </c>
      <c r="P2632">
        <v>-25.41</v>
      </c>
      <c r="Q2632">
        <v>-54.64</v>
      </c>
      <c r="R2632" s="7">
        <v>5.5387000000000004</v>
      </c>
      <c r="S2632" s="8">
        <v>141590</v>
      </c>
      <c r="T2632">
        <v>2</v>
      </c>
      <c r="U2632" s="9">
        <v>6.2583000000000002</v>
      </c>
      <c r="V2632" s="9">
        <v>6.4157000000000002</v>
      </c>
      <c r="W2632" s="9">
        <v>6.2493999999999996</v>
      </c>
      <c r="X2632" s="9">
        <v>6.4622000000000002</v>
      </c>
      <c r="Y2632" s="9">
        <v>6.6749999999999998</v>
      </c>
    </row>
    <row r="2633" spans="1:25" hidden="1" x14ac:dyDescent="0.3">
      <c r="A2633" t="s">
        <v>2859</v>
      </c>
      <c r="B2633" t="s">
        <v>2860</v>
      </c>
      <c r="C2633" t="s">
        <v>2861</v>
      </c>
      <c r="D2633" t="s">
        <v>77</v>
      </c>
      <c r="E2633" s="52">
        <f>Transportation!E2633/1000000</f>
        <v>1.3600000000000002E-5</v>
      </c>
      <c r="F2633" s="55">
        <f t="shared" si="285"/>
        <v>3.2879120879120917E-6</v>
      </c>
      <c r="G2633" s="57">
        <f t="shared" si="286"/>
        <v>3.287912087912092E-7</v>
      </c>
      <c r="H2633" s="4">
        <f t="shared" si="287"/>
        <v>5.2307692307692363E-8</v>
      </c>
      <c r="I2633">
        <v>664800</v>
      </c>
      <c r="J2633">
        <f t="shared" si="289"/>
        <v>0.60482716606498199</v>
      </c>
      <c r="K2633" s="50">
        <f t="shared" ref="K2633:K2650" si="290">I2633*CVDPER</f>
        <v>748.85974063980882</v>
      </c>
      <c r="L2633" s="53">
        <f t="shared" si="288"/>
        <v>4.0763764324019967</v>
      </c>
      <c r="M2633">
        <v>205</v>
      </c>
      <c r="N2633">
        <v>46.400000000000006</v>
      </c>
      <c r="O2633">
        <v>341</v>
      </c>
      <c r="P2633">
        <v>-16.399999999999999</v>
      </c>
      <c r="Q2633">
        <v>-71.540000000000006</v>
      </c>
      <c r="R2633" s="7">
        <v>7.3471000000000002</v>
      </c>
      <c r="S2633" s="8">
        <v>703470</v>
      </c>
      <c r="T2633">
        <v>6</v>
      </c>
      <c r="U2633" s="9">
        <v>11.548999999999999</v>
      </c>
      <c r="V2633" s="9">
        <v>11.563000000000001</v>
      </c>
      <c r="W2633" s="9">
        <v>11.284000000000001</v>
      </c>
      <c r="X2633" s="9">
        <v>11.765000000000001</v>
      </c>
      <c r="Y2633" s="9">
        <v>12.798</v>
      </c>
    </row>
    <row r="2634" spans="1:25" hidden="1" x14ac:dyDescent="0.3">
      <c r="A2634" t="s">
        <v>2859</v>
      </c>
      <c r="B2634" t="s">
        <v>2860</v>
      </c>
      <c r="C2634" t="s">
        <v>2862</v>
      </c>
      <c r="D2634" t="s">
        <v>77</v>
      </c>
      <c r="E2634" s="52">
        <f>Transportation!E2634/1000000</f>
        <v>3.9700000000000001E-6</v>
      </c>
      <c r="F2634" s="55">
        <f t="shared" si="285"/>
        <v>9.5978021978022072E-7</v>
      </c>
      <c r="G2634" s="57">
        <f t="shared" si="286"/>
        <v>9.5978021978022077E-8</v>
      </c>
      <c r="H2634" s="4">
        <f t="shared" si="287"/>
        <v>1.5269230769230784E-8</v>
      </c>
      <c r="I2634">
        <v>117800</v>
      </c>
      <c r="J2634">
        <f t="shared" si="289"/>
        <v>0.99638827461799662</v>
      </c>
      <c r="K2634" s="50">
        <f t="shared" si="290"/>
        <v>132.69506234562195</v>
      </c>
      <c r="L2634" s="53">
        <f t="shared" si="288"/>
        <v>1.1899422379879356</v>
      </c>
      <c r="M2634">
        <v>39.200000000000003</v>
      </c>
      <c r="N2634">
        <v>18.8</v>
      </c>
      <c r="O2634">
        <v>385</v>
      </c>
      <c r="P2634">
        <v>-13.16</v>
      </c>
      <c r="Q2634">
        <v>-74.22</v>
      </c>
      <c r="R2634" s="7">
        <v>20.459</v>
      </c>
      <c r="S2634">
        <v>91861</v>
      </c>
      <c r="T2634">
        <v>2</v>
      </c>
      <c r="U2634" s="9">
        <v>7.4656000000000002</v>
      </c>
      <c r="V2634" s="9">
        <v>7.4241999999999999</v>
      </c>
      <c r="W2634" s="9">
        <v>7.0983999999999998</v>
      </c>
      <c r="X2634" s="9">
        <v>7.2827000000000002</v>
      </c>
      <c r="Y2634" s="9">
        <v>7.4669999999999996</v>
      </c>
    </row>
    <row r="2635" spans="1:25" hidden="1" x14ac:dyDescent="0.3">
      <c r="A2635" t="s">
        <v>2859</v>
      </c>
      <c r="B2635" t="s">
        <v>2860</v>
      </c>
      <c r="C2635" t="s">
        <v>2863</v>
      </c>
      <c r="D2635" t="s">
        <v>77</v>
      </c>
      <c r="E2635" s="52">
        <f>Transportation!E2635/1000000</f>
        <v>5.3100000000000008E-6</v>
      </c>
      <c r="F2635" s="55">
        <f t="shared" si="285"/>
        <v>1.2837362637362652E-6</v>
      </c>
      <c r="G2635" s="57">
        <f t="shared" si="286"/>
        <v>1.2837362637362653E-7</v>
      </c>
      <c r="H2635" s="4">
        <f t="shared" si="287"/>
        <v>2.0423076923076946E-8</v>
      </c>
      <c r="I2635">
        <v>109500</v>
      </c>
      <c r="J2635">
        <f t="shared" si="289"/>
        <v>1.433718184931507</v>
      </c>
      <c r="K2635" s="50">
        <f t="shared" si="290"/>
        <v>123.34558002415623</v>
      </c>
      <c r="L2635" s="53">
        <f t="shared" si="288"/>
        <v>1.5915852100040149</v>
      </c>
      <c r="M2635">
        <v>14.4</v>
      </c>
      <c r="N2635">
        <v>28.8</v>
      </c>
      <c r="O2635">
        <v>693</v>
      </c>
      <c r="P2635">
        <v>-7.16</v>
      </c>
      <c r="Q2635">
        <v>-78.510000000000005</v>
      </c>
      <c r="R2635" s="7">
        <v>24.047000000000001</v>
      </c>
      <c r="S2635">
        <v>57527</v>
      </c>
      <c r="T2635">
        <v>2</v>
      </c>
      <c r="U2635" s="9">
        <v>4.4096000000000002</v>
      </c>
      <c r="V2635" s="9">
        <v>4.4031000000000002</v>
      </c>
      <c r="W2635" s="9">
        <v>4.3552</v>
      </c>
      <c r="X2635" s="9">
        <v>4.3826999999999998</v>
      </c>
      <c r="Y2635" s="9">
        <v>4.4101999999999997</v>
      </c>
    </row>
    <row r="2636" spans="1:25" hidden="1" x14ac:dyDescent="0.3">
      <c r="A2636" t="s">
        <v>2859</v>
      </c>
      <c r="B2636" t="s">
        <v>2860</v>
      </c>
      <c r="C2636" t="s">
        <v>2864</v>
      </c>
      <c r="D2636" t="s">
        <v>77</v>
      </c>
      <c r="E2636" s="52">
        <f>Transportation!E2636/1000000</f>
        <v>4.6500000000000004E-6</v>
      </c>
      <c r="F2636" s="55">
        <f t="shared" si="285"/>
        <v>1.1241758241758253E-6</v>
      </c>
      <c r="G2636" s="57">
        <f t="shared" si="286"/>
        <v>1.1241758241758254E-7</v>
      </c>
      <c r="H2636" s="4">
        <f t="shared" si="287"/>
        <v>1.7884615384615404E-8</v>
      </c>
      <c r="I2636">
        <v>442600</v>
      </c>
      <c r="J2636">
        <f t="shared" si="289"/>
        <v>0.31061679563940353</v>
      </c>
      <c r="K2636" s="50">
        <f t="shared" si="290"/>
        <v>498.56396090129266</v>
      </c>
      <c r="L2636" s="53">
        <f t="shared" si="288"/>
        <v>1.3937610596080354</v>
      </c>
      <c r="M2636">
        <v>138</v>
      </c>
      <c r="N2636">
        <v>37.700000000000003</v>
      </c>
      <c r="O2636">
        <v>899</v>
      </c>
      <c r="P2636">
        <v>-6.82</v>
      </c>
      <c r="Q2636">
        <v>-79.849999999999994</v>
      </c>
      <c r="R2636" s="7">
        <v>23.875</v>
      </c>
      <c r="S2636" s="8">
        <v>639400</v>
      </c>
      <c r="T2636">
        <v>7</v>
      </c>
      <c r="U2636" s="9">
        <v>9.8168000000000006</v>
      </c>
      <c r="V2636" s="9">
        <v>10.1</v>
      </c>
      <c r="W2636" s="9">
        <v>9.3405000000000005</v>
      </c>
      <c r="X2636" s="9">
        <v>9.8550000000000004</v>
      </c>
      <c r="Y2636" s="9">
        <v>12.949</v>
      </c>
    </row>
    <row r="2637" spans="1:25" hidden="1" x14ac:dyDescent="0.3">
      <c r="A2637" t="s">
        <v>2859</v>
      </c>
      <c r="B2637" t="s">
        <v>2860</v>
      </c>
      <c r="C2637" t="s">
        <v>2865</v>
      </c>
      <c r="D2637" t="s">
        <v>77</v>
      </c>
      <c r="E2637" s="52">
        <f>Transportation!E2637/1000000</f>
        <v>4.3799999999999996E-6</v>
      </c>
      <c r="F2637" s="55">
        <f t="shared" si="285"/>
        <v>1.0589010989010998E-6</v>
      </c>
      <c r="G2637" s="57">
        <f t="shared" si="286"/>
        <v>1.0589010989010999E-7</v>
      </c>
      <c r="H2637" s="4">
        <f t="shared" si="287"/>
        <v>1.6846153846153859E-8</v>
      </c>
      <c r="I2637">
        <v>287200</v>
      </c>
      <c r="J2637">
        <f t="shared" si="289"/>
        <v>0.4508925574512534</v>
      </c>
      <c r="K2637" s="50">
        <f t="shared" si="290"/>
        <v>323.51461719577782</v>
      </c>
      <c r="L2637" s="53">
        <f t="shared" si="288"/>
        <v>1.3128329980824074</v>
      </c>
      <c r="M2637">
        <v>93.800000000000011</v>
      </c>
      <c r="N2637">
        <v>29.700000000000003</v>
      </c>
      <c r="O2637">
        <v>734</v>
      </c>
      <c r="P2637">
        <v>-9.07</v>
      </c>
      <c r="Q2637">
        <v>-78.569999999999993</v>
      </c>
      <c r="R2637" s="7">
        <v>24.771000000000001</v>
      </c>
      <c r="S2637">
        <v>74546</v>
      </c>
      <c r="T2637">
        <v>5</v>
      </c>
      <c r="U2637" s="9">
        <v>13.114000000000001</v>
      </c>
      <c r="V2637" s="9">
        <v>10.593</v>
      </c>
      <c r="W2637" s="9">
        <v>12.042999999999999</v>
      </c>
      <c r="X2637" s="9">
        <v>12.396000000000001</v>
      </c>
      <c r="Y2637" s="9">
        <v>17.893000000000001</v>
      </c>
    </row>
    <row r="2638" spans="1:25" hidden="1" x14ac:dyDescent="0.3">
      <c r="A2638" t="s">
        <v>2859</v>
      </c>
      <c r="B2638" t="s">
        <v>2860</v>
      </c>
      <c r="C2638" t="s">
        <v>2866</v>
      </c>
      <c r="D2638" t="s">
        <v>77</v>
      </c>
      <c r="E2638" s="52">
        <f>Transportation!E2638/1000000</f>
        <v>2.6800000000000002E-6</v>
      </c>
      <c r="F2638" s="55">
        <f t="shared" si="285"/>
        <v>6.4791208791208866E-7</v>
      </c>
      <c r="G2638" s="57">
        <f t="shared" si="286"/>
        <v>6.4791208791208858E-8</v>
      </c>
      <c r="H2638" s="4">
        <f t="shared" si="287"/>
        <v>1.0307692307692318E-8</v>
      </c>
      <c r="I2638">
        <v>121600</v>
      </c>
      <c r="J2638">
        <f t="shared" si="289"/>
        <v>0.6516053042763158</v>
      </c>
      <c r="K2638" s="50">
        <f t="shared" si="290"/>
        <v>136.97554822773878</v>
      </c>
      <c r="L2638" s="53">
        <f t="shared" si="288"/>
        <v>0.80328594403215803</v>
      </c>
      <c r="M2638">
        <v>80.5</v>
      </c>
      <c r="N2638">
        <v>13.600000000000001</v>
      </c>
      <c r="O2638">
        <v>581</v>
      </c>
      <c r="P2638">
        <v>-13.42</v>
      </c>
      <c r="Q2638">
        <v>-76.150000000000006</v>
      </c>
      <c r="R2638" s="7">
        <v>42.825000000000003</v>
      </c>
      <c r="S2638">
        <v>56427</v>
      </c>
      <c r="T2638">
        <v>2</v>
      </c>
      <c r="U2638" s="9">
        <v>17.39</v>
      </c>
      <c r="V2638" s="9">
        <v>16.864999999999998</v>
      </c>
      <c r="W2638" s="9">
        <v>15.141</v>
      </c>
      <c r="X2638" s="9">
        <v>16.395</v>
      </c>
      <c r="Y2638" s="9">
        <v>17.649000000000001</v>
      </c>
    </row>
    <row r="2639" spans="1:25" hidden="1" x14ac:dyDescent="0.3">
      <c r="A2639" t="s">
        <v>2859</v>
      </c>
      <c r="B2639" t="s">
        <v>2860</v>
      </c>
      <c r="C2639" t="s">
        <v>2867</v>
      </c>
      <c r="D2639" t="s">
        <v>77</v>
      </c>
      <c r="E2639" s="52">
        <f>Transportation!E2639/1000000</f>
        <v>4.5800000000000002E-6</v>
      </c>
      <c r="F2639" s="55">
        <f t="shared" si="285"/>
        <v>1.1072527472527485E-6</v>
      </c>
      <c r="G2639" s="57">
        <f t="shared" si="286"/>
        <v>1.1072527472527484E-7</v>
      </c>
      <c r="H2639" s="4">
        <f t="shared" si="287"/>
        <v>1.7615384615384632E-8</v>
      </c>
      <c r="I2639">
        <v>280600</v>
      </c>
      <c r="J2639">
        <f t="shared" si="289"/>
        <v>0.48257098182466146</v>
      </c>
      <c r="K2639" s="50">
        <f t="shared" si="290"/>
        <v>316.08008908473278</v>
      </c>
      <c r="L2639" s="53">
        <f t="shared" si="288"/>
        <v>1.3727797103236135</v>
      </c>
      <c r="M2639">
        <v>74.900000000000006</v>
      </c>
      <c r="N2639">
        <v>32.4</v>
      </c>
      <c r="O2639">
        <v>693</v>
      </c>
      <c r="P2639">
        <v>-13.53</v>
      </c>
      <c r="Q2639">
        <v>-71.959999999999994</v>
      </c>
      <c r="R2639" s="7">
        <v>21.358000000000001</v>
      </c>
      <c r="S2639" s="8">
        <v>323190</v>
      </c>
      <c r="T2639">
        <v>5</v>
      </c>
      <c r="U2639" s="9">
        <v>6.0876000000000001</v>
      </c>
      <c r="V2639" s="9">
        <v>6.0609000000000002</v>
      </c>
      <c r="W2639" s="9">
        <v>5.6600999999999999</v>
      </c>
      <c r="X2639" s="9">
        <v>6.0357000000000003</v>
      </c>
      <c r="Y2639" s="9">
        <v>6.1961000000000004</v>
      </c>
    </row>
    <row r="2640" spans="1:25" hidden="1" x14ac:dyDescent="0.3">
      <c r="A2640" t="s">
        <v>2859</v>
      </c>
      <c r="B2640" t="s">
        <v>2860</v>
      </c>
      <c r="C2640" t="s">
        <v>2868</v>
      </c>
      <c r="D2640" t="s">
        <v>77</v>
      </c>
      <c r="E2640" s="52">
        <f>Transportation!E2640/1000000</f>
        <v>4.2199999999999994E-6</v>
      </c>
      <c r="F2640" s="55">
        <f t="shared" si="285"/>
        <v>1.0202197802197811E-6</v>
      </c>
      <c r="G2640" s="57">
        <f t="shared" si="286"/>
        <v>1.0202197802197811E-7</v>
      </c>
      <c r="H2640" s="4">
        <f t="shared" si="287"/>
        <v>1.6230769230769244E-8</v>
      </c>
      <c r="I2640">
        <v>276200</v>
      </c>
      <c r="J2640">
        <f t="shared" si="289"/>
        <v>0.45172296343229534</v>
      </c>
      <c r="K2640" s="50">
        <f t="shared" si="290"/>
        <v>311.12373701070277</v>
      </c>
      <c r="L2640" s="53">
        <f t="shared" si="288"/>
        <v>1.2648756282894429</v>
      </c>
      <c r="M2640">
        <v>62.2</v>
      </c>
      <c r="N2640">
        <v>35</v>
      </c>
      <c r="O2640">
        <v>760</v>
      </c>
      <c r="P2640">
        <v>-12.05</v>
      </c>
      <c r="Q2640">
        <v>-75.23</v>
      </c>
      <c r="R2640" s="7">
        <v>21.69</v>
      </c>
      <c r="S2640" s="8">
        <v>202080</v>
      </c>
      <c r="T2640">
        <v>3</v>
      </c>
      <c r="U2640" s="9">
        <v>6.8563999999999998</v>
      </c>
      <c r="V2640" s="9">
        <v>6.9493999999999998</v>
      </c>
      <c r="W2640" s="9">
        <v>6.7281000000000004</v>
      </c>
      <c r="X2640" s="9">
        <v>6.8341000000000003</v>
      </c>
      <c r="Y2640" s="9">
        <v>7.7294</v>
      </c>
    </row>
    <row r="2641" spans="1:25" hidden="1" x14ac:dyDescent="0.3">
      <c r="A2641" t="s">
        <v>2859</v>
      </c>
      <c r="B2641" t="s">
        <v>2860</v>
      </c>
      <c r="C2641" t="s">
        <v>2869</v>
      </c>
      <c r="D2641" t="s">
        <v>77</v>
      </c>
      <c r="E2641" s="52">
        <f>Transportation!E2641/1000000</f>
        <v>6.0000000000000002E-6</v>
      </c>
      <c r="F2641" s="55">
        <f t="shared" si="285"/>
        <v>1.450549450549452E-6</v>
      </c>
      <c r="G2641" s="57">
        <f t="shared" si="286"/>
        <v>1.4505494505494521E-7</v>
      </c>
      <c r="H2641" s="4">
        <f t="shared" si="287"/>
        <v>2.3076923076923099E-8</v>
      </c>
      <c r="I2641">
        <v>127200</v>
      </c>
      <c r="J2641">
        <f t="shared" si="289"/>
        <v>1.3945931603773585</v>
      </c>
      <c r="K2641" s="50">
        <f t="shared" si="290"/>
        <v>143.28363268559519</v>
      </c>
      <c r="L2641" s="53">
        <f t="shared" si="288"/>
        <v>1.7984013672361749</v>
      </c>
      <c r="M2641">
        <v>26.700000000000003</v>
      </c>
      <c r="N2641">
        <v>24.6</v>
      </c>
      <c r="O2641">
        <v>382</v>
      </c>
      <c r="P2641">
        <v>-9.93</v>
      </c>
      <c r="Q2641">
        <v>-76.239999999999995</v>
      </c>
      <c r="R2641" s="7">
        <v>15.52</v>
      </c>
      <c r="S2641">
        <v>96487</v>
      </c>
      <c r="T2641">
        <v>3</v>
      </c>
      <c r="U2641" s="9">
        <v>5.5514000000000001</v>
      </c>
      <c r="V2641" s="9">
        <v>5.5559000000000003</v>
      </c>
      <c r="W2641" s="9">
        <v>5.4446000000000003</v>
      </c>
      <c r="X2641" s="9">
        <v>5.5525000000000002</v>
      </c>
      <c r="Y2641" s="9">
        <v>6.1426999999999996</v>
      </c>
    </row>
    <row r="2642" spans="1:25" hidden="1" x14ac:dyDescent="0.3">
      <c r="A2642" t="s">
        <v>2859</v>
      </c>
      <c r="B2642" t="s">
        <v>2860</v>
      </c>
      <c r="C2642" t="s">
        <v>2870</v>
      </c>
      <c r="D2642" t="s">
        <v>77</v>
      </c>
      <c r="E2642" s="52">
        <f>Transportation!E2642/1000000</f>
        <v>2.39E-6</v>
      </c>
      <c r="F2642" s="55">
        <f t="shared" si="285"/>
        <v>5.7780219780219836E-7</v>
      </c>
      <c r="G2642" s="57">
        <f t="shared" si="286"/>
        <v>5.7780219780219841E-8</v>
      </c>
      <c r="H2642" s="4">
        <f t="shared" si="287"/>
        <v>9.1923076923077011E-9</v>
      </c>
      <c r="I2642">
        <v>177100</v>
      </c>
      <c r="J2642">
        <f t="shared" si="289"/>
        <v>0.39899066205533595</v>
      </c>
      <c r="K2642" s="50">
        <f t="shared" si="290"/>
        <v>199.4931709797084</v>
      </c>
      <c r="L2642" s="53">
        <f t="shared" si="288"/>
        <v>0.71636321128240965</v>
      </c>
      <c r="M2642">
        <v>99</v>
      </c>
      <c r="N2642">
        <v>17.8</v>
      </c>
      <c r="O2642">
        <v>843</v>
      </c>
      <c r="P2642">
        <v>-14.04</v>
      </c>
      <c r="Q2642">
        <v>-75.739999999999995</v>
      </c>
      <c r="R2642" s="7">
        <v>47.377000000000002</v>
      </c>
      <c r="S2642" s="8">
        <v>128020</v>
      </c>
      <c r="T2642">
        <v>5</v>
      </c>
      <c r="U2642" s="9">
        <v>13.884</v>
      </c>
      <c r="V2642" s="9">
        <v>13.775</v>
      </c>
      <c r="W2642" s="9">
        <v>12.547000000000001</v>
      </c>
      <c r="X2642" s="9">
        <v>12.949</v>
      </c>
      <c r="Y2642" s="9">
        <v>13.999000000000001</v>
      </c>
    </row>
    <row r="2643" spans="1:25" hidden="1" x14ac:dyDescent="0.3">
      <c r="A2643" t="s">
        <v>2859</v>
      </c>
      <c r="B2643" t="s">
        <v>2860</v>
      </c>
      <c r="C2643" t="s">
        <v>2871</v>
      </c>
      <c r="D2643" t="s">
        <v>77</v>
      </c>
      <c r="E2643" s="52">
        <f>Transportation!E2643/1000000</f>
        <v>6.4499999999999996E-5</v>
      </c>
      <c r="F2643" s="55">
        <f t="shared" si="285"/>
        <v>1.5593406593406609E-5</v>
      </c>
      <c r="G2643" s="57">
        <f t="shared" si="286"/>
        <v>1.5593406593406608E-6</v>
      </c>
      <c r="H2643" s="4">
        <f t="shared" si="287"/>
        <v>2.4807692307692329E-7</v>
      </c>
      <c r="I2643">
        <v>300700</v>
      </c>
      <c r="J2643">
        <f t="shared" si="289"/>
        <v>6.3417581892251409</v>
      </c>
      <c r="K2643" s="50">
        <f t="shared" si="290"/>
        <v>338.72160651382444</v>
      </c>
      <c r="L2643" s="53">
        <f t="shared" si="288"/>
        <v>19.332814697788876</v>
      </c>
      <c r="M2643">
        <v>42.6</v>
      </c>
      <c r="N2643">
        <v>46.1</v>
      </c>
      <c r="O2643">
        <v>61</v>
      </c>
      <c r="P2643">
        <v>-3.76</v>
      </c>
      <c r="Q2643">
        <v>-73.27</v>
      </c>
      <c r="R2643" s="7">
        <v>1.3246</v>
      </c>
      <c r="S2643">
        <v>31806</v>
      </c>
      <c r="T2643">
        <v>3</v>
      </c>
      <c r="U2643" s="9">
        <v>5.6063999999999998</v>
      </c>
      <c r="V2643" s="9">
        <v>5.6082999999999998</v>
      </c>
      <c r="W2643" s="9">
        <v>5.6063000000000001</v>
      </c>
      <c r="X2643" s="9">
        <v>5.6063000000000001</v>
      </c>
      <c r="Y2643" s="9">
        <v>5.7138999999999998</v>
      </c>
    </row>
    <row r="2644" spans="1:25" hidden="1" x14ac:dyDescent="0.3">
      <c r="A2644" t="s">
        <v>2859</v>
      </c>
      <c r="B2644" t="s">
        <v>2860</v>
      </c>
      <c r="C2644" t="s">
        <v>2872</v>
      </c>
      <c r="D2644" t="s">
        <v>77</v>
      </c>
      <c r="E2644" s="52">
        <f>Transportation!E2644/1000000</f>
        <v>1.1200000000000001E-6</v>
      </c>
      <c r="F2644" s="55">
        <f t="shared" si="285"/>
        <v>2.7076923076923106E-7</v>
      </c>
      <c r="G2644" s="57">
        <f t="shared" si="286"/>
        <v>2.7076923076923105E-8</v>
      </c>
      <c r="H2644" s="4">
        <f t="shared" si="287"/>
        <v>4.3076923076923123E-9</v>
      </c>
      <c r="I2644">
        <v>161700</v>
      </c>
      <c r="J2644">
        <f t="shared" si="289"/>
        <v>0.20478181818181818</v>
      </c>
      <c r="K2644" s="50">
        <f t="shared" si="290"/>
        <v>182.14593872060331</v>
      </c>
      <c r="L2644" s="53">
        <f t="shared" si="288"/>
        <v>0.33570158855075266</v>
      </c>
      <c r="M2644">
        <v>38.700000000000003</v>
      </c>
      <c r="N2644">
        <v>26</v>
      </c>
      <c r="O2644">
        <v>3160</v>
      </c>
      <c r="P2644">
        <v>-15.48</v>
      </c>
      <c r="Q2644">
        <v>-70.14</v>
      </c>
      <c r="R2644" s="7">
        <v>121.64</v>
      </c>
      <c r="S2644">
        <v>83992</v>
      </c>
      <c r="T2644">
        <v>3</v>
      </c>
      <c r="U2644" s="9">
        <v>6.7925000000000004</v>
      </c>
      <c r="V2644" s="9">
        <v>6.8783000000000003</v>
      </c>
      <c r="W2644" s="9">
        <v>6.5156999999999998</v>
      </c>
      <c r="X2644" s="9">
        <v>6.7811000000000003</v>
      </c>
      <c r="Y2644" s="9">
        <v>7.3619000000000003</v>
      </c>
    </row>
    <row r="2645" spans="1:25" hidden="1" x14ac:dyDescent="0.3">
      <c r="A2645" t="s">
        <v>2859</v>
      </c>
      <c r="B2645" t="s">
        <v>2860</v>
      </c>
      <c r="C2645" t="s">
        <v>2873</v>
      </c>
      <c r="D2645" t="s">
        <v>77</v>
      </c>
      <c r="E2645" s="52">
        <f>Transportation!E2645/1000000</f>
        <v>5.6300000000000006E-5</v>
      </c>
      <c r="F2645" s="55">
        <f t="shared" si="285"/>
        <v>1.3610989010989027E-5</v>
      </c>
      <c r="G2645" s="57">
        <f t="shared" si="286"/>
        <v>1.3610989010989027E-6</v>
      </c>
      <c r="H2645" s="4">
        <f t="shared" si="287"/>
        <v>2.1653846153846176E-7</v>
      </c>
      <c r="I2645">
        <v>7454000</v>
      </c>
      <c r="J2645">
        <f t="shared" si="289"/>
        <v>0.22330703145961903</v>
      </c>
      <c r="K2645" s="50">
        <f t="shared" si="290"/>
        <v>8396.5109908681334</v>
      </c>
      <c r="L2645" s="53">
        <f t="shared" si="288"/>
        <v>16.874999495899441</v>
      </c>
      <c r="M2645">
        <v>645</v>
      </c>
      <c r="N2645">
        <v>293</v>
      </c>
      <c r="O2645">
        <v>545</v>
      </c>
      <c r="P2645">
        <v>-12.03</v>
      </c>
      <c r="Q2645">
        <v>-76.94</v>
      </c>
      <c r="R2645" s="7">
        <v>1.8583000000000001</v>
      </c>
      <c r="S2645" s="8">
        <v>5958600</v>
      </c>
      <c r="T2645">
        <v>22</v>
      </c>
      <c r="U2645" s="9">
        <v>18.652999999999999</v>
      </c>
      <c r="V2645" s="9">
        <v>14.555</v>
      </c>
      <c r="W2645" s="9">
        <v>8.0954999999999995</v>
      </c>
      <c r="X2645" s="9">
        <v>16.866</v>
      </c>
      <c r="Y2645" s="9">
        <v>19.739999999999998</v>
      </c>
    </row>
    <row r="2646" spans="1:25" hidden="1" x14ac:dyDescent="0.3">
      <c r="A2646" t="s">
        <v>2859</v>
      </c>
      <c r="B2646" t="s">
        <v>2860</v>
      </c>
      <c r="C2646" t="s">
        <v>2874</v>
      </c>
      <c r="D2646" t="s">
        <v>77</v>
      </c>
      <c r="E2646" s="52">
        <f>Transportation!E2646/1000000</f>
        <v>3.8999999999999999E-6</v>
      </c>
      <c r="F2646" s="55">
        <f t="shared" si="285"/>
        <v>9.4285714285714384E-7</v>
      </c>
      <c r="G2646" s="57">
        <f t="shared" si="286"/>
        <v>9.4285714285714387E-8</v>
      </c>
      <c r="H2646" s="4">
        <f t="shared" si="287"/>
        <v>1.5000000000000015E-8</v>
      </c>
      <c r="I2646">
        <v>304700</v>
      </c>
      <c r="J2646">
        <f t="shared" si="289"/>
        <v>0.37842127502461437</v>
      </c>
      <c r="K2646" s="50">
        <f t="shared" si="290"/>
        <v>343.22738112657902</v>
      </c>
      <c r="L2646" s="53">
        <f t="shared" si="288"/>
        <v>1.1689608887035137</v>
      </c>
      <c r="M2646">
        <v>41.5</v>
      </c>
      <c r="N2646">
        <v>47.300000000000004</v>
      </c>
      <c r="O2646">
        <v>921</v>
      </c>
      <c r="P2646">
        <v>-5.19</v>
      </c>
      <c r="Q2646">
        <v>-80.64</v>
      </c>
      <c r="R2646" s="7">
        <v>19.478000000000002</v>
      </c>
      <c r="S2646" s="8">
        <v>110150</v>
      </c>
      <c r="T2646">
        <v>3</v>
      </c>
      <c r="U2646" s="9">
        <v>8.2536000000000005</v>
      </c>
      <c r="V2646" s="9">
        <v>8.2405000000000008</v>
      </c>
      <c r="W2646" s="9">
        <v>7.5720999999999998</v>
      </c>
      <c r="X2646" s="9">
        <v>8.2520000000000007</v>
      </c>
      <c r="Y2646" s="9">
        <v>8.3560999999999996</v>
      </c>
    </row>
    <row r="2647" spans="1:25" hidden="1" x14ac:dyDescent="0.3">
      <c r="A2647" t="s">
        <v>2859</v>
      </c>
      <c r="B2647" t="s">
        <v>2860</v>
      </c>
      <c r="C2647" t="s">
        <v>2875</v>
      </c>
      <c r="D2647" t="s">
        <v>77</v>
      </c>
      <c r="E2647" s="52">
        <f>Transportation!E2647/1000000</f>
        <v>2.5700000000000001E-5</v>
      </c>
      <c r="F2647" s="55">
        <f t="shared" si="285"/>
        <v>6.2131868131868203E-6</v>
      </c>
      <c r="G2647" s="57">
        <f t="shared" si="286"/>
        <v>6.2131868131868195E-7</v>
      </c>
      <c r="H2647" s="4">
        <f t="shared" si="287"/>
        <v>9.8846153846153948E-8</v>
      </c>
      <c r="I2647">
        <v>197700</v>
      </c>
      <c r="J2647">
        <f t="shared" si="289"/>
        <v>3.8433492033383914</v>
      </c>
      <c r="K2647" s="50">
        <f t="shared" si="290"/>
        <v>222.6979102353944</v>
      </c>
      <c r="L2647" s="53">
        <f t="shared" si="288"/>
        <v>7.7031525229949489</v>
      </c>
      <c r="M2647">
        <v>54</v>
      </c>
      <c r="N2647">
        <v>26.900000000000002</v>
      </c>
      <c r="O2647">
        <v>85.7</v>
      </c>
      <c r="P2647">
        <v>-8.3800000000000008</v>
      </c>
      <c r="Q2647">
        <v>-74.56</v>
      </c>
      <c r="R2647" s="7">
        <v>3.1840999999999999</v>
      </c>
      <c r="S2647">
        <v>34549</v>
      </c>
      <c r="T2647">
        <v>4</v>
      </c>
      <c r="U2647" s="9">
        <v>6.0372000000000003</v>
      </c>
      <c r="V2647" s="9">
        <v>6.0476000000000001</v>
      </c>
      <c r="W2647" s="9">
        <v>6.0357000000000003</v>
      </c>
      <c r="X2647" s="9">
        <v>6.0625</v>
      </c>
      <c r="Y2647" s="9">
        <v>6.0891999999999999</v>
      </c>
    </row>
    <row r="2648" spans="1:25" hidden="1" x14ac:dyDescent="0.3">
      <c r="A2648" t="s">
        <v>2859</v>
      </c>
      <c r="B2648" t="s">
        <v>2860</v>
      </c>
      <c r="C2648" t="s">
        <v>2876</v>
      </c>
      <c r="D2648" t="s">
        <v>77</v>
      </c>
      <c r="E2648" s="52">
        <f>Transportation!E2648/1000000</f>
        <v>1.8700000000000001E-6</v>
      </c>
      <c r="F2648" s="55">
        <f t="shared" si="285"/>
        <v>4.5208791208791256E-7</v>
      </c>
      <c r="G2648" s="57">
        <f t="shared" si="286"/>
        <v>4.520879120879126E-8</v>
      </c>
      <c r="H2648" s="4">
        <f t="shared" si="287"/>
        <v>7.1923076923076997E-9</v>
      </c>
      <c r="I2648">
        <v>157000</v>
      </c>
      <c r="J2648">
        <f t="shared" si="289"/>
        <v>0.352148097133758</v>
      </c>
      <c r="K2648" s="50">
        <f t="shared" si="290"/>
        <v>176.8516535506167</v>
      </c>
      <c r="L2648" s="53">
        <f t="shared" si="288"/>
        <v>0.56050175945527458</v>
      </c>
      <c r="M2648">
        <v>47.800000000000004</v>
      </c>
      <c r="N2648">
        <v>22.700000000000003</v>
      </c>
      <c r="O2648">
        <v>921</v>
      </c>
      <c r="P2648">
        <v>-4.8899999999999997</v>
      </c>
      <c r="Q2648">
        <v>-80.69</v>
      </c>
      <c r="R2648" s="7">
        <v>40.545999999999999</v>
      </c>
      <c r="S2648" s="8">
        <v>131320</v>
      </c>
      <c r="T2648">
        <v>4</v>
      </c>
      <c r="U2648" s="9">
        <v>8.0036000000000005</v>
      </c>
      <c r="V2648" s="9">
        <v>8.2081</v>
      </c>
      <c r="W2648" s="9">
        <v>7.8864999999999998</v>
      </c>
      <c r="X2648" s="9">
        <v>8.2775999999999996</v>
      </c>
      <c r="Y2648" s="9">
        <v>8.7716999999999992</v>
      </c>
    </row>
    <row r="2649" spans="1:25" hidden="1" x14ac:dyDescent="0.3">
      <c r="A2649" t="s">
        <v>2859</v>
      </c>
      <c r="B2649" t="s">
        <v>2860</v>
      </c>
      <c r="C2649" t="s">
        <v>2877</v>
      </c>
      <c r="D2649" t="s">
        <v>77</v>
      </c>
      <c r="E2649" s="52">
        <f>Transportation!E2649/1000000</f>
        <v>8.599999999999999E-6</v>
      </c>
      <c r="F2649" s="55">
        <f t="shared" si="285"/>
        <v>2.0791208791208811E-6</v>
      </c>
      <c r="G2649" s="57">
        <f t="shared" si="286"/>
        <v>2.0791208791208811E-7</v>
      </c>
      <c r="H2649" s="4">
        <f t="shared" si="287"/>
        <v>3.3076923076923103E-8</v>
      </c>
      <c r="I2649">
        <v>192500</v>
      </c>
      <c r="J2649">
        <f t="shared" si="289"/>
        <v>1.320842727272727</v>
      </c>
      <c r="K2649" s="50">
        <f t="shared" si="290"/>
        <v>216.84040323881348</v>
      </c>
      <c r="L2649" s="53">
        <f t="shared" si="288"/>
        <v>2.5777086263718503</v>
      </c>
      <c r="M2649">
        <v>76.800000000000011</v>
      </c>
      <c r="N2649">
        <v>22</v>
      </c>
      <c r="O2649">
        <v>250</v>
      </c>
      <c r="P2649">
        <v>-18.03</v>
      </c>
      <c r="Q2649">
        <v>-70.260000000000005</v>
      </c>
      <c r="R2649" s="7">
        <v>11.382</v>
      </c>
      <c r="S2649" s="8">
        <v>117680</v>
      </c>
      <c r="T2649">
        <v>5</v>
      </c>
      <c r="U2649" s="9">
        <v>17.46</v>
      </c>
      <c r="V2649" s="9">
        <v>18.294</v>
      </c>
      <c r="W2649" s="9">
        <v>15.19</v>
      </c>
      <c r="X2649" s="9">
        <v>18.478000000000002</v>
      </c>
      <c r="Y2649" s="9">
        <v>19.643000000000001</v>
      </c>
    </row>
    <row r="2650" spans="1:25" hidden="1" x14ac:dyDescent="0.3">
      <c r="A2650" t="s">
        <v>2859</v>
      </c>
      <c r="B2650" t="s">
        <v>2860</v>
      </c>
      <c r="C2650" t="s">
        <v>2878</v>
      </c>
      <c r="D2650" t="s">
        <v>77</v>
      </c>
      <c r="E2650" s="52">
        <f>Transportation!E2650/1000000</f>
        <v>6.4999999999999996E-6</v>
      </c>
      <c r="F2650" s="55">
        <f t="shared" si="285"/>
        <v>1.5714285714285729E-6</v>
      </c>
      <c r="G2650" s="57">
        <f t="shared" si="286"/>
        <v>1.571428571428573E-7</v>
      </c>
      <c r="H2650" s="4">
        <f t="shared" si="287"/>
        <v>2.5000000000000022E-8</v>
      </c>
      <c r="I2650">
        <v>556100</v>
      </c>
      <c r="J2650">
        <f t="shared" si="289"/>
        <v>0.34557622280165434</v>
      </c>
      <c r="K2650" s="50">
        <f t="shared" si="290"/>
        <v>626.41531553820346</v>
      </c>
      <c r="L2650" s="53">
        <f t="shared" si="288"/>
        <v>1.9482681478391894</v>
      </c>
      <c r="M2650">
        <v>127</v>
      </c>
      <c r="N2650">
        <v>49.400000000000006</v>
      </c>
      <c r="O2650">
        <v>823</v>
      </c>
      <c r="P2650">
        <v>-8.1</v>
      </c>
      <c r="Q2650">
        <v>-79.03</v>
      </c>
      <c r="R2650" s="7">
        <v>16.643999999999998</v>
      </c>
      <c r="S2650" s="8">
        <v>719750</v>
      </c>
      <c r="T2650">
        <v>6</v>
      </c>
      <c r="U2650" s="9">
        <v>12.212999999999999</v>
      </c>
      <c r="V2650" s="9">
        <v>11.912000000000001</v>
      </c>
      <c r="W2650" s="9">
        <v>9.9062999999999999</v>
      </c>
      <c r="X2650" s="9">
        <v>11.561999999999999</v>
      </c>
      <c r="Y2650" s="9">
        <v>12.698</v>
      </c>
    </row>
    <row r="2651" spans="1:25" hidden="1" x14ac:dyDescent="0.3">
      <c r="A2651" t="s">
        <v>2879</v>
      </c>
      <c r="B2651" t="s">
        <v>2880</v>
      </c>
      <c r="C2651" t="s">
        <v>2881</v>
      </c>
      <c r="D2651" t="s">
        <v>369</v>
      </c>
      <c r="E2651" s="52">
        <f>Transportation!E2651/1000000</f>
        <v>8.5400000000000012E-6</v>
      </c>
      <c r="F2651" s="55">
        <f t="shared" si="285"/>
        <v>2.0646153846153872E-6</v>
      </c>
      <c r="G2651" s="57">
        <f t="shared" si="286"/>
        <v>2.064615384615387E-7</v>
      </c>
      <c r="H2651" s="4">
        <f t="shared" si="287"/>
        <v>3.284615384615388E-8</v>
      </c>
      <c r="I2651">
        <v>264000</v>
      </c>
      <c r="J2651">
        <f t="shared" si="289"/>
        <v>0.9563950852272729</v>
      </c>
      <c r="K2651" s="50">
        <f t="shared" ref="K2651:K2681" si="291">I2651*CVDPHL</f>
        <v>624.65485961250852</v>
      </c>
      <c r="L2651" s="53">
        <f t="shared" si="288"/>
        <v>5.3767515392706171</v>
      </c>
      <c r="M2651">
        <v>69.3</v>
      </c>
      <c r="N2651">
        <v>31.700000000000003</v>
      </c>
      <c r="O2651">
        <v>450</v>
      </c>
      <c r="P2651">
        <v>15.18</v>
      </c>
      <c r="Q2651">
        <v>120.57</v>
      </c>
      <c r="R2651" s="7">
        <v>14.173</v>
      </c>
      <c r="S2651" s="8">
        <v>488870</v>
      </c>
      <c r="T2651">
        <v>4</v>
      </c>
      <c r="U2651" s="9">
        <v>11.936999999999999</v>
      </c>
      <c r="V2651" s="9">
        <v>11.692</v>
      </c>
      <c r="W2651" s="9">
        <v>11.132</v>
      </c>
      <c r="X2651" s="9">
        <v>11.284000000000001</v>
      </c>
      <c r="Y2651" s="9">
        <v>11.993</v>
      </c>
    </row>
    <row r="2652" spans="1:25" hidden="1" x14ac:dyDescent="0.3">
      <c r="A2652" t="s">
        <v>2879</v>
      </c>
      <c r="B2652" t="s">
        <v>2880</v>
      </c>
      <c r="C2652" t="s">
        <v>2882</v>
      </c>
      <c r="D2652" t="s">
        <v>369</v>
      </c>
      <c r="E2652" s="52">
        <f>Transportation!E2652/1000000</f>
        <v>1.27E-5</v>
      </c>
      <c r="F2652" s="55">
        <f t="shared" si="285"/>
        <v>3.0703296703296736E-6</v>
      </c>
      <c r="G2652" s="57">
        <f t="shared" si="286"/>
        <v>3.0703296703296735E-7</v>
      </c>
      <c r="H2652" s="4">
        <f t="shared" si="287"/>
        <v>4.8846153846153891E-8</v>
      </c>
      <c r="I2652">
        <v>429100</v>
      </c>
      <c r="J2652">
        <f t="shared" si="289"/>
        <v>0.87504139477977161</v>
      </c>
      <c r="K2652" s="50">
        <f t="shared" si="291"/>
        <v>1015.3007585595735</v>
      </c>
      <c r="L2652" s="53">
        <f t="shared" si="288"/>
        <v>7.9958717270183648</v>
      </c>
      <c r="M2652">
        <v>16.600000000000001</v>
      </c>
      <c r="N2652">
        <v>105</v>
      </c>
      <c r="O2652">
        <v>1310</v>
      </c>
      <c r="P2652">
        <v>10.66</v>
      </c>
      <c r="Q2652">
        <v>122.96</v>
      </c>
      <c r="R2652" s="7">
        <v>12.472</v>
      </c>
      <c r="S2652" s="8">
        <v>407220</v>
      </c>
      <c r="T2652">
        <v>3</v>
      </c>
      <c r="U2652" s="9">
        <v>9.2883999999999993</v>
      </c>
      <c r="V2652" s="9">
        <v>8.9090000000000007</v>
      </c>
      <c r="W2652" s="9">
        <v>9.1340000000000003</v>
      </c>
      <c r="X2652" s="9">
        <v>9.2113999999999994</v>
      </c>
      <c r="Y2652" s="9">
        <v>9.2888999999999999</v>
      </c>
    </row>
    <row r="2653" spans="1:25" hidden="1" x14ac:dyDescent="0.3">
      <c r="A2653" t="s">
        <v>2879</v>
      </c>
      <c r="B2653" t="s">
        <v>2880</v>
      </c>
      <c r="C2653" t="s">
        <v>2883</v>
      </c>
      <c r="D2653" t="s">
        <v>369</v>
      </c>
      <c r="E2653" s="52">
        <f>Transportation!E2653/1000000</f>
        <v>1.1700000000000001E-5</v>
      </c>
      <c r="F2653" s="55">
        <f t="shared" si="285"/>
        <v>2.8285714285714317E-6</v>
      </c>
      <c r="G2653" s="57">
        <f t="shared" si="286"/>
        <v>2.8285714285714317E-7</v>
      </c>
      <c r="H2653" s="4">
        <f t="shared" si="287"/>
        <v>4.5000000000000046E-8</v>
      </c>
      <c r="I2653">
        <v>252400</v>
      </c>
      <c r="J2653">
        <f t="shared" si="289"/>
        <v>1.3705027238510303</v>
      </c>
      <c r="K2653" s="50">
        <f t="shared" si="291"/>
        <v>597.20790365983771</v>
      </c>
      <c r="L2653" s="53">
        <f t="shared" si="288"/>
        <v>7.3662755280405419</v>
      </c>
      <c r="M2653">
        <v>38.5</v>
      </c>
      <c r="N2653">
        <v>40.700000000000003</v>
      </c>
      <c r="O2653">
        <v>456</v>
      </c>
      <c r="P2653">
        <v>16.420000000000002</v>
      </c>
      <c r="Q2653">
        <v>120.6</v>
      </c>
      <c r="R2653" s="7">
        <v>11.205</v>
      </c>
      <c r="S2653" s="8">
        <v>404660</v>
      </c>
      <c r="T2653">
        <v>4</v>
      </c>
      <c r="U2653" s="9">
        <v>9.3465000000000007</v>
      </c>
      <c r="V2653" s="9">
        <v>9.1287000000000003</v>
      </c>
      <c r="W2653" s="9">
        <v>8.4082000000000008</v>
      </c>
      <c r="X2653" s="9">
        <v>9.0297999999999998</v>
      </c>
      <c r="Y2653" s="9">
        <v>10.009</v>
      </c>
    </row>
    <row r="2654" spans="1:25" hidden="1" x14ac:dyDescent="0.3">
      <c r="A2654" t="s">
        <v>2879</v>
      </c>
      <c r="B2654" t="s">
        <v>2880</v>
      </c>
      <c r="C2654" s="19" t="s">
        <v>2884</v>
      </c>
      <c r="D2654" t="s">
        <v>369</v>
      </c>
      <c r="E2654" s="52">
        <f>Transportation!E2654/1000000</f>
        <v>1.5200000000000002E-5</v>
      </c>
      <c r="F2654" s="55">
        <f t="shared" si="285"/>
        <v>3.6747252747252789E-6</v>
      </c>
      <c r="G2654" s="57">
        <f t="shared" si="286"/>
        <v>3.6747252747252792E-7</v>
      </c>
      <c r="H2654" s="4">
        <f t="shared" si="287"/>
        <v>5.8461538461538528E-8</v>
      </c>
      <c r="I2654">
        <v>158200</v>
      </c>
      <c r="J2654">
        <f t="shared" si="289"/>
        <v>2.8406681415929209</v>
      </c>
      <c r="K2654" s="50">
        <f t="shared" si="291"/>
        <v>374.31969238901081</v>
      </c>
      <c r="L2654" s="53">
        <f t="shared" si="288"/>
        <v>9.5698622244629252</v>
      </c>
      <c r="M2654">
        <v>23.200000000000003</v>
      </c>
      <c r="N2654">
        <v>32.800000000000004</v>
      </c>
      <c r="O2654">
        <v>278</v>
      </c>
      <c r="P2654">
        <v>13.76</v>
      </c>
      <c r="Q2654">
        <v>121.05</v>
      </c>
      <c r="R2654" s="7">
        <v>8.4748999999999999</v>
      </c>
      <c r="S2654">
        <v>82304</v>
      </c>
      <c r="T2654">
        <v>2</v>
      </c>
      <c r="U2654" s="9">
        <v>9.4951000000000008</v>
      </c>
      <c r="V2654" s="9">
        <v>9.4382999999999999</v>
      </c>
      <c r="W2654" s="9">
        <v>9.4951000000000008</v>
      </c>
      <c r="X2654" s="9">
        <v>9.4951000000000008</v>
      </c>
      <c r="Y2654" s="9">
        <v>9.4951000000000008</v>
      </c>
    </row>
    <row r="2655" spans="1:25" hidden="1" x14ac:dyDescent="0.3">
      <c r="A2655" t="s">
        <v>2879</v>
      </c>
      <c r="B2655" t="s">
        <v>2880</v>
      </c>
      <c r="C2655" t="s">
        <v>2885</v>
      </c>
      <c r="D2655" t="s">
        <v>369</v>
      </c>
      <c r="E2655" s="52">
        <f>Transportation!E2655/1000000</f>
        <v>1.98E-5</v>
      </c>
      <c r="F2655" s="55">
        <f t="shared" si="285"/>
        <v>4.7868131868131921E-6</v>
      </c>
      <c r="G2655" s="57">
        <f t="shared" si="286"/>
        <v>4.7868131868131917E-7</v>
      </c>
      <c r="H2655" s="4">
        <f t="shared" si="287"/>
        <v>7.6153846153846229E-8</v>
      </c>
      <c r="I2655">
        <v>267300</v>
      </c>
      <c r="J2655">
        <f t="shared" si="289"/>
        <v>2.1900277777777779</v>
      </c>
      <c r="K2655" s="50">
        <f t="shared" si="291"/>
        <v>632.4630453576649</v>
      </c>
      <c r="L2655" s="53">
        <f t="shared" si="288"/>
        <v>12.466004739760914</v>
      </c>
      <c r="M2655">
        <v>7.96</v>
      </c>
      <c r="N2655">
        <v>94.7</v>
      </c>
      <c r="O2655">
        <v>749</v>
      </c>
      <c r="P2655">
        <v>8.9499999999999993</v>
      </c>
      <c r="Q2655">
        <v>125.53</v>
      </c>
      <c r="R2655" s="7">
        <v>7.9046000000000003</v>
      </c>
      <c r="S2655">
        <v>77113</v>
      </c>
      <c r="T2655">
        <v>2</v>
      </c>
      <c r="U2655" s="9">
        <v>11.284000000000001</v>
      </c>
      <c r="V2655" s="9">
        <v>11.282999999999999</v>
      </c>
      <c r="W2655" s="9">
        <v>9.9575999999999993</v>
      </c>
      <c r="X2655" s="9">
        <v>10.621</v>
      </c>
      <c r="Y2655" s="9">
        <v>11.284000000000001</v>
      </c>
    </row>
    <row r="2656" spans="1:25" hidden="1" x14ac:dyDescent="0.3">
      <c r="A2656" t="s">
        <v>2879</v>
      </c>
      <c r="B2656" t="s">
        <v>2880</v>
      </c>
      <c r="C2656" t="s">
        <v>2886</v>
      </c>
      <c r="D2656" t="s">
        <v>369</v>
      </c>
      <c r="E2656" s="52">
        <f>Transportation!E2656/1000000</f>
        <v>1.34E-5</v>
      </c>
      <c r="F2656" s="55">
        <f t="shared" si="285"/>
        <v>3.2395604395604432E-6</v>
      </c>
      <c r="G2656" s="57">
        <f t="shared" si="286"/>
        <v>3.2395604395604428E-7</v>
      </c>
      <c r="H2656" s="4">
        <f t="shared" si="287"/>
        <v>5.153846153846159E-8</v>
      </c>
      <c r="I2656">
        <v>209600</v>
      </c>
      <c r="J2656">
        <f t="shared" si="289"/>
        <v>1.8901527910305342</v>
      </c>
      <c r="K2656" s="50">
        <f t="shared" si="291"/>
        <v>495.93810066205225</v>
      </c>
      <c r="L2656" s="53">
        <f t="shared" si="288"/>
        <v>8.436589066302842</v>
      </c>
      <c r="M2656">
        <v>21.5</v>
      </c>
      <c r="N2656">
        <v>45.2</v>
      </c>
      <c r="O2656">
        <v>419</v>
      </c>
      <c r="P2656">
        <v>15.49</v>
      </c>
      <c r="Q2656">
        <v>120.96</v>
      </c>
      <c r="R2656" s="7">
        <v>9.2629000000000001</v>
      </c>
      <c r="S2656" s="8">
        <v>260720</v>
      </c>
      <c r="T2656">
        <v>2</v>
      </c>
      <c r="U2656" s="9">
        <v>8.3346999999999998</v>
      </c>
      <c r="V2656" s="9">
        <v>8.3042999999999996</v>
      </c>
      <c r="W2656" s="9">
        <v>8.1477000000000004</v>
      </c>
      <c r="X2656" s="9">
        <v>8.2518999999999991</v>
      </c>
      <c r="Y2656" s="9">
        <v>8.3560999999999996</v>
      </c>
    </row>
    <row r="2657" spans="1:25" hidden="1" x14ac:dyDescent="0.3">
      <c r="A2657" t="s">
        <v>2879</v>
      </c>
      <c r="B2657" t="s">
        <v>2880</v>
      </c>
      <c r="C2657" t="s">
        <v>2887</v>
      </c>
      <c r="D2657" t="s">
        <v>369</v>
      </c>
      <c r="E2657" s="52">
        <f>Transportation!E2657/1000000</f>
        <v>2.4900000000000002E-5</v>
      </c>
      <c r="F2657" s="55">
        <f t="shared" si="285"/>
        <v>6.0197802197802265E-6</v>
      </c>
      <c r="G2657" s="57">
        <f t="shared" si="286"/>
        <v>6.0197802197802269E-7</v>
      </c>
      <c r="H2657" s="4">
        <f t="shared" si="287"/>
        <v>9.5769230769230869E-8</v>
      </c>
      <c r="I2657">
        <v>461900</v>
      </c>
      <c r="J2657">
        <f t="shared" si="289"/>
        <v>1.5938035018402255</v>
      </c>
      <c r="K2657" s="50">
        <f t="shared" si="291"/>
        <v>1092.9093926326427</v>
      </c>
      <c r="L2657" s="53">
        <f t="shared" si="288"/>
        <v>15.676945354547819</v>
      </c>
      <c r="M2657">
        <v>12.5</v>
      </c>
      <c r="N2657">
        <v>131</v>
      </c>
      <c r="O2657">
        <v>801</v>
      </c>
      <c r="P2657">
        <v>8.48</v>
      </c>
      <c r="Q2657">
        <v>124.65</v>
      </c>
      <c r="R2657" s="7">
        <v>6.1276999999999999</v>
      </c>
      <c r="S2657" s="8">
        <v>258820</v>
      </c>
      <c r="T2657">
        <v>2</v>
      </c>
      <c r="U2657" s="9">
        <v>8.7199000000000009</v>
      </c>
      <c r="V2657" s="9">
        <v>8.7199000000000009</v>
      </c>
      <c r="W2657" s="9">
        <v>8.3041</v>
      </c>
      <c r="X2657" s="9">
        <v>8.5120000000000005</v>
      </c>
      <c r="Y2657" s="9">
        <v>8.7199000000000009</v>
      </c>
    </row>
    <row r="2658" spans="1:25" hidden="1" x14ac:dyDescent="0.3">
      <c r="A2658" t="s">
        <v>2879</v>
      </c>
      <c r="B2658" t="s">
        <v>2880</v>
      </c>
      <c r="C2658" t="s">
        <v>2888</v>
      </c>
      <c r="D2658" t="s">
        <v>369</v>
      </c>
      <c r="E2658" s="52">
        <f>Transportation!E2658/1000000</f>
        <v>9.5299999999999985E-6</v>
      </c>
      <c r="F2658" s="55">
        <f t="shared" si="285"/>
        <v>2.3039560439560459E-6</v>
      </c>
      <c r="G2658" s="57">
        <f t="shared" si="286"/>
        <v>2.3039560439560461E-7</v>
      </c>
      <c r="H2658" s="4">
        <f t="shared" si="287"/>
        <v>3.6653846153846186E-8</v>
      </c>
      <c r="I2658">
        <v>718800</v>
      </c>
      <c r="J2658">
        <f t="shared" si="289"/>
        <v>0.39198389503338887</v>
      </c>
      <c r="K2658" s="50">
        <f t="shared" si="291"/>
        <v>1700.7648223086028</v>
      </c>
      <c r="L2658" s="53">
        <f t="shared" si="288"/>
        <v>6.00005177625866</v>
      </c>
      <c r="M2658">
        <v>76.400000000000006</v>
      </c>
      <c r="N2658">
        <v>82.300000000000011</v>
      </c>
      <c r="O2658">
        <v>1380</v>
      </c>
      <c r="P2658">
        <v>10.32</v>
      </c>
      <c r="Q2658">
        <v>123.91</v>
      </c>
      <c r="R2658" s="7">
        <v>16.738</v>
      </c>
      <c r="S2658" s="8">
        <v>857000</v>
      </c>
      <c r="T2658">
        <v>4</v>
      </c>
      <c r="U2658" s="9">
        <v>7.6791999999999998</v>
      </c>
      <c r="V2658" s="9">
        <v>5.6997</v>
      </c>
      <c r="W2658" s="9">
        <v>7.6769999999999996</v>
      </c>
      <c r="X2658" s="9">
        <v>7.7294</v>
      </c>
      <c r="Y2658" s="9">
        <v>7.7817999999999996</v>
      </c>
    </row>
    <row r="2659" spans="1:25" hidden="1" x14ac:dyDescent="0.3">
      <c r="A2659" t="s">
        <v>2879</v>
      </c>
      <c r="B2659" t="s">
        <v>2880</v>
      </c>
      <c r="C2659" t="s">
        <v>2889</v>
      </c>
      <c r="D2659" t="s">
        <v>369</v>
      </c>
      <c r="E2659" s="52">
        <f>Transportation!E2659/1000000</f>
        <v>7.4100000000000002E-6</v>
      </c>
      <c r="F2659" s="55">
        <f t="shared" si="285"/>
        <v>1.7914285714285734E-6</v>
      </c>
      <c r="G2659" s="57">
        <f t="shared" si="286"/>
        <v>1.7914285714285734E-7</v>
      </c>
      <c r="H2659" s="4">
        <f t="shared" si="287"/>
        <v>2.8500000000000027E-8</v>
      </c>
      <c r="I2659">
        <v>163900</v>
      </c>
      <c r="J2659">
        <f t="shared" si="289"/>
        <v>1.3366652150701648</v>
      </c>
      <c r="K2659" s="50">
        <f t="shared" si="291"/>
        <v>387.80655867609903</v>
      </c>
      <c r="L2659" s="53">
        <f t="shared" si="288"/>
        <v>4.6653078344256746</v>
      </c>
      <c r="M2659">
        <v>14.200000000000001</v>
      </c>
      <c r="N2659">
        <v>43.5</v>
      </c>
      <c r="O2659">
        <v>1000</v>
      </c>
      <c r="P2659">
        <v>7.22</v>
      </c>
      <c r="Q2659">
        <v>124.25</v>
      </c>
      <c r="R2659" s="7">
        <v>23.094000000000001</v>
      </c>
      <c r="S2659" s="8">
        <v>145240</v>
      </c>
      <c r="T2659">
        <v>2</v>
      </c>
      <c r="U2659" s="9">
        <v>8.8726000000000003</v>
      </c>
      <c r="V2659" s="9">
        <v>8.8379999999999992</v>
      </c>
      <c r="W2659" s="9">
        <v>8.6160999999999994</v>
      </c>
      <c r="X2659" s="9">
        <v>8.7456999999999994</v>
      </c>
      <c r="Y2659" s="9">
        <v>8.8754000000000008</v>
      </c>
    </row>
    <row r="2660" spans="1:25" hidden="1" x14ac:dyDescent="0.3">
      <c r="A2660" t="s">
        <v>2879</v>
      </c>
      <c r="B2660" t="s">
        <v>2880</v>
      </c>
      <c r="C2660" t="s">
        <v>2890</v>
      </c>
      <c r="D2660" t="s">
        <v>369</v>
      </c>
      <c r="E2660" s="52">
        <f>Transportation!E2660/1000000</f>
        <v>7.0700000000000001E-6</v>
      </c>
      <c r="F2660" s="55">
        <f t="shared" si="285"/>
        <v>1.7092307692307709E-6</v>
      </c>
      <c r="G2660" s="57">
        <f t="shared" si="286"/>
        <v>1.7092307692307709E-7</v>
      </c>
      <c r="H2660" s="4">
        <f t="shared" si="287"/>
        <v>2.719230769230772E-8</v>
      </c>
      <c r="I2660">
        <v>130300</v>
      </c>
      <c r="J2660">
        <f t="shared" si="289"/>
        <v>1.6041995491174212</v>
      </c>
      <c r="K2660" s="50">
        <f t="shared" si="291"/>
        <v>308.30503108905248</v>
      </c>
      <c r="L2660" s="53">
        <f t="shared" si="288"/>
        <v>4.4512451267732152</v>
      </c>
      <c r="M2660">
        <v>33.6</v>
      </c>
      <c r="N2660">
        <v>22.5</v>
      </c>
      <c r="O2660">
        <v>407</v>
      </c>
      <c r="P2660">
        <v>16.04</v>
      </c>
      <c r="Q2660">
        <v>120.37</v>
      </c>
      <c r="R2660" s="7">
        <v>18.103000000000002</v>
      </c>
      <c r="S2660" s="8">
        <v>372620</v>
      </c>
      <c r="T2660">
        <v>2</v>
      </c>
      <c r="U2660" s="9">
        <v>11.499000000000001</v>
      </c>
      <c r="V2660" s="9">
        <v>11.573</v>
      </c>
      <c r="W2660" s="9">
        <v>11.487</v>
      </c>
      <c r="X2660" s="9">
        <v>11.714</v>
      </c>
      <c r="Y2660" s="9">
        <v>11.942</v>
      </c>
    </row>
    <row r="2661" spans="1:25" hidden="1" x14ac:dyDescent="0.3">
      <c r="A2661" t="s">
        <v>2879</v>
      </c>
      <c r="B2661" t="s">
        <v>2880</v>
      </c>
      <c r="C2661" t="s">
        <v>2891</v>
      </c>
      <c r="D2661" t="s">
        <v>369</v>
      </c>
      <c r="E2661" s="52">
        <f>Transportation!E2661/1000000</f>
        <v>6.6000000000000005E-5</v>
      </c>
      <c r="F2661" s="55">
        <f t="shared" si="285"/>
        <v>1.5956043956043975E-5</v>
      </c>
      <c r="G2661" s="57">
        <f t="shared" si="286"/>
        <v>1.5956043956043974E-6</v>
      </c>
      <c r="H2661" s="4">
        <f t="shared" si="287"/>
        <v>2.5384615384615413E-7</v>
      </c>
      <c r="I2661">
        <v>1152000</v>
      </c>
      <c r="J2661">
        <f t="shared" si="289"/>
        <v>1.693849609375</v>
      </c>
      <c r="K2661" s="50">
        <f t="shared" si="291"/>
        <v>2725.7666601273099</v>
      </c>
      <c r="L2661" s="53">
        <f t="shared" si="288"/>
        <v>41.553349132536376</v>
      </c>
      <c r="M2661">
        <v>63.900000000000006</v>
      </c>
      <c r="N2661">
        <v>144</v>
      </c>
      <c r="O2661">
        <v>293</v>
      </c>
      <c r="P2661">
        <v>7.09</v>
      </c>
      <c r="Q2661">
        <v>125.6</v>
      </c>
      <c r="R2661" s="7">
        <v>2.0329999999999999</v>
      </c>
      <c r="S2661" s="8">
        <v>160850</v>
      </c>
      <c r="T2661">
        <v>4</v>
      </c>
      <c r="U2661" s="9">
        <v>8.0791000000000004</v>
      </c>
      <c r="V2661" s="9">
        <v>5.9565999999999999</v>
      </c>
      <c r="W2661" s="9">
        <v>7.5195999999999996</v>
      </c>
      <c r="X2661" s="9">
        <v>8.0433000000000003</v>
      </c>
      <c r="Y2661" s="9">
        <v>8.4082000000000008</v>
      </c>
    </row>
    <row r="2662" spans="1:25" hidden="1" x14ac:dyDescent="0.3">
      <c r="A2662" t="s">
        <v>2879</v>
      </c>
      <c r="B2662" t="s">
        <v>2880</v>
      </c>
      <c r="C2662" t="s">
        <v>2892</v>
      </c>
      <c r="D2662" t="s">
        <v>369</v>
      </c>
      <c r="E2662" s="52">
        <f>Transportation!E2662/1000000</f>
        <v>3.7100000000000001E-6</v>
      </c>
      <c r="F2662" s="55">
        <f t="shared" si="285"/>
        <v>8.9692307692307787E-7</v>
      </c>
      <c r="G2662" s="57">
        <f t="shared" si="286"/>
        <v>8.969230769230779E-8</v>
      </c>
      <c r="H2662" s="4">
        <f t="shared" si="287"/>
        <v>1.4269230769230783E-8</v>
      </c>
      <c r="I2662">
        <v>102300</v>
      </c>
      <c r="J2662">
        <f t="shared" si="289"/>
        <v>1.0722144794721409</v>
      </c>
      <c r="K2662" s="50">
        <f t="shared" si="291"/>
        <v>242.05375809984704</v>
      </c>
      <c r="L2662" s="53">
        <f t="shared" si="288"/>
        <v>2.3358018982077269</v>
      </c>
      <c r="M2662">
        <v>13.100000000000001</v>
      </c>
      <c r="N2662">
        <v>28.200000000000003</v>
      </c>
      <c r="O2662">
        <v>1240</v>
      </c>
      <c r="P2662">
        <v>9.32</v>
      </c>
      <c r="Q2662">
        <v>123.3</v>
      </c>
      <c r="R2662" s="7">
        <v>43.843000000000004</v>
      </c>
      <c r="S2662" s="8">
        <v>135360</v>
      </c>
      <c r="T2662">
        <v>4</v>
      </c>
      <c r="U2662" s="9">
        <v>8.5556999999999999</v>
      </c>
      <c r="V2662" s="9">
        <v>5.327</v>
      </c>
      <c r="W2662" s="9">
        <v>7.8342000000000001</v>
      </c>
      <c r="X2662" s="9">
        <v>8.1991999999999994</v>
      </c>
      <c r="Y2662" s="9">
        <v>8.5640999999999998</v>
      </c>
    </row>
    <row r="2663" spans="1:25" hidden="1" x14ac:dyDescent="0.3">
      <c r="A2663" t="s">
        <v>2879</v>
      </c>
      <c r="B2663" t="s">
        <v>2880</v>
      </c>
      <c r="C2663" t="s">
        <v>2893</v>
      </c>
      <c r="D2663" t="s">
        <v>369</v>
      </c>
      <c r="E2663" s="52">
        <f>Transportation!E2663/1000000</f>
        <v>1.2300000000000001E-5</v>
      </c>
      <c r="F2663" s="55">
        <f t="shared" si="285"/>
        <v>2.9736263736263771E-6</v>
      </c>
      <c r="G2663" s="57">
        <f t="shared" si="286"/>
        <v>2.9736263736263767E-7</v>
      </c>
      <c r="H2663" s="4">
        <f t="shared" si="287"/>
        <v>4.7307692307692358E-8</v>
      </c>
      <c r="I2663">
        <v>347700</v>
      </c>
      <c r="J2663">
        <f t="shared" si="289"/>
        <v>1.0458847066436585</v>
      </c>
      <c r="K2663" s="50">
        <f t="shared" si="291"/>
        <v>822.69884351238341</v>
      </c>
      <c r="L2663" s="53">
        <f t="shared" si="288"/>
        <v>7.744033247427236</v>
      </c>
      <c r="M2663">
        <v>40.900000000000006</v>
      </c>
      <c r="N2663">
        <v>54.400000000000006</v>
      </c>
      <c r="O2663">
        <v>645</v>
      </c>
      <c r="P2663">
        <v>6.11</v>
      </c>
      <c r="Q2663">
        <v>125.16</v>
      </c>
      <c r="R2663" s="7">
        <v>11.858000000000001</v>
      </c>
      <c r="S2663" s="8">
        <v>270940</v>
      </c>
      <c r="T2663">
        <v>4</v>
      </c>
      <c r="U2663" s="9">
        <v>7.7781000000000002</v>
      </c>
      <c r="V2663" s="9">
        <v>5.5481999999999996</v>
      </c>
      <c r="W2663" s="9">
        <v>7.3619000000000003</v>
      </c>
      <c r="X2663" s="9">
        <v>7.3619000000000003</v>
      </c>
      <c r="Y2663" s="9">
        <v>7.7817999999999996</v>
      </c>
    </row>
    <row r="2664" spans="1:25" hidden="1" x14ac:dyDescent="0.3">
      <c r="A2664" t="s">
        <v>2879</v>
      </c>
      <c r="B2664" t="s">
        <v>2880</v>
      </c>
      <c r="C2664" t="s">
        <v>2894</v>
      </c>
      <c r="D2664" t="s">
        <v>369</v>
      </c>
      <c r="E2664" s="52">
        <f>Transportation!E2664/1000000</f>
        <v>1.15E-5</v>
      </c>
      <c r="F2664" s="55">
        <f t="shared" si="285"/>
        <v>2.7802197802197833E-6</v>
      </c>
      <c r="G2664" s="57">
        <f t="shared" si="286"/>
        <v>2.7802197802197831E-7</v>
      </c>
      <c r="H2664" s="4">
        <f t="shared" si="287"/>
        <v>4.4230769230769273E-8</v>
      </c>
      <c r="I2664">
        <v>318700</v>
      </c>
      <c r="J2664">
        <f t="shared" si="289"/>
        <v>1.0668397003451522</v>
      </c>
      <c r="K2664" s="50">
        <f t="shared" si="291"/>
        <v>754.08145363070628</v>
      </c>
      <c r="L2664" s="53">
        <f t="shared" si="288"/>
        <v>7.2403562882449748</v>
      </c>
      <c r="M2664">
        <v>57</v>
      </c>
      <c r="N2664">
        <v>42.2</v>
      </c>
      <c r="O2664">
        <v>450</v>
      </c>
      <c r="P2664">
        <v>15.02</v>
      </c>
      <c r="Q2664">
        <v>120.67</v>
      </c>
      <c r="R2664" s="7">
        <v>10.648999999999999</v>
      </c>
      <c r="S2664" s="8">
        <v>782780</v>
      </c>
      <c r="T2664">
        <v>4</v>
      </c>
      <c r="U2664" s="9">
        <v>12.946999999999999</v>
      </c>
      <c r="V2664" s="9">
        <v>12.942</v>
      </c>
      <c r="W2664" s="9">
        <v>11.284000000000001</v>
      </c>
      <c r="X2664" s="9">
        <v>13.099</v>
      </c>
      <c r="Y2664" s="9">
        <v>14.048</v>
      </c>
    </row>
    <row r="2665" spans="1:25" hidden="1" x14ac:dyDescent="0.3">
      <c r="A2665" t="s">
        <v>2879</v>
      </c>
      <c r="B2665" t="s">
        <v>2880</v>
      </c>
      <c r="C2665" t="s">
        <v>2895</v>
      </c>
      <c r="D2665" t="s">
        <v>369</v>
      </c>
      <c r="E2665" s="52">
        <f>Transportation!E2665/1000000</f>
        <v>1.0100000000000002E-5</v>
      </c>
      <c r="F2665" s="55">
        <f t="shared" si="285"/>
        <v>2.4417582417582445E-6</v>
      </c>
      <c r="G2665" s="57">
        <f t="shared" si="286"/>
        <v>2.4417582417582445E-7</v>
      </c>
      <c r="H2665" s="4">
        <f t="shared" si="287"/>
        <v>3.8846153846153888E-8</v>
      </c>
      <c r="I2665">
        <v>365800</v>
      </c>
      <c r="J2665">
        <f t="shared" si="289"/>
        <v>0.81632117960634243</v>
      </c>
      <c r="K2665" s="50">
        <f t="shared" si="291"/>
        <v>865.52555926611979</v>
      </c>
      <c r="L2665" s="53">
        <f t="shared" si="288"/>
        <v>6.358921609676023</v>
      </c>
      <c r="M2665">
        <v>18.900000000000002</v>
      </c>
      <c r="N2665">
        <v>84.100000000000009</v>
      </c>
      <c r="O2665">
        <v>1310</v>
      </c>
      <c r="P2665">
        <v>10.73</v>
      </c>
      <c r="Q2665">
        <v>122.55</v>
      </c>
      <c r="R2665" s="7">
        <v>15.638</v>
      </c>
      <c r="S2665" s="8">
        <v>238780</v>
      </c>
      <c r="T2665">
        <v>2</v>
      </c>
      <c r="U2665" s="9">
        <v>9.0823</v>
      </c>
      <c r="V2665" s="9">
        <v>9.0101999999999993</v>
      </c>
      <c r="W2665" s="9">
        <v>9.0823</v>
      </c>
      <c r="X2665" s="9">
        <v>9.0823</v>
      </c>
      <c r="Y2665" s="9">
        <v>9.0823</v>
      </c>
    </row>
    <row r="2666" spans="1:25" hidden="1" x14ac:dyDescent="0.3">
      <c r="A2666" t="s">
        <v>2879</v>
      </c>
      <c r="B2666" t="s">
        <v>2880</v>
      </c>
      <c r="C2666" t="s">
        <v>2896</v>
      </c>
      <c r="D2666" t="s">
        <v>369</v>
      </c>
      <c r="E2666" s="52">
        <f>Transportation!E2666/1000000</f>
        <v>1.04E-5</v>
      </c>
      <c r="F2666" s="55">
        <f t="shared" si="285"/>
        <v>2.5142857142857172E-6</v>
      </c>
      <c r="G2666" s="57">
        <f t="shared" si="286"/>
        <v>2.514285714285717E-7</v>
      </c>
      <c r="H2666" s="4">
        <f t="shared" si="287"/>
        <v>4.0000000000000041E-8</v>
      </c>
      <c r="I2666">
        <v>157000</v>
      </c>
      <c r="J2666">
        <f t="shared" si="289"/>
        <v>1.9584707006369426</v>
      </c>
      <c r="K2666" s="50">
        <f t="shared" si="291"/>
        <v>371.48035211804483</v>
      </c>
      <c r="L2666" s="53">
        <f t="shared" si="288"/>
        <v>6.5478004693693688</v>
      </c>
      <c r="M2666">
        <v>15.9</v>
      </c>
      <c r="N2666">
        <v>39.400000000000006</v>
      </c>
      <c r="O2666">
        <v>545</v>
      </c>
      <c r="P2666">
        <v>13.15</v>
      </c>
      <c r="Q2666">
        <v>123.74</v>
      </c>
      <c r="R2666" s="7">
        <v>13.856999999999999</v>
      </c>
      <c r="S2666">
        <v>94262</v>
      </c>
      <c r="T2666">
        <v>1</v>
      </c>
      <c r="U2666" s="9">
        <v>6.4093</v>
      </c>
      <c r="V2666" s="9">
        <v>6.4093</v>
      </c>
      <c r="W2666" s="9">
        <v>6.4093</v>
      </c>
      <c r="X2666" s="9">
        <v>6.4093</v>
      </c>
      <c r="Y2666" s="9">
        <v>6.4093</v>
      </c>
    </row>
    <row r="2667" spans="1:25" hidden="1" x14ac:dyDescent="0.3">
      <c r="A2667" t="s">
        <v>2879</v>
      </c>
      <c r="B2667" t="s">
        <v>2880</v>
      </c>
      <c r="C2667" t="s">
        <v>2897</v>
      </c>
      <c r="D2667" t="s">
        <v>369</v>
      </c>
      <c r="E2667" s="52">
        <f>Transportation!E2667/1000000</f>
        <v>2.6900000000000003E-5</v>
      </c>
      <c r="F2667" s="55">
        <f t="shared" si="285"/>
        <v>6.503296703296711E-6</v>
      </c>
      <c r="G2667" s="57">
        <f t="shared" si="286"/>
        <v>6.5032967032967104E-7</v>
      </c>
      <c r="H2667" s="4">
        <f t="shared" si="287"/>
        <v>1.0346153846153857E-7</v>
      </c>
      <c r="I2667">
        <v>218500</v>
      </c>
      <c r="J2667">
        <f t="shared" si="289"/>
        <v>3.6398562356979411</v>
      </c>
      <c r="K2667" s="50">
        <f t="shared" si="291"/>
        <v>516.99654100504972</v>
      </c>
      <c r="L2667" s="53">
        <f t="shared" si="288"/>
        <v>16.93613775250347</v>
      </c>
      <c r="M2667">
        <v>14.600000000000001</v>
      </c>
      <c r="N2667">
        <v>57.1</v>
      </c>
      <c r="O2667">
        <v>278</v>
      </c>
      <c r="P2667">
        <v>13.95</v>
      </c>
      <c r="Q2667">
        <v>121.14</v>
      </c>
      <c r="R2667" s="7">
        <v>4.8712999999999997</v>
      </c>
      <c r="S2667">
        <v>88959</v>
      </c>
      <c r="T2667">
        <v>1</v>
      </c>
      <c r="U2667" s="9">
        <v>10.009</v>
      </c>
      <c r="V2667" s="9">
        <v>10.009</v>
      </c>
      <c r="W2667" s="9">
        <v>10.009</v>
      </c>
      <c r="X2667" s="9">
        <v>10.009</v>
      </c>
      <c r="Y2667" s="9">
        <v>10.009</v>
      </c>
    </row>
    <row r="2668" spans="1:25" hidden="1" x14ac:dyDescent="0.3">
      <c r="A2668" t="s">
        <v>2879</v>
      </c>
      <c r="B2668" t="s">
        <v>2880</v>
      </c>
      <c r="C2668" t="s">
        <v>2898</v>
      </c>
      <c r="D2668" t="s">
        <v>369</v>
      </c>
      <c r="E2668" s="52">
        <f>Transportation!E2668/1000000</f>
        <v>2.4600000000000002E-5</v>
      </c>
      <c r="F2668" s="55">
        <f t="shared" si="285"/>
        <v>5.9472527472527542E-6</v>
      </c>
      <c r="G2668" s="57">
        <f t="shared" si="286"/>
        <v>5.9472527472527534E-7</v>
      </c>
      <c r="H2668" s="4">
        <f t="shared" si="287"/>
        <v>9.4615384615384716E-8</v>
      </c>
      <c r="I2668">
        <v>196100</v>
      </c>
      <c r="J2668">
        <f t="shared" si="289"/>
        <v>3.7088639724630297</v>
      </c>
      <c r="K2668" s="50">
        <f t="shared" si="291"/>
        <v>463.9955226136853</v>
      </c>
      <c r="L2668" s="53">
        <f t="shared" si="288"/>
        <v>15.48806649485447</v>
      </c>
      <c r="M2668">
        <v>14.200000000000001</v>
      </c>
      <c r="N2668">
        <v>52</v>
      </c>
      <c r="O2668">
        <v>278</v>
      </c>
      <c r="P2668">
        <v>13.94</v>
      </c>
      <c r="Q2668">
        <v>121.61</v>
      </c>
      <c r="R2668" s="7">
        <v>5.3468</v>
      </c>
      <c r="S2668" s="8">
        <v>247560</v>
      </c>
      <c r="T2668">
        <v>2</v>
      </c>
      <c r="U2668" s="9">
        <v>8.7850000000000001</v>
      </c>
      <c r="V2668" s="9">
        <v>8.8399000000000001</v>
      </c>
      <c r="W2668" s="9">
        <v>8.7716999999999992</v>
      </c>
      <c r="X2668" s="9">
        <v>8.9528999999999996</v>
      </c>
      <c r="Y2668" s="9">
        <v>9.1340000000000003</v>
      </c>
    </row>
    <row r="2669" spans="1:25" hidden="1" x14ac:dyDescent="0.3">
      <c r="A2669" t="s">
        <v>2879</v>
      </c>
      <c r="B2669" t="s">
        <v>2880</v>
      </c>
      <c r="C2669" t="s">
        <v>2899</v>
      </c>
      <c r="D2669" t="s">
        <v>369</v>
      </c>
      <c r="E2669" s="52">
        <f>Transportation!E2669/1000000</f>
        <v>1.1700000000000001E-5</v>
      </c>
      <c r="F2669" s="55">
        <f t="shared" si="285"/>
        <v>2.8285714285714317E-6</v>
      </c>
      <c r="G2669" s="57">
        <f t="shared" si="286"/>
        <v>2.8285714285714317E-7</v>
      </c>
      <c r="H2669" s="4">
        <f t="shared" si="287"/>
        <v>4.5000000000000046E-8</v>
      </c>
      <c r="I2669">
        <v>131100</v>
      </c>
      <c r="J2669">
        <f t="shared" si="289"/>
        <v>2.6385574942791767</v>
      </c>
      <c r="K2669" s="50">
        <f t="shared" si="291"/>
        <v>310.19792460302978</v>
      </c>
      <c r="L2669" s="53">
        <f t="shared" si="288"/>
        <v>7.366275528040541</v>
      </c>
      <c r="M2669">
        <v>5.62</v>
      </c>
      <c r="N2669">
        <v>55.300000000000004</v>
      </c>
      <c r="O2669">
        <v>717</v>
      </c>
      <c r="P2669">
        <v>8</v>
      </c>
      <c r="Q2669">
        <v>124.28</v>
      </c>
      <c r="R2669" s="7">
        <v>12.962</v>
      </c>
      <c r="S2669" s="8">
        <v>250930</v>
      </c>
      <c r="T2669">
        <v>4</v>
      </c>
      <c r="U2669" s="9">
        <v>7.7276999999999996</v>
      </c>
      <c r="V2669" s="9">
        <v>7.7236000000000002</v>
      </c>
      <c r="W2669" s="9">
        <v>7.6246</v>
      </c>
      <c r="X2669" s="9">
        <v>7.8341000000000003</v>
      </c>
      <c r="Y2669" s="9">
        <v>8.4082000000000008</v>
      </c>
    </row>
    <row r="2670" spans="1:25" hidden="1" x14ac:dyDescent="0.3">
      <c r="A2670" t="s">
        <v>2879</v>
      </c>
      <c r="B2670" t="s">
        <v>2880</v>
      </c>
      <c r="C2670" t="s">
        <v>2900</v>
      </c>
      <c r="D2670" t="s">
        <v>369</v>
      </c>
      <c r="E2670" s="52">
        <f>Transportation!E2670/1000000</f>
        <v>6.0999999999999999E-5</v>
      </c>
      <c r="F2670" s="55">
        <f t="shared" si="285"/>
        <v>1.4747252747252761E-5</v>
      </c>
      <c r="G2670" s="57">
        <f t="shared" si="286"/>
        <v>1.4747252747252762E-6</v>
      </c>
      <c r="H2670" s="4">
        <f t="shared" si="287"/>
        <v>2.3461538461538485E-7</v>
      </c>
      <c r="I2670">
        <v>9950000</v>
      </c>
      <c r="J2670">
        <f t="shared" si="289"/>
        <v>0.18125506281407036</v>
      </c>
      <c r="K2670" s="50">
        <f t="shared" si="291"/>
        <v>23542.863080092651</v>
      </c>
      <c r="L2670" s="53">
        <f t="shared" si="288"/>
        <v>38.405368137647265</v>
      </c>
      <c r="M2670">
        <v>938</v>
      </c>
      <c r="N2670">
        <v>325</v>
      </c>
      <c r="O2670">
        <v>484</v>
      </c>
      <c r="P2670">
        <v>14.58</v>
      </c>
      <c r="Q2670">
        <v>121.03</v>
      </c>
      <c r="R2670" s="7">
        <v>1.4890000000000001</v>
      </c>
      <c r="S2670" s="8">
        <v>16587000</v>
      </c>
      <c r="T2670">
        <v>31</v>
      </c>
      <c r="U2670" s="9">
        <v>11.882999999999999</v>
      </c>
      <c r="V2670" s="9">
        <v>11.308</v>
      </c>
      <c r="W2670" s="9">
        <v>8.7199000000000009</v>
      </c>
      <c r="X2670" s="9">
        <v>11.132</v>
      </c>
      <c r="Y2670" s="9">
        <v>13.798999999999999</v>
      </c>
    </row>
    <row r="2671" spans="1:25" hidden="1" x14ac:dyDescent="0.3">
      <c r="A2671" t="s">
        <v>2879</v>
      </c>
      <c r="B2671" t="s">
        <v>2880</v>
      </c>
      <c r="C2671" t="s">
        <v>2901</v>
      </c>
      <c r="D2671" t="s">
        <v>369</v>
      </c>
      <c r="E2671" s="52">
        <f>Transportation!E2671/1000000</f>
        <v>1.6100000000000002E-5</v>
      </c>
      <c r="F2671" s="55">
        <f t="shared" si="285"/>
        <v>3.8923076923076969E-6</v>
      </c>
      <c r="G2671" s="57">
        <f t="shared" si="286"/>
        <v>3.8923076923076966E-7</v>
      </c>
      <c r="H2671" s="4">
        <f t="shared" si="287"/>
        <v>6.1923076923076987E-8</v>
      </c>
      <c r="I2671">
        <v>137800</v>
      </c>
      <c r="J2671">
        <f t="shared" si="289"/>
        <v>3.4542999818577655</v>
      </c>
      <c r="K2671" s="50">
        <f t="shared" si="291"/>
        <v>326.05090778258966</v>
      </c>
      <c r="L2671" s="53">
        <f t="shared" si="288"/>
        <v>10.136498803542967</v>
      </c>
      <c r="M2671">
        <v>14.4</v>
      </c>
      <c r="N2671">
        <v>36.300000000000004</v>
      </c>
      <c r="O2671">
        <v>299</v>
      </c>
      <c r="P2671">
        <v>13.63</v>
      </c>
      <c r="Q2671">
        <v>123.2</v>
      </c>
      <c r="R2671" s="7">
        <v>8.2454000000000001</v>
      </c>
      <c r="S2671" s="8">
        <v>263750</v>
      </c>
      <c r="T2671">
        <v>3</v>
      </c>
      <c r="U2671" s="9">
        <v>7.6909000000000001</v>
      </c>
      <c r="V2671" s="9">
        <v>7.7323000000000004</v>
      </c>
      <c r="W2671" s="9">
        <v>7.5195999999999996</v>
      </c>
      <c r="X2671" s="9">
        <v>7.8864999999999998</v>
      </c>
      <c r="Y2671" s="9">
        <v>8.0433000000000003</v>
      </c>
    </row>
    <row r="2672" spans="1:25" hidden="1" x14ac:dyDescent="0.3">
      <c r="A2672" t="s">
        <v>2879</v>
      </c>
      <c r="B2672" t="s">
        <v>2880</v>
      </c>
      <c r="C2672" t="s">
        <v>2902</v>
      </c>
      <c r="D2672" t="s">
        <v>369</v>
      </c>
      <c r="E2672" s="52">
        <f>Transportation!E2672/1000000</f>
        <v>6.0100000000000001E-6</v>
      </c>
      <c r="F2672" s="55">
        <f t="shared" si="285"/>
        <v>1.4529670329670346E-6</v>
      </c>
      <c r="G2672" s="57">
        <f t="shared" si="286"/>
        <v>1.4529670329670345E-7</v>
      </c>
      <c r="H2672" s="4">
        <f t="shared" si="287"/>
        <v>2.3115384615384639E-8</v>
      </c>
      <c r="I2672">
        <v>194300</v>
      </c>
      <c r="J2672">
        <f t="shared" si="289"/>
        <v>0.91450284997426667</v>
      </c>
      <c r="K2672" s="50">
        <f t="shared" si="291"/>
        <v>459.73651220723639</v>
      </c>
      <c r="L2672" s="53">
        <f t="shared" si="288"/>
        <v>3.783873155856722</v>
      </c>
      <c r="M2672">
        <v>15.100000000000001</v>
      </c>
      <c r="N2672">
        <v>50.1</v>
      </c>
      <c r="O2672">
        <v>1290</v>
      </c>
      <c r="P2672">
        <v>14.84</v>
      </c>
      <c r="Q2672">
        <v>120.28</v>
      </c>
      <c r="R2672" s="7">
        <v>25.811</v>
      </c>
      <c r="S2672" s="8">
        <v>130840</v>
      </c>
      <c r="T2672">
        <v>2</v>
      </c>
      <c r="U2672" s="9">
        <v>9.4443000000000001</v>
      </c>
      <c r="V2672" s="9">
        <v>9.4474</v>
      </c>
      <c r="W2672" s="9">
        <v>9.4436</v>
      </c>
      <c r="X2672" s="9">
        <v>9.4693000000000005</v>
      </c>
      <c r="Y2672" s="9">
        <v>9.4951000000000008</v>
      </c>
    </row>
    <row r="2673" spans="1:25" hidden="1" x14ac:dyDescent="0.3">
      <c r="A2673" t="s">
        <v>2879</v>
      </c>
      <c r="B2673" t="s">
        <v>2880</v>
      </c>
      <c r="C2673" t="s">
        <v>2903</v>
      </c>
      <c r="D2673" t="s">
        <v>369</v>
      </c>
      <c r="E2673" s="52">
        <f>Transportation!E2673/1000000</f>
        <v>8.0800000000000006E-6</v>
      </c>
      <c r="F2673" s="55">
        <f t="shared" si="285"/>
        <v>1.9534065934065956E-6</v>
      </c>
      <c r="G2673" s="57">
        <f t="shared" si="286"/>
        <v>1.9534065934065956E-7</v>
      </c>
      <c r="H2673" s="4">
        <f t="shared" si="287"/>
        <v>3.1076923076923111E-8</v>
      </c>
      <c r="I2673">
        <v>100300</v>
      </c>
      <c r="J2673">
        <f t="shared" si="289"/>
        <v>2.3817370887337987</v>
      </c>
      <c r="K2673" s="50">
        <f t="shared" si="291"/>
        <v>237.3215243149038</v>
      </c>
      <c r="L2673" s="53">
        <f t="shared" si="288"/>
        <v>5.0871372877408172</v>
      </c>
      <c r="M2673">
        <v>6.87</v>
      </c>
      <c r="N2673">
        <v>38.300000000000004</v>
      </c>
      <c r="O2673">
        <v>717</v>
      </c>
      <c r="P2673">
        <v>8.16</v>
      </c>
      <c r="Q2673">
        <v>123.84</v>
      </c>
      <c r="R2673" s="7">
        <v>18.733000000000001</v>
      </c>
      <c r="S2673">
        <v>40292</v>
      </c>
      <c r="T2673">
        <v>1</v>
      </c>
      <c r="U2673" s="9">
        <v>10.316000000000001</v>
      </c>
      <c r="V2673" s="9">
        <v>10.316000000000001</v>
      </c>
      <c r="W2673" s="9">
        <v>10.316000000000001</v>
      </c>
      <c r="X2673" s="9">
        <v>10.316000000000001</v>
      </c>
      <c r="Y2673" s="9">
        <v>10.316000000000001</v>
      </c>
    </row>
    <row r="2674" spans="1:25" hidden="1" x14ac:dyDescent="0.3">
      <c r="A2674" t="s">
        <v>2879</v>
      </c>
      <c r="B2674" t="s">
        <v>2880</v>
      </c>
      <c r="C2674" t="s">
        <v>2904</v>
      </c>
      <c r="D2674" t="s">
        <v>369</v>
      </c>
      <c r="E2674" s="52">
        <f>Transportation!E2674/1000000</f>
        <v>1.1E-5</v>
      </c>
      <c r="F2674" s="55">
        <f t="shared" si="285"/>
        <v>2.6593406593406621E-6</v>
      </c>
      <c r="G2674" s="57">
        <f t="shared" si="286"/>
        <v>2.6593406593406619E-7</v>
      </c>
      <c r="H2674" s="4">
        <f t="shared" si="287"/>
        <v>4.2307692307692347E-8</v>
      </c>
      <c r="I2674">
        <v>126400</v>
      </c>
      <c r="J2674">
        <f t="shared" si="289"/>
        <v>2.5729361155063293</v>
      </c>
      <c r="K2674" s="50">
        <f t="shared" si="291"/>
        <v>299.07717520841317</v>
      </c>
      <c r="L2674" s="53">
        <f t="shared" si="288"/>
        <v>6.9255581887560629</v>
      </c>
      <c r="M2674">
        <v>9.25</v>
      </c>
      <c r="N2674">
        <v>41.5</v>
      </c>
      <c r="O2674">
        <v>555</v>
      </c>
      <c r="P2674">
        <v>11.58</v>
      </c>
      <c r="Q2674">
        <v>122.76</v>
      </c>
      <c r="R2674" s="7">
        <v>13.351000000000001</v>
      </c>
      <c r="S2674" s="8">
        <v>115310</v>
      </c>
      <c r="T2674">
        <v>2</v>
      </c>
      <c r="U2674" s="9">
        <v>11.537000000000001</v>
      </c>
      <c r="V2674" s="9">
        <v>11.465</v>
      </c>
      <c r="W2674" s="9">
        <v>11.537000000000001</v>
      </c>
      <c r="X2674" s="9">
        <v>11.537000000000001</v>
      </c>
      <c r="Y2674" s="9">
        <v>11.537000000000001</v>
      </c>
    </row>
    <row r="2675" spans="1:25" hidden="1" x14ac:dyDescent="0.3">
      <c r="A2675" t="s">
        <v>2879</v>
      </c>
      <c r="B2675" t="s">
        <v>2880</v>
      </c>
      <c r="C2675" t="s">
        <v>440</v>
      </c>
      <c r="D2675" t="s">
        <v>369</v>
      </c>
      <c r="E2675" s="52">
        <f>Transportation!E2675/1000000</f>
        <v>1.2100000000000001E-5</v>
      </c>
      <c r="F2675" s="55">
        <f t="shared" si="285"/>
        <v>2.9252747252747287E-6</v>
      </c>
      <c r="G2675" s="57">
        <f t="shared" si="286"/>
        <v>2.9252747252747285E-7</v>
      </c>
      <c r="H2675" s="4">
        <f t="shared" si="287"/>
        <v>4.6538461538461585E-8</v>
      </c>
      <c r="I2675">
        <v>110500</v>
      </c>
      <c r="J2675">
        <f t="shared" si="289"/>
        <v>3.2374754524886882</v>
      </c>
      <c r="K2675" s="50">
        <f t="shared" si="291"/>
        <v>261.45591661811437</v>
      </c>
      <c r="L2675" s="53">
        <f t="shared" si="288"/>
        <v>7.6181140076316716</v>
      </c>
      <c r="M2675">
        <v>7.1000000000000005</v>
      </c>
      <c r="N2675">
        <v>41.5</v>
      </c>
      <c r="O2675">
        <v>464</v>
      </c>
      <c r="P2675">
        <v>16.7</v>
      </c>
      <c r="Q2675">
        <v>121.55</v>
      </c>
      <c r="R2675" s="7">
        <v>11.18</v>
      </c>
      <c r="S2675" s="8">
        <v>101090</v>
      </c>
      <c r="T2675">
        <v>2</v>
      </c>
      <c r="U2675" s="9">
        <v>9.7574000000000005</v>
      </c>
      <c r="V2675" s="9">
        <v>9.8039000000000005</v>
      </c>
      <c r="W2675" s="9">
        <v>9.7009000000000007</v>
      </c>
      <c r="X2675" s="9">
        <v>9.9316999999999993</v>
      </c>
      <c r="Y2675" s="9">
        <v>10.163</v>
      </c>
    </row>
    <row r="2676" spans="1:25" hidden="1" x14ac:dyDescent="0.3">
      <c r="A2676" t="s">
        <v>2879</v>
      </c>
      <c r="B2676" t="s">
        <v>2880</v>
      </c>
      <c r="C2676" t="s">
        <v>2905</v>
      </c>
      <c r="D2676" t="s">
        <v>369</v>
      </c>
      <c r="E2676" s="52">
        <f>Transportation!E2676/1000000</f>
        <v>1.29E-5</v>
      </c>
      <c r="F2676" s="55">
        <f t="shared" si="285"/>
        <v>3.1186813186813221E-6</v>
      </c>
      <c r="G2676" s="57">
        <f t="shared" si="286"/>
        <v>3.1186813186813222E-7</v>
      </c>
      <c r="H2676" s="4">
        <f t="shared" si="287"/>
        <v>4.9615384615384664E-8</v>
      </c>
      <c r="I2676">
        <v>107700</v>
      </c>
      <c r="J2676">
        <f t="shared" si="289"/>
        <v>3.5412566155988858</v>
      </c>
      <c r="K2676" s="50">
        <f t="shared" si="291"/>
        <v>254.83078931919383</v>
      </c>
      <c r="L2676" s="53">
        <f t="shared" si="288"/>
        <v>8.1217909668139292</v>
      </c>
      <c r="M2676">
        <v>4.3899999999999997</v>
      </c>
      <c r="N2676">
        <v>51.400000000000006</v>
      </c>
      <c r="O2676">
        <v>587</v>
      </c>
      <c r="P2676">
        <v>10.79</v>
      </c>
      <c r="Q2676">
        <v>122.97</v>
      </c>
      <c r="R2676" s="7">
        <v>11.407</v>
      </c>
      <c r="S2676">
        <v>17588</v>
      </c>
      <c r="T2676">
        <v>2</v>
      </c>
      <c r="U2676" s="9">
        <v>9.3405000000000005</v>
      </c>
      <c r="V2676" s="9">
        <v>2.2008000000000001</v>
      </c>
      <c r="W2676" s="9">
        <v>9.3405000000000005</v>
      </c>
      <c r="X2676" s="9">
        <v>9.3405000000000005</v>
      </c>
      <c r="Y2676" s="9">
        <v>9.3405000000000005</v>
      </c>
    </row>
    <row r="2677" spans="1:25" hidden="1" x14ac:dyDescent="0.3">
      <c r="A2677" t="s">
        <v>2879</v>
      </c>
      <c r="B2677" t="s">
        <v>2880</v>
      </c>
      <c r="C2677" t="s">
        <v>2906</v>
      </c>
      <c r="D2677" t="s">
        <v>369</v>
      </c>
      <c r="E2677" s="52">
        <f>Transportation!E2677/1000000</f>
        <v>1.7400000000000003E-5</v>
      </c>
      <c r="F2677" s="55">
        <f t="shared" si="285"/>
        <v>4.2065934065934115E-6</v>
      </c>
      <c r="G2677" s="57">
        <f t="shared" si="286"/>
        <v>4.2065934065934119E-7</v>
      </c>
      <c r="H2677" s="4">
        <f t="shared" si="287"/>
        <v>6.6923076923076992E-8</v>
      </c>
      <c r="I2677">
        <v>178600</v>
      </c>
      <c r="J2677">
        <f t="shared" si="289"/>
        <v>2.8803892777155662</v>
      </c>
      <c r="K2677" s="50">
        <f t="shared" si="291"/>
        <v>422.5884769954319</v>
      </c>
      <c r="L2677" s="53">
        <f t="shared" si="288"/>
        <v>10.954973862214137</v>
      </c>
      <c r="M2677">
        <v>20.400000000000002</v>
      </c>
      <c r="N2677">
        <v>39.5</v>
      </c>
      <c r="O2677">
        <v>308</v>
      </c>
      <c r="P2677">
        <v>11.22</v>
      </c>
      <c r="Q2677">
        <v>125</v>
      </c>
      <c r="R2677" s="7">
        <v>7.7972000000000001</v>
      </c>
      <c r="S2677" s="8">
        <v>162020</v>
      </c>
      <c r="T2677">
        <v>4</v>
      </c>
      <c r="U2677" s="9">
        <v>7.8414000000000001</v>
      </c>
      <c r="V2677" s="9">
        <v>3.7765</v>
      </c>
      <c r="W2677" s="9">
        <v>7.8342000000000001</v>
      </c>
      <c r="X2677" s="9">
        <v>7.8864999999999998</v>
      </c>
      <c r="Y2677" s="9">
        <v>7.9387999999999996</v>
      </c>
    </row>
    <row r="2678" spans="1:25" hidden="1" x14ac:dyDescent="0.3">
      <c r="A2678" t="s">
        <v>2879</v>
      </c>
      <c r="B2678" t="s">
        <v>2880</v>
      </c>
      <c r="C2678" t="s">
        <v>2907</v>
      </c>
      <c r="D2678" t="s">
        <v>369</v>
      </c>
      <c r="E2678" s="52">
        <f>Transportation!E2678/1000000</f>
        <v>1.9700000000000005E-5</v>
      </c>
      <c r="F2678" s="55">
        <f t="shared" si="285"/>
        <v>4.7626373626373683E-6</v>
      </c>
      <c r="G2678" s="57">
        <f t="shared" si="286"/>
        <v>4.7626373626373689E-7</v>
      </c>
      <c r="H2678" s="4">
        <f t="shared" si="287"/>
        <v>7.5769230769230862E-8</v>
      </c>
      <c r="I2678">
        <v>110300</v>
      </c>
      <c r="J2678">
        <f t="shared" si="289"/>
        <v>5.2804885539437905</v>
      </c>
      <c r="K2678" s="50">
        <f t="shared" si="291"/>
        <v>260.98269323962006</v>
      </c>
      <c r="L2678" s="53">
        <f t="shared" si="288"/>
        <v>12.403045119863133</v>
      </c>
      <c r="M2678">
        <v>14.200000000000001</v>
      </c>
      <c r="N2678">
        <v>29.3</v>
      </c>
      <c r="O2678">
        <v>193</v>
      </c>
      <c r="P2678">
        <v>7.45</v>
      </c>
      <c r="Q2678">
        <v>125.81</v>
      </c>
      <c r="R2678" s="7">
        <v>6.6121999999999996</v>
      </c>
      <c r="S2678" s="8">
        <v>156960</v>
      </c>
      <c r="T2678">
        <v>2</v>
      </c>
      <c r="U2678" s="9">
        <v>8.2851999999999997</v>
      </c>
      <c r="V2678" s="9">
        <v>8.3577999999999992</v>
      </c>
      <c r="W2678" s="9">
        <v>8.1997999999999998</v>
      </c>
      <c r="X2678" s="9">
        <v>8.4598999999999993</v>
      </c>
      <c r="Y2678" s="9">
        <v>8.7199000000000009</v>
      </c>
    </row>
    <row r="2679" spans="1:25" hidden="1" x14ac:dyDescent="0.3">
      <c r="A2679" t="s">
        <v>2879</v>
      </c>
      <c r="B2679" t="s">
        <v>2880</v>
      </c>
      <c r="C2679" t="s">
        <v>2908</v>
      </c>
      <c r="D2679" t="s">
        <v>369</v>
      </c>
      <c r="E2679" s="52">
        <f>Transportation!E2679/1000000</f>
        <v>1.0900000000000001E-5</v>
      </c>
      <c r="F2679" s="55">
        <f t="shared" si="285"/>
        <v>2.6351648351648379E-6</v>
      </c>
      <c r="G2679" s="57">
        <f t="shared" si="286"/>
        <v>2.6351648351648381E-7</v>
      </c>
      <c r="H2679" s="4">
        <f t="shared" si="287"/>
        <v>4.1923076923076967E-8</v>
      </c>
      <c r="I2679">
        <v>171300</v>
      </c>
      <c r="J2679">
        <f t="shared" si="289"/>
        <v>1.881276050788091</v>
      </c>
      <c r="K2679" s="50">
        <f t="shared" si="291"/>
        <v>405.31582368038903</v>
      </c>
      <c r="L2679" s="53">
        <f t="shared" si="288"/>
        <v>6.8625985688582798</v>
      </c>
      <c r="M2679">
        <v>21.700000000000003</v>
      </c>
      <c r="N2679">
        <v>36.800000000000004</v>
      </c>
      <c r="O2679">
        <v>419</v>
      </c>
      <c r="P2679">
        <v>15.48</v>
      </c>
      <c r="Q2679">
        <v>120.59</v>
      </c>
      <c r="R2679" s="7">
        <v>11.39</v>
      </c>
      <c r="S2679" s="8">
        <v>183530</v>
      </c>
      <c r="T2679">
        <v>4</v>
      </c>
      <c r="U2679" s="9">
        <v>10.739000000000001</v>
      </c>
      <c r="V2679" s="9">
        <v>10.673</v>
      </c>
      <c r="W2679" s="9">
        <v>10.06</v>
      </c>
      <c r="X2679" s="9">
        <v>10.571</v>
      </c>
      <c r="Y2679" s="9">
        <v>10.826000000000001</v>
      </c>
    </row>
    <row r="2680" spans="1:25" hidden="1" x14ac:dyDescent="0.3">
      <c r="A2680" t="s">
        <v>2879</v>
      </c>
      <c r="B2680" t="s">
        <v>2880</v>
      </c>
      <c r="C2680" t="s">
        <v>2909</v>
      </c>
      <c r="D2680" t="s">
        <v>369</v>
      </c>
      <c r="E2680" s="52">
        <f>Transportation!E2680/1000000</f>
        <v>1.5100000000000001E-5</v>
      </c>
      <c r="F2680" s="55">
        <f t="shared" si="285"/>
        <v>3.6505494505494547E-6</v>
      </c>
      <c r="G2680" s="57">
        <f t="shared" si="286"/>
        <v>3.6505494505494549E-7</v>
      </c>
      <c r="H2680" s="4">
        <f t="shared" si="287"/>
        <v>5.8076923076923135E-8</v>
      </c>
      <c r="I2680">
        <v>111600</v>
      </c>
      <c r="J2680">
        <f t="shared" si="289"/>
        <v>4.000332997311828</v>
      </c>
      <c r="K2680" s="50">
        <f t="shared" si="291"/>
        <v>264.05864519983317</v>
      </c>
      <c r="L2680" s="53">
        <f t="shared" si="288"/>
        <v>9.5069026045651412</v>
      </c>
      <c r="M2680">
        <v>6.0200000000000005</v>
      </c>
      <c r="N2680">
        <v>45.5</v>
      </c>
      <c r="O2680">
        <v>407</v>
      </c>
      <c r="P2680">
        <v>15.97</v>
      </c>
      <c r="Q2680">
        <v>120.57</v>
      </c>
      <c r="R2680" s="7">
        <v>8.9581</v>
      </c>
      <c r="S2680" s="8">
        <v>100390</v>
      </c>
      <c r="T2680">
        <v>1</v>
      </c>
      <c r="U2680" s="9">
        <v>11.840999999999999</v>
      </c>
      <c r="V2680" s="9">
        <v>11.840999999999999</v>
      </c>
      <c r="W2680" s="9">
        <v>11.840999999999999</v>
      </c>
      <c r="X2680" s="9">
        <v>11.840999999999999</v>
      </c>
      <c r="Y2680" s="9">
        <v>11.840999999999999</v>
      </c>
    </row>
    <row r="2681" spans="1:25" hidden="1" x14ac:dyDescent="0.3">
      <c r="A2681" t="s">
        <v>2879</v>
      </c>
      <c r="B2681" t="s">
        <v>2880</v>
      </c>
      <c r="C2681" t="s">
        <v>2910</v>
      </c>
      <c r="D2681" t="s">
        <v>369</v>
      </c>
      <c r="E2681" s="52">
        <f>Transportation!E2681/1000000</f>
        <v>5.6799999999999998E-6</v>
      </c>
      <c r="F2681" s="55">
        <f t="shared" si="285"/>
        <v>1.3731868131868146E-6</v>
      </c>
      <c r="G2681" s="57">
        <f t="shared" si="286"/>
        <v>1.3731868131868145E-7</v>
      </c>
      <c r="H2681" s="4">
        <f t="shared" si="287"/>
        <v>2.1846153846153868E-8</v>
      </c>
      <c r="I2681">
        <v>313700</v>
      </c>
      <c r="J2681">
        <f t="shared" si="289"/>
        <v>0.53532460949952188</v>
      </c>
      <c r="K2681" s="50">
        <f t="shared" si="291"/>
        <v>742.25086916834823</v>
      </c>
      <c r="L2681" s="53">
        <f t="shared" si="288"/>
        <v>3.5761064101940403</v>
      </c>
      <c r="M2681">
        <v>26.5</v>
      </c>
      <c r="N2681">
        <v>61</v>
      </c>
      <c r="O2681">
        <v>1810</v>
      </c>
      <c r="P2681">
        <v>6.92</v>
      </c>
      <c r="Q2681">
        <v>122.08</v>
      </c>
      <c r="R2681" s="7">
        <v>29.760999999999999</v>
      </c>
      <c r="S2681">
        <v>92502</v>
      </c>
      <c r="T2681">
        <v>3</v>
      </c>
      <c r="U2681" s="9">
        <v>9.1575000000000006</v>
      </c>
      <c r="V2681" s="9">
        <v>9.1426999999999996</v>
      </c>
      <c r="W2681" s="9">
        <v>9.1340000000000003</v>
      </c>
      <c r="X2681" s="9">
        <v>9.4687999999999999</v>
      </c>
      <c r="Y2681" s="9">
        <v>9.8035999999999994</v>
      </c>
    </row>
    <row r="2682" spans="1:25" hidden="1" x14ac:dyDescent="0.3">
      <c r="A2682" t="s">
        <v>2911</v>
      </c>
      <c r="B2682" t="s">
        <v>2912</v>
      </c>
      <c r="C2682" t="s">
        <v>2913</v>
      </c>
      <c r="D2682" t="s">
        <v>29</v>
      </c>
      <c r="E2682" s="52">
        <f>Transportation!E2682/1000000</f>
        <v>1.38E-5</v>
      </c>
      <c r="F2682" s="55">
        <f t="shared" si="285"/>
        <v>3.3362637362637397E-6</v>
      </c>
      <c r="G2682" s="57">
        <f t="shared" si="286"/>
        <v>3.3362637362637396E-7</v>
      </c>
      <c r="H2682" s="4">
        <f t="shared" si="287"/>
        <v>5.307692307692313E-8</v>
      </c>
      <c r="I2682">
        <v>287800</v>
      </c>
      <c r="J2682">
        <f t="shared" si="289"/>
        <v>1.4176587039610842</v>
      </c>
      <c r="K2682" s="50">
        <f t="shared" ref="K2682:K2714" si="292">I2682*CVDPOL</f>
        <v>1344.7742726879778</v>
      </c>
      <c r="L2682" s="53">
        <f t="shared" si="288"/>
        <v>17.157878572851434</v>
      </c>
      <c r="M2682">
        <v>78.300000000000011</v>
      </c>
      <c r="N2682">
        <v>32.5</v>
      </c>
      <c r="O2682">
        <v>307</v>
      </c>
      <c r="P2682">
        <v>53.14</v>
      </c>
      <c r="Q2682">
        <v>23.15</v>
      </c>
      <c r="R2682" s="7">
        <v>9.4474999999999998</v>
      </c>
      <c r="S2682" s="8">
        <v>295100</v>
      </c>
      <c r="T2682">
        <v>5</v>
      </c>
      <c r="U2682" s="9">
        <v>12.898999999999999</v>
      </c>
      <c r="V2682" s="9">
        <v>12.909000000000001</v>
      </c>
      <c r="W2682" s="9">
        <v>12.093999999999999</v>
      </c>
      <c r="X2682" s="9">
        <v>12.698</v>
      </c>
      <c r="Y2682" s="9">
        <v>13.35</v>
      </c>
    </row>
    <row r="2683" spans="1:25" hidden="1" x14ac:dyDescent="0.3">
      <c r="A2683" t="s">
        <v>2911</v>
      </c>
      <c r="B2683" t="s">
        <v>2912</v>
      </c>
      <c r="C2683" t="s">
        <v>2914</v>
      </c>
      <c r="D2683" t="s">
        <v>29</v>
      </c>
      <c r="E2683" s="52">
        <f>Transportation!E2683/1000000</f>
        <v>5.4600000000000002E-6</v>
      </c>
      <c r="F2683" s="55">
        <f t="shared" si="285"/>
        <v>1.3200000000000013E-6</v>
      </c>
      <c r="G2683" s="57">
        <f t="shared" si="286"/>
        <v>1.3200000000000015E-7</v>
      </c>
      <c r="H2683" s="4">
        <f t="shared" si="287"/>
        <v>2.1000000000000023E-8</v>
      </c>
      <c r="I2683">
        <v>178400</v>
      </c>
      <c r="J2683">
        <f t="shared" si="289"/>
        <v>0.90485957118834082</v>
      </c>
      <c r="K2683" s="50">
        <f t="shared" si="292"/>
        <v>833.5918354674609</v>
      </c>
      <c r="L2683" s="53">
        <f t="shared" si="288"/>
        <v>6.7885519570846977</v>
      </c>
      <c r="M2683">
        <v>85.600000000000009</v>
      </c>
      <c r="N2683">
        <v>19.3</v>
      </c>
      <c r="O2683">
        <v>469</v>
      </c>
      <c r="P2683">
        <v>49.84</v>
      </c>
      <c r="Q2683">
        <v>19.04</v>
      </c>
      <c r="R2683" s="7">
        <v>24.308</v>
      </c>
      <c r="S2683" s="8">
        <v>340480</v>
      </c>
      <c r="T2683">
        <v>8</v>
      </c>
      <c r="U2683" s="9">
        <v>20.477</v>
      </c>
      <c r="V2683" s="9">
        <v>20.341999999999999</v>
      </c>
      <c r="W2683" s="9">
        <v>18.283000000000001</v>
      </c>
      <c r="X2683" s="9">
        <v>20.102</v>
      </c>
      <c r="Y2683" s="9">
        <v>21.667999999999999</v>
      </c>
    </row>
    <row r="2684" spans="1:25" hidden="1" x14ac:dyDescent="0.3">
      <c r="A2684" t="s">
        <v>2911</v>
      </c>
      <c r="B2684" t="s">
        <v>2912</v>
      </c>
      <c r="C2684" t="s">
        <v>2915</v>
      </c>
      <c r="D2684" t="s">
        <v>29</v>
      </c>
      <c r="E2684" s="52">
        <f>Transportation!E2684/1000000</f>
        <v>1.0300000000000001E-5</v>
      </c>
      <c r="F2684" s="55">
        <f t="shared" si="285"/>
        <v>2.490109890109893E-6</v>
      </c>
      <c r="G2684" s="57">
        <f t="shared" si="286"/>
        <v>2.4901098901098932E-7</v>
      </c>
      <c r="H2684" s="4">
        <f t="shared" si="287"/>
        <v>3.9615384615384661E-8</v>
      </c>
      <c r="I2684">
        <v>375700</v>
      </c>
      <c r="J2684">
        <f t="shared" si="289"/>
        <v>0.81054927468725058</v>
      </c>
      <c r="K2684" s="50">
        <f t="shared" si="292"/>
        <v>1755.495810454737</v>
      </c>
      <c r="L2684" s="53">
        <f t="shared" si="288"/>
        <v>12.806242702925349</v>
      </c>
      <c r="M2684">
        <v>93.600000000000009</v>
      </c>
      <c r="N2684">
        <v>38.800000000000004</v>
      </c>
      <c r="O2684">
        <v>509</v>
      </c>
      <c r="P2684">
        <v>53.13</v>
      </c>
      <c r="Q2684">
        <v>18.03</v>
      </c>
      <c r="R2684" s="7">
        <v>13.103999999999999</v>
      </c>
      <c r="S2684" s="8">
        <v>387880</v>
      </c>
      <c r="T2684">
        <v>7</v>
      </c>
      <c r="U2684" s="9">
        <v>16.361000000000001</v>
      </c>
      <c r="V2684" s="9">
        <v>16.283999999999999</v>
      </c>
      <c r="W2684" s="9">
        <v>15.635</v>
      </c>
      <c r="X2684" s="9">
        <v>15.930999999999999</v>
      </c>
      <c r="Y2684" s="9">
        <v>16.571000000000002</v>
      </c>
    </row>
    <row r="2685" spans="1:25" hidden="1" x14ac:dyDescent="0.3">
      <c r="A2685" t="s">
        <v>2911</v>
      </c>
      <c r="B2685" t="s">
        <v>2912</v>
      </c>
      <c r="C2685" t="s">
        <v>2916</v>
      </c>
      <c r="D2685" t="s">
        <v>29</v>
      </c>
      <c r="E2685" s="52">
        <f>Transportation!E2685/1000000</f>
        <v>6.4800000000000006E-6</v>
      </c>
      <c r="F2685" s="55">
        <f t="shared" si="285"/>
        <v>1.5665934065934084E-6</v>
      </c>
      <c r="G2685" s="57">
        <f t="shared" si="286"/>
        <v>1.5665934065934084E-7</v>
      </c>
      <c r="H2685" s="4">
        <f t="shared" si="287"/>
        <v>2.492307692307695E-8</v>
      </c>
      <c r="I2685">
        <v>253000</v>
      </c>
      <c r="J2685">
        <f t="shared" si="289"/>
        <v>0.7572475494071147</v>
      </c>
      <c r="K2685" s="50">
        <f t="shared" si="292"/>
        <v>1182.1677935721279</v>
      </c>
      <c r="L2685" s="53">
        <f t="shared" si="288"/>
        <v>8.0567429820345868</v>
      </c>
      <c r="M2685">
        <v>104</v>
      </c>
      <c r="N2685">
        <v>24.8</v>
      </c>
      <c r="O2685">
        <v>507</v>
      </c>
      <c r="P2685">
        <v>50.82</v>
      </c>
      <c r="Q2685">
        <v>19.12</v>
      </c>
      <c r="R2685" s="7">
        <v>20.411999999999999</v>
      </c>
      <c r="S2685" s="8">
        <v>309680</v>
      </c>
      <c r="T2685">
        <v>8</v>
      </c>
      <c r="U2685" s="9">
        <v>18.989000000000001</v>
      </c>
      <c r="V2685" s="9">
        <v>18.869</v>
      </c>
      <c r="W2685" s="9">
        <v>18.039000000000001</v>
      </c>
      <c r="X2685" s="9">
        <v>18.623999999999999</v>
      </c>
      <c r="Y2685" s="9">
        <v>19.207000000000001</v>
      </c>
    </row>
    <row r="2686" spans="1:25" hidden="1" x14ac:dyDescent="0.3">
      <c r="A2686" t="s">
        <v>2911</v>
      </c>
      <c r="B2686" t="s">
        <v>2912</v>
      </c>
      <c r="C2686" t="s">
        <v>2917</v>
      </c>
      <c r="D2686" t="s">
        <v>29</v>
      </c>
      <c r="E2686" s="52">
        <f>Transportation!E2686/1000000</f>
        <v>8.7599999999999991E-6</v>
      </c>
      <c r="F2686" s="55">
        <f t="shared" si="285"/>
        <v>2.1178021978021996E-6</v>
      </c>
      <c r="G2686" s="57">
        <f t="shared" si="286"/>
        <v>2.1178021978021998E-7</v>
      </c>
      <c r="H2686" s="4">
        <f t="shared" si="287"/>
        <v>3.3692307692307719E-8</v>
      </c>
      <c r="I2686">
        <v>128000</v>
      </c>
      <c r="J2686">
        <f t="shared" si="289"/>
        <v>2.0233803515624995</v>
      </c>
      <c r="K2686" s="50">
        <f t="shared" si="292"/>
        <v>598.09279674795403</v>
      </c>
      <c r="L2686" s="53">
        <f t="shared" si="288"/>
        <v>10.891522920157863</v>
      </c>
      <c r="M2686">
        <v>17.2</v>
      </c>
      <c r="N2686">
        <v>30.8</v>
      </c>
      <c r="O2686">
        <v>505</v>
      </c>
      <c r="P2686">
        <v>54.17</v>
      </c>
      <c r="Q2686">
        <v>19.41</v>
      </c>
      <c r="R2686" s="7">
        <v>16.359000000000002</v>
      </c>
      <c r="S2686">
        <v>84928</v>
      </c>
      <c r="T2686">
        <v>2</v>
      </c>
      <c r="U2686" s="9">
        <v>13.413</v>
      </c>
      <c r="V2686" s="9">
        <v>13.462</v>
      </c>
      <c r="W2686" s="9">
        <v>13.4</v>
      </c>
      <c r="X2686" s="9">
        <v>13.5</v>
      </c>
      <c r="Y2686" s="9">
        <v>13.6</v>
      </c>
    </row>
    <row r="2687" spans="1:25" hidden="1" x14ac:dyDescent="0.3">
      <c r="A2687" t="s">
        <v>2911</v>
      </c>
      <c r="B2687" t="s">
        <v>2912</v>
      </c>
      <c r="C2687" t="s">
        <v>2918</v>
      </c>
      <c r="D2687" t="s">
        <v>29</v>
      </c>
      <c r="E2687" s="52">
        <f>Transportation!E2687/1000000</f>
        <v>1.49E-5</v>
      </c>
      <c r="F2687" s="55">
        <f t="shared" si="285"/>
        <v>3.6021978021978058E-6</v>
      </c>
      <c r="G2687" s="57">
        <f t="shared" si="286"/>
        <v>3.6021978021978057E-7</v>
      </c>
      <c r="H2687" s="4">
        <f t="shared" si="287"/>
        <v>5.7307692307692362E-8</v>
      </c>
      <c r="I2687">
        <v>854000</v>
      </c>
      <c r="J2687">
        <f t="shared" si="289"/>
        <v>0.51583616803278687</v>
      </c>
      <c r="K2687" s="50">
        <f t="shared" si="292"/>
        <v>3990.4003783027556</v>
      </c>
      <c r="L2687" s="53">
        <f t="shared" si="288"/>
        <v>18.525535560542487</v>
      </c>
      <c r="M2687">
        <v>74</v>
      </c>
      <c r="N2687">
        <v>99.300000000000011</v>
      </c>
      <c r="O2687">
        <v>897</v>
      </c>
      <c r="P2687">
        <v>54.37</v>
      </c>
      <c r="Q2687">
        <v>18.63</v>
      </c>
      <c r="R2687" s="7">
        <v>9.0310000000000006</v>
      </c>
      <c r="S2687" s="8">
        <v>372510</v>
      </c>
      <c r="T2687">
        <v>5</v>
      </c>
      <c r="U2687" s="9">
        <v>14.715999999999999</v>
      </c>
      <c r="V2687" s="9">
        <v>13.833</v>
      </c>
      <c r="W2687" s="9">
        <v>13.898999999999999</v>
      </c>
      <c r="X2687" s="9">
        <v>14.247999999999999</v>
      </c>
      <c r="Y2687" s="9">
        <v>14.794</v>
      </c>
    </row>
    <row r="2688" spans="1:25" hidden="1" x14ac:dyDescent="0.3">
      <c r="A2688" t="s">
        <v>2911</v>
      </c>
      <c r="B2688" t="s">
        <v>2912</v>
      </c>
      <c r="C2688" t="s">
        <v>2919</v>
      </c>
      <c r="D2688" t="s">
        <v>29</v>
      </c>
      <c r="E2688" s="52">
        <f>Transportation!E2688/1000000</f>
        <v>6.5899999999999996E-6</v>
      </c>
      <c r="F2688" s="55">
        <f t="shared" si="285"/>
        <v>1.5931868131868148E-6</v>
      </c>
      <c r="G2688" s="57">
        <f t="shared" si="286"/>
        <v>1.5931868131868146E-7</v>
      </c>
      <c r="H2688" s="4">
        <f t="shared" si="287"/>
        <v>2.5346153846153869E-8</v>
      </c>
      <c r="I2688">
        <v>252800</v>
      </c>
      <c r="J2688">
        <f t="shared" si="289"/>
        <v>0.77071131823575945</v>
      </c>
      <c r="K2688" s="50">
        <f t="shared" si="292"/>
        <v>1181.2332735772093</v>
      </c>
      <c r="L2688" s="53">
        <f t="shared" si="288"/>
        <v>8.1935086808036921</v>
      </c>
      <c r="M2688">
        <v>34.4</v>
      </c>
      <c r="N2688">
        <v>43.1</v>
      </c>
      <c r="O2688">
        <v>897</v>
      </c>
      <c r="P2688">
        <v>54.54</v>
      </c>
      <c r="Q2688">
        <v>18.48</v>
      </c>
      <c r="R2688" s="7">
        <v>20.806000000000001</v>
      </c>
      <c r="S2688" s="8">
        <v>302320</v>
      </c>
      <c r="T2688">
        <v>4</v>
      </c>
      <c r="U2688" s="9">
        <v>12.179</v>
      </c>
      <c r="V2688" s="9">
        <v>12.207000000000001</v>
      </c>
      <c r="W2688" s="9">
        <v>11.385</v>
      </c>
      <c r="X2688" s="9">
        <v>12.093999999999999</v>
      </c>
      <c r="Y2688" s="9">
        <v>13.898999999999999</v>
      </c>
    </row>
    <row r="2689" spans="1:25" hidden="1" x14ac:dyDescent="0.3">
      <c r="A2689" t="s">
        <v>2911</v>
      </c>
      <c r="B2689" t="s">
        <v>2912</v>
      </c>
      <c r="C2689" t="s">
        <v>2920</v>
      </c>
      <c r="D2689" t="s">
        <v>29</v>
      </c>
      <c r="E2689" s="52">
        <f>Transportation!E2689/1000000</f>
        <v>5.9400000000000007E-6</v>
      </c>
      <c r="F2689" s="55">
        <f t="shared" si="285"/>
        <v>1.4360439560439577E-6</v>
      </c>
      <c r="G2689" s="57">
        <f t="shared" si="286"/>
        <v>1.4360439560439578E-7</v>
      </c>
      <c r="H2689" s="4">
        <f t="shared" si="287"/>
        <v>2.284615384615387E-8</v>
      </c>
      <c r="I2689">
        <v>125600</v>
      </c>
      <c r="J2689">
        <f t="shared" si="289"/>
        <v>1.3982350915605097</v>
      </c>
      <c r="K2689" s="50">
        <f t="shared" si="292"/>
        <v>586.87855680892983</v>
      </c>
      <c r="L2689" s="53">
        <f t="shared" si="288"/>
        <v>7.3853477335317033</v>
      </c>
      <c r="M2689">
        <v>31.6</v>
      </c>
      <c r="N2689">
        <v>22.3</v>
      </c>
      <c r="O2689">
        <v>523</v>
      </c>
      <c r="P2689">
        <v>52.74</v>
      </c>
      <c r="Q2689">
        <v>15.23</v>
      </c>
      <c r="R2689" s="7">
        <v>23.414000000000001</v>
      </c>
      <c r="S2689" s="8">
        <v>106750</v>
      </c>
      <c r="T2689">
        <v>2</v>
      </c>
      <c r="U2689" s="9">
        <v>15.882999999999999</v>
      </c>
      <c r="V2689" s="9">
        <v>15.893000000000001</v>
      </c>
      <c r="W2689" s="9">
        <v>15.882</v>
      </c>
      <c r="X2689" s="9">
        <v>15.930999999999999</v>
      </c>
      <c r="Y2689" s="9">
        <v>15.981</v>
      </c>
    </row>
    <row r="2690" spans="1:25" hidden="1" x14ac:dyDescent="0.3">
      <c r="A2690" t="s">
        <v>2911</v>
      </c>
      <c r="B2690" t="s">
        <v>2912</v>
      </c>
      <c r="C2690" t="s">
        <v>2921</v>
      </c>
      <c r="D2690" t="s">
        <v>29</v>
      </c>
      <c r="E2690" s="52">
        <f>Transportation!E2690/1000000</f>
        <v>5.3100000000000008E-6</v>
      </c>
      <c r="F2690" s="55">
        <f t="shared" ref="F2690:F2753" si="293">0.241758241758242*E2690</f>
        <v>1.2837362637362652E-6</v>
      </c>
      <c r="G2690" s="57">
        <f t="shared" ref="G2690:G2753" si="294">0.0241758241758242*E2690</f>
        <v>1.2837362637362653E-7</v>
      </c>
      <c r="H2690" s="4">
        <f t="shared" ref="H2690:H2753" si="295">0.00384615384615385*E2690</f>
        <v>2.0423076923076946E-8</v>
      </c>
      <c r="I2690">
        <v>101000</v>
      </c>
      <c r="J2690">
        <f t="shared" si="289"/>
        <v>1.5543776361386141</v>
      </c>
      <c r="K2690" s="50">
        <f t="shared" si="292"/>
        <v>471.93259743393247</v>
      </c>
      <c r="L2690" s="53">
        <f t="shared" ref="L2690:L2753" si="296">(J2690/10)*K2690*0.09</f>
        <v>6.6020532769450098</v>
      </c>
      <c r="M2690">
        <v>27.3</v>
      </c>
      <c r="N2690">
        <v>19.3</v>
      </c>
      <c r="O2690">
        <v>509</v>
      </c>
      <c r="P2690">
        <v>53.48</v>
      </c>
      <c r="Q2690">
        <v>18.760000000000002</v>
      </c>
      <c r="R2690" s="7">
        <v>26.34</v>
      </c>
      <c r="S2690" s="8">
        <v>112840</v>
      </c>
      <c r="T2690">
        <v>4</v>
      </c>
      <c r="U2690" s="9">
        <v>14.643000000000001</v>
      </c>
      <c r="V2690" s="9">
        <v>14.615</v>
      </c>
      <c r="W2690" s="9">
        <v>14.496</v>
      </c>
      <c r="X2690" s="9">
        <v>14.571</v>
      </c>
      <c r="Y2690" s="9">
        <v>14.943</v>
      </c>
    </row>
    <row r="2691" spans="1:25" hidden="1" x14ac:dyDescent="0.3">
      <c r="A2691" t="s">
        <v>2911</v>
      </c>
      <c r="B2691" t="s">
        <v>2912</v>
      </c>
      <c r="C2691" t="s">
        <v>2922</v>
      </c>
      <c r="D2691" t="s">
        <v>29</v>
      </c>
      <c r="E2691" s="52">
        <f>Transportation!E2691/1000000</f>
        <v>5.57E-6</v>
      </c>
      <c r="F2691" s="55">
        <f t="shared" si="293"/>
        <v>1.3465934065934079E-6</v>
      </c>
      <c r="G2691" s="57">
        <f t="shared" si="294"/>
        <v>1.346593406593408E-7</v>
      </c>
      <c r="H2691" s="4">
        <f t="shared" si="295"/>
        <v>2.1423076923076945E-8</v>
      </c>
      <c r="I2691">
        <v>108900</v>
      </c>
      <c r="J2691">
        <f t="shared" ref="J2691:J2754" si="297">((591307500000)*E2691)/(20*I2691)</f>
        <v>1.5122051308539946</v>
      </c>
      <c r="K2691" s="50">
        <f t="shared" si="292"/>
        <v>508.84613723322025</v>
      </c>
      <c r="L2691" s="53">
        <f t="shared" si="296"/>
        <v>6.9253176558538039</v>
      </c>
      <c r="M2691">
        <v>29.900000000000002</v>
      </c>
      <c r="N2691">
        <v>19.900000000000002</v>
      </c>
      <c r="O2691">
        <v>495</v>
      </c>
      <c r="P2691">
        <v>51.76</v>
      </c>
      <c r="Q2691">
        <v>18.09</v>
      </c>
      <c r="R2691" s="7">
        <v>24.873999999999999</v>
      </c>
      <c r="S2691" s="8">
        <v>116590</v>
      </c>
      <c r="T2691">
        <v>2</v>
      </c>
      <c r="U2691" s="9">
        <v>18.792000000000002</v>
      </c>
      <c r="V2691" s="9">
        <v>18.829999999999998</v>
      </c>
      <c r="W2691" s="9">
        <v>18.77</v>
      </c>
      <c r="X2691" s="9">
        <v>18.867000000000001</v>
      </c>
      <c r="Y2691" s="9">
        <v>18.963999999999999</v>
      </c>
    </row>
    <row r="2692" spans="1:25" hidden="1" x14ac:dyDescent="0.3">
      <c r="A2692" t="s">
        <v>2911</v>
      </c>
      <c r="B2692" t="s">
        <v>2912</v>
      </c>
      <c r="C2692" t="s">
        <v>2923</v>
      </c>
      <c r="D2692" t="s">
        <v>29</v>
      </c>
      <c r="E2692" s="52">
        <f>Transportation!E2692/1000000</f>
        <v>2.4400000000000004E-5</v>
      </c>
      <c r="F2692" s="55">
        <f t="shared" si="293"/>
        <v>5.8989010989011058E-6</v>
      </c>
      <c r="G2692" s="57">
        <f t="shared" si="294"/>
        <v>5.8989010989011058E-7</v>
      </c>
      <c r="H2692" s="4">
        <f t="shared" si="295"/>
        <v>9.3846153846153943E-8</v>
      </c>
      <c r="I2692">
        <v>3069000</v>
      </c>
      <c r="J2692">
        <f t="shared" si="297"/>
        <v>0.23505869990224831</v>
      </c>
      <c r="K2692" s="50">
        <f t="shared" si="292"/>
        <v>14340.209322027116</v>
      </c>
      <c r="L2692" s="53">
        <f t="shared" si="296"/>
        <v>30.337118636056161</v>
      </c>
      <c r="M2692">
        <v>839</v>
      </c>
      <c r="N2692">
        <v>106</v>
      </c>
      <c r="O2692">
        <v>486</v>
      </c>
      <c r="P2692">
        <v>50.29</v>
      </c>
      <c r="Q2692">
        <v>18.98</v>
      </c>
      <c r="R2692" s="7">
        <v>4.5887000000000002</v>
      </c>
      <c r="S2692" s="8">
        <v>2517600</v>
      </c>
      <c r="T2692">
        <v>33</v>
      </c>
      <c r="U2692" s="9">
        <v>23.97</v>
      </c>
      <c r="V2692" s="9">
        <v>23.347000000000001</v>
      </c>
      <c r="W2692" s="9">
        <v>19.11</v>
      </c>
      <c r="X2692" s="9">
        <v>22.436</v>
      </c>
      <c r="Y2692" s="9">
        <v>25.103999999999999</v>
      </c>
    </row>
    <row r="2693" spans="1:25" hidden="1" x14ac:dyDescent="0.3">
      <c r="A2693" t="s">
        <v>2911</v>
      </c>
      <c r="B2693" t="s">
        <v>2912</v>
      </c>
      <c r="C2693" t="s">
        <v>2924</v>
      </c>
      <c r="D2693" t="s">
        <v>29</v>
      </c>
      <c r="E2693" s="52">
        <f>Transportation!E2693/1000000</f>
        <v>6.8000000000000001E-6</v>
      </c>
      <c r="F2693" s="55">
        <f t="shared" si="293"/>
        <v>1.6439560439560456E-6</v>
      </c>
      <c r="G2693" s="57">
        <f t="shared" si="294"/>
        <v>1.6439560439560457E-7</v>
      </c>
      <c r="H2693" s="4">
        <f t="shared" si="295"/>
        <v>2.6153846153846178E-8</v>
      </c>
      <c r="I2693">
        <v>212700</v>
      </c>
      <c r="J2693">
        <f t="shared" si="297"/>
        <v>0.94520239774330039</v>
      </c>
      <c r="K2693" s="50">
        <f t="shared" si="292"/>
        <v>993.86201459601421</v>
      </c>
      <c r="L2693" s="53">
        <f t="shared" si="296"/>
        <v>8.4546068329992572</v>
      </c>
      <c r="M2693">
        <v>76.2</v>
      </c>
      <c r="N2693">
        <v>24.400000000000002</v>
      </c>
      <c r="O2693">
        <v>482</v>
      </c>
      <c r="P2693">
        <v>50.86</v>
      </c>
      <c r="Q2693">
        <v>20.6</v>
      </c>
      <c r="R2693" s="7">
        <v>19.773</v>
      </c>
      <c r="S2693" s="8">
        <v>241810</v>
      </c>
      <c r="T2693">
        <v>6</v>
      </c>
      <c r="U2693" s="9">
        <v>17.181999999999999</v>
      </c>
      <c r="V2693" s="9">
        <v>17.143999999999998</v>
      </c>
      <c r="W2693" s="9">
        <v>16.766999999999999</v>
      </c>
      <c r="X2693" s="9">
        <v>16.988</v>
      </c>
      <c r="Y2693" s="9">
        <v>17.209</v>
      </c>
    </row>
    <row r="2694" spans="1:25" hidden="1" x14ac:dyDescent="0.3">
      <c r="A2694" t="s">
        <v>2911</v>
      </c>
      <c r="B2694" t="s">
        <v>2912</v>
      </c>
      <c r="C2694" t="s">
        <v>2925</v>
      </c>
      <c r="D2694" t="s">
        <v>29</v>
      </c>
      <c r="E2694" s="52">
        <f>Transportation!E2694/1000000</f>
        <v>6.2700000000000001E-6</v>
      </c>
      <c r="F2694" s="55">
        <f t="shared" si="293"/>
        <v>1.5158241758241773E-6</v>
      </c>
      <c r="G2694" s="57">
        <f t="shared" si="294"/>
        <v>1.5158241758241775E-7</v>
      </c>
      <c r="H2694" s="4">
        <f t="shared" si="295"/>
        <v>2.4115384615384638E-8</v>
      </c>
      <c r="I2694">
        <v>109100</v>
      </c>
      <c r="J2694">
        <f t="shared" si="297"/>
        <v>1.6991283340971586</v>
      </c>
      <c r="K2694" s="50">
        <f t="shared" si="292"/>
        <v>509.78065722813892</v>
      </c>
      <c r="L2694" s="53">
        <f t="shared" si="296"/>
        <v>7.79564482983902</v>
      </c>
      <c r="M2694">
        <v>19.400000000000002</v>
      </c>
      <c r="N2694">
        <v>24.8</v>
      </c>
      <c r="O2694">
        <v>568</v>
      </c>
      <c r="P2694">
        <v>54.2</v>
      </c>
      <c r="Q2694">
        <v>16.18</v>
      </c>
      <c r="R2694" s="7">
        <v>22.905999999999999</v>
      </c>
      <c r="S2694" s="8">
        <v>112550</v>
      </c>
      <c r="T2694">
        <v>4</v>
      </c>
      <c r="U2694" s="9">
        <v>12.276</v>
      </c>
      <c r="V2694" s="9">
        <v>12.295999999999999</v>
      </c>
      <c r="W2694" s="9">
        <v>12.244999999999999</v>
      </c>
      <c r="X2694" s="9">
        <v>12.244999999999999</v>
      </c>
      <c r="Y2694" s="9">
        <v>12.446</v>
      </c>
    </row>
    <row r="2695" spans="1:25" hidden="1" x14ac:dyDescent="0.3">
      <c r="A2695" t="s">
        <v>2911</v>
      </c>
      <c r="B2695" t="s">
        <v>2912</v>
      </c>
      <c r="C2695" t="s">
        <v>2926</v>
      </c>
      <c r="D2695" t="s">
        <v>29</v>
      </c>
      <c r="E2695" s="52">
        <f>Transportation!E2695/1000000</f>
        <v>1.6699999999999999E-5</v>
      </c>
      <c r="F2695" s="55">
        <f t="shared" si="293"/>
        <v>4.0373626373626415E-6</v>
      </c>
      <c r="G2695" s="57">
        <f t="shared" si="294"/>
        <v>4.0373626373626416E-7</v>
      </c>
      <c r="H2695" s="4">
        <f t="shared" si="295"/>
        <v>6.4230769230769293E-8</v>
      </c>
      <c r="I2695">
        <v>818000</v>
      </c>
      <c r="J2695">
        <f t="shared" si="297"/>
        <v>0.60359628667481657</v>
      </c>
      <c r="K2695" s="50">
        <f t="shared" si="292"/>
        <v>3822.1867792173935</v>
      </c>
      <c r="L2695" s="53">
        <f t="shared" si="296"/>
        <v>20.76351972221876</v>
      </c>
      <c r="M2695">
        <v>184</v>
      </c>
      <c r="N2695">
        <v>60.300000000000004</v>
      </c>
      <c r="O2695">
        <v>465</v>
      </c>
      <c r="P2695">
        <v>50.05</v>
      </c>
      <c r="Q2695">
        <v>20</v>
      </c>
      <c r="R2695" s="7">
        <v>7.7122999999999999</v>
      </c>
      <c r="S2695" s="8">
        <v>822990</v>
      </c>
      <c r="T2695">
        <v>10</v>
      </c>
      <c r="U2695" s="9">
        <v>19.347999999999999</v>
      </c>
      <c r="V2695" s="9">
        <v>19.036999999999999</v>
      </c>
      <c r="W2695" s="9">
        <v>17.844000000000001</v>
      </c>
      <c r="X2695" s="9">
        <v>18.332000000000001</v>
      </c>
      <c r="Y2695" s="9">
        <v>19.643000000000001</v>
      </c>
    </row>
    <row r="2696" spans="1:25" hidden="1" x14ac:dyDescent="0.3">
      <c r="A2696" t="s">
        <v>2911</v>
      </c>
      <c r="B2696" t="s">
        <v>2912</v>
      </c>
      <c r="C2696" t="s">
        <v>2927</v>
      </c>
      <c r="D2696" t="s">
        <v>29</v>
      </c>
      <c r="E2696" s="52">
        <f>Transportation!E2696/1000000</f>
        <v>5.0200000000000002E-6</v>
      </c>
      <c r="F2696" s="55">
        <f t="shared" si="293"/>
        <v>1.2136263736263749E-6</v>
      </c>
      <c r="G2696" s="57">
        <f t="shared" si="294"/>
        <v>1.213626373626375E-7</v>
      </c>
      <c r="H2696" s="4">
        <f t="shared" si="295"/>
        <v>1.9307692307692326E-8</v>
      </c>
      <c r="I2696">
        <v>107000</v>
      </c>
      <c r="J2696">
        <f t="shared" si="297"/>
        <v>1.3870858177570093</v>
      </c>
      <c r="K2696" s="50">
        <f t="shared" si="292"/>
        <v>499.96819728149279</v>
      </c>
      <c r="L2696" s="53">
        <f t="shared" si="296"/>
        <v>6.2414891620082757</v>
      </c>
      <c r="M2696">
        <v>31.400000000000002</v>
      </c>
      <c r="N2696">
        <v>19.100000000000001</v>
      </c>
      <c r="O2696">
        <v>526</v>
      </c>
      <c r="P2696">
        <v>51.2</v>
      </c>
      <c r="Q2696">
        <v>16.16</v>
      </c>
      <c r="R2696" s="7">
        <v>27.548999999999999</v>
      </c>
      <c r="S2696" s="8">
        <v>121440</v>
      </c>
      <c r="T2696">
        <v>4</v>
      </c>
      <c r="U2696" s="9">
        <v>19.763000000000002</v>
      </c>
      <c r="V2696" s="9">
        <v>19.806000000000001</v>
      </c>
      <c r="W2696" s="9">
        <v>19.449000000000002</v>
      </c>
      <c r="X2696" s="9">
        <v>20.079000000000001</v>
      </c>
      <c r="Y2696" s="9">
        <v>20.658000000000001</v>
      </c>
    </row>
    <row r="2697" spans="1:25" hidden="1" x14ac:dyDescent="0.3">
      <c r="A2697" t="s">
        <v>2911</v>
      </c>
      <c r="B2697" t="s">
        <v>2912</v>
      </c>
      <c r="C2697" t="s">
        <v>2928</v>
      </c>
      <c r="D2697" t="s">
        <v>29</v>
      </c>
      <c r="E2697" s="52">
        <f>Transportation!E2697/1000000</f>
        <v>1.5400000000000002E-5</v>
      </c>
      <c r="F2697" s="55">
        <f t="shared" si="293"/>
        <v>3.7230769230769273E-6</v>
      </c>
      <c r="G2697" s="57">
        <f t="shared" si="294"/>
        <v>3.7230769230769273E-7</v>
      </c>
      <c r="H2697" s="4">
        <f t="shared" si="295"/>
        <v>5.9230769230769294E-8</v>
      </c>
      <c r="I2697">
        <v>974000</v>
      </c>
      <c r="J2697">
        <f t="shared" si="297"/>
        <v>0.46746075462012332</v>
      </c>
      <c r="K2697" s="50">
        <f t="shared" si="292"/>
        <v>4551.1123752539625</v>
      </c>
      <c r="L2697" s="53">
        <f t="shared" si="296"/>
        <v>19.147197827674791</v>
      </c>
      <c r="M2697">
        <v>255</v>
      </c>
      <c r="N2697">
        <v>61</v>
      </c>
      <c r="O2697">
        <v>501</v>
      </c>
      <c r="P2697">
        <v>51.76</v>
      </c>
      <c r="Q2697">
        <v>19.45</v>
      </c>
      <c r="R2697" s="7">
        <v>8.2102000000000004</v>
      </c>
      <c r="S2697" s="8">
        <v>949680</v>
      </c>
      <c r="T2697">
        <v>12</v>
      </c>
      <c r="U2697" s="9">
        <v>20.094000000000001</v>
      </c>
      <c r="V2697" s="9">
        <v>19.309999999999999</v>
      </c>
      <c r="W2697" s="9">
        <v>17.062000000000001</v>
      </c>
      <c r="X2697" s="9">
        <v>18.527000000000001</v>
      </c>
      <c r="Y2697" s="9">
        <v>20.561</v>
      </c>
    </row>
    <row r="2698" spans="1:25" hidden="1" x14ac:dyDescent="0.3">
      <c r="A2698" t="s">
        <v>2911</v>
      </c>
      <c r="B2698" t="s">
        <v>2912</v>
      </c>
      <c r="C2698" t="s">
        <v>2929</v>
      </c>
      <c r="D2698" t="s">
        <v>29</v>
      </c>
      <c r="E2698" s="52">
        <f>Transportation!E2698/1000000</f>
        <v>1.1400000000000001E-5</v>
      </c>
      <c r="F2698" s="55">
        <f t="shared" si="293"/>
        <v>2.7560439560439591E-6</v>
      </c>
      <c r="G2698" s="57">
        <f t="shared" si="294"/>
        <v>2.7560439560439593E-7</v>
      </c>
      <c r="H2698" s="4">
        <f t="shared" si="295"/>
        <v>4.3846153846153893E-8</v>
      </c>
      <c r="I2698">
        <v>355800</v>
      </c>
      <c r="J2698">
        <f t="shared" si="297"/>
        <v>0.94728857504215869</v>
      </c>
      <c r="K2698" s="50">
        <f t="shared" si="292"/>
        <v>1662.5110709603284</v>
      </c>
      <c r="L2698" s="53">
        <f t="shared" si="296"/>
        <v>14.173899690616402</v>
      </c>
      <c r="M2698">
        <v>83.300000000000011</v>
      </c>
      <c r="N2698">
        <v>39</v>
      </c>
      <c r="O2698">
        <v>480</v>
      </c>
      <c r="P2698">
        <v>51.24</v>
      </c>
      <c r="Q2698">
        <v>22.58</v>
      </c>
      <c r="R2698" s="7">
        <v>12.301</v>
      </c>
      <c r="S2698" s="8">
        <v>404270</v>
      </c>
      <c r="T2698">
        <v>6</v>
      </c>
      <c r="U2698" s="9">
        <v>18.315000000000001</v>
      </c>
      <c r="V2698" s="9">
        <v>18.004000000000001</v>
      </c>
      <c r="W2698" s="9">
        <v>16.079000000000001</v>
      </c>
      <c r="X2698" s="9">
        <v>18.137</v>
      </c>
      <c r="Y2698" s="9">
        <v>18.527000000000001</v>
      </c>
    </row>
    <row r="2699" spans="1:25" hidden="1" x14ac:dyDescent="0.3">
      <c r="A2699" t="s">
        <v>2911</v>
      </c>
      <c r="B2699" t="s">
        <v>2912</v>
      </c>
      <c r="C2699" t="s">
        <v>2930</v>
      </c>
      <c r="D2699" t="s">
        <v>29</v>
      </c>
      <c r="E2699" s="52">
        <f>Transportation!E2699/1000000</f>
        <v>8.2799999999999987E-6</v>
      </c>
      <c r="F2699" s="55">
        <f t="shared" si="293"/>
        <v>2.0017582417582436E-6</v>
      </c>
      <c r="G2699" s="57">
        <f t="shared" si="294"/>
        <v>2.0017582417582435E-7</v>
      </c>
      <c r="H2699" s="4">
        <f t="shared" si="295"/>
        <v>3.1846153846153871E-8</v>
      </c>
      <c r="I2699">
        <v>171400</v>
      </c>
      <c r="J2699">
        <f t="shared" si="297"/>
        <v>1.4282456534422403</v>
      </c>
      <c r="K2699" s="50">
        <f t="shared" si="292"/>
        <v>800.88363564530721</v>
      </c>
      <c r="L2699" s="53">
        <f t="shared" si="296"/>
        <v>10.294727143710858</v>
      </c>
      <c r="M2699">
        <v>37.4</v>
      </c>
      <c r="N2699">
        <v>28</v>
      </c>
      <c r="O2699">
        <v>480</v>
      </c>
      <c r="P2699">
        <v>53.77</v>
      </c>
      <c r="Q2699">
        <v>20.49</v>
      </c>
      <c r="R2699" s="7">
        <v>17.138000000000002</v>
      </c>
      <c r="S2699" s="8">
        <v>173100</v>
      </c>
      <c r="T2699">
        <v>4</v>
      </c>
      <c r="U2699" s="9">
        <v>13.039</v>
      </c>
      <c r="V2699" s="9">
        <v>13.016</v>
      </c>
      <c r="W2699" s="9">
        <v>12.747999999999999</v>
      </c>
      <c r="X2699" s="9">
        <v>12.923999999999999</v>
      </c>
      <c r="Y2699" s="9">
        <v>13.048999999999999</v>
      </c>
    </row>
    <row r="2700" spans="1:25" hidden="1" x14ac:dyDescent="0.3">
      <c r="A2700" t="s">
        <v>2911</v>
      </c>
      <c r="B2700" t="s">
        <v>2912</v>
      </c>
      <c r="C2700" t="s">
        <v>2931</v>
      </c>
      <c r="D2700" t="s">
        <v>29</v>
      </c>
      <c r="E2700" s="52">
        <f>Transportation!E2700/1000000</f>
        <v>5.2800000000000003E-6</v>
      </c>
      <c r="F2700" s="55">
        <f t="shared" si="293"/>
        <v>1.2764835164835179E-6</v>
      </c>
      <c r="G2700" s="57">
        <f t="shared" si="294"/>
        <v>1.276483516483518E-7</v>
      </c>
      <c r="H2700" s="4">
        <f t="shared" si="295"/>
        <v>2.0307692307692328E-8</v>
      </c>
      <c r="I2700">
        <v>129900</v>
      </c>
      <c r="J2700">
        <f t="shared" si="297"/>
        <v>1.2017334872979215</v>
      </c>
      <c r="K2700" s="50">
        <f t="shared" si="292"/>
        <v>606.97073669968142</v>
      </c>
      <c r="L2700" s="53">
        <f t="shared" si="296"/>
        <v>6.5647535409170708</v>
      </c>
      <c r="M2700">
        <v>43.7</v>
      </c>
      <c r="N2700">
        <v>19.700000000000003</v>
      </c>
      <c r="O2700">
        <v>507</v>
      </c>
      <c r="P2700">
        <v>50.67</v>
      </c>
      <c r="Q2700">
        <v>17.940000000000001</v>
      </c>
      <c r="R2700" s="7">
        <v>25.79</v>
      </c>
      <c r="S2700" s="8">
        <v>137740</v>
      </c>
      <c r="T2700">
        <v>4</v>
      </c>
      <c r="U2700" s="9">
        <v>20.216000000000001</v>
      </c>
      <c r="V2700" s="9">
        <v>20.137</v>
      </c>
      <c r="W2700" s="9">
        <v>19.692</v>
      </c>
      <c r="X2700" s="9">
        <v>19.861000000000001</v>
      </c>
      <c r="Y2700" s="9">
        <v>20.224</v>
      </c>
    </row>
    <row r="2701" spans="1:25" hidden="1" x14ac:dyDescent="0.3">
      <c r="A2701" t="s">
        <v>2911</v>
      </c>
      <c r="B2701" t="s">
        <v>2912</v>
      </c>
      <c r="C2701" t="s">
        <v>2932</v>
      </c>
      <c r="D2701" t="s">
        <v>29</v>
      </c>
      <c r="E2701" s="52">
        <f>Transportation!E2701/1000000</f>
        <v>5.3900000000000001E-6</v>
      </c>
      <c r="F2701" s="55">
        <f t="shared" si="293"/>
        <v>1.3030769230769245E-6</v>
      </c>
      <c r="G2701" s="57">
        <f t="shared" si="294"/>
        <v>1.3030769230769245E-7</v>
      </c>
      <c r="H2701" s="4">
        <f t="shared" si="295"/>
        <v>2.0730769230769251E-8</v>
      </c>
      <c r="I2701">
        <v>127700</v>
      </c>
      <c r="J2701">
        <f t="shared" si="297"/>
        <v>1.2479042384494909</v>
      </c>
      <c r="K2701" s="50">
        <f t="shared" si="292"/>
        <v>596.69101675557602</v>
      </c>
      <c r="L2701" s="53">
        <f t="shared" si="296"/>
        <v>6.7015192396861751</v>
      </c>
      <c r="M2701">
        <v>46.300000000000004</v>
      </c>
      <c r="N2701">
        <v>18.8</v>
      </c>
      <c r="O2701">
        <v>483</v>
      </c>
      <c r="P2701">
        <v>52.56</v>
      </c>
      <c r="Q2701">
        <v>19.7</v>
      </c>
      <c r="R2701" s="7">
        <v>25.751000000000001</v>
      </c>
      <c r="S2701" s="8">
        <v>129320</v>
      </c>
      <c r="T2701">
        <v>4</v>
      </c>
      <c r="U2701" s="9">
        <v>17.128</v>
      </c>
      <c r="V2701" s="9">
        <v>17.117999999999999</v>
      </c>
      <c r="W2701" s="9">
        <v>16.963999999999999</v>
      </c>
      <c r="X2701" s="9">
        <v>17.257999999999999</v>
      </c>
      <c r="Y2701" s="9">
        <v>17.306999999999999</v>
      </c>
    </row>
    <row r="2702" spans="1:25" hidden="1" x14ac:dyDescent="0.3">
      <c r="A2702" t="s">
        <v>2911</v>
      </c>
      <c r="B2702" t="s">
        <v>2912</v>
      </c>
      <c r="C2702" t="s">
        <v>2933</v>
      </c>
      <c r="D2702" t="s">
        <v>29</v>
      </c>
      <c r="E2702" s="52">
        <f>Transportation!E2702/1000000</f>
        <v>1.1100000000000002E-5</v>
      </c>
      <c r="F2702" s="55">
        <f t="shared" si="293"/>
        <v>2.6835164835164868E-6</v>
      </c>
      <c r="G2702" s="57">
        <f t="shared" si="294"/>
        <v>2.6835164835164868E-7</v>
      </c>
      <c r="H2702" s="4">
        <f t="shared" si="295"/>
        <v>4.269230769230774E-8</v>
      </c>
      <c r="I2702">
        <v>579700</v>
      </c>
      <c r="J2702">
        <f t="shared" si="297"/>
        <v>0.56611292478868391</v>
      </c>
      <c r="K2702" s="50">
        <f t="shared" si="292"/>
        <v>2708.7062052717888</v>
      </c>
      <c r="L2702" s="53">
        <f t="shared" si="296"/>
        <v>13.800902330337026</v>
      </c>
      <c r="M2702">
        <v>185</v>
      </c>
      <c r="N2702">
        <v>42.6</v>
      </c>
      <c r="O2702">
        <v>504</v>
      </c>
      <c r="P2702">
        <v>52.41</v>
      </c>
      <c r="Q2702">
        <v>16.91</v>
      </c>
      <c r="R2702" s="7">
        <v>11.832000000000001</v>
      </c>
      <c r="S2702" s="8">
        <v>666650</v>
      </c>
      <c r="T2702">
        <v>10</v>
      </c>
      <c r="U2702" s="9">
        <v>19.672999999999998</v>
      </c>
      <c r="V2702" s="9">
        <v>19.632999999999999</v>
      </c>
      <c r="W2702" s="9">
        <v>17.452999999999999</v>
      </c>
      <c r="X2702" s="9">
        <v>18.867000000000001</v>
      </c>
      <c r="Y2702" s="9">
        <v>20.803000000000001</v>
      </c>
    </row>
    <row r="2703" spans="1:25" hidden="1" x14ac:dyDescent="0.3">
      <c r="A2703" t="s">
        <v>2911</v>
      </c>
      <c r="B2703" t="s">
        <v>2912</v>
      </c>
      <c r="C2703" t="s">
        <v>2934</v>
      </c>
      <c r="D2703" t="s">
        <v>29</v>
      </c>
      <c r="E2703" s="52">
        <f>Transportation!E2703/1000000</f>
        <v>8.1599999999999998E-6</v>
      </c>
      <c r="F2703" s="55">
        <f t="shared" si="293"/>
        <v>1.9727472527472547E-6</v>
      </c>
      <c r="G2703" s="57">
        <f t="shared" si="294"/>
        <v>1.9727472527472548E-7</v>
      </c>
      <c r="H2703" s="4">
        <f t="shared" si="295"/>
        <v>3.1384615384615413E-8</v>
      </c>
      <c r="I2703">
        <v>229800</v>
      </c>
      <c r="J2703">
        <f t="shared" si="297"/>
        <v>1.0498409921671019</v>
      </c>
      <c r="K2703" s="50">
        <f t="shared" si="292"/>
        <v>1073.7634741615611</v>
      </c>
      <c r="L2703" s="53">
        <f t="shared" si="296"/>
        <v>10.145528199599108</v>
      </c>
      <c r="M2703">
        <v>62.800000000000004</v>
      </c>
      <c r="N2703">
        <v>29</v>
      </c>
      <c r="O2703">
        <v>482</v>
      </c>
      <c r="P2703">
        <v>51.4</v>
      </c>
      <c r="Q2703">
        <v>21.15</v>
      </c>
      <c r="R2703" s="7">
        <v>16.632000000000001</v>
      </c>
      <c r="S2703" s="8">
        <v>264650</v>
      </c>
      <c r="T2703">
        <v>6</v>
      </c>
      <c r="U2703" s="9">
        <v>18.280999999999999</v>
      </c>
      <c r="V2703" s="9">
        <v>18.25</v>
      </c>
      <c r="W2703" s="9">
        <v>17.306999999999999</v>
      </c>
      <c r="X2703" s="9">
        <v>17.722000000000001</v>
      </c>
      <c r="Y2703" s="9">
        <v>18.623999999999999</v>
      </c>
    </row>
    <row r="2704" spans="1:25" hidden="1" x14ac:dyDescent="0.3">
      <c r="A2704" t="s">
        <v>2911</v>
      </c>
      <c r="B2704" t="s">
        <v>2912</v>
      </c>
      <c r="C2704" t="s">
        <v>2935</v>
      </c>
      <c r="D2704" t="s">
        <v>29</v>
      </c>
      <c r="E2704" s="52">
        <f>Transportation!E2704/1000000</f>
        <v>5.0200000000000002E-6</v>
      </c>
      <c r="F2704" s="55">
        <f t="shared" si="293"/>
        <v>1.2136263736263749E-6</v>
      </c>
      <c r="G2704" s="57">
        <f t="shared" si="294"/>
        <v>1.213626373626375E-7</v>
      </c>
      <c r="H2704" s="4">
        <f t="shared" si="295"/>
        <v>1.9307692307692326E-8</v>
      </c>
      <c r="I2704">
        <v>246000</v>
      </c>
      <c r="J2704">
        <f t="shared" si="297"/>
        <v>0.60332594512195115</v>
      </c>
      <c r="K2704" s="50">
        <f t="shared" si="292"/>
        <v>1149.4595937499741</v>
      </c>
      <c r="L2704" s="53">
        <f t="shared" si="296"/>
        <v>6.241489162008274</v>
      </c>
      <c r="M2704">
        <v>162</v>
      </c>
      <c r="N2704">
        <v>19.3</v>
      </c>
      <c r="O2704">
        <v>486</v>
      </c>
      <c r="P2704">
        <v>50.04</v>
      </c>
      <c r="Q2704">
        <v>18.53</v>
      </c>
      <c r="R2704" s="7">
        <v>25.167999999999999</v>
      </c>
      <c r="S2704" s="8">
        <v>468830</v>
      </c>
      <c r="T2704">
        <v>9</v>
      </c>
      <c r="U2704" s="9">
        <v>22.234999999999999</v>
      </c>
      <c r="V2704" s="9">
        <v>22.524000000000001</v>
      </c>
      <c r="W2704" s="9">
        <v>21.428000000000001</v>
      </c>
      <c r="X2704" s="9">
        <v>22.675000000000001</v>
      </c>
      <c r="Y2704" s="9">
        <v>23.391999999999999</v>
      </c>
    </row>
    <row r="2705" spans="1:25" hidden="1" x14ac:dyDescent="0.3">
      <c r="A2705" t="s">
        <v>2911</v>
      </c>
      <c r="B2705" t="s">
        <v>2912</v>
      </c>
      <c r="C2705" t="s">
        <v>2936</v>
      </c>
      <c r="D2705" t="s">
        <v>29</v>
      </c>
      <c r="E2705" s="52">
        <f>Transportation!E2705/1000000</f>
        <v>1.4400000000000001E-5</v>
      </c>
      <c r="F2705" s="55">
        <f t="shared" si="293"/>
        <v>3.4813186813186851E-6</v>
      </c>
      <c r="G2705" s="57">
        <f t="shared" si="294"/>
        <v>3.4813186813186851E-7</v>
      </c>
      <c r="H2705" s="4">
        <f t="shared" si="295"/>
        <v>5.5384615384615442E-8</v>
      </c>
      <c r="I2705">
        <v>285000</v>
      </c>
      <c r="J2705">
        <f t="shared" si="297"/>
        <v>1.4938294736842106</v>
      </c>
      <c r="K2705" s="50">
        <f t="shared" si="292"/>
        <v>1331.6909927591164</v>
      </c>
      <c r="L2705" s="53">
        <f t="shared" si="296"/>
        <v>17.903873293410193</v>
      </c>
      <c r="M2705">
        <v>36.1</v>
      </c>
      <c r="N2705">
        <v>47.400000000000006</v>
      </c>
      <c r="O2705">
        <v>463</v>
      </c>
      <c r="P2705">
        <v>50.04</v>
      </c>
      <c r="Q2705">
        <v>22</v>
      </c>
      <c r="R2705" s="7">
        <v>9.7569999999999997</v>
      </c>
      <c r="S2705" s="8">
        <v>207960</v>
      </c>
      <c r="T2705">
        <v>4</v>
      </c>
      <c r="U2705" s="9">
        <v>15.327</v>
      </c>
      <c r="V2705" s="9">
        <v>15.324999999999999</v>
      </c>
      <c r="W2705" s="9">
        <v>14.943</v>
      </c>
      <c r="X2705" s="9">
        <v>15.166</v>
      </c>
      <c r="Y2705" s="9">
        <v>15.438000000000001</v>
      </c>
    </row>
    <row r="2706" spans="1:25" hidden="1" x14ac:dyDescent="0.3">
      <c r="A2706" t="s">
        <v>2911</v>
      </c>
      <c r="B2706" t="s">
        <v>2912</v>
      </c>
      <c r="C2706" t="s">
        <v>2937</v>
      </c>
      <c r="D2706" t="s">
        <v>29</v>
      </c>
      <c r="E2706" s="52">
        <f>Transportation!E2706/1000000</f>
        <v>5.5799999999999999E-6</v>
      </c>
      <c r="F2706" s="55">
        <f t="shared" si="293"/>
        <v>1.3490109890109903E-6</v>
      </c>
      <c r="G2706" s="57">
        <f t="shared" si="294"/>
        <v>1.3490109890109904E-7</v>
      </c>
      <c r="H2706" s="4">
        <f t="shared" si="295"/>
        <v>2.1461538461538481E-8</v>
      </c>
      <c r="I2706">
        <v>100400</v>
      </c>
      <c r="J2706">
        <f t="shared" si="297"/>
        <v>1.6431752241035857</v>
      </c>
      <c r="K2706" s="50">
        <f t="shared" si="292"/>
        <v>469.12903744917645</v>
      </c>
      <c r="L2706" s="53">
        <f t="shared" si="296"/>
        <v>6.9377509011964493</v>
      </c>
      <c r="M2706">
        <v>17.400000000000002</v>
      </c>
      <c r="N2706">
        <v>24</v>
      </c>
      <c r="O2706">
        <v>606</v>
      </c>
      <c r="P2706">
        <v>54.47</v>
      </c>
      <c r="Q2706">
        <v>17.02</v>
      </c>
      <c r="R2706" s="7">
        <v>25.196999999999999</v>
      </c>
      <c r="S2706" s="8">
        <v>101630</v>
      </c>
      <c r="T2706">
        <v>2</v>
      </c>
      <c r="U2706" s="9">
        <v>11.233000000000001</v>
      </c>
      <c r="V2706" s="9">
        <v>11.233000000000001</v>
      </c>
      <c r="W2706" s="9">
        <v>11.233000000000001</v>
      </c>
      <c r="X2706" s="9">
        <v>11.233000000000001</v>
      </c>
      <c r="Y2706" s="9">
        <v>11.233000000000001</v>
      </c>
    </row>
    <row r="2707" spans="1:25" hidden="1" x14ac:dyDescent="0.3">
      <c r="A2707" t="s">
        <v>2911</v>
      </c>
      <c r="B2707" t="s">
        <v>2912</v>
      </c>
      <c r="C2707" t="s">
        <v>2938</v>
      </c>
      <c r="D2707" t="s">
        <v>29</v>
      </c>
      <c r="E2707" s="52">
        <f>Transportation!E2707/1000000</f>
        <v>1.08E-5</v>
      </c>
      <c r="F2707" s="55">
        <f t="shared" si="293"/>
        <v>2.6109890109890137E-6</v>
      </c>
      <c r="G2707" s="57">
        <f t="shared" si="294"/>
        <v>2.6109890109890138E-7</v>
      </c>
      <c r="H2707" s="4">
        <f t="shared" si="295"/>
        <v>4.153846153846158E-8</v>
      </c>
      <c r="I2707">
        <v>415600</v>
      </c>
      <c r="J2707">
        <f t="shared" si="297"/>
        <v>0.76830137151106837</v>
      </c>
      <c r="K2707" s="50">
        <f t="shared" si="292"/>
        <v>1941.9325494410132</v>
      </c>
      <c r="L2707" s="53">
        <f t="shared" si="296"/>
        <v>13.427904970057645</v>
      </c>
      <c r="M2707">
        <v>81.5</v>
      </c>
      <c r="N2707">
        <v>46</v>
      </c>
      <c r="O2707">
        <v>580</v>
      </c>
      <c r="P2707">
        <v>53.42</v>
      </c>
      <c r="Q2707">
        <v>14.56</v>
      </c>
      <c r="R2707" s="7">
        <v>12.593999999999999</v>
      </c>
      <c r="S2707" s="8">
        <v>378940</v>
      </c>
      <c r="T2707">
        <v>8</v>
      </c>
      <c r="U2707" s="9">
        <v>14.984</v>
      </c>
      <c r="V2707" s="9">
        <v>14.802</v>
      </c>
      <c r="W2707" s="9">
        <v>14.347</v>
      </c>
      <c r="X2707" s="9">
        <v>14.62</v>
      </c>
      <c r="Y2707" s="9">
        <v>15.042</v>
      </c>
    </row>
    <row r="2708" spans="1:25" hidden="1" x14ac:dyDescent="0.3">
      <c r="A2708" t="s">
        <v>2911</v>
      </c>
      <c r="B2708" t="s">
        <v>2912</v>
      </c>
      <c r="C2708" t="s">
        <v>2939</v>
      </c>
      <c r="D2708" t="s">
        <v>29</v>
      </c>
      <c r="E2708" s="52">
        <f>Transportation!E2708/1000000</f>
        <v>5.8600000000000006E-6</v>
      </c>
      <c r="F2708" s="55">
        <f t="shared" si="293"/>
        <v>1.4167032967032983E-6</v>
      </c>
      <c r="G2708" s="57">
        <f t="shared" si="294"/>
        <v>1.4167032967032983E-7</v>
      </c>
      <c r="H2708" s="4">
        <f t="shared" si="295"/>
        <v>2.2538461538461562E-8</v>
      </c>
      <c r="I2708">
        <v>120300</v>
      </c>
      <c r="J2708">
        <f t="shared" si="297"/>
        <v>1.440175374064838</v>
      </c>
      <c r="K2708" s="50">
        <f t="shared" si="292"/>
        <v>562.11377694358487</v>
      </c>
      <c r="L2708" s="53">
        <f t="shared" si="296"/>
        <v>7.2858817707905352</v>
      </c>
      <c r="M2708">
        <v>38.5</v>
      </c>
      <c r="N2708">
        <v>19.400000000000002</v>
      </c>
      <c r="O2708">
        <v>454</v>
      </c>
      <c r="P2708">
        <v>50.02</v>
      </c>
      <c r="Q2708">
        <v>20.97</v>
      </c>
      <c r="R2708" s="7">
        <v>23.419</v>
      </c>
      <c r="S2708" s="8">
        <v>157250</v>
      </c>
      <c r="T2708">
        <v>4</v>
      </c>
      <c r="U2708" s="9">
        <v>16.427</v>
      </c>
      <c r="V2708" s="9">
        <v>16.187999999999999</v>
      </c>
      <c r="W2708" s="9">
        <v>15.487</v>
      </c>
      <c r="X2708" s="9">
        <v>15.98</v>
      </c>
      <c r="Y2708" s="9">
        <v>16.472999999999999</v>
      </c>
    </row>
    <row r="2709" spans="1:25" hidden="1" x14ac:dyDescent="0.3">
      <c r="A2709" t="s">
        <v>2911</v>
      </c>
      <c r="B2709" t="s">
        <v>2912</v>
      </c>
      <c r="C2709" t="s">
        <v>2940</v>
      </c>
      <c r="D2709" t="s">
        <v>29</v>
      </c>
      <c r="E2709" s="52">
        <f>Transportation!E2709/1000000</f>
        <v>6.7800000000000003E-6</v>
      </c>
      <c r="F2709" s="55">
        <f t="shared" si="293"/>
        <v>1.6391208791208809E-6</v>
      </c>
      <c r="G2709" s="57">
        <f t="shared" si="294"/>
        <v>1.6391208791208809E-7</v>
      </c>
      <c r="H2709" s="4">
        <f t="shared" si="295"/>
        <v>2.6076923076923103E-8</v>
      </c>
      <c r="I2709">
        <v>209300</v>
      </c>
      <c r="J2709">
        <f t="shared" si="297"/>
        <v>0.9577316889632107</v>
      </c>
      <c r="K2709" s="50">
        <f t="shared" si="292"/>
        <v>977.97517468239664</v>
      </c>
      <c r="L2709" s="53">
        <f t="shared" si="296"/>
        <v>8.4297403423139627</v>
      </c>
      <c r="M2709">
        <v>73.400000000000006</v>
      </c>
      <c r="N2709">
        <v>24.400000000000002</v>
      </c>
      <c r="O2709">
        <v>493</v>
      </c>
      <c r="P2709">
        <v>53.03</v>
      </c>
      <c r="Q2709">
        <v>18.62</v>
      </c>
      <c r="R2709" s="7">
        <v>20.158000000000001</v>
      </c>
      <c r="S2709" s="8">
        <v>213520</v>
      </c>
      <c r="T2709">
        <v>5</v>
      </c>
      <c r="U2709" s="9">
        <v>15.965</v>
      </c>
      <c r="V2709" s="9">
        <v>15.898999999999999</v>
      </c>
      <c r="W2709" s="9">
        <v>15.537000000000001</v>
      </c>
      <c r="X2709" s="9">
        <v>15.930999999999999</v>
      </c>
      <c r="Y2709" s="9">
        <v>15.981</v>
      </c>
    </row>
    <row r="2710" spans="1:25" hidden="1" x14ac:dyDescent="0.3">
      <c r="A2710" t="s">
        <v>2911</v>
      </c>
      <c r="B2710" t="s">
        <v>2912</v>
      </c>
      <c r="C2710" t="s">
        <v>2941</v>
      </c>
      <c r="D2710" t="s">
        <v>29</v>
      </c>
      <c r="E2710" s="52">
        <f>Transportation!E2710/1000000</f>
        <v>5.75E-6</v>
      </c>
      <c r="F2710" s="55">
        <f t="shared" si="293"/>
        <v>1.3901098901098916E-6</v>
      </c>
      <c r="G2710" s="57">
        <f t="shared" si="294"/>
        <v>1.3901098901098915E-7</v>
      </c>
      <c r="H2710" s="4">
        <f t="shared" si="295"/>
        <v>2.2115384615384636E-8</v>
      </c>
      <c r="I2710">
        <v>132300</v>
      </c>
      <c r="J2710">
        <f t="shared" si="297"/>
        <v>1.2849652777777778</v>
      </c>
      <c r="K2710" s="50">
        <f t="shared" si="292"/>
        <v>618.18497663870562</v>
      </c>
      <c r="L2710" s="53">
        <f t="shared" si="296"/>
        <v>7.1491160720214308</v>
      </c>
      <c r="M2710">
        <v>36.4</v>
      </c>
      <c r="N2710">
        <v>21.900000000000002</v>
      </c>
      <c r="O2710">
        <v>526</v>
      </c>
      <c r="P2710">
        <v>50.79</v>
      </c>
      <c r="Q2710">
        <v>16.28</v>
      </c>
      <c r="R2710" s="7">
        <v>23.975999999999999</v>
      </c>
      <c r="S2710" s="8">
        <v>180790</v>
      </c>
      <c r="T2710">
        <v>4</v>
      </c>
      <c r="U2710" s="9">
        <v>16.706</v>
      </c>
      <c r="V2710" s="9">
        <v>16.984000000000002</v>
      </c>
      <c r="W2710" s="9">
        <v>16.521999999999998</v>
      </c>
      <c r="X2710" s="9">
        <v>17.16</v>
      </c>
      <c r="Y2710" s="9">
        <v>17.844000000000001</v>
      </c>
    </row>
    <row r="2711" spans="1:25" hidden="1" x14ac:dyDescent="0.3">
      <c r="A2711" t="s">
        <v>2911</v>
      </c>
      <c r="B2711" t="s">
        <v>2912</v>
      </c>
      <c r="C2711" t="s">
        <v>2942</v>
      </c>
      <c r="D2711" t="s">
        <v>29</v>
      </c>
      <c r="E2711" s="52">
        <f>Transportation!E2711/1000000</f>
        <v>2.4700000000000004E-5</v>
      </c>
      <c r="F2711" s="55">
        <f t="shared" si="293"/>
        <v>5.9714285714285789E-6</v>
      </c>
      <c r="G2711" s="57">
        <f t="shared" si="294"/>
        <v>5.9714285714285782E-7</v>
      </c>
      <c r="H2711" s="4">
        <f t="shared" si="295"/>
        <v>9.500000000000011E-8</v>
      </c>
      <c r="I2711">
        <v>2194000</v>
      </c>
      <c r="J2711">
        <f t="shared" si="297"/>
        <v>0.3328462910209663</v>
      </c>
      <c r="K2711" s="50">
        <f t="shared" si="292"/>
        <v>10251.684344257899</v>
      </c>
      <c r="L2711" s="53">
        <f t="shared" si="296"/>
        <v>30.710115996335542</v>
      </c>
      <c r="M2711">
        <v>495</v>
      </c>
      <c r="N2711">
        <v>98.600000000000009</v>
      </c>
      <c r="O2711">
        <v>481</v>
      </c>
      <c r="P2711">
        <v>52.23</v>
      </c>
      <c r="Q2711">
        <v>21.02</v>
      </c>
      <c r="R2711" s="7">
        <v>4.8785999999999996</v>
      </c>
      <c r="S2711" s="8">
        <v>2153200</v>
      </c>
      <c r="T2711">
        <v>24</v>
      </c>
      <c r="U2711" s="9">
        <v>20.091999999999999</v>
      </c>
      <c r="V2711" s="9">
        <v>18.683</v>
      </c>
      <c r="W2711" s="9">
        <v>15.339</v>
      </c>
      <c r="X2711" s="9">
        <v>17.062000000000001</v>
      </c>
      <c r="Y2711" s="9">
        <v>20.658000000000001</v>
      </c>
    </row>
    <row r="2712" spans="1:25" hidden="1" x14ac:dyDescent="0.3">
      <c r="A2712" t="s">
        <v>2911</v>
      </c>
      <c r="B2712" t="s">
        <v>2912</v>
      </c>
      <c r="C2712" t="s">
        <v>2943</v>
      </c>
      <c r="D2712" t="s">
        <v>29</v>
      </c>
      <c r="E2712" s="52">
        <f>Transportation!E2712/1000000</f>
        <v>7.9200000000000004E-6</v>
      </c>
      <c r="F2712" s="55">
        <f t="shared" si="293"/>
        <v>1.9147252747252767E-6</v>
      </c>
      <c r="G2712" s="57">
        <f t="shared" si="294"/>
        <v>1.9147252747252769E-7</v>
      </c>
      <c r="H2712" s="4">
        <f t="shared" si="295"/>
        <v>3.0461538461538489E-8</v>
      </c>
      <c r="I2712">
        <v>121400</v>
      </c>
      <c r="J2712">
        <f t="shared" si="297"/>
        <v>1.9288119439868205</v>
      </c>
      <c r="K2712" s="50">
        <f t="shared" si="292"/>
        <v>567.25363691563768</v>
      </c>
      <c r="L2712" s="53">
        <f t="shared" si="296"/>
        <v>9.8471303113756079</v>
      </c>
      <c r="M2712">
        <v>19.400000000000002</v>
      </c>
      <c r="N2712">
        <v>27.6</v>
      </c>
      <c r="O2712">
        <v>496</v>
      </c>
      <c r="P2712">
        <v>52.65</v>
      </c>
      <c r="Q2712">
        <v>19.079999999999998</v>
      </c>
      <c r="R2712" s="7">
        <v>17.954999999999998</v>
      </c>
      <c r="S2712">
        <v>92803</v>
      </c>
      <c r="T2712">
        <v>2</v>
      </c>
      <c r="U2712" s="9">
        <v>17.033000000000001</v>
      </c>
      <c r="V2712" s="9">
        <v>16.975999999999999</v>
      </c>
      <c r="W2712" s="9">
        <v>16.766999999999999</v>
      </c>
      <c r="X2712" s="9">
        <v>16.914999999999999</v>
      </c>
      <c r="Y2712" s="9">
        <v>17.062000000000001</v>
      </c>
    </row>
    <row r="2713" spans="1:25" hidden="1" x14ac:dyDescent="0.3">
      <c r="A2713" t="s">
        <v>2911</v>
      </c>
      <c r="B2713" t="s">
        <v>2912</v>
      </c>
      <c r="C2713" t="s">
        <v>2944</v>
      </c>
      <c r="D2713" t="s">
        <v>29</v>
      </c>
      <c r="E2713" s="52">
        <f>Transportation!E2713/1000000</f>
        <v>1.4200000000000001E-5</v>
      </c>
      <c r="F2713" s="55">
        <f t="shared" si="293"/>
        <v>3.432967032967037E-6</v>
      </c>
      <c r="G2713" s="57">
        <f t="shared" si="294"/>
        <v>3.4329670329670369E-7</v>
      </c>
      <c r="H2713" s="4">
        <f t="shared" si="295"/>
        <v>5.4615384615384676E-8</v>
      </c>
      <c r="I2713">
        <v>640400</v>
      </c>
      <c r="J2713">
        <f t="shared" si="297"/>
        <v>0.65557202529668956</v>
      </c>
      <c r="K2713" s="50">
        <f t="shared" si="292"/>
        <v>2992.3330237296072</v>
      </c>
      <c r="L2713" s="53">
        <f t="shared" si="296"/>
        <v>17.65520838655727</v>
      </c>
      <c r="M2713">
        <v>131</v>
      </c>
      <c r="N2713">
        <v>56</v>
      </c>
      <c r="O2713">
        <v>518</v>
      </c>
      <c r="P2713">
        <v>51.11</v>
      </c>
      <c r="Q2713">
        <v>17.03</v>
      </c>
      <c r="R2713" s="7">
        <v>9.2364999999999995</v>
      </c>
      <c r="S2713" s="8">
        <v>525510</v>
      </c>
      <c r="T2713">
        <v>6</v>
      </c>
      <c r="U2713" s="9">
        <v>21.548999999999999</v>
      </c>
      <c r="V2713" s="9">
        <v>21.202000000000002</v>
      </c>
      <c r="W2713" s="9">
        <v>20.03</v>
      </c>
      <c r="X2713" s="9">
        <v>20.61</v>
      </c>
      <c r="Y2713" s="9">
        <v>22.292000000000002</v>
      </c>
    </row>
    <row r="2714" spans="1:25" hidden="1" x14ac:dyDescent="0.3">
      <c r="A2714" t="s">
        <v>2911</v>
      </c>
      <c r="B2714" t="s">
        <v>2912</v>
      </c>
      <c r="C2714" t="s">
        <v>2945</v>
      </c>
      <c r="D2714" t="s">
        <v>29</v>
      </c>
      <c r="E2714" s="52">
        <f>Transportation!E2714/1000000</f>
        <v>6.3500000000000002E-6</v>
      </c>
      <c r="F2714" s="55">
        <f t="shared" si="293"/>
        <v>1.5351648351648368E-6</v>
      </c>
      <c r="G2714" s="57">
        <f t="shared" si="294"/>
        <v>1.5351648351648367E-7</v>
      </c>
      <c r="H2714" s="4">
        <f t="shared" si="295"/>
        <v>2.4423076923076946E-8</v>
      </c>
      <c r="I2714">
        <v>117700</v>
      </c>
      <c r="J2714">
        <f t="shared" si="297"/>
        <v>1.5950733326253186</v>
      </c>
      <c r="K2714" s="50">
        <f t="shared" si="292"/>
        <v>549.96501700964211</v>
      </c>
      <c r="L2714" s="53">
        <f t="shared" si="296"/>
        <v>7.895110792580188</v>
      </c>
      <c r="M2714">
        <v>24.700000000000003</v>
      </c>
      <c r="N2714">
        <v>23.700000000000003</v>
      </c>
      <c r="O2714">
        <v>523</v>
      </c>
      <c r="P2714">
        <v>51.94</v>
      </c>
      <c r="Q2714">
        <v>15.5</v>
      </c>
      <c r="R2714" s="7">
        <v>22.102</v>
      </c>
      <c r="S2714" s="8">
        <v>135160</v>
      </c>
      <c r="T2714">
        <v>4</v>
      </c>
      <c r="U2714" s="9">
        <v>16.718</v>
      </c>
      <c r="V2714" s="9">
        <v>16.751999999999999</v>
      </c>
      <c r="W2714" s="9">
        <v>16.276</v>
      </c>
      <c r="X2714" s="9">
        <v>16.497</v>
      </c>
      <c r="Y2714" s="9">
        <v>17.013000000000002</v>
      </c>
    </row>
    <row r="2715" spans="1:25" hidden="1" x14ac:dyDescent="0.3">
      <c r="A2715" t="s">
        <v>2946</v>
      </c>
      <c r="B2715" t="s">
        <v>2947</v>
      </c>
      <c r="C2715" t="s">
        <v>2948</v>
      </c>
      <c r="D2715" t="s">
        <v>29</v>
      </c>
      <c r="E2715" s="52">
        <f>Transportation!E2715/1000000</f>
        <v>1.24E-5</v>
      </c>
      <c r="F2715" s="55">
        <f t="shared" si="293"/>
        <v>2.9978021978022009E-6</v>
      </c>
      <c r="G2715" s="57">
        <f t="shared" si="294"/>
        <v>2.997802197802201E-7</v>
      </c>
      <c r="H2715" s="4">
        <f t="shared" si="295"/>
        <v>4.7692307692307738E-8</v>
      </c>
      <c r="I2715">
        <v>152700</v>
      </c>
      <c r="J2715">
        <f t="shared" si="297"/>
        <v>2.4008555992141454</v>
      </c>
      <c r="K2715" s="50">
        <f t="shared" ref="K2715:K2720" si="298">I2715*CVDPRT</f>
        <v>464.33044445723186</v>
      </c>
      <c r="L2715" s="53">
        <f t="shared" si="296"/>
        <v>10.03311312714664</v>
      </c>
      <c r="M2715">
        <v>21.900000000000002</v>
      </c>
      <c r="N2715">
        <v>32.6</v>
      </c>
      <c r="O2715">
        <v>316</v>
      </c>
      <c r="P2715">
        <v>41.54</v>
      </c>
      <c r="Q2715">
        <v>-8.42</v>
      </c>
      <c r="R2715" s="7">
        <v>9.6945999999999994</v>
      </c>
      <c r="S2715" s="8">
        <v>166570</v>
      </c>
      <c r="T2715">
        <v>2</v>
      </c>
      <c r="U2715" s="9">
        <v>11.664999999999999</v>
      </c>
      <c r="V2715" s="9">
        <v>11.513999999999999</v>
      </c>
      <c r="W2715" s="9">
        <v>10.826000000000001</v>
      </c>
      <c r="X2715" s="9">
        <v>11.257999999999999</v>
      </c>
      <c r="Y2715" s="9">
        <v>11.689</v>
      </c>
    </row>
    <row r="2716" spans="1:25" hidden="1" x14ac:dyDescent="0.3">
      <c r="A2716" t="s">
        <v>2946</v>
      </c>
      <c r="B2716" t="s">
        <v>2947</v>
      </c>
      <c r="C2716" t="s">
        <v>2949</v>
      </c>
      <c r="D2716" t="s">
        <v>29</v>
      </c>
      <c r="E2716" s="52">
        <f>Transportation!E2716/1000000</f>
        <v>1.5100000000000001E-5</v>
      </c>
      <c r="F2716" s="55">
        <f t="shared" si="293"/>
        <v>3.6505494505494547E-6</v>
      </c>
      <c r="G2716" s="57">
        <f t="shared" si="294"/>
        <v>3.6505494505494549E-7</v>
      </c>
      <c r="H2716" s="4">
        <f t="shared" si="295"/>
        <v>5.8076923076923135E-8</v>
      </c>
      <c r="I2716">
        <v>138500</v>
      </c>
      <c r="J2716">
        <f t="shared" si="297"/>
        <v>3.2233730144404333</v>
      </c>
      <c r="K2716" s="50">
        <f t="shared" si="298"/>
        <v>421.15105800475845</v>
      </c>
      <c r="L2716" s="53">
        <f t="shared" si="296"/>
        <v>12.217742598380184</v>
      </c>
      <c r="M2716">
        <v>14.200000000000001</v>
      </c>
      <c r="N2716">
        <v>36.800000000000004</v>
      </c>
      <c r="O2716">
        <v>282</v>
      </c>
      <c r="P2716">
        <v>40.21</v>
      </c>
      <c r="Q2716">
        <v>-8.42</v>
      </c>
      <c r="R2716" s="7">
        <v>7.6601999999999997</v>
      </c>
      <c r="S2716" s="8">
        <v>147170</v>
      </c>
      <c r="T2716">
        <v>4</v>
      </c>
      <c r="U2716" s="9">
        <v>10.042999999999999</v>
      </c>
      <c r="V2716" s="9">
        <v>9.9114000000000004</v>
      </c>
      <c r="W2716" s="9">
        <v>8.5640999999999998</v>
      </c>
      <c r="X2716" s="9">
        <v>9.4177</v>
      </c>
      <c r="Y2716" s="9">
        <v>10.06</v>
      </c>
    </row>
    <row r="2717" spans="1:25" hidden="1" x14ac:dyDescent="0.3">
      <c r="A2717" t="s">
        <v>2946</v>
      </c>
      <c r="B2717" t="s">
        <v>2947</v>
      </c>
      <c r="C2717" t="s">
        <v>2950</v>
      </c>
      <c r="D2717" t="s">
        <v>29</v>
      </c>
      <c r="E2717" s="52">
        <f>Transportation!E2717/1000000</f>
        <v>7.5600000000000005E-7</v>
      </c>
      <c r="F2717" s="55">
        <f t="shared" si="293"/>
        <v>1.8276923076923096E-7</v>
      </c>
      <c r="G2717" s="57">
        <f t="shared" si="294"/>
        <v>1.8276923076923096E-8</v>
      </c>
      <c r="H2717" s="4">
        <f t="shared" si="295"/>
        <v>2.9076923076923105E-9</v>
      </c>
      <c r="I2717">
        <v>102500</v>
      </c>
      <c r="J2717">
        <f t="shared" si="297"/>
        <v>0.21806266829268295</v>
      </c>
      <c r="K2717" s="50">
        <f t="shared" si="298"/>
        <v>311.68219094214976</v>
      </c>
      <c r="L2717" s="53">
        <f t="shared" si="296"/>
        <v>0.61169625194539201</v>
      </c>
      <c r="M2717">
        <v>26</v>
      </c>
      <c r="N2717">
        <v>20.100000000000001</v>
      </c>
      <c r="O2717">
        <v>4230</v>
      </c>
      <c r="P2717">
        <v>32.659999999999997</v>
      </c>
      <c r="Q2717">
        <v>-16.920000000000002</v>
      </c>
      <c r="R2717" s="7">
        <v>210.28</v>
      </c>
      <c r="S2717" s="8">
        <v>128100</v>
      </c>
      <c r="T2717">
        <v>2</v>
      </c>
      <c r="U2717" s="9">
        <v>15.241</v>
      </c>
      <c r="V2717" s="9">
        <v>15.249000000000001</v>
      </c>
      <c r="W2717" s="9">
        <v>15.24</v>
      </c>
      <c r="X2717" s="9">
        <v>15.265000000000001</v>
      </c>
      <c r="Y2717" s="9">
        <v>15.289</v>
      </c>
    </row>
    <row r="2718" spans="1:25" hidden="1" x14ac:dyDescent="0.3">
      <c r="A2718" t="s">
        <v>2946</v>
      </c>
      <c r="B2718" t="s">
        <v>2947</v>
      </c>
      <c r="C2718" t="s">
        <v>2951</v>
      </c>
      <c r="D2718" t="s">
        <v>29</v>
      </c>
      <c r="E2718" s="52">
        <f>Transportation!E2718/1000000</f>
        <v>1.3499999999999999E-5</v>
      </c>
      <c r="F2718" s="55">
        <f t="shared" si="293"/>
        <v>3.263736263736267E-6</v>
      </c>
      <c r="G2718" s="57">
        <f t="shared" si="294"/>
        <v>3.2637362637362671E-7</v>
      </c>
      <c r="H2718" s="4">
        <f t="shared" si="295"/>
        <v>5.192307692307697E-8</v>
      </c>
      <c r="I2718">
        <v>1942000</v>
      </c>
      <c r="J2718">
        <f t="shared" si="297"/>
        <v>0.20552655123583935</v>
      </c>
      <c r="K2718" s="50">
        <f t="shared" si="298"/>
        <v>5905.2372176551689</v>
      </c>
      <c r="L2718" s="53">
        <f t="shared" si="296"/>
        <v>10.923147356167714</v>
      </c>
      <c r="M2718">
        <v>222</v>
      </c>
      <c r="N2718">
        <v>130</v>
      </c>
      <c r="O2718">
        <v>1130</v>
      </c>
      <c r="P2718">
        <v>38.75</v>
      </c>
      <c r="Q2718">
        <v>-9.23</v>
      </c>
      <c r="R2718" s="7">
        <v>8.6670999999999996</v>
      </c>
      <c r="S2718" s="8">
        <v>1769600</v>
      </c>
      <c r="T2718">
        <v>13</v>
      </c>
      <c r="U2718" s="9">
        <v>13.343</v>
      </c>
      <c r="V2718" s="9">
        <v>12.103</v>
      </c>
      <c r="W2718" s="9">
        <v>12.042999999999999</v>
      </c>
      <c r="X2718" s="9">
        <v>13.249000000000001</v>
      </c>
      <c r="Y2718" s="9">
        <v>14.148</v>
      </c>
    </row>
    <row r="2719" spans="1:25" hidden="1" x14ac:dyDescent="0.3">
      <c r="A2719" t="s">
        <v>2946</v>
      </c>
      <c r="B2719" t="s">
        <v>2947</v>
      </c>
      <c r="C2719" t="s">
        <v>2952</v>
      </c>
      <c r="D2719" t="s">
        <v>29</v>
      </c>
      <c r="E2719" s="52">
        <f>Transportation!E2719/1000000</f>
        <v>1.98E-5</v>
      </c>
      <c r="F2719" s="55">
        <f t="shared" si="293"/>
        <v>4.7868131868131921E-6</v>
      </c>
      <c r="G2719" s="57">
        <f t="shared" si="294"/>
        <v>4.7868131868131917E-7</v>
      </c>
      <c r="H2719" s="4">
        <f t="shared" si="295"/>
        <v>7.6153846153846229E-8</v>
      </c>
      <c r="I2719">
        <v>1254000</v>
      </c>
      <c r="J2719">
        <f t="shared" si="297"/>
        <v>0.46682171052631577</v>
      </c>
      <c r="K2719" s="50">
        <f t="shared" si="298"/>
        <v>3813.1655360142026</v>
      </c>
      <c r="L2719" s="53">
        <f t="shared" si="296"/>
        <v>16.020616122379312</v>
      </c>
      <c r="M2719">
        <v>213</v>
      </c>
      <c r="N2719">
        <v>85.9</v>
      </c>
      <c r="O2719">
        <v>469</v>
      </c>
      <c r="P2719">
        <v>41.16</v>
      </c>
      <c r="Q2719">
        <v>-8.6</v>
      </c>
      <c r="R2719" s="7">
        <v>5.4664999999999999</v>
      </c>
      <c r="S2719" s="8">
        <v>1283700</v>
      </c>
      <c r="T2719">
        <v>13</v>
      </c>
      <c r="U2719" s="9">
        <v>14.766999999999999</v>
      </c>
      <c r="V2719" s="9">
        <v>14.342000000000001</v>
      </c>
      <c r="W2719" s="9">
        <v>11.891999999999999</v>
      </c>
      <c r="X2719" s="9">
        <v>14.098000000000001</v>
      </c>
      <c r="Y2719" s="9">
        <v>15.487</v>
      </c>
    </row>
    <row r="2720" spans="1:25" hidden="1" x14ac:dyDescent="0.3">
      <c r="A2720" t="s">
        <v>2946</v>
      </c>
      <c r="B2720" t="s">
        <v>2947</v>
      </c>
      <c r="C2720" t="s">
        <v>2953</v>
      </c>
      <c r="D2720" t="s">
        <v>29</v>
      </c>
      <c r="E2720" s="52">
        <f>Transportation!E2720/1000000</f>
        <v>6.1500000000000004E-6</v>
      </c>
      <c r="F2720" s="55">
        <f t="shared" si="293"/>
        <v>1.4868131868131886E-6</v>
      </c>
      <c r="G2720" s="57">
        <f t="shared" si="294"/>
        <v>1.4868131868131883E-7</v>
      </c>
      <c r="H2720" s="4">
        <f t="shared" si="295"/>
        <v>2.3653846153846179E-8</v>
      </c>
      <c r="I2720">
        <v>100900</v>
      </c>
      <c r="J2720">
        <f t="shared" si="297"/>
        <v>1.8020520936570865</v>
      </c>
      <c r="K2720" s="50">
        <f t="shared" si="298"/>
        <v>306.81690796158938</v>
      </c>
      <c r="L2720" s="53">
        <f t="shared" si="296"/>
        <v>4.9761004622541822</v>
      </c>
      <c r="M2720">
        <v>11.200000000000001</v>
      </c>
      <c r="N2720">
        <v>30.200000000000003</v>
      </c>
      <c r="O2720">
        <v>583</v>
      </c>
      <c r="P2720">
        <v>38.53</v>
      </c>
      <c r="Q2720">
        <v>-8.8800000000000008</v>
      </c>
      <c r="R2720" s="7">
        <v>19.324000000000002</v>
      </c>
      <c r="S2720" s="8">
        <v>110190</v>
      </c>
      <c r="T2720">
        <v>2</v>
      </c>
      <c r="U2720" s="9">
        <v>14.345000000000001</v>
      </c>
      <c r="V2720" s="9">
        <v>14.324</v>
      </c>
      <c r="W2720" s="9">
        <v>14.148</v>
      </c>
      <c r="X2720" s="9">
        <v>14.247999999999999</v>
      </c>
      <c r="Y2720" s="9">
        <v>14.347</v>
      </c>
    </row>
    <row r="2721" spans="1:25" hidden="1" x14ac:dyDescent="0.3">
      <c r="A2721" t="s">
        <v>2954</v>
      </c>
      <c r="B2721" t="s">
        <v>2955</v>
      </c>
      <c r="C2721" t="s">
        <v>2956</v>
      </c>
      <c r="D2721" t="s">
        <v>77</v>
      </c>
      <c r="E2721" s="52">
        <f>Transportation!E2721/1000000</f>
        <v>2.9900000000000002E-6</v>
      </c>
      <c r="F2721" s="55">
        <f t="shared" si="293"/>
        <v>7.2285714285714362E-7</v>
      </c>
      <c r="G2721" s="57">
        <f t="shared" si="294"/>
        <v>7.2285714285714362E-8</v>
      </c>
      <c r="H2721" s="4">
        <f t="shared" si="295"/>
        <v>1.1500000000000012E-8</v>
      </c>
      <c r="I2721">
        <v>299100</v>
      </c>
      <c r="J2721">
        <f t="shared" si="297"/>
        <v>0.29555490220661984</v>
      </c>
      <c r="K2721" s="50">
        <f t="shared" ref="K2721:K2727" si="299">I2721*0.00065</f>
        <v>194.41499999999999</v>
      </c>
      <c r="L2721" s="53">
        <f t="shared" si="296"/>
        <v>0.51714275681249999</v>
      </c>
      <c r="M2721">
        <v>38.700000000000003</v>
      </c>
      <c r="N2721">
        <v>48.1</v>
      </c>
      <c r="O2721">
        <v>3090</v>
      </c>
      <c r="P2721">
        <v>18.45</v>
      </c>
      <c r="Q2721">
        <v>-67.150000000000006</v>
      </c>
      <c r="R2721" s="7">
        <v>64.334999999999994</v>
      </c>
      <c r="S2721">
        <v>0</v>
      </c>
      <c r="T2721">
        <v>6</v>
      </c>
      <c r="U2721" s="9" t="s">
        <v>3975</v>
      </c>
      <c r="V2721" s="9">
        <v>0</v>
      </c>
      <c r="W2721" s="9" t="s">
        <v>3975</v>
      </c>
      <c r="X2721" s="9" t="s">
        <v>3975</v>
      </c>
      <c r="Y2721" s="9" t="s">
        <v>3975</v>
      </c>
    </row>
    <row r="2722" spans="1:25" hidden="1" x14ac:dyDescent="0.3">
      <c r="A2722" t="s">
        <v>2954</v>
      </c>
      <c r="B2722" t="s">
        <v>2955</v>
      </c>
      <c r="C2722" t="s">
        <v>2957</v>
      </c>
      <c r="D2722" t="s">
        <v>77</v>
      </c>
      <c r="E2722" s="52">
        <f>Transportation!E2722/1000000</f>
        <v>7.1900000000000006E-6</v>
      </c>
      <c r="F2722" s="55">
        <f t="shared" si="293"/>
        <v>1.7382417582417601E-6</v>
      </c>
      <c r="G2722" s="57">
        <f t="shared" si="294"/>
        <v>1.7382417582417601E-7</v>
      </c>
      <c r="H2722" s="4">
        <f t="shared" si="295"/>
        <v>2.7653846153846182E-8</v>
      </c>
      <c r="I2722">
        <v>145600</v>
      </c>
      <c r="J2722">
        <f t="shared" si="297"/>
        <v>1.459993449519231</v>
      </c>
      <c r="K2722" s="50">
        <f t="shared" si="299"/>
        <v>94.64</v>
      </c>
      <c r="L2722" s="53">
        <f t="shared" si="296"/>
        <v>1.2435640205625003</v>
      </c>
      <c r="M2722">
        <v>21.900000000000002</v>
      </c>
      <c r="N2722">
        <v>31.1</v>
      </c>
      <c r="O2722">
        <v>601</v>
      </c>
      <c r="P2722">
        <v>18.46</v>
      </c>
      <c r="Q2722">
        <v>-66.75</v>
      </c>
      <c r="R2722" s="7">
        <v>19.334</v>
      </c>
      <c r="S2722">
        <v>0</v>
      </c>
      <c r="T2722">
        <v>1</v>
      </c>
      <c r="U2722" s="9" t="s">
        <v>3975</v>
      </c>
      <c r="V2722" s="9">
        <v>0</v>
      </c>
      <c r="W2722" s="9" t="s">
        <v>3975</v>
      </c>
      <c r="X2722" s="9" t="s">
        <v>3975</v>
      </c>
      <c r="Y2722" s="9" t="s">
        <v>3975</v>
      </c>
    </row>
    <row r="2723" spans="1:25" hidden="1" x14ac:dyDescent="0.3">
      <c r="A2723" t="s">
        <v>2954</v>
      </c>
      <c r="B2723" t="s">
        <v>2955</v>
      </c>
      <c r="C2723" t="s">
        <v>2958</v>
      </c>
      <c r="D2723" t="s">
        <v>77</v>
      </c>
      <c r="E2723" s="52">
        <f>Transportation!E2723/1000000</f>
        <v>2.7E-6</v>
      </c>
      <c r="F2723" s="55">
        <f t="shared" si="293"/>
        <v>6.5274725274725342E-7</v>
      </c>
      <c r="G2723" s="57">
        <f t="shared" si="294"/>
        <v>6.5274725274725345E-8</v>
      </c>
      <c r="H2723" s="4">
        <f t="shared" si="295"/>
        <v>1.0384615384615395E-8</v>
      </c>
      <c r="I2723">
        <v>230200</v>
      </c>
      <c r="J2723">
        <f t="shared" si="297"/>
        <v>0.3467702541268462</v>
      </c>
      <c r="K2723" s="50">
        <f t="shared" si="299"/>
        <v>149.63</v>
      </c>
      <c r="L2723" s="53">
        <f t="shared" si="296"/>
        <v>0.46698509812499994</v>
      </c>
      <c r="M2723">
        <v>47.300000000000004</v>
      </c>
      <c r="N2723">
        <v>33.5</v>
      </c>
      <c r="O2723">
        <v>2000</v>
      </c>
      <c r="P2723">
        <v>18.25</v>
      </c>
      <c r="Q2723">
        <v>-66.040000000000006</v>
      </c>
      <c r="R2723" s="7">
        <v>59.895000000000003</v>
      </c>
      <c r="S2723">
        <v>0</v>
      </c>
      <c r="T2723">
        <v>4</v>
      </c>
      <c r="U2723" s="9" t="s">
        <v>3975</v>
      </c>
      <c r="V2723" s="9">
        <v>0</v>
      </c>
      <c r="W2723" s="9" t="s">
        <v>3975</v>
      </c>
      <c r="X2723" s="9" t="s">
        <v>3975</v>
      </c>
      <c r="Y2723" s="9" t="s">
        <v>3975</v>
      </c>
    </row>
    <row r="2724" spans="1:25" hidden="1" x14ac:dyDescent="0.3">
      <c r="A2724" t="s">
        <v>2954</v>
      </c>
      <c r="B2724" t="s">
        <v>2955</v>
      </c>
      <c r="C2724" t="s">
        <v>2959</v>
      </c>
      <c r="D2724" t="s">
        <v>77</v>
      </c>
      <c r="E2724" s="52">
        <f>Transportation!E2724/1000000</f>
        <v>6.0099999999999994E-7</v>
      </c>
      <c r="F2724" s="55">
        <f t="shared" si="293"/>
        <v>1.4529670329670343E-7</v>
      </c>
      <c r="G2724" s="57">
        <f t="shared" si="294"/>
        <v>1.4529670329670344E-8</v>
      </c>
      <c r="H2724" s="4">
        <f t="shared" si="295"/>
        <v>2.3115384615384635E-9</v>
      </c>
      <c r="I2724">
        <v>119400</v>
      </c>
      <c r="J2724">
        <f t="shared" si="297"/>
        <v>0.14881733982412057</v>
      </c>
      <c r="K2724" s="50">
        <f t="shared" si="299"/>
        <v>77.61</v>
      </c>
      <c r="L2724" s="53">
        <f t="shared" si="296"/>
        <v>0.10394742369374999</v>
      </c>
      <c r="M2724">
        <v>38.700000000000003</v>
      </c>
      <c r="N2724">
        <v>19.200000000000003</v>
      </c>
      <c r="O2724">
        <v>5890</v>
      </c>
      <c r="P2724">
        <v>18.190000000000001</v>
      </c>
      <c r="Q2724">
        <v>-67.14</v>
      </c>
      <c r="R2724" s="7">
        <v>307.35000000000002</v>
      </c>
      <c r="S2724">
        <v>0</v>
      </c>
      <c r="T2724">
        <v>3</v>
      </c>
      <c r="U2724" s="9" t="s">
        <v>3975</v>
      </c>
      <c r="V2724" s="9">
        <v>0</v>
      </c>
      <c r="W2724" s="9" t="s">
        <v>3975</v>
      </c>
      <c r="X2724" s="9" t="s">
        <v>3975</v>
      </c>
      <c r="Y2724" s="9" t="s">
        <v>3975</v>
      </c>
    </row>
    <row r="2725" spans="1:25" hidden="1" x14ac:dyDescent="0.3">
      <c r="A2725" t="s">
        <v>2954</v>
      </c>
      <c r="B2725" t="s">
        <v>2955</v>
      </c>
      <c r="C2725" t="s">
        <v>2960</v>
      </c>
      <c r="D2725" t="s">
        <v>77</v>
      </c>
      <c r="E2725" s="52">
        <f>Transportation!E2725/1000000</f>
        <v>1.37E-6</v>
      </c>
      <c r="F2725" s="55">
        <f t="shared" si="293"/>
        <v>3.3120879120879158E-7</v>
      </c>
      <c r="G2725" s="57">
        <f t="shared" si="294"/>
        <v>3.3120879120879152E-8</v>
      </c>
      <c r="H2725" s="4">
        <f t="shared" si="295"/>
        <v>5.2692307692307745E-9</v>
      </c>
      <c r="I2725">
        <v>195000</v>
      </c>
      <c r="J2725">
        <f t="shared" si="297"/>
        <v>0.20771571153846155</v>
      </c>
      <c r="K2725" s="50">
        <f t="shared" si="299"/>
        <v>126.75</v>
      </c>
      <c r="L2725" s="53">
        <f t="shared" si="296"/>
        <v>0.23695169793749998</v>
      </c>
      <c r="M2725">
        <v>133</v>
      </c>
      <c r="N2725">
        <v>16.900000000000002</v>
      </c>
      <c r="O2725">
        <v>1930</v>
      </c>
      <c r="P2725">
        <v>18.02</v>
      </c>
      <c r="Q2725">
        <v>-66.62</v>
      </c>
      <c r="R2725" s="7">
        <v>113.97</v>
      </c>
      <c r="S2725">
        <v>0</v>
      </c>
      <c r="T2725">
        <v>9</v>
      </c>
      <c r="U2725" s="9" t="s">
        <v>3975</v>
      </c>
      <c r="V2725" s="9">
        <v>0</v>
      </c>
      <c r="W2725" s="9" t="s">
        <v>3975</v>
      </c>
      <c r="X2725" s="9" t="s">
        <v>3975</v>
      </c>
      <c r="Y2725" s="9" t="s">
        <v>3975</v>
      </c>
    </row>
    <row r="2726" spans="1:25" hidden="1" x14ac:dyDescent="0.3">
      <c r="A2726" t="s">
        <v>2954</v>
      </c>
      <c r="B2726" t="s">
        <v>2955</v>
      </c>
      <c r="C2726" t="s">
        <v>2961</v>
      </c>
      <c r="D2726" t="s">
        <v>77</v>
      </c>
      <c r="E2726" s="52">
        <f>Transportation!E2726/1000000</f>
        <v>5.0300000000000001E-6</v>
      </c>
      <c r="F2726" s="55">
        <f t="shared" si="293"/>
        <v>1.2160439560439573E-6</v>
      </c>
      <c r="G2726" s="57">
        <f t="shared" si="294"/>
        <v>1.2160439560439574E-7</v>
      </c>
      <c r="H2726" s="4">
        <f t="shared" si="295"/>
        <v>1.9346153846153865E-8</v>
      </c>
      <c r="I2726">
        <v>2217000</v>
      </c>
      <c r="J2726">
        <f t="shared" si="297"/>
        <v>6.7078861637347775E-2</v>
      </c>
      <c r="K2726" s="50">
        <f t="shared" si="299"/>
        <v>1441.05</v>
      </c>
      <c r="L2726" s="53">
        <f t="shared" si="296"/>
        <v>0.86997594206249995</v>
      </c>
      <c r="M2726">
        <v>332</v>
      </c>
      <c r="N2726">
        <v>122</v>
      </c>
      <c r="O2726">
        <v>3820</v>
      </c>
      <c r="P2726">
        <v>18.399999999999999</v>
      </c>
      <c r="Q2726">
        <v>-66.09</v>
      </c>
      <c r="R2726" s="7">
        <v>31.420999999999999</v>
      </c>
      <c r="S2726">
        <v>0</v>
      </c>
      <c r="T2726">
        <v>10</v>
      </c>
      <c r="U2726" s="9" t="s">
        <v>3975</v>
      </c>
      <c r="V2726" s="9">
        <v>0</v>
      </c>
      <c r="W2726" s="9" t="s">
        <v>3975</v>
      </c>
      <c r="X2726" s="9" t="s">
        <v>3975</v>
      </c>
      <c r="Y2726" s="9" t="s">
        <v>3975</v>
      </c>
    </row>
    <row r="2727" spans="1:25" hidden="1" x14ac:dyDescent="0.3">
      <c r="A2727" t="s">
        <v>2954</v>
      </c>
      <c r="B2727" t="s">
        <v>2955</v>
      </c>
      <c r="C2727" t="s">
        <v>2962</v>
      </c>
      <c r="D2727" t="s">
        <v>77</v>
      </c>
      <c r="E2727" s="52">
        <f>Transportation!E2727/1000000</f>
        <v>2.1499999999999997E-6</v>
      </c>
      <c r="F2727" s="55">
        <f t="shared" si="293"/>
        <v>5.1978021978022027E-7</v>
      </c>
      <c r="G2727" s="57">
        <f t="shared" si="294"/>
        <v>5.1978021978022027E-8</v>
      </c>
      <c r="H2727" s="4">
        <f t="shared" si="295"/>
        <v>8.2692307692307757E-9</v>
      </c>
      <c r="I2727">
        <v>108000</v>
      </c>
      <c r="J2727">
        <f t="shared" si="297"/>
        <v>0.58856996527777772</v>
      </c>
      <c r="K2727" s="50">
        <f t="shared" si="299"/>
        <v>70.2</v>
      </c>
      <c r="L2727" s="53">
        <f t="shared" si="296"/>
        <v>0.37185850406249993</v>
      </c>
      <c r="M2727">
        <v>18.5</v>
      </c>
      <c r="N2727">
        <v>25.1</v>
      </c>
      <c r="O2727">
        <v>1930</v>
      </c>
      <c r="P2727">
        <v>18.03</v>
      </c>
      <c r="Q2727">
        <v>-66.87</v>
      </c>
      <c r="R2727" s="7">
        <v>76.697999999999993</v>
      </c>
      <c r="S2727">
        <v>0</v>
      </c>
      <c r="T2727">
        <v>4</v>
      </c>
      <c r="U2727" s="9" t="s">
        <v>3975</v>
      </c>
      <c r="V2727" s="9">
        <v>0</v>
      </c>
      <c r="W2727" s="9" t="s">
        <v>3975</v>
      </c>
      <c r="X2727" s="9" t="s">
        <v>3975</v>
      </c>
      <c r="Y2727" s="9" t="s">
        <v>3975</v>
      </c>
    </row>
    <row r="2728" spans="1:25" hidden="1" x14ac:dyDescent="0.3">
      <c r="A2728" t="s">
        <v>2963</v>
      </c>
      <c r="B2728" t="s">
        <v>2964</v>
      </c>
      <c r="C2728" t="s">
        <v>2965</v>
      </c>
      <c r="D2728" t="s">
        <v>108</v>
      </c>
      <c r="E2728" s="52">
        <f>Transportation!E2728/1000000</f>
        <v>6.1600000000000003E-6</v>
      </c>
      <c r="F2728" s="55">
        <f t="shared" si="293"/>
        <v>1.4892307692307709E-6</v>
      </c>
      <c r="G2728" s="57">
        <f t="shared" si="294"/>
        <v>1.4892307692307708E-7</v>
      </c>
      <c r="H2728" s="4">
        <f t="shared" si="295"/>
        <v>2.3692307692307715E-8</v>
      </c>
      <c r="I2728">
        <v>500000</v>
      </c>
      <c r="J2728">
        <f t="shared" si="297"/>
        <v>0.36424542000000004</v>
      </c>
      <c r="K2728" s="50">
        <f>I2728*CVDQAT</f>
        <v>172.8300044673378</v>
      </c>
      <c r="L2728" s="53">
        <f t="shared" si="296"/>
        <v>0.566572838092266</v>
      </c>
      <c r="M2728">
        <v>268</v>
      </c>
      <c r="N2728">
        <v>30.6</v>
      </c>
      <c r="O2728">
        <v>569</v>
      </c>
      <c r="P2728">
        <v>25.29</v>
      </c>
      <c r="Q2728">
        <v>51.47</v>
      </c>
      <c r="R2728" s="7">
        <v>18.63</v>
      </c>
      <c r="S2728" s="8">
        <v>344890</v>
      </c>
      <c r="T2728">
        <v>10</v>
      </c>
      <c r="U2728" s="9">
        <v>51.006</v>
      </c>
      <c r="V2728" s="9">
        <v>46.978000000000002</v>
      </c>
      <c r="W2728" s="9">
        <v>49.137</v>
      </c>
      <c r="X2728" s="9">
        <v>52.265000000000001</v>
      </c>
      <c r="Y2728" s="9">
        <v>55.643999999999998</v>
      </c>
    </row>
    <row r="2729" spans="1:25" hidden="1" x14ac:dyDescent="0.3">
      <c r="A2729" t="s">
        <v>2966</v>
      </c>
      <c r="B2729" t="s">
        <v>2967</v>
      </c>
      <c r="C2729" t="s">
        <v>2968</v>
      </c>
      <c r="D2729" t="s">
        <v>29</v>
      </c>
      <c r="E2729" s="52">
        <f>Transportation!E2729/1000000</f>
        <v>9.1099999999999992E-6</v>
      </c>
      <c r="F2729" s="55">
        <f t="shared" si="293"/>
        <v>2.2024175824175846E-6</v>
      </c>
      <c r="G2729" s="57">
        <f t="shared" si="294"/>
        <v>2.2024175824175844E-7</v>
      </c>
      <c r="H2729" s="4">
        <f t="shared" si="295"/>
        <v>3.5038461538461568E-8</v>
      </c>
      <c r="I2729">
        <v>176200</v>
      </c>
      <c r="J2729">
        <f t="shared" si="297"/>
        <v>1.5286070729284902</v>
      </c>
      <c r="K2729" s="50">
        <f t="shared" ref="K2729:K2753" si="300">I2729*CVDROU</f>
        <v>1358.2455904655631</v>
      </c>
      <c r="L2729" s="53">
        <f t="shared" si="296"/>
        <v>18.686014347236338</v>
      </c>
      <c r="M2729">
        <v>47.800000000000004</v>
      </c>
      <c r="N2729">
        <v>25.5</v>
      </c>
      <c r="O2729">
        <v>338</v>
      </c>
      <c r="P2729">
        <v>46.18</v>
      </c>
      <c r="Q2729">
        <v>21.31</v>
      </c>
      <c r="R2729" s="7">
        <v>13.272</v>
      </c>
      <c r="S2729" s="8">
        <v>146790</v>
      </c>
      <c r="T2729">
        <v>4</v>
      </c>
      <c r="U2729" s="9">
        <v>19.478000000000002</v>
      </c>
      <c r="V2729" s="9">
        <v>19.463000000000001</v>
      </c>
      <c r="W2729" s="9">
        <v>19.401</v>
      </c>
      <c r="X2729" s="9">
        <v>19.449000000000002</v>
      </c>
      <c r="Y2729" s="9">
        <v>19.545999999999999</v>
      </c>
    </row>
    <row r="2730" spans="1:25" hidden="1" x14ac:dyDescent="0.3">
      <c r="A2730" t="s">
        <v>2966</v>
      </c>
      <c r="B2730" t="s">
        <v>2967</v>
      </c>
      <c r="C2730" t="s">
        <v>2969</v>
      </c>
      <c r="D2730" t="s">
        <v>29</v>
      </c>
      <c r="E2730" s="52">
        <f>Transportation!E2730/1000000</f>
        <v>8.2799999999999987E-6</v>
      </c>
      <c r="F2730" s="55">
        <f t="shared" si="293"/>
        <v>2.0017582417582436E-6</v>
      </c>
      <c r="G2730" s="57">
        <f t="shared" si="294"/>
        <v>2.0017582417582435E-7</v>
      </c>
      <c r="H2730" s="4">
        <f t="shared" si="295"/>
        <v>3.1846153846153871E-8</v>
      </c>
      <c r="I2730">
        <v>181000</v>
      </c>
      <c r="J2730">
        <f t="shared" si="297"/>
        <v>1.3524933977900551</v>
      </c>
      <c r="K2730" s="50">
        <f t="shared" si="300"/>
        <v>1395.2466054158167</v>
      </c>
      <c r="L2730" s="53">
        <f t="shared" si="296"/>
        <v>16.983556399024902</v>
      </c>
      <c r="M2730">
        <v>48.400000000000006</v>
      </c>
      <c r="N2730">
        <v>26</v>
      </c>
      <c r="O2730">
        <v>408</v>
      </c>
      <c r="P2730">
        <v>46.57</v>
      </c>
      <c r="Q2730">
        <v>26.92</v>
      </c>
      <c r="R2730" s="7">
        <v>15.68</v>
      </c>
      <c r="S2730" s="8">
        <v>208550</v>
      </c>
      <c r="T2730">
        <v>4</v>
      </c>
      <c r="U2730" s="9">
        <v>16.314</v>
      </c>
      <c r="V2730" s="9">
        <v>16.202999999999999</v>
      </c>
      <c r="W2730" s="9">
        <v>15.782999999999999</v>
      </c>
      <c r="X2730" s="9">
        <v>16.004999999999999</v>
      </c>
      <c r="Y2730" s="9">
        <v>16.324999999999999</v>
      </c>
    </row>
    <row r="2731" spans="1:25" hidden="1" x14ac:dyDescent="0.3">
      <c r="A2731" t="s">
        <v>2966</v>
      </c>
      <c r="B2731" t="s">
        <v>2967</v>
      </c>
      <c r="C2731" t="s">
        <v>2970</v>
      </c>
      <c r="D2731" t="s">
        <v>29</v>
      </c>
      <c r="E2731" s="52">
        <f>Transportation!E2731/1000000</f>
        <v>1.59E-5</v>
      </c>
      <c r="F2731" s="55">
        <f t="shared" si="293"/>
        <v>3.8439560439560476E-6</v>
      </c>
      <c r="G2731" s="57">
        <f t="shared" si="294"/>
        <v>3.843956043956048E-7</v>
      </c>
      <c r="H2731" s="4">
        <f t="shared" si="295"/>
        <v>6.1153846153846214E-8</v>
      </c>
      <c r="I2731">
        <v>140100</v>
      </c>
      <c r="J2731">
        <f t="shared" si="297"/>
        <v>3.3553851713062097</v>
      </c>
      <c r="K2731" s="50">
        <f t="shared" si="300"/>
        <v>1079.9671238605299</v>
      </c>
      <c r="L2731" s="53">
        <f t="shared" si="296"/>
        <v>32.613351056098551</v>
      </c>
      <c r="M2731">
        <v>14.600000000000001</v>
      </c>
      <c r="N2731">
        <v>36.6</v>
      </c>
      <c r="O2731">
        <v>300</v>
      </c>
      <c r="P2731">
        <v>47.66</v>
      </c>
      <c r="Q2731">
        <v>23.58</v>
      </c>
      <c r="R2731" s="7">
        <v>8.1832999999999991</v>
      </c>
      <c r="S2731">
        <v>62234</v>
      </c>
      <c r="T2731">
        <v>2</v>
      </c>
      <c r="U2731" s="9">
        <v>15.875999999999999</v>
      </c>
      <c r="V2731" s="9">
        <v>15.831</v>
      </c>
      <c r="W2731" s="9">
        <v>15.537000000000001</v>
      </c>
      <c r="X2731" s="9">
        <v>15.709</v>
      </c>
      <c r="Y2731" s="9">
        <v>15.882</v>
      </c>
    </row>
    <row r="2732" spans="1:25" hidden="1" x14ac:dyDescent="0.3">
      <c r="A2732" t="s">
        <v>2966</v>
      </c>
      <c r="B2732" t="s">
        <v>2967</v>
      </c>
      <c r="C2732" t="s">
        <v>2971</v>
      </c>
      <c r="D2732" t="s">
        <v>29</v>
      </c>
      <c r="E2732" s="52">
        <f>Transportation!E2732/1000000</f>
        <v>9.0400000000000015E-6</v>
      </c>
      <c r="F2732" s="55">
        <f t="shared" si="293"/>
        <v>2.1854945054945079E-6</v>
      </c>
      <c r="G2732" s="57">
        <f t="shared" si="294"/>
        <v>2.1854945054945082E-7</v>
      </c>
      <c r="H2732" s="4">
        <f t="shared" si="295"/>
        <v>3.4769230769230806E-8</v>
      </c>
      <c r="I2732">
        <v>117200</v>
      </c>
      <c r="J2732">
        <f t="shared" si="297"/>
        <v>2.2804691979522187</v>
      </c>
      <c r="K2732" s="50">
        <f t="shared" si="300"/>
        <v>903.44144836869464</v>
      </c>
      <c r="L2732" s="53">
        <f t="shared" si="296"/>
        <v>18.54243355642333</v>
      </c>
      <c r="M2732">
        <v>20.900000000000002</v>
      </c>
      <c r="N2732">
        <v>25.700000000000003</v>
      </c>
      <c r="O2732">
        <v>381</v>
      </c>
      <c r="P2732">
        <v>47.75</v>
      </c>
      <c r="Q2732">
        <v>26.66</v>
      </c>
      <c r="R2732" s="7">
        <v>14.84</v>
      </c>
      <c r="S2732">
        <v>70540</v>
      </c>
      <c r="T2732">
        <v>1</v>
      </c>
      <c r="U2732" s="9">
        <v>14.794</v>
      </c>
      <c r="V2732" s="9">
        <v>14.794</v>
      </c>
      <c r="W2732" s="9">
        <v>14.794</v>
      </c>
      <c r="X2732" s="9">
        <v>14.794</v>
      </c>
      <c r="Y2732" s="9">
        <v>14.794</v>
      </c>
    </row>
    <row r="2733" spans="1:25" hidden="1" x14ac:dyDescent="0.3">
      <c r="A2733" t="s">
        <v>2966</v>
      </c>
      <c r="B2733" t="s">
        <v>2967</v>
      </c>
      <c r="C2733" t="s">
        <v>2972</v>
      </c>
      <c r="D2733" t="s">
        <v>29</v>
      </c>
      <c r="E2733" s="52">
        <f>Transportation!E2733/1000000</f>
        <v>8.390000000000001E-6</v>
      </c>
      <c r="F2733" s="55">
        <f t="shared" si="293"/>
        <v>2.0283516483516507E-6</v>
      </c>
      <c r="G2733" s="57">
        <f t="shared" si="294"/>
        <v>2.0283516483516508E-7</v>
      </c>
      <c r="H2733" s="4">
        <f t="shared" si="295"/>
        <v>3.2269230769230804E-8</v>
      </c>
      <c r="I2733">
        <v>219700</v>
      </c>
      <c r="J2733">
        <f t="shared" si="297"/>
        <v>1.1290555131998181</v>
      </c>
      <c r="K2733" s="50">
        <f t="shared" si="300"/>
        <v>1693.5672884522373</v>
      </c>
      <c r="L2733" s="53">
        <f t="shared" si="296"/>
        <v>17.209183356016787</v>
      </c>
      <c r="M2733">
        <v>56.400000000000006</v>
      </c>
      <c r="N2733">
        <v>29.3</v>
      </c>
      <c r="O2733">
        <v>443</v>
      </c>
      <c r="P2733">
        <v>45.26</v>
      </c>
      <c r="Q2733">
        <v>27.96</v>
      </c>
      <c r="R2733" s="7">
        <v>15.132</v>
      </c>
      <c r="S2733" s="8">
        <v>250300</v>
      </c>
      <c r="T2733">
        <v>6</v>
      </c>
      <c r="U2733" s="9">
        <v>18.966000000000001</v>
      </c>
      <c r="V2733" s="9">
        <v>19.084</v>
      </c>
      <c r="W2733" s="9">
        <v>18.381</v>
      </c>
      <c r="X2733" s="9">
        <v>19.085999999999999</v>
      </c>
      <c r="Y2733" s="9">
        <v>20.126999999999999</v>
      </c>
    </row>
    <row r="2734" spans="1:25" hidden="1" x14ac:dyDescent="0.3">
      <c r="A2734" t="s">
        <v>2966</v>
      </c>
      <c r="B2734" t="s">
        <v>2967</v>
      </c>
      <c r="C2734" t="s">
        <v>2973</v>
      </c>
      <c r="D2734" t="s">
        <v>29</v>
      </c>
      <c r="E2734" s="52">
        <f>Transportation!E2734/1000000</f>
        <v>2.0400000000000001E-5</v>
      </c>
      <c r="F2734" s="55">
        <f t="shared" si="293"/>
        <v>4.9318681318681375E-6</v>
      </c>
      <c r="G2734" s="57">
        <f t="shared" si="294"/>
        <v>4.9318681318681377E-7</v>
      </c>
      <c r="H2734" s="4">
        <f t="shared" si="295"/>
        <v>7.8461538461538535E-8</v>
      </c>
      <c r="I2734">
        <v>292000</v>
      </c>
      <c r="J2734">
        <f t="shared" si="297"/>
        <v>2.065526198630137</v>
      </c>
      <c r="K2734" s="50">
        <f t="shared" si="300"/>
        <v>2250.8950761404335</v>
      </c>
      <c r="L2734" s="53">
        <f t="shared" si="296"/>
        <v>41.843544751220783</v>
      </c>
      <c r="M2734">
        <v>56.800000000000004</v>
      </c>
      <c r="N2734">
        <v>38.700000000000003</v>
      </c>
      <c r="O2734">
        <v>221</v>
      </c>
      <c r="P2734">
        <v>45.65</v>
      </c>
      <c r="Q2734">
        <v>25.63</v>
      </c>
      <c r="R2734" s="7">
        <v>5.6957000000000004</v>
      </c>
      <c r="S2734" s="8">
        <v>185560</v>
      </c>
      <c r="T2734">
        <v>4</v>
      </c>
      <c r="U2734" s="9">
        <v>19.283999999999999</v>
      </c>
      <c r="V2734" s="9">
        <v>19.231000000000002</v>
      </c>
      <c r="W2734" s="9">
        <v>18.332000000000001</v>
      </c>
      <c r="X2734" s="9">
        <v>18.841999999999999</v>
      </c>
      <c r="Y2734" s="9">
        <v>19.401</v>
      </c>
    </row>
    <row r="2735" spans="1:25" hidden="1" x14ac:dyDescent="0.3">
      <c r="A2735" t="s">
        <v>2966</v>
      </c>
      <c r="B2735" t="s">
        <v>2967</v>
      </c>
      <c r="C2735" t="s">
        <v>2974</v>
      </c>
      <c r="D2735" t="s">
        <v>29</v>
      </c>
      <c r="E2735" s="52">
        <f>Transportation!E2735/1000000</f>
        <v>3.7800000000000004E-5</v>
      </c>
      <c r="F2735" s="55">
        <f t="shared" si="293"/>
        <v>9.138461538461549E-6</v>
      </c>
      <c r="G2735" s="57">
        <f t="shared" si="294"/>
        <v>9.1384615384615485E-7</v>
      </c>
      <c r="H2735" s="4">
        <f t="shared" si="295"/>
        <v>1.4538461538461554E-7</v>
      </c>
      <c r="I2735">
        <v>2009000</v>
      </c>
      <c r="J2735">
        <f t="shared" si="297"/>
        <v>0.55628231707317077</v>
      </c>
      <c r="K2735" s="50">
        <f t="shared" si="300"/>
        <v>15486.466465637435</v>
      </c>
      <c r="L2735" s="53">
        <f t="shared" si="296"/>
        <v>77.533627039026754</v>
      </c>
      <c r="M2735">
        <v>281</v>
      </c>
      <c r="N2735">
        <v>120</v>
      </c>
      <c r="O2735">
        <v>350</v>
      </c>
      <c r="P2735">
        <v>44.44</v>
      </c>
      <c r="Q2735">
        <v>26.1</v>
      </c>
      <c r="R2735" s="7">
        <v>2.9214000000000002</v>
      </c>
      <c r="S2735" s="8">
        <v>2129000</v>
      </c>
      <c r="T2735">
        <v>11</v>
      </c>
      <c r="U2735" s="9">
        <v>23.204999999999998</v>
      </c>
      <c r="V2735" s="9">
        <v>22.835999999999999</v>
      </c>
      <c r="W2735" s="9">
        <v>21.475999999999999</v>
      </c>
      <c r="X2735" s="9">
        <v>22.530999999999999</v>
      </c>
      <c r="Y2735" s="9">
        <v>23.582000000000001</v>
      </c>
    </row>
    <row r="2736" spans="1:25" hidden="1" x14ac:dyDescent="0.3">
      <c r="A2736" t="s">
        <v>2966</v>
      </c>
      <c r="B2736" t="s">
        <v>2967</v>
      </c>
      <c r="C2736" t="s">
        <v>2975</v>
      </c>
      <c r="D2736" t="s">
        <v>29</v>
      </c>
      <c r="E2736" s="52">
        <f>Transportation!E2736/1000000</f>
        <v>6.9199999999999998E-6</v>
      </c>
      <c r="F2736" s="55">
        <f t="shared" si="293"/>
        <v>1.6729670329670346E-6</v>
      </c>
      <c r="G2736" s="57">
        <f t="shared" si="294"/>
        <v>1.6729670329670347E-7</v>
      </c>
      <c r="H2736" s="4">
        <f t="shared" si="295"/>
        <v>2.661538461538464E-8</v>
      </c>
      <c r="I2736">
        <v>136900</v>
      </c>
      <c r="J2736">
        <f t="shared" si="297"/>
        <v>1.4944659970781593</v>
      </c>
      <c r="K2736" s="50">
        <f t="shared" si="300"/>
        <v>1055.2997805603609</v>
      </c>
      <c r="L2736" s="53">
        <f t="shared" si="296"/>
        <v>14.193986748943521</v>
      </c>
      <c r="M2736">
        <v>46.900000000000006</v>
      </c>
      <c r="N2736">
        <v>20</v>
      </c>
      <c r="O2736">
        <v>366</v>
      </c>
      <c r="P2736">
        <v>45.16</v>
      </c>
      <c r="Q2736">
        <v>26.82</v>
      </c>
      <c r="R2736" s="7">
        <v>18.300999999999998</v>
      </c>
      <c r="S2736" s="8">
        <v>138690</v>
      </c>
      <c r="T2736">
        <v>4</v>
      </c>
      <c r="U2736" s="9">
        <v>20.556000000000001</v>
      </c>
      <c r="V2736" s="9">
        <v>20.498999999999999</v>
      </c>
      <c r="W2736" s="9">
        <v>20.03</v>
      </c>
      <c r="X2736" s="9">
        <v>20.295999999999999</v>
      </c>
      <c r="Y2736" s="9">
        <v>20.561</v>
      </c>
    </row>
    <row r="2737" spans="1:25" hidden="1" x14ac:dyDescent="0.3">
      <c r="A2737" t="s">
        <v>2966</v>
      </c>
      <c r="B2737" t="s">
        <v>2967</v>
      </c>
      <c r="C2737" t="s">
        <v>2976</v>
      </c>
      <c r="D2737" t="s">
        <v>29</v>
      </c>
      <c r="E2737" s="52">
        <f>Transportation!E2737/1000000</f>
        <v>1.8199999999999999E-5</v>
      </c>
      <c r="F2737" s="55">
        <f t="shared" si="293"/>
        <v>4.4000000000000045E-6</v>
      </c>
      <c r="G2737" s="57">
        <f t="shared" si="294"/>
        <v>4.4000000000000045E-7</v>
      </c>
      <c r="H2737" s="4">
        <f t="shared" si="295"/>
        <v>7.0000000000000058E-8</v>
      </c>
      <c r="I2737">
        <v>320100</v>
      </c>
      <c r="J2737">
        <f t="shared" si="297"/>
        <v>1.681005388940956</v>
      </c>
      <c r="K2737" s="50">
        <f t="shared" si="300"/>
        <v>2467.505184495044</v>
      </c>
      <c r="L2737" s="53">
        <f t="shared" si="296"/>
        <v>37.331005611383247</v>
      </c>
      <c r="M2737">
        <v>40.400000000000006</v>
      </c>
      <c r="N2737">
        <v>50.300000000000004</v>
      </c>
      <c r="O2737">
        <v>337</v>
      </c>
      <c r="P2737">
        <v>46.78</v>
      </c>
      <c r="Q2737">
        <v>23.6</v>
      </c>
      <c r="R2737" s="7">
        <v>6.6999000000000004</v>
      </c>
      <c r="S2737" s="8">
        <v>324040</v>
      </c>
      <c r="T2737">
        <v>5</v>
      </c>
      <c r="U2737" s="9">
        <v>15.598000000000001</v>
      </c>
      <c r="V2737" s="9">
        <v>15.653</v>
      </c>
      <c r="W2737" s="9">
        <v>15.438000000000001</v>
      </c>
      <c r="X2737" s="9">
        <v>15.930999999999999</v>
      </c>
      <c r="Y2737" s="9">
        <v>16.03</v>
      </c>
    </row>
    <row r="2738" spans="1:25" hidden="1" x14ac:dyDescent="0.3">
      <c r="A2738" t="s">
        <v>2966</v>
      </c>
      <c r="B2738" t="s">
        <v>2967</v>
      </c>
      <c r="C2738" t="s">
        <v>2977</v>
      </c>
      <c r="D2738" t="s">
        <v>29</v>
      </c>
      <c r="E2738" s="52">
        <f>Transportation!E2738/1000000</f>
        <v>5.1599999999999997E-6</v>
      </c>
      <c r="F2738" s="55">
        <f t="shared" si="293"/>
        <v>1.2474725274725287E-6</v>
      </c>
      <c r="G2738" s="57">
        <f t="shared" si="294"/>
        <v>1.2474725274725288E-7</v>
      </c>
      <c r="H2738" s="4">
        <f t="shared" si="295"/>
        <v>1.9846153846153863E-8</v>
      </c>
      <c r="I2738">
        <v>318100</v>
      </c>
      <c r="J2738">
        <f t="shared" si="297"/>
        <v>0.47958923294561456</v>
      </c>
      <c r="K2738" s="50">
        <f t="shared" si="300"/>
        <v>2452.0880949324383</v>
      </c>
      <c r="L2738" s="53">
        <f t="shared" si="296"/>
        <v>10.583955437073493</v>
      </c>
      <c r="M2738">
        <v>87.300000000000011</v>
      </c>
      <c r="N2738">
        <v>34</v>
      </c>
      <c r="O2738">
        <v>843</v>
      </c>
      <c r="P2738">
        <v>44.25</v>
      </c>
      <c r="Q2738">
        <v>28.61</v>
      </c>
      <c r="R2738" s="7">
        <v>24.777000000000001</v>
      </c>
      <c r="S2738" s="8">
        <v>149500</v>
      </c>
      <c r="T2738">
        <v>6</v>
      </c>
      <c r="U2738" s="9">
        <v>15.023999999999999</v>
      </c>
      <c r="V2738" s="9">
        <v>9.5053999999999998</v>
      </c>
      <c r="W2738" s="9">
        <v>14.695</v>
      </c>
      <c r="X2738" s="9">
        <v>15.166</v>
      </c>
      <c r="Y2738" s="9">
        <v>15.339</v>
      </c>
    </row>
    <row r="2739" spans="1:25" hidden="1" x14ac:dyDescent="0.3">
      <c r="A2739" t="s">
        <v>2966</v>
      </c>
      <c r="B2739" t="s">
        <v>2967</v>
      </c>
      <c r="C2739" t="s">
        <v>2978</v>
      </c>
      <c r="D2739" t="s">
        <v>29</v>
      </c>
      <c r="E2739" s="52">
        <f>Transportation!E2739/1000000</f>
        <v>1.5800000000000001E-5</v>
      </c>
      <c r="F2739" s="55">
        <f t="shared" si="293"/>
        <v>3.8197802197802238E-6</v>
      </c>
      <c r="G2739" s="57">
        <f t="shared" si="294"/>
        <v>3.8197802197802241E-7</v>
      </c>
      <c r="H2739" s="4">
        <f t="shared" si="295"/>
        <v>6.0769230769230834E-8</v>
      </c>
      <c r="I2739">
        <v>302900</v>
      </c>
      <c r="J2739">
        <f t="shared" si="297"/>
        <v>1.5422017992736876</v>
      </c>
      <c r="K2739" s="50">
        <f t="shared" si="300"/>
        <v>2334.9182142566347</v>
      </c>
      <c r="L2739" s="53">
        <f t="shared" si="296"/>
        <v>32.408235640651384</v>
      </c>
      <c r="M2739">
        <v>49.900000000000006</v>
      </c>
      <c r="N2739">
        <v>42.900000000000006</v>
      </c>
      <c r="O2739">
        <v>338</v>
      </c>
      <c r="P2739">
        <v>44.32</v>
      </c>
      <c r="Q2739">
        <v>23.8</v>
      </c>
      <c r="R2739" s="7">
        <v>7.8860999999999999</v>
      </c>
      <c r="S2739" s="8">
        <v>324420</v>
      </c>
      <c r="T2739">
        <v>4</v>
      </c>
      <c r="U2739" s="9">
        <v>20.65</v>
      </c>
      <c r="V2739" s="9">
        <v>20.687999999999999</v>
      </c>
      <c r="W2739" s="9">
        <v>20.079000000000001</v>
      </c>
      <c r="X2739" s="9">
        <v>20.585999999999999</v>
      </c>
      <c r="Y2739" s="9">
        <v>20.899000000000001</v>
      </c>
    </row>
    <row r="2740" spans="1:25" hidden="1" x14ac:dyDescent="0.3">
      <c r="A2740" t="s">
        <v>2966</v>
      </c>
      <c r="B2740" t="s">
        <v>2967</v>
      </c>
      <c r="C2740" t="s">
        <v>2979</v>
      </c>
      <c r="D2740" t="s">
        <v>29</v>
      </c>
      <c r="E2740" s="52">
        <f>Transportation!E2740/1000000</f>
        <v>8.6799999999999999E-6</v>
      </c>
      <c r="F2740" s="55">
        <f t="shared" si="293"/>
        <v>2.0984615384615406E-6</v>
      </c>
      <c r="G2740" s="57">
        <f t="shared" si="294"/>
        <v>2.0984615384615406E-7</v>
      </c>
      <c r="H2740" s="4">
        <f t="shared" si="295"/>
        <v>3.3384615384615417E-8</v>
      </c>
      <c r="I2740">
        <v>106600</v>
      </c>
      <c r="J2740">
        <f t="shared" si="297"/>
        <v>2.4073870075046901</v>
      </c>
      <c r="K2740" s="50">
        <f t="shared" si="300"/>
        <v>821.73087368688437</v>
      </c>
      <c r="L2740" s="53">
        <f t="shared" si="296"/>
        <v>17.804018060813547</v>
      </c>
      <c r="M2740">
        <v>18.7</v>
      </c>
      <c r="N2740">
        <v>24.6</v>
      </c>
      <c r="O2740">
        <v>360</v>
      </c>
      <c r="P2740">
        <v>44.64</v>
      </c>
      <c r="Q2740">
        <v>22.67</v>
      </c>
      <c r="R2740" s="7">
        <v>14.625</v>
      </c>
      <c r="S2740" s="8">
        <v>104970</v>
      </c>
      <c r="T2740">
        <v>3</v>
      </c>
      <c r="U2740" s="9">
        <v>19.109000000000002</v>
      </c>
      <c r="V2740" s="9">
        <v>19.097000000000001</v>
      </c>
      <c r="W2740" s="9">
        <v>18.527000000000001</v>
      </c>
      <c r="X2740" s="9">
        <v>19.013000000000002</v>
      </c>
      <c r="Y2740" s="9">
        <v>19.11</v>
      </c>
    </row>
    <row r="2741" spans="1:25" hidden="1" x14ac:dyDescent="0.3">
      <c r="A2741" t="s">
        <v>2966</v>
      </c>
      <c r="B2741" t="s">
        <v>2967</v>
      </c>
      <c r="C2741" t="s">
        <v>2980</v>
      </c>
      <c r="D2741" t="s">
        <v>29</v>
      </c>
      <c r="E2741" s="52">
        <f>Transportation!E2741/1000000</f>
        <v>7.5299999999999999E-6</v>
      </c>
      <c r="F2741" s="55">
        <f t="shared" si="293"/>
        <v>1.8204395604395624E-6</v>
      </c>
      <c r="G2741" s="57">
        <f t="shared" si="294"/>
        <v>1.8204395604395623E-7</v>
      </c>
      <c r="H2741" s="4">
        <f t="shared" si="295"/>
        <v>2.8961538461538489E-8</v>
      </c>
      <c r="I2741">
        <v>101800</v>
      </c>
      <c r="J2741">
        <f t="shared" si="297"/>
        <v>2.1869083865422394</v>
      </c>
      <c r="K2741" s="50">
        <f t="shared" si="300"/>
        <v>784.7298587366306</v>
      </c>
      <c r="L2741" s="53">
        <f t="shared" si="296"/>
        <v>15.445190783171197</v>
      </c>
      <c r="M2741">
        <v>18.3</v>
      </c>
      <c r="N2741">
        <v>23.8</v>
      </c>
      <c r="O2741">
        <v>415</v>
      </c>
      <c r="P2741">
        <v>45.69</v>
      </c>
      <c r="Q2741">
        <v>27.18</v>
      </c>
      <c r="R2741" s="7">
        <v>17.446000000000002</v>
      </c>
      <c r="S2741" s="8">
        <v>136530</v>
      </c>
      <c r="T2741">
        <v>4</v>
      </c>
      <c r="U2741" s="9">
        <v>19.007999999999999</v>
      </c>
      <c r="V2741" s="9">
        <v>18.922999999999998</v>
      </c>
      <c r="W2741" s="9">
        <v>18.332000000000001</v>
      </c>
      <c r="X2741" s="9">
        <v>19.183</v>
      </c>
      <c r="Y2741" s="9">
        <v>19.788</v>
      </c>
    </row>
    <row r="2742" spans="1:25" hidden="1" x14ac:dyDescent="0.3">
      <c r="A2742" t="s">
        <v>2966</v>
      </c>
      <c r="B2742" t="s">
        <v>2967</v>
      </c>
      <c r="C2742" t="s">
        <v>2981</v>
      </c>
      <c r="D2742" t="s">
        <v>29</v>
      </c>
      <c r="E2742" s="52">
        <f>Transportation!E2742/1000000</f>
        <v>8.8200000000000003E-6</v>
      </c>
      <c r="F2742" s="55">
        <f t="shared" si="293"/>
        <v>2.1323076923076947E-6</v>
      </c>
      <c r="G2742" s="57">
        <f t="shared" si="294"/>
        <v>2.1323076923076946E-7</v>
      </c>
      <c r="H2742" s="4">
        <f t="shared" si="295"/>
        <v>3.3923076923076955E-8</v>
      </c>
      <c r="I2742">
        <v>304100</v>
      </c>
      <c r="J2742">
        <f t="shared" si="297"/>
        <v>0.85750281979611975</v>
      </c>
      <c r="K2742" s="50">
        <f t="shared" si="300"/>
        <v>2344.1684679941982</v>
      </c>
      <c r="L2742" s="53">
        <f t="shared" si="296"/>
        <v>18.091179642439574</v>
      </c>
      <c r="M2742">
        <v>93.4</v>
      </c>
      <c r="N2742">
        <v>31.5</v>
      </c>
      <c r="O2742">
        <v>443</v>
      </c>
      <c r="P2742">
        <v>45.43</v>
      </c>
      <c r="Q2742">
        <v>28.01</v>
      </c>
      <c r="R2742" s="7">
        <v>14.071</v>
      </c>
      <c r="S2742" s="8">
        <v>236880</v>
      </c>
      <c r="T2742">
        <v>7</v>
      </c>
      <c r="U2742" s="9">
        <v>19.751000000000001</v>
      </c>
      <c r="V2742" s="9">
        <v>19.605</v>
      </c>
      <c r="W2742" s="9">
        <v>18.77</v>
      </c>
      <c r="X2742" s="9">
        <v>19.739999999999998</v>
      </c>
      <c r="Y2742" s="9">
        <v>20.126999999999999</v>
      </c>
    </row>
    <row r="2743" spans="1:25" hidden="1" x14ac:dyDescent="0.3">
      <c r="A2743" t="s">
        <v>2966</v>
      </c>
      <c r="B2743" t="s">
        <v>2967</v>
      </c>
      <c r="C2743" t="s">
        <v>2982</v>
      </c>
      <c r="D2743" t="s">
        <v>29</v>
      </c>
      <c r="E2743" s="52">
        <f>Transportation!E2743/1000000</f>
        <v>1.4E-5</v>
      </c>
      <c r="F2743" s="55">
        <f t="shared" si="293"/>
        <v>3.3846153846153881E-6</v>
      </c>
      <c r="G2743" s="57">
        <f t="shared" si="294"/>
        <v>3.3846153846153882E-7</v>
      </c>
      <c r="H2743" s="4">
        <f t="shared" si="295"/>
        <v>5.3846153846153896E-8</v>
      </c>
      <c r="I2743">
        <v>325500</v>
      </c>
      <c r="J2743">
        <f t="shared" si="297"/>
        <v>1.2716290322580646</v>
      </c>
      <c r="K2743" s="50">
        <f t="shared" si="300"/>
        <v>2509.1313263140792</v>
      </c>
      <c r="L2743" s="53">
        <f t="shared" si="296"/>
        <v>28.716158162602497</v>
      </c>
      <c r="M2743">
        <v>54.900000000000006</v>
      </c>
      <c r="N2743">
        <v>43.900000000000006</v>
      </c>
      <c r="O2743">
        <v>398</v>
      </c>
      <c r="P2743">
        <v>47.15</v>
      </c>
      <c r="Q2743">
        <v>27.59</v>
      </c>
      <c r="R2743" s="7">
        <v>9.0543999999999993</v>
      </c>
      <c r="S2743" s="8">
        <v>309470</v>
      </c>
      <c r="T2743">
        <v>4</v>
      </c>
      <c r="U2743" s="9">
        <v>15.315</v>
      </c>
      <c r="V2743" s="9">
        <v>15.295</v>
      </c>
      <c r="W2743" s="9">
        <v>14.496</v>
      </c>
      <c r="X2743" s="9">
        <v>15.090999999999999</v>
      </c>
      <c r="Y2743" s="9">
        <v>15.537000000000001</v>
      </c>
    </row>
    <row r="2744" spans="1:25" hidden="1" x14ac:dyDescent="0.3">
      <c r="A2744" t="s">
        <v>2966</v>
      </c>
      <c r="B2744" t="s">
        <v>2967</v>
      </c>
      <c r="C2744" t="s">
        <v>2983</v>
      </c>
      <c r="D2744" t="s">
        <v>29</v>
      </c>
      <c r="E2744" s="52">
        <f>Transportation!E2744/1000000</f>
        <v>1.1400000000000001E-5</v>
      </c>
      <c r="F2744" s="55">
        <f t="shared" si="293"/>
        <v>2.7560439560439591E-6</v>
      </c>
      <c r="G2744" s="57">
        <f t="shared" si="294"/>
        <v>2.7560439560439593E-7</v>
      </c>
      <c r="H2744" s="4">
        <f t="shared" si="295"/>
        <v>4.3846153846153893E-8</v>
      </c>
      <c r="I2744">
        <v>209700</v>
      </c>
      <c r="J2744">
        <f t="shared" si="297"/>
        <v>1.6072736051502148</v>
      </c>
      <c r="K2744" s="50">
        <f t="shared" si="300"/>
        <v>1616.4818406392087</v>
      </c>
      <c r="L2744" s="53">
        <f t="shared" si="296"/>
        <v>23.383157360976327</v>
      </c>
      <c r="M2744">
        <v>41.5</v>
      </c>
      <c r="N2744">
        <v>32.6</v>
      </c>
      <c r="O2744">
        <v>358</v>
      </c>
      <c r="P2744">
        <v>47.06</v>
      </c>
      <c r="Q2744">
        <v>21.93</v>
      </c>
      <c r="R2744" s="7">
        <v>10.993</v>
      </c>
      <c r="S2744" s="8">
        <v>183330</v>
      </c>
      <c r="T2744">
        <v>3</v>
      </c>
      <c r="U2744" s="9">
        <v>18.474</v>
      </c>
      <c r="V2744" s="9">
        <v>18.431000000000001</v>
      </c>
      <c r="W2744" s="9">
        <v>18.137</v>
      </c>
      <c r="X2744" s="9">
        <v>18.478000000000002</v>
      </c>
      <c r="Y2744" s="9">
        <v>18.478000000000002</v>
      </c>
    </row>
    <row r="2745" spans="1:25" hidden="1" x14ac:dyDescent="0.3">
      <c r="A2745" t="s">
        <v>2966</v>
      </c>
      <c r="B2745" t="s">
        <v>2967</v>
      </c>
      <c r="C2745" t="s">
        <v>2984</v>
      </c>
      <c r="D2745" t="s">
        <v>29</v>
      </c>
      <c r="E2745" s="52">
        <f>Transportation!E2745/1000000</f>
        <v>7.7000000000000008E-6</v>
      </c>
      <c r="F2745" s="55">
        <f t="shared" si="293"/>
        <v>1.8615384615384637E-6</v>
      </c>
      <c r="G2745" s="57">
        <f t="shared" si="294"/>
        <v>1.8615384615384637E-7</v>
      </c>
      <c r="H2745" s="4">
        <f t="shared" si="295"/>
        <v>2.9615384615384647E-8</v>
      </c>
      <c r="I2745">
        <v>108400</v>
      </c>
      <c r="J2745">
        <f t="shared" si="297"/>
        <v>2.1001235009225097</v>
      </c>
      <c r="K2745" s="50">
        <f t="shared" si="300"/>
        <v>835.60625429322954</v>
      </c>
      <c r="L2745" s="53">
        <f t="shared" si="296"/>
        <v>15.79388698943138</v>
      </c>
      <c r="M2745">
        <v>22.400000000000002</v>
      </c>
      <c r="N2745">
        <v>22.900000000000002</v>
      </c>
      <c r="O2745">
        <v>400</v>
      </c>
      <c r="P2745">
        <v>46.93</v>
      </c>
      <c r="Q2745">
        <v>26.38</v>
      </c>
      <c r="R2745" s="7">
        <v>17.466000000000001</v>
      </c>
      <c r="S2745">
        <v>96307</v>
      </c>
      <c r="T2745">
        <v>3</v>
      </c>
      <c r="U2745" s="9">
        <v>14.209</v>
      </c>
      <c r="V2745" s="9">
        <v>14.291</v>
      </c>
      <c r="W2745" s="9">
        <v>14.198</v>
      </c>
      <c r="X2745" s="9">
        <v>14.545999999999999</v>
      </c>
      <c r="Y2745" s="9">
        <v>14.794</v>
      </c>
    </row>
    <row r="2746" spans="1:25" hidden="1" x14ac:dyDescent="0.3">
      <c r="A2746" t="s">
        <v>2966</v>
      </c>
      <c r="B2746" t="s">
        <v>2967</v>
      </c>
      <c r="C2746" t="s">
        <v>2985</v>
      </c>
      <c r="D2746" t="s">
        <v>29</v>
      </c>
      <c r="E2746" s="52">
        <f>Transportation!E2746/1000000</f>
        <v>1.0499999999999999E-5</v>
      </c>
      <c r="F2746" s="55">
        <f t="shared" si="293"/>
        <v>2.538461538461541E-6</v>
      </c>
      <c r="G2746" s="57">
        <f t="shared" si="294"/>
        <v>2.5384615384615408E-7</v>
      </c>
      <c r="H2746" s="4">
        <f t="shared" si="295"/>
        <v>4.038461538461542E-8</v>
      </c>
      <c r="I2746">
        <v>170600</v>
      </c>
      <c r="J2746">
        <f t="shared" si="297"/>
        <v>1.8196743112543963</v>
      </c>
      <c r="K2746" s="50">
        <f t="shared" si="300"/>
        <v>1315.0777396902672</v>
      </c>
      <c r="L2746" s="53">
        <f t="shared" si="296"/>
        <v>21.537118621951876</v>
      </c>
      <c r="M2746">
        <v>57</v>
      </c>
      <c r="N2746">
        <v>22.6</v>
      </c>
      <c r="O2746">
        <v>257</v>
      </c>
      <c r="P2746">
        <v>44.85</v>
      </c>
      <c r="Q2746">
        <v>24.89</v>
      </c>
      <c r="R2746" s="7">
        <v>11.382999999999999</v>
      </c>
      <c r="S2746" s="8">
        <v>215070</v>
      </c>
      <c r="T2746">
        <v>5</v>
      </c>
      <c r="U2746" s="9">
        <v>22.36</v>
      </c>
      <c r="V2746" s="9">
        <v>22.452999999999999</v>
      </c>
      <c r="W2746" s="9">
        <v>21.428000000000001</v>
      </c>
      <c r="X2746" s="9">
        <v>22.484000000000002</v>
      </c>
      <c r="Y2746" s="9">
        <v>23.486999999999998</v>
      </c>
    </row>
    <row r="2747" spans="1:25" hidden="1" x14ac:dyDescent="0.3">
      <c r="A2747" t="s">
        <v>2966</v>
      </c>
      <c r="B2747" t="s">
        <v>2967</v>
      </c>
      <c r="C2747" t="s">
        <v>2986</v>
      </c>
      <c r="D2747" t="s">
        <v>29</v>
      </c>
      <c r="E2747" s="52">
        <f>Transportation!E2747/1000000</f>
        <v>8.3100000000000001E-6</v>
      </c>
      <c r="F2747" s="55">
        <f t="shared" si="293"/>
        <v>2.0090109890109912E-6</v>
      </c>
      <c r="G2747" s="57">
        <f t="shared" si="294"/>
        <v>2.009010989010991E-7</v>
      </c>
      <c r="H2747" s="4">
        <f t="shared" si="295"/>
        <v>3.1961538461538489E-8</v>
      </c>
      <c r="I2747">
        <v>236400</v>
      </c>
      <c r="J2747">
        <f t="shared" si="297"/>
        <v>1.0392904663705584</v>
      </c>
      <c r="K2747" s="50">
        <f t="shared" si="300"/>
        <v>1822.299986299995</v>
      </c>
      <c r="L2747" s="53">
        <f t="shared" si="296"/>
        <v>17.045091023659058</v>
      </c>
      <c r="M2747">
        <v>96.2</v>
      </c>
      <c r="N2747">
        <v>24.1</v>
      </c>
      <c r="O2747">
        <v>353</v>
      </c>
      <c r="P2747">
        <v>44.96</v>
      </c>
      <c r="Q2747">
        <v>26.04</v>
      </c>
      <c r="R2747" s="7">
        <v>14.638999999999999</v>
      </c>
      <c r="S2747" s="8">
        <v>326330</v>
      </c>
      <c r="T2747">
        <v>6</v>
      </c>
      <c r="U2747" s="9">
        <v>22.472000000000001</v>
      </c>
      <c r="V2747" s="9">
        <v>22.303999999999998</v>
      </c>
      <c r="W2747" s="9">
        <v>21.62</v>
      </c>
      <c r="X2747" s="9">
        <v>22.244</v>
      </c>
      <c r="Y2747" s="9">
        <v>22.818999999999999</v>
      </c>
    </row>
    <row r="2748" spans="1:25" hidden="1" x14ac:dyDescent="0.3">
      <c r="A2748" t="s">
        <v>2966</v>
      </c>
      <c r="B2748" t="s">
        <v>2967</v>
      </c>
      <c r="C2748" t="s">
        <v>2987</v>
      </c>
      <c r="D2748" t="s">
        <v>29</v>
      </c>
      <c r="E2748" s="52">
        <f>Transportation!E2748/1000000</f>
        <v>1.27E-5</v>
      </c>
      <c r="F2748" s="55">
        <f t="shared" si="293"/>
        <v>3.0703296703296736E-6</v>
      </c>
      <c r="G2748" s="57">
        <f t="shared" si="294"/>
        <v>3.0703296703296735E-7</v>
      </c>
      <c r="H2748" s="4">
        <f t="shared" si="295"/>
        <v>4.8846153846153891E-8</v>
      </c>
      <c r="I2748">
        <v>108900</v>
      </c>
      <c r="J2748">
        <f t="shared" si="297"/>
        <v>3.4479362947658401</v>
      </c>
      <c r="K2748" s="50">
        <f t="shared" si="300"/>
        <v>839.46052668388097</v>
      </c>
      <c r="L2748" s="53">
        <f t="shared" si="296"/>
        <v>26.049657761789405</v>
      </c>
      <c r="M2748">
        <v>18.100000000000001</v>
      </c>
      <c r="N2748">
        <v>25.6</v>
      </c>
      <c r="O2748">
        <v>257</v>
      </c>
      <c r="P2748">
        <v>45.11</v>
      </c>
      <c r="Q2748">
        <v>24.37</v>
      </c>
      <c r="R2748" s="7">
        <v>10.039999999999999</v>
      </c>
      <c r="S2748" s="8">
        <v>110160</v>
      </c>
      <c r="T2748">
        <v>3</v>
      </c>
      <c r="U2748" s="9">
        <v>21.050999999999998</v>
      </c>
      <c r="V2748" s="9">
        <v>20.978999999999999</v>
      </c>
      <c r="W2748" s="9">
        <v>20.754000000000001</v>
      </c>
      <c r="X2748" s="9">
        <v>20.754000000000001</v>
      </c>
      <c r="Y2748" s="9">
        <v>21.38</v>
      </c>
    </row>
    <row r="2749" spans="1:25" hidden="1" x14ac:dyDescent="0.3">
      <c r="A2749" t="s">
        <v>2966</v>
      </c>
      <c r="B2749" t="s">
        <v>2967</v>
      </c>
      <c r="C2749" t="s">
        <v>2988</v>
      </c>
      <c r="D2749" t="s">
        <v>29</v>
      </c>
      <c r="E2749" s="52">
        <f>Transportation!E2749/1000000</f>
        <v>8.4100000000000008E-6</v>
      </c>
      <c r="F2749" s="55">
        <f t="shared" si="293"/>
        <v>2.0331868131868154E-6</v>
      </c>
      <c r="G2749" s="57">
        <f t="shared" si="294"/>
        <v>2.0331868131868154E-7</v>
      </c>
      <c r="H2749" s="4">
        <f t="shared" si="295"/>
        <v>3.2346153846153882E-8</v>
      </c>
      <c r="I2749">
        <v>118300</v>
      </c>
      <c r="J2749">
        <f t="shared" si="297"/>
        <v>2.1018157544378697</v>
      </c>
      <c r="K2749" s="50">
        <f t="shared" si="300"/>
        <v>911.92084762812772</v>
      </c>
      <c r="L2749" s="53">
        <f t="shared" si="296"/>
        <v>17.250206439106211</v>
      </c>
      <c r="M2749">
        <v>26</v>
      </c>
      <c r="N2749">
        <v>23.200000000000003</v>
      </c>
      <c r="O2749">
        <v>356</v>
      </c>
      <c r="P2749">
        <v>47.79</v>
      </c>
      <c r="Q2749">
        <v>22.88</v>
      </c>
      <c r="R2749" s="7">
        <v>15.36</v>
      </c>
      <c r="S2749" s="8">
        <v>112900</v>
      </c>
      <c r="T2749">
        <v>4</v>
      </c>
      <c r="U2749" s="9">
        <v>16.837</v>
      </c>
      <c r="V2749" s="9">
        <v>16.841999999999999</v>
      </c>
      <c r="W2749" s="9">
        <v>16.718</v>
      </c>
      <c r="X2749" s="9">
        <v>16.766999999999999</v>
      </c>
      <c r="Y2749" s="9">
        <v>16.963999999999999</v>
      </c>
    </row>
    <row r="2750" spans="1:25" hidden="1" x14ac:dyDescent="0.3">
      <c r="A2750" t="s">
        <v>2966</v>
      </c>
      <c r="B2750" t="s">
        <v>2967</v>
      </c>
      <c r="C2750" t="s">
        <v>2989</v>
      </c>
      <c r="D2750" t="s">
        <v>29</v>
      </c>
      <c r="E2750" s="52">
        <f>Transportation!E2750/1000000</f>
        <v>1.1400000000000001E-5</v>
      </c>
      <c r="F2750" s="55">
        <f t="shared" si="293"/>
        <v>2.7560439560439591E-6</v>
      </c>
      <c r="G2750" s="57">
        <f t="shared" si="294"/>
        <v>2.7560439560439593E-7</v>
      </c>
      <c r="H2750" s="4">
        <f t="shared" si="295"/>
        <v>4.3846153846153893E-8</v>
      </c>
      <c r="I2750">
        <v>157700</v>
      </c>
      <c r="J2750">
        <f t="shared" si="297"/>
        <v>2.137256024096386</v>
      </c>
      <c r="K2750" s="50">
        <f t="shared" si="300"/>
        <v>1215.6375120114603</v>
      </c>
      <c r="L2750" s="53">
        <f t="shared" si="296"/>
        <v>23.383157360976327</v>
      </c>
      <c r="M2750">
        <v>26.5</v>
      </c>
      <c r="N2750">
        <v>30.700000000000003</v>
      </c>
      <c r="O2750">
        <v>325</v>
      </c>
      <c r="P2750">
        <v>45.79</v>
      </c>
      <c r="Q2750">
        <v>24.15</v>
      </c>
      <c r="R2750" s="7">
        <v>10.598000000000001</v>
      </c>
      <c r="S2750" s="8">
        <v>137060</v>
      </c>
      <c r="T2750">
        <v>3</v>
      </c>
      <c r="U2750" s="9">
        <v>17.887</v>
      </c>
      <c r="V2750" s="9">
        <v>17.675999999999998</v>
      </c>
      <c r="W2750" s="9">
        <v>16.963999999999999</v>
      </c>
      <c r="X2750" s="9">
        <v>17.844000000000001</v>
      </c>
      <c r="Y2750" s="9">
        <v>17.991</v>
      </c>
    </row>
    <row r="2751" spans="1:25" hidden="1" x14ac:dyDescent="0.3">
      <c r="A2751" t="s">
        <v>2966</v>
      </c>
      <c r="B2751" t="s">
        <v>2967</v>
      </c>
      <c r="C2751" t="s">
        <v>2990</v>
      </c>
      <c r="D2751" t="s">
        <v>29</v>
      </c>
      <c r="E2751" s="52">
        <f>Transportation!E2751/1000000</f>
        <v>9.7599999999999997E-6</v>
      </c>
      <c r="F2751" s="55">
        <f t="shared" si="293"/>
        <v>2.3595604395604419E-6</v>
      </c>
      <c r="G2751" s="57">
        <f t="shared" si="294"/>
        <v>2.359560439560442E-7</v>
      </c>
      <c r="H2751" s="4">
        <f t="shared" si="295"/>
        <v>3.7538461538461571E-8</v>
      </c>
      <c r="I2751">
        <v>107500</v>
      </c>
      <c r="J2751">
        <f t="shared" si="297"/>
        <v>2.6842610232558139</v>
      </c>
      <c r="K2751" s="50">
        <f t="shared" si="300"/>
        <v>828.6685639900569</v>
      </c>
      <c r="L2751" s="53">
        <f t="shared" si="296"/>
        <v>20.019264547642884</v>
      </c>
      <c r="M2751">
        <v>25</v>
      </c>
      <c r="N2751">
        <v>21.5</v>
      </c>
      <c r="O2751">
        <v>291</v>
      </c>
      <c r="P2751">
        <v>47.66</v>
      </c>
      <c r="Q2751">
        <v>26.25</v>
      </c>
      <c r="R2751" s="7">
        <v>13.525</v>
      </c>
      <c r="S2751" s="8">
        <v>139420</v>
      </c>
      <c r="T2751">
        <v>4</v>
      </c>
      <c r="U2751" s="9">
        <v>12.999000000000001</v>
      </c>
      <c r="V2751" s="9">
        <v>13.007999999999999</v>
      </c>
      <c r="W2751" s="9">
        <v>12.597</v>
      </c>
      <c r="X2751" s="9">
        <v>13.099</v>
      </c>
      <c r="Y2751" s="9">
        <v>13.898999999999999</v>
      </c>
    </row>
    <row r="2752" spans="1:25" hidden="1" x14ac:dyDescent="0.3">
      <c r="A2752" t="s">
        <v>2966</v>
      </c>
      <c r="B2752" t="s">
        <v>2967</v>
      </c>
      <c r="C2752" t="s">
        <v>2991</v>
      </c>
      <c r="D2752" t="s">
        <v>29</v>
      </c>
      <c r="E2752" s="52">
        <f>Transportation!E2752/1000000</f>
        <v>1.0900000000000001E-5</v>
      </c>
      <c r="F2752" s="55">
        <f t="shared" si="293"/>
        <v>2.6351648351648379E-6</v>
      </c>
      <c r="G2752" s="57">
        <f t="shared" si="294"/>
        <v>2.6351648351648381E-7</v>
      </c>
      <c r="H2752" s="4">
        <f t="shared" si="295"/>
        <v>4.1923076923076967E-8</v>
      </c>
      <c r="I2752">
        <v>152800</v>
      </c>
      <c r="J2752">
        <f t="shared" si="297"/>
        <v>2.109048347513089</v>
      </c>
      <c r="K2752" s="50">
        <f t="shared" si="300"/>
        <v>1177.8656425830764</v>
      </c>
      <c r="L2752" s="53">
        <f t="shared" si="296"/>
        <v>22.357580283740518</v>
      </c>
      <c r="M2752">
        <v>31.400000000000002</v>
      </c>
      <c r="N2752">
        <v>27.3</v>
      </c>
      <c r="O2752">
        <v>309</v>
      </c>
      <c r="P2752">
        <v>46.54</v>
      </c>
      <c r="Q2752">
        <v>24.55</v>
      </c>
      <c r="R2752" s="7">
        <v>11.340999999999999</v>
      </c>
      <c r="S2752" s="8">
        <v>175780</v>
      </c>
      <c r="T2752">
        <v>3</v>
      </c>
      <c r="U2752" s="9">
        <v>16.963999999999999</v>
      </c>
      <c r="V2752" s="9">
        <v>16.98</v>
      </c>
      <c r="W2752" s="9">
        <v>16.963999999999999</v>
      </c>
      <c r="X2752" s="9">
        <v>17.013000000000002</v>
      </c>
      <c r="Y2752" s="9">
        <v>17.257999999999999</v>
      </c>
    </row>
    <row r="2753" spans="1:25" hidden="1" x14ac:dyDescent="0.3">
      <c r="A2753" t="s">
        <v>2966</v>
      </c>
      <c r="B2753" t="s">
        <v>2967</v>
      </c>
      <c r="C2753" t="s">
        <v>2992</v>
      </c>
      <c r="D2753" t="s">
        <v>29</v>
      </c>
      <c r="E2753" s="52">
        <f>Transportation!E2753/1000000</f>
        <v>1.5400000000000002E-5</v>
      </c>
      <c r="F2753" s="55">
        <f t="shared" si="293"/>
        <v>3.7230769230769273E-6</v>
      </c>
      <c r="G2753" s="57">
        <f t="shared" si="294"/>
        <v>3.7230769230769273E-7</v>
      </c>
      <c r="H2753" s="4">
        <f t="shared" si="295"/>
        <v>5.9230769230769294E-8</v>
      </c>
      <c r="I2753">
        <v>320900</v>
      </c>
      <c r="J2753">
        <f t="shared" si="297"/>
        <v>1.4188431754440638</v>
      </c>
      <c r="K2753" s="50">
        <f t="shared" si="300"/>
        <v>2473.6720203200862</v>
      </c>
      <c r="L2753" s="53">
        <f t="shared" si="296"/>
        <v>31.587773978862753</v>
      </c>
      <c r="M2753">
        <v>54.900000000000006</v>
      </c>
      <c r="N2753">
        <v>43.300000000000004</v>
      </c>
      <c r="O2753">
        <v>338</v>
      </c>
      <c r="P2753">
        <v>45.76</v>
      </c>
      <c r="Q2753">
        <v>21.23</v>
      </c>
      <c r="R2753" s="7">
        <v>7.8087999999999997</v>
      </c>
      <c r="S2753" s="8">
        <v>344660</v>
      </c>
      <c r="T2753">
        <v>4</v>
      </c>
      <c r="U2753" s="9">
        <v>19.789000000000001</v>
      </c>
      <c r="V2753" s="9">
        <v>19.797999999999998</v>
      </c>
      <c r="W2753" s="9">
        <v>19.545999999999999</v>
      </c>
      <c r="X2753" s="9">
        <v>19.788</v>
      </c>
      <c r="Y2753" s="9">
        <v>19.885000000000002</v>
      </c>
    </row>
    <row r="2754" spans="1:25" hidden="1" x14ac:dyDescent="0.3">
      <c r="A2754" t="s">
        <v>2993</v>
      </c>
      <c r="B2754" t="s">
        <v>2994</v>
      </c>
      <c r="C2754" t="s">
        <v>2995</v>
      </c>
      <c r="D2754" t="s">
        <v>29</v>
      </c>
      <c r="E2754" s="52">
        <f>Transportation!E2754/1000000</f>
        <v>1.08E-5</v>
      </c>
      <c r="F2754" s="55">
        <f t="shared" ref="F2754:F2817" si="301">0.241758241758242*E2754</f>
        <v>2.6109890109890137E-6</v>
      </c>
      <c r="G2754" s="57">
        <f t="shared" ref="G2754:G2817" si="302">0.0241758241758242*E2754</f>
        <v>2.6109890109890138E-7</v>
      </c>
      <c r="H2754" s="4">
        <f t="shared" ref="H2754:H2817" si="303">0.00384615384615385*E2754</f>
        <v>4.153846153846158E-8</v>
      </c>
      <c r="I2754">
        <v>163400</v>
      </c>
      <c r="J2754">
        <f t="shared" si="297"/>
        <v>1.9541373929008568</v>
      </c>
      <c r="K2754" s="50">
        <f t="shared" ref="K2754:K2785" si="304">I2754*CVDRUS</f>
        <v>1396.3533559751982</v>
      </c>
      <c r="L2754" s="53">
        <f t="shared" ref="L2754:L2817" si="305">(J2754/10)*K2754*0.09</f>
        <v>24.557996759523618</v>
      </c>
      <c r="M2754">
        <v>39.800000000000004</v>
      </c>
      <c r="N2754">
        <v>25.900000000000002</v>
      </c>
      <c r="O2754">
        <v>325</v>
      </c>
      <c r="P2754">
        <v>53.72</v>
      </c>
      <c r="Q2754">
        <v>91.44</v>
      </c>
      <c r="R2754" s="7">
        <v>12.53</v>
      </c>
      <c r="S2754" s="8">
        <v>174930</v>
      </c>
      <c r="T2754">
        <v>5</v>
      </c>
      <c r="U2754" s="9">
        <v>8.6125000000000007</v>
      </c>
      <c r="V2754" s="9">
        <v>8.5348000000000006</v>
      </c>
      <c r="W2754" s="9">
        <v>8.2520000000000007</v>
      </c>
      <c r="X2754" s="9">
        <v>8.4602000000000004</v>
      </c>
      <c r="Y2754" s="9">
        <v>8.6160999999999994</v>
      </c>
    </row>
    <row r="2755" spans="1:25" hidden="1" x14ac:dyDescent="0.3">
      <c r="A2755" t="s">
        <v>2993</v>
      </c>
      <c r="B2755" t="s">
        <v>2994</v>
      </c>
      <c r="C2755" t="s">
        <v>2996</v>
      </c>
      <c r="D2755" t="s">
        <v>29</v>
      </c>
      <c r="E2755" s="52">
        <f>Transportation!E2755/1000000</f>
        <v>5.7100000000000004E-6</v>
      </c>
      <c r="F2755" s="55">
        <f t="shared" si="301"/>
        <v>1.3804395604395619E-6</v>
      </c>
      <c r="G2755" s="57">
        <f t="shared" si="302"/>
        <v>1.3804395604395621E-7</v>
      </c>
      <c r="H2755" s="4">
        <f t="shared" si="303"/>
        <v>2.1961538461538486E-8</v>
      </c>
      <c r="I2755">
        <v>119200</v>
      </c>
      <c r="J2755">
        <f t="shared" ref="J2755:J2818" si="306">((591307500000)*E2755)/(20*I2755)</f>
        <v>1.4162608326342283</v>
      </c>
      <c r="K2755" s="50">
        <f t="shared" si="304"/>
        <v>1018.6372094996549</v>
      </c>
      <c r="L2755" s="53">
        <f t="shared" si="305"/>
        <v>12.983903842303693</v>
      </c>
      <c r="M2755">
        <v>41.900000000000006</v>
      </c>
      <c r="N2755">
        <v>18.400000000000002</v>
      </c>
      <c r="O2755">
        <v>441</v>
      </c>
      <c r="P2755">
        <v>56.25</v>
      </c>
      <c r="Q2755">
        <v>90.49</v>
      </c>
      <c r="R2755" s="7">
        <v>23.986000000000001</v>
      </c>
      <c r="S2755">
        <v>22160</v>
      </c>
      <c r="T2755">
        <v>5</v>
      </c>
      <c r="U2755" s="9">
        <v>9.1326999999999998</v>
      </c>
      <c r="V2755" s="9">
        <v>9.1536000000000008</v>
      </c>
      <c r="W2755" s="9">
        <v>8.9788999999999994</v>
      </c>
      <c r="X2755" s="9">
        <v>9.0823</v>
      </c>
      <c r="Y2755" s="9">
        <v>9.2888999999999999</v>
      </c>
    </row>
    <row r="2756" spans="1:25" hidden="1" x14ac:dyDescent="0.3">
      <c r="A2756" t="s">
        <v>2993</v>
      </c>
      <c r="B2756" t="s">
        <v>2994</v>
      </c>
      <c r="C2756" t="s">
        <v>2997</v>
      </c>
      <c r="D2756" t="s">
        <v>29</v>
      </c>
      <c r="E2756" s="52">
        <f>Transportation!E2756/1000000</f>
        <v>8.5299999999999996E-6</v>
      </c>
      <c r="F2756" s="55">
        <f t="shared" si="301"/>
        <v>2.0621978021978044E-6</v>
      </c>
      <c r="G2756" s="57">
        <f t="shared" si="302"/>
        <v>2.0621978021978043E-7</v>
      </c>
      <c r="H2756" s="4">
        <f t="shared" si="303"/>
        <v>3.2807692307692341E-8</v>
      </c>
      <c r="I2756">
        <v>138600</v>
      </c>
      <c r="J2756">
        <f t="shared" si="306"/>
        <v>1.8195717803030302</v>
      </c>
      <c r="K2756" s="50">
        <f t="shared" si="304"/>
        <v>1184.4221244685584</v>
      </c>
      <c r="L2756" s="53">
        <f t="shared" si="305"/>
        <v>19.39626966284597</v>
      </c>
      <c r="M2756">
        <v>28.8</v>
      </c>
      <c r="N2756">
        <v>25.8</v>
      </c>
      <c r="O2756">
        <v>444</v>
      </c>
      <c r="P2756">
        <v>54.9</v>
      </c>
      <c r="Q2756">
        <v>52.3</v>
      </c>
      <c r="R2756" s="7">
        <v>17.170000000000002</v>
      </c>
      <c r="S2756" s="8">
        <v>157230</v>
      </c>
      <c r="T2756">
        <v>4</v>
      </c>
      <c r="U2756" s="9">
        <v>9.4430999999999994</v>
      </c>
      <c r="V2756" s="9">
        <v>9.4172999999999991</v>
      </c>
      <c r="W2756" s="9">
        <v>9.3919999999999995</v>
      </c>
      <c r="X2756" s="9">
        <v>9.4177999999999997</v>
      </c>
      <c r="Y2756" s="9">
        <v>9.4436</v>
      </c>
    </row>
    <row r="2757" spans="1:25" hidden="1" x14ac:dyDescent="0.3">
      <c r="A2757" t="s">
        <v>2993</v>
      </c>
      <c r="B2757" t="s">
        <v>2994</v>
      </c>
      <c r="C2757" t="s">
        <v>2998</v>
      </c>
      <c r="D2757" t="s">
        <v>29</v>
      </c>
      <c r="E2757" s="52">
        <f>Transportation!E2757/1000000</f>
        <v>8.3499999999999997E-6</v>
      </c>
      <c r="F2757" s="55">
        <f t="shared" si="301"/>
        <v>2.0186813186813207E-6</v>
      </c>
      <c r="G2757" s="57">
        <f t="shared" si="302"/>
        <v>2.0186813186813208E-7</v>
      </c>
      <c r="H2757" s="4">
        <f t="shared" si="303"/>
        <v>3.2115384615384646E-8</v>
      </c>
      <c r="I2757">
        <v>253400</v>
      </c>
      <c r="J2757">
        <f t="shared" si="306"/>
        <v>0.97423394337016578</v>
      </c>
      <c r="K2757" s="50">
        <f t="shared" si="304"/>
        <v>2165.4586316041323</v>
      </c>
      <c r="L2757" s="53">
        <f t="shared" si="305"/>
        <v>18.986969716853913</v>
      </c>
      <c r="M2757">
        <v>142</v>
      </c>
      <c r="N2757">
        <v>21.3</v>
      </c>
      <c r="O2757">
        <v>301</v>
      </c>
      <c r="P2757">
        <v>52.53</v>
      </c>
      <c r="Q2757">
        <v>103.92</v>
      </c>
      <c r="R2757" s="7">
        <v>14.163</v>
      </c>
      <c r="S2757" s="8">
        <v>242940</v>
      </c>
      <c r="T2757">
        <v>9</v>
      </c>
      <c r="U2757" s="9">
        <v>6.9931000000000001</v>
      </c>
      <c r="V2757" s="9">
        <v>7.0903</v>
      </c>
      <c r="W2757" s="9">
        <v>6.8341000000000003</v>
      </c>
      <c r="X2757" s="9">
        <v>7.1510999999999996</v>
      </c>
      <c r="Y2757" s="9">
        <v>7.3619000000000003</v>
      </c>
    </row>
    <row r="2758" spans="1:25" hidden="1" x14ac:dyDescent="0.3">
      <c r="A2758" t="s">
        <v>2993</v>
      </c>
      <c r="B2758" t="s">
        <v>2994</v>
      </c>
      <c r="C2758" t="s">
        <v>2999</v>
      </c>
      <c r="D2758" t="s">
        <v>29</v>
      </c>
      <c r="E2758" s="52">
        <f>Transportation!E2758/1000000</f>
        <v>2.1200000000000004E-5</v>
      </c>
      <c r="F2758" s="55">
        <f t="shared" si="301"/>
        <v>5.1252747252747313E-6</v>
      </c>
      <c r="G2758" s="57">
        <f t="shared" si="302"/>
        <v>5.1252747252747313E-7</v>
      </c>
      <c r="H2758" s="4">
        <f t="shared" si="303"/>
        <v>8.1538461538461627E-8</v>
      </c>
      <c r="I2758">
        <v>364700</v>
      </c>
      <c r="J2758">
        <f t="shared" si="306"/>
        <v>1.7186343570057585</v>
      </c>
      <c r="K2758" s="50">
        <f t="shared" si="304"/>
        <v>3116.5854891319141</v>
      </c>
      <c r="L2758" s="53">
        <f t="shared" si="305"/>
        <v>48.206438083509333</v>
      </c>
      <c r="M2758">
        <v>59.5</v>
      </c>
      <c r="N2758">
        <v>47.300000000000004</v>
      </c>
      <c r="O2758">
        <v>312</v>
      </c>
      <c r="P2758">
        <v>64.55</v>
      </c>
      <c r="Q2758">
        <v>40.61</v>
      </c>
      <c r="R2758" s="7">
        <v>6.6071999999999997</v>
      </c>
      <c r="S2758" s="8">
        <v>248240</v>
      </c>
      <c r="T2758">
        <v>8</v>
      </c>
      <c r="U2758" s="9">
        <v>4.8451000000000004</v>
      </c>
      <c r="V2758" s="9">
        <v>4.7446000000000002</v>
      </c>
      <c r="W2758" s="9">
        <v>4.5747999999999998</v>
      </c>
      <c r="X2758" s="9">
        <v>4.6841999999999997</v>
      </c>
      <c r="Y2758" s="9">
        <v>4.9024999999999999</v>
      </c>
    </row>
    <row r="2759" spans="1:25" hidden="1" x14ac:dyDescent="0.3">
      <c r="A2759" t="s">
        <v>2993</v>
      </c>
      <c r="B2759" t="s">
        <v>2994</v>
      </c>
      <c r="C2759" t="s">
        <v>3000</v>
      </c>
      <c r="D2759" t="s">
        <v>29</v>
      </c>
      <c r="E2759" s="52">
        <f>Transportation!E2759/1000000</f>
        <v>7.3600000000000007E-6</v>
      </c>
      <c r="F2759" s="55">
        <f t="shared" si="301"/>
        <v>1.7793406593406613E-6</v>
      </c>
      <c r="G2759" s="57">
        <f t="shared" si="302"/>
        <v>1.7793406593406615E-7</v>
      </c>
      <c r="H2759" s="4">
        <f t="shared" si="303"/>
        <v>2.8307692307692337E-8</v>
      </c>
      <c r="I2759">
        <v>188500</v>
      </c>
      <c r="J2759">
        <f t="shared" si="306"/>
        <v>1.1543828116710875</v>
      </c>
      <c r="K2759" s="50">
        <f t="shared" si="304"/>
        <v>1610.8482717339341</v>
      </c>
      <c r="L2759" s="53">
        <f t="shared" si="305"/>
        <v>16.735820013897577</v>
      </c>
      <c r="M2759">
        <v>55.300000000000004</v>
      </c>
      <c r="N2759">
        <v>25.3</v>
      </c>
      <c r="O2759">
        <v>435</v>
      </c>
      <c r="P2759">
        <v>44.99</v>
      </c>
      <c r="Q2759">
        <v>41.12</v>
      </c>
      <c r="R2759" s="7">
        <v>17.146000000000001</v>
      </c>
      <c r="S2759" s="8">
        <v>122110</v>
      </c>
      <c r="T2759">
        <v>4</v>
      </c>
      <c r="U2759" s="9">
        <v>11.244999999999999</v>
      </c>
      <c r="V2759" s="9">
        <v>11.25</v>
      </c>
      <c r="W2759" s="9">
        <v>11.03</v>
      </c>
      <c r="X2759" s="9">
        <v>11.308999999999999</v>
      </c>
      <c r="Y2759" s="9">
        <v>11.385</v>
      </c>
    </row>
    <row r="2760" spans="1:25" hidden="1" x14ac:dyDescent="0.3">
      <c r="A2760" t="s">
        <v>2993</v>
      </c>
      <c r="B2760" t="s">
        <v>2994</v>
      </c>
      <c r="C2760" t="s">
        <v>3001</v>
      </c>
      <c r="D2760" t="s">
        <v>29</v>
      </c>
      <c r="E2760" s="52">
        <f>Transportation!E2760/1000000</f>
        <v>6.4199999999999995E-6</v>
      </c>
      <c r="F2760" s="55">
        <f t="shared" si="301"/>
        <v>1.5520879120879137E-6</v>
      </c>
      <c r="G2760" s="57">
        <f t="shared" si="302"/>
        <v>1.5520879120879135E-7</v>
      </c>
      <c r="H2760" s="4">
        <f t="shared" si="303"/>
        <v>2.4692307692307714E-8</v>
      </c>
      <c r="I2760">
        <v>109400</v>
      </c>
      <c r="J2760">
        <f t="shared" si="306"/>
        <v>1.7350064670932357</v>
      </c>
      <c r="K2760" s="50">
        <f t="shared" si="304"/>
        <v>934.89019059783766</v>
      </c>
      <c r="L2760" s="53">
        <f t="shared" si="305"/>
        <v>14.598364740383484</v>
      </c>
      <c r="M2760">
        <v>29</v>
      </c>
      <c r="N2760">
        <v>20.3</v>
      </c>
      <c r="O2760">
        <v>458</v>
      </c>
      <c r="P2760">
        <v>55.4</v>
      </c>
      <c r="Q2760">
        <v>43.84</v>
      </c>
      <c r="R2760" s="7">
        <v>22.57</v>
      </c>
      <c r="S2760">
        <v>91545</v>
      </c>
      <c r="T2760">
        <v>5</v>
      </c>
      <c r="U2760" s="9">
        <v>9.1280999999999999</v>
      </c>
      <c r="V2760" s="9">
        <v>9.0264000000000006</v>
      </c>
      <c r="W2760" s="9">
        <v>8.8236000000000008</v>
      </c>
      <c r="X2760" s="9">
        <v>9.1340000000000003</v>
      </c>
      <c r="Y2760" s="9">
        <v>9.2888999999999999</v>
      </c>
    </row>
    <row r="2761" spans="1:25" hidden="1" x14ac:dyDescent="0.3">
      <c r="A2761" t="s">
        <v>2993</v>
      </c>
      <c r="B2761" t="s">
        <v>2994</v>
      </c>
      <c r="C2761" t="s">
        <v>3002</v>
      </c>
      <c r="D2761" t="s">
        <v>29</v>
      </c>
      <c r="E2761" s="52">
        <f>Transportation!E2761/1000000</f>
        <v>9.0599999999999997E-6</v>
      </c>
      <c r="F2761" s="55">
        <f t="shared" si="301"/>
        <v>2.1903296703296727E-6</v>
      </c>
      <c r="G2761" s="57">
        <f t="shared" si="302"/>
        <v>2.1903296703296725E-7</v>
      </c>
      <c r="H2761" s="4">
        <f t="shared" si="303"/>
        <v>3.4846153846153878E-8</v>
      </c>
      <c r="I2761">
        <v>505200</v>
      </c>
      <c r="J2761">
        <f t="shared" si="306"/>
        <v>0.53021040676959619</v>
      </c>
      <c r="K2761" s="50">
        <f t="shared" si="304"/>
        <v>4317.2442805304163</v>
      </c>
      <c r="L2761" s="53">
        <f t="shared" si="305"/>
        <v>20.601430614933701</v>
      </c>
      <c r="M2761">
        <v>171</v>
      </c>
      <c r="N2761">
        <v>38.700000000000003</v>
      </c>
      <c r="O2761">
        <v>541</v>
      </c>
      <c r="P2761">
        <v>46.34</v>
      </c>
      <c r="Q2761">
        <v>48.02</v>
      </c>
      <c r="R2761" s="7">
        <v>13.981999999999999</v>
      </c>
      <c r="S2761" s="8">
        <v>307560</v>
      </c>
      <c r="T2761">
        <v>10</v>
      </c>
      <c r="U2761" s="9">
        <v>12.97</v>
      </c>
      <c r="V2761" s="9">
        <v>12.962</v>
      </c>
      <c r="W2761" s="9">
        <v>12.295</v>
      </c>
      <c r="X2761" s="9">
        <v>13.023999999999999</v>
      </c>
      <c r="Y2761" s="9">
        <v>13.199</v>
      </c>
    </row>
    <row r="2762" spans="1:25" hidden="1" x14ac:dyDescent="0.3">
      <c r="A2762" t="s">
        <v>2993</v>
      </c>
      <c r="B2762" t="s">
        <v>2994</v>
      </c>
      <c r="C2762" t="s">
        <v>3003</v>
      </c>
      <c r="D2762" t="s">
        <v>29</v>
      </c>
      <c r="E2762" s="52">
        <f>Transportation!E2762/1000000</f>
        <v>1.0200000000000001E-5</v>
      </c>
      <c r="F2762" s="55">
        <f t="shared" si="301"/>
        <v>2.4659340659340687E-6</v>
      </c>
      <c r="G2762" s="57">
        <f t="shared" si="302"/>
        <v>2.4659340659340688E-7</v>
      </c>
      <c r="H2762" s="4">
        <f t="shared" si="303"/>
        <v>3.9230769230769267E-8</v>
      </c>
      <c r="I2762">
        <v>200000</v>
      </c>
      <c r="J2762">
        <f t="shared" si="306"/>
        <v>1.507834125</v>
      </c>
      <c r="K2762" s="50">
        <f t="shared" si="304"/>
        <v>1709.1228347309645</v>
      </c>
      <c r="L2762" s="53">
        <f t="shared" si="305"/>
        <v>23.193663606216749</v>
      </c>
      <c r="M2762">
        <v>34.4</v>
      </c>
      <c r="N2762">
        <v>34.1</v>
      </c>
      <c r="O2762">
        <v>477</v>
      </c>
      <c r="P2762">
        <v>52.01</v>
      </c>
      <c r="Q2762">
        <v>47.79</v>
      </c>
      <c r="R2762" s="7">
        <v>13.991</v>
      </c>
      <c r="S2762" s="8">
        <v>201770</v>
      </c>
      <c r="T2762">
        <v>4</v>
      </c>
      <c r="U2762" s="9">
        <v>11.939</v>
      </c>
      <c r="V2762" s="9">
        <v>11.954000000000001</v>
      </c>
      <c r="W2762" s="9">
        <v>11.74</v>
      </c>
      <c r="X2762" s="9">
        <v>12.093999999999999</v>
      </c>
      <c r="Y2762" s="9">
        <v>12.396000000000001</v>
      </c>
    </row>
    <row r="2763" spans="1:25" hidden="1" x14ac:dyDescent="0.3">
      <c r="A2763" t="s">
        <v>2993</v>
      </c>
      <c r="B2763" t="s">
        <v>2994</v>
      </c>
      <c r="C2763" t="s">
        <v>3004</v>
      </c>
      <c r="D2763" t="s">
        <v>29</v>
      </c>
      <c r="E2763" s="52">
        <f>Transportation!E2763/1000000</f>
        <v>2.3700000000000003E-5</v>
      </c>
      <c r="F2763" s="55">
        <f t="shared" si="301"/>
        <v>5.7296703296703366E-6</v>
      </c>
      <c r="G2763" s="57">
        <f t="shared" si="302"/>
        <v>5.729670329670336E-7</v>
      </c>
      <c r="H2763" s="4">
        <f t="shared" si="303"/>
        <v>9.1153846153846257E-8</v>
      </c>
      <c r="I2763">
        <v>600900</v>
      </c>
      <c r="J2763">
        <f t="shared" si="306"/>
        <v>1.1660831877184226</v>
      </c>
      <c r="K2763" s="50">
        <f t="shared" si="304"/>
        <v>5135.0595569491834</v>
      </c>
      <c r="L2763" s="53">
        <f t="shared" si="305"/>
        <v>53.891159555621286</v>
      </c>
      <c r="M2763">
        <v>82.2</v>
      </c>
      <c r="N2763">
        <v>66.3</v>
      </c>
      <c r="O2763">
        <v>376</v>
      </c>
      <c r="P2763">
        <v>53.36</v>
      </c>
      <c r="Q2763">
        <v>83.73</v>
      </c>
      <c r="R2763" s="7">
        <v>5.6776999999999997</v>
      </c>
      <c r="S2763" s="8">
        <v>344600</v>
      </c>
      <c r="T2763">
        <v>6</v>
      </c>
      <c r="U2763" s="9">
        <v>11.189</v>
      </c>
      <c r="V2763" s="9">
        <v>11.222</v>
      </c>
      <c r="W2763" s="9">
        <v>10.163</v>
      </c>
      <c r="X2763" s="9">
        <v>10.801</v>
      </c>
      <c r="Y2763" s="9">
        <v>11.487</v>
      </c>
    </row>
    <row r="2764" spans="1:25" hidden="1" x14ac:dyDescent="0.3">
      <c r="A2764" t="s">
        <v>2993</v>
      </c>
      <c r="B2764" t="s">
        <v>2994</v>
      </c>
      <c r="C2764" t="s">
        <v>3005</v>
      </c>
      <c r="D2764" t="s">
        <v>29</v>
      </c>
      <c r="E2764" s="52">
        <f>Transportation!E2764/1000000</f>
        <v>4.2599999999999999E-6</v>
      </c>
      <c r="F2764" s="55">
        <f t="shared" si="301"/>
        <v>1.029890109890111E-6</v>
      </c>
      <c r="G2764" s="57">
        <f t="shared" si="302"/>
        <v>1.0298901098901109E-7</v>
      </c>
      <c r="H2764" s="4">
        <f t="shared" si="303"/>
        <v>1.6384615384615401E-8</v>
      </c>
      <c r="I2764">
        <v>104900</v>
      </c>
      <c r="J2764">
        <f t="shared" si="306"/>
        <v>1.2006529790276452</v>
      </c>
      <c r="K2764" s="50">
        <f t="shared" si="304"/>
        <v>896.434926816391</v>
      </c>
      <c r="L2764" s="53">
        <f t="shared" si="305"/>
        <v>9.6867653884787597</v>
      </c>
      <c r="M2764">
        <v>39.400000000000006</v>
      </c>
      <c r="N2764">
        <v>16.7</v>
      </c>
      <c r="O2764">
        <v>499</v>
      </c>
      <c r="P2764">
        <v>47.14</v>
      </c>
      <c r="Q2764">
        <v>39.729999999999997</v>
      </c>
      <c r="R2764" s="7">
        <v>29.844999999999999</v>
      </c>
      <c r="S2764" s="8">
        <v>329690</v>
      </c>
      <c r="T2764">
        <v>3</v>
      </c>
      <c r="U2764" s="9">
        <v>13.882</v>
      </c>
      <c r="V2764" s="9">
        <v>13.927</v>
      </c>
      <c r="W2764" s="9">
        <v>13.199</v>
      </c>
      <c r="X2764" s="9">
        <v>13.849</v>
      </c>
      <c r="Y2764" s="9">
        <v>14.198</v>
      </c>
    </row>
    <row r="2765" spans="1:25" hidden="1" x14ac:dyDescent="0.3">
      <c r="A2765" t="s">
        <v>2993</v>
      </c>
      <c r="B2765" t="s">
        <v>2994</v>
      </c>
      <c r="C2765" t="s">
        <v>3006</v>
      </c>
      <c r="D2765" t="s">
        <v>29</v>
      </c>
      <c r="E2765" s="52">
        <f>Transportation!E2765/1000000</f>
        <v>1.1100000000000002E-5</v>
      </c>
      <c r="F2765" s="55">
        <f t="shared" si="301"/>
        <v>2.6835164835164868E-6</v>
      </c>
      <c r="G2765" s="57">
        <f t="shared" si="302"/>
        <v>2.6835164835164868E-7</v>
      </c>
      <c r="H2765" s="4">
        <f t="shared" si="303"/>
        <v>4.269230769230774E-8</v>
      </c>
      <c r="I2765">
        <v>331100</v>
      </c>
      <c r="J2765">
        <f t="shared" si="306"/>
        <v>0.99116781183932356</v>
      </c>
      <c r="K2765" s="50">
        <f t="shared" si="304"/>
        <v>2829.4528528971118</v>
      </c>
      <c r="L2765" s="53">
        <f t="shared" si="305"/>
        <v>25.240163336177055</v>
      </c>
      <c r="M2765">
        <v>63.300000000000004</v>
      </c>
      <c r="N2765">
        <v>41.6</v>
      </c>
      <c r="O2765">
        <v>475</v>
      </c>
      <c r="P2765">
        <v>50.6</v>
      </c>
      <c r="Q2765">
        <v>36.58</v>
      </c>
      <c r="R2765" s="7">
        <v>11.4</v>
      </c>
      <c r="S2765" s="8">
        <v>352550</v>
      </c>
      <c r="T2765">
        <v>4</v>
      </c>
      <c r="U2765" s="9">
        <v>13.377000000000001</v>
      </c>
      <c r="V2765" s="9">
        <v>13.27</v>
      </c>
      <c r="W2765" s="9">
        <v>13.099</v>
      </c>
      <c r="X2765" s="9">
        <v>13.224</v>
      </c>
      <c r="Y2765" s="9">
        <v>13.5</v>
      </c>
    </row>
    <row r="2766" spans="1:25" hidden="1" x14ac:dyDescent="0.3">
      <c r="A2766" t="s">
        <v>2993</v>
      </c>
      <c r="B2766" t="s">
        <v>2994</v>
      </c>
      <c r="C2766" t="s">
        <v>3007</v>
      </c>
      <c r="D2766" t="s">
        <v>29</v>
      </c>
      <c r="E2766" s="52">
        <f>Transportation!E2766/1000000</f>
        <v>1.0700000000000001E-5</v>
      </c>
      <c r="F2766" s="55">
        <f t="shared" si="301"/>
        <v>2.5868131868131899E-6</v>
      </c>
      <c r="G2766" s="57">
        <f t="shared" si="302"/>
        <v>2.5868131868131895E-7</v>
      </c>
      <c r="H2766" s="4">
        <f t="shared" si="303"/>
        <v>4.1153846153846194E-8</v>
      </c>
      <c r="I2766">
        <v>177100</v>
      </c>
      <c r="J2766">
        <f t="shared" si="306"/>
        <v>1.7862761857707512</v>
      </c>
      <c r="K2766" s="50">
        <f t="shared" si="304"/>
        <v>1513.4282701542693</v>
      </c>
      <c r="L2766" s="53">
        <f t="shared" si="305"/>
        <v>24.330607900639148</v>
      </c>
      <c r="M2766">
        <v>51.6</v>
      </c>
      <c r="N2766">
        <v>24.700000000000003</v>
      </c>
      <c r="O2766">
        <v>317</v>
      </c>
      <c r="P2766">
        <v>59.42</v>
      </c>
      <c r="Q2766">
        <v>56.8</v>
      </c>
      <c r="R2766" s="7">
        <v>12.871</v>
      </c>
      <c r="S2766">
        <v>63819</v>
      </c>
      <c r="T2766">
        <v>4</v>
      </c>
      <c r="U2766" s="9">
        <v>7.0415000000000001</v>
      </c>
      <c r="V2766" s="9">
        <v>7.1132999999999997</v>
      </c>
      <c r="W2766" s="9">
        <v>6.8869999999999996</v>
      </c>
      <c r="X2766" s="9">
        <v>7.0191999999999997</v>
      </c>
      <c r="Y2766" s="9">
        <v>7.6769999999999996</v>
      </c>
    </row>
    <row r="2767" spans="1:25" hidden="1" x14ac:dyDescent="0.3">
      <c r="A2767" t="s">
        <v>2993</v>
      </c>
      <c r="B2767" t="s">
        <v>2994</v>
      </c>
      <c r="C2767" t="s">
        <v>3008</v>
      </c>
      <c r="D2767" t="s">
        <v>29</v>
      </c>
      <c r="E2767" s="52">
        <f>Transportation!E2767/1000000</f>
        <v>1.2100000000000001E-5</v>
      </c>
      <c r="F2767" s="55">
        <f t="shared" si="301"/>
        <v>2.9252747252747287E-6</v>
      </c>
      <c r="G2767" s="57">
        <f t="shared" si="302"/>
        <v>2.9252747252747285E-7</v>
      </c>
      <c r="H2767" s="4">
        <f t="shared" si="303"/>
        <v>4.6538461538461585E-8</v>
      </c>
      <c r="I2767">
        <v>233000</v>
      </c>
      <c r="J2767">
        <f t="shared" si="306"/>
        <v>1.5353692596566526</v>
      </c>
      <c r="K2767" s="50">
        <f t="shared" si="304"/>
        <v>1991.1281024615737</v>
      </c>
      <c r="L2767" s="53">
        <f t="shared" si="305"/>
        <v>27.514051925021839</v>
      </c>
      <c r="M2767">
        <v>50.300000000000004</v>
      </c>
      <c r="N2767">
        <v>32.800000000000004</v>
      </c>
      <c r="O2767">
        <v>368</v>
      </c>
      <c r="P2767">
        <v>52.53</v>
      </c>
      <c r="Q2767">
        <v>85.18</v>
      </c>
      <c r="R2767" s="7">
        <v>11.215</v>
      </c>
      <c r="S2767" s="8">
        <v>250480</v>
      </c>
      <c r="T2767">
        <v>5</v>
      </c>
      <c r="U2767" s="9">
        <v>8.4595000000000002</v>
      </c>
      <c r="V2767" s="9">
        <v>8.4502000000000006</v>
      </c>
      <c r="W2767" s="9">
        <v>8.4082000000000008</v>
      </c>
      <c r="X2767" s="9">
        <v>8.4602000000000004</v>
      </c>
      <c r="Y2767" s="9">
        <v>8.9788999999999994</v>
      </c>
    </row>
    <row r="2768" spans="1:25" hidden="1" x14ac:dyDescent="0.3">
      <c r="A2768" t="s">
        <v>2993</v>
      </c>
      <c r="B2768" t="s">
        <v>2994</v>
      </c>
      <c r="C2768" t="s">
        <v>3009</v>
      </c>
      <c r="D2768" t="s">
        <v>29</v>
      </c>
      <c r="E2768" s="52">
        <f>Transportation!E2768/1000000</f>
        <v>1.0200000000000001E-5</v>
      </c>
      <c r="F2768" s="55">
        <f t="shared" si="301"/>
        <v>2.4659340659340687E-6</v>
      </c>
      <c r="G2768" s="57">
        <f t="shared" si="302"/>
        <v>2.4659340659340688E-7</v>
      </c>
      <c r="H2768" s="4">
        <f t="shared" si="303"/>
        <v>3.9230769230769267E-8</v>
      </c>
      <c r="I2768">
        <v>217100</v>
      </c>
      <c r="J2768">
        <f t="shared" si="306"/>
        <v>1.3890687471211423</v>
      </c>
      <c r="K2768" s="50">
        <f t="shared" si="304"/>
        <v>1855.2528371004621</v>
      </c>
      <c r="L2768" s="53">
        <f t="shared" si="305"/>
        <v>23.193663606216749</v>
      </c>
      <c r="M2768">
        <v>52.5</v>
      </c>
      <c r="N2768">
        <v>30</v>
      </c>
      <c r="O2768">
        <v>381</v>
      </c>
      <c r="P2768">
        <v>50.29</v>
      </c>
      <c r="Q2768">
        <v>127.54</v>
      </c>
      <c r="R2768" s="7">
        <v>12.701000000000001</v>
      </c>
      <c r="S2768" s="8">
        <v>180450</v>
      </c>
      <c r="T2768">
        <v>5</v>
      </c>
      <c r="U2768" s="9">
        <v>9.2963000000000005</v>
      </c>
      <c r="V2768" s="9">
        <v>9.3010000000000002</v>
      </c>
      <c r="W2768" s="9">
        <v>8.9788999999999994</v>
      </c>
      <c r="X2768" s="9">
        <v>9.2888999999999999</v>
      </c>
      <c r="Y2768" s="9">
        <v>9.3405000000000005</v>
      </c>
    </row>
    <row r="2769" spans="1:25" hidden="1" x14ac:dyDescent="0.3">
      <c r="A2769" t="s">
        <v>2993</v>
      </c>
      <c r="B2769" t="s">
        <v>2994</v>
      </c>
      <c r="C2769" t="s">
        <v>3010</v>
      </c>
      <c r="D2769" t="s">
        <v>29</v>
      </c>
      <c r="E2769" s="52">
        <f>Transportation!E2769/1000000</f>
        <v>1.6699999999999999E-5</v>
      </c>
      <c r="F2769" s="55">
        <f t="shared" si="301"/>
        <v>4.0373626373626415E-6</v>
      </c>
      <c r="G2769" s="57">
        <f t="shared" si="302"/>
        <v>4.0373626373626416E-7</v>
      </c>
      <c r="H2769" s="4">
        <f t="shared" si="303"/>
        <v>6.4230769230769293E-8</v>
      </c>
      <c r="I2769">
        <v>258800</v>
      </c>
      <c r="J2769">
        <f t="shared" si="306"/>
        <v>1.907812065301391</v>
      </c>
      <c r="K2769" s="50">
        <f t="shared" si="304"/>
        <v>2211.6049481418681</v>
      </c>
      <c r="L2769" s="53">
        <f t="shared" si="305"/>
        <v>37.97393943370782</v>
      </c>
      <c r="M2769">
        <v>42.300000000000004</v>
      </c>
      <c r="N2769">
        <v>39.800000000000004</v>
      </c>
      <c r="O2769">
        <v>306</v>
      </c>
      <c r="P2769">
        <v>56.15</v>
      </c>
      <c r="Q2769">
        <v>101.59</v>
      </c>
      <c r="R2769" s="7">
        <v>7.6847000000000003</v>
      </c>
      <c r="S2769">
        <v>422.2</v>
      </c>
      <c r="T2769">
        <v>3</v>
      </c>
      <c r="U2769" s="9">
        <v>8.3018999999999998</v>
      </c>
      <c r="V2769" s="9">
        <v>8.2965</v>
      </c>
      <c r="W2769" s="9">
        <v>8.0433000000000003</v>
      </c>
      <c r="X2769" s="9">
        <v>8.1997999999999998</v>
      </c>
      <c r="Y2769" s="9">
        <v>8.4082000000000008</v>
      </c>
    </row>
    <row r="2770" spans="1:25" hidden="1" x14ac:dyDescent="0.3">
      <c r="A2770" t="s">
        <v>2993</v>
      </c>
      <c r="B2770" t="s">
        <v>2994</v>
      </c>
      <c r="C2770" t="s">
        <v>3011</v>
      </c>
      <c r="D2770" t="s">
        <v>29</v>
      </c>
      <c r="E2770" s="52">
        <f>Transportation!E2770/1000000</f>
        <v>1.3300000000000001E-5</v>
      </c>
      <c r="F2770" s="55">
        <f t="shared" si="301"/>
        <v>3.215384615384619E-6</v>
      </c>
      <c r="G2770" s="57">
        <f t="shared" si="302"/>
        <v>3.215384615384619E-7</v>
      </c>
      <c r="H2770" s="4">
        <f t="shared" si="303"/>
        <v>5.115384615384621E-8</v>
      </c>
      <c r="I2770">
        <v>434600</v>
      </c>
      <c r="J2770">
        <f t="shared" si="306"/>
        <v>0.90478483087896933</v>
      </c>
      <c r="K2770" s="50">
        <f t="shared" si="304"/>
        <v>3713.9239198703863</v>
      </c>
      <c r="L2770" s="53">
        <f t="shared" si="305"/>
        <v>30.242718231635578</v>
      </c>
      <c r="M2770">
        <v>95.300000000000011</v>
      </c>
      <c r="N2770">
        <v>44.5</v>
      </c>
      <c r="O2770">
        <v>430</v>
      </c>
      <c r="P2770">
        <v>53.27</v>
      </c>
      <c r="Q2770">
        <v>34.36</v>
      </c>
      <c r="R2770" s="7">
        <v>9.65</v>
      </c>
      <c r="S2770" s="8">
        <v>485450</v>
      </c>
      <c r="T2770">
        <v>7</v>
      </c>
      <c r="U2770" s="9">
        <v>10.749000000000001</v>
      </c>
      <c r="V2770" s="9">
        <v>10.814</v>
      </c>
      <c r="W2770" s="9">
        <v>10.316000000000001</v>
      </c>
      <c r="X2770" s="9">
        <v>10.877000000000001</v>
      </c>
      <c r="Y2770" s="9">
        <v>10.978999999999999</v>
      </c>
    </row>
    <row r="2771" spans="1:25" hidden="1" x14ac:dyDescent="0.3">
      <c r="A2771" t="s">
        <v>2993</v>
      </c>
      <c r="B2771" t="s">
        <v>2994</v>
      </c>
      <c r="C2771" t="s">
        <v>3012</v>
      </c>
      <c r="D2771" t="s">
        <v>29</v>
      </c>
      <c r="E2771" s="52">
        <f>Transportation!E2771/1000000</f>
        <v>2.0300000000000002E-5</v>
      </c>
      <c r="F2771" s="55">
        <f t="shared" si="301"/>
        <v>4.9076923076923137E-6</v>
      </c>
      <c r="G2771" s="57">
        <f t="shared" si="302"/>
        <v>4.9076923076923128E-7</v>
      </c>
      <c r="H2771" s="4">
        <f t="shared" si="303"/>
        <v>7.8076923076923155E-8</v>
      </c>
      <c r="I2771">
        <v>437300</v>
      </c>
      <c r="J2771">
        <f t="shared" si="306"/>
        <v>1.3724608106563003</v>
      </c>
      <c r="K2771" s="50">
        <f t="shared" si="304"/>
        <v>3736.997078139254</v>
      </c>
      <c r="L2771" s="53">
        <f t="shared" si="305"/>
        <v>46.15993835354903</v>
      </c>
      <c r="M2771">
        <v>52.7</v>
      </c>
      <c r="N2771">
        <v>60.2</v>
      </c>
      <c r="O2771">
        <v>419</v>
      </c>
      <c r="P2771">
        <v>56.12</v>
      </c>
      <c r="Q2771">
        <v>47.24</v>
      </c>
      <c r="R2771" s="7">
        <v>6.9638999999999998</v>
      </c>
      <c r="S2771" s="8">
        <v>449710</v>
      </c>
      <c r="T2771">
        <v>6</v>
      </c>
      <c r="U2771" s="9">
        <v>8.9556000000000004</v>
      </c>
      <c r="V2771" s="9">
        <v>9.2157</v>
      </c>
      <c r="W2771" s="9">
        <v>8.7199000000000009</v>
      </c>
      <c r="X2771" s="9">
        <v>8.9529999999999994</v>
      </c>
      <c r="Y2771" s="9">
        <v>9.4951000000000008</v>
      </c>
    </row>
    <row r="2772" spans="1:25" hidden="1" x14ac:dyDescent="0.3">
      <c r="A2772" t="s">
        <v>2993</v>
      </c>
      <c r="B2772" t="s">
        <v>2994</v>
      </c>
      <c r="C2772" t="s">
        <v>3013</v>
      </c>
      <c r="D2772" t="s">
        <v>29</v>
      </c>
      <c r="E2772" s="52">
        <f>Transportation!E2772/1000000</f>
        <v>2.55E-5</v>
      </c>
      <c r="F2772" s="55">
        <f t="shared" si="301"/>
        <v>6.164835164835171E-6</v>
      </c>
      <c r="G2772" s="57">
        <f t="shared" si="302"/>
        <v>6.1648351648351708E-7</v>
      </c>
      <c r="H2772" s="4">
        <f t="shared" si="303"/>
        <v>9.8076923076923175E-8</v>
      </c>
      <c r="I2772">
        <v>1110000</v>
      </c>
      <c r="J2772">
        <f t="shared" si="306"/>
        <v>0.67920456081081082</v>
      </c>
      <c r="K2772" s="50">
        <f t="shared" si="304"/>
        <v>9485.631732756854</v>
      </c>
      <c r="L2772" s="53">
        <f t="shared" si="305"/>
        <v>57.984159015541877</v>
      </c>
      <c r="M2772">
        <v>138</v>
      </c>
      <c r="N2772">
        <v>94.5</v>
      </c>
      <c r="O2772">
        <v>509</v>
      </c>
      <c r="P2772">
        <v>55.18</v>
      </c>
      <c r="Q2772">
        <v>61.41</v>
      </c>
      <c r="R2772" s="7">
        <v>5.3906000000000001</v>
      </c>
      <c r="S2772" s="8">
        <v>1097200</v>
      </c>
      <c r="T2772">
        <v>9</v>
      </c>
      <c r="U2772" s="9">
        <v>12.457000000000001</v>
      </c>
      <c r="V2772" s="9">
        <v>12.154999999999999</v>
      </c>
      <c r="W2772" s="9">
        <v>9.8035999999999994</v>
      </c>
      <c r="X2772" s="9">
        <v>11.233000000000001</v>
      </c>
      <c r="Y2772" s="9">
        <v>12.949</v>
      </c>
    </row>
    <row r="2773" spans="1:25" hidden="1" x14ac:dyDescent="0.3">
      <c r="A2773" t="s">
        <v>2993</v>
      </c>
      <c r="B2773" t="s">
        <v>2994</v>
      </c>
      <c r="C2773" t="s">
        <v>3014</v>
      </c>
      <c r="D2773" t="s">
        <v>29</v>
      </c>
      <c r="E2773" s="52">
        <f>Transportation!E2773/1000000</f>
        <v>1.3700000000000001E-5</v>
      </c>
      <c r="F2773" s="55">
        <f t="shared" si="301"/>
        <v>3.3120879120879159E-6</v>
      </c>
      <c r="G2773" s="57">
        <f t="shared" si="302"/>
        <v>3.3120879120879158E-7</v>
      </c>
      <c r="H2773" s="4">
        <f t="shared" si="303"/>
        <v>5.269230769230775E-8</v>
      </c>
      <c r="I2773">
        <v>311700</v>
      </c>
      <c r="J2773">
        <f t="shared" si="306"/>
        <v>1.2994726900866218</v>
      </c>
      <c r="K2773" s="50">
        <f t="shared" si="304"/>
        <v>2663.6679379282082</v>
      </c>
      <c r="L2773" s="53">
        <f t="shared" si="305"/>
        <v>31.152273667173482</v>
      </c>
      <c r="M2773">
        <v>38.1</v>
      </c>
      <c r="N2773">
        <v>50.5</v>
      </c>
      <c r="O2773">
        <v>571</v>
      </c>
      <c r="P2773">
        <v>59.14</v>
      </c>
      <c r="Q2773">
        <v>37.9</v>
      </c>
      <c r="R2773" s="7">
        <v>11.301</v>
      </c>
      <c r="S2773" s="8">
        <v>269550</v>
      </c>
      <c r="T2773">
        <v>4</v>
      </c>
      <c r="U2773" s="9">
        <v>8.7524999999999995</v>
      </c>
      <c r="V2773" s="9">
        <v>8.7507999999999999</v>
      </c>
      <c r="W2773" s="9">
        <v>8.2520000000000007</v>
      </c>
      <c r="X2773" s="9">
        <v>8.6160999999999994</v>
      </c>
      <c r="Y2773" s="9">
        <v>8.9270999999999994</v>
      </c>
    </row>
    <row r="2774" spans="1:25" hidden="1" x14ac:dyDescent="0.3">
      <c r="A2774" t="s">
        <v>2993</v>
      </c>
      <c r="B2774" t="s">
        <v>2994</v>
      </c>
      <c r="C2774" t="s">
        <v>3015</v>
      </c>
      <c r="D2774" t="s">
        <v>29</v>
      </c>
      <c r="E2774" s="52">
        <f>Transportation!E2774/1000000</f>
        <v>4.6299999999999997E-6</v>
      </c>
      <c r="F2774" s="55">
        <f t="shared" si="301"/>
        <v>1.1193406593406604E-6</v>
      </c>
      <c r="G2774" s="57">
        <f t="shared" si="302"/>
        <v>1.1193406593406604E-7</v>
      </c>
      <c r="H2774" s="4">
        <f t="shared" si="303"/>
        <v>1.7807692307692322E-8</v>
      </c>
      <c r="I2774">
        <v>115800</v>
      </c>
      <c r="J2774">
        <f t="shared" si="306"/>
        <v>1.1821043717616579</v>
      </c>
      <c r="K2774" s="50">
        <f t="shared" si="304"/>
        <v>989.58212130922857</v>
      </c>
      <c r="L2774" s="53">
        <f t="shared" si="305"/>
        <v>10.528104166351328</v>
      </c>
      <c r="M2774">
        <v>56.800000000000004</v>
      </c>
      <c r="N2774">
        <v>15.4</v>
      </c>
      <c r="O2774">
        <v>425</v>
      </c>
      <c r="P2774">
        <v>44.23</v>
      </c>
      <c r="Q2774">
        <v>42.05</v>
      </c>
      <c r="R2774" s="7">
        <v>27.7</v>
      </c>
      <c r="S2774" s="8">
        <v>140810</v>
      </c>
      <c r="T2774">
        <v>5</v>
      </c>
      <c r="U2774" s="9">
        <v>8.7558000000000007</v>
      </c>
      <c r="V2774" s="9">
        <v>8.6968999999999994</v>
      </c>
      <c r="W2774" s="9">
        <v>8.3560999999999996</v>
      </c>
      <c r="X2774" s="9">
        <v>8.7716999999999992</v>
      </c>
      <c r="Y2774" s="9">
        <v>9.0305999999999997</v>
      </c>
    </row>
    <row r="2775" spans="1:25" hidden="1" x14ac:dyDescent="0.3">
      <c r="A2775" t="s">
        <v>2993</v>
      </c>
      <c r="B2775" t="s">
        <v>2994</v>
      </c>
      <c r="C2775" t="s">
        <v>3016</v>
      </c>
      <c r="D2775" t="s">
        <v>29</v>
      </c>
      <c r="E2775" s="52">
        <f>Transportation!E2775/1000000</f>
        <v>8.9199999999999993E-6</v>
      </c>
      <c r="F2775" s="55">
        <f t="shared" si="301"/>
        <v>2.1564835164835185E-6</v>
      </c>
      <c r="G2775" s="57">
        <f t="shared" si="302"/>
        <v>2.1564835164835184E-7</v>
      </c>
      <c r="H2775" s="4">
        <f t="shared" si="303"/>
        <v>3.4307692307692341E-8</v>
      </c>
      <c r="I2775">
        <v>323700</v>
      </c>
      <c r="J2775">
        <f t="shared" si="306"/>
        <v>0.81471468952734005</v>
      </c>
      <c r="K2775" s="50">
        <f t="shared" si="304"/>
        <v>2766.2153080120661</v>
      </c>
      <c r="L2775" s="53">
        <f t="shared" si="305"/>
        <v>20.28308621249543</v>
      </c>
      <c r="M2775">
        <v>101</v>
      </c>
      <c r="N2775">
        <v>32.200000000000003</v>
      </c>
      <c r="O2775">
        <v>438</v>
      </c>
      <c r="P2775">
        <v>52.05</v>
      </c>
      <c r="Q2775">
        <v>113.48</v>
      </c>
      <c r="R2775" s="7">
        <v>13.593999999999999</v>
      </c>
      <c r="S2775" s="8">
        <v>314170</v>
      </c>
      <c r="T2775">
        <v>10</v>
      </c>
      <c r="U2775" s="9">
        <v>8.7117000000000004</v>
      </c>
      <c r="V2775" s="9">
        <v>8.6013999999999999</v>
      </c>
      <c r="W2775" s="9">
        <v>7.9911000000000003</v>
      </c>
      <c r="X2775" s="9">
        <v>8.5381999999999998</v>
      </c>
      <c r="Y2775" s="9">
        <v>8.7199000000000009</v>
      </c>
    </row>
    <row r="2776" spans="1:25" hidden="1" x14ac:dyDescent="0.3">
      <c r="A2776" t="s">
        <v>2993</v>
      </c>
      <c r="B2776" t="s">
        <v>2994</v>
      </c>
      <c r="C2776" t="s">
        <v>3017</v>
      </c>
      <c r="D2776" t="s">
        <v>29</v>
      </c>
      <c r="E2776" s="52">
        <f>Transportation!E2776/1000000</f>
        <v>6.63E-6</v>
      </c>
      <c r="F2776" s="55">
        <f t="shared" si="301"/>
        <v>1.6028571428571445E-6</v>
      </c>
      <c r="G2776" s="57">
        <f t="shared" si="302"/>
        <v>1.6028571428571446E-7</v>
      </c>
      <c r="H2776" s="4">
        <f t="shared" si="303"/>
        <v>2.5500000000000023E-8</v>
      </c>
      <c r="I2776">
        <v>129700</v>
      </c>
      <c r="J2776">
        <f t="shared" si="306"/>
        <v>1.5113217906707788</v>
      </c>
      <c r="K2776" s="50">
        <f t="shared" si="304"/>
        <v>1108.3661583230305</v>
      </c>
      <c r="L2776" s="53">
        <f t="shared" si="305"/>
        <v>15.075881344040889</v>
      </c>
      <c r="M2776">
        <v>28.3</v>
      </c>
      <c r="N2776">
        <v>24.400000000000002</v>
      </c>
      <c r="O2776">
        <v>544</v>
      </c>
      <c r="P2776">
        <v>54.22</v>
      </c>
      <c r="Q2776">
        <v>49.6</v>
      </c>
      <c r="R2776" s="7">
        <v>22.295999999999999</v>
      </c>
      <c r="S2776">
        <v>80581</v>
      </c>
      <c r="T2776">
        <v>4</v>
      </c>
      <c r="U2776" s="9">
        <v>10.877000000000001</v>
      </c>
      <c r="V2776" s="9">
        <v>10.88</v>
      </c>
      <c r="W2776" s="9">
        <v>10.877000000000001</v>
      </c>
      <c r="X2776" s="9">
        <v>10.877000000000001</v>
      </c>
      <c r="Y2776" s="9">
        <v>11.03</v>
      </c>
    </row>
    <row r="2777" spans="1:25" hidden="1" x14ac:dyDescent="0.3">
      <c r="A2777" t="s">
        <v>2993</v>
      </c>
      <c r="B2777" t="s">
        <v>2994</v>
      </c>
      <c r="C2777" t="s">
        <v>3018</v>
      </c>
      <c r="D2777" t="s">
        <v>29</v>
      </c>
      <c r="E2777" s="52">
        <f>Transportation!E2777/1000000</f>
        <v>1.2600000000000001E-5</v>
      </c>
      <c r="F2777" s="55">
        <f t="shared" si="301"/>
        <v>3.0461538461538498E-6</v>
      </c>
      <c r="G2777" s="57">
        <f t="shared" si="302"/>
        <v>3.0461538461538497E-7</v>
      </c>
      <c r="H2777" s="4">
        <f t="shared" si="303"/>
        <v>4.8461538461538511E-8</v>
      </c>
      <c r="I2777">
        <v>264900</v>
      </c>
      <c r="J2777">
        <f t="shared" si="306"/>
        <v>1.4062805775764442</v>
      </c>
      <c r="K2777" s="50">
        <f t="shared" si="304"/>
        <v>2263.7331946011627</v>
      </c>
      <c r="L2777" s="53">
        <f t="shared" si="305"/>
        <v>28.650996219444231</v>
      </c>
      <c r="M2777">
        <v>45</v>
      </c>
      <c r="N2777">
        <v>39.5</v>
      </c>
      <c r="O2777">
        <v>445</v>
      </c>
      <c r="P2777">
        <v>56.25</v>
      </c>
      <c r="Q2777">
        <v>43.47</v>
      </c>
      <c r="R2777" s="7">
        <v>11.27</v>
      </c>
      <c r="S2777" s="8">
        <v>296610</v>
      </c>
      <c r="T2777">
        <v>4</v>
      </c>
      <c r="U2777" s="9">
        <v>10.366</v>
      </c>
      <c r="V2777" s="9">
        <v>10.311999999999999</v>
      </c>
      <c r="W2777" s="9">
        <v>10.009</v>
      </c>
      <c r="X2777" s="9">
        <v>10.367000000000001</v>
      </c>
      <c r="Y2777" s="9">
        <v>10.367000000000001</v>
      </c>
    </row>
    <row r="2778" spans="1:25" hidden="1" x14ac:dyDescent="0.3">
      <c r="A2778" t="s">
        <v>2993</v>
      </c>
      <c r="B2778" t="s">
        <v>2994</v>
      </c>
      <c r="C2778" t="s">
        <v>3019</v>
      </c>
      <c r="D2778" t="s">
        <v>29</v>
      </c>
      <c r="E2778" s="52">
        <f>Transportation!E2778/1000000</f>
        <v>3.4499999999999998E-5</v>
      </c>
      <c r="F2778" s="55">
        <f t="shared" si="301"/>
        <v>8.340659340659349E-6</v>
      </c>
      <c r="G2778" s="57">
        <f t="shared" si="302"/>
        <v>8.3406593406593492E-7</v>
      </c>
      <c r="H2778" s="4">
        <f t="shared" si="303"/>
        <v>1.326923076923078E-7</v>
      </c>
      <c r="I2778">
        <v>1304000</v>
      </c>
      <c r="J2778">
        <f t="shared" si="306"/>
        <v>0.78221275881901842</v>
      </c>
      <c r="K2778" s="50">
        <f t="shared" si="304"/>
        <v>11143.480882445889</v>
      </c>
      <c r="L2778" s="53">
        <f t="shared" si="305"/>
        <v>78.44915631514489</v>
      </c>
      <c r="M2778">
        <v>149</v>
      </c>
      <c r="N2778">
        <v>107</v>
      </c>
      <c r="O2778">
        <v>392</v>
      </c>
      <c r="P2778">
        <v>56.84</v>
      </c>
      <c r="Q2778">
        <v>60.6</v>
      </c>
      <c r="R2778" s="7">
        <v>3.6732999999999998</v>
      </c>
      <c r="S2778" s="8">
        <v>611100</v>
      </c>
      <c r="T2778">
        <v>8</v>
      </c>
      <c r="U2778" s="9">
        <v>11.512</v>
      </c>
      <c r="V2778" s="9">
        <v>11.339</v>
      </c>
      <c r="W2778" s="9">
        <v>10.009</v>
      </c>
      <c r="X2778" s="9">
        <v>11.106</v>
      </c>
      <c r="Y2778" s="9">
        <v>11.689</v>
      </c>
    </row>
    <row r="2779" spans="1:25" hidden="1" x14ac:dyDescent="0.3">
      <c r="A2779" t="s">
        <v>2993</v>
      </c>
      <c r="B2779" t="s">
        <v>2994</v>
      </c>
      <c r="C2779" t="s">
        <v>3020</v>
      </c>
      <c r="D2779" t="s">
        <v>29</v>
      </c>
      <c r="E2779" s="52">
        <f>Transportation!E2779/1000000</f>
        <v>1.2600000000000001E-5</v>
      </c>
      <c r="F2779" s="55">
        <f t="shared" si="301"/>
        <v>3.0461538461538498E-6</v>
      </c>
      <c r="G2779" s="57">
        <f t="shared" si="302"/>
        <v>3.0461538461538497E-7</v>
      </c>
      <c r="H2779" s="4">
        <f t="shared" si="303"/>
        <v>4.8461538461538511E-8</v>
      </c>
      <c r="I2779">
        <v>264400</v>
      </c>
      <c r="J2779">
        <f t="shared" si="306"/>
        <v>1.4089399583963693</v>
      </c>
      <c r="K2779" s="50">
        <f t="shared" si="304"/>
        <v>2259.4603875143353</v>
      </c>
      <c r="L2779" s="53">
        <f t="shared" si="305"/>
        <v>28.650996219444227</v>
      </c>
      <c r="M2779">
        <v>42.400000000000006</v>
      </c>
      <c r="N2779">
        <v>40.6</v>
      </c>
      <c r="O2779">
        <v>455</v>
      </c>
      <c r="P2779">
        <v>55.82</v>
      </c>
      <c r="Q2779">
        <v>38.46</v>
      </c>
      <c r="R2779" s="7">
        <v>11.202</v>
      </c>
      <c r="S2779" s="8">
        <v>311380</v>
      </c>
      <c r="T2779">
        <v>4</v>
      </c>
      <c r="U2779" s="9">
        <v>13.010999999999999</v>
      </c>
      <c r="V2779" s="9">
        <v>13.032999999999999</v>
      </c>
      <c r="W2779" s="9">
        <v>12.949</v>
      </c>
      <c r="X2779" s="9">
        <v>13.048999999999999</v>
      </c>
      <c r="Y2779" s="9">
        <v>13.55</v>
      </c>
    </row>
    <row r="2780" spans="1:25" hidden="1" x14ac:dyDescent="0.3">
      <c r="A2780" t="s">
        <v>2993</v>
      </c>
      <c r="B2780" t="s">
        <v>2994</v>
      </c>
      <c r="C2780" t="s">
        <v>3021</v>
      </c>
      <c r="D2780" t="s">
        <v>29</v>
      </c>
      <c r="E2780" s="52">
        <f>Transportation!E2780/1000000</f>
        <v>5.2000000000000002E-6</v>
      </c>
      <c r="F2780" s="55">
        <f t="shared" si="301"/>
        <v>1.2571428571428586E-6</v>
      </c>
      <c r="G2780" s="57">
        <f t="shared" si="302"/>
        <v>1.2571428571428585E-7</v>
      </c>
      <c r="H2780" s="4">
        <f t="shared" si="303"/>
        <v>2.000000000000002E-8</v>
      </c>
      <c r="I2780">
        <v>103300</v>
      </c>
      <c r="J2780">
        <f t="shared" si="306"/>
        <v>1.488286060019361</v>
      </c>
      <c r="K2780" s="50">
        <f t="shared" si="304"/>
        <v>882.76194413854319</v>
      </c>
      <c r="L2780" s="53">
        <f t="shared" si="305"/>
        <v>11.824220661992854</v>
      </c>
      <c r="M2780">
        <v>28.200000000000003</v>
      </c>
      <c r="N2780">
        <v>19.400000000000002</v>
      </c>
      <c r="O2780">
        <v>501</v>
      </c>
      <c r="P2780">
        <v>46.31</v>
      </c>
      <c r="Q2780">
        <v>44.27</v>
      </c>
      <c r="R2780" s="7">
        <v>25.795999999999999</v>
      </c>
      <c r="S2780">
        <v>57342</v>
      </c>
      <c r="T2780">
        <v>4</v>
      </c>
      <c r="U2780" s="9">
        <v>10.726000000000001</v>
      </c>
      <c r="V2780" s="9">
        <v>10.734999999999999</v>
      </c>
      <c r="W2780" s="9">
        <v>10.571999999999999</v>
      </c>
      <c r="X2780" s="9">
        <v>10.75</v>
      </c>
      <c r="Y2780" s="9">
        <v>10.775</v>
      </c>
    </row>
    <row r="2781" spans="1:25" hidden="1" x14ac:dyDescent="0.3">
      <c r="A2781" t="s">
        <v>2993</v>
      </c>
      <c r="B2781" t="s">
        <v>2994</v>
      </c>
      <c r="C2781" t="s">
        <v>3022</v>
      </c>
      <c r="D2781" t="s">
        <v>29</v>
      </c>
      <c r="E2781" s="52">
        <f>Transportation!E2781/1000000</f>
        <v>6.1199999999999999E-6</v>
      </c>
      <c r="F2781" s="55">
        <f t="shared" si="301"/>
        <v>1.479560439560441E-6</v>
      </c>
      <c r="G2781" s="57">
        <f t="shared" si="302"/>
        <v>1.479560439560441E-7</v>
      </c>
      <c r="H2781" s="4">
        <f t="shared" si="303"/>
        <v>2.3538461538461561E-8</v>
      </c>
      <c r="I2781">
        <v>192000</v>
      </c>
      <c r="J2781">
        <f t="shared" si="306"/>
        <v>0.94239632812499996</v>
      </c>
      <c r="K2781" s="50">
        <f t="shared" si="304"/>
        <v>1640.7579213417259</v>
      </c>
      <c r="L2781" s="53">
        <f t="shared" si="305"/>
        <v>13.916198163730051</v>
      </c>
      <c r="M2781">
        <v>68.8</v>
      </c>
      <c r="N2781">
        <v>23.1</v>
      </c>
      <c r="O2781">
        <v>526</v>
      </c>
      <c r="P2781">
        <v>51.49</v>
      </c>
      <c r="Q2781">
        <v>46.14</v>
      </c>
      <c r="R2781" s="7">
        <v>22.742000000000001</v>
      </c>
      <c r="S2781" s="8">
        <v>462950</v>
      </c>
      <c r="T2781">
        <v>6</v>
      </c>
      <c r="U2781" s="9">
        <v>11.411</v>
      </c>
      <c r="V2781" s="9">
        <v>11.432</v>
      </c>
      <c r="W2781" s="9">
        <v>10.571999999999999</v>
      </c>
      <c r="X2781" s="9">
        <v>11.461</v>
      </c>
      <c r="Y2781" s="9">
        <v>12.396000000000001</v>
      </c>
    </row>
    <row r="2782" spans="1:25" hidden="1" x14ac:dyDescent="0.3">
      <c r="A2782" t="s">
        <v>2993</v>
      </c>
      <c r="B2782" t="s">
        <v>2994</v>
      </c>
      <c r="C2782" t="s">
        <v>3023</v>
      </c>
      <c r="D2782" t="s">
        <v>29</v>
      </c>
      <c r="E2782" s="52">
        <f>Transportation!E2782/1000000</f>
        <v>1.2999999999999999E-5</v>
      </c>
      <c r="F2782" s="55">
        <f t="shared" si="301"/>
        <v>3.1428571428571459E-6</v>
      </c>
      <c r="G2782" s="57">
        <f t="shared" si="302"/>
        <v>3.142857142857146E-7</v>
      </c>
      <c r="H2782" s="4">
        <f t="shared" si="303"/>
        <v>5.0000000000000044E-8</v>
      </c>
      <c r="I2782">
        <v>101400</v>
      </c>
      <c r="J2782">
        <f t="shared" si="306"/>
        <v>3.7904326923076916</v>
      </c>
      <c r="K2782" s="50">
        <f t="shared" si="304"/>
        <v>866.52527720859905</v>
      </c>
      <c r="L2782" s="53">
        <f t="shared" si="305"/>
        <v>29.560551654982127</v>
      </c>
      <c r="M2782">
        <v>17.400000000000002</v>
      </c>
      <c r="N2782">
        <v>24.3</v>
      </c>
      <c r="O2782">
        <v>274</v>
      </c>
      <c r="P2782">
        <v>58.14</v>
      </c>
      <c r="Q2782">
        <v>52.66</v>
      </c>
      <c r="R2782" s="7">
        <v>11.244</v>
      </c>
      <c r="S2782">
        <v>1318.2</v>
      </c>
      <c r="T2782">
        <v>2</v>
      </c>
      <c r="U2782" s="9">
        <v>7.2031999999999998</v>
      </c>
      <c r="V2782" s="9">
        <v>7.1962999999999999</v>
      </c>
      <c r="W2782" s="9">
        <v>7.0983999999999998</v>
      </c>
      <c r="X2782" s="9">
        <v>7.1510999999999996</v>
      </c>
      <c r="Y2782" s="9">
        <v>7.2039</v>
      </c>
    </row>
    <row r="2783" spans="1:25" hidden="1" x14ac:dyDescent="0.3">
      <c r="A2783" t="s">
        <v>2993</v>
      </c>
      <c r="B2783" t="s">
        <v>2994</v>
      </c>
      <c r="C2783" t="s">
        <v>3024</v>
      </c>
      <c r="D2783" t="s">
        <v>29</v>
      </c>
      <c r="E2783" s="52">
        <f>Transportation!E2783/1000000</f>
        <v>6.6699999999999997E-6</v>
      </c>
      <c r="F2783" s="55">
        <f t="shared" si="301"/>
        <v>1.612527472527474E-6</v>
      </c>
      <c r="G2783" s="57">
        <f t="shared" si="302"/>
        <v>1.6125274725274741E-7</v>
      </c>
      <c r="H2783" s="4">
        <f t="shared" si="303"/>
        <v>2.5653846153846177E-8</v>
      </c>
      <c r="I2783">
        <v>232500</v>
      </c>
      <c r="J2783">
        <f t="shared" si="306"/>
        <v>0.84817656451612899</v>
      </c>
      <c r="K2783" s="50">
        <f t="shared" si="304"/>
        <v>1986.8552953747464</v>
      </c>
      <c r="L2783" s="53">
        <f t="shared" si="305"/>
        <v>15.16683688759468</v>
      </c>
      <c r="M2783">
        <v>121</v>
      </c>
      <c r="N2783">
        <v>21.200000000000003</v>
      </c>
      <c r="O2783">
        <v>376</v>
      </c>
      <c r="P2783">
        <v>43.32</v>
      </c>
      <c r="Q2783">
        <v>45.65</v>
      </c>
      <c r="R2783" s="7">
        <v>17.780999999999999</v>
      </c>
      <c r="S2783" s="8">
        <v>417410</v>
      </c>
      <c r="T2783">
        <v>8</v>
      </c>
      <c r="U2783" s="9">
        <v>12.707000000000001</v>
      </c>
      <c r="V2783" s="9">
        <v>12.64</v>
      </c>
      <c r="W2783" s="9">
        <v>11.182</v>
      </c>
      <c r="X2783" s="9">
        <v>12.371</v>
      </c>
      <c r="Y2783" s="9">
        <v>13.099</v>
      </c>
    </row>
    <row r="2784" spans="1:25" hidden="1" x14ac:dyDescent="0.3">
      <c r="A2784" t="s">
        <v>2993</v>
      </c>
      <c r="B2784" t="s">
        <v>2994</v>
      </c>
      <c r="C2784" t="s">
        <v>3025</v>
      </c>
      <c r="D2784" t="s">
        <v>29</v>
      </c>
      <c r="E2784" s="52">
        <f>Transportation!E2784/1000000</f>
        <v>1.29E-5</v>
      </c>
      <c r="F2784" s="55">
        <f t="shared" si="301"/>
        <v>3.1186813186813221E-6</v>
      </c>
      <c r="G2784" s="57">
        <f t="shared" si="302"/>
        <v>3.1186813186813222E-7</v>
      </c>
      <c r="H2784" s="4">
        <f t="shared" si="303"/>
        <v>4.9615384615384664E-8</v>
      </c>
      <c r="I2784">
        <v>254300</v>
      </c>
      <c r="J2784">
        <f t="shared" si="306"/>
        <v>1.4997771824616595</v>
      </c>
      <c r="K2784" s="50">
        <f t="shared" si="304"/>
        <v>2173.1496843604214</v>
      </c>
      <c r="L2784" s="53">
        <f t="shared" si="305"/>
        <v>29.333162796097657</v>
      </c>
      <c r="M2784">
        <v>48</v>
      </c>
      <c r="N2784">
        <v>36.700000000000003</v>
      </c>
      <c r="O2784">
        <v>402</v>
      </c>
      <c r="P2784">
        <v>56.64</v>
      </c>
      <c r="Q2784">
        <v>47.88</v>
      </c>
      <c r="R2784" s="7">
        <v>10.961</v>
      </c>
      <c r="S2784" s="8">
        <v>186120</v>
      </c>
      <c r="T2784">
        <v>4</v>
      </c>
      <c r="U2784" s="9">
        <v>9.0624000000000002</v>
      </c>
      <c r="V2784" s="9">
        <v>9.0351999999999997</v>
      </c>
      <c r="W2784" s="9">
        <v>8.6679999999999993</v>
      </c>
      <c r="X2784" s="9">
        <v>9.0305999999999997</v>
      </c>
      <c r="Y2784" s="9">
        <v>9.0823</v>
      </c>
    </row>
    <row r="2785" spans="1:25" hidden="1" x14ac:dyDescent="0.3">
      <c r="A2785" t="s">
        <v>2993</v>
      </c>
      <c r="B2785" t="s">
        <v>2994</v>
      </c>
      <c r="C2785" t="s">
        <v>3026</v>
      </c>
      <c r="D2785" t="s">
        <v>29</v>
      </c>
      <c r="E2785" s="52">
        <f>Transportation!E2785/1000000</f>
        <v>1.8900000000000002E-5</v>
      </c>
      <c r="F2785" s="55">
        <f t="shared" si="301"/>
        <v>4.5692307692307745E-6</v>
      </c>
      <c r="G2785" s="57">
        <f t="shared" si="302"/>
        <v>4.5692307692307743E-7</v>
      </c>
      <c r="H2785" s="4">
        <f t="shared" si="303"/>
        <v>7.269230769230777E-8</v>
      </c>
      <c r="I2785">
        <v>598500</v>
      </c>
      <c r="J2785">
        <f t="shared" si="306"/>
        <v>0.93364342105263176</v>
      </c>
      <c r="K2785" s="50">
        <f t="shared" si="304"/>
        <v>5114.5500829324119</v>
      </c>
      <c r="L2785" s="53">
        <f t="shared" si="305"/>
        <v>42.976494329166343</v>
      </c>
      <c r="M2785">
        <v>153</v>
      </c>
      <c r="N2785">
        <v>48.400000000000006</v>
      </c>
      <c r="O2785">
        <v>301</v>
      </c>
      <c r="P2785">
        <v>52.3</v>
      </c>
      <c r="Q2785">
        <v>104.26</v>
      </c>
      <c r="R2785" s="7">
        <v>6.2190000000000003</v>
      </c>
      <c r="S2785" s="8">
        <v>557230</v>
      </c>
      <c r="T2785">
        <v>8</v>
      </c>
      <c r="U2785" s="9">
        <v>7.0021000000000004</v>
      </c>
      <c r="V2785" s="9">
        <v>7.0702999999999996</v>
      </c>
      <c r="W2785" s="9">
        <v>6.6749999999999998</v>
      </c>
      <c r="X2785" s="9">
        <v>7.0720000000000001</v>
      </c>
      <c r="Y2785" s="9">
        <v>7.3091999999999997</v>
      </c>
    </row>
    <row r="2786" spans="1:25" hidden="1" x14ac:dyDescent="0.3">
      <c r="A2786" t="s">
        <v>2993</v>
      </c>
      <c r="B2786" t="s">
        <v>2994</v>
      </c>
      <c r="C2786" t="s">
        <v>3027</v>
      </c>
      <c r="D2786" t="s">
        <v>29</v>
      </c>
      <c r="E2786" s="52">
        <f>Transportation!E2786/1000000</f>
        <v>1.4600000000000001E-5</v>
      </c>
      <c r="F2786" s="55">
        <f t="shared" si="301"/>
        <v>3.5296703296703335E-6</v>
      </c>
      <c r="G2786" s="57">
        <f t="shared" si="302"/>
        <v>3.5296703296703337E-7</v>
      </c>
      <c r="H2786" s="4">
        <f t="shared" si="303"/>
        <v>5.6153846153846209E-8</v>
      </c>
      <c r="I2786">
        <v>439000</v>
      </c>
      <c r="J2786">
        <f t="shared" si="306"/>
        <v>0.9832675968109339</v>
      </c>
      <c r="K2786" s="50">
        <f t="shared" ref="K2786:K2817" si="307">I2786*CVDRUS</f>
        <v>3751.5246222344672</v>
      </c>
      <c r="L2786" s="53">
        <f t="shared" si="305"/>
        <v>33.198773397133778</v>
      </c>
      <c r="M2786">
        <v>83.9</v>
      </c>
      <c r="N2786">
        <v>47.900000000000006</v>
      </c>
      <c r="O2786">
        <v>455</v>
      </c>
      <c r="P2786">
        <v>57</v>
      </c>
      <c r="Q2786">
        <v>40.97</v>
      </c>
      <c r="R2786" s="7">
        <v>9.4930000000000003</v>
      </c>
      <c r="S2786" s="8">
        <v>433330</v>
      </c>
      <c r="T2786">
        <v>6</v>
      </c>
      <c r="U2786" s="9">
        <v>10.835000000000001</v>
      </c>
      <c r="V2786" s="9">
        <v>10.8</v>
      </c>
      <c r="W2786" s="9">
        <v>10.673999999999999</v>
      </c>
      <c r="X2786" s="9">
        <v>10.801</v>
      </c>
      <c r="Y2786" s="9">
        <v>10.877000000000001</v>
      </c>
    </row>
    <row r="2787" spans="1:25" hidden="1" x14ac:dyDescent="0.3">
      <c r="A2787" t="s">
        <v>2993</v>
      </c>
      <c r="B2787" t="s">
        <v>2994</v>
      </c>
      <c r="C2787" t="s">
        <v>3028</v>
      </c>
      <c r="D2787" t="s">
        <v>29</v>
      </c>
      <c r="E2787" s="52">
        <f>Transportation!E2787/1000000</f>
        <v>3.6399999999999997E-5</v>
      </c>
      <c r="F2787" s="55">
        <f t="shared" si="301"/>
        <v>8.8000000000000089E-6</v>
      </c>
      <c r="G2787" s="57">
        <f t="shared" si="302"/>
        <v>8.8000000000000089E-7</v>
      </c>
      <c r="H2787" s="4">
        <f t="shared" si="303"/>
        <v>1.4000000000000012E-7</v>
      </c>
      <c r="I2787">
        <v>632600</v>
      </c>
      <c r="J2787">
        <f t="shared" si="306"/>
        <v>1.7012008378122037</v>
      </c>
      <c r="K2787" s="50">
        <f t="shared" si="307"/>
        <v>5405.9555262540407</v>
      </c>
      <c r="L2787" s="53">
        <f t="shared" si="305"/>
        <v>82.769544633949977</v>
      </c>
      <c r="M2787">
        <v>75.100000000000009</v>
      </c>
      <c r="N2787">
        <v>73</v>
      </c>
      <c r="O2787">
        <v>273</v>
      </c>
      <c r="P2787">
        <v>56.85</v>
      </c>
      <c r="Q2787">
        <v>53.21</v>
      </c>
      <c r="R2787" s="7">
        <v>3.7448000000000001</v>
      </c>
      <c r="S2787" s="8">
        <v>504540</v>
      </c>
      <c r="T2787">
        <v>8</v>
      </c>
      <c r="U2787" s="9">
        <v>9.8996999999999993</v>
      </c>
      <c r="V2787" s="9">
        <v>9.8621999999999996</v>
      </c>
      <c r="W2787" s="9">
        <v>8.8754000000000008</v>
      </c>
      <c r="X2787" s="9">
        <v>9.4436</v>
      </c>
      <c r="Y2787" s="9">
        <v>9.9575999999999993</v>
      </c>
    </row>
    <row r="2788" spans="1:25" hidden="1" x14ac:dyDescent="0.3">
      <c r="A2788" t="s">
        <v>2993</v>
      </c>
      <c r="B2788" t="s">
        <v>2994</v>
      </c>
      <c r="C2788" t="s">
        <v>3029</v>
      </c>
      <c r="D2788" t="s">
        <v>29</v>
      </c>
      <c r="E2788" s="52">
        <f>Transportation!E2788/1000000</f>
        <v>5.6300000000000003E-6</v>
      </c>
      <c r="F2788" s="55">
        <f t="shared" si="301"/>
        <v>1.3610989010989027E-6</v>
      </c>
      <c r="G2788" s="57">
        <f t="shared" si="302"/>
        <v>1.3610989010989026E-7</v>
      </c>
      <c r="H2788" s="4">
        <f t="shared" si="303"/>
        <v>2.1653846153846174E-8</v>
      </c>
      <c r="I2788">
        <v>117300</v>
      </c>
      <c r="J2788">
        <f t="shared" si="306"/>
        <v>1.4190371803069055</v>
      </c>
      <c r="K2788" s="50">
        <f t="shared" si="307"/>
        <v>1002.4005425697108</v>
      </c>
      <c r="L2788" s="53">
        <f t="shared" si="305"/>
        <v>12.80199275519611</v>
      </c>
      <c r="M2788">
        <v>36.800000000000004</v>
      </c>
      <c r="N2788">
        <v>19.3</v>
      </c>
      <c r="O2788">
        <v>477</v>
      </c>
      <c r="P2788">
        <v>52.61</v>
      </c>
      <c r="Q2788">
        <v>38.520000000000003</v>
      </c>
      <c r="R2788" s="7">
        <v>24.675999999999998</v>
      </c>
      <c r="S2788" s="8">
        <v>102830</v>
      </c>
      <c r="T2788">
        <v>4</v>
      </c>
      <c r="U2788" s="9">
        <v>11.244</v>
      </c>
      <c r="V2788" s="9">
        <v>11.439</v>
      </c>
      <c r="W2788" s="9">
        <v>11.233000000000001</v>
      </c>
      <c r="X2788" s="9">
        <v>11.613</v>
      </c>
      <c r="Y2788" s="9">
        <v>11.74</v>
      </c>
    </row>
    <row r="2789" spans="1:25" hidden="1" x14ac:dyDescent="0.3">
      <c r="A2789" t="s">
        <v>2993</v>
      </c>
      <c r="B2789" t="s">
        <v>2994</v>
      </c>
      <c r="C2789" t="s">
        <v>3030</v>
      </c>
      <c r="D2789" t="s">
        <v>29</v>
      </c>
      <c r="E2789" s="52">
        <f>Transportation!E2789/1000000</f>
        <v>7.08E-6</v>
      </c>
      <c r="F2789" s="55">
        <f t="shared" si="301"/>
        <v>1.7116483516483533E-6</v>
      </c>
      <c r="G2789" s="57">
        <f t="shared" si="302"/>
        <v>1.7116483516483533E-7</v>
      </c>
      <c r="H2789" s="4">
        <f t="shared" si="303"/>
        <v>2.7230769230769256E-8</v>
      </c>
      <c r="I2789">
        <v>172600</v>
      </c>
      <c r="J2789">
        <f t="shared" si="306"/>
        <v>1.212762775202781</v>
      </c>
      <c r="K2789" s="50">
        <f t="shared" si="307"/>
        <v>1474.9730063728225</v>
      </c>
      <c r="L2789" s="53">
        <f t="shared" si="305"/>
        <v>16.099131209021039</v>
      </c>
      <c r="M2789">
        <v>56.400000000000006</v>
      </c>
      <c r="N2789">
        <v>23</v>
      </c>
      <c r="O2789">
        <v>409</v>
      </c>
      <c r="P2789">
        <v>46.98</v>
      </c>
      <c r="Q2789">
        <v>142.74</v>
      </c>
      <c r="R2789" s="7">
        <v>17.797000000000001</v>
      </c>
      <c r="S2789">
        <v>21385</v>
      </c>
      <c r="T2789">
        <v>3</v>
      </c>
      <c r="U2789" s="9">
        <v>8.2295999999999996</v>
      </c>
      <c r="V2789" s="9">
        <v>8.2360000000000007</v>
      </c>
      <c r="W2789" s="9">
        <v>8.1477000000000004</v>
      </c>
      <c r="X2789" s="9">
        <v>8.2520000000000007</v>
      </c>
      <c r="Y2789" s="9">
        <v>8.7199000000000009</v>
      </c>
    </row>
    <row r="2790" spans="1:25" hidden="1" x14ac:dyDescent="0.3">
      <c r="A2790" t="s">
        <v>2993</v>
      </c>
      <c r="B2790" t="s">
        <v>2994</v>
      </c>
      <c r="C2790" t="s">
        <v>3031</v>
      </c>
      <c r="D2790" t="s">
        <v>29</v>
      </c>
      <c r="E2790" s="52">
        <f>Transportation!E2790/1000000</f>
        <v>1.3200000000000001E-5</v>
      </c>
      <c r="F2790" s="55">
        <f t="shared" si="301"/>
        <v>3.1912087912087947E-6</v>
      </c>
      <c r="G2790" s="57">
        <f t="shared" si="302"/>
        <v>3.1912087912087946E-7</v>
      </c>
      <c r="H2790" s="4">
        <f t="shared" si="303"/>
        <v>5.0769230769230824E-8</v>
      </c>
      <c r="I2790">
        <v>425500</v>
      </c>
      <c r="J2790">
        <f t="shared" si="306"/>
        <v>0.91718672150411285</v>
      </c>
      <c r="K2790" s="50">
        <f t="shared" si="307"/>
        <v>3636.1588308901273</v>
      </c>
      <c r="L2790" s="53">
        <f t="shared" si="305"/>
        <v>30.01532937275109</v>
      </c>
      <c r="M2790">
        <v>67.3</v>
      </c>
      <c r="N2790">
        <v>51.800000000000004</v>
      </c>
      <c r="O2790">
        <v>519</v>
      </c>
      <c r="P2790">
        <v>54.71</v>
      </c>
      <c r="Q2790">
        <v>20.5</v>
      </c>
      <c r="R2790" s="7">
        <v>10.010999999999999</v>
      </c>
      <c r="S2790" s="8">
        <v>277310</v>
      </c>
      <c r="T2790">
        <v>4</v>
      </c>
      <c r="U2790" s="9">
        <v>12.82</v>
      </c>
      <c r="V2790" s="9">
        <v>12.763999999999999</v>
      </c>
      <c r="W2790" s="9">
        <v>12.597</v>
      </c>
      <c r="X2790" s="9">
        <v>12.647</v>
      </c>
      <c r="Y2790" s="9">
        <v>12.999000000000001</v>
      </c>
    </row>
    <row r="2791" spans="1:25" hidden="1" x14ac:dyDescent="0.3">
      <c r="A2791" t="s">
        <v>2993</v>
      </c>
      <c r="B2791" t="s">
        <v>2994</v>
      </c>
      <c r="C2791" t="s">
        <v>3032</v>
      </c>
      <c r="D2791" t="s">
        <v>29</v>
      </c>
      <c r="E2791" s="52">
        <f>Transportation!E2791/1000000</f>
        <v>1.29E-5</v>
      </c>
      <c r="F2791" s="55">
        <f t="shared" si="301"/>
        <v>3.1186813186813221E-6</v>
      </c>
      <c r="G2791" s="57">
        <f t="shared" si="302"/>
        <v>3.1186813186813222E-7</v>
      </c>
      <c r="H2791" s="4">
        <f t="shared" si="303"/>
        <v>4.9615384615384664E-8</v>
      </c>
      <c r="I2791">
        <v>331100</v>
      </c>
      <c r="J2791">
        <f t="shared" si="306"/>
        <v>1.1518977272727273</v>
      </c>
      <c r="K2791" s="50">
        <f t="shared" si="307"/>
        <v>2829.4528528971118</v>
      </c>
      <c r="L2791" s="53">
        <f t="shared" si="305"/>
        <v>29.33316279609766</v>
      </c>
      <c r="M2791">
        <v>56.400000000000006</v>
      </c>
      <c r="N2791">
        <v>44.1</v>
      </c>
      <c r="O2791">
        <v>465</v>
      </c>
      <c r="P2791">
        <v>54.54</v>
      </c>
      <c r="Q2791">
        <v>36.28</v>
      </c>
      <c r="R2791" s="7">
        <v>10.555</v>
      </c>
      <c r="S2791" s="8">
        <v>112940</v>
      </c>
      <c r="T2791">
        <v>5</v>
      </c>
      <c r="U2791" s="9">
        <v>11.382999999999999</v>
      </c>
      <c r="V2791" s="9">
        <v>11.362</v>
      </c>
      <c r="W2791" s="9">
        <v>10.622999999999999</v>
      </c>
      <c r="X2791" s="9">
        <v>11.335000000000001</v>
      </c>
      <c r="Y2791" s="9">
        <v>11.385</v>
      </c>
    </row>
    <row r="2792" spans="1:25" hidden="1" x14ac:dyDescent="0.3">
      <c r="A2792" t="s">
        <v>2993</v>
      </c>
      <c r="B2792" t="s">
        <v>2994</v>
      </c>
      <c r="C2792" t="s">
        <v>3033</v>
      </c>
      <c r="D2792" t="s">
        <v>29</v>
      </c>
      <c r="E2792" s="52">
        <f>Transportation!E2792/1000000</f>
        <v>8.0500000000000009E-6</v>
      </c>
      <c r="F2792" s="55">
        <f t="shared" si="301"/>
        <v>1.9461538461538485E-6</v>
      </c>
      <c r="G2792" s="57">
        <f t="shared" si="302"/>
        <v>1.9461538461538483E-7</v>
      </c>
      <c r="H2792" s="4">
        <f t="shared" si="303"/>
        <v>3.0961538461538493E-8</v>
      </c>
      <c r="I2792">
        <v>189300</v>
      </c>
      <c r="J2792">
        <f t="shared" si="306"/>
        <v>1.2572703050713157</v>
      </c>
      <c r="K2792" s="50">
        <f t="shared" si="307"/>
        <v>1617.684763072858</v>
      </c>
      <c r="L2792" s="53">
        <f t="shared" si="305"/>
        <v>18.30480314020048</v>
      </c>
      <c r="M2792">
        <v>52.300000000000004</v>
      </c>
      <c r="N2792">
        <v>26.200000000000003</v>
      </c>
      <c r="O2792">
        <v>441</v>
      </c>
      <c r="P2792">
        <v>56.4</v>
      </c>
      <c r="Q2792">
        <v>61.93</v>
      </c>
      <c r="R2792" s="7">
        <v>16.852</v>
      </c>
      <c r="S2792" s="8">
        <v>172600</v>
      </c>
      <c r="T2792">
        <v>5</v>
      </c>
      <c r="U2792" s="9">
        <v>10.196</v>
      </c>
      <c r="V2792" s="9">
        <v>10.069000000000001</v>
      </c>
      <c r="W2792" s="9">
        <v>9.5980000000000008</v>
      </c>
      <c r="X2792" s="9">
        <v>10.163</v>
      </c>
      <c r="Y2792" s="9">
        <v>10.265000000000001</v>
      </c>
    </row>
    <row r="2793" spans="1:25" hidden="1" x14ac:dyDescent="0.3">
      <c r="A2793" t="s">
        <v>2993</v>
      </c>
      <c r="B2793" t="s">
        <v>2994</v>
      </c>
      <c r="C2793" t="s">
        <v>3034</v>
      </c>
      <c r="D2793" t="s">
        <v>29</v>
      </c>
      <c r="E2793" s="52">
        <f>Transportation!E2793/1000000</f>
        <v>4.69E-6</v>
      </c>
      <c r="F2793" s="55">
        <f t="shared" si="301"/>
        <v>1.1338461538461551E-6</v>
      </c>
      <c r="G2793" s="57">
        <f t="shared" si="302"/>
        <v>1.1338461538461551E-7</v>
      </c>
      <c r="H2793" s="4">
        <f t="shared" si="303"/>
        <v>1.8038461538461555E-8</v>
      </c>
      <c r="I2793">
        <v>127000</v>
      </c>
      <c r="J2793">
        <f t="shared" si="306"/>
        <v>1.0918236909448817</v>
      </c>
      <c r="K2793" s="50">
        <f t="shared" si="307"/>
        <v>1085.2930000541626</v>
      </c>
      <c r="L2793" s="53">
        <f t="shared" si="305"/>
        <v>10.664537481682014</v>
      </c>
      <c r="M2793">
        <v>51.400000000000006</v>
      </c>
      <c r="N2793">
        <v>17.7</v>
      </c>
      <c r="O2793">
        <v>514</v>
      </c>
      <c r="P2793">
        <v>50.11</v>
      </c>
      <c r="Q2793">
        <v>45.39</v>
      </c>
      <c r="R2793" s="7">
        <v>29.01</v>
      </c>
      <c r="S2793" s="8">
        <v>139510</v>
      </c>
      <c r="T2793">
        <v>4</v>
      </c>
      <c r="U2793" s="9">
        <v>10.722</v>
      </c>
      <c r="V2793" s="9">
        <v>10.683</v>
      </c>
      <c r="W2793" s="9">
        <v>10.111000000000001</v>
      </c>
      <c r="X2793" s="9">
        <v>10.699</v>
      </c>
      <c r="Y2793" s="9">
        <v>10.826000000000001</v>
      </c>
    </row>
    <row r="2794" spans="1:25" hidden="1" x14ac:dyDescent="0.3">
      <c r="A2794" t="s">
        <v>2993</v>
      </c>
      <c r="B2794" t="s">
        <v>2994</v>
      </c>
      <c r="C2794" t="s">
        <v>3035</v>
      </c>
      <c r="D2794" t="s">
        <v>29</v>
      </c>
      <c r="E2794" s="52">
        <f>Transportation!E2794/1000000</f>
        <v>7.2800000000000006E-6</v>
      </c>
      <c r="F2794" s="55">
        <f t="shared" si="301"/>
        <v>1.760000000000002E-6</v>
      </c>
      <c r="G2794" s="57">
        <f t="shared" si="302"/>
        <v>1.760000000000002E-7</v>
      </c>
      <c r="H2794" s="4">
        <f t="shared" si="303"/>
        <v>2.8000000000000029E-8</v>
      </c>
      <c r="I2794">
        <v>104000</v>
      </c>
      <c r="J2794">
        <f t="shared" si="306"/>
        <v>2.0695762500000003</v>
      </c>
      <c r="K2794" s="50">
        <f t="shared" si="307"/>
        <v>888.74387406010158</v>
      </c>
      <c r="L2794" s="53">
        <f t="shared" si="305"/>
        <v>16.553908926789997</v>
      </c>
      <c r="M2794">
        <v>34.200000000000003</v>
      </c>
      <c r="N2794">
        <v>17.8</v>
      </c>
      <c r="O2794">
        <v>330</v>
      </c>
      <c r="P2794">
        <v>56.22</v>
      </c>
      <c r="Q2794">
        <v>95.71</v>
      </c>
      <c r="R2794" s="7">
        <v>18.577000000000002</v>
      </c>
      <c r="S2794" s="8">
        <v>111680</v>
      </c>
      <c r="T2794">
        <v>4</v>
      </c>
      <c r="U2794" s="9">
        <v>8.1332000000000004</v>
      </c>
      <c r="V2794" s="9">
        <v>8.1260999999999992</v>
      </c>
      <c r="W2794" s="9">
        <v>8.0954999999999995</v>
      </c>
      <c r="X2794" s="9">
        <v>8.1477000000000004</v>
      </c>
      <c r="Y2794" s="9">
        <v>8.1997999999999998</v>
      </c>
    </row>
    <row r="2795" spans="1:25" hidden="1" x14ac:dyDescent="0.3">
      <c r="A2795" t="s">
        <v>2993</v>
      </c>
      <c r="B2795" t="s">
        <v>2994</v>
      </c>
      <c r="C2795" t="s">
        <v>3036</v>
      </c>
      <c r="D2795" t="s">
        <v>29</v>
      </c>
      <c r="E2795" s="52">
        <f>Transportation!E2795/1000000</f>
        <v>3.3500000000000001E-5</v>
      </c>
      <c r="F2795" s="55">
        <f t="shared" si="301"/>
        <v>8.0989010989011076E-6</v>
      </c>
      <c r="G2795" s="57">
        <f t="shared" si="302"/>
        <v>8.098901098901108E-7</v>
      </c>
      <c r="H2795" s="4">
        <f t="shared" si="303"/>
        <v>1.2884615384615398E-7</v>
      </c>
      <c r="I2795">
        <v>1104000</v>
      </c>
      <c r="J2795">
        <f t="shared" si="306"/>
        <v>0.89713773777173911</v>
      </c>
      <c r="K2795" s="50">
        <f t="shared" si="307"/>
        <v>9434.3580477149244</v>
      </c>
      <c r="L2795" s="53">
        <f t="shared" si="305"/>
        <v>76.175267726300106</v>
      </c>
      <c r="M2795">
        <v>119</v>
      </c>
      <c r="N2795">
        <v>101</v>
      </c>
      <c r="O2795">
        <v>435</v>
      </c>
      <c r="P2795">
        <v>55.82</v>
      </c>
      <c r="Q2795">
        <v>49.11</v>
      </c>
      <c r="R2795" s="7">
        <v>4.2981999999999996</v>
      </c>
      <c r="S2795" s="8">
        <v>995360</v>
      </c>
      <c r="T2795">
        <v>7</v>
      </c>
      <c r="U2795" s="9">
        <v>11.462</v>
      </c>
      <c r="V2795" s="9">
        <v>11.375999999999999</v>
      </c>
      <c r="W2795" s="9">
        <v>10.673999999999999</v>
      </c>
      <c r="X2795" s="9">
        <v>11.233000000000001</v>
      </c>
      <c r="Y2795" s="9">
        <v>11.689</v>
      </c>
    </row>
    <row r="2796" spans="1:25" hidden="1" x14ac:dyDescent="0.3">
      <c r="A2796" t="s">
        <v>2993</v>
      </c>
      <c r="B2796" t="s">
        <v>2994</v>
      </c>
      <c r="C2796" t="s">
        <v>3037</v>
      </c>
      <c r="D2796" t="s">
        <v>29</v>
      </c>
      <c r="E2796" s="52">
        <f>Transportation!E2796/1000000</f>
        <v>2.3100000000000002E-5</v>
      </c>
      <c r="F2796" s="55">
        <f t="shared" si="301"/>
        <v>5.5846153846153912E-6</v>
      </c>
      <c r="G2796" s="57">
        <f t="shared" si="302"/>
        <v>5.584615384615391E-7</v>
      </c>
      <c r="H2796" s="4">
        <f t="shared" si="303"/>
        <v>8.8846153846153938E-8</v>
      </c>
      <c r="I2796">
        <v>528400</v>
      </c>
      <c r="J2796">
        <f t="shared" si="306"/>
        <v>1.2925059850492053</v>
      </c>
      <c r="K2796" s="50">
        <f t="shared" si="307"/>
        <v>4515.5025293592089</v>
      </c>
      <c r="L2796" s="53">
        <f t="shared" si="305"/>
        <v>52.526826402314427</v>
      </c>
      <c r="M2796">
        <v>63.5</v>
      </c>
      <c r="N2796">
        <v>66.3</v>
      </c>
      <c r="O2796">
        <v>396</v>
      </c>
      <c r="P2796">
        <v>55.36</v>
      </c>
      <c r="Q2796">
        <v>86.06</v>
      </c>
      <c r="R2796" s="7">
        <v>5.9763000000000002</v>
      </c>
      <c r="S2796" s="8">
        <v>532660</v>
      </c>
      <c r="T2796">
        <v>6</v>
      </c>
      <c r="U2796" s="9">
        <v>10.345000000000001</v>
      </c>
      <c r="V2796" s="9">
        <v>10.222</v>
      </c>
      <c r="W2796" s="9">
        <v>9.6494999999999997</v>
      </c>
      <c r="X2796" s="9">
        <v>10.188000000000001</v>
      </c>
      <c r="Y2796" s="9">
        <v>10.468999999999999</v>
      </c>
    </row>
    <row r="2797" spans="1:25" hidden="1" x14ac:dyDescent="0.3">
      <c r="A2797" t="s">
        <v>2993</v>
      </c>
      <c r="B2797" t="s">
        <v>2994</v>
      </c>
      <c r="C2797" t="s">
        <v>3038</v>
      </c>
      <c r="D2797" t="s">
        <v>29</v>
      </c>
      <c r="E2797" s="52">
        <f>Transportation!E2797/1000000</f>
        <v>1.2300000000000001E-5</v>
      </c>
      <c r="F2797" s="55">
        <f t="shared" si="301"/>
        <v>2.9736263736263771E-6</v>
      </c>
      <c r="G2797" s="57">
        <f t="shared" si="302"/>
        <v>2.9736263736263767E-7</v>
      </c>
      <c r="H2797" s="4">
        <f t="shared" si="303"/>
        <v>4.7307692307692358E-8</v>
      </c>
      <c r="I2797">
        <v>625300</v>
      </c>
      <c r="J2797">
        <f t="shared" si="306"/>
        <v>0.58156742763473546</v>
      </c>
      <c r="K2797" s="50">
        <f t="shared" si="307"/>
        <v>5343.5725427863608</v>
      </c>
      <c r="L2797" s="53">
        <f t="shared" si="305"/>
        <v>27.968829642790794</v>
      </c>
      <c r="M2797">
        <v>171</v>
      </c>
      <c r="N2797">
        <v>47.900000000000006</v>
      </c>
      <c r="O2797">
        <v>469</v>
      </c>
      <c r="P2797">
        <v>48.47</v>
      </c>
      <c r="Q2797">
        <v>135.11000000000001</v>
      </c>
      <c r="R2797" s="7">
        <v>9.7911000000000001</v>
      </c>
      <c r="S2797" s="8">
        <v>464020</v>
      </c>
      <c r="T2797">
        <v>11</v>
      </c>
      <c r="U2797" s="9">
        <v>11.733000000000001</v>
      </c>
      <c r="V2797" s="9">
        <v>11.61</v>
      </c>
      <c r="W2797" s="9">
        <v>10.978999999999999</v>
      </c>
      <c r="X2797" s="9">
        <v>11.385</v>
      </c>
      <c r="Y2797" s="9">
        <v>11.74</v>
      </c>
    </row>
    <row r="2798" spans="1:25" hidden="1" x14ac:dyDescent="0.3">
      <c r="A2798" t="s">
        <v>2993</v>
      </c>
      <c r="B2798" t="s">
        <v>2994</v>
      </c>
      <c r="C2798" t="s">
        <v>3039</v>
      </c>
      <c r="D2798" t="s">
        <v>29</v>
      </c>
      <c r="E2798" s="52">
        <f>Transportation!E2798/1000000</f>
        <v>8.4000000000000009E-6</v>
      </c>
      <c r="F2798" s="55">
        <f t="shared" si="301"/>
        <v>2.0307692307692331E-6</v>
      </c>
      <c r="G2798" s="57">
        <f t="shared" si="302"/>
        <v>2.0307692307692332E-7</v>
      </c>
      <c r="H2798" s="4">
        <f t="shared" si="303"/>
        <v>3.2307692307692343E-8</v>
      </c>
      <c r="I2798">
        <v>112000</v>
      </c>
      <c r="J2798">
        <f t="shared" si="306"/>
        <v>2.2174031250000006</v>
      </c>
      <c r="K2798" s="50">
        <f t="shared" si="307"/>
        <v>957.10878744934018</v>
      </c>
      <c r="L2798" s="53">
        <f t="shared" si="305"/>
        <v>19.100664146296154</v>
      </c>
      <c r="M2798">
        <v>20.900000000000002</v>
      </c>
      <c r="N2798">
        <v>24.5</v>
      </c>
      <c r="O2798">
        <v>404</v>
      </c>
      <c r="P2798">
        <v>43.25</v>
      </c>
      <c r="Q2798">
        <v>46.59</v>
      </c>
      <c r="R2798" s="7">
        <v>16.463999999999999</v>
      </c>
      <c r="S2798">
        <v>90096</v>
      </c>
      <c r="T2798">
        <v>2</v>
      </c>
      <c r="U2798" s="9">
        <v>12.265000000000001</v>
      </c>
      <c r="V2798" s="9">
        <v>12.436999999999999</v>
      </c>
      <c r="W2798" s="9">
        <v>12.244999999999999</v>
      </c>
      <c r="X2798" s="9">
        <v>12.597</v>
      </c>
      <c r="Y2798" s="9">
        <v>12.949</v>
      </c>
    </row>
    <row r="2799" spans="1:25" hidden="1" x14ac:dyDescent="0.3">
      <c r="A2799" t="s">
        <v>2993</v>
      </c>
      <c r="B2799" t="s">
        <v>2994</v>
      </c>
      <c r="C2799" t="s">
        <v>3040</v>
      </c>
      <c r="D2799" t="s">
        <v>29</v>
      </c>
      <c r="E2799" s="52">
        <f>Transportation!E2799/1000000</f>
        <v>2.9600000000000001E-5</v>
      </c>
      <c r="F2799" s="55">
        <f t="shared" si="301"/>
        <v>7.1560439560439639E-6</v>
      </c>
      <c r="G2799" s="57">
        <f t="shared" si="302"/>
        <v>7.1560439560439637E-7</v>
      </c>
      <c r="H2799" s="4">
        <f t="shared" si="303"/>
        <v>1.1384615384615396E-7</v>
      </c>
      <c r="I2799">
        <v>454900</v>
      </c>
      <c r="J2799">
        <f t="shared" si="306"/>
        <v>1.9237966586062871</v>
      </c>
      <c r="K2799" s="50">
        <f t="shared" si="307"/>
        <v>3887.399887595579</v>
      </c>
      <c r="L2799" s="53">
        <f t="shared" si="305"/>
        <v>67.30710222980548</v>
      </c>
      <c r="M2799">
        <v>58.5</v>
      </c>
      <c r="N2799">
        <v>59.5</v>
      </c>
      <c r="O2799">
        <v>275</v>
      </c>
      <c r="P2799">
        <v>58.6</v>
      </c>
      <c r="Q2799">
        <v>49.63</v>
      </c>
      <c r="R2799" s="7">
        <v>4.6291000000000002</v>
      </c>
      <c r="S2799" s="8">
        <v>333580</v>
      </c>
      <c r="T2799">
        <v>6</v>
      </c>
      <c r="U2799" s="9">
        <v>7.8052000000000001</v>
      </c>
      <c r="V2799" s="9">
        <v>7.7672999999999996</v>
      </c>
      <c r="W2799" s="9">
        <v>7.5195999999999996</v>
      </c>
      <c r="X2799" s="9">
        <v>7.6245000000000003</v>
      </c>
      <c r="Y2799" s="9">
        <v>7.8342000000000001</v>
      </c>
    </row>
    <row r="2800" spans="1:25" hidden="1" x14ac:dyDescent="0.3">
      <c r="A2800" t="s">
        <v>2993</v>
      </c>
      <c r="B2800" t="s">
        <v>2994</v>
      </c>
      <c r="C2800" t="s">
        <v>3041</v>
      </c>
      <c r="D2800" t="s">
        <v>29</v>
      </c>
      <c r="E2800" s="52">
        <f>Transportation!E2800/1000000</f>
        <v>6.2899999999999999E-6</v>
      </c>
      <c r="F2800" s="55">
        <f t="shared" si="301"/>
        <v>1.5206593406593423E-6</v>
      </c>
      <c r="G2800" s="57">
        <f t="shared" si="302"/>
        <v>1.5206593406593421E-7</v>
      </c>
      <c r="H2800" s="4">
        <f t="shared" si="303"/>
        <v>2.4192307692307716E-8</v>
      </c>
      <c r="I2800">
        <v>127300</v>
      </c>
      <c r="J2800">
        <f t="shared" si="306"/>
        <v>1.4608500294579732</v>
      </c>
      <c r="K2800" s="50">
        <f t="shared" si="307"/>
        <v>1087.856684306259</v>
      </c>
      <c r="L2800" s="53">
        <f t="shared" si="305"/>
        <v>14.302759223833663</v>
      </c>
      <c r="M2800">
        <v>35.5</v>
      </c>
      <c r="N2800">
        <v>21.400000000000002</v>
      </c>
      <c r="O2800">
        <v>455</v>
      </c>
      <c r="P2800">
        <v>43.92</v>
      </c>
      <c r="Q2800">
        <v>42.71</v>
      </c>
      <c r="R2800" s="7">
        <v>21.305</v>
      </c>
      <c r="S2800" s="8">
        <v>140070</v>
      </c>
      <c r="T2800">
        <v>4</v>
      </c>
      <c r="U2800" s="9">
        <v>9.5424000000000007</v>
      </c>
      <c r="V2800" s="9">
        <v>9.2936999999999994</v>
      </c>
      <c r="W2800" s="9">
        <v>8.8754000000000008</v>
      </c>
      <c r="X2800" s="9">
        <v>9.0305999999999997</v>
      </c>
      <c r="Y2800" s="9">
        <v>9.5980000000000008</v>
      </c>
    </row>
    <row r="2801" spans="1:25" hidden="1" x14ac:dyDescent="0.3">
      <c r="A2801" t="s">
        <v>2993</v>
      </c>
      <c r="B2801" t="s">
        <v>2994</v>
      </c>
      <c r="C2801" t="s">
        <v>3042</v>
      </c>
      <c r="D2801" t="s">
        <v>29</v>
      </c>
      <c r="E2801" s="52">
        <f>Transportation!E2801/1000000</f>
        <v>7.0099999999999998E-6</v>
      </c>
      <c r="F2801" s="55">
        <f t="shared" si="301"/>
        <v>1.6947252747252765E-6</v>
      </c>
      <c r="G2801" s="57">
        <f t="shared" si="302"/>
        <v>1.6947252747252766E-7</v>
      </c>
      <c r="H2801" s="4">
        <f t="shared" si="303"/>
        <v>2.6961538461538487E-8</v>
      </c>
      <c r="I2801">
        <v>151900</v>
      </c>
      <c r="J2801">
        <f t="shared" si="306"/>
        <v>1.3644060483870968</v>
      </c>
      <c r="K2801" s="50">
        <f t="shared" si="307"/>
        <v>1298.0787929781677</v>
      </c>
      <c r="L2801" s="53">
        <f t="shared" si="305"/>
        <v>15.939959007801907</v>
      </c>
      <c r="M2801">
        <v>42.400000000000006</v>
      </c>
      <c r="N2801">
        <v>23.3</v>
      </c>
      <c r="O2801">
        <v>463</v>
      </c>
      <c r="P2801">
        <v>55.08</v>
      </c>
      <c r="Q2801">
        <v>38.799999999999997</v>
      </c>
      <c r="R2801" s="7">
        <v>19.87</v>
      </c>
      <c r="S2801" s="8">
        <v>123580</v>
      </c>
      <c r="T2801">
        <v>5</v>
      </c>
      <c r="U2801" s="9">
        <v>11.327</v>
      </c>
      <c r="V2801" s="9">
        <v>11.411</v>
      </c>
      <c r="W2801" s="9">
        <v>10.877000000000001</v>
      </c>
      <c r="X2801" s="9">
        <v>11.284000000000001</v>
      </c>
      <c r="Y2801" s="9">
        <v>11.791</v>
      </c>
    </row>
    <row r="2802" spans="1:25" hidden="1" x14ac:dyDescent="0.3">
      <c r="A2802" t="s">
        <v>2993</v>
      </c>
      <c r="B2802" t="s">
        <v>2994</v>
      </c>
      <c r="C2802" t="s">
        <v>3043</v>
      </c>
      <c r="D2802" t="s">
        <v>29</v>
      </c>
      <c r="E2802" s="52">
        <f>Transportation!E2802/1000000</f>
        <v>9.5999999999999996E-6</v>
      </c>
      <c r="F2802" s="55">
        <f t="shared" si="301"/>
        <v>2.3208791208791234E-6</v>
      </c>
      <c r="G2802" s="57">
        <f t="shared" si="302"/>
        <v>2.3208791208791231E-7</v>
      </c>
      <c r="H2802" s="4">
        <f t="shared" si="303"/>
        <v>3.6923076923076955E-8</v>
      </c>
      <c r="I2802">
        <v>286100</v>
      </c>
      <c r="J2802">
        <f t="shared" si="306"/>
        <v>0.99205732261447044</v>
      </c>
      <c r="K2802" s="50">
        <f t="shared" si="307"/>
        <v>2444.900215082645</v>
      </c>
      <c r="L2802" s="53">
        <f t="shared" si="305"/>
        <v>21.829330452909886</v>
      </c>
      <c r="M2802">
        <v>145</v>
      </c>
      <c r="N2802">
        <v>23.700000000000003</v>
      </c>
      <c r="O2802">
        <v>290</v>
      </c>
      <c r="P2802">
        <v>50.6</v>
      </c>
      <c r="Q2802">
        <v>137.03</v>
      </c>
      <c r="R2802" s="7">
        <v>12.215</v>
      </c>
      <c r="S2802" s="8">
        <v>236390</v>
      </c>
      <c r="T2802">
        <v>11</v>
      </c>
      <c r="U2802" s="9">
        <v>9.4052000000000007</v>
      </c>
      <c r="V2802" s="9">
        <v>9.5877999999999997</v>
      </c>
      <c r="W2802" s="9">
        <v>9.1340000000000003</v>
      </c>
      <c r="X2802" s="9">
        <v>9.7009000000000007</v>
      </c>
      <c r="Y2802" s="9">
        <v>10.06</v>
      </c>
    </row>
    <row r="2803" spans="1:25" hidden="1" x14ac:dyDescent="0.3">
      <c r="A2803" t="s">
        <v>2993</v>
      </c>
      <c r="B2803" t="s">
        <v>2994</v>
      </c>
      <c r="C2803" t="s">
        <v>3044</v>
      </c>
      <c r="D2803" t="s">
        <v>29</v>
      </c>
      <c r="E2803" s="52">
        <f>Transportation!E2803/1000000</f>
        <v>2.1299999999999999E-5</v>
      </c>
      <c r="F2803" s="55">
        <f t="shared" si="301"/>
        <v>5.1494505494505543E-6</v>
      </c>
      <c r="G2803" s="57">
        <f t="shared" si="302"/>
        <v>5.1494505494505551E-7</v>
      </c>
      <c r="H2803" s="4">
        <f t="shared" si="303"/>
        <v>8.1923076923076994E-8</v>
      </c>
      <c r="I2803">
        <v>278700</v>
      </c>
      <c r="J2803">
        <f t="shared" si="306"/>
        <v>2.2595711786867598</v>
      </c>
      <c r="K2803" s="50">
        <f t="shared" si="307"/>
        <v>2381.6626701975993</v>
      </c>
      <c r="L2803" s="53">
        <f t="shared" si="305"/>
        <v>48.433826942393807</v>
      </c>
      <c r="M2803">
        <v>33.800000000000004</v>
      </c>
      <c r="N2803">
        <v>48</v>
      </c>
      <c r="O2803">
        <v>316</v>
      </c>
      <c r="P2803">
        <v>57.77</v>
      </c>
      <c r="Q2803">
        <v>40.950000000000003</v>
      </c>
      <c r="R2803" s="7">
        <v>6.5928000000000004</v>
      </c>
      <c r="S2803" s="8">
        <v>251820</v>
      </c>
      <c r="T2803">
        <v>5</v>
      </c>
      <c r="U2803" s="9">
        <v>10.568</v>
      </c>
      <c r="V2803" s="9">
        <v>10.499000000000001</v>
      </c>
      <c r="W2803" s="9">
        <v>9.9062999999999999</v>
      </c>
      <c r="X2803" s="9">
        <v>9.9575999999999993</v>
      </c>
      <c r="Y2803" s="9">
        <v>10.571999999999999</v>
      </c>
    </row>
    <row r="2804" spans="1:25" hidden="1" x14ac:dyDescent="0.3">
      <c r="A2804" t="s">
        <v>2993</v>
      </c>
      <c r="B2804" t="s">
        <v>2994</v>
      </c>
      <c r="C2804" t="s">
        <v>3045</v>
      </c>
      <c r="D2804" t="s">
        <v>29</v>
      </c>
      <c r="E2804" s="52">
        <f>Transportation!E2804/1000000</f>
        <v>1.15E-5</v>
      </c>
      <c r="F2804" s="55">
        <f t="shared" si="301"/>
        <v>2.7802197802197833E-6</v>
      </c>
      <c r="G2804" s="57">
        <f t="shared" si="302"/>
        <v>2.7802197802197831E-7</v>
      </c>
      <c r="H2804" s="4">
        <f t="shared" si="303"/>
        <v>4.4230769230769273E-8</v>
      </c>
      <c r="I2804">
        <v>156200</v>
      </c>
      <c r="J2804">
        <f t="shared" si="306"/>
        <v>2.1767081466069143</v>
      </c>
      <c r="K2804" s="50">
        <f t="shared" si="307"/>
        <v>1334.8249339248835</v>
      </c>
      <c r="L2804" s="53">
        <f t="shared" si="305"/>
        <v>26.149718771714969</v>
      </c>
      <c r="M2804">
        <v>26.8</v>
      </c>
      <c r="N2804">
        <v>30.1</v>
      </c>
      <c r="O2804">
        <v>358</v>
      </c>
      <c r="P2804">
        <v>56.36</v>
      </c>
      <c r="Q2804">
        <v>41.32</v>
      </c>
      <c r="R2804" s="7">
        <v>11.875</v>
      </c>
      <c r="S2804" s="8">
        <v>135480</v>
      </c>
      <c r="T2804">
        <v>3</v>
      </c>
      <c r="U2804" s="9">
        <v>10.565</v>
      </c>
      <c r="V2804" s="9">
        <v>10.52</v>
      </c>
      <c r="W2804" s="9">
        <v>10.009</v>
      </c>
      <c r="X2804" s="9">
        <v>10.111000000000001</v>
      </c>
      <c r="Y2804" s="9">
        <v>10.673999999999999</v>
      </c>
    </row>
    <row r="2805" spans="1:25" hidden="1" x14ac:dyDescent="0.3">
      <c r="A2805" t="s">
        <v>2993</v>
      </c>
      <c r="B2805" t="s">
        <v>2994</v>
      </c>
      <c r="C2805" t="s">
        <v>3046</v>
      </c>
      <c r="D2805" t="s">
        <v>29</v>
      </c>
      <c r="E2805" s="52">
        <f>Transportation!E2805/1000000</f>
        <v>1.34E-5</v>
      </c>
      <c r="F2805" s="55">
        <f t="shared" si="301"/>
        <v>3.2395604395604432E-6</v>
      </c>
      <c r="G2805" s="57">
        <f t="shared" si="302"/>
        <v>3.2395604395604428E-7</v>
      </c>
      <c r="H2805" s="4">
        <f t="shared" si="303"/>
        <v>5.153846153846159E-8</v>
      </c>
      <c r="I2805">
        <v>642200</v>
      </c>
      <c r="J2805">
        <f t="shared" si="306"/>
        <v>0.61690443008408591</v>
      </c>
      <c r="K2805" s="50">
        <f t="shared" si="307"/>
        <v>5487.9934223211276</v>
      </c>
      <c r="L2805" s="53">
        <f t="shared" si="305"/>
        <v>30.470107090520049</v>
      </c>
      <c r="M2805">
        <v>147</v>
      </c>
      <c r="N2805">
        <v>53</v>
      </c>
      <c r="O2805">
        <v>448</v>
      </c>
      <c r="P2805">
        <v>45.03</v>
      </c>
      <c r="Q2805">
        <v>39</v>
      </c>
      <c r="R2805" s="7">
        <v>8.4612999999999996</v>
      </c>
      <c r="S2805" s="8">
        <v>356550</v>
      </c>
      <c r="T2805">
        <v>9</v>
      </c>
      <c r="U2805" s="9">
        <v>12.808</v>
      </c>
      <c r="V2805" s="9">
        <v>12.696999999999999</v>
      </c>
      <c r="W2805" s="9">
        <v>12.042999999999999</v>
      </c>
      <c r="X2805" s="9">
        <v>12.497</v>
      </c>
      <c r="Y2805" s="9">
        <v>12.848000000000001</v>
      </c>
    </row>
    <row r="2806" spans="1:25" hidden="1" x14ac:dyDescent="0.3">
      <c r="A2806" t="s">
        <v>2993</v>
      </c>
      <c r="B2806" t="s">
        <v>2994</v>
      </c>
      <c r="C2806" t="s">
        <v>3047</v>
      </c>
      <c r="D2806" t="s">
        <v>29</v>
      </c>
      <c r="E2806" s="52">
        <f>Transportation!E2806/1000000</f>
        <v>2.0900000000000003E-5</v>
      </c>
      <c r="F2806" s="55">
        <f t="shared" si="301"/>
        <v>5.052747252747259E-6</v>
      </c>
      <c r="G2806" s="57">
        <f t="shared" si="302"/>
        <v>5.0527472527472588E-7</v>
      </c>
      <c r="H2806" s="4">
        <f t="shared" si="303"/>
        <v>8.0384615384615474E-8</v>
      </c>
      <c r="I2806">
        <v>909900</v>
      </c>
      <c r="J2806">
        <f t="shared" si="306"/>
        <v>0.67910356907352465</v>
      </c>
      <c r="K2806" s="50">
        <f t="shared" si="307"/>
        <v>7775.6543366085234</v>
      </c>
      <c r="L2806" s="53">
        <f t="shared" si="305"/>
        <v>47.524271506855904</v>
      </c>
      <c r="M2806">
        <v>204</v>
      </c>
      <c r="N2806">
        <v>63.6</v>
      </c>
      <c r="O2806">
        <v>356</v>
      </c>
      <c r="P2806">
        <v>56.03</v>
      </c>
      <c r="Q2806">
        <v>92.94</v>
      </c>
      <c r="R2806" s="7">
        <v>5.5873999999999997</v>
      </c>
      <c r="S2806" s="8">
        <v>908070</v>
      </c>
      <c r="T2806">
        <v>11</v>
      </c>
      <c r="U2806" s="9">
        <v>10.239000000000001</v>
      </c>
      <c r="V2806" s="9">
        <v>9.9695999999999998</v>
      </c>
      <c r="W2806" s="9">
        <v>9.1340000000000003</v>
      </c>
      <c r="X2806" s="9">
        <v>9.7009000000000007</v>
      </c>
      <c r="Y2806" s="9">
        <v>10.367000000000001</v>
      </c>
    </row>
    <row r="2807" spans="1:25" hidden="1" x14ac:dyDescent="0.3">
      <c r="A2807" t="s">
        <v>2993</v>
      </c>
      <c r="B2807" t="s">
        <v>2994</v>
      </c>
      <c r="C2807" t="s">
        <v>3048</v>
      </c>
      <c r="D2807" t="s">
        <v>29</v>
      </c>
      <c r="E2807" s="52">
        <f>Transportation!E2807/1000000</f>
        <v>1.49E-5</v>
      </c>
      <c r="F2807" s="55">
        <f t="shared" si="301"/>
        <v>3.6021978021978058E-6</v>
      </c>
      <c r="G2807" s="57">
        <f t="shared" si="302"/>
        <v>3.6021978021978057E-7</v>
      </c>
      <c r="H2807" s="4">
        <f t="shared" si="303"/>
        <v>5.7307692307692362E-8</v>
      </c>
      <c r="I2807">
        <v>347000</v>
      </c>
      <c r="J2807">
        <f t="shared" si="306"/>
        <v>1.2695218659942362</v>
      </c>
      <c r="K2807" s="50">
        <f t="shared" si="307"/>
        <v>2965.3281182582236</v>
      </c>
      <c r="L2807" s="53">
        <f t="shared" si="305"/>
        <v>33.880939973787214</v>
      </c>
      <c r="M2807">
        <v>42.6</v>
      </c>
      <c r="N2807">
        <v>53.2</v>
      </c>
      <c r="O2807">
        <v>496</v>
      </c>
      <c r="P2807">
        <v>55.46</v>
      </c>
      <c r="Q2807">
        <v>65.34</v>
      </c>
      <c r="R2807" s="7">
        <v>9.3203999999999994</v>
      </c>
      <c r="S2807" s="8">
        <v>284660</v>
      </c>
      <c r="T2807">
        <v>5</v>
      </c>
      <c r="U2807" s="9">
        <v>9.0890000000000004</v>
      </c>
      <c r="V2807" s="9">
        <v>9.0881000000000007</v>
      </c>
      <c r="W2807" s="9">
        <v>8.8236000000000008</v>
      </c>
      <c r="X2807" s="9">
        <v>9.0823</v>
      </c>
      <c r="Y2807" s="9">
        <v>9.2888999999999999</v>
      </c>
    </row>
    <row r="2808" spans="1:25" hidden="1" x14ac:dyDescent="0.3">
      <c r="A2808" t="s">
        <v>2993</v>
      </c>
      <c r="B2808" t="s">
        <v>2994</v>
      </c>
      <c r="C2808" t="s">
        <v>3049</v>
      </c>
      <c r="D2808" t="s">
        <v>29</v>
      </c>
      <c r="E2808" s="52">
        <f>Transportation!E2808/1000000</f>
        <v>1.0900000000000001E-5</v>
      </c>
      <c r="F2808" s="55">
        <f t="shared" si="301"/>
        <v>2.6351648351648379E-6</v>
      </c>
      <c r="G2808" s="57">
        <f t="shared" si="302"/>
        <v>2.6351648351648381E-7</v>
      </c>
      <c r="H2808" s="4">
        <f t="shared" si="303"/>
        <v>4.1923076923076967E-8</v>
      </c>
      <c r="I2808">
        <v>414200</v>
      </c>
      <c r="J2808">
        <f t="shared" si="306"/>
        <v>0.77803618421052634</v>
      </c>
      <c r="K2808" s="50">
        <f t="shared" si="307"/>
        <v>3539.5933907278277</v>
      </c>
      <c r="L2808" s="53">
        <f t="shared" si="305"/>
        <v>24.7853856184081</v>
      </c>
      <c r="M2808">
        <v>102</v>
      </c>
      <c r="N2808">
        <v>41.1</v>
      </c>
      <c r="O2808">
        <v>483</v>
      </c>
      <c r="P2808">
        <v>51.72</v>
      </c>
      <c r="Q2808">
        <v>36.17</v>
      </c>
      <c r="R2808" s="7">
        <v>11.757</v>
      </c>
      <c r="S2808" s="8">
        <v>261560</v>
      </c>
      <c r="T2808">
        <v>5</v>
      </c>
      <c r="U2808" s="9">
        <v>12.162000000000001</v>
      </c>
      <c r="V2808" s="9">
        <v>12.17</v>
      </c>
      <c r="W2808" s="9">
        <v>11.638999999999999</v>
      </c>
      <c r="X2808" s="9">
        <v>12.042999999999999</v>
      </c>
      <c r="Y2808" s="9">
        <v>12.446</v>
      </c>
    </row>
    <row r="2809" spans="1:25" hidden="1" x14ac:dyDescent="0.3">
      <c r="A2809" t="s">
        <v>2993</v>
      </c>
      <c r="B2809" t="s">
        <v>2994</v>
      </c>
      <c r="C2809" t="s">
        <v>3050</v>
      </c>
      <c r="D2809" t="s">
        <v>29</v>
      </c>
      <c r="E2809" s="52">
        <f>Transportation!E2809/1000000</f>
        <v>5.1100000000000002E-6</v>
      </c>
      <c r="F2809" s="55">
        <f t="shared" si="301"/>
        <v>1.2353846153846168E-6</v>
      </c>
      <c r="G2809" s="57">
        <f t="shared" si="302"/>
        <v>1.2353846153846166E-7</v>
      </c>
      <c r="H2809" s="4">
        <f t="shared" si="303"/>
        <v>1.9653846153846173E-8</v>
      </c>
      <c r="I2809">
        <v>100800</v>
      </c>
      <c r="J2809">
        <f t="shared" si="306"/>
        <v>1.4988002604166668</v>
      </c>
      <c r="K2809" s="50">
        <f t="shared" si="307"/>
        <v>861.39790870440618</v>
      </c>
      <c r="L2809" s="53">
        <f t="shared" si="305"/>
        <v>11.619570688996825</v>
      </c>
      <c r="M2809">
        <v>69.100000000000009</v>
      </c>
      <c r="N2809">
        <v>12.100000000000001</v>
      </c>
      <c r="O2809">
        <v>307</v>
      </c>
      <c r="P2809">
        <v>51.71</v>
      </c>
      <c r="Q2809">
        <v>94.44</v>
      </c>
      <c r="R2809" s="7">
        <v>25.277999999999999</v>
      </c>
      <c r="S2809">
        <v>72989</v>
      </c>
      <c r="T2809">
        <v>7</v>
      </c>
      <c r="U2809" s="9">
        <v>7.7016999999999998</v>
      </c>
      <c r="V2809" s="9">
        <v>7.8293999999999997</v>
      </c>
      <c r="W2809" s="9">
        <v>7.5195999999999996</v>
      </c>
      <c r="X2809" s="9">
        <v>8.1997999999999998</v>
      </c>
      <c r="Y2809" s="9">
        <v>8.3041</v>
      </c>
    </row>
    <row r="2810" spans="1:25" hidden="1" x14ac:dyDescent="0.3">
      <c r="A2810" t="s">
        <v>2993</v>
      </c>
      <c r="B2810" t="s">
        <v>2994</v>
      </c>
      <c r="C2810" t="s">
        <v>3051</v>
      </c>
      <c r="D2810" t="s">
        <v>29</v>
      </c>
      <c r="E2810" s="52">
        <f>Transportation!E2810/1000000</f>
        <v>6.6599999999999998E-6</v>
      </c>
      <c r="F2810" s="55">
        <f t="shared" si="301"/>
        <v>1.6101098901098917E-6</v>
      </c>
      <c r="G2810" s="57">
        <f t="shared" si="302"/>
        <v>1.6101098901098917E-7</v>
      </c>
      <c r="H2810" s="4">
        <f t="shared" si="303"/>
        <v>2.5615384615384638E-8</v>
      </c>
      <c r="I2810">
        <v>119200</v>
      </c>
      <c r="J2810">
        <f t="shared" si="306"/>
        <v>1.651890918624161</v>
      </c>
      <c r="K2810" s="50">
        <f t="shared" si="307"/>
        <v>1018.6372094996549</v>
      </c>
      <c r="L2810" s="53">
        <f t="shared" si="305"/>
        <v>15.144098001706229</v>
      </c>
      <c r="M2810">
        <v>39.6</v>
      </c>
      <c r="N2810">
        <v>18.900000000000002</v>
      </c>
      <c r="O2810">
        <v>393</v>
      </c>
      <c r="P2810">
        <v>54.68</v>
      </c>
      <c r="Q2810">
        <v>86.18</v>
      </c>
      <c r="R2810" s="7">
        <v>20.774000000000001</v>
      </c>
      <c r="S2810" s="8">
        <v>167830</v>
      </c>
      <c r="T2810">
        <v>4</v>
      </c>
      <c r="U2810" s="9">
        <v>10.119</v>
      </c>
      <c r="V2810" s="9">
        <v>10.045</v>
      </c>
      <c r="W2810" s="9">
        <v>9.2888999999999999</v>
      </c>
      <c r="X2810" s="9">
        <v>9.8803999999999998</v>
      </c>
      <c r="Y2810" s="9">
        <v>10.214</v>
      </c>
    </row>
    <row r="2811" spans="1:25" hidden="1" x14ac:dyDescent="0.3">
      <c r="A2811" t="s">
        <v>2993</v>
      </c>
      <c r="B2811" t="s">
        <v>2994</v>
      </c>
      <c r="C2811" t="s">
        <v>3052</v>
      </c>
      <c r="D2811" t="s">
        <v>29</v>
      </c>
      <c r="E2811" s="52">
        <f>Transportation!E2811/1000000</f>
        <v>1.5800000000000001E-5</v>
      </c>
      <c r="F2811" s="55">
        <f t="shared" si="301"/>
        <v>3.8197802197802238E-6</v>
      </c>
      <c r="G2811" s="57">
        <f t="shared" si="302"/>
        <v>3.8197802197802241E-7</v>
      </c>
      <c r="H2811" s="4">
        <f t="shared" si="303"/>
        <v>6.0769230769230834E-8</v>
      </c>
      <c r="I2811">
        <v>497000</v>
      </c>
      <c r="J2811">
        <f t="shared" si="306"/>
        <v>0.93990528169014087</v>
      </c>
      <c r="K2811" s="50">
        <f t="shared" si="307"/>
        <v>4247.1702443064469</v>
      </c>
      <c r="L2811" s="53">
        <f t="shared" si="305"/>
        <v>35.927439703747517</v>
      </c>
      <c r="M2811">
        <v>80.900000000000006</v>
      </c>
      <c r="N2811">
        <v>55.300000000000004</v>
      </c>
      <c r="O2811">
        <v>478</v>
      </c>
      <c r="P2811">
        <v>52.6</v>
      </c>
      <c r="Q2811">
        <v>39.6</v>
      </c>
      <c r="R2811" s="7">
        <v>8.6562000000000001</v>
      </c>
      <c r="S2811" s="8">
        <v>446600</v>
      </c>
      <c r="T2811">
        <v>5</v>
      </c>
      <c r="U2811" s="9">
        <v>12.827</v>
      </c>
      <c r="V2811" s="9">
        <v>12.865</v>
      </c>
      <c r="W2811" s="9">
        <v>12.446</v>
      </c>
      <c r="X2811" s="9">
        <v>12.798</v>
      </c>
      <c r="Y2811" s="9">
        <v>13.099</v>
      </c>
    </row>
    <row r="2812" spans="1:25" hidden="1" x14ac:dyDescent="0.3">
      <c r="A2812" t="s">
        <v>2993</v>
      </c>
      <c r="B2812" t="s">
        <v>2994</v>
      </c>
      <c r="C2812" t="s">
        <v>3053</v>
      </c>
      <c r="D2812" t="s">
        <v>29</v>
      </c>
      <c r="E2812" s="52">
        <f>Transportation!E2812/1000000</f>
        <v>4.3200000000000001E-6</v>
      </c>
      <c r="F2812" s="55">
        <f t="shared" si="301"/>
        <v>1.0443956043956055E-6</v>
      </c>
      <c r="G2812" s="57">
        <f t="shared" si="302"/>
        <v>1.0443956043956055E-7</v>
      </c>
      <c r="H2812" s="4">
        <f t="shared" si="303"/>
        <v>1.6615384615384633E-8</v>
      </c>
      <c r="I2812">
        <v>106100</v>
      </c>
      <c r="J2812">
        <f t="shared" si="306"/>
        <v>1.2037928369462771</v>
      </c>
      <c r="K2812" s="50">
        <f t="shared" si="307"/>
        <v>906.68966382477674</v>
      </c>
      <c r="L2812" s="53">
        <f t="shared" si="305"/>
        <v>9.8231987038094477</v>
      </c>
      <c r="M2812">
        <v>25.6</v>
      </c>
      <c r="N2812">
        <v>21</v>
      </c>
      <c r="O2812">
        <v>616</v>
      </c>
      <c r="P2812">
        <v>59.57</v>
      </c>
      <c r="Q2812">
        <v>150.81</v>
      </c>
      <c r="R2812" s="7">
        <v>29.372</v>
      </c>
      <c r="S2812">
        <v>15890</v>
      </c>
      <c r="T2812">
        <v>4</v>
      </c>
      <c r="U2812" s="9">
        <v>4.5167000000000002</v>
      </c>
      <c r="V2812" s="9">
        <v>4.5102000000000002</v>
      </c>
      <c r="W2812" s="9">
        <v>4.3552</v>
      </c>
      <c r="X2812" s="9">
        <v>4.4924999999999997</v>
      </c>
      <c r="Y2812" s="9">
        <v>4.5199999999999996</v>
      </c>
    </row>
    <row r="2813" spans="1:25" hidden="1" x14ac:dyDescent="0.3">
      <c r="A2813" t="s">
        <v>2993</v>
      </c>
      <c r="B2813" t="s">
        <v>2994</v>
      </c>
      <c r="C2813" t="s">
        <v>3054</v>
      </c>
      <c r="D2813" t="s">
        <v>29</v>
      </c>
      <c r="E2813" s="52">
        <f>Transportation!E2813/1000000</f>
        <v>2.0000000000000002E-5</v>
      </c>
      <c r="F2813" s="55">
        <f t="shared" si="301"/>
        <v>4.8351648351648406E-6</v>
      </c>
      <c r="G2813" s="57">
        <f t="shared" si="302"/>
        <v>4.8351648351648404E-7</v>
      </c>
      <c r="H2813" s="4">
        <f t="shared" si="303"/>
        <v>7.6923076923077002E-8</v>
      </c>
      <c r="I2813">
        <v>421800</v>
      </c>
      <c r="J2813">
        <f t="shared" si="306"/>
        <v>1.4018669985775252</v>
      </c>
      <c r="K2813" s="50">
        <f t="shared" si="307"/>
        <v>3604.5400584476042</v>
      </c>
      <c r="L2813" s="53">
        <f t="shared" si="305"/>
        <v>45.477771776895594</v>
      </c>
      <c r="M2813">
        <v>41.7</v>
      </c>
      <c r="N2813">
        <v>65.3</v>
      </c>
      <c r="O2813">
        <v>451</v>
      </c>
      <c r="P2813">
        <v>53.43</v>
      </c>
      <c r="Q2813">
        <v>59.07</v>
      </c>
      <c r="R2813" s="7">
        <v>6.9054000000000002</v>
      </c>
      <c r="S2813" s="8">
        <v>241390</v>
      </c>
      <c r="T2813">
        <v>4</v>
      </c>
      <c r="U2813" s="9">
        <v>10.318</v>
      </c>
      <c r="V2813" s="9">
        <v>10.32</v>
      </c>
      <c r="W2813" s="9">
        <v>9.9575999999999993</v>
      </c>
      <c r="X2813" s="9">
        <v>10.316000000000001</v>
      </c>
      <c r="Y2813" s="9">
        <v>10.417999999999999</v>
      </c>
    </row>
    <row r="2814" spans="1:25" hidden="1" x14ac:dyDescent="0.3">
      <c r="A2814" t="s">
        <v>2993</v>
      </c>
      <c r="B2814" t="s">
        <v>2994</v>
      </c>
      <c r="C2814" t="s">
        <v>3055</v>
      </c>
      <c r="D2814" t="s">
        <v>29</v>
      </c>
      <c r="E2814" s="52">
        <f>Transportation!E2814/1000000</f>
        <v>7.7000000000000008E-6</v>
      </c>
      <c r="F2814" s="55">
        <f t="shared" si="301"/>
        <v>1.8615384615384637E-6</v>
      </c>
      <c r="G2814" s="57">
        <f t="shared" si="302"/>
        <v>1.8615384615384637E-7</v>
      </c>
      <c r="H2814" s="4">
        <f t="shared" si="303"/>
        <v>2.9615384615384647E-8</v>
      </c>
      <c r="I2814">
        <v>155600</v>
      </c>
      <c r="J2814">
        <f t="shared" si="306"/>
        <v>1.4630680430591263</v>
      </c>
      <c r="K2814" s="50">
        <f t="shared" si="307"/>
        <v>1329.6975654206906</v>
      </c>
      <c r="L2814" s="53">
        <f t="shared" si="305"/>
        <v>17.50894213410481</v>
      </c>
      <c r="M2814">
        <v>81.800000000000011</v>
      </c>
      <c r="N2814">
        <v>17.2</v>
      </c>
      <c r="O2814">
        <v>253</v>
      </c>
      <c r="P2814">
        <v>44.59</v>
      </c>
      <c r="Q2814">
        <v>40.1</v>
      </c>
      <c r="R2814" s="7">
        <v>14.724</v>
      </c>
      <c r="S2814" s="8">
        <v>196460</v>
      </c>
      <c r="T2814">
        <v>6</v>
      </c>
      <c r="U2814" s="9">
        <v>10.031000000000001</v>
      </c>
      <c r="V2814" s="9">
        <v>10.018000000000001</v>
      </c>
      <c r="W2814" s="9">
        <v>9.2372999999999994</v>
      </c>
      <c r="X2814" s="9">
        <v>9.9061000000000003</v>
      </c>
      <c r="Y2814" s="9">
        <v>10.622999999999999</v>
      </c>
    </row>
    <row r="2815" spans="1:25" hidden="1" x14ac:dyDescent="0.3">
      <c r="A2815" t="s">
        <v>2993</v>
      </c>
      <c r="B2815" t="s">
        <v>2994</v>
      </c>
      <c r="C2815" t="s">
        <v>3056</v>
      </c>
      <c r="D2815" t="s">
        <v>29</v>
      </c>
      <c r="E2815" s="52">
        <f>Transportation!E2815/1000000</f>
        <v>1.19E-5</v>
      </c>
      <c r="F2815" s="55">
        <f t="shared" si="301"/>
        <v>2.8769230769230798E-6</v>
      </c>
      <c r="G2815" s="57">
        <f t="shared" si="302"/>
        <v>2.8769230769230799E-7</v>
      </c>
      <c r="H2815" s="4">
        <f t="shared" si="303"/>
        <v>4.5769230769230812E-8</v>
      </c>
      <c r="I2815">
        <v>436400</v>
      </c>
      <c r="J2815">
        <f t="shared" si="306"/>
        <v>0.80620523029330893</v>
      </c>
      <c r="K2815" s="50">
        <f t="shared" si="307"/>
        <v>3729.3060253829649</v>
      </c>
      <c r="L2815" s="53">
        <f t="shared" si="305"/>
        <v>27.059274207252884</v>
      </c>
      <c r="M2815">
        <v>68.2</v>
      </c>
      <c r="N2815">
        <v>52.800000000000004</v>
      </c>
      <c r="O2815">
        <v>573</v>
      </c>
      <c r="P2815">
        <v>42.96</v>
      </c>
      <c r="Q2815">
        <v>47.49</v>
      </c>
      <c r="R2815" s="7">
        <v>10.84</v>
      </c>
      <c r="S2815">
        <v>90407</v>
      </c>
      <c r="T2815">
        <v>6</v>
      </c>
      <c r="U2815" s="9">
        <v>12.315</v>
      </c>
      <c r="V2815" s="9">
        <v>7.5095000000000001</v>
      </c>
      <c r="W2815" s="9">
        <v>12.093999999999999</v>
      </c>
      <c r="X2815" s="9">
        <v>12.698</v>
      </c>
      <c r="Y2815" s="9">
        <v>13.4</v>
      </c>
    </row>
    <row r="2816" spans="1:25" hidden="1" x14ac:dyDescent="0.3">
      <c r="A2816" t="s">
        <v>2993</v>
      </c>
      <c r="B2816" t="s">
        <v>2994</v>
      </c>
      <c r="C2816" t="s">
        <v>3057</v>
      </c>
      <c r="D2816" t="s">
        <v>29</v>
      </c>
      <c r="E2816" s="52">
        <f>Transportation!E2816/1000000</f>
        <v>9.9500000000000013E-6</v>
      </c>
      <c r="F2816" s="55">
        <f t="shared" si="301"/>
        <v>2.4054945054945084E-6</v>
      </c>
      <c r="G2816" s="57">
        <f t="shared" si="302"/>
        <v>2.4054945054945083E-7</v>
      </c>
      <c r="H2816" s="4">
        <f t="shared" si="303"/>
        <v>3.8269230769230811E-8</v>
      </c>
      <c r="I2816">
        <v>102700</v>
      </c>
      <c r="J2816">
        <f t="shared" si="306"/>
        <v>2.8644155915287248</v>
      </c>
      <c r="K2816" s="50">
        <f t="shared" si="307"/>
        <v>877.63457563435031</v>
      </c>
      <c r="L2816" s="53">
        <f t="shared" si="305"/>
        <v>22.62519145900556</v>
      </c>
      <c r="M2816">
        <v>29.700000000000003</v>
      </c>
      <c r="N2816">
        <v>18.900000000000002</v>
      </c>
      <c r="O2816">
        <v>262</v>
      </c>
      <c r="P2816">
        <v>53.68</v>
      </c>
      <c r="Q2816">
        <v>88.09</v>
      </c>
      <c r="R2816" s="7">
        <v>13.91</v>
      </c>
      <c r="S2816">
        <v>1209.0999999999999</v>
      </c>
      <c r="T2816">
        <v>4</v>
      </c>
      <c r="U2816" s="9">
        <v>8.5539000000000005</v>
      </c>
      <c r="V2816" s="9">
        <v>8.6050000000000004</v>
      </c>
      <c r="W2816" s="9">
        <v>8.3041</v>
      </c>
      <c r="X2816" s="9">
        <v>8.8493999999999993</v>
      </c>
      <c r="Y2816" s="9">
        <v>9.1857000000000006</v>
      </c>
    </row>
    <row r="2817" spans="1:25" hidden="1" x14ac:dyDescent="0.3">
      <c r="A2817" t="s">
        <v>2993</v>
      </c>
      <c r="B2817" t="s">
        <v>2994</v>
      </c>
      <c r="C2817" t="s">
        <v>3058</v>
      </c>
      <c r="D2817" t="s">
        <v>29</v>
      </c>
      <c r="E2817" s="52">
        <f>Transportation!E2817/1000000</f>
        <v>7.43E-6</v>
      </c>
      <c r="F2817" s="55">
        <f t="shared" si="301"/>
        <v>1.7962637362637381E-6</v>
      </c>
      <c r="G2817" s="57">
        <f t="shared" si="302"/>
        <v>1.7962637362637382E-7</v>
      </c>
      <c r="H2817" s="4">
        <f t="shared" si="303"/>
        <v>2.8576923076923106E-8</v>
      </c>
      <c r="I2817">
        <v>159800</v>
      </c>
      <c r="J2817">
        <f t="shared" si="306"/>
        <v>1.3746604270963703</v>
      </c>
      <c r="K2817" s="50">
        <f t="shared" si="307"/>
        <v>1365.5891449500407</v>
      </c>
      <c r="L2817" s="53">
        <f t="shared" si="305"/>
        <v>16.894992215116709</v>
      </c>
      <c r="M2817">
        <v>37.6</v>
      </c>
      <c r="N2817">
        <v>26.1</v>
      </c>
      <c r="O2817">
        <v>484</v>
      </c>
      <c r="P2817">
        <v>55.05</v>
      </c>
      <c r="Q2817">
        <v>60.11</v>
      </c>
      <c r="R2817" s="7">
        <v>18.553000000000001</v>
      </c>
      <c r="S2817">
        <v>42040</v>
      </c>
      <c r="T2817">
        <v>5</v>
      </c>
      <c r="U2817" s="9">
        <v>8.9448000000000008</v>
      </c>
      <c r="V2817" s="9">
        <v>8.9103999999999992</v>
      </c>
      <c r="W2817" s="9">
        <v>8.6679999999999993</v>
      </c>
      <c r="X2817" s="9">
        <v>8.9788999999999994</v>
      </c>
      <c r="Y2817" s="9">
        <v>9.1857000000000006</v>
      </c>
    </row>
    <row r="2818" spans="1:25" hidden="1" x14ac:dyDescent="0.3">
      <c r="A2818" t="s">
        <v>2993</v>
      </c>
      <c r="B2818" t="s">
        <v>2994</v>
      </c>
      <c r="C2818" t="s">
        <v>3059</v>
      </c>
      <c r="D2818" t="s">
        <v>29</v>
      </c>
      <c r="E2818" s="52">
        <f>Transportation!E2818/1000000</f>
        <v>7.6299999999999998E-5</v>
      </c>
      <c r="F2818" s="55">
        <f t="shared" ref="F2818:F2881" si="308">0.241758241758242*E2818</f>
        <v>1.8446153846153864E-5</v>
      </c>
      <c r="G2818" s="57">
        <f t="shared" ref="G2818:G2881" si="309">0.0241758241758242*E2818</f>
        <v>1.8446153846153866E-6</v>
      </c>
      <c r="H2818" s="4">
        <f t="shared" ref="H2818:H2881" si="310">0.00384615384615385*E2818</f>
        <v>2.9346153846153873E-7</v>
      </c>
      <c r="I2818">
        <v>10150000</v>
      </c>
      <c r="J2818">
        <f t="shared" si="306"/>
        <v>0.22225006034482758</v>
      </c>
      <c r="K2818" s="50">
        <f t="shared" ref="K2818:K2849" si="311">I2818*CVDRUS</f>
        <v>86737.983862596462</v>
      </c>
      <c r="L2818" s="53">
        <f t="shared" ref="L2818:L2881" si="312">(J2818/10)*K2818*0.09</f>
        <v>173.4976993288567</v>
      </c>
      <c r="M2818">
        <v>1120</v>
      </c>
      <c r="N2818">
        <v>303</v>
      </c>
      <c r="O2818">
        <v>470</v>
      </c>
      <c r="P2818">
        <v>55.74</v>
      </c>
      <c r="Q2818">
        <v>37.65</v>
      </c>
      <c r="R2818" s="7">
        <v>1.5508999999999999</v>
      </c>
      <c r="S2818" s="8">
        <v>13855000</v>
      </c>
      <c r="T2818">
        <v>47</v>
      </c>
      <c r="U2818" s="9">
        <v>16.439</v>
      </c>
      <c r="V2818" s="9">
        <v>15.715999999999999</v>
      </c>
      <c r="W2818" s="9">
        <v>11.638999999999999</v>
      </c>
      <c r="X2818" s="9">
        <v>14.198</v>
      </c>
      <c r="Y2818" s="9">
        <v>18.137</v>
      </c>
    </row>
    <row r="2819" spans="1:25" hidden="1" x14ac:dyDescent="0.3">
      <c r="A2819" t="s">
        <v>2993</v>
      </c>
      <c r="B2819" t="s">
        <v>2994</v>
      </c>
      <c r="C2819" t="s">
        <v>3060</v>
      </c>
      <c r="D2819" t="s">
        <v>29</v>
      </c>
      <c r="E2819" s="52">
        <f>Transportation!E2819/1000000</f>
        <v>2.2400000000000002E-5</v>
      </c>
      <c r="F2819" s="55">
        <f t="shared" si="308"/>
        <v>5.4153846153846212E-6</v>
      </c>
      <c r="G2819" s="57">
        <f t="shared" si="309"/>
        <v>5.4153846153846212E-7</v>
      </c>
      <c r="H2819" s="4">
        <f t="shared" si="310"/>
        <v>8.6153846153846239E-8</v>
      </c>
      <c r="I2819">
        <v>353700</v>
      </c>
      <c r="J2819">
        <f t="shared" ref="J2819:J2882" si="313">((591307500000)*E2819)/(20*I2819)</f>
        <v>1.8723901611535203</v>
      </c>
      <c r="K2819" s="50">
        <f t="shared" si="311"/>
        <v>3022.5837332217111</v>
      </c>
      <c r="L2819" s="53">
        <f t="shared" si="312"/>
        <v>50.93510439012308</v>
      </c>
      <c r="M2819">
        <v>39.200000000000003</v>
      </c>
      <c r="N2819">
        <v>56.5</v>
      </c>
      <c r="O2819">
        <v>368</v>
      </c>
      <c r="P2819">
        <v>68.95</v>
      </c>
      <c r="Q2819">
        <v>33.090000000000003</v>
      </c>
      <c r="R2819" s="7">
        <v>6.5164</v>
      </c>
      <c r="S2819" s="8">
        <v>108300</v>
      </c>
      <c r="T2819">
        <v>6</v>
      </c>
      <c r="U2819" s="9">
        <v>4.5894000000000004</v>
      </c>
      <c r="V2819" s="9">
        <v>4.0989000000000004</v>
      </c>
      <c r="W2819" s="9">
        <v>4.4650999999999996</v>
      </c>
      <c r="X2819" s="9">
        <v>4.5199999999999996</v>
      </c>
      <c r="Y2819" s="9">
        <v>4.8479999999999999</v>
      </c>
    </row>
    <row r="2820" spans="1:25" hidden="1" x14ac:dyDescent="0.3">
      <c r="A2820" t="s">
        <v>2993</v>
      </c>
      <c r="B2820" t="s">
        <v>2994</v>
      </c>
      <c r="C2820" t="s">
        <v>3061</v>
      </c>
      <c r="D2820" t="s">
        <v>29</v>
      </c>
      <c r="E2820" s="52">
        <f>Transportation!E2820/1000000</f>
        <v>7.8700000000000009E-6</v>
      </c>
      <c r="F2820" s="55">
        <f t="shared" si="308"/>
        <v>1.9026373626373648E-6</v>
      </c>
      <c r="G2820" s="57">
        <f t="shared" si="309"/>
        <v>1.9026373626373648E-7</v>
      </c>
      <c r="H2820" s="4">
        <f t="shared" si="310"/>
        <v>3.0269230769230799E-8</v>
      </c>
      <c r="I2820">
        <v>126500</v>
      </c>
      <c r="J2820">
        <f t="shared" si="313"/>
        <v>1.8393636462450593</v>
      </c>
      <c r="K2820" s="50">
        <f t="shared" si="311"/>
        <v>1081.0201929673351</v>
      </c>
      <c r="L2820" s="53">
        <f t="shared" si="312"/>
        <v>17.895503194208416</v>
      </c>
      <c r="M2820">
        <v>25.700000000000003</v>
      </c>
      <c r="N2820">
        <v>24.900000000000002</v>
      </c>
      <c r="O2820">
        <v>451</v>
      </c>
      <c r="P2820">
        <v>55.57</v>
      </c>
      <c r="Q2820">
        <v>42.04</v>
      </c>
      <c r="R2820" s="7">
        <v>18.09</v>
      </c>
      <c r="S2820" s="8">
        <v>124550</v>
      </c>
      <c r="T2820">
        <v>3</v>
      </c>
      <c r="U2820" s="9">
        <v>9.9579000000000004</v>
      </c>
      <c r="V2820" s="9">
        <v>9.9611999999999998</v>
      </c>
      <c r="W2820" s="9">
        <v>9.8550000000000004</v>
      </c>
      <c r="X2820" s="9">
        <v>9.9575999999999993</v>
      </c>
      <c r="Y2820" s="9">
        <v>10.009</v>
      </c>
    </row>
    <row r="2821" spans="1:25" hidden="1" x14ac:dyDescent="0.3">
      <c r="A2821" t="s">
        <v>2993</v>
      </c>
      <c r="B2821" t="s">
        <v>2994</v>
      </c>
      <c r="C2821" t="s">
        <v>3062</v>
      </c>
      <c r="D2821" t="s">
        <v>29</v>
      </c>
      <c r="E2821" s="52">
        <f>Transportation!E2821/1000000</f>
        <v>1.4600000000000001E-5</v>
      </c>
      <c r="F2821" s="55">
        <f t="shared" si="308"/>
        <v>3.5296703296703335E-6</v>
      </c>
      <c r="G2821" s="57">
        <f t="shared" si="309"/>
        <v>3.5296703296703337E-7</v>
      </c>
      <c r="H2821" s="4">
        <f t="shared" si="310"/>
        <v>5.6153846153846209E-8</v>
      </c>
      <c r="I2821">
        <v>508400</v>
      </c>
      <c r="J2821">
        <f t="shared" si="313"/>
        <v>0.84904499409913459</v>
      </c>
      <c r="K2821" s="50">
        <f t="shared" si="311"/>
        <v>4344.5902458861119</v>
      </c>
      <c r="L2821" s="53">
        <f t="shared" si="312"/>
        <v>33.198773397133785</v>
      </c>
      <c r="M2821">
        <v>124</v>
      </c>
      <c r="N2821">
        <v>45.6</v>
      </c>
      <c r="O2821">
        <v>440</v>
      </c>
      <c r="P2821">
        <v>55.71</v>
      </c>
      <c r="Q2821">
        <v>52.4</v>
      </c>
      <c r="R2821" s="7">
        <v>9.6517999999999997</v>
      </c>
      <c r="S2821" s="8">
        <v>568650</v>
      </c>
      <c r="T2821">
        <v>7</v>
      </c>
      <c r="U2821" s="9">
        <v>9.3039000000000005</v>
      </c>
      <c r="V2821" s="9">
        <v>9.3694000000000006</v>
      </c>
      <c r="W2821" s="9">
        <v>8.9270999999999994</v>
      </c>
      <c r="X2821" s="9">
        <v>9.2372999999999994</v>
      </c>
      <c r="Y2821" s="9">
        <v>9.5980000000000008</v>
      </c>
    </row>
    <row r="2822" spans="1:25" hidden="1" x14ac:dyDescent="0.3">
      <c r="A2822" t="s">
        <v>2993</v>
      </c>
      <c r="B2822" t="s">
        <v>2994</v>
      </c>
      <c r="C2822" t="s">
        <v>3063</v>
      </c>
      <c r="D2822" t="s">
        <v>29</v>
      </c>
      <c r="E2822" s="52">
        <f>Transportation!E2822/1000000</f>
        <v>9.2100000000000016E-6</v>
      </c>
      <c r="F2822" s="55">
        <f t="shared" si="308"/>
        <v>2.2265934065934093E-6</v>
      </c>
      <c r="G2822" s="57">
        <f t="shared" si="309"/>
        <v>2.2265934065934093E-7</v>
      </c>
      <c r="H2822" s="4">
        <f t="shared" si="310"/>
        <v>3.5423076923076961E-8</v>
      </c>
      <c r="I2822">
        <v>175800</v>
      </c>
      <c r="J2822">
        <f t="shared" si="313"/>
        <v>1.5489027517064851</v>
      </c>
      <c r="K2822" s="50">
        <f t="shared" si="311"/>
        <v>1502.3189717285179</v>
      </c>
      <c r="L2822" s="53">
        <f t="shared" si="312"/>
        <v>20.942513903260426</v>
      </c>
      <c r="M2822">
        <v>47.800000000000004</v>
      </c>
      <c r="N2822">
        <v>25.400000000000002</v>
      </c>
      <c r="O2822">
        <v>286</v>
      </c>
      <c r="P2822">
        <v>42.84</v>
      </c>
      <c r="Q2822">
        <v>132.91</v>
      </c>
      <c r="R2822" s="7">
        <v>11.250999999999999</v>
      </c>
      <c r="S2822">
        <v>54541</v>
      </c>
      <c r="T2822">
        <v>3</v>
      </c>
      <c r="U2822" s="9">
        <v>13.284000000000001</v>
      </c>
      <c r="V2822" s="9">
        <v>13.467000000000001</v>
      </c>
      <c r="W2822" s="9">
        <v>13.148999999999999</v>
      </c>
      <c r="X2822" s="9">
        <v>13.199</v>
      </c>
      <c r="Y2822" s="9">
        <v>15.090999999999999</v>
      </c>
    </row>
    <row r="2823" spans="1:25" hidden="1" x14ac:dyDescent="0.3">
      <c r="A2823" t="s">
        <v>2993</v>
      </c>
      <c r="B2823" t="s">
        <v>2994</v>
      </c>
      <c r="C2823" t="s">
        <v>3064</v>
      </c>
      <c r="D2823" t="s">
        <v>29</v>
      </c>
      <c r="E2823" s="52">
        <f>Transportation!E2823/1000000</f>
        <v>1.1600000000000001E-5</v>
      </c>
      <c r="F2823" s="55">
        <f t="shared" si="308"/>
        <v>2.8043956043956075E-6</v>
      </c>
      <c r="G2823" s="57">
        <f t="shared" si="309"/>
        <v>2.8043956043956074E-7</v>
      </c>
      <c r="H2823" s="4">
        <f t="shared" si="310"/>
        <v>4.4615384615384659E-8</v>
      </c>
      <c r="I2823">
        <v>268300</v>
      </c>
      <c r="J2823">
        <f t="shared" si="313"/>
        <v>1.2782644427879239</v>
      </c>
      <c r="K2823" s="50">
        <f t="shared" si="311"/>
        <v>2292.7882827915892</v>
      </c>
      <c r="L2823" s="53">
        <f t="shared" si="312"/>
        <v>26.377107630599443</v>
      </c>
      <c r="M2823">
        <v>67.600000000000009</v>
      </c>
      <c r="N2823">
        <v>32.6</v>
      </c>
      <c r="O2823">
        <v>354</v>
      </c>
      <c r="P2823">
        <v>43.5</v>
      </c>
      <c r="Q2823">
        <v>43.62</v>
      </c>
      <c r="R2823" s="7">
        <v>10.83</v>
      </c>
      <c r="S2823" s="8">
        <v>244040</v>
      </c>
      <c r="T2823">
        <v>6</v>
      </c>
      <c r="U2823" s="9">
        <v>9.5105000000000004</v>
      </c>
      <c r="V2823" s="9">
        <v>10.02</v>
      </c>
      <c r="W2823" s="9">
        <v>9.2888999999999999</v>
      </c>
      <c r="X2823" s="9">
        <v>10.06</v>
      </c>
      <c r="Y2823" s="9">
        <v>10.826000000000001</v>
      </c>
    </row>
    <row r="2824" spans="1:25" hidden="1" x14ac:dyDescent="0.3">
      <c r="A2824" t="s">
        <v>2993</v>
      </c>
      <c r="B2824" t="s">
        <v>2994</v>
      </c>
      <c r="C2824" t="s">
        <v>3065</v>
      </c>
      <c r="D2824" t="s">
        <v>29</v>
      </c>
      <c r="E2824" s="52">
        <f>Transportation!E2824/1000000</f>
        <v>8.8700000000000015E-6</v>
      </c>
      <c r="F2824" s="55">
        <f t="shared" si="308"/>
        <v>2.1443956043956071E-6</v>
      </c>
      <c r="G2824" s="57">
        <f t="shared" si="309"/>
        <v>2.1443956043956071E-7</v>
      </c>
      <c r="H2824" s="4">
        <f t="shared" si="310"/>
        <v>3.4115384615384651E-8</v>
      </c>
      <c r="I2824">
        <v>120300</v>
      </c>
      <c r="J2824">
        <f t="shared" si="313"/>
        <v>2.1799241583541153</v>
      </c>
      <c r="K2824" s="50">
        <f t="shared" si="311"/>
        <v>1028.0373850906751</v>
      </c>
      <c r="L2824" s="53">
        <f t="shared" si="312"/>
        <v>20.1693917830532</v>
      </c>
      <c r="M2824">
        <v>31.8</v>
      </c>
      <c r="N2824">
        <v>21.3</v>
      </c>
      <c r="O2824">
        <v>320</v>
      </c>
      <c r="P2824">
        <v>43.22</v>
      </c>
      <c r="Q2824">
        <v>44.78</v>
      </c>
      <c r="R2824" s="7">
        <v>15.012</v>
      </c>
      <c r="S2824">
        <v>43109</v>
      </c>
      <c r="T2824">
        <v>4</v>
      </c>
      <c r="U2824" s="9">
        <v>9.5713000000000008</v>
      </c>
      <c r="V2824" s="9">
        <v>9.6157000000000004</v>
      </c>
      <c r="W2824" s="9">
        <v>9.3919999999999995</v>
      </c>
      <c r="X2824" s="9">
        <v>9.6751000000000005</v>
      </c>
      <c r="Y2824" s="9">
        <v>9.9575999999999993</v>
      </c>
    </row>
    <row r="2825" spans="1:25" hidden="1" x14ac:dyDescent="0.3">
      <c r="A2825" t="s">
        <v>2993</v>
      </c>
      <c r="B2825" t="s">
        <v>2994</v>
      </c>
      <c r="C2825" t="s">
        <v>3066</v>
      </c>
      <c r="D2825" t="s">
        <v>29</v>
      </c>
      <c r="E2825" s="52">
        <f>Transportation!E2825/1000000</f>
        <v>5.8699999999999997E-6</v>
      </c>
      <c r="F2825" s="55">
        <f t="shared" si="308"/>
        <v>1.4191208791208804E-6</v>
      </c>
      <c r="G2825" s="57">
        <f t="shared" si="309"/>
        <v>1.4191208791208805E-7</v>
      </c>
      <c r="H2825" s="4">
        <f t="shared" si="310"/>
        <v>2.2576923076923098E-8</v>
      </c>
      <c r="I2825">
        <v>105600</v>
      </c>
      <c r="J2825">
        <f t="shared" si="313"/>
        <v>1.6434540838068181</v>
      </c>
      <c r="K2825" s="50">
        <f t="shared" si="311"/>
        <v>902.41685673794927</v>
      </c>
      <c r="L2825" s="53">
        <f t="shared" si="312"/>
        <v>13.347726016518855</v>
      </c>
      <c r="M2825">
        <v>33.5</v>
      </c>
      <c r="N2825">
        <v>18.2</v>
      </c>
      <c r="O2825">
        <v>433</v>
      </c>
      <c r="P2825">
        <v>56.09</v>
      </c>
      <c r="Q2825">
        <v>54.28</v>
      </c>
      <c r="R2825" s="7">
        <v>23.756</v>
      </c>
      <c r="S2825" s="8">
        <v>130640</v>
      </c>
      <c r="T2825">
        <v>4</v>
      </c>
      <c r="U2825" s="9">
        <v>8.5885999999999996</v>
      </c>
      <c r="V2825" s="9">
        <v>8.6149000000000004</v>
      </c>
      <c r="W2825" s="9">
        <v>8.4082000000000008</v>
      </c>
      <c r="X2825" s="9">
        <v>8.5640999999999998</v>
      </c>
      <c r="Y2825" s="9">
        <v>8.7199000000000009</v>
      </c>
    </row>
    <row r="2826" spans="1:25" hidden="1" x14ac:dyDescent="0.3">
      <c r="A2826" t="s">
        <v>2993</v>
      </c>
      <c r="B2826" t="s">
        <v>2994</v>
      </c>
      <c r="C2826" t="s">
        <v>3067</v>
      </c>
      <c r="D2826" t="s">
        <v>29</v>
      </c>
      <c r="E2826" s="52">
        <f>Transportation!E2826/1000000</f>
        <v>3.6800000000000003E-6</v>
      </c>
      <c r="F2826" s="55">
        <f t="shared" si="308"/>
        <v>8.8967032967033063E-7</v>
      </c>
      <c r="G2826" s="57">
        <f t="shared" si="309"/>
        <v>8.8967032967033073E-8</v>
      </c>
      <c r="H2826" s="4">
        <f t="shared" si="310"/>
        <v>1.4153846153846168E-8</v>
      </c>
      <c r="I2826">
        <v>130400</v>
      </c>
      <c r="J2826">
        <f t="shared" si="313"/>
        <v>0.83436027607361962</v>
      </c>
      <c r="K2826" s="50">
        <f t="shared" si="311"/>
        <v>1114.348088244589</v>
      </c>
      <c r="L2826" s="53">
        <f t="shared" si="312"/>
        <v>8.3679100069487902</v>
      </c>
      <c r="M2826">
        <v>114</v>
      </c>
      <c r="N2826">
        <v>12.200000000000001</v>
      </c>
      <c r="O2826">
        <v>403</v>
      </c>
      <c r="P2826">
        <v>44.64</v>
      </c>
      <c r="Q2826">
        <v>41.9</v>
      </c>
      <c r="R2826" s="7">
        <v>33.021000000000001</v>
      </c>
      <c r="S2826" s="8">
        <v>158960</v>
      </c>
      <c r="T2826">
        <v>7</v>
      </c>
      <c r="U2826" s="9">
        <v>11.308</v>
      </c>
      <c r="V2826" s="9">
        <v>10.832000000000001</v>
      </c>
      <c r="W2826" s="9">
        <v>9.5980000000000008</v>
      </c>
      <c r="X2826" s="9">
        <v>10.622999999999999</v>
      </c>
      <c r="Y2826" s="9">
        <v>11.385</v>
      </c>
    </row>
    <row r="2827" spans="1:25" hidden="1" x14ac:dyDescent="0.3">
      <c r="A2827" t="s">
        <v>2993</v>
      </c>
      <c r="B2827" t="s">
        <v>2994</v>
      </c>
      <c r="C2827" t="s">
        <v>3068</v>
      </c>
      <c r="D2827" t="s">
        <v>29</v>
      </c>
      <c r="E2827" s="52">
        <f>Transportation!E2827/1000000</f>
        <v>1.0300000000000001E-5</v>
      </c>
      <c r="F2827" s="55">
        <f t="shared" si="308"/>
        <v>2.490109890109893E-6</v>
      </c>
      <c r="G2827" s="57">
        <f t="shared" si="309"/>
        <v>2.4901098901098932E-7</v>
      </c>
      <c r="H2827" s="4">
        <f t="shared" si="310"/>
        <v>3.9615384615384661E-8</v>
      </c>
      <c r="I2827">
        <v>219700</v>
      </c>
      <c r="J2827">
        <f t="shared" si="313"/>
        <v>1.3860872212107422</v>
      </c>
      <c r="K2827" s="50">
        <f t="shared" si="311"/>
        <v>1877.4714339519646</v>
      </c>
      <c r="L2827" s="53">
        <f t="shared" si="312"/>
        <v>23.421052465101234</v>
      </c>
      <c r="M2827">
        <v>47.900000000000006</v>
      </c>
      <c r="N2827">
        <v>31.700000000000003</v>
      </c>
      <c r="O2827">
        <v>449</v>
      </c>
      <c r="P2827">
        <v>55.61</v>
      </c>
      <c r="Q2827">
        <v>51.88</v>
      </c>
      <c r="R2827" s="7">
        <v>14.164999999999999</v>
      </c>
      <c r="S2827" s="8">
        <v>225430</v>
      </c>
      <c r="T2827">
        <v>6</v>
      </c>
      <c r="U2827" s="9">
        <v>9.2405000000000008</v>
      </c>
      <c r="V2827" s="9">
        <v>9.4765999999999995</v>
      </c>
      <c r="W2827" s="9">
        <v>9.1857000000000006</v>
      </c>
      <c r="X2827" s="9">
        <v>9.4949999999999992</v>
      </c>
      <c r="Y2827" s="9">
        <v>9.6494999999999997</v>
      </c>
    </row>
    <row r="2828" spans="1:25" hidden="1" x14ac:dyDescent="0.3">
      <c r="A2828" t="s">
        <v>2993</v>
      </c>
      <c r="B2828" t="s">
        <v>2994</v>
      </c>
      <c r="C2828" t="s">
        <v>3069</v>
      </c>
      <c r="D2828" t="s">
        <v>29</v>
      </c>
      <c r="E2828" s="52">
        <f>Transportation!E2828/1000000</f>
        <v>1.2300000000000001E-5</v>
      </c>
      <c r="F2828" s="55">
        <f t="shared" si="308"/>
        <v>2.9736263736263771E-6</v>
      </c>
      <c r="G2828" s="57">
        <f t="shared" si="309"/>
        <v>2.9736263736263767E-7</v>
      </c>
      <c r="H2828" s="4">
        <f t="shared" si="310"/>
        <v>4.7307692307692358E-8</v>
      </c>
      <c r="I2828">
        <v>239400</v>
      </c>
      <c r="J2828">
        <f t="shared" si="313"/>
        <v>1.5190230263157896</v>
      </c>
      <c r="K2828" s="50">
        <f t="shared" si="311"/>
        <v>2045.8200331729647</v>
      </c>
      <c r="L2828" s="53">
        <f t="shared" si="312"/>
        <v>27.968829642790791</v>
      </c>
      <c r="M2828">
        <v>48.300000000000004</v>
      </c>
      <c r="N2828">
        <v>34.5</v>
      </c>
      <c r="O2828">
        <v>411</v>
      </c>
      <c r="P2828">
        <v>60.95</v>
      </c>
      <c r="Q2828">
        <v>76.53</v>
      </c>
      <c r="R2828" s="7">
        <v>11.933999999999999</v>
      </c>
      <c r="S2828">
        <v>8381.2999999999993</v>
      </c>
      <c r="T2828">
        <v>7</v>
      </c>
      <c r="U2828" s="9">
        <v>5.6367000000000003</v>
      </c>
      <c r="V2828" s="9">
        <v>5.4621000000000004</v>
      </c>
      <c r="W2828" s="9">
        <v>5.2282999999999999</v>
      </c>
      <c r="X2828" s="9">
        <v>5.4446000000000003</v>
      </c>
      <c r="Y2828" s="9">
        <v>5.9821999999999997</v>
      </c>
    </row>
    <row r="2829" spans="1:25" hidden="1" x14ac:dyDescent="0.3">
      <c r="A2829" t="s">
        <v>2993</v>
      </c>
      <c r="B2829" t="s">
        <v>2994</v>
      </c>
      <c r="C2829" t="s">
        <v>3070</v>
      </c>
      <c r="D2829" t="s">
        <v>29</v>
      </c>
      <c r="E2829" s="52">
        <f>Transportation!E2829/1000000</f>
        <v>3.0499999999999999E-5</v>
      </c>
      <c r="F2829" s="55">
        <f t="shared" si="308"/>
        <v>7.3736263736263807E-6</v>
      </c>
      <c r="G2829" s="57">
        <f t="shared" si="309"/>
        <v>7.3736263736263811E-7</v>
      </c>
      <c r="H2829" s="4">
        <f t="shared" si="310"/>
        <v>1.1730769230769242E-7</v>
      </c>
      <c r="I2829">
        <v>1330000</v>
      </c>
      <c r="J2829">
        <f t="shared" si="313"/>
        <v>0.67800296052631581</v>
      </c>
      <c r="K2829" s="50">
        <f t="shared" si="311"/>
        <v>11365.666850960915</v>
      </c>
      <c r="L2829" s="53">
        <f t="shared" si="312"/>
        <v>69.353601959765768</v>
      </c>
      <c r="M2829">
        <v>177</v>
      </c>
      <c r="N2829">
        <v>99.9</v>
      </c>
      <c r="O2829">
        <v>448</v>
      </c>
      <c r="P2829">
        <v>56.3</v>
      </c>
      <c r="Q2829">
        <v>43.89</v>
      </c>
      <c r="R2829" s="7">
        <v>4.4863</v>
      </c>
      <c r="S2829" s="8">
        <v>1402600</v>
      </c>
      <c r="T2829">
        <v>11</v>
      </c>
      <c r="U2829" s="9">
        <v>11.544</v>
      </c>
      <c r="V2829" s="9">
        <v>11.37</v>
      </c>
      <c r="W2829" s="9">
        <v>9.6494999999999997</v>
      </c>
      <c r="X2829" s="9">
        <v>10.622999999999999</v>
      </c>
      <c r="Y2829" s="9">
        <v>11.638999999999999</v>
      </c>
    </row>
    <row r="2830" spans="1:25" hidden="1" x14ac:dyDescent="0.3">
      <c r="A2830" t="s">
        <v>2993</v>
      </c>
      <c r="B2830" t="s">
        <v>2994</v>
      </c>
      <c r="C2830" t="s">
        <v>3071</v>
      </c>
      <c r="D2830" t="s">
        <v>29</v>
      </c>
      <c r="E2830" s="52">
        <f>Transportation!E2830/1000000</f>
        <v>1.6800000000000002E-5</v>
      </c>
      <c r="F2830" s="55">
        <f t="shared" si="308"/>
        <v>4.0615384615384661E-6</v>
      </c>
      <c r="G2830" s="57">
        <f t="shared" si="309"/>
        <v>4.0615384615384664E-7</v>
      </c>
      <c r="H2830" s="4">
        <f t="shared" si="310"/>
        <v>6.4615384615384686E-8</v>
      </c>
      <c r="I2830">
        <v>397700</v>
      </c>
      <c r="J2830">
        <f t="shared" si="313"/>
        <v>1.2489270807141064</v>
      </c>
      <c r="K2830" s="50">
        <f t="shared" si="311"/>
        <v>3398.590756862523</v>
      </c>
      <c r="L2830" s="53">
        <f t="shared" si="312"/>
        <v>38.201328292592308</v>
      </c>
      <c r="M2830">
        <v>88.2</v>
      </c>
      <c r="N2830">
        <v>42.300000000000004</v>
      </c>
      <c r="O2830">
        <v>317</v>
      </c>
      <c r="P2830">
        <v>57.93</v>
      </c>
      <c r="Q2830">
        <v>60.01</v>
      </c>
      <c r="R2830" s="7">
        <v>7.4873000000000003</v>
      </c>
      <c r="S2830" s="8">
        <v>385830</v>
      </c>
      <c r="T2830">
        <v>7</v>
      </c>
      <c r="U2830" s="9">
        <v>9.3848000000000003</v>
      </c>
      <c r="V2830" s="9">
        <v>9.2928999999999995</v>
      </c>
      <c r="W2830" s="9">
        <v>8.7716999999999992</v>
      </c>
      <c r="X2830" s="9">
        <v>9.2372999999999994</v>
      </c>
      <c r="Y2830" s="9">
        <v>9.5980000000000008</v>
      </c>
    </row>
    <row r="2831" spans="1:25" hidden="1" x14ac:dyDescent="0.3">
      <c r="A2831" t="s">
        <v>2993</v>
      </c>
      <c r="B2831" t="s">
        <v>2994</v>
      </c>
      <c r="C2831" t="s">
        <v>3072</v>
      </c>
      <c r="D2831" t="s">
        <v>29</v>
      </c>
      <c r="E2831" s="52">
        <f>Transportation!E2831/1000000</f>
        <v>9.8800000000000003E-6</v>
      </c>
      <c r="F2831" s="55">
        <f t="shared" si="308"/>
        <v>2.3885714285714313E-6</v>
      </c>
      <c r="G2831" s="57">
        <f t="shared" si="309"/>
        <v>2.388571428571431E-7</v>
      </c>
      <c r="H2831" s="4">
        <f t="shared" si="310"/>
        <v>3.8000000000000036E-8</v>
      </c>
      <c r="I2831">
        <v>140300</v>
      </c>
      <c r="J2831">
        <f t="shared" si="313"/>
        <v>2.0820093014967926</v>
      </c>
      <c r="K2831" s="50">
        <f t="shared" si="311"/>
        <v>1198.9496685637716</v>
      </c>
      <c r="L2831" s="53">
        <f t="shared" si="312"/>
        <v>22.466019257786424</v>
      </c>
      <c r="M2831">
        <v>19.5</v>
      </c>
      <c r="N2831">
        <v>31.8</v>
      </c>
      <c r="O2831">
        <v>522</v>
      </c>
      <c r="P2831">
        <v>69.349999999999994</v>
      </c>
      <c r="Q2831">
        <v>88.18</v>
      </c>
      <c r="R2831" s="7">
        <v>16.43</v>
      </c>
      <c r="S2831" s="8">
        <v>249100</v>
      </c>
      <c r="T2831">
        <v>3</v>
      </c>
      <c r="U2831" s="9">
        <v>4.5712999999999999</v>
      </c>
      <c r="V2831" s="9">
        <v>4.5890000000000004</v>
      </c>
      <c r="W2831" s="9">
        <v>4.5199999999999996</v>
      </c>
      <c r="X2831" s="9">
        <v>4.5747999999999998</v>
      </c>
      <c r="Y2831" s="9">
        <v>4.6295000000000002</v>
      </c>
    </row>
    <row r="2832" spans="1:25" hidden="1" x14ac:dyDescent="0.3">
      <c r="A2832" t="s">
        <v>2993</v>
      </c>
      <c r="B2832" t="s">
        <v>2994</v>
      </c>
      <c r="C2832" t="s">
        <v>3073</v>
      </c>
      <c r="D2832" t="s">
        <v>29</v>
      </c>
      <c r="E2832" s="52">
        <f>Transportation!E2832/1000000</f>
        <v>9.3300000000000005E-6</v>
      </c>
      <c r="F2832" s="55">
        <f t="shared" si="308"/>
        <v>2.2556043956043983E-6</v>
      </c>
      <c r="G2832" s="57">
        <f t="shared" si="309"/>
        <v>2.2556043956043979E-7</v>
      </c>
      <c r="H2832" s="4">
        <f t="shared" si="310"/>
        <v>3.588461538461542E-8</v>
      </c>
      <c r="I2832">
        <v>124100</v>
      </c>
      <c r="J2832">
        <f t="shared" si="313"/>
        <v>2.222763487107172</v>
      </c>
      <c r="K2832" s="50">
        <f t="shared" si="311"/>
        <v>1060.5107189505636</v>
      </c>
      <c r="L2832" s="53">
        <f t="shared" si="312"/>
        <v>21.215380533921799</v>
      </c>
      <c r="M2832">
        <v>21.3</v>
      </c>
      <c r="N2832">
        <v>26.900000000000002</v>
      </c>
      <c r="O2832">
        <v>419</v>
      </c>
      <c r="P2832">
        <v>56.1</v>
      </c>
      <c r="Q2832">
        <v>47.5</v>
      </c>
      <c r="R2832" s="7">
        <v>15.59</v>
      </c>
      <c r="S2832" s="8">
        <v>123910</v>
      </c>
      <c r="T2832">
        <v>4</v>
      </c>
      <c r="U2832" s="9">
        <v>8.7356999999999996</v>
      </c>
      <c r="V2832" s="9">
        <v>9.0426000000000002</v>
      </c>
      <c r="W2832" s="9">
        <v>8.7199000000000009</v>
      </c>
      <c r="X2832" s="9">
        <v>8.9529999999999994</v>
      </c>
      <c r="Y2832" s="9">
        <v>9.3405000000000005</v>
      </c>
    </row>
    <row r="2833" spans="1:25" hidden="1" x14ac:dyDescent="0.3">
      <c r="A2833" t="s">
        <v>2993</v>
      </c>
      <c r="B2833" t="s">
        <v>2994</v>
      </c>
      <c r="C2833" t="s">
        <v>3074</v>
      </c>
      <c r="D2833" t="s">
        <v>29</v>
      </c>
      <c r="E2833" s="52">
        <f>Transportation!E2833/1000000</f>
        <v>6.3900000000000007E-6</v>
      </c>
      <c r="F2833" s="55">
        <f t="shared" si="308"/>
        <v>1.5448351648351665E-6</v>
      </c>
      <c r="G2833" s="57">
        <f t="shared" si="309"/>
        <v>1.5448351648351665E-7</v>
      </c>
      <c r="H2833" s="4">
        <f t="shared" si="310"/>
        <v>2.4576923076923103E-8</v>
      </c>
      <c r="I2833">
        <v>185000</v>
      </c>
      <c r="J2833">
        <f t="shared" si="313"/>
        <v>1.0212040337837838</v>
      </c>
      <c r="K2833" s="50">
        <f t="shared" si="311"/>
        <v>1580.9386221261423</v>
      </c>
      <c r="L2833" s="53">
        <f t="shared" si="312"/>
        <v>14.530148082718144</v>
      </c>
      <c r="M2833">
        <v>56.400000000000006</v>
      </c>
      <c r="N2833">
        <v>24.6</v>
      </c>
      <c r="O2833">
        <v>486</v>
      </c>
      <c r="P2833">
        <v>47.44</v>
      </c>
      <c r="Q2833">
        <v>40.08</v>
      </c>
      <c r="R2833" s="7">
        <v>19.741</v>
      </c>
      <c r="S2833" s="8">
        <v>220200</v>
      </c>
      <c r="T2833">
        <v>5</v>
      </c>
      <c r="U2833" s="9">
        <v>13.048</v>
      </c>
      <c r="V2833" s="9">
        <v>13.032</v>
      </c>
      <c r="W2833" s="9">
        <v>12.295</v>
      </c>
      <c r="X2833" s="9">
        <v>12.949</v>
      </c>
      <c r="Y2833" s="9">
        <v>13.048999999999999</v>
      </c>
    </row>
    <row r="2834" spans="1:25" hidden="1" x14ac:dyDescent="0.3">
      <c r="A2834" t="s">
        <v>2993</v>
      </c>
      <c r="B2834" t="s">
        <v>2994</v>
      </c>
      <c r="C2834" t="s">
        <v>3075</v>
      </c>
      <c r="D2834" t="s">
        <v>29</v>
      </c>
      <c r="E2834" s="52">
        <f>Transportation!E2834/1000000</f>
        <v>6.3100000000000006E-6</v>
      </c>
      <c r="F2834" s="55">
        <f t="shared" si="308"/>
        <v>1.5254945054945073E-6</v>
      </c>
      <c r="G2834" s="57">
        <f t="shared" si="309"/>
        <v>1.5254945054945073E-7</v>
      </c>
      <c r="H2834" s="4">
        <f t="shared" si="310"/>
        <v>2.4269230769230795E-8</v>
      </c>
      <c r="I2834">
        <v>113000</v>
      </c>
      <c r="J2834">
        <f t="shared" si="313"/>
        <v>1.6509514712389382</v>
      </c>
      <c r="K2834" s="50">
        <f t="shared" si="311"/>
        <v>965.65440162299501</v>
      </c>
      <c r="L2834" s="53">
        <f t="shared" si="312"/>
        <v>14.348236995610561</v>
      </c>
      <c r="M2834">
        <v>33.800000000000004</v>
      </c>
      <c r="N2834">
        <v>19.400000000000002</v>
      </c>
      <c r="O2834">
        <v>448</v>
      </c>
      <c r="P2834">
        <v>53.1</v>
      </c>
      <c r="Q2834">
        <v>49.92</v>
      </c>
      <c r="R2834" s="7">
        <v>23.065000000000001</v>
      </c>
      <c r="S2834">
        <v>73834</v>
      </c>
      <c r="T2834">
        <v>5</v>
      </c>
      <c r="U2834" s="9">
        <v>13.782999999999999</v>
      </c>
      <c r="V2834" s="9">
        <v>13.753</v>
      </c>
      <c r="W2834" s="9">
        <v>13.5</v>
      </c>
      <c r="X2834" s="9">
        <v>13.749000000000001</v>
      </c>
      <c r="Y2834" s="9">
        <v>13.849</v>
      </c>
    </row>
    <row r="2835" spans="1:25" hidden="1" x14ac:dyDescent="0.3">
      <c r="A2835" t="s">
        <v>2993</v>
      </c>
      <c r="B2835" t="s">
        <v>2994</v>
      </c>
      <c r="C2835" t="s">
        <v>3076</v>
      </c>
      <c r="D2835" t="s">
        <v>29</v>
      </c>
      <c r="E2835" s="52">
        <f>Transportation!E2835/1000000</f>
        <v>3.4600000000000001E-5</v>
      </c>
      <c r="F2835" s="55">
        <f t="shared" si="308"/>
        <v>8.3648351648351737E-6</v>
      </c>
      <c r="G2835" s="57">
        <f t="shared" si="309"/>
        <v>8.3648351648351741E-7</v>
      </c>
      <c r="H2835" s="4">
        <f t="shared" si="310"/>
        <v>1.330769230769232E-7</v>
      </c>
      <c r="I2835">
        <v>570800</v>
      </c>
      <c r="J2835">
        <f t="shared" si="313"/>
        <v>1.7921548265592151</v>
      </c>
      <c r="K2835" s="50">
        <f t="shared" si="311"/>
        <v>4877.8365703221734</v>
      </c>
      <c r="L2835" s="53">
        <f t="shared" si="312"/>
        <v>78.676545174029386</v>
      </c>
      <c r="M2835">
        <v>37.200000000000003</v>
      </c>
      <c r="N2835">
        <v>93.600000000000009</v>
      </c>
      <c r="O2835">
        <v>382</v>
      </c>
      <c r="P2835">
        <v>53.77</v>
      </c>
      <c r="Q2835">
        <v>87.1</v>
      </c>
      <c r="R2835" s="7">
        <v>4.0776000000000003</v>
      </c>
      <c r="S2835">
        <v>1652</v>
      </c>
      <c r="T2835">
        <v>4</v>
      </c>
      <c r="U2835" s="9">
        <v>10.32</v>
      </c>
      <c r="V2835" s="9">
        <v>10.292</v>
      </c>
      <c r="W2835" s="9">
        <v>9.7009000000000007</v>
      </c>
      <c r="X2835" s="9">
        <v>10.239000000000001</v>
      </c>
      <c r="Y2835" s="9">
        <v>10.367000000000001</v>
      </c>
    </row>
    <row r="2836" spans="1:25" hidden="1" x14ac:dyDescent="0.3">
      <c r="A2836" t="s">
        <v>2993</v>
      </c>
      <c r="B2836" t="s">
        <v>2994</v>
      </c>
      <c r="C2836" t="s">
        <v>3077</v>
      </c>
      <c r="D2836" t="s">
        <v>29</v>
      </c>
      <c r="E2836" s="52">
        <f>Transportation!E2836/1000000</f>
        <v>7.0300000000000005E-6</v>
      </c>
      <c r="F2836" s="55">
        <f t="shared" si="308"/>
        <v>1.6995604395604414E-6</v>
      </c>
      <c r="G2836" s="57">
        <f t="shared" si="309"/>
        <v>1.6995604395604414E-7</v>
      </c>
      <c r="H2836" s="4">
        <f t="shared" si="310"/>
        <v>2.7038461538461566E-8</v>
      </c>
      <c r="I2836">
        <v>135900</v>
      </c>
      <c r="J2836">
        <f t="shared" si="313"/>
        <v>1.5293935706401767</v>
      </c>
      <c r="K2836" s="50">
        <f t="shared" si="311"/>
        <v>1161.3489661996905</v>
      </c>
      <c r="L2836" s="53">
        <f t="shared" si="312"/>
        <v>15.985436779578803</v>
      </c>
      <c r="M2836">
        <v>31.200000000000003</v>
      </c>
      <c r="N2836">
        <v>24.3</v>
      </c>
      <c r="O2836">
        <v>484</v>
      </c>
      <c r="P2836">
        <v>54</v>
      </c>
      <c r="Q2836">
        <v>38.29</v>
      </c>
      <c r="R2836" s="7">
        <v>19.901</v>
      </c>
      <c r="S2836" s="8">
        <v>231890</v>
      </c>
      <c r="T2836">
        <v>4</v>
      </c>
      <c r="U2836" s="9">
        <v>10.372</v>
      </c>
      <c r="V2836" s="9">
        <v>10.738</v>
      </c>
      <c r="W2836" s="9">
        <v>10.163</v>
      </c>
      <c r="X2836" s="9">
        <v>10.673999999999999</v>
      </c>
      <c r="Y2836" s="9">
        <v>11.132</v>
      </c>
    </row>
    <row r="2837" spans="1:25" hidden="1" x14ac:dyDescent="0.3">
      <c r="A2837" t="s">
        <v>2993</v>
      </c>
      <c r="B2837" t="s">
        <v>2994</v>
      </c>
      <c r="C2837" t="s">
        <v>3078</v>
      </c>
      <c r="D2837" t="s">
        <v>29</v>
      </c>
      <c r="E2837" s="52">
        <f>Transportation!E2837/1000000</f>
        <v>8.0800000000000006E-6</v>
      </c>
      <c r="F2837" s="55">
        <f t="shared" si="308"/>
        <v>1.9534065934065956E-6</v>
      </c>
      <c r="G2837" s="57">
        <f t="shared" si="309"/>
        <v>1.9534065934065956E-7</v>
      </c>
      <c r="H2837" s="4">
        <f t="shared" si="310"/>
        <v>3.1076923076923111E-8</v>
      </c>
      <c r="I2837">
        <v>224300</v>
      </c>
      <c r="J2837">
        <f t="shared" si="313"/>
        <v>1.0650389210878288</v>
      </c>
      <c r="K2837" s="50">
        <f t="shared" si="311"/>
        <v>1916.7812591507768</v>
      </c>
      <c r="L2837" s="53">
        <f t="shared" si="312"/>
        <v>18.373019797865819</v>
      </c>
      <c r="M2837">
        <v>52.1</v>
      </c>
      <c r="N2837">
        <v>31.1</v>
      </c>
      <c r="O2837">
        <v>463</v>
      </c>
      <c r="P2837">
        <v>44.74</v>
      </c>
      <c r="Q2837">
        <v>37.76</v>
      </c>
      <c r="R2837" s="7">
        <v>14.904999999999999</v>
      </c>
      <c r="S2837">
        <v>87107</v>
      </c>
      <c r="T2837">
        <v>5</v>
      </c>
      <c r="U2837" s="9">
        <v>11.403</v>
      </c>
      <c r="V2837" s="9">
        <v>11.484</v>
      </c>
      <c r="W2837" s="9">
        <v>11.081</v>
      </c>
      <c r="X2837" s="9">
        <v>11.587999999999999</v>
      </c>
      <c r="Y2837" s="9">
        <v>12.446</v>
      </c>
    </row>
    <row r="2838" spans="1:25" hidden="1" x14ac:dyDescent="0.3">
      <c r="A2838" t="s">
        <v>2993</v>
      </c>
      <c r="B2838" t="s">
        <v>2994</v>
      </c>
      <c r="C2838" t="s">
        <v>3079</v>
      </c>
      <c r="D2838" t="s">
        <v>29</v>
      </c>
      <c r="E2838" s="52">
        <f>Transportation!E2838/1000000</f>
        <v>4.7400000000000004E-6</v>
      </c>
      <c r="F2838" s="55">
        <f t="shared" si="308"/>
        <v>1.1459340659340672E-6</v>
      </c>
      <c r="G2838" s="57">
        <f t="shared" si="309"/>
        <v>1.1459340659340672E-7</v>
      </c>
      <c r="H2838" s="4">
        <f t="shared" si="310"/>
        <v>1.8230769230769248E-8</v>
      </c>
      <c r="I2838">
        <v>116100</v>
      </c>
      <c r="J2838">
        <f t="shared" si="313"/>
        <v>1.2070618217054265</v>
      </c>
      <c r="K2838" s="50">
        <f t="shared" si="311"/>
        <v>992.14580556132501</v>
      </c>
      <c r="L2838" s="53">
        <f t="shared" si="312"/>
        <v>10.778231911124257</v>
      </c>
      <c r="M2838">
        <v>40.6</v>
      </c>
      <c r="N2838">
        <v>18.2</v>
      </c>
      <c r="O2838">
        <v>494</v>
      </c>
      <c r="P2838">
        <v>47.77</v>
      </c>
      <c r="Q2838">
        <v>39.909999999999997</v>
      </c>
      <c r="R2838" s="7">
        <v>27.135000000000002</v>
      </c>
      <c r="S2838" s="8">
        <v>135200</v>
      </c>
      <c r="T2838">
        <v>5</v>
      </c>
      <c r="U2838" s="9">
        <v>13.247</v>
      </c>
      <c r="V2838" s="9">
        <v>13.113</v>
      </c>
      <c r="W2838" s="9">
        <v>12.848000000000001</v>
      </c>
      <c r="X2838" s="9">
        <v>12.949</v>
      </c>
      <c r="Y2838" s="9">
        <v>13.3</v>
      </c>
    </row>
    <row r="2839" spans="1:25" hidden="1" x14ac:dyDescent="0.3">
      <c r="A2839" t="s">
        <v>2993</v>
      </c>
      <c r="B2839" t="s">
        <v>2994</v>
      </c>
      <c r="C2839" t="s">
        <v>3080</v>
      </c>
      <c r="D2839" t="s">
        <v>29</v>
      </c>
      <c r="E2839" s="52">
        <f>Transportation!E2839/1000000</f>
        <v>3.3300000000000003E-5</v>
      </c>
      <c r="F2839" s="55">
        <f t="shared" si="308"/>
        <v>8.05054945054946E-6</v>
      </c>
      <c r="G2839" s="57">
        <f t="shared" si="309"/>
        <v>8.0505494505494593E-7</v>
      </c>
      <c r="H2839" s="4">
        <f t="shared" si="310"/>
        <v>1.2807692307692322E-7</v>
      </c>
      <c r="I2839">
        <v>1427000</v>
      </c>
      <c r="J2839">
        <f t="shared" si="313"/>
        <v>0.68992781184302732</v>
      </c>
      <c r="K2839" s="50">
        <f t="shared" si="311"/>
        <v>12194.591425805433</v>
      </c>
      <c r="L2839" s="53">
        <f t="shared" si="312"/>
        <v>75.720490008531158</v>
      </c>
      <c r="M2839">
        <v>151</v>
      </c>
      <c r="N2839">
        <v>116</v>
      </c>
      <c r="O2839">
        <v>475</v>
      </c>
      <c r="P2839">
        <v>55.02</v>
      </c>
      <c r="Q2839">
        <v>82.91</v>
      </c>
      <c r="R2839" s="7">
        <v>4.0913000000000004</v>
      </c>
      <c r="S2839" s="8">
        <v>853460</v>
      </c>
      <c r="T2839">
        <v>9</v>
      </c>
      <c r="U2839" s="9">
        <v>12.106</v>
      </c>
      <c r="V2839" s="9">
        <v>11.795</v>
      </c>
      <c r="W2839" s="9">
        <v>10.571999999999999</v>
      </c>
      <c r="X2839" s="9">
        <v>11.587999999999999</v>
      </c>
      <c r="Y2839" s="9">
        <v>12.144</v>
      </c>
    </row>
    <row r="2840" spans="1:25" hidden="1" x14ac:dyDescent="0.3">
      <c r="A2840" t="s">
        <v>2993</v>
      </c>
      <c r="B2840" t="s">
        <v>2994</v>
      </c>
      <c r="C2840" t="s">
        <v>3081</v>
      </c>
      <c r="D2840" t="s">
        <v>29</v>
      </c>
      <c r="E2840" s="52">
        <f>Transportation!E2840/1000000</f>
        <v>5.9100000000000002E-6</v>
      </c>
      <c r="F2840" s="55">
        <f t="shared" si="308"/>
        <v>1.4287912087912104E-6</v>
      </c>
      <c r="G2840" s="57">
        <f t="shared" si="309"/>
        <v>1.4287912087912102E-7</v>
      </c>
      <c r="H2840" s="4">
        <f t="shared" si="310"/>
        <v>2.2730769230769252E-8</v>
      </c>
      <c r="I2840">
        <v>106300</v>
      </c>
      <c r="J2840">
        <f t="shared" si="313"/>
        <v>1.6437569731890875</v>
      </c>
      <c r="K2840" s="50">
        <f t="shared" si="311"/>
        <v>908.39878665950766</v>
      </c>
      <c r="L2840" s="53">
        <f t="shared" si="312"/>
        <v>13.438681560072647</v>
      </c>
      <c r="M2840">
        <v>31</v>
      </c>
      <c r="N2840">
        <v>19.100000000000001</v>
      </c>
      <c r="O2840">
        <v>448</v>
      </c>
      <c r="P2840">
        <v>51.21</v>
      </c>
      <c r="Q2840">
        <v>58.33</v>
      </c>
      <c r="R2840" s="7">
        <v>23.471</v>
      </c>
      <c r="S2840">
        <v>71692</v>
      </c>
      <c r="T2840">
        <v>5</v>
      </c>
      <c r="U2840" s="9">
        <v>11.287000000000001</v>
      </c>
      <c r="V2840" s="9">
        <v>11.305</v>
      </c>
      <c r="W2840" s="9">
        <v>11.284000000000001</v>
      </c>
      <c r="X2840" s="9">
        <v>11.284000000000001</v>
      </c>
      <c r="Y2840" s="9">
        <v>11.436</v>
      </c>
    </row>
    <row r="2841" spans="1:25" hidden="1" x14ac:dyDescent="0.3">
      <c r="A2841" t="s">
        <v>2993</v>
      </c>
      <c r="B2841" t="s">
        <v>2994</v>
      </c>
      <c r="C2841" t="s">
        <v>3082</v>
      </c>
      <c r="D2841" t="s">
        <v>29</v>
      </c>
      <c r="E2841" s="52">
        <f>Transportation!E2841/1000000</f>
        <v>5.4999999999999999E-6</v>
      </c>
      <c r="F2841" s="55">
        <f t="shared" si="308"/>
        <v>1.3296703296703311E-6</v>
      </c>
      <c r="G2841" s="57">
        <f t="shared" si="309"/>
        <v>1.329670329670331E-7</v>
      </c>
      <c r="H2841" s="4">
        <f t="shared" si="310"/>
        <v>2.1153846153846173E-8</v>
      </c>
      <c r="I2841">
        <v>102500</v>
      </c>
      <c r="J2841">
        <f t="shared" si="313"/>
        <v>1.5864347560975609</v>
      </c>
      <c r="K2841" s="50">
        <f t="shared" si="311"/>
        <v>875.92545279961939</v>
      </c>
      <c r="L2841" s="53">
        <f t="shared" si="312"/>
        <v>12.506387238646289</v>
      </c>
      <c r="M2841">
        <v>33.300000000000004</v>
      </c>
      <c r="N2841">
        <v>17.8</v>
      </c>
      <c r="O2841">
        <v>503</v>
      </c>
      <c r="P2841">
        <v>66.09</v>
      </c>
      <c r="Q2841">
        <v>76.67</v>
      </c>
      <c r="R2841" s="7">
        <v>28.327999999999999</v>
      </c>
      <c r="S2841">
        <v>56822</v>
      </c>
      <c r="T2841">
        <v>7</v>
      </c>
      <c r="U2841" s="9">
        <v>4.4522000000000004</v>
      </c>
      <c r="V2841" s="9">
        <v>4.5633999999999997</v>
      </c>
      <c r="W2841" s="9">
        <v>3.9131999999999998</v>
      </c>
      <c r="X2841" s="9">
        <v>4.4650999999999996</v>
      </c>
      <c r="Y2841" s="9">
        <v>4.8479999999999999</v>
      </c>
    </row>
    <row r="2842" spans="1:25" hidden="1" x14ac:dyDescent="0.3">
      <c r="A2842" t="s">
        <v>2993</v>
      </c>
      <c r="B2842" t="s">
        <v>2994</v>
      </c>
      <c r="C2842" t="s">
        <v>3083</v>
      </c>
      <c r="D2842" t="s">
        <v>29</v>
      </c>
      <c r="E2842" s="52">
        <f>Transportation!E2842/1000000</f>
        <v>6.2199999999999997E-6</v>
      </c>
      <c r="F2842" s="55">
        <f t="shared" si="308"/>
        <v>1.5037362637362652E-6</v>
      </c>
      <c r="G2842" s="57">
        <f t="shared" si="309"/>
        <v>1.5037362637362651E-7</v>
      </c>
      <c r="H2842" s="4">
        <f t="shared" si="310"/>
        <v>2.3923076923076944E-8</v>
      </c>
      <c r="I2842">
        <v>100100</v>
      </c>
      <c r="J2842">
        <f t="shared" si="313"/>
        <v>1.8371291958041958</v>
      </c>
      <c r="K2842" s="50">
        <f t="shared" si="311"/>
        <v>855.41597878284779</v>
      </c>
      <c r="L2842" s="53">
        <f t="shared" si="312"/>
        <v>14.143587022614527</v>
      </c>
      <c r="M2842">
        <v>36</v>
      </c>
      <c r="N2842">
        <v>16.7</v>
      </c>
      <c r="O2842">
        <v>404</v>
      </c>
      <c r="P2842">
        <v>63.19</v>
      </c>
      <c r="Q2842">
        <v>75.459999999999994</v>
      </c>
      <c r="R2842" s="7">
        <v>24.184999999999999</v>
      </c>
      <c r="S2842">
        <v>56668</v>
      </c>
      <c r="T2842">
        <v>6</v>
      </c>
      <c r="U2842" s="9">
        <v>5.0244</v>
      </c>
      <c r="V2842" s="9">
        <v>5.1120999999999999</v>
      </c>
      <c r="W2842" s="9">
        <v>4.9569000000000001</v>
      </c>
      <c r="X2842" s="9">
        <v>5.2282999999999999</v>
      </c>
      <c r="Y2842" s="9">
        <v>5.5525000000000002</v>
      </c>
    </row>
    <row r="2843" spans="1:25" hidden="1" x14ac:dyDescent="0.3">
      <c r="A2843" t="s">
        <v>2993</v>
      </c>
      <c r="B2843" t="s">
        <v>2994</v>
      </c>
      <c r="C2843" t="s">
        <v>3084</v>
      </c>
      <c r="D2843" t="s">
        <v>29</v>
      </c>
      <c r="E2843" s="52">
        <f>Transportation!E2843/1000000</f>
        <v>5.9699999999999996E-6</v>
      </c>
      <c r="F2843" s="55">
        <f t="shared" si="308"/>
        <v>1.4432967032967046E-6</v>
      </c>
      <c r="G2843" s="57">
        <f t="shared" si="309"/>
        <v>1.4432967032967048E-7</v>
      </c>
      <c r="H2843" s="4">
        <f t="shared" si="310"/>
        <v>2.2961538461538481E-8</v>
      </c>
      <c r="I2843">
        <v>104800</v>
      </c>
      <c r="J2843">
        <f t="shared" si="313"/>
        <v>1.6842107705152671</v>
      </c>
      <c r="K2843" s="50">
        <f t="shared" si="311"/>
        <v>895.58036539902548</v>
      </c>
      <c r="L2843" s="53">
        <f t="shared" si="312"/>
        <v>13.575114875403335</v>
      </c>
      <c r="M2843">
        <v>27.5</v>
      </c>
      <c r="N2843">
        <v>20</v>
      </c>
      <c r="O2843">
        <v>467</v>
      </c>
      <c r="P2843">
        <v>55.1</v>
      </c>
      <c r="Q2843">
        <v>36.619999999999997</v>
      </c>
      <c r="R2843" s="7">
        <v>23.34</v>
      </c>
      <c r="S2843">
        <v>74764</v>
      </c>
      <c r="T2843">
        <v>4</v>
      </c>
      <c r="U2843" s="9">
        <v>10.195</v>
      </c>
      <c r="V2843" s="9">
        <v>10.115</v>
      </c>
      <c r="W2843" s="9">
        <v>9.9575999999999993</v>
      </c>
      <c r="X2843" s="9">
        <v>10.214</v>
      </c>
      <c r="Y2843" s="9">
        <v>10.214</v>
      </c>
    </row>
    <row r="2844" spans="1:25" hidden="1" x14ac:dyDescent="0.3">
      <c r="A2844" t="s">
        <v>2993</v>
      </c>
      <c r="B2844" t="s">
        <v>2994</v>
      </c>
      <c r="C2844" t="s">
        <v>3085</v>
      </c>
      <c r="D2844" t="s">
        <v>29</v>
      </c>
      <c r="E2844" s="52">
        <f>Transportation!E2844/1000000</f>
        <v>7.9500000000000001E-6</v>
      </c>
      <c r="F2844" s="55">
        <f t="shared" si="308"/>
        <v>1.9219780219780238E-6</v>
      </c>
      <c r="G2844" s="57">
        <f t="shared" si="309"/>
        <v>1.921978021978024E-7</v>
      </c>
      <c r="H2844" s="4">
        <f t="shared" si="310"/>
        <v>3.0576923076923107E-8</v>
      </c>
      <c r="I2844">
        <v>133300</v>
      </c>
      <c r="J2844">
        <f t="shared" si="313"/>
        <v>1.7632763034508627</v>
      </c>
      <c r="K2844" s="50">
        <f t="shared" si="311"/>
        <v>1139.130369348188</v>
      </c>
      <c r="L2844" s="53">
        <f t="shared" si="312"/>
        <v>18.077414281315999</v>
      </c>
      <c r="M2844">
        <v>25.3</v>
      </c>
      <c r="N2844">
        <v>26.5</v>
      </c>
      <c r="O2844">
        <v>470</v>
      </c>
      <c r="P2844">
        <v>55.67</v>
      </c>
      <c r="Q2844">
        <v>37.270000000000003</v>
      </c>
      <c r="R2844" s="7">
        <v>17.724</v>
      </c>
      <c r="S2844" s="8">
        <v>568390</v>
      </c>
      <c r="T2844">
        <v>3</v>
      </c>
      <c r="U2844" s="9">
        <v>12.734</v>
      </c>
      <c r="V2844" s="9">
        <v>12.654</v>
      </c>
      <c r="W2844" s="9">
        <v>11.791</v>
      </c>
      <c r="X2844" s="9">
        <v>12.396000000000001</v>
      </c>
      <c r="Y2844" s="9">
        <v>13.648999999999999</v>
      </c>
    </row>
    <row r="2845" spans="1:25" hidden="1" x14ac:dyDescent="0.3">
      <c r="A2845" t="s">
        <v>2993</v>
      </c>
      <c r="B2845" t="s">
        <v>2994</v>
      </c>
      <c r="C2845" t="s">
        <v>3086</v>
      </c>
      <c r="D2845" t="s">
        <v>29</v>
      </c>
      <c r="E2845" s="52">
        <f>Transportation!E2845/1000000</f>
        <v>5.9000000000000003E-6</v>
      </c>
      <c r="F2845" s="55">
        <f t="shared" si="308"/>
        <v>1.426373626373628E-6</v>
      </c>
      <c r="G2845" s="57">
        <f t="shared" si="309"/>
        <v>1.426373626373628E-7</v>
      </c>
      <c r="H2845" s="4">
        <f t="shared" si="310"/>
        <v>2.2692307692307716E-8</v>
      </c>
      <c r="I2845">
        <v>108000</v>
      </c>
      <c r="J2845">
        <f t="shared" si="313"/>
        <v>1.6151454861111112</v>
      </c>
      <c r="K2845" s="50">
        <f t="shared" si="311"/>
        <v>922.92633075472088</v>
      </c>
      <c r="L2845" s="53">
        <f t="shared" si="312"/>
        <v>13.415942674184199</v>
      </c>
      <c r="M2845">
        <v>31.1</v>
      </c>
      <c r="N2845">
        <v>19.400000000000002</v>
      </c>
      <c r="O2845">
        <v>448</v>
      </c>
      <c r="P2845">
        <v>54.49</v>
      </c>
      <c r="Q2845">
        <v>53.49</v>
      </c>
      <c r="R2845" s="7">
        <v>23.097000000000001</v>
      </c>
      <c r="S2845" s="8">
        <v>115220</v>
      </c>
      <c r="T2845">
        <v>4</v>
      </c>
      <c r="U2845" s="9">
        <v>9.8488000000000007</v>
      </c>
      <c r="V2845" s="9">
        <v>9.7334999999999994</v>
      </c>
      <c r="W2845" s="9">
        <v>9.3919999999999995</v>
      </c>
      <c r="X2845" s="9">
        <v>9.7779000000000007</v>
      </c>
      <c r="Y2845" s="9">
        <v>9.8550000000000004</v>
      </c>
    </row>
    <row r="2846" spans="1:25" hidden="1" x14ac:dyDescent="0.3">
      <c r="A2846" t="s">
        <v>2993</v>
      </c>
      <c r="B2846" t="s">
        <v>2994</v>
      </c>
      <c r="C2846" t="s">
        <v>3087</v>
      </c>
      <c r="D2846" t="s">
        <v>29</v>
      </c>
      <c r="E2846" s="52">
        <f>Transportation!E2846/1000000</f>
        <v>2.3499999999999999E-5</v>
      </c>
      <c r="F2846" s="55">
        <f t="shared" si="308"/>
        <v>5.6813186813186873E-6</v>
      </c>
      <c r="G2846" s="57">
        <f t="shared" si="309"/>
        <v>5.6813186813186873E-7</v>
      </c>
      <c r="H2846" s="4">
        <f t="shared" si="310"/>
        <v>9.0384615384615471E-8</v>
      </c>
      <c r="I2846">
        <v>1156000</v>
      </c>
      <c r="J2846">
        <f t="shared" si="313"/>
        <v>0.60102622188581312</v>
      </c>
      <c r="K2846" s="50">
        <f t="shared" si="311"/>
        <v>9878.7299847449758</v>
      </c>
      <c r="L2846" s="53">
        <f t="shared" si="312"/>
        <v>53.436381837852316</v>
      </c>
      <c r="M2846">
        <v>171</v>
      </c>
      <c r="N2846">
        <v>88.2</v>
      </c>
      <c r="O2846">
        <v>488</v>
      </c>
      <c r="P2846">
        <v>55</v>
      </c>
      <c r="Q2846">
        <v>73.36</v>
      </c>
      <c r="R2846" s="7">
        <v>5.5274999999999999</v>
      </c>
      <c r="S2846" s="8">
        <v>1034400</v>
      </c>
      <c r="T2846">
        <v>9</v>
      </c>
      <c r="U2846" s="9">
        <v>9.3514999999999997</v>
      </c>
      <c r="V2846" s="9">
        <v>9.3056999999999999</v>
      </c>
      <c r="W2846" s="9">
        <v>8.6160999999999994</v>
      </c>
      <c r="X2846" s="9">
        <v>9.0823</v>
      </c>
      <c r="Y2846" s="9">
        <v>9.6494999999999997</v>
      </c>
    </row>
    <row r="2847" spans="1:25" hidden="1" x14ac:dyDescent="0.3">
      <c r="A2847" t="s">
        <v>2993</v>
      </c>
      <c r="B2847" t="s">
        <v>2994</v>
      </c>
      <c r="C2847" t="s">
        <v>3088</v>
      </c>
      <c r="D2847" t="s">
        <v>29</v>
      </c>
      <c r="E2847" s="52">
        <f>Transportation!E2847/1000000</f>
        <v>7.8799999999999991E-6</v>
      </c>
      <c r="F2847" s="55">
        <f t="shared" si="308"/>
        <v>1.9050549450549467E-6</v>
      </c>
      <c r="G2847" s="57">
        <f t="shared" si="309"/>
        <v>1.9050549450549469E-7</v>
      </c>
      <c r="H2847" s="4">
        <f t="shared" si="310"/>
        <v>3.0307692307692332E-8</v>
      </c>
      <c r="I2847">
        <v>124400</v>
      </c>
      <c r="J2847">
        <f t="shared" si="313"/>
        <v>1.8727906350482313</v>
      </c>
      <c r="K2847" s="50">
        <f t="shared" si="311"/>
        <v>1063.0744032026601</v>
      </c>
      <c r="L2847" s="53">
        <f t="shared" si="312"/>
        <v>17.91824208009686</v>
      </c>
      <c r="M2847">
        <v>24.5</v>
      </c>
      <c r="N2847">
        <v>25.1</v>
      </c>
      <c r="O2847">
        <v>455</v>
      </c>
      <c r="P2847">
        <v>55.81</v>
      </c>
      <c r="Q2847">
        <v>38.96</v>
      </c>
      <c r="R2847" s="7">
        <v>18.11</v>
      </c>
      <c r="S2847" s="8">
        <v>168210</v>
      </c>
      <c r="T2847">
        <v>6</v>
      </c>
      <c r="U2847" s="9">
        <v>11.163</v>
      </c>
      <c r="V2847" s="9">
        <v>11.15</v>
      </c>
      <c r="W2847" s="9">
        <v>11.03</v>
      </c>
      <c r="X2847" s="9">
        <v>11.106</v>
      </c>
      <c r="Y2847" s="9">
        <v>11.74</v>
      </c>
    </row>
    <row r="2848" spans="1:25" hidden="1" x14ac:dyDescent="0.3">
      <c r="A2848" t="s">
        <v>2993</v>
      </c>
      <c r="B2848" t="s">
        <v>2994</v>
      </c>
      <c r="C2848" t="s">
        <v>3089</v>
      </c>
      <c r="D2848" t="s">
        <v>29</v>
      </c>
      <c r="E2848" s="52">
        <f>Transportation!E2848/1000000</f>
        <v>1.24E-5</v>
      </c>
      <c r="F2848" s="55">
        <f t="shared" si="308"/>
        <v>2.9978021978022009E-6</v>
      </c>
      <c r="G2848" s="57">
        <f t="shared" si="309"/>
        <v>2.997802197802201E-7</v>
      </c>
      <c r="H2848" s="4">
        <f t="shared" si="310"/>
        <v>4.7692307692307738E-8</v>
      </c>
      <c r="I2848">
        <v>333900</v>
      </c>
      <c r="J2848">
        <f t="shared" si="313"/>
        <v>1.0979654088050315</v>
      </c>
      <c r="K2848" s="50">
        <f t="shared" si="311"/>
        <v>2853.3805725833454</v>
      </c>
      <c r="L2848" s="53">
        <f t="shared" si="312"/>
        <v>28.196218501675265</v>
      </c>
      <c r="M2848">
        <v>58.900000000000006</v>
      </c>
      <c r="N2848">
        <v>43.5</v>
      </c>
      <c r="O2848">
        <v>476</v>
      </c>
      <c r="P2848">
        <v>52.97</v>
      </c>
      <c r="Q2848">
        <v>36.08</v>
      </c>
      <c r="R2848" s="7">
        <v>10.946999999999999</v>
      </c>
      <c r="S2848" s="8">
        <v>255330</v>
      </c>
      <c r="T2848">
        <v>5</v>
      </c>
      <c r="U2848" s="9">
        <v>12.227</v>
      </c>
      <c r="V2848" s="9">
        <v>11.987</v>
      </c>
      <c r="W2848" s="9">
        <v>10.725</v>
      </c>
      <c r="X2848" s="9">
        <v>11.587999999999999</v>
      </c>
      <c r="Y2848" s="9">
        <v>12.295</v>
      </c>
    </row>
    <row r="2849" spans="1:25" hidden="1" x14ac:dyDescent="0.3">
      <c r="A2849" t="s">
        <v>2993</v>
      </c>
      <c r="B2849" t="s">
        <v>2994</v>
      </c>
      <c r="C2849" t="s">
        <v>3090</v>
      </c>
      <c r="D2849" t="s">
        <v>29</v>
      </c>
      <c r="E2849" s="52">
        <f>Transportation!E2849/1000000</f>
        <v>1.9300000000000002E-5</v>
      </c>
      <c r="F2849" s="55">
        <f t="shared" si="308"/>
        <v>4.6659340659340714E-6</v>
      </c>
      <c r="G2849" s="57">
        <f t="shared" si="309"/>
        <v>4.6659340659340711E-7</v>
      </c>
      <c r="H2849" s="4">
        <f t="shared" si="310"/>
        <v>7.4230769230769303E-8</v>
      </c>
      <c r="I2849">
        <v>548900</v>
      </c>
      <c r="J2849">
        <f t="shared" si="313"/>
        <v>1.0395549963563491</v>
      </c>
      <c r="K2849" s="50">
        <f t="shared" si="311"/>
        <v>4690.687619919132</v>
      </c>
      <c r="L2849" s="53">
        <f t="shared" si="312"/>
        <v>43.886049764704246</v>
      </c>
      <c r="M2849">
        <v>78.7</v>
      </c>
      <c r="N2849">
        <v>61.900000000000006</v>
      </c>
      <c r="O2849">
        <v>423</v>
      </c>
      <c r="P2849">
        <v>51.79</v>
      </c>
      <c r="Q2849">
        <v>55.1</v>
      </c>
      <c r="R2849" s="7">
        <v>6.8342000000000001</v>
      </c>
      <c r="S2849" s="8">
        <v>404770</v>
      </c>
      <c r="T2849">
        <v>6</v>
      </c>
      <c r="U2849" s="9">
        <v>12.494999999999999</v>
      </c>
      <c r="V2849" s="9">
        <v>12.346</v>
      </c>
      <c r="W2849" s="9">
        <v>11.487</v>
      </c>
      <c r="X2849" s="9">
        <v>12.068</v>
      </c>
      <c r="Y2849" s="9">
        <v>12.698</v>
      </c>
    </row>
    <row r="2850" spans="1:25" hidden="1" x14ac:dyDescent="0.3">
      <c r="A2850" t="s">
        <v>2993</v>
      </c>
      <c r="B2850" t="s">
        <v>2994</v>
      </c>
      <c r="C2850" t="s">
        <v>3091</v>
      </c>
      <c r="D2850" t="s">
        <v>29</v>
      </c>
      <c r="E2850" s="52">
        <f>Transportation!E2850/1000000</f>
        <v>1.04E-5</v>
      </c>
      <c r="F2850" s="55">
        <f t="shared" si="308"/>
        <v>2.5142857142857172E-6</v>
      </c>
      <c r="G2850" s="57">
        <f t="shared" si="309"/>
        <v>2.514285714285717E-7</v>
      </c>
      <c r="H2850" s="4">
        <f t="shared" si="310"/>
        <v>4.0000000000000041E-8</v>
      </c>
      <c r="I2850">
        <v>253900</v>
      </c>
      <c r="J2850">
        <f t="shared" si="313"/>
        <v>1.2110275699094131</v>
      </c>
      <c r="K2850" s="50">
        <f t="shared" ref="K2850:K2881" si="314">I2850*CVDRUS</f>
        <v>2169.7314386909597</v>
      </c>
      <c r="L2850" s="53">
        <f t="shared" si="312"/>
        <v>23.648441323985708</v>
      </c>
      <c r="M2850">
        <v>56.2</v>
      </c>
      <c r="N2850">
        <v>33.9</v>
      </c>
      <c r="O2850">
        <v>441</v>
      </c>
      <c r="P2850">
        <v>51.23</v>
      </c>
      <c r="Q2850">
        <v>58.53</v>
      </c>
      <c r="R2850" s="7">
        <v>13.026999999999999</v>
      </c>
      <c r="S2850" s="8">
        <v>122780</v>
      </c>
      <c r="T2850">
        <v>5</v>
      </c>
      <c r="U2850" s="9">
        <v>11.124000000000001</v>
      </c>
      <c r="V2850" s="9">
        <v>11.106999999999999</v>
      </c>
      <c r="W2850" s="9">
        <v>10.468999999999999</v>
      </c>
      <c r="X2850" s="9">
        <v>10.775</v>
      </c>
      <c r="Y2850" s="9">
        <v>11.335000000000001</v>
      </c>
    </row>
    <row r="2851" spans="1:25" hidden="1" x14ac:dyDescent="0.3">
      <c r="A2851" t="s">
        <v>2993</v>
      </c>
      <c r="B2851" t="s">
        <v>2994</v>
      </c>
      <c r="C2851" t="s">
        <v>3092</v>
      </c>
      <c r="D2851" t="s">
        <v>29</v>
      </c>
      <c r="E2851" s="52">
        <f>Transportation!E2851/1000000</f>
        <v>1.66E-5</v>
      </c>
      <c r="F2851" s="55">
        <f t="shared" si="308"/>
        <v>4.0131868131868177E-6</v>
      </c>
      <c r="G2851" s="57">
        <f t="shared" si="309"/>
        <v>4.0131868131868172E-7</v>
      </c>
      <c r="H2851" s="4">
        <f t="shared" si="310"/>
        <v>6.3846153846153913E-8</v>
      </c>
      <c r="I2851">
        <v>521700</v>
      </c>
      <c r="J2851">
        <f t="shared" si="313"/>
        <v>0.94074223691776881</v>
      </c>
      <c r="K2851" s="50">
        <f t="shared" si="314"/>
        <v>4458.2469143957214</v>
      </c>
      <c r="L2851" s="53">
        <f t="shared" si="312"/>
        <v>37.746550574823345</v>
      </c>
      <c r="M2851">
        <v>85.4</v>
      </c>
      <c r="N2851">
        <v>56.5</v>
      </c>
      <c r="O2851">
        <v>469</v>
      </c>
      <c r="P2851">
        <v>53.2</v>
      </c>
      <c r="Q2851">
        <v>45</v>
      </c>
      <c r="R2851" s="7">
        <v>8.3011999999999997</v>
      </c>
      <c r="S2851" s="8">
        <v>394370</v>
      </c>
      <c r="T2851">
        <v>5</v>
      </c>
      <c r="U2851" s="9">
        <v>10.351000000000001</v>
      </c>
      <c r="V2851" s="9">
        <v>10.335000000000001</v>
      </c>
      <c r="W2851" s="9">
        <v>9.5465999999999998</v>
      </c>
      <c r="X2851" s="9">
        <v>10.316000000000001</v>
      </c>
      <c r="Y2851" s="9">
        <v>10.571999999999999</v>
      </c>
    </row>
    <row r="2852" spans="1:25" hidden="1" x14ac:dyDescent="0.3">
      <c r="A2852" t="s">
        <v>2993</v>
      </c>
      <c r="B2852" t="s">
        <v>2994</v>
      </c>
      <c r="C2852" t="s">
        <v>3093</v>
      </c>
      <c r="D2852" t="s">
        <v>29</v>
      </c>
      <c r="E2852" s="52">
        <f>Transportation!E2852/1000000</f>
        <v>5.0800000000000002E-5</v>
      </c>
      <c r="F2852" s="55">
        <f t="shared" si="308"/>
        <v>1.2281318681318694E-5</v>
      </c>
      <c r="G2852" s="57">
        <f t="shared" si="309"/>
        <v>1.2281318681318694E-6</v>
      </c>
      <c r="H2852" s="4">
        <f t="shared" si="310"/>
        <v>1.9538461538461556E-7</v>
      </c>
      <c r="I2852">
        <v>1015000</v>
      </c>
      <c r="J2852">
        <f t="shared" si="313"/>
        <v>1.4797251724137932</v>
      </c>
      <c r="K2852" s="50">
        <f t="shared" si="314"/>
        <v>8673.7983862596448</v>
      </c>
      <c r="L2852" s="53">
        <f t="shared" si="312"/>
        <v>115.51354031331482</v>
      </c>
      <c r="M2852">
        <v>72.5</v>
      </c>
      <c r="N2852">
        <v>119</v>
      </c>
      <c r="O2852">
        <v>310</v>
      </c>
      <c r="P2852">
        <v>57.99</v>
      </c>
      <c r="Q2852">
        <v>56.24</v>
      </c>
      <c r="R2852" s="7">
        <v>2.6017000000000001</v>
      </c>
      <c r="S2852" s="8">
        <v>214290</v>
      </c>
      <c r="T2852">
        <v>6</v>
      </c>
      <c r="U2852" s="9">
        <v>8.3935999999999993</v>
      </c>
      <c r="V2852" s="9">
        <v>8.3766999999999996</v>
      </c>
      <c r="W2852" s="9">
        <v>8.2520000000000007</v>
      </c>
      <c r="X2852" s="9">
        <v>8.4082000000000008</v>
      </c>
      <c r="Y2852" s="9">
        <v>8.4602000000000004</v>
      </c>
    </row>
    <row r="2853" spans="1:25" hidden="1" x14ac:dyDescent="0.3">
      <c r="A2853" t="s">
        <v>2993</v>
      </c>
      <c r="B2853" t="s">
        <v>2994</v>
      </c>
      <c r="C2853" t="s">
        <v>3094</v>
      </c>
      <c r="D2853" t="s">
        <v>29</v>
      </c>
      <c r="E2853" s="52">
        <f>Transportation!E2853/1000000</f>
        <v>7.3100000000000003E-6</v>
      </c>
      <c r="F2853" s="55">
        <f t="shared" si="308"/>
        <v>1.7672527472527491E-6</v>
      </c>
      <c r="G2853" s="57">
        <f t="shared" si="309"/>
        <v>1.7672527472527493E-7</v>
      </c>
      <c r="H2853" s="4">
        <f t="shared" si="310"/>
        <v>2.8115384615384644E-8</v>
      </c>
      <c r="I2853">
        <v>133800</v>
      </c>
      <c r="J2853">
        <f t="shared" si="313"/>
        <v>1.615268245515695</v>
      </c>
      <c r="K2853" s="50">
        <f t="shared" si="314"/>
        <v>1143.4031764350154</v>
      </c>
      <c r="L2853" s="53">
        <f t="shared" si="312"/>
        <v>16.62212558445534</v>
      </c>
      <c r="M2853">
        <v>51.2</v>
      </c>
      <c r="N2853">
        <v>18.7</v>
      </c>
      <c r="O2853">
        <v>335</v>
      </c>
      <c r="P2853">
        <v>56.89</v>
      </c>
      <c r="Q2853">
        <v>59.95</v>
      </c>
      <c r="R2853" s="7">
        <v>17.896999999999998</v>
      </c>
      <c r="S2853">
        <v>37028</v>
      </c>
      <c r="T2853">
        <v>6</v>
      </c>
      <c r="U2853" s="9">
        <v>9.2590000000000003</v>
      </c>
      <c r="V2853" s="9">
        <v>9.2219999999999995</v>
      </c>
      <c r="W2853" s="9">
        <v>9.0305999999999997</v>
      </c>
      <c r="X2853" s="9">
        <v>9.1082000000000001</v>
      </c>
      <c r="Y2853" s="9">
        <v>9.3919999999999995</v>
      </c>
    </row>
    <row r="2854" spans="1:25" hidden="1" x14ac:dyDescent="0.3">
      <c r="A2854" t="s">
        <v>2993</v>
      </c>
      <c r="B2854" t="s">
        <v>2994</v>
      </c>
      <c r="C2854" t="s">
        <v>3095</v>
      </c>
      <c r="D2854" t="s">
        <v>29</v>
      </c>
      <c r="E2854" s="52">
        <f>Transportation!E2854/1000000</f>
        <v>9.0400000000000015E-6</v>
      </c>
      <c r="F2854" s="55">
        <f t="shared" si="308"/>
        <v>2.1854945054945079E-6</v>
      </c>
      <c r="G2854" s="57">
        <f t="shared" si="309"/>
        <v>2.1854945054945082E-7</v>
      </c>
      <c r="H2854" s="4">
        <f t="shared" si="310"/>
        <v>3.4769230769230806E-8</v>
      </c>
      <c r="I2854">
        <v>207600</v>
      </c>
      <c r="J2854">
        <f t="shared" si="313"/>
        <v>1.2874325144508671</v>
      </c>
      <c r="K2854" s="50">
        <f t="shared" si="314"/>
        <v>1774.0695024507413</v>
      </c>
      <c r="L2854" s="53">
        <f t="shared" si="312"/>
        <v>20.55595284315681</v>
      </c>
      <c r="M2854">
        <v>47.5</v>
      </c>
      <c r="N2854">
        <v>30.1</v>
      </c>
      <c r="O2854">
        <v>421</v>
      </c>
      <c r="P2854">
        <v>53.05</v>
      </c>
      <c r="Q2854">
        <v>158.63999999999999</v>
      </c>
      <c r="R2854" s="7">
        <v>13.991</v>
      </c>
      <c r="S2854" s="8">
        <v>170070</v>
      </c>
      <c r="T2854">
        <v>5</v>
      </c>
      <c r="U2854" s="9">
        <v>5.0106000000000002</v>
      </c>
      <c r="V2854" s="9">
        <v>3.4087999999999998</v>
      </c>
      <c r="W2854" s="9">
        <v>4.9569000000000001</v>
      </c>
      <c r="X2854" s="9">
        <v>5.0113000000000003</v>
      </c>
      <c r="Y2854" s="9">
        <v>5.0113000000000003</v>
      </c>
    </row>
    <row r="2855" spans="1:25" hidden="1" x14ac:dyDescent="0.3">
      <c r="A2855" t="s">
        <v>2993</v>
      </c>
      <c r="B2855" t="s">
        <v>2994</v>
      </c>
      <c r="C2855" t="s">
        <v>3096</v>
      </c>
      <c r="D2855" t="s">
        <v>29</v>
      </c>
      <c r="E2855" s="52">
        <f>Transportation!E2855/1000000</f>
        <v>1.24E-5</v>
      </c>
      <c r="F2855" s="55">
        <f t="shared" si="308"/>
        <v>2.9978021978022009E-6</v>
      </c>
      <c r="G2855" s="57">
        <f t="shared" si="309"/>
        <v>2.997802197802201E-7</v>
      </c>
      <c r="H2855" s="4">
        <f t="shared" si="310"/>
        <v>4.7692307692307738E-8</v>
      </c>
      <c r="I2855">
        <v>266700</v>
      </c>
      <c r="J2855">
        <f t="shared" si="313"/>
        <v>1.3746181102362205</v>
      </c>
      <c r="K2855" s="50">
        <f t="shared" si="314"/>
        <v>2279.1153001137413</v>
      </c>
      <c r="L2855" s="53">
        <f t="shared" si="312"/>
        <v>28.196218501675265</v>
      </c>
      <c r="M2855">
        <v>48.400000000000006</v>
      </c>
      <c r="N2855">
        <v>38.300000000000004</v>
      </c>
      <c r="O2855">
        <v>488</v>
      </c>
      <c r="P2855">
        <v>61.79</v>
      </c>
      <c r="Q2855">
        <v>34.35</v>
      </c>
      <c r="R2855" s="7">
        <v>12.736000000000001</v>
      </c>
      <c r="S2855" s="8">
        <v>144040</v>
      </c>
      <c r="T2855">
        <v>5</v>
      </c>
      <c r="U2855" s="9">
        <v>5.4423000000000004</v>
      </c>
      <c r="V2855" s="9">
        <v>5.4546999999999999</v>
      </c>
      <c r="W2855" s="9">
        <v>5.3906000000000001</v>
      </c>
      <c r="X2855" s="9">
        <v>5.4446000000000003</v>
      </c>
      <c r="Y2855" s="9">
        <v>5.6063000000000001</v>
      </c>
    </row>
    <row r="2856" spans="1:25" hidden="1" x14ac:dyDescent="0.3">
      <c r="A2856" t="s">
        <v>2993</v>
      </c>
      <c r="B2856" t="s">
        <v>2994</v>
      </c>
      <c r="C2856" t="s">
        <v>3097</v>
      </c>
      <c r="D2856" t="s">
        <v>29</v>
      </c>
      <c r="E2856" s="52">
        <f>Transportation!E2856/1000000</f>
        <v>1.2100000000000001E-5</v>
      </c>
      <c r="F2856" s="55">
        <f t="shared" si="308"/>
        <v>2.9252747252747287E-6</v>
      </c>
      <c r="G2856" s="57">
        <f t="shared" si="309"/>
        <v>2.9252747252747285E-7</v>
      </c>
      <c r="H2856" s="4">
        <f t="shared" si="310"/>
        <v>4.6538461538461585E-8</v>
      </c>
      <c r="I2856">
        <v>341000</v>
      </c>
      <c r="J2856">
        <f t="shared" si="313"/>
        <v>1.0490939516129034</v>
      </c>
      <c r="K2856" s="50">
        <f t="shared" si="314"/>
        <v>2914.0544332162949</v>
      </c>
      <c r="L2856" s="53">
        <f t="shared" si="312"/>
        <v>27.514051925021839</v>
      </c>
      <c r="M2856">
        <v>99.4</v>
      </c>
      <c r="N2856">
        <v>34.200000000000003</v>
      </c>
      <c r="O2856">
        <v>385</v>
      </c>
      <c r="P2856">
        <v>53.95</v>
      </c>
      <c r="Q2856">
        <v>86.69</v>
      </c>
      <c r="R2856" s="7">
        <v>11.266</v>
      </c>
      <c r="S2856" s="8">
        <v>385830</v>
      </c>
      <c r="T2856">
        <v>8</v>
      </c>
      <c r="U2856" s="9">
        <v>10.112</v>
      </c>
      <c r="V2856" s="9">
        <v>9.9441000000000006</v>
      </c>
      <c r="W2856" s="9">
        <v>9.3405000000000005</v>
      </c>
      <c r="X2856" s="9">
        <v>9.7779000000000007</v>
      </c>
      <c r="Y2856" s="9">
        <v>10.214</v>
      </c>
    </row>
    <row r="2857" spans="1:25" hidden="1" x14ac:dyDescent="0.3">
      <c r="A2857" t="s">
        <v>2993</v>
      </c>
      <c r="B2857" t="s">
        <v>2994</v>
      </c>
      <c r="C2857" t="s">
        <v>3098</v>
      </c>
      <c r="D2857" t="s">
        <v>29</v>
      </c>
      <c r="E2857" s="52">
        <f>Transportation!E2857/1000000</f>
        <v>1.3300000000000001E-5</v>
      </c>
      <c r="F2857" s="55">
        <f t="shared" si="308"/>
        <v>3.215384615384619E-6</v>
      </c>
      <c r="G2857" s="57">
        <f t="shared" si="309"/>
        <v>3.215384615384619E-7</v>
      </c>
      <c r="H2857" s="4">
        <f t="shared" si="310"/>
        <v>5.115384615384621E-8</v>
      </c>
      <c r="I2857">
        <v>202900</v>
      </c>
      <c r="J2857">
        <f t="shared" si="313"/>
        <v>1.9379964884179401</v>
      </c>
      <c r="K2857" s="50">
        <f t="shared" si="314"/>
        <v>1733.9051158345637</v>
      </c>
      <c r="L2857" s="53">
        <f t="shared" si="312"/>
        <v>30.242718231635575</v>
      </c>
      <c r="M2857">
        <v>44.5</v>
      </c>
      <c r="N2857">
        <v>30.400000000000002</v>
      </c>
      <c r="O2857">
        <v>302</v>
      </c>
      <c r="P2857">
        <v>57.82</v>
      </c>
      <c r="Q2857">
        <v>28.34</v>
      </c>
      <c r="R2857" s="7">
        <v>9.9194999999999993</v>
      </c>
      <c r="S2857" s="8">
        <v>196090</v>
      </c>
      <c r="T2857">
        <v>6</v>
      </c>
      <c r="U2857" s="9">
        <v>8.9774999999999991</v>
      </c>
      <c r="V2857" s="9">
        <v>8.9626000000000001</v>
      </c>
      <c r="W2857" s="9">
        <v>8.6679999999999993</v>
      </c>
      <c r="X2857" s="9">
        <v>8.9013000000000009</v>
      </c>
      <c r="Y2857" s="9">
        <v>9.0305999999999997</v>
      </c>
    </row>
    <row r="2858" spans="1:25" hidden="1" x14ac:dyDescent="0.3">
      <c r="A2858" t="s">
        <v>2993</v>
      </c>
      <c r="B2858" t="s">
        <v>2994</v>
      </c>
      <c r="C2858" t="s">
        <v>3099</v>
      </c>
      <c r="D2858" t="s">
        <v>29</v>
      </c>
      <c r="E2858" s="52">
        <f>Transportation!E2858/1000000</f>
        <v>4.1300000000000003E-6</v>
      </c>
      <c r="F2858" s="55">
        <f t="shared" si="308"/>
        <v>9.9846153846153965E-7</v>
      </c>
      <c r="G2858" s="57">
        <f t="shared" si="309"/>
        <v>9.9846153846153957E-8</v>
      </c>
      <c r="H2858" s="4">
        <f t="shared" si="310"/>
        <v>1.58846153846154E-8</v>
      </c>
      <c r="I2858">
        <v>138800</v>
      </c>
      <c r="J2858">
        <f t="shared" si="313"/>
        <v>0.87971901116714701</v>
      </c>
      <c r="K2858" s="50">
        <f t="shared" si="314"/>
        <v>1186.1312473032895</v>
      </c>
      <c r="L2858" s="53">
        <f t="shared" si="312"/>
        <v>9.3911598719289398</v>
      </c>
      <c r="M2858">
        <v>122</v>
      </c>
      <c r="N2858">
        <v>12.600000000000001</v>
      </c>
      <c r="O2858">
        <v>360</v>
      </c>
      <c r="P2858">
        <v>44.06</v>
      </c>
      <c r="Q2858">
        <v>43.04</v>
      </c>
      <c r="R2858" s="7">
        <v>28.706</v>
      </c>
      <c r="S2858" s="8">
        <v>432980</v>
      </c>
      <c r="T2858">
        <v>8</v>
      </c>
      <c r="U2858" s="9">
        <v>11.624000000000001</v>
      </c>
      <c r="V2858" s="9">
        <v>11.563000000000001</v>
      </c>
      <c r="W2858" s="9">
        <v>10.978999999999999</v>
      </c>
      <c r="X2858" s="9">
        <v>11.537000000000001</v>
      </c>
      <c r="Y2858" s="9">
        <v>11.840999999999999</v>
      </c>
    </row>
    <row r="2859" spans="1:25" hidden="1" x14ac:dyDescent="0.3">
      <c r="A2859" t="s">
        <v>2993</v>
      </c>
      <c r="B2859" t="s">
        <v>2994</v>
      </c>
      <c r="C2859" t="s">
        <v>3100</v>
      </c>
      <c r="D2859" t="s">
        <v>29</v>
      </c>
      <c r="E2859" s="52">
        <f>Transportation!E2859/1000000</f>
        <v>1.7600000000000001E-5</v>
      </c>
      <c r="F2859" s="55">
        <f t="shared" si="308"/>
        <v>4.2549450549450599E-6</v>
      </c>
      <c r="G2859" s="57">
        <f t="shared" si="309"/>
        <v>4.2549450549450595E-7</v>
      </c>
      <c r="H2859" s="4">
        <f t="shared" si="310"/>
        <v>6.7692307692307765E-8</v>
      </c>
      <c r="I2859">
        <v>1061000</v>
      </c>
      <c r="J2859">
        <f t="shared" si="313"/>
        <v>0.49043411875589066</v>
      </c>
      <c r="K2859" s="50">
        <f t="shared" si="314"/>
        <v>9066.8966382477665</v>
      </c>
      <c r="L2859" s="53">
        <f t="shared" si="312"/>
        <v>40.020439163668122</v>
      </c>
      <c r="M2859">
        <v>201</v>
      </c>
      <c r="N2859">
        <v>74.8</v>
      </c>
      <c r="O2859">
        <v>499</v>
      </c>
      <c r="P2859">
        <v>47.25</v>
      </c>
      <c r="Q2859">
        <v>39.71</v>
      </c>
      <c r="R2859" s="7">
        <v>6.6718000000000002</v>
      </c>
      <c r="S2859" s="8">
        <v>1108700</v>
      </c>
      <c r="T2859">
        <v>12</v>
      </c>
      <c r="U2859" s="9">
        <v>14.09</v>
      </c>
      <c r="V2859" s="9">
        <v>13.957000000000001</v>
      </c>
      <c r="W2859" s="9">
        <v>12.547000000000001</v>
      </c>
      <c r="X2859" s="9">
        <v>13.773999999999999</v>
      </c>
      <c r="Y2859" s="9">
        <v>14.596</v>
      </c>
    </row>
    <row r="2860" spans="1:25" hidden="1" x14ac:dyDescent="0.3">
      <c r="A2860" t="s">
        <v>2993</v>
      </c>
      <c r="B2860" t="s">
        <v>2994</v>
      </c>
      <c r="C2860" t="s">
        <v>3101</v>
      </c>
      <c r="D2860" t="s">
        <v>29</v>
      </c>
      <c r="E2860" s="52">
        <f>Transportation!E2860/1000000</f>
        <v>8.9800000000000004E-6</v>
      </c>
      <c r="F2860" s="55">
        <f t="shared" si="308"/>
        <v>2.1709890109890132E-6</v>
      </c>
      <c r="G2860" s="57">
        <f t="shared" si="309"/>
        <v>2.1709890109890133E-7</v>
      </c>
      <c r="H2860" s="4">
        <f t="shared" si="310"/>
        <v>3.453846153846157E-8</v>
      </c>
      <c r="I2860">
        <v>164400</v>
      </c>
      <c r="J2860">
        <f t="shared" si="313"/>
        <v>1.6149456660583943</v>
      </c>
      <c r="K2860" s="50">
        <f t="shared" si="314"/>
        <v>1404.8989701488529</v>
      </c>
      <c r="L2860" s="53">
        <f t="shared" si="312"/>
        <v>20.419519527826122</v>
      </c>
      <c r="M2860">
        <v>31.8</v>
      </c>
      <c r="N2860">
        <v>29.1</v>
      </c>
      <c r="O2860">
        <v>433</v>
      </c>
      <c r="P2860">
        <v>51.52</v>
      </c>
      <c r="Q2860">
        <v>81.2</v>
      </c>
      <c r="R2860" s="7">
        <v>14.867000000000001</v>
      </c>
      <c r="S2860" s="8">
        <v>177960</v>
      </c>
      <c r="T2860">
        <v>4</v>
      </c>
      <c r="U2860" s="9">
        <v>8.9270999999999994</v>
      </c>
      <c r="V2860" s="9">
        <v>8.9031000000000002</v>
      </c>
      <c r="W2860" s="9">
        <v>8.7199000000000009</v>
      </c>
      <c r="X2860" s="9">
        <v>8.8752999999999993</v>
      </c>
      <c r="Y2860" s="9">
        <v>8.9270999999999994</v>
      </c>
    </row>
    <row r="2861" spans="1:25" hidden="1" x14ac:dyDescent="0.3">
      <c r="A2861" t="s">
        <v>2993</v>
      </c>
      <c r="B2861" t="s">
        <v>2994</v>
      </c>
      <c r="C2861" t="s">
        <v>3102</v>
      </c>
      <c r="D2861" t="s">
        <v>29</v>
      </c>
      <c r="E2861" s="52">
        <f>Transportation!E2861/1000000</f>
        <v>1.8600000000000001E-5</v>
      </c>
      <c r="F2861" s="55">
        <f t="shared" si="308"/>
        <v>4.4967032967033014E-6</v>
      </c>
      <c r="G2861" s="57">
        <f t="shared" si="309"/>
        <v>4.4967032967033018E-7</v>
      </c>
      <c r="H2861" s="4">
        <f t="shared" si="310"/>
        <v>7.1538461538461617E-8</v>
      </c>
      <c r="I2861">
        <v>522600</v>
      </c>
      <c r="J2861">
        <f t="shared" si="313"/>
        <v>1.0522693742824341</v>
      </c>
      <c r="K2861" s="50">
        <f t="shared" si="314"/>
        <v>4465.937967152011</v>
      </c>
      <c r="L2861" s="53">
        <f t="shared" si="312"/>
        <v>42.294327752512906</v>
      </c>
      <c r="M2861">
        <v>71.600000000000009</v>
      </c>
      <c r="N2861">
        <v>61.7</v>
      </c>
      <c r="O2861">
        <v>460</v>
      </c>
      <c r="P2861">
        <v>54.62</v>
      </c>
      <c r="Q2861">
        <v>39.72</v>
      </c>
      <c r="R2861" s="7">
        <v>7.4442000000000004</v>
      </c>
      <c r="S2861" s="8">
        <v>406570</v>
      </c>
      <c r="T2861">
        <v>6</v>
      </c>
      <c r="U2861" s="9">
        <v>12.036</v>
      </c>
      <c r="V2861" s="9">
        <v>12.028</v>
      </c>
      <c r="W2861" s="9">
        <v>11.638999999999999</v>
      </c>
      <c r="X2861" s="9">
        <v>11.866</v>
      </c>
      <c r="Y2861" s="9">
        <v>12.194000000000001</v>
      </c>
    </row>
    <row r="2862" spans="1:25" hidden="1" x14ac:dyDescent="0.3">
      <c r="A2862" t="s">
        <v>2993</v>
      </c>
      <c r="B2862" t="s">
        <v>2994</v>
      </c>
      <c r="C2862" t="s">
        <v>3103</v>
      </c>
      <c r="D2862" t="s">
        <v>29</v>
      </c>
      <c r="E2862" s="52">
        <f>Transportation!E2862/1000000</f>
        <v>1.2800000000000001E-5</v>
      </c>
      <c r="F2862" s="55">
        <f t="shared" si="308"/>
        <v>3.0945054945054978E-6</v>
      </c>
      <c r="G2862" s="57">
        <f t="shared" si="309"/>
        <v>3.0945054945054978E-7</v>
      </c>
      <c r="H2862" s="4">
        <f t="shared" si="310"/>
        <v>4.9230769230769284E-8</v>
      </c>
      <c r="I2862">
        <v>226900</v>
      </c>
      <c r="J2862">
        <f t="shared" si="313"/>
        <v>1.6678572058175409</v>
      </c>
      <c r="K2862" s="50">
        <f t="shared" si="314"/>
        <v>1938.9998560022793</v>
      </c>
      <c r="L2862" s="53">
        <f t="shared" si="312"/>
        <v>29.105773937213183</v>
      </c>
      <c r="M2862">
        <v>48.1</v>
      </c>
      <c r="N2862">
        <v>32.700000000000003</v>
      </c>
      <c r="O2862">
        <v>358</v>
      </c>
      <c r="P2862">
        <v>58.04</v>
      </c>
      <c r="Q2862">
        <v>38.840000000000003</v>
      </c>
      <c r="R2862" s="7">
        <v>10.949</v>
      </c>
      <c r="S2862">
        <v>2794.1</v>
      </c>
      <c r="T2862">
        <v>3</v>
      </c>
      <c r="U2862" s="9">
        <v>9.0259999999999998</v>
      </c>
      <c r="V2862" s="9">
        <v>9.0900999999999996</v>
      </c>
      <c r="W2862" s="9">
        <v>8.9270999999999994</v>
      </c>
      <c r="X2862" s="9">
        <v>9.0305999999999997</v>
      </c>
      <c r="Y2862" s="9">
        <v>9.4951000000000008</v>
      </c>
    </row>
    <row r="2863" spans="1:25" hidden="1" x14ac:dyDescent="0.3">
      <c r="A2863" t="s">
        <v>2993</v>
      </c>
      <c r="B2863" t="s">
        <v>2994</v>
      </c>
      <c r="C2863" t="s">
        <v>3104</v>
      </c>
      <c r="D2863" t="s">
        <v>29</v>
      </c>
      <c r="E2863" s="52">
        <f>Transportation!E2863/1000000</f>
        <v>8.3900000000000006E-5</v>
      </c>
      <c r="F2863" s="55">
        <f t="shared" si="308"/>
        <v>2.0283516483516507E-5</v>
      </c>
      <c r="G2863" s="57">
        <f t="shared" si="309"/>
        <v>2.0283516483516507E-6</v>
      </c>
      <c r="H2863" s="4">
        <f t="shared" si="310"/>
        <v>3.2269230769230802E-7</v>
      </c>
      <c r="I2863">
        <v>4715000</v>
      </c>
      <c r="J2863">
        <f t="shared" si="313"/>
        <v>0.52609437168610829</v>
      </c>
      <c r="K2863" s="50">
        <f t="shared" si="314"/>
        <v>40292.570828782489</v>
      </c>
      <c r="L2863" s="53">
        <f t="shared" si="312"/>
        <v>190.77925260407704</v>
      </c>
      <c r="M2863">
        <v>455</v>
      </c>
      <c r="N2863">
        <v>221</v>
      </c>
      <c r="O2863">
        <v>292</v>
      </c>
      <c r="P2863">
        <v>59.91</v>
      </c>
      <c r="Q2863">
        <v>30.35</v>
      </c>
      <c r="R2863" s="7">
        <v>1.3198000000000001</v>
      </c>
      <c r="S2863" s="8">
        <v>1441600</v>
      </c>
      <c r="T2863">
        <v>22</v>
      </c>
      <c r="U2863" s="9">
        <v>11.164999999999999</v>
      </c>
      <c r="V2863" s="9">
        <v>10.51</v>
      </c>
      <c r="W2863" s="9">
        <v>8.5640999999999998</v>
      </c>
      <c r="X2863" s="9">
        <v>10.009</v>
      </c>
      <c r="Y2863" s="9">
        <v>11.840999999999999</v>
      </c>
    </row>
    <row r="2864" spans="1:25" hidden="1" x14ac:dyDescent="0.3">
      <c r="A2864" t="s">
        <v>2993</v>
      </c>
      <c r="B2864" t="s">
        <v>2994</v>
      </c>
      <c r="C2864" t="s">
        <v>3105</v>
      </c>
      <c r="D2864" t="s">
        <v>29</v>
      </c>
      <c r="E2864" s="52">
        <f>Transportation!E2864/1000000</f>
        <v>8.1200000000000002E-6</v>
      </c>
      <c r="F2864" s="55">
        <f t="shared" si="308"/>
        <v>1.9630769230769251E-6</v>
      </c>
      <c r="G2864" s="57">
        <f t="shared" si="309"/>
        <v>1.9630769230769251E-7</v>
      </c>
      <c r="H2864" s="4">
        <f t="shared" si="310"/>
        <v>3.1230769230769262E-8</v>
      </c>
      <c r="I2864">
        <v>157200</v>
      </c>
      <c r="J2864">
        <f t="shared" si="313"/>
        <v>1.5271682251908398</v>
      </c>
      <c r="K2864" s="50">
        <f t="shared" si="314"/>
        <v>1343.3705480985382</v>
      </c>
      <c r="L2864" s="53">
        <f t="shared" si="312"/>
        <v>18.463975341419609</v>
      </c>
      <c r="M2864">
        <v>41.400000000000006</v>
      </c>
      <c r="N2864">
        <v>24.400000000000002</v>
      </c>
      <c r="O2864">
        <v>409</v>
      </c>
      <c r="P2864">
        <v>53.38</v>
      </c>
      <c r="Q2864">
        <v>55.92</v>
      </c>
      <c r="R2864" s="7">
        <v>16.741</v>
      </c>
      <c r="S2864" s="8">
        <v>164250</v>
      </c>
      <c r="T2864">
        <v>4</v>
      </c>
      <c r="U2864" s="9">
        <v>10.010999999999999</v>
      </c>
      <c r="V2864" s="9">
        <v>10.106999999999999</v>
      </c>
      <c r="W2864" s="9">
        <v>10.009</v>
      </c>
      <c r="X2864" s="9">
        <v>10.214</v>
      </c>
      <c r="Y2864" s="9">
        <v>10.316000000000001</v>
      </c>
    </row>
    <row r="2865" spans="1:25" hidden="1" x14ac:dyDescent="0.3">
      <c r="A2865" t="s">
        <v>2993</v>
      </c>
      <c r="B2865" t="s">
        <v>2994</v>
      </c>
      <c r="C2865" t="s">
        <v>3106</v>
      </c>
      <c r="D2865" t="s">
        <v>29</v>
      </c>
      <c r="E2865" s="52">
        <f>Transportation!E2865/1000000</f>
        <v>4.0200000000000001E-5</v>
      </c>
      <c r="F2865" s="55">
        <f t="shared" si="308"/>
        <v>9.7186813186813287E-6</v>
      </c>
      <c r="G2865" s="57">
        <f t="shared" si="309"/>
        <v>9.7186813186813283E-7</v>
      </c>
      <c r="H2865" s="4">
        <f t="shared" si="310"/>
        <v>1.5461538461538476E-7</v>
      </c>
      <c r="I2865">
        <v>1172000</v>
      </c>
      <c r="J2865">
        <f t="shared" si="313"/>
        <v>1.0141024530716725</v>
      </c>
      <c r="K2865" s="50">
        <f t="shared" si="314"/>
        <v>10015.459811523453</v>
      </c>
      <c r="L2865" s="53">
        <f t="shared" si="312"/>
        <v>91.41032127156015</v>
      </c>
      <c r="M2865">
        <v>84.300000000000011</v>
      </c>
      <c r="N2865">
        <v>128</v>
      </c>
      <c r="O2865">
        <v>448</v>
      </c>
      <c r="P2865">
        <v>53.23</v>
      </c>
      <c r="Q2865">
        <v>50.22</v>
      </c>
      <c r="R2865" s="7">
        <v>3.5125000000000002</v>
      </c>
      <c r="S2865" s="8">
        <v>749880</v>
      </c>
      <c r="T2865">
        <v>8</v>
      </c>
      <c r="U2865" s="9">
        <v>14.654999999999999</v>
      </c>
      <c r="V2865" s="9">
        <v>14.523</v>
      </c>
      <c r="W2865" s="9">
        <v>13.55</v>
      </c>
      <c r="X2865" s="9">
        <v>14.223000000000001</v>
      </c>
      <c r="Y2865" s="9">
        <v>14.695</v>
      </c>
    </row>
    <row r="2866" spans="1:25" hidden="1" x14ac:dyDescent="0.3">
      <c r="A2866" t="s">
        <v>2993</v>
      </c>
      <c r="B2866" t="s">
        <v>2994</v>
      </c>
      <c r="C2866" t="s">
        <v>3107</v>
      </c>
      <c r="D2866" t="s">
        <v>29</v>
      </c>
      <c r="E2866" s="52">
        <f>Transportation!E2866/1000000</f>
        <v>1.4600000000000001E-5</v>
      </c>
      <c r="F2866" s="55">
        <f t="shared" si="308"/>
        <v>3.5296703296703335E-6</v>
      </c>
      <c r="G2866" s="57">
        <f t="shared" si="309"/>
        <v>3.5296703296703337E-7</v>
      </c>
      <c r="H2866" s="4">
        <f t="shared" si="310"/>
        <v>5.6153846153846209E-8</v>
      </c>
      <c r="I2866">
        <v>306000</v>
      </c>
      <c r="J2866">
        <f t="shared" si="313"/>
        <v>1.4106355392156862</v>
      </c>
      <c r="K2866" s="50">
        <f t="shared" si="314"/>
        <v>2614.9579371383761</v>
      </c>
      <c r="L2866" s="53">
        <f t="shared" si="312"/>
        <v>33.198773397133785</v>
      </c>
      <c r="M2866">
        <v>45</v>
      </c>
      <c r="N2866">
        <v>45.6</v>
      </c>
      <c r="O2866">
        <v>442</v>
      </c>
      <c r="P2866">
        <v>54.19</v>
      </c>
      <c r="Q2866">
        <v>45.2</v>
      </c>
      <c r="R2866" s="7">
        <v>9.6918000000000006</v>
      </c>
      <c r="S2866" s="8">
        <v>176540</v>
      </c>
      <c r="T2866">
        <v>4</v>
      </c>
      <c r="U2866" s="9">
        <v>9.7721</v>
      </c>
      <c r="V2866" s="9">
        <v>9.7232000000000003</v>
      </c>
      <c r="W2866" s="9">
        <v>9.4951000000000008</v>
      </c>
      <c r="X2866" s="9">
        <v>9.6751000000000005</v>
      </c>
      <c r="Y2866" s="9">
        <v>9.8035999999999994</v>
      </c>
    </row>
    <row r="2867" spans="1:25" hidden="1" x14ac:dyDescent="0.3">
      <c r="A2867" t="s">
        <v>2993</v>
      </c>
      <c r="B2867" t="s">
        <v>2994</v>
      </c>
      <c r="C2867" t="s">
        <v>3108</v>
      </c>
      <c r="D2867" t="s">
        <v>29</v>
      </c>
      <c r="E2867" s="52">
        <f>Transportation!E2867/1000000</f>
        <v>1.0600000000000002E-5</v>
      </c>
      <c r="F2867" s="55">
        <f t="shared" si="308"/>
        <v>2.5626373626373657E-6</v>
      </c>
      <c r="G2867" s="57">
        <f t="shared" si="309"/>
        <v>2.5626373626373657E-7</v>
      </c>
      <c r="H2867" s="4">
        <f t="shared" si="310"/>
        <v>4.0769230769230814E-8</v>
      </c>
      <c r="I2867">
        <v>104200</v>
      </c>
      <c r="J2867">
        <f t="shared" si="313"/>
        <v>3.0076101247600771</v>
      </c>
      <c r="K2867" s="50">
        <f t="shared" si="314"/>
        <v>890.45299689483261</v>
      </c>
      <c r="L2867" s="53">
        <f t="shared" si="312"/>
        <v>24.103219041754667</v>
      </c>
      <c r="M2867">
        <v>23.700000000000003</v>
      </c>
      <c r="N2867">
        <v>21.400000000000002</v>
      </c>
      <c r="O2867">
        <v>294</v>
      </c>
      <c r="P2867">
        <v>56.46</v>
      </c>
      <c r="Q2867">
        <v>53.78</v>
      </c>
      <c r="R2867" s="7">
        <v>13.736000000000001</v>
      </c>
      <c r="S2867">
        <v>1786.1</v>
      </c>
      <c r="T2867">
        <v>2</v>
      </c>
      <c r="U2867" s="9">
        <v>8.9404000000000003</v>
      </c>
      <c r="V2867" s="9">
        <v>8.9568999999999992</v>
      </c>
      <c r="W2867" s="9">
        <v>8.9270999999999994</v>
      </c>
      <c r="X2867" s="9">
        <v>8.9788999999999994</v>
      </c>
      <c r="Y2867" s="9">
        <v>9.0305999999999997</v>
      </c>
    </row>
    <row r="2868" spans="1:25" hidden="1" x14ac:dyDescent="0.3">
      <c r="A2868" t="s">
        <v>2993</v>
      </c>
      <c r="B2868" t="s">
        <v>2994</v>
      </c>
      <c r="C2868" t="s">
        <v>3109</v>
      </c>
      <c r="D2868" t="s">
        <v>29</v>
      </c>
      <c r="E2868" s="52">
        <f>Transportation!E2868/1000000</f>
        <v>1.7800000000000002E-5</v>
      </c>
      <c r="F2868" s="55">
        <f t="shared" si="308"/>
        <v>4.3032967032967084E-6</v>
      </c>
      <c r="G2868" s="57">
        <f t="shared" si="309"/>
        <v>4.3032967032967082E-7</v>
      </c>
      <c r="H2868" s="4">
        <f t="shared" si="310"/>
        <v>6.8461538461538538E-8</v>
      </c>
      <c r="I2868">
        <v>877800</v>
      </c>
      <c r="J2868">
        <f t="shared" si="313"/>
        <v>0.59952571770334939</v>
      </c>
      <c r="K2868" s="50">
        <f t="shared" si="314"/>
        <v>7501.3401216342036</v>
      </c>
      <c r="L2868" s="53">
        <f t="shared" si="312"/>
        <v>40.475216881437085</v>
      </c>
      <c r="M2868">
        <v>159</v>
      </c>
      <c r="N2868">
        <v>69.5</v>
      </c>
      <c r="O2868">
        <v>526</v>
      </c>
      <c r="P2868">
        <v>51.54</v>
      </c>
      <c r="Q2868">
        <v>45.96</v>
      </c>
      <c r="R2868" s="7">
        <v>7.5674999999999999</v>
      </c>
      <c r="S2868" s="8">
        <v>803500</v>
      </c>
      <c r="T2868">
        <v>8</v>
      </c>
      <c r="U2868" s="9">
        <v>11.951000000000001</v>
      </c>
      <c r="V2868" s="9">
        <v>11.722</v>
      </c>
      <c r="W2868" s="9">
        <v>10.571999999999999</v>
      </c>
      <c r="X2868" s="9">
        <v>11.461</v>
      </c>
      <c r="Y2868" s="9">
        <v>12.396000000000001</v>
      </c>
    </row>
    <row r="2869" spans="1:25" hidden="1" x14ac:dyDescent="0.3">
      <c r="A2869" t="s">
        <v>2993</v>
      </c>
      <c r="B2869" t="s">
        <v>2994</v>
      </c>
      <c r="C2869" t="s">
        <v>3110</v>
      </c>
      <c r="D2869" t="s">
        <v>29</v>
      </c>
      <c r="E2869" s="52">
        <f>Transportation!E2869/1000000</f>
        <v>5.9400000000000007E-6</v>
      </c>
      <c r="F2869" s="55">
        <f t="shared" si="308"/>
        <v>1.4360439560439577E-6</v>
      </c>
      <c r="G2869" s="57">
        <f t="shared" si="309"/>
        <v>1.4360439560439578E-7</v>
      </c>
      <c r="H2869" s="4">
        <f t="shared" si="310"/>
        <v>2.284615384615387E-8</v>
      </c>
      <c r="I2869">
        <v>113800</v>
      </c>
      <c r="J2869">
        <f t="shared" si="313"/>
        <v>1.5432190465729352</v>
      </c>
      <c r="K2869" s="50">
        <f t="shared" si="314"/>
        <v>972.49089296191892</v>
      </c>
      <c r="L2869" s="53">
        <f t="shared" si="312"/>
        <v>13.506898217737993</v>
      </c>
      <c r="M2869">
        <v>36.1</v>
      </c>
      <c r="N2869">
        <v>18.900000000000002</v>
      </c>
      <c r="O2869">
        <v>449</v>
      </c>
      <c r="P2869">
        <v>56.3</v>
      </c>
      <c r="Q2869">
        <v>38.130000000000003</v>
      </c>
      <c r="R2869" s="7">
        <v>23.742000000000001</v>
      </c>
      <c r="S2869" s="8">
        <v>135880</v>
      </c>
      <c r="T2869">
        <v>4</v>
      </c>
      <c r="U2869" s="9">
        <v>11.641999999999999</v>
      </c>
      <c r="V2869" s="9">
        <v>11.696999999999999</v>
      </c>
      <c r="W2869" s="9">
        <v>11.537000000000001</v>
      </c>
      <c r="X2869" s="9">
        <v>11.689</v>
      </c>
      <c r="Y2869" s="9">
        <v>11.891999999999999</v>
      </c>
    </row>
    <row r="2870" spans="1:25" hidden="1" x14ac:dyDescent="0.3">
      <c r="A2870" t="s">
        <v>2993</v>
      </c>
      <c r="B2870" t="s">
        <v>2994</v>
      </c>
      <c r="C2870" t="s">
        <v>3111</v>
      </c>
      <c r="D2870" t="s">
        <v>29</v>
      </c>
      <c r="E2870" s="52">
        <f>Transportation!E2870/1000000</f>
        <v>7.0600000000000002E-6</v>
      </c>
      <c r="F2870" s="55">
        <f t="shared" si="308"/>
        <v>1.7068131868131886E-6</v>
      </c>
      <c r="G2870" s="57">
        <f t="shared" si="309"/>
        <v>1.7068131868131887E-7</v>
      </c>
      <c r="H2870" s="4">
        <f t="shared" si="310"/>
        <v>2.7153846153846181E-8</v>
      </c>
      <c r="I2870">
        <v>100500</v>
      </c>
      <c r="J2870">
        <f t="shared" si="313"/>
        <v>2.0769308208955226</v>
      </c>
      <c r="K2870" s="50">
        <f t="shared" si="314"/>
        <v>858.83422445230974</v>
      </c>
      <c r="L2870" s="53">
        <f t="shared" si="312"/>
        <v>16.053653437244147</v>
      </c>
      <c r="M2870">
        <v>50.2</v>
      </c>
      <c r="N2870">
        <v>14.200000000000001</v>
      </c>
      <c r="O2870">
        <v>263</v>
      </c>
      <c r="P2870">
        <v>59.61</v>
      </c>
      <c r="Q2870">
        <v>60.6</v>
      </c>
      <c r="R2870" s="7">
        <v>18.550999999999998</v>
      </c>
      <c r="S2870">
        <v>80581</v>
      </c>
      <c r="T2870">
        <v>7</v>
      </c>
      <c r="U2870" s="9">
        <v>6.8975999999999997</v>
      </c>
      <c r="V2870" s="9">
        <v>6.9029999999999996</v>
      </c>
      <c r="W2870" s="9">
        <v>6.7811000000000003</v>
      </c>
      <c r="X2870" s="9">
        <v>6.8869999999999996</v>
      </c>
      <c r="Y2870" s="9">
        <v>7.0983999999999998</v>
      </c>
    </row>
    <row r="2871" spans="1:25" hidden="1" x14ac:dyDescent="0.3">
      <c r="A2871" t="s">
        <v>2993</v>
      </c>
      <c r="B2871" t="s">
        <v>2994</v>
      </c>
      <c r="C2871" t="s">
        <v>3112</v>
      </c>
      <c r="D2871" t="s">
        <v>29</v>
      </c>
      <c r="E2871" s="52">
        <f>Transportation!E2871/1000000</f>
        <v>6.9199999999999998E-6</v>
      </c>
      <c r="F2871" s="55">
        <f t="shared" si="308"/>
        <v>1.6729670329670346E-6</v>
      </c>
      <c r="G2871" s="57">
        <f t="shared" si="309"/>
        <v>1.6729670329670347E-7</v>
      </c>
      <c r="H2871" s="4">
        <f t="shared" si="310"/>
        <v>2.661538461538464E-8</v>
      </c>
      <c r="I2871">
        <v>133000</v>
      </c>
      <c r="J2871">
        <f t="shared" si="313"/>
        <v>1.5382886842105263</v>
      </c>
      <c r="K2871" s="50">
        <f t="shared" si="314"/>
        <v>1136.5666850960915</v>
      </c>
      <c r="L2871" s="53">
        <f t="shared" si="312"/>
        <v>15.735309034805876</v>
      </c>
      <c r="M2871">
        <v>32.9</v>
      </c>
      <c r="N2871">
        <v>23.200000000000003</v>
      </c>
      <c r="O2871">
        <v>459</v>
      </c>
      <c r="P2871">
        <v>54.92</v>
      </c>
      <c r="Q2871">
        <v>37.42</v>
      </c>
      <c r="R2871" s="7">
        <v>19.808</v>
      </c>
      <c r="S2871" s="8">
        <v>162190</v>
      </c>
      <c r="T2871">
        <v>4</v>
      </c>
      <c r="U2871" s="9">
        <v>11.648999999999999</v>
      </c>
      <c r="V2871" s="9">
        <v>11.669</v>
      </c>
      <c r="W2871" s="9">
        <v>11.081</v>
      </c>
      <c r="X2871" s="9">
        <v>11.436</v>
      </c>
      <c r="Y2871" s="9">
        <v>11.840999999999999</v>
      </c>
    </row>
    <row r="2872" spans="1:25" hidden="1" x14ac:dyDescent="0.3">
      <c r="A2872" t="s">
        <v>2993</v>
      </c>
      <c r="B2872" t="s">
        <v>2994</v>
      </c>
      <c r="C2872" t="s">
        <v>3113</v>
      </c>
      <c r="D2872" t="s">
        <v>29</v>
      </c>
      <c r="E2872" s="52">
        <f>Transportation!E2872/1000000</f>
        <v>1.45E-5</v>
      </c>
      <c r="F2872" s="55">
        <f t="shared" si="308"/>
        <v>3.5054945054945093E-6</v>
      </c>
      <c r="G2872" s="57">
        <f t="shared" si="309"/>
        <v>3.5054945054945094E-7</v>
      </c>
      <c r="H2872" s="4">
        <f t="shared" si="310"/>
        <v>5.5769230769230822E-8</v>
      </c>
      <c r="I2872">
        <v>208200</v>
      </c>
      <c r="J2872">
        <f t="shared" si="313"/>
        <v>2.0590679034582133</v>
      </c>
      <c r="K2872" s="50">
        <f t="shared" si="314"/>
        <v>1779.1968709549342</v>
      </c>
      <c r="L2872" s="53">
        <f t="shared" si="312"/>
        <v>32.971384538249303</v>
      </c>
      <c r="M2872">
        <v>31.6</v>
      </c>
      <c r="N2872">
        <v>37</v>
      </c>
      <c r="O2872">
        <v>362</v>
      </c>
      <c r="P2872">
        <v>64.569999999999993</v>
      </c>
      <c r="Q2872">
        <v>39.82</v>
      </c>
      <c r="R2872" s="7">
        <v>9.7784999999999993</v>
      </c>
      <c r="S2872">
        <v>68630</v>
      </c>
      <c r="T2872">
        <v>5</v>
      </c>
      <c r="U2872" s="9">
        <v>4.6295999999999999</v>
      </c>
      <c r="V2872" s="9">
        <v>4.6475999999999997</v>
      </c>
      <c r="W2872" s="9">
        <v>4.6295000000000002</v>
      </c>
      <c r="X2872" s="9">
        <v>4.6841999999999997</v>
      </c>
      <c r="Y2872" s="9">
        <v>4.9569000000000001</v>
      </c>
    </row>
    <row r="2873" spans="1:25" hidden="1" x14ac:dyDescent="0.3">
      <c r="A2873" t="s">
        <v>2993</v>
      </c>
      <c r="B2873" t="s">
        <v>2994</v>
      </c>
      <c r="C2873" t="s">
        <v>3114</v>
      </c>
      <c r="D2873" t="s">
        <v>29</v>
      </c>
      <c r="E2873" s="52">
        <f>Transportation!E2873/1000000</f>
        <v>1.08E-5</v>
      </c>
      <c r="F2873" s="55">
        <f t="shared" si="308"/>
        <v>2.6109890109890137E-6</v>
      </c>
      <c r="G2873" s="57">
        <f t="shared" si="309"/>
        <v>2.6109890109890138E-7</v>
      </c>
      <c r="H2873" s="4">
        <f t="shared" si="310"/>
        <v>4.153846153846158E-8</v>
      </c>
      <c r="I2873">
        <v>112500</v>
      </c>
      <c r="J2873">
        <f t="shared" si="313"/>
        <v>2.838276</v>
      </c>
      <c r="K2873" s="50">
        <f t="shared" si="314"/>
        <v>961.38159453616765</v>
      </c>
      <c r="L2873" s="53">
        <f t="shared" si="312"/>
        <v>24.557996759523618</v>
      </c>
      <c r="M2873">
        <v>24.700000000000003</v>
      </c>
      <c r="N2873">
        <v>22.6</v>
      </c>
      <c r="O2873">
        <v>295</v>
      </c>
      <c r="P2873">
        <v>56.61</v>
      </c>
      <c r="Q2873">
        <v>84.87</v>
      </c>
      <c r="R2873" s="7">
        <v>13.04</v>
      </c>
      <c r="S2873" s="8">
        <v>308910</v>
      </c>
      <c r="T2873">
        <v>4</v>
      </c>
      <c r="U2873" s="9">
        <v>10.265000000000001</v>
      </c>
      <c r="V2873" s="9">
        <v>10.282999999999999</v>
      </c>
      <c r="W2873" s="9">
        <v>10.009</v>
      </c>
      <c r="X2873" s="9">
        <v>10.316000000000001</v>
      </c>
      <c r="Y2873" s="9">
        <v>10.417999999999999</v>
      </c>
    </row>
    <row r="2874" spans="1:25" hidden="1" x14ac:dyDescent="0.3">
      <c r="A2874" t="s">
        <v>2993</v>
      </c>
      <c r="B2874" t="s">
        <v>2994</v>
      </c>
      <c r="C2874" t="s">
        <v>3115</v>
      </c>
      <c r="D2874" t="s">
        <v>29</v>
      </c>
      <c r="E2874" s="52">
        <f>Transportation!E2874/1000000</f>
        <v>6.4400000000000002E-6</v>
      </c>
      <c r="F2874" s="55">
        <f t="shared" si="308"/>
        <v>1.5569230769230786E-6</v>
      </c>
      <c r="G2874" s="57">
        <f t="shared" si="309"/>
        <v>1.5569230769230786E-7</v>
      </c>
      <c r="H2874" s="4">
        <f t="shared" si="310"/>
        <v>2.4769230769230793E-8</v>
      </c>
      <c r="I2874">
        <v>250000</v>
      </c>
      <c r="J2874">
        <f t="shared" si="313"/>
        <v>0.76160406000000003</v>
      </c>
      <c r="K2874" s="50">
        <f t="shared" si="314"/>
        <v>2136.4035434137058</v>
      </c>
      <c r="L2874" s="53">
        <f t="shared" si="312"/>
        <v>14.643842512160379</v>
      </c>
      <c r="M2874">
        <v>96.600000000000009</v>
      </c>
      <c r="N2874">
        <v>25.400000000000002</v>
      </c>
      <c r="O2874">
        <v>486</v>
      </c>
      <c r="P2874">
        <v>47.72</v>
      </c>
      <c r="Q2874">
        <v>40.24</v>
      </c>
      <c r="R2874" s="7">
        <v>19.120999999999999</v>
      </c>
      <c r="S2874" s="8">
        <v>230470</v>
      </c>
      <c r="T2874">
        <v>5</v>
      </c>
      <c r="U2874" s="9">
        <v>13.313000000000001</v>
      </c>
      <c r="V2874" s="9">
        <v>13.332000000000001</v>
      </c>
      <c r="W2874" s="9">
        <v>13.199</v>
      </c>
      <c r="X2874" s="9">
        <v>13.35</v>
      </c>
      <c r="Y2874" s="9">
        <v>13.55</v>
      </c>
    </row>
    <row r="2875" spans="1:25" hidden="1" x14ac:dyDescent="0.3">
      <c r="A2875" t="s">
        <v>2993</v>
      </c>
      <c r="B2875" t="s">
        <v>2994</v>
      </c>
      <c r="C2875" t="s">
        <v>3116</v>
      </c>
      <c r="D2875" t="s">
        <v>29</v>
      </c>
      <c r="E2875" s="52">
        <f>Transportation!E2875/1000000</f>
        <v>7.4200000000000001E-6</v>
      </c>
      <c r="F2875" s="55">
        <f t="shared" si="308"/>
        <v>1.7938461538461557E-6</v>
      </c>
      <c r="G2875" s="57">
        <f t="shared" si="309"/>
        <v>1.7938461538461558E-7</v>
      </c>
      <c r="H2875" s="4">
        <f t="shared" si="310"/>
        <v>2.8538461538461566E-8</v>
      </c>
      <c r="I2875">
        <v>112300</v>
      </c>
      <c r="J2875">
        <f t="shared" si="313"/>
        <v>1.95347357524488</v>
      </c>
      <c r="K2875" s="50">
        <f t="shared" si="314"/>
        <v>959.67247170143662</v>
      </c>
      <c r="L2875" s="53">
        <f t="shared" si="312"/>
        <v>16.872253329228268</v>
      </c>
      <c r="M2875">
        <v>21.900000000000002</v>
      </c>
      <c r="N2875">
        <v>24</v>
      </c>
      <c r="O2875">
        <v>463</v>
      </c>
      <c r="P2875">
        <v>55.91</v>
      </c>
      <c r="Q2875">
        <v>38.01</v>
      </c>
      <c r="R2875" s="7">
        <v>19.309999999999999</v>
      </c>
      <c r="S2875" s="8">
        <v>405930</v>
      </c>
      <c r="T2875">
        <v>4</v>
      </c>
      <c r="U2875" s="9">
        <v>14.416</v>
      </c>
      <c r="V2875" s="9">
        <v>14.506</v>
      </c>
      <c r="W2875" s="9">
        <v>14.148</v>
      </c>
      <c r="X2875" s="9">
        <v>14.718999999999999</v>
      </c>
      <c r="Y2875" s="9">
        <v>15.537000000000001</v>
      </c>
    </row>
    <row r="2876" spans="1:25" hidden="1" x14ac:dyDescent="0.3">
      <c r="A2876" t="s">
        <v>2993</v>
      </c>
      <c r="B2876" t="s">
        <v>2994</v>
      </c>
      <c r="C2876" t="s">
        <v>3117</v>
      </c>
      <c r="D2876" t="s">
        <v>29</v>
      </c>
      <c r="E2876" s="52">
        <f>Transportation!E2876/1000000</f>
        <v>2.2700000000000003E-5</v>
      </c>
      <c r="F2876" s="55">
        <f t="shared" si="308"/>
        <v>5.4879120879120943E-6</v>
      </c>
      <c r="G2876" s="57">
        <f t="shared" si="309"/>
        <v>5.4879120879120947E-7</v>
      </c>
      <c r="H2876" s="4">
        <f t="shared" si="310"/>
        <v>8.7307692307692405E-8</v>
      </c>
      <c r="I2876">
        <v>327600</v>
      </c>
      <c r="J2876">
        <f t="shared" si="313"/>
        <v>2.048638621794872</v>
      </c>
      <c r="K2876" s="50">
        <f t="shared" si="314"/>
        <v>2799.54320328932</v>
      </c>
      <c r="L2876" s="53">
        <f t="shared" si="312"/>
        <v>51.617270966776502</v>
      </c>
      <c r="M2876">
        <v>38.300000000000004</v>
      </c>
      <c r="N2876">
        <v>52.900000000000006</v>
      </c>
      <c r="O2876">
        <v>293</v>
      </c>
      <c r="P2876">
        <v>54.79</v>
      </c>
      <c r="Q2876">
        <v>32.049999999999997</v>
      </c>
      <c r="R2876" s="7">
        <v>5.5419</v>
      </c>
      <c r="S2876">
        <v>35370</v>
      </c>
      <c r="T2876">
        <v>6</v>
      </c>
      <c r="U2876" s="9">
        <v>10.106999999999999</v>
      </c>
      <c r="V2876" s="9">
        <v>10.01</v>
      </c>
      <c r="W2876" s="9">
        <v>9.6494999999999997</v>
      </c>
      <c r="X2876" s="9">
        <v>9.8035999999999994</v>
      </c>
      <c r="Y2876" s="9">
        <v>10.111000000000001</v>
      </c>
    </row>
    <row r="2877" spans="1:25" hidden="1" x14ac:dyDescent="0.3">
      <c r="A2877" t="s">
        <v>2993</v>
      </c>
      <c r="B2877" t="s">
        <v>2994</v>
      </c>
      <c r="C2877" t="s">
        <v>3118</v>
      </c>
      <c r="D2877" t="s">
        <v>29</v>
      </c>
      <c r="E2877" s="52">
        <f>Transportation!E2877/1000000</f>
        <v>1.7400000000000003E-5</v>
      </c>
      <c r="F2877" s="55">
        <f t="shared" si="308"/>
        <v>4.2065934065934115E-6</v>
      </c>
      <c r="G2877" s="57">
        <f t="shared" si="309"/>
        <v>4.2065934065934119E-7</v>
      </c>
      <c r="H2877" s="4">
        <f t="shared" si="310"/>
        <v>6.6923076923076992E-8</v>
      </c>
      <c r="I2877">
        <v>330000</v>
      </c>
      <c r="J2877">
        <f t="shared" si="313"/>
        <v>1.5589015909090911</v>
      </c>
      <c r="K2877" s="50">
        <f t="shared" si="314"/>
        <v>2820.0526773060915</v>
      </c>
      <c r="L2877" s="53">
        <f t="shared" si="312"/>
        <v>39.565661445899167</v>
      </c>
      <c r="M2877">
        <v>45.2</v>
      </c>
      <c r="N2877">
        <v>49.1</v>
      </c>
      <c r="O2877">
        <v>358</v>
      </c>
      <c r="P2877">
        <v>43.54</v>
      </c>
      <c r="Q2877">
        <v>39.81</v>
      </c>
      <c r="R2877" s="7">
        <v>7.3010000000000002</v>
      </c>
      <c r="S2877">
        <v>30273</v>
      </c>
      <c r="T2877">
        <v>6</v>
      </c>
      <c r="U2877" s="9">
        <v>10.329000000000001</v>
      </c>
      <c r="V2877" s="9">
        <v>6.6421999999999999</v>
      </c>
      <c r="W2877" s="9">
        <v>9.6494999999999997</v>
      </c>
      <c r="X2877" s="9">
        <v>10.468999999999999</v>
      </c>
      <c r="Y2877" s="9">
        <v>10.725</v>
      </c>
    </row>
    <row r="2878" spans="1:25" hidden="1" x14ac:dyDescent="0.3">
      <c r="A2878" t="s">
        <v>2993</v>
      </c>
      <c r="B2878" t="s">
        <v>2994</v>
      </c>
      <c r="C2878" t="s">
        <v>3119</v>
      </c>
      <c r="D2878" t="s">
        <v>29</v>
      </c>
      <c r="E2878" s="52">
        <f>Transportation!E2878/1000000</f>
        <v>9.91E-6</v>
      </c>
      <c r="F2878" s="55">
        <f t="shared" si="308"/>
        <v>2.3958241758241784E-6</v>
      </c>
      <c r="G2878" s="57">
        <f t="shared" si="309"/>
        <v>2.3958241758241785E-7</v>
      </c>
      <c r="H2878" s="4">
        <f t="shared" si="310"/>
        <v>3.8115384615384654E-8</v>
      </c>
      <c r="I2878">
        <v>103700</v>
      </c>
      <c r="J2878">
        <f t="shared" si="313"/>
        <v>2.8253892598842816</v>
      </c>
      <c r="K2878" s="50">
        <f t="shared" si="314"/>
        <v>886.18018980800514</v>
      </c>
      <c r="L2878" s="53">
        <f t="shared" si="312"/>
        <v>22.534235915451767</v>
      </c>
      <c r="M2878">
        <v>22</v>
      </c>
      <c r="N2878">
        <v>22.1</v>
      </c>
      <c r="O2878">
        <v>317</v>
      </c>
      <c r="P2878">
        <v>59.65</v>
      </c>
      <c r="Q2878">
        <v>56.76</v>
      </c>
      <c r="R2878" s="7">
        <v>14.356</v>
      </c>
      <c r="S2878">
        <v>64484</v>
      </c>
      <c r="T2878">
        <v>4</v>
      </c>
      <c r="U2878" s="9">
        <v>6.8342999999999998</v>
      </c>
      <c r="V2878" s="9">
        <v>6.8436000000000003</v>
      </c>
      <c r="W2878" s="9">
        <v>6.8341000000000003</v>
      </c>
      <c r="X2878" s="9">
        <v>6.8869999999999996</v>
      </c>
      <c r="Y2878" s="9">
        <v>6.9927999999999999</v>
      </c>
    </row>
    <row r="2879" spans="1:25" hidden="1" x14ac:dyDescent="0.3">
      <c r="A2879" t="s">
        <v>2993</v>
      </c>
      <c r="B2879" t="s">
        <v>2994</v>
      </c>
      <c r="C2879" t="s">
        <v>3120</v>
      </c>
      <c r="D2879" t="s">
        <v>29</v>
      </c>
      <c r="E2879" s="52">
        <f>Transportation!E2879/1000000</f>
        <v>5.6200000000000004E-6</v>
      </c>
      <c r="F2879" s="55">
        <f t="shared" si="308"/>
        <v>1.3586813186813203E-6</v>
      </c>
      <c r="G2879" s="57">
        <f t="shared" si="309"/>
        <v>1.3586813186813202E-7</v>
      </c>
      <c r="H2879" s="4">
        <f t="shared" si="310"/>
        <v>2.1615384615384638E-8</v>
      </c>
      <c r="I2879">
        <v>208800</v>
      </c>
      <c r="J2879">
        <f t="shared" si="313"/>
        <v>0.79577302442528741</v>
      </c>
      <c r="K2879" s="50">
        <f t="shared" si="314"/>
        <v>1784.3242394591271</v>
      </c>
      <c r="L2879" s="53">
        <f t="shared" si="312"/>
        <v>12.779253869307663</v>
      </c>
      <c r="M2879">
        <v>100</v>
      </c>
      <c r="N2879">
        <v>20.900000000000002</v>
      </c>
      <c r="O2879">
        <v>489</v>
      </c>
      <c r="P2879">
        <v>51.29</v>
      </c>
      <c r="Q2879">
        <v>37.74</v>
      </c>
      <c r="R2879" s="7">
        <v>23.423999999999999</v>
      </c>
      <c r="S2879" s="8">
        <v>333090</v>
      </c>
      <c r="T2879">
        <v>11</v>
      </c>
      <c r="U2879" s="9">
        <v>12.468999999999999</v>
      </c>
      <c r="V2879" s="9">
        <v>12.494</v>
      </c>
      <c r="W2879" s="9">
        <v>11.840999999999999</v>
      </c>
      <c r="X2879" s="9">
        <v>12.194000000000001</v>
      </c>
      <c r="Y2879" s="9">
        <v>12.798</v>
      </c>
    </row>
    <row r="2880" spans="1:25" hidden="1" x14ac:dyDescent="0.3">
      <c r="A2880" t="s">
        <v>2993</v>
      </c>
      <c r="B2880" t="s">
        <v>2994</v>
      </c>
      <c r="C2880" t="s">
        <v>3121</v>
      </c>
      <c r="D2880" t="s">
        <v>29</v>
      </c>
      <c r="E2880" s="52">
        <f>Transportation!E2880/1000000</f>
        <v>9.7599999999999997E-6</v>
      </c>
      <c r="F2880" s="55">
        <f t="shared" si="308"/>
        <v>2.3595604395604419E-6</v>
      </c>
      <c r="G2880" s="57">
        <f t="shared" si="309"/>
        <v>2.359560439560442E-7</v>
      </c>
      <c r="H2880" s="4">
        <f t="shared" si="310"/>
        <v>3.7538461538461571E-8</v>
      </c>
      <c r="I2880">
        <v>349000</v>
      </c>
      <c r="J2880">
        <f t="shared" si="313"/>
        <v>0.82681392550143273</v>
      </c>
      <c r="K2880" s="50">
        <f t="shared" si="314"/>
        <v>2982.4193466055331</v>
      </c>
      <c r="L2880" s="53">
        <f t="shared" si="312"/>
        <v>22.193152627125048</v>
      </c>
      <c r="M2880">
        <v>95.100000000000009</v>
      </c>
      <c r="N2880">
        <v>35.800000000000004</v>
      </c>
      <c r="O2880">
        <v>457</v>
      </c>
      <c r="P2880">
        <v>45.04</v>
      </c>
      <c r="Q2880">
        <v>41.97</v>
      </c>
      <c r="R2880" s="7">
        <v>12.766999999999999</v>
      </c>
      <c r="S2880" s="8">
        <v>288160</v>
      </c>
      <c r="T2880">
        <v>7</v>
      </c>
      <c r="U2880" s="9">
        <v>11.728999999999999</v>
      </c>
      <c r="V2880" s="9">
        <v>11.641999999999999</v>
      </c>
      <c r="W2880" s="9">
        <v>11.335000000000001</v>
      </c>
      <c r="X2880" s="9">
        <v>11.689</v>
      </c>
      <c r="Y2880" s="9">
        <v>11.840999999999999</v>
      </c>
    </row>
    <row r="2881" spans="1:25" hidden="1" x14ac:dyDescent="0.3">
      <c r="A2881" t="s">
        <v>2993</v>
      </c>
      <c r="B2881" t="s">
        <v>2994</v>
      </c>
      <c r="C2881" t="s">
        <v>3122</v>
      </c>
      <c r="D2881" t="s">
        <v>29</v>
      </c>
      <c r="E2881" s="52">
        <f>Transportation!E2881/1000000</f>
        <v>1.0900000000000001E-5</v>
      </c>
      <c r="F2881" s="55">
        <f t="shared" si="308"/>
        <v>2.6351648351648379E-6</v>
      </c>
      <c r="G2881" s="57">
        <f t="shared" si="309"/>
        <v>2.6351648351648381E-7</v>
      </c>
      <c r="H2881" s="4">
        <f t="shared" si="310"/>
        <v>4.1923076923076967E-8</v>
      </c>
      <c r="I2881">
        <v>261700</v>
      </c>
      <c r="J2881">
        <f t="shared" si="313"/>
        <v>1.2314198987390141</v>
      </c>
      <c r="K2881" s="50">
        <f t="shared" si="314"/>
        <v>2236.3872292454671</v>
      </c>
      <c r="L2881" s="53">
        <f t="shared" si="312"/>
        <v>24.7853856184081</v>
      </c>
      <c r="M2881">
        <v>61.6</v>
      </c>
      <c r="N2881">
        <v>33.300000000000004</v>
      </c>
      <c r="O2881">
        <v>409</v>
      </c>
      <c r="P2881">
        <v>53.64</v>
      </c>
      <c r="Q2881">
        <v>55.95</v>
      </c>
      <c r="R2881" s="7">
        <v>12.273999999999999</v>
      </c>
      <c r="S2881" s="8">
        <v>261630</v>
      </c>
      <c r="T2881">
        <v>6</v>
      </c>
      <c r="U2881" s="9">
        <v>9.9245000000000001</v>
      </c>
      <c r="V2881" s="9">
        <v>9.9809999999999999</v>
      </c>
      <c r="W2881" s="9">
        <v>9.7009000000000007</v>
      </c>
      <c r="X2881" s="9">
        <v>9.8292999999999999</v>
      </c>
      <c r="Y2881" s="9">
        <v>10.009</v>
      </c>
    </row>
    <row r="2882" spans="1:25" hidden="1" x14ac:dyDescent="0.3">
      <c r="A2882" t="s">
        <v>2993</v>
      </c>
      <c r="B2882" t="s">
        <v>2994</v>
      </c>
      <c r="C2882" t="s">
        <v>3123</v>
      </c>
      <c r="D2882" t="s">
        <v>29</v>
      </c>
      <c r="E2882" s="52">
        <f>Transportation!E2882/1000000</f>
        <v>1.5600000000000003E-5</v>
      </c>
      <c r="F2882" s="55">
        <f t="shared" ref="F2882:F2945" si="315">0.241758241758242*E2882</f>
        <v>3.7714285714285762E-6</v>
      </c>
      <c r="G2882" s="57">
        <f t="shared" ref="G2882:G2945" si="316">0.0241758241758242*E2882</f>
        <v>3.771428571428576E-7</v>
      </c>
      <c r="H2882" s="4">
        <f t="shared" ref="H2882:H2945" si="317">0.00384615384615385*E2882</f>
        <v>6.0000000000000074E-8</v>
      </c>
      <c r="I2882">
        <v>279000</v>
      </c>
      <c r="J2882">
        <f t="shared" si="313"/>
        <v>1.6531177419354841</v>
      </c>
      <c r="K2882" s="50">
        <f t="shared" ref="K2882:K2912" si="318">I2882*CVDRUS</f>
        <v>2384.2263544496955</v>
      </c>
      <c r="L2882" s="53">
        <f t="shared" ref="L2882:L2945" si="319">(J2882/10)*K2882*0.09</f>
        <v>35.472661985978569</v>
      </c>
      <c r="M2882">
        <v>50.5</v>
      </c>
      <c r="N2882">
        <v>39.300000000000004</v>
      </c>
      <c r="O2882">
        <v>365</v>
      </c>
      <c r="P2882">
        <v>61.26</v>
      </c>
      <c r="Q2882">
        <v>73.430000000000007</v>
      </c>
      <c r="R2882" s="7">
        <v>9.2960999999999991</v>
      </c>
      <c r="S2882">
        <v>863.6</v>
      </c>
      <c r="T2882">
        <v>3</v>
      </c>
      <c r="U2882" s="9">
        <v>5.1177000000000001</v>
      </c>
      <c r="V2882" s="9">
        <v>5.0911</v>
      </c>
      <c r="W2882" s="9">
        <v>5.0113000000000003</v>
      </c>
      <c r="X2882" s="9">
        <v>5.1199000000000003</v>
      </c>
      <c r="Y2882" s="9">
        <v>5.1741000000000001</v>
      </c>
    </row>
    <row r="2883" spans="1:25" hidden="1" x14ac:dyDescent="0.3">
      <c r="A2883" t="s">
        <v>2993</v>
      </c>
      <c r="B2883" t="s">
        <v>2994</v>
      </c>
      <c r="C2883" t="s">
        <v>3124</v>
      </c>
      <c r="D2883" t="s">
        <v>29</v>
      </c>
      <c r="E2883" s="52">
        <f>Transportation!E2883/1000000</f>
        <v>1.9900000000000003E-5</v>
      </c>
      <c r="F2883" s="55">
        <f t="shared" si="315"/>
        <v>4.8109890109890168E-6</v>
      </c>
      <c r="G2883" s="57">
        <f t="shared" si="316"/>
        <v>4.8109890109890166E-7</v>
      </c>
      <c r="H2883" s="4">
        <f t="shared" si="317"/>
        <v>7.6538461538461622E-8</v>
      </c>
      <c r="I2883">
        <v>230300</v>
      </c>
      <c r="J2883">
        <f t="shared" ref="J2883:J2946" si="320">((591307500000)*E2883)/(20*I2883)</f>
        <v>2.5547154255319153</v>
      </c>
      <c r="K2883" s="50">
        <f t="shared" si="318"/>
        <v>1968.0549441927058</v>
      </c>
      <c r="L2883" s="53">
        <f t="shared" si="319"/>
        <v>45.25038291801112</v>
      </c>
      <c r="M2883">
        <v>33.300000000000004</v>
      </c>
      <c r="N2883">
        <v>39.900000000000006</v>
      </c>
      <c r="O2883">
        <v>290</v>
      </c>
      <c r="P2883">
        <v>61.67</v>
      </c>
      <c r="Q2883">
        <v>50.81</v>
      </c>
      <c r="R2883" s="7">
        <v>7.2618999999999998</v>
      </c>
      <c r="S2883">
        <v>55254</v>
      </c>
      <c r="T2883">
        <v>4</v>
      </c>
      <c r="U2883" s="9">
        <v>5.25</v>
      </c>
      <c r="V2883" s="9">
        <v>5.2788000000000004</v>
      </c>
      <c r="W2883" s="9">
        <v>5.2282999999999999</v>
      </c>
      <c r="X2883" s="9">
        <v>5.3094999999999999</v>
      </c>
      <c r="Y2883" s="9">
        <v>5.3906000000000001</v>
      </c>
    </row>
    <row r="2884" spans="1:25" hidden="1" x14ac:dyDescent="0.3">
      <c r="A2884" t="s">
        <v>2993</v>
      </c>
      <c r="B2884" t="s">
        <v>2994</v>
      </c>
      <c r="C2884" t="s">
        <v>3125</v>
      </c>
      <c r="D2884" t="s">
        <v>29</v>
      </c>
      <c r="E2884" s="52">
        <f>Transportation!E2884/1000000</f>
        <v>7.8700000000000009E-6</v>
      </c>
      <c r="F2884" s="55">
        <f t="shared" si="315"/>
        <v>1.9026373626373648E-6</v>
      </c>
      <c r="G2884" s="57">
        <f t="shared" si="316"/>
        <v>1.9026373626373648E-7</v>
      </c>
      <c r="H2884" s="4">
        <f t="shared" si="317"/>
        <v>3.0269230769230799E-8</v>
      </c>
      <c r="I2884">
        <v>185900</v>
      </c>
      <c r="J2884">
        <f t="shared" si="320"/>
        <v>1.2516379841312535</v>
      </c>
      <c r="K2884" s="50">
        <f t="shared" si="318"/>
        <v>1588.6296748824316</v>
      </c>
      <c r="L2884" s="53">
        <f t="shared" si="319"/>
        <v>17.89550319420842</v>
      </c>
      <c r="M2884">
        <v>45.2</v>
      </c>
      <c r="N2884">
        <v>27.700000000000003</v>
      </c>
      <c r="O2884">
        <v>509</v>
      </c>
      <c r="P2884">
        <v>53.15</v>
      </c>
      <c r="Q2884">
        <v>48.44</v>
      </c>
      <c r="R2884" s="7">
        <v>18.393000000000001</v>
      </c>
      <c r="S2884" s="8">
        <v>113580</v>
      </c>
      <c r="T2884">
        <v>6</v>
      </c>
      <c r="U2884" s="9">
        <v>12.194000000000001</v>
      </c>
      <c r="V2884" s="9">
        <v>12.07</v>
      </c>
      <c r="W2884" s="9">
        <v>11.587999999999999</v>
      </c>
      <c r="X2884" s="9">
        <v>11.765000000000001</v>
      </c>
      <c r="Y2884" s="9">
        <v>12.194000000000001</v>
      </c>
    </row>
    <row r="2885" spans="1:25" hidden="1" x14ac:dyDescent="0.3">
      <c r="A2885" t="s">
        <v>2993</v>
      </c>
      <c r="B2885" t="s">
        <v>2994</v>
      </c>
      <c r="C2885" t="s">
        <v>3126</v>
      </c>
      <c r="D2885" t="s">
        <v>29</v>
      </c>
      <c r="E2885" s="52">
        <f>Transportation!E2885/1000000</f>
        <v>5.7899999999999996E-6</v>
      </c>
      <c r="F2885" s="55">
        <f t="shared" si="315"/>
        <v>1.3997802197802212E-6</v>
      </c>
      <c r="G2885" s="57">
        <f t="shared" si="316"/>
        <v>1.3997802197802213E-7</v>
      </c>
      <c r="H2885" s="4">
        <f t="shared" si="317"/>
        <v>2.226923076923079E-8</v>
      </c>
      <c r="I2885">
        <v>283400</v>
      </c>
      <c r="J2885">
        <f t="shared" si="320"/>
        <v>0.60403500793930831</v>
      </c>
      <c r="K2885" s="50">
        <f t="shared" si="318"/>
        <v>2421.8270568137768</v>
      </c>
      <c r="L2885" s="53">
        <f t="shared" si="319"/>
        <v>13.165814929411271</v>
      </c>
      <c r="M2885">
        <v>60.7</v>
      </c>
      <c r="N2885">
        <v>36.4</v>
      </c>
      <c r="O2885">
        <v>785</v>
      </c>
      <c r="P2885">
        <v>47.24</v>
      </c>
      <c r="Q2885">
        <v>38.89</v>
      </c>
      <c r="R2885" s="7">
        <v>21.577000000000002</v>
      </c>
      <c r="S2885" s="8">
        <v>211220</v>
      </c>
      <c r="T2885">
        <v>3</v>
      </c>
      <c r="U2885" s="9">
        <v>14.297000000000001</v>
      </c>
      <c r="V2885" s="9">
        <v>7.4926000000000004</v>
      </c>
      <c r="W2885" s="9">
        <v>14.297000000000001</v>
      </c>
      <c r="X2885" s="9">
        <v>14.297000000000001</v>
      </c>
      <c r="Y2885" s="9">
        <v>14.297000000000001</v>
      </c>
    </row>
    <row r="2886" spans="1:25" hidden="1" x14ac:dyDescent="0.3">
      <c r="A2886" t="s">
        <v>2993</v>
      </c>
      <c r="B2886" t="s">
        <v>2994</v>
      </c>
      <c r="C2886" t="s">
        <v>3127</v>
      </c>
      <c r="D2886" t="s">
        <v>29</v>
      </c>
      <c r="E2886" s="52">
        <f>Transportation!E2886/1000000</f>
        <v>1.1E-5</v>
      </c>
      <c r="F2886" s="55">
        <f t="shared" si="315"/>
        <v>2.6593406593406621E-6</v>
      </c>
      <c r="G2886" s="57">
        <f t="shared" si="316"/>
        <v>2.6593406593406619E-7</v>
      </c>
      <c r="H2886" s="4">
        <f t="shared" si="317"/>
        <v>4.2307692307692347E-8</v>
      </c>
      <c r="I2886">
        <v>295300</v>
      </c>
      <c r="J2886">
        <f t="shared" si="320"/>
        <v>1.1013177277345072</v>
      </c>
      <c r="K2886" s="50">
        <f t="shared" si="318"/>
        <v>2523.5198654802693</v>
      </c>
      <c r="L2886" s="53">
        <f t="shared" si="319"/>
        <v>25.012774477292577</v>
      </c>
      <c r="M2886">
        <v>59.800000000000004</v>
      </c>
      <c r="N2886">
        <v>38.200000000000003</v>
      </c>
      <c r="O2886">
        <v>474</v>
      </c>
      <c r="P2886">
        <v>52.73</v>
      </c>
      <c r="Q2886">
        <v>41.45</v>
      </c>
      <c r="R2886" s="7">
        <v>12.403</v>
      </c>
      <c r="S2886" s="8">
        <v>321290</v>
      </c>
      <c r="T2886">
        <v>5</v>
      </c>
      <c r="U2886" s="9">
        <v>11.199</v>
      </c>
      <c r="V2886" s="9">
        <v>11.356999999999999</v>
      </c>
      <c r="W2886" s="9">
        <v>10.877000000000001</v>
      </c>
      <c r="X2886" s="9">
        <v>11.081</v>
      </c>
      <c r="Y2886" s="9">
        <v>11.436</v>
      </c>
    </row>
    <row r="2887" spans="1:25" hidden="1" x14ac:dyDescent="0.3">
      <c r="A2887" t="s">
        <v>2993</v>
      </c>
      <c r="B2887" t="s">
        <v>2994</v>
      </c>
      <c r="C2887" t="s">
        <v>3128</v>
      </c>
      <c r="D2887" t="s">
        <v>29</v>
      </c>
      <c r="E2887" s="52">
        <f>Transportation!E2887/1000000</f>
        <v>2.0200000000000003E-5</v>
      </c>
      <c r="F2887" s="55">
        <f t="shared" si="315"/>
        <v>4.883516483516489E-6</v>
      </c>
      <c r="G2887" s="57">
        <f t="shared" si="316"/>
        <v>4.883516483516489E-7</v>
      </c>
      <c r="H2887" s="4">
        <f t="shared" si="317"/>
        <v>7.7692307692307775E-8</v>
      </c>
      <c r="I2887">
        <v>691200</v>
      </c>
      <c r="J2887">
        <f t="shared" si="320"/>
        <v>0.86403439670138904</v>
      </c>
      <c r="K2887" s="50">
        <f t="shared" si="318"/>
        <v>5906.7285168302142</v>
      </c>
      <c r="L2887" s="53">
        <f t="shared" si="319"/>
        <v>45.932549494664556</v>
      </c>
      <c r="M2887">
        <v>86.300000000000011</v>
      </c>
      <c r="N2887">
        <v>74.400000000000006</v>
      </c>
      <c r="O2887">
        <v>530</v>
      </c>
      <c r="P2887">
        <v>53.53</v>
      </c>
      <c r="Q2887">
        <v>49.39</v>
      </c>
      <c r="R2887" s="7">
        <v>7.1197999999999997</v>
      </c>
      <c r="S2887" s="8">
        <v>445210</v>
      </c>
      <c r="T2887">
        <v>6</v>
      </c>
      <c r="U2887" s="9">
        <v>12.311999999999999</v>
      </c>
      <c r="V2887" s="9">
        <v>12.238</v>
      </c>
      <c r="W2887" s="9">
        <v>12.093999999999999</v>
      </c>
      <c r="X2887" s="9">
        <v>12.295</v>
      </c>
      <c r="Y2887" s="9">
        <v>12.547000000000001</v>
      </c>
    </row>
    <row r="2888" spans="1:25" hidden="1" x14ac:dyDescent="0.3">
      <c r="A2888" t="s">
        <v>2993</v>
      </c>
      <c r="B2888" t="s">
        <v>2994</v>
      </c>
      <c r="C2888" t="s">
        <v>3129</v>
      </c>
      <c r="D2888" t="s">
        <v>29</v>
      </c>
      <c r="E2888" s="52">
        <f>Transportation!E2888/1000000</f>
        <v>3.0700000000000001E-5</v>
      </c>
      <c r="F2888" s="55">
        <f t="shared" si="315"/>
        <v>7.42197802197803E-6</v>
      </c>
      <c r="G2888" s="57">
        <f t="shared" si="316"/>
        <v>7.4219780219780298E-7</v>
      </c>
      <c r="H2888" s="4">
        <f t="shared" si="317"/>
        <v>1.180769230769232E-7</v>
      </c>
      <c r="I2888">
        <v>490000</v>
      </c>
      <c r="J2888">
        <f t="shared" si="320"/>
        <v>1.85236125</v>
      </c>
      <c r="K2888" s="50">
        <f t="shared" si="318"/>
        <v>4187.3509450908632</v>
      </c>
      <c r="L2888" s="53">
        <f t="shared" si="319"/>
        <v>69.808379677534731</v>
      </c>
      <c r="M2888">
        <v>54.2</v>
      </c>
      <c r="N2888">
        <v>66.5</v>
      </c>
      <c r="O2888">
        <v>295</v>
      </c>
      <c r="P2888">
        <v>56.5</v>
      </c>
      <c r="Q2888">
        <v>84.99</v>
      </c>
      <c r="R2888" s="7">
        <v>4.4337</v>
      </c>
      <c r="S2888">
        <v>4120</v>
      </c>
      <c r="T2888">
        <v>4</v>
      </c>
      <c r="U2888" s="9">
        <v>10.265000000000001</v>
      </c>
      <c r="V2888" s="9">
        <v>10.117000000000001</v>
      </c>
      <c r="W2888" s="9">
        <v>9.7009000000000007</v>
      </c>
      <c r="X2888" s="9">
        <v>10.086</v>
      </c>
      <c r="Y2888" s="9">
        <v>10.367000000000001</v>
      </c>
    </row>
    <row r="2889" spans="1:25" hidden="1" x14ac:dyDescent="0.3">
      <c r="A2889" t="s">
        <v>2993</v>
      </c>
      <c r="B2889" t="s">
        <v>2994</v>
      </c>
      <c r="C2889" t="s">
        <v>3130</v>
      </c>
      <c r="D2889" t="s">
        <v>29</v>
      </c>
      <c r="E2889" s="52">
        <f>Transportation!E2889/1000000</f>
        <v>1.43E-5</v>
      </c>
      <c r="F2889" s="55">
        <f t="shared" si="315"/>
        <v>3.4571428571428608E-6</v>
      </c>
      <c r="G2889" s="57">
        <f t="shared" si="316"/>
        <v>3.4571428571428607E-7</v>
      </c>
      <c r="H2889" s="4">
        <f t="shared" si="317"/>
        <v>5.5000000000000056E-8</v>
      </c>
      <c r="I2889">
        <v>489800</v>
      </c>
      <c r="J2889">
        <f t="shared" si="320"/>
        <v>0.86317856778276847</v>
      </c>
      <c r="K2889" s="50">
        <f t="shared" si="318"/>
        <v>4185.6418222561324</v>
      </c>
      <c r="L2889" s="53">
        <f t="shared" si="319"/>
        <v>32.516606820480348</v>
      </c>
      <c r="M2889">
        <v>95.300000000000011</v>
      </c>
      <c r="N2889">
        <v>50.2</v>
      </c>
      <c r="O2889">
        <v>472</v>
      </c>
      <c r="P2889">
        <v>54.18</v>
      </c>
      <c r="Q2889">
        <v>37.61</v>
      </c>
      <c r="R2889" s="7">
        <v>9.4064999999999994</v>
      </c>
      <c r="S2889" s="8">
        <v>561820</v>
      </c>
      <c r="T2889">
        <v>8</v>
      </c>
      <c r="U2889" s="9">
        <v>13.435</v>
      </c>
      <c r="V2889" s="9">
        <v>13.214</v>
      </c>
      <c r="W2889" s="9">
        <v>12.446</v>
      </c>
      <c r="X2889" s="9">
        <v>12.673</v>
      </c>
      <c r="Y2889" s="9">
        <v>13.5</v>
      </c>
    </row>
    <row r="2890" spans="1:25" hidden="1" x14ac:dyDescent="0.3">
      <c r="A2890" t="s">
        <v>2993</v>
      </c>
      <c r="B2890" t="s">
        <v>2994</v>
      </c>
      <c r="C2890" t="s">
        <v>3131</v>
      </c>
      <c r="D2890" t="s">
        <v>29</v>
      </c>
      <c r="E2890" s="52">
        <f>Transportation!E2890/1000000</f>
        <v>2.3300000000000001E-5</v>
      </c>
      <c r="F2890" s="55">
        <f t="shared" si="315"/>
        <v>5.6329670329670388E-6</v>
      </c>
      <c r="G2890" s="57">
        <f t="shared" si="316"/>
        <v>5.6329670329670386E-7</v>
      </c>
      <c r="H2890" s="4">
        <f t="shared" si="317"/>
        <v>8.9615384615384698E-8</v>
      </c>
      <c r="I2890">
        <v>415100</v>
      </c>
      <c r="J2890">
        <f t="shared" si="320"/>
        <v>1.659535623946037</v>
      </c>
      <c r="K2890" s="50">
        <f t="shared" si="318"/>
        <v>3547.2844434841172</v>
      </c>
      <c r="L2890" s="53">
        <f t="shared" si="319"/>
        <v>52.981604120083375</v>
      </c>
      <c r="M2890">
        <v>59.800000000000004</v>
      </c>
      <c r="N2890">
        <v>53.7</v>
      </c>
      <c r="O2890">
        <v>296</v>
      </c>
      <c r="P2890">
        <v>56.85</v>
      </c>
      <c r="Q2890">
        <v>35.89</v>
      </c>
      <c r="R2890" s="7">
        <v>5.5080999999999998</v>
      </c>
      <c r="S2890" s="8">
        <v>280590</v>
      </c>
      <c r="T2890">
        <v>3</v>
      </c>
      <c r="U2890" s="9">
        <v>9.8740000000000006</v>
      </c>
      <c r="V2890" s="9">
        <v>9.8605</v>
      </c>
      <c r="W2890" s="9">
        <v>9.3919999999999995</v>
      </c>
      <c r="X2890" s="9">
        <v>9.7009000000000007</v>
      </c>
      <c r="Y2890" s="9">
        <v>10.111000000000001</v>
      </c>
    </row>
    <row r="2891" spans="1:25" hidden="1" x14ac:dyDescent="0.3">
      <c r="A2891" t="s">
        <v>2993</v>
      </c>
      <c r="B2891" t="s">
        <v>2994</v>
      </c>
      <c r="C2891" t="s">
        <v>3132</v>
      </c>
      <c r="D2891" t="s">
        <v>29</v>
      </c>
      <c r="E2891" s="52">
        <f>Transportation!E2891/1000000</f>
        <v>2.2100000000000002E-5</v>
      </c>
      <c r="F2891" s="55">
        <f t="shared" si="315"/>
        <v>5.3428571428571489E-6</v>
      </c>
      <c r="G2891" s="57">
        <f t="shared" si="316"/>
        <v>5.3428571428571487E-7</v>
      </c>
      <c r="H2891" s="4">
        <f t="shared" si="317"/>
        <v>8.5000000000000086E-8</v>
      </c>
      <c r="I2891">
        <v>505400</v>
      </c>
      <c r="J2891">
        <f t="shared" si="320"/>
        <v>1.2928270429362883</v>
      </c>
      <c r="K2891" s="50">
        <f t="shared" si="318"/>
        <v>4318.953403365148</v>
      </c>
      <c r="L2891" s="53">
        <f t="shared" si="319"/>
        <v>50.252937813469629</v>
      </c>
      <c r="M2891">
        <v>42.6</v>
      </c>
      <c r="N2891">
        <v>77.400000000000006</v>
      </c>
      <c r="O2891">
        <v>498</v>
      </c>
      <c r="P2891">
        <v>57.16</v>
      </c>
      <c r="Q2891">
        <v>65.55</v>
      </c>
      <c r="R2891" s="7">
        <v>6.4379</v>
      </c>
      <c r="S2891" s="8">
        <v>536000</v>
      </c>
      <c r="T2891">
        <v>3</v>
      </c>
      <c r="U2891" s="9">
        <v>8.7199000000000009</v>
      </c>
      <c r="V2891" s="9">
        <v>8.7121999999999993</v>
      </c>
      <c r="W2891" s="9">
        <v>8.6679999999999993</v>
      </c>
      <c r="X2891" s="9">
        <v>8.7199000000000009</v>
      </c>
      <c r="Y2891" s="9">
        <v>8.7199000000000009</v>
      </c>
    </row>
    <row r="2892" spans="1:25" hidden="1" x14ac:dyDescent="0.3">
      <c r="A2892" t="s">
        <v>2993</v>
      </c>
      <c r="B2892" t="s">
        <v>2994</v>
      </c>
      <c r="C2892" t="s">
        <v>3133</v>
      </c>
      <c r="D2892" t="s">
        <v>29</v>
      </c>
      <c r="E2892" s="52">
        <f>Transportation!E2892/1000000</f>
        <v>5.2400000000000007E-5</v>
      </c>
      <c r="F2892" s="55">
        <f t="shared" si="315"/>
        <v>1.2668131868131882E-5</v>
      </c>
      <c r="G2892" s="57">
        <f t="shared" si="316"/>
        <v>1.2668131868131883E-6</v>
      </c>
      <c r="H2892" s="4">
        <f t="shared" si="317"/>
        <v>2.0153846153846175E-7</v>
      </c>
      <c r="I2892">
        <v>1048000</v>
      </c>
      <c r="J2892">
        <f t="shared" si="320"/>
        <v>1.4782687500000002</v>
      </c>
      <c r="K2892" s="50">
        <f t="shared" si="318"/>
        <v>8955.803653990255</v>
      </c>
      <c r="L2892" s="53">
        <f t="shared" si="319"/>
        <v>119.15176205546646</v>
      </c>
      <c r="M2892">
        <v>76.600000000000009</v>
      </c>
      <c r="N2892">
        <v>120</v>
      </c>
      <c r="O2892">
        <v>295</v>
      </c>
      <c r="P2892">
        <v>54.8</v>
      </c>
      <c r="Q2892">
        <v>56.04</v>
      </c>
      <c r="R2892" s="7">
        <v>2.4628999999999999</v>
      </c>
      <c r="S2892" s="8">
        <v>759950</v>
      </c>
      <c r="T2892">
        <v>8</v>
      </c>
      <c r="U2892" s="9">
        <v>10.381</v>
      </c>
      <c r="V2892" s="9">
        <v>10.346</v>
      </c>
      <c r="W2892" s="9">
        <v>9.4436</v>
      </c>
      <c r="X2892" s="9">
        <v>10.265000000000001</v>
      </c>
      <c r="Y2892" s="9">
        <v>10.673999999999999</v>
      </c>
    </row>
    <row r="2893" spans="1:25" hidden="1" x14ac:dyDescent="0.3">
      <c r="A2893" t="s">
        <v>2993</v>
      </c>
      <c r="B2893" t="s">
        <v>2994</v>
      </c>
      <c r="C2893" t="s">
        <v>3134</v>
      </c>
      <c r="D2893" t="s">
        <v>29</v>
      </c>
      <c r="E2893" s="52">
        <f>Transportation!E2893/1000000</f>
        <v>9.7699999999999996E-6</v>
      </c>
      <c r="F2893" s="55">
        <f t="shared" si="315"/>
        <v>2.3619780219780243E-6</v>
      </c>
      <c r="G2893" s="57">
        <f t="shared" si="316"/>
        <v>2.3619780219780245E-7</v>
      </c>
      <c r="H2893" s="4">
        <f t="shared" si="317"/>
        <v>3.757692307692311E-8</v>
      </c>
      <c r="I2893">
        <v>104400</v>
      </c>
      <c r="J2893">
        <f t="shared" si="320"/>
        <v>2.7667980244252872</v>
      </c>
      <c r="K2893" s="50">
        <f t="shared" si="318"/>
        <v>892.16211972956353</v>
      </c>
      <c r="L2893" s="53">
        <f t="shared" si="319"/>
        <v>22.215891513013496</v>
      </c>
      <c r="M2893">
        <v>27.8</v>
      </c>
      <c r="N2893">
        <v>19.8</v>
      </c>
      <c r="O2893">
        <v>298</v>
      </c>
      <c r="P2893">
        <v>63.56</v>
      </c>
      <c r="Q2893">
        <v>53.75</v>
      </c>
      <c r="R2893" s="7">
        <v>15.052</v>
      </c>
      <c r="S2893">
        <v>1064.5</v>
      </c>
      <c r="T2893">
        <v>3</v>
      </c>
      <c r="U2893" s="9">
        <v>4.6211000000000002</v>
      </c>
      <c r="V2893" s="9">
        <v>4.6325000000000003</v>
      </c>
      <c r="W2893" s="9">
        <v>4.5199999999999996</v>
      </c>
      <c r="X2893" s="9">
        <v>4.6295000000000002</v>
      </c>
      <c r="Y2893" s="9">
        <v>4.7389000000000001</v>
      </c>
    </row>
    <row r="2894" spans="1:25" hidden="1" x14ac:dyDescent="0.3">
      <c r="A2894" t="s">
        <v>2993</v>
      </c>
      <c r="B2894" t="s">
        <v>2994</v>
      </c>
      <c r="C2894" t="s">
        <v>3135</v>
      </c>
      <c r="D2894" t="s">
        <v>29</v>
      </c>
      <c r="E2894" s="52">
        <f>Transportation!E2894/1000000</f>
        <v>1.29E-5</v>
      </c>
      <c r="F2894" s="55">
        <f t="shared" si="315"/>
        <v>3.1186813186813221E-6</v>
      </c>
      <c r="G2894" s="57">
        <f t="shared" si="316"/>
        <v>3.1186813186813222E-7</v>
      </c>
      <c r="H2894" s="4">
        <f t="shared" si="317"/>
        <v>4.9615384615384664E-8</v>
      </c>
      <c r="I2894">
        <v>358300</v>
      </c>
      <c r="J2894">
        <f t="shared" si="320"/>
        <v>1.0644525188389617</v>
      </c>
      <c r="K2894" s="50">
        <f t="shared" si="318"/>
        <v>3061.8935584205233</v>
      </c>
      <c r="L2894" s="53">
        <f t="shared" si="319"/>
        <v>29.333162796097657</v>
      </c>
      <c r="M2894">
        <v>176</v>
      </c>
      <c r="N2894">
        <v>27</v>
      </c>
      <c r="O2894">
        <v>234</v>
      </c>
      <c r="P2894">
        <v>51.84</v>
      </c>
      <c r="Q2894">
        <v>107.66</v>
      </c>
      <c r="R2894" s="7">
        <v>8.6694999999999993</v>
      </c>
      <c r="S2894" s="8">
        <v>351550</v>
      </c>
      <c r="T2894">
        <v>12</v>
      </c>
      <c r="U2894" s="9">
        <v>7.0693999999999999</v>
      </c>
      <c r="V2894" s="9">
        <v>7.0566000000000004</v>
      </c>
      <c r="W2894" s="9">
        <v>6.5689000000000002</v>
      </c>
      <c r="X2894" s="9">
        <v>7.0983999999999998</v>
      </c>
      <c r="Y2894" s="9">
        <v>7.3091999999999997</v>
      </c>
    </row>
    <row r="2895" spans="1:25" hidden="1" x14ac:dyDescent="0.3">
      <c r="A2895" t="s">
        <v>2993</v>
      </c>
      <c r="B2895" t="s">
        <v>2994</v>
      </c>
      <c r="C2895" t="s">
        <v>3136</v>
      </c>
      <c r="D2895" t="s">
        <v>29</v>
      </c>
      <c r="E2895" s="52">
        <f>Transportation!E2895/1000000</f>
        <v>1.9400000000000001E-5</v>
      </c>
      <c r="F2895" s="55">
        <f t="shared" si="315"/>
        <v>4.6901098901098952E-6</v>
      </c>
      <c r="G2895" s="57">
        <f t="shared" si="316"/>
        <v>4.6901098901098949E-7</v>
      </c>
      <c r="H2895" s="4">
        <f t="shared" si="317"/>
        <v>7.4615384615384683E-8</v>
      </c>
      <c r="I2895">
        <v>634300</v>
      </c>
      <c r="J2895">
        <f t="shared" si="320"/>
        <v>0.90425394135267223</v>
      </c>
      <c r="K2895" s="50">
        <f t="shared" si="318"/>
        <v>5420.4830703492544</v>
      </c>
      <c r="L2895" s="53">
        <f t="shared" si="319"/>
        <v>44.113438623588728</v>
      </c>
      <c r="M2895">
        <v>61.300000000000004</v>
      </c>
      <c r="N2895">
        <v>81</v>
      </c>
      <c r="O2895">
        <v>630</v>
      </c>
      <c r="P2895">
        <v>54.3</v>
      </c>
      <c r="Q2895">
        <v>48.34</v>
      </c>
      <c r="R2895" s="7">
        <v>7.78</v>
      </c>
      <c r="S2895" s="8">
        <v>322400</v>
      </c>
      <c r="T2895">
        <v>5</v>
      </c>
      <c r="U2895" s="9">
        <v>11.04</v>
      </c>
      <c r="V2895" s="9">
        <v>11.016</v>
      </c>
      <c r="W2895" s="9">
        <v>10.826000000000001</v>
      </c>
      <c r="X2895" s="9">
        <v>10.978999999999999</v>
      </c>
      <c r="Y2895" s="9">
        <v>11.081</v>
      </c>
    </row>
    <row r="2896" spans="1:25" hidden="1" x14ac:dyDescent="0.3">
      <c r="A2896" t="s">
        <v>2993</v>
      </c>
      <c r="B2896" t="s">
        <v>2994</v>
      </c>
      <c r="C2896" t="s">
        <v>3137</v>
      </c>
      <c r="D2896" t="s">
        <v>29</v>
      </c>
      <c r="E2896" s="52">
        <f>Transportation!E2896/1000000</f>
        <v>5.0200000000000002E-6</v>
      </c>
      <c r="F2896" s="55">
        <f t="shared" si="315"/>
        <v>1.2136263736263749E-6</v>
      </c>
      <c r="G2896" s="57">
        <f t="shared" si="316"/>
        <v>1.213626373626375E-7</v>
      </c>
      <c r="H2896" s="4">
        <f t="shared" si="317"/>
        <v>1.9307692307692326E-8</v>
      </c>
      <c r="I2896">
        <v>157800</v>
      </c>
      <c r="J2896">
        <f t="shared" si="320"/>
        <v>0.94054615019011401</v>
      </c>
      <c r="K2896" s="50">
        <f t="shared" si="318"/>
        <v>1348.497916602731</v>
      </c>
      <c r="L2896" s="53">
        <f t="shared" si="319"/>
        <v>11.414920716000792</v>
      </c>
      <c r="M2896">
        <v>72.7</v>
      </c>
      <c r="N2896">
        <v>18.5</v>
      </c>
      <c r="O2896">
        <v>443</v>
      </c>
      <c r="P2896">
        <v>43.82</v>
      </c>
      <c r="Q2896">
        <v>131.96</v>
      </c>
      <c r="R2896" s="7">
        <v>23.946999999999999</v>
      </c>
      <c r="S2896">
        <v>98034</v>
      </c>
      <c r="T2896">
        <v>5</v>
      </c>
      <c r="U2896" s="9">
        <v>15.337999999999999</v>
      </c>
      <c r="V2896" s="9">
        <v>14.965999999999999</v>
      </c>
      <c r="W2896" s="9">
        <v>14.098000000000001</v>
      </c>
      <c r="X2896" s="9">
        <v>14.645</v>
      </c>
      <c r="Y2896" s="9">
        <v>15.339</v>
      </c>
    </row>
    <row r="2897" spans="1:25" hidden="1" x14ac:dyDescent="0.3">
      <c r="A2897" t="s">
        <v>2993</v>
      </c>
      <c r="B2897" t="s">
        <v>2994</v>
      </c>
      <c r="C2897" t="s">
        <v>3138</v>
      </c>
      <c r="D2897" t="s">
        <v>29</v>
      </c>
      <c r="E2897" s="52">
        <f>Transportation!E2897/1000000</f>
        <v>8.8300000000000002E-6</v>
      </c>
      <c r="F2897" s="55">
        <f t="shared" si="315"/>
        <v>2.1347252747252771E-6</v>
      </c>
      <c r="G2897" s="57">
        <f t="shared" si="316"/>
        <v>2.1347252747252771E-7</v>
      </c>
      <c r="H2897" s="4">
        <f t="shared" si="317"/>
        <v>3.3961538461538494E-8</v>
      </c>
      <c r="I2897">
        <v>101900</v>
      </c>
      <c r="J2897">
        <f t="shared" si="320"/>
        <v>2.5619456452404319</v>
      </c>
      <c r="K2897" s="50">
        <f t="shared" si="318"/>
        <v>870.79808429542652</v>
      </c>
      <c r="L2897" s="53">
        <f t="shared" si="319"/>
        <v>20.078436239499407</v>
      </c>
      <c r="M2897">
        <v>28.6</v>
      </c>
      <c r="N2897">
        <v>19.100000000000001</v>
      </c>
      <c r="O2897">
        <v>290</v>
      </c>
      <c r="P2897">
        <v>58.02</v>
      </c>
      <c r="Q2897">
        <v>102.75</v>
      </c>
      <c r="R2897" s="7">
        <v>15.208</v>
      </c>
      <c r="S2897">
        <v>99021</v>
      </c>
      <c r="T2897">
        <v>5</v>
      </c>
      <c r="U2897" s="9">
        <v>6.1425999999999998</v>
      </c>
      <c r="V2897" s="9">
        <v>6.1273999999999997</v>
      </c>
      <c r="W2897" s="9">
        <v>6.0891999999999999</v>
      </c>
      <c r="X2897" s="9">
        <v>6.1426999999999996</v>
      </c>
      <c r="Y2897" s="9">
        <v>6.1961000000000004</v>
      </c>
    </row>
    <row r="2898" spans="1:25" hidden="1" x14ac:dyDescent="0.3">
      <c r="A2898" t="s">
        <v>2993</v>
      </c>
      <c r="B2898" t="s">
        <v>2994</v>
      </c>
      <c r="C2898" t="s">
        <v>3139</v>
      </c>
      <c r="D2898" t="s">
        <v>29</v>
      </c>
      <c r="E2898" s="52">
        <f>Transportation!E2898/1000000</f>
        <v>7.8199999999999997E-6</v>
      </c>
      <c r="F2898" s="55">
        <f t="shared" si="315"/>
        <v>1.8905494505494524E-6</v>
      </c>
      <c r="G2898" s="57">
        <f t="shared" si="316"/>
        <v>1.8905494505494523E-7</v>
      </c>
      <c r="H2898" s="4">
        <f t="shared" si="317"/>
        <v>3.0076923076923102E-8</v>
      </c>
      <c r="I2898">
        <v>106300</v>
      </c>
      <c r="J2898">
        <f t="shared" si="320"/>
        <v>2.1749880761994351</v>
      </c>
      <c r="K2898" s="50">
        <f t="shared" si="318"/>
        <v>908.39878665950766</v>
      </c>
      <c r="L2898" s="53">
        <f t="shared" si="319"/>
        <v>17.781808764766172</v>
      </c>
      <c r="M2898">
        <v>34</v>
      </c>
      <c r="N2898">
        <v>18.2</v>
      </c>
      <c r="O2898">
        <v>295</v>
      </c>
      <c r="P2898">
        <v>56.34</v>
      </c>
      <c r="Q2898">
        <v>30.54</v>
      </c>
      <c r="R2898" s="7">
        <v>16.181999999999999</v>
      </c>
      <c r="S2898">
        <v>87637</v>
      </c>
      <c r="T2898">
        <v>3</v>
      </c>
      <c r="U2898" s="9">
        <v>8.7590000000000003</v>
      </c>
      <c r="V2898" s="9">
        <v>8.7512000000000008</v>
      </c>
      <c r="W2898" s="9">
        <v>8.7199000000000009</v>
      </c>
      <c r="X2898" s="9">
        <v>8.7716999999999992</v>
      </c>
      <c r="Y2898" s="9">
        <v>8.9270999999999994</v>
      </c>
    </row>
    <row r="2899" spans="1:25" hidden="1" x14ac:dyDescent="0.3">
      <c r="A2899" t="s">
        <v>2993</v>
      </c>
      <c r="B2899" t="s">
        <v>2994</v>
      </c>
      <c r="C2899" t="s">
        <v>3140</v>
      </c>
      <c r="D2899" t="s">
        <v>29</v>
      </c>
      <c r="E2899" s="52">
        <f>Transportation!E2899/1000000</f>
        <v>1.2600000000000001E-5</v>
      </c>
      <c r="F2899" s="55">
        <f t="shared" si="315"/>
        <v>3.0461538461538498E-6</v>
      </c>
      <c r="G2899" s="57">
        <f t="shared" si="316"/>
        <v>3.0461538461538497E-7</v>
      </c>
      <c r="H2899" s="4">
        <f t="shared" si="317"/>
        <v>4.8461538461538511E-8</v>
      </c>
      <c r="I2899">
        <v>224200</v>
      </c>
      <c r="J2899">
        <f t="shared" si="320"/>
        <v>1.6615688001784124</v>
      </c>
      <c r="K2899" s="50">
        <f t="shared" si="318"/>
        <v>1915.9266977334114</v>
      </c>
      <c r="L2899" s="53">
        <f t="shared" si="319"/>
        <v>28.650996219444227</v>
      </c>
      <c r="M2899">
        <v>44.300000000000004</v>
      </c>
      <c r="N2899">
        <v>33.700000000000003</v>
      </c>
      <c r="O2899">
        <v>371</v>
      </c>
      <c r="P2899">
        <v>58.54</v>
      </c>
      <c r="Q2899">
        <v>31.26</v>
      </c>
      <c r="R2899" s="7">
        <v>11.026999999999999</v>
      </c>
      <c r="S2899" s="8">
        <v>186430</v>
      </c>
      <c r="T2899">
        <v>5</v>
      </c>
      <c r="U2899" s="9">
        <v>8.0972000000000008</v>
      </c>
      <c r="V2899" s="9">
        <v>8.1242000000000001</v>
      </c>
      <c r="W2899" s="9">
        <v>7.9911000000000003</v>
      </c>
      <c r="X2899" s="9">
        <v>8.0954999999999995</v>
      </c>
      <c r="Y2899" s="9">
        <v>8.4602000000000004</v>
      </c>
    </row>
    <row r="2900" spans="1:25" hidden="1" x14ac:dyDescent="0.3">
      <c r="A2900" t="s">
        <v>2993</v>
      </c>
      <c r="B2900" t="s">
        <v>2994</v>
      </c>
      <c r="C2900" t="s">
        <v>3141</v>
      </c>
      <c r="D2900" t="s">
        <v>29</v>
      </c>
      <c r="E2900" s="52">
        <f>Transportation!E2900/1000000</f>
        <v>1.4800000000000001E-5</v>
      </c>
      <c r="F2900" s="55">
        <f t="shared" si="315"/>
        <v>3.578021978021982E-6</v>
      </c>
      <c r="G2900" s="57">
        <f t="shared" si="316"/>
        <v>3.5780219780219819E-7</v>
      </c>
      <c r="H2900" s="4">
        <f t="shared" si="317"/>
        <v>5.6923076923076982E-8</v>
      </c>
      <c r="I2900">
        <v>313200</v>
      </c>
      <c r="J2900">
        <f t="shared" si="320"/>
        <v>1.3970866858237547</v>
      </c>
      <c r="K2900" s="50">
        <f t="shared" si="318"/>
        <v>2676.4863591886906</v>
      </c>
      <c r="L2900" s="53">
        <f t="shared" si="319"/>
        <v>33.653551114902733</v>
      </c>
      <c r="M2900">
        <v>69.900000000000006</v>
      </c>
      <c r="N2900">
        <v>37.5</v>
      </c>
      <c r="O2900">
        <v>320</v>
      </c>
      <c r="P2900">
        <v>43.05</v>
      </c>
      <c r="Q2900">
        <v>44.67</v>
      </c>
      <c r="R2900" s="7">
        <v>8.5424000000000007</v>
      </c>
      <c r="S2900" s="8">
        <v>187510</v>
      </c>
      <c r="T2900">
        <v>4</v>
      </c>
      <c r="U2900" s="9">
        <v>10.199</v>
      </c>
      <c r="V2900" s="9">
        <v>10.082000000000001</v>
      </c>
      <c r="W2900" s="9">
        <v>9.5465999999999998</v>
      </c>
      <c r="X2900" s="9">
        <v>9.9059000000000008</v>
      </c>
      <c r="Y2900" s="9">
        <v>10.265000000000001</v>
      </c>
    </row>
    <row r="2901" spans="1:25" hidden="1" x14ac:dyDescent="0.3">
      <c r="A2901" t="s">
        <v>2993</v>
      </c>
      <c r="B2901" t="s">
        <v>2994</v>
      </c>
      <c r="C2901" t="s">
        <v>3142</v>
      </c>
      <c r="D2901" t="s">
        <v>29</v>
      </c>
      <c r="E2901" s="52">
        <f>Transportation!E2901/1000000</f>
        <v>1.4700000000000002E-5</v>
      </c>
      <c r="F2901" s="55">
        <f t="shared" si="315"/>
        <v>3.5538461538461577E-6</v>
      </c>
      <c r="G2901" s="57">
        <f t="shared" si="316"/>
        <v>3.5538461538461581E-7</v>
      </c>
      <c r="H2901" s="4">
        <f t="shared" si="317"/>
        <v>5.6538461538461602E-8</v>
      </c>
      <c r="I2901">
        <v>320900</v>
      </c>
      <c r="J2901">
        <f t="shared" si="320"/>
        <v>1.3543503038329698</v>
      </c>
      <c r="K2901" s="50">
        <f t="shared" si="318"/>
        <v>2742.2875883258325</v>
      </c>
      <c r="L2901" s="53">
        <f t="shared" si="319"/>
        <v>33.426162256018259</v>
      </c>
      <c r="M2901">
        <v>47.5</v>
      </c>
      <c r="N2901">
        <v>46.5</v>
      </c>
      <c r="O2901">
        <v>447</v>
      </c>
      <c r="P2901">
        <v>56.14</v>
      </c>
      <c r="Q2901">
        <v>40.4</v>
      </c>
      <c r="R2901" s="7">
        <v>9.6</v>
      </c>
      <c r="S2901" s="8">
        <v>225860</v>
      </c>
      <c r="T2901">
        <v>4</v>
      </c>
      <c r="U2901" s="9">
        <v>11.016999999999999</v>
      </c>
      <c r="V2901" s="9">
        <v>11.010999999999999</v>
      </c>
      <c r="W2901" s="9">
        <v>10.52</v>
      </c>
      <c r="X2901" s="9">
        <v>11.004</v>
      </c>
      <c r="Y2901" s="9">
        <v>11.436</v>
      </c>
    </row>
    <row r="2902" spans="1:25" hidden="1" x14ac:dyDescent="0.3">
      <c r="A2902" t="s">
        <v>2993</v>
      </c>
      <c r="B2902" t="s">
        <v>2994</v>
      </c>
      <c r="C2902" t="s">
        <v>3143</v>
      </c>
      <c r="D2902" t="s">
        <v>29</v>
      </c>
      <c r="E2902" s="52">
        <f>Transportation!E2902/1000000</f>
        <v>1.66E-5</v>
      </c>
      <c r="F2902" s="55">
        <f t="shared" si="315"/>
        <v>4.0131868131868177E-6</v>
      </c>
      <c r="G2902" s="57">
        <f t="shared" si="316"/>
        <v>4.0131868131868172E-7</v>
      </c>
      <c r="H2902" s="4">
        <f t="shared" si="317"/>
        <v>6.3846153846153913E-8</v>
      </c>
      <c r="I2902">
        <v>600600</v>
      </c>
      <c r="J2902">
        <f t="shared" si="320"/>
        <v>0.81715821678321676</v>
      </c>
      <c r="K2902" s="50">
        <f t="shared" si="318"/>
        <v>5132.4958726970872</v>
      </c>
      <c r="L2902" s="53">
        <f t="shared" si="319"/>
        <v>37.746550574823338</v>
      </c>
      <c r="M2902">
        <v>67.3</v>
      </c>
      <c r="N2902">
        <v>73.2</v>
      </c>
      <c r="O2902">
        <v>519</v>
      </c>
      <c r="P2902">
        <v>43.13</v>
      </c>
      <c r="Q2902">
        <v>131.93</v>
      </c>
      <c r="R2902" s="7">
        <v>7.0869</v>
      </c>
      <c r="S2902" s="8">
        <v>159200</v>
      </c>
      <c r="T2902">
        <v>5</v>
      </c>
      <c r="U2902" s="9">
        <v>17.012</v>
      </c>
      <c r="V2902" s="9">
        <v>13.63</v>
      </c>
      <c r="W2902" s="9">
        <v>16.62</v>
      </c>
      <c r="X2902" s="9">
        <v>16.766999999999999</v>
      </c>
      <c r="Y2902" s="9">
        <v>17.013000000000002</v>
      </c>
    </row>
    <row r="2903" spans="1:25" hidden="1" x14ac:dyDescent="0.3">
      <c r="A2903" t="s">
        <v>2993</v>
      </c>
      <c r="B2903" t="s">
        <v>2994</v>
      </c>
      <c r="C2903" t="s">
        <v>3144</v>
      </c>
      <c r="D2903" t="s">
        <v>29</v>
      </c>
      <c r="E2903" s="52">
        <f>Transportation!E2903/1000000</f>
        <v>4.8100000000000005E-6</v>
      </c>
      <c r="F2903" s="55">
        <f t="shared" si="315"/>
        <v>1.1628571428571443E-6</v>
      </c>
      <c r="G2903" s="57">
        <f t="shared" si="316"/>
        <v>1.1628571428571443E-7</v>
      </c>
      <c r="H2903" s="4">
        <f t="shared" si="317"/>
        <v>1.850000000000002E-8</v>
      </c>
      <c r="I2903">
        <v>172900</v>
      </c>
      <c r="J2903">
        <f t="shared" si="320"/>
        <v>0.82249539473684219</v>
      </c>
      <c r="K2903" s="50">
        <f t="shared" si="318"/>
        <v>1477.5366906249189</v>
      </c>
      <c r="L2903" s="53">
        <f t="shared" si="319"/>
        <v>10.93740411234339</v>
      </c>
      <c r="M2903">
        <v>73.600000000000009</v>
      </c>
      <c r="N2903">
        <v>20.200000000000003</v>
      </c>
      <c r="O2903">
        <v>540</v>
      </c>
      <c r="P2903">
        <v>47.53</v>
      </c>
      <c r="Q2903">
        <v>42.17</v>
      </c>
      <c r="R2903" s="7">
        <v>26.806000000000001</v>
      </c>
      <c r="S2903" s="8">
        <v>209650</v>
      </c>
      <c r="T2903">
        <v>6</v>
      </c>
      <c r="U2903" s="9">
        <v>11.236000000000001</v>
      </c>
      <c r="V2903" s="9">
        <v>11.077999999999999</v>
      </c>
      <c r="W2903" s="9">
        <v>10.468999999999999</v>
      </c>
      <c r="X2903" s="9">
        <v>10.877000000000001</v>
      </c>
      <c r="Y2903" s="9">
        <v>11.335000000000001</v>
      </c>
    </row>
    <row r="2904" spans="1:25" hidden="1" x14ac:dyDescent="0.3">
      <c r="A2904" t="s">
        <v>2993</v>
      </c>
      <c r="B2904" t="s">
        <v>2994</v>
      </c>
      <c r="C2904" t="s">
        <v>3145</v>
      </c>
      <c r="D2904" t="s">
        <v>29</v>
      </c>
      <c r="E2904" s="52">
        <f>Transportation!E2904/1000000</f>
        <v>9.7499999999999998E-6</v>
      </c>
      <c r="F2904" s="55">
        <f t="shared" si="315"/>
        <v>2.3571428571428595E-6</v>
      </c>
      <c r="G2904" s="57">
        <f t="shared" si="316"/>
        <v>2.3571428571428596E-7</v>
      </c>
      <c r="H2904" s="4">
        <f t="shared" si="317"/>
        <v>3.7500000000000038E-8</v>
      </c>
      <c r="I2904">
        <v>1010000</v>
      </c>
      <c r="J2904">
        <f t="shared" si="320"/>
        <v>0.28540832301980196</v>
      </c>
      <c r="K2904" s="50">
        <f t="shared" si="318"/>
        <v>8631.070315391371</v>
      </c>
      <c r="L2904" s="53">
        <f t="shared" si="319"/>
        <v>22.170413741236601</v>
      </c>
      <c r="M2904">
        <v>534</v>
      </c>
      <c r="N2904">
        <v>43.7</v>
      </c>
      <c r="O2904">
        <v>520</v>
      </c>
      <c r="P2904">
        <v>48.66</v>
      </c>
      <c r="Q2904">
        <v>44.52</v>
      </c>
      <c r="R2904" s="7">
        <v>11.9</v>
      </c>
      <c r="S2904" s="8">
        <v>1167500</v>
      </c>
      <c r="T2904">
        <v>25</v>
      </c>
      <c r="U2904" s="9">
        <v>11.38</v>
      </c>
      <c r="V2904" s="9">
        <v>11.308</v>
      </c>
      <c r="W2904" s="9">
        <v>10.417999999999999</v>
      </c>
      <c r="X2904" s="9">
        <v>11.081</v>
      </c>
      <c r="Y2904" s="9">
        <v>12.144</v>
      </c>
    </row>
    <row r="2905" spans="1:25" hidden="1" x14ac:dyDescent="0.3">
      <c r="A2905" t="s">
        <v>2993</v>
      </c>
      <c r="B2905" t="s">
        <v>2994</v>
      </c>
      <c r="C2905" t="s">
        <v>3146</v>
      </c>
      <c r="D2905" t="s">
        <v>29</v>
      </c>
      <c r="E2905" s="52">
        <f>Transportation!E2905/1000000</f>
        <v>1.8700000000000001E-5</v>
      </c>
      <c r="F2905" s="55">
        <f t="shared" si="315"/>
        <v>4.520879120879126E-6</v>
      </c>
      <c r="G2905" s="57">
        <f t="shared" si="316"/>
        <v>4.5208791208791256E-7</v>
      </c>
      <c r="H2905" s="4">
        <f t="shared" si="317"/>
        <v>7.1923076923076997E-8</v>
      </c>
      <c r="I2905">
        <v>291500</v>
      </c>
      <c r="J2905">
        <f t="shared" si="320"/>
        <v>1.8966466981132075</v>
      </c>
      <c r="K2905" s="50">
        <f t="shared" si="318"/>
        <v>2491.0465316203808</v>
      </c>
      <c r="L2905" s="53">
        <f t="shared" si="319"/>
        <v>42.521716611397373</v>
      </c>
      <c r="M2905">
        <v>56.2</v>
      </c>
      <c r="N2905">
        <v>38.900000000000006</v>
      </c>
      <c r="O2905">
        <v>288</v>
      </c>
      <c r="P2905">
        <v>59.22</v>
      </c>
      <c r="Q2905">
        <v>39.880000000000003</v>
      </c>
      <c r="R2905" s="7">
        <v>7.4039999999999999</v>
      </c>
      <c r="S2905" s="8">
        <v>280340</v>
      </c>
      <c r="T2905">
        <v>5</v>
      </c>
      <c r="U2905" s="9">
        <v>7.6466000000000003</v>
      </c>
      <c r="V2905" s="9">
        <v>7.5297999999999998</v>
      </c>
      <c r="W2905" s="9">
        <v>7.2565999999999997</v>
      </c>
      <c r="X2905" s="9">
        <v>7.6246</v>
      </c>
      <c r="Y2905" s="9">
        <v>7.7817999999999996</v>
      </c>
    </row>
    <row r="2906" spans="1:25" hidden="1" x14ac:dyDescent="0.3">
      <c r="A2906" t="s">
        <v>2993</v>
      </c>
      <c r="B2906" t="s">
        <v>2994</v>
      </c>
      <c r="C2906" t="s">
        <v>3147</v>
      </c>
      <c r="D2906" t="s">
        <v>29</v>
      </c>
      <c r="E2906" s="52">
        <f>Transportation!E2906/1000000</f>
        <v>5.8699999999999997E-6</v>
      </c>
      <c r="F2906" s="55">
        <f t="shared" si="315"/>
        <v>1.4191208791208804E-6</v>
      </c>
      <c r="G2906" s="57">
        <f t="shared" si="316"/>
        <v>1.4191208791208805E-7</v>
      </c>
      <c r="H2906" s="4">
        <f t="shared" si="317"/>
        <v>2.2576923076923098E-8</v>
      </c>
      <c r="I2906">
        <v>305900</v>
      </c>
      <c r="J2906">
        <f t="shared" si="320"/>
        <v>0.56733818649885581</v>
      </c>
      <c r="K2906" s="50">
        <f t="shared" si="318"/>
        <v>2614.1033757210103</v>
      </c>
      <c r="L2906" s="53">
        <f t="shared" si="319"/>
        <v>13.347726016518855</v>
      </c>
      <c r="M2906">
        <v>153</v>
      </c>
      <c r="N2906">
        <v>24.700000000000003</v>
      </c>
      <c r="O2906">
        <v>537</v>
      </c>
      <c r="P2906">
        <v>48.81</v>
      </c>
      <c r="Q2906">
        <v>44.78</v>
      </c>
      <c r="R2906" s="7">
        <v>21.742999999999999</v>
      </c>
      <c r="S2906" s="8">
        <v>377550</v>
      </c>
      <c r="T2906">
        <v>7</v>
      </c>
      <c r="U2906" s="9">
        <v>12.177</v>
      </c>
      <c r="V2906" s="9">
        <v>11.814</v>
      </c>
      <c r="W2906" s="9">
        <v>11.182</v>
      </c>
      <c r="X2906" s="9">
        <v>11.791</v>
      </c>
      <c r="Y2906" s="9">
        <v>12.295</v>
      </c>
    </row>
    <row r="2907" spans="1:25" hidden="1" x14ac:dyDescent="0.3">
      <c r="A2907" t="s">
        <v>2993</v>
      </c>
      <c r="B2907" t="s">
        <v>2994</v>
      </c>
      <c r="C2907" t="s">
        <v>3148</v>
      </c>
      <c r="D2907" t="s">
        <v>29</v>
      </c>
      <c r="E2907" s="52">
        <f>Transportation!E2907/1000000</f>
        <v>1.8499999999999999E-5</v>
      </c>
      <c r="F2907" s="55">
        <f t="shared" si="315"/>
        <v>4.4725274725274767E-6</v>
      </c>
      <c r="G2907" s="57">
        <f t="shared" si="316"/>
        <v>4.4725274725274769E-7</v>
      </c>
      <c r="H2907" s="4">
        <f t="shared" si="317"/>
        <v>7.1153846153846224E-8</v>
      </c>
      <c r="I2907">
        <v>854500</v>
      </c>
      <c r="J2907">
        <f t="shared" si="320"/>
        <v>0.64009296372147451</v>
      </c>
      <c r="K2907" s="50">
        <f t="shared" si="318"/>
        <v>7302.2273113880465</v>
      </c>
      <c r="L2907" s="53">
        <f t="shared" si="319"/>
        <v>42.066938893628418</v>
      </c>
      <c r="M2907">
        <v>149</v>
      </c>
      <c r="N2907">
        <v>70.100000000000009</v>
      </c>
      <c r="O2907">
        <v>489</v>
      </c>
      <c r="P2907">
        <v>51.67</v>
      </c>
      <c r="Q2907">
        <v>39.200000000000003</v>
      </c>
      <c r="R2907" s="7">
        <v>6.9775999999999998</v>
      </c>
      <c r="S2907" s="8">
        <v>889650</v>
      </c>
      <c r="T2907">
        <v>9</v>
      </c>
      <c r="U2907" s="9">
        <v>13.548</v>
      </c>
      <c r="V2907" s="9">
        <v>13.321999999999999</v>
      </c>
      <c r="W2907" s="9">
        <v>12.497</v>
      </c>
      <c r="X2907" s="9">
        <v>12.798</v>
      </c>
      <c r="Y2907" s="9">
        <v>13.749000000000001</v>
      </c>
    </row>
    <row r="2908" spans="1:25" hidden="1" x14ac:dyDescent="0.3">
      <c r="A2908" t="s">
        <v>2993</v>
      </c>
      <c r="B2908" t="s">
        <v>2994</v>
      </c>
      <c r="C2908" t="s">
        <v>3149</v>
      </c>
      <c r="D2908" t="s">
        <v>29</v>
      </c>
      <c r="E2908" s="52">
        <f>Transportation!E2908/1000000</f>
        <v>9.9399999999999997E-6</v>
      </c>
      <c r="F2908" s="55">
        <f t="shared" si="315"/>
        <v>2.4030769230769256E-6</v>
      </c>
      <c r="G2908" s="57">
        <f t="shared" si="316"/>
        <v>2.4030769230769256E-7</v>
      </c>
      <c r="H2908" s="4">
        <f t="shared" si="317"/>
        <v>3.8230769230769265E-8</v>
      </c>
      <c r="I2908">
        <v>100100</v>
      </c>
      <c r="J2908">
        <f t="shared" si="320"/>
        <v>2.9358624125874124</v>
      </c>
      <c r="K2908" s="50">
        <f t="shared" si="318"/>
        <v>855.41597878284779</v>
      </c>
      <c r="L2908" s="53">
        <f t="shared" si="319"/>
        <v>22.602452573117105</v>
      </c>
      <c r="M2908">
        <v>23.5</v>
      </c>
      <c r="N2908">
        <v>20.6</v>
      </c>
      <c r="O2908">
        <v>302</v>
      </c>
      <c r="P2908">
        <v>57.05</v>
      </c>
      <c r="Q2908">
        <v>53.99</v>
      </c>
      <c r="R2908" s="7">
        <v>14.627000000000001</v>
      </c>
      <c r="S2908" s="8">
        <v>105000</v>
      </c>
      <c r="T2908">
        <v>2</v>
      </c>
      <c r="U2908" s="9">
        <v>8.5608000000000004</v>
      </c>
      <c r="V2908" s="9">
        <v>8.4967000000000006</v>
      </c>
      <c r="W2908" s="9">
        <v>8.4602000000000004</v>
      </c>
      <c r="X2908" s="9">
        <v>8.5122</v>
      </c>
      <c r="Y2908" s="9">
        <v>8.5640999999999998</v>
      </c>
    </row>
    <row r="2909" spans="1:25" hidden="1" x14ac:dyDescent="0.3">
      <c r="A2909" t="s">
        <v>2993</v>
      </c>
      <c r="B2909" t="s">
        <v>2994</v>
      </c>
      <c r="C2909" t="s">
        <v>3150</v>
      </c>
      <c r="D2909" t="s">
        <v>29</v>
      </c>
      <c r="E2909" s="52">
        <f>Transportation!E2909/1000000</f>
        <v>2.1500000000000001E-5</v>
      </c>
      <c r="F2909" s="55">
        <f t="shared" si="315"/>
        <v>5.1978021978022036E-6</v>
      </c>
      <c r="G2909" s="57">
        <f t="shared" si="316"/>
        <v>5.1978021978022038E-7</v>
      </c>
      <c r="H2909" s="4">
        <f t="shared" si="317"/>
        <v>8.269230769230778E-8</v>
      </c>
      <c r="I2909">
        <v>206800</v>
      </c>
      <c r="J2909">
        <f t="shared" si="320"/>
        <v>3.0737696445841394</v>
      </c>
      <c r="K2909" s="50">
        <f t="shared" si="318"/>
        <v>1767.2330111118174</v>
      </c>
      <c r="L2909" s="53">
        <f t="shared" si="319"/>
        <v>48.888604660162763</v>
      </c>
      <c r="M2909">
        <v>44.7</v>
      </c>
      <c r="N2909">
        <v>30.900000000000002</v>
      </c>
      <c r="O2909">
        <v>205</v>
      </c>
      <c r="P2909">
        <v>62.05</v>
      </c>
      <c r="Q2909">
        <v>129.72</v>
      </c>
      <c r="R2909" s="7">
        <v>6.6307</v>
      </c>
      <c r="S2909">
        <v>13008</v>
      </c>
      <c r="T2909">
        <v>6</v>
      </c>
      <c r="U2909" s="9">
        <v>5.8207000000000004</v>
      </c>
      <c r="V2909" s="9">
        <v>5.8177000000000003</v>
      </c>
      <c r="W2909" s="9">
        <v>5.7138999999999998</v>
      </c>
      <c r="X2909" s="9">
        <v>5.8213999999999997</v>
      </c>
      <c r="Y2909" s="9">
        <v>5.9821999999999997</v>
      </c>
    </row>
    <row r="2910" spans="1:25" hidden="1" x14ac:dyDescent="0.3">
      <c r="A2910" t="s">
        <v>2993</v>
      </c>
      <c r="B2910" t="s">
        <v>2994</v>
      </c>
      <c r="C2910" t="s">
        <v>3151</v>
      </c>
      <c r="D2910" t="s">
        <v>29</v>
      </c>
      <c r="E2910" s="52">
        <f>Transportation!E2910/1000000</f>
        <v>1.9900000000000003E-5</v>
      </c>
      <c r="F2910" s="55">
        <f t="shared" si="315"/>
        <v>4.8109890109890168E-6</v>
      </c>
      <c r="G2910" s="57">
        <f t="shared" si="316"/>
        <v>4.8109890109890166E-7</v>
      </c>
      <c r="H2910" s="4">
        <f t="shared" si="317"/>
        <v>7.6538461538461622E-8</v>
      </c>
      <c r="I2910">
        <v>616100</v>
      </c>
      <c r="J2910">
        <f t="shared" si="320"/>
        <v>0.95496017286154855</v>
      </c>
      <c r="K2910" s="50">
        <f t="shared" si="318"/>
        <v>5264.9528923887365</v>
      </c>
      <c r="L2910" s="53">
        <f t="shared" si="319"/>
        <v>45.25038291801112</v>
      </c>
      <c r="M2910">
        <v>91.9</v>
      </c>
      <c r="N2910">
        <v>64.3</v>
      </c>
      <c r="O2910">
        <v>447</v>
      </c>
      <c r="P2910">
        <v>57.62</v>
      </c>
      <c r="Q2910">
        <v>39.86</v>
      </c>
      <c r="R2910" s="7">
        <v>6.9513999999999996</v>
      </c>
      <c r="S2910" s="8">
        <v>624540</v>
      </c>
      <c r="T2910">
        <v>7</v>
      </c>
      <c r="U2910" s="9">
        <v>10.007999999999999</v>
      </c>
      <c r="V2910" s="9">
        <v>9.9670000000000005</v>
      </c>
      <c r="W2910" s="9">
        <v>9.2888999999999999</v>
      </c>
      <c r="X2910" s="9">
        <v>9.9575999999999993</v>
      </c>
      <c r="Y2910" s="9">
        <v>10.009</v>
      </c>
    </row>
    <row r="2911" spans="1:25" hidden="1" x14ac:dyDescent="0.3">
      <c r="A2911" t="s">
        <v>2993</v>
      </c>
      <c r="B2911" t="s">
        <v>2994</v>
      </c>
      <c r="C2911" t="s">
        <v>3152</v>
      </c>
      <c r="D2911" t="s">
        <v>29</v>
      </c>
      <c r="E2911" s="52">
        <f>Transportation!E2911/1000000</f>
        <v>1.15E-5</v>
      </c>
      <c r="F2911" s="55">
        <f t="shared" si="315"/>
        <v>2.7802197802197833E-6</v>
      </c>
      <c r="G2911" s="57">
        <f t="shared" si="316"/>
        <v>2.7802197802197831E-7</v>
      </c>
      <c r="H2911" s="4">
        <f t="shared" si="317"/>
        <v>4.4230769230769273E-8</v>
      </c>
      <c r="I2911">
        <v>207100</v>
      </c>
      <c r="J2911">
        <f t="shared" si="320"/>
        <v>1.6417277281506519</v>
      </c>
      <c r="K2911" s="50">
        <f t="shared" si="318"/>
        <v>1769.7966953639138</v>
      </c>
      <c r="L2911" s="53">
        <f t="shared" si="319"/>
        <v>26.149718771714969</v>
      </c>
      <c r="M2911">
        <v>30.5</v>
      </c>
      <c r="N2911">
        <v>37.5</v>
      </c>
      <c r="O2911">
        <v>466</v>
      </c>
      <c r="P2911">
        <v>55.99</v>
      </c>
      <c r="Q2911">
        <v>37.18</v>
      </c>
      <c r="R2911" s="7">
        <v>12.432</v>
      </c>
      <c r="S2911">
        <v>20085</v>
      </c>
      <c r="T2911">
        <v>4</v>
      </c>
      <c r="U2911" s="9">
        <v>11.352</v>
      </c>
      <c r="V2911" s="9">
        <v>11.317</v>
      </c>
      <c r="W2911" s="9">
        <v>10.826000000000001</v>
      </c>
      <c r="X2911" s="9">
        <v>11.208</v>
      </c>
      <c r="Y2911" s="9">
        <v>11.840999999999999</v>
      </c>
    </row>
    <row r="2912" spans="1:25" hidden="1" x14ac:dyDescent="0.3">
      <c r="A2912" t="s">
        <v>2993</v>
      </c>
      <c r="B2912" t="s">
        <v>2994</v>
      </c>
      <c r="C2912" t="s">
        <v>3153</v>
      </c>
      <c r="D2912" t="s">
        <v>29</v>
      </c>
      <c r="E2912" s="52">
        <f>Transportation!E2912/1000000</f>
        <v>9.630000000000001E-6</v>
      </c>
      <c r="F2912" s="55">
        <f t="shared" si="315"/>
        <v>2.3281318681318709E-6</v>
      </c>
      <c r="G2912" s="57">
        <f t="shared" si="316"/>
        <v>2.3281318681318707E-7</v>
      </c>
      <c r="H2912" s="4">
        <f t="shared" si="317"/>
        <v>3.7038461538461579E-8</v>
      </c>
      <c r="I2912">
        <v>196500</v>
      </c>
      <c r="J2912">
        <f t="shared" si="320"/>
        <v>1.4489290648854962</v>
      </c>
      <c r="K2912" s="50">
        <f t="shared" si="318"/>
        <v>1679.2131851231727</v>
      </c>
      <c r="L2912" s="53">
        <f t="shared" si="319"/>
        <v>21.897547110575232</v>
      </c>
      <c r="M2912">
        <v>34</v>
      </c>
      <c r="N2912">
        <v>33.700000000000003</v>
      </c>
      <c r="O2912">
        <v>484</v>
      </c>
      <c r="P2912">
        <v>55.18</v>
      </c>
      <c r="Q2912">
        <v>59.68</v>
      </c>
      <c r="R2912" s="7">
        <v>14.36</v>
      </c>
      <c r="S2912">
        <v>32955</v>
      </c>
      <c r="T2912">
        <v>4</v>
      </c>
      <c r="U2912" s="9">
        <v>8.2639999999999993</v>
      </c>
      <c r="V2912" s="9">
        <v>8.2939000000000007</v>
      </c>
      <c r="W2912" s="9">
        <v>8.2520000000000007</v>
      </c>
      <c r="X2912" s="9">
        <v>8.3300999999999998</v>
      </c>
      <c r="Y2912" s="9">
        <v>8.4602000000000004</v>
      </c>
    </row>
    <row r="2913" spans="1:25" hidden="1" x14ac:dyDescent="0.3">
      <c r="A2913" t="s">
        <v>3154</v>
      </c>
      <c r="B2913" t="s">
        <v>3155</v>
      </c>
      <c r="C2913" t="s">
        <v>3156</v>
      </c>
      <c r="D2913" t="s">
        <v>69</v>
      </c>
      <c r="E2913" s="52">
        <f>Transportation!E2913/1000000</f>
        <v>2.9900000000000002E-5</v>
      </c>
      <c r="F2913" s="55">
        <f t="shared" si="315"/>
        <v>7.2285714285714362E-6</v>
      </c>
      <c r="G2913" s="57">
        <f t="shared" si="316"/>
        <v>7.2285714285714362E-7</v>
      </c>
      <c r="H2913" s="4">
        <f t="shared" si="317"/>
        <v>1.1500000000000012E-7</v>
      </c>
      <c r="I2913">
        <v>523200</v>
      </c>
      <c r="J2913">
        <f t="shared" si="320"/>
        <v>1.6896114535550459</v>
      </c>
      <c r="K2913" s="50">
        <f>I2913*CVDRWA</f>
        <v>484.47739094780366</v>
      </c>
      <c r="L2913" s="53">
        <f t="shared" si="319"/>
        <v>7.3672069386048733</v>
      </c>
      <c r="M2913">
        <v>49.7</v>
      </c>
      <c r="N2913">
        <v>74.2</v>
      </c>
      <c r="O2913">
        <v>252</v>
      </c>
      <c r="P2913">
        <v>-1.96</v>
      </c>
      <c r="Q2913">
        <v>30.09</v>
      </c>
      <c r="R2913" s="7">
        <v>3.3956</v>
      </c>
      <c r="S2913" s="8">
        <v>353820</v>
      </c>
      <c r="T2913">
        <v>2</v>
      </c>
      <c r="U2913" s="9">
        <v>13.129</v>
      </c>
      <c r="V2913" s="9">
        <v>12.997</v>
      </c>
      <c r="W2913" s="9">
        <v>12.647</v>
      </c>
      <c r="X2913" s="9">
        <v>12.898</v>
      </c>
      <c r="Y2913" s="9">
        <v>13.148999999999999</v>
      </c>
    </row>
    <row r="2914" spans="1:25" hidden="1" x14ac:dyDescent="0.3">
      <c r="A2914" t="s">
        <v>3157</v>
      </c>
      <c r="B2914" t="s">
        <v>3158</v>
      </c>
      <c r="C2914" t="s">
        <v>3159</v>
      </c>
      <c r="D2914" t="s">
        <v>108</v>
      </c>
      <c r="E2914" s="52">
        <f>Transportation!E2914/1000000</f>
        <v>8.5199999999999997E-6</v>
      </c>
      <c r="F2914" s="55">
        <f t="shared" si="315"/>
        <v>2.059780219780222E-6</v>
      </c>
      <c r="G2914" s="57">
        <f t="shared" si="316"/>
        <v>2.0597802197802219E-7</v>
      </c>
      <c r="H2914" s="4">
        <f t="shared" si="317"/>
        <v>3.2769230769230802E-8</v>
      </c>
      <c r="I2914">
        <v>166100</v>
      </c>
      <c r="J2914">
        <f t="shared" si="320"/>
        <v>1.5165381998795904</v>
      </c>
      <c r="K2914" s="50">
        <f t="shared" ref="K2914:K2934" si="321">I2914*CVDSAU</f>
        <v>209.65447580763444</v>
      </c>
      <c r="L2914" s="53">
        <f t="shared" si="319"/>
        <v>2.8615411920420817</v>
      </c>
      <c r="M2914">
        <v>34.6</v>
      </c>
      <c r="N2914">
        <v>28.200000000000003</v>
      </c>
      <c r="O2914">
        <v>371</v>
      </c>
      <c r="P2914">
        <v>18.22</v>
      </c>
      <c r="Q2914">
        <v>42.5</v>
      </c>
      <c r="R2914" s="7">
        <v>13.141</v>
      </c>
      <c r="S2914">
        <v>11270</v>
      </c>
      <c r="T2914">
        <v>4</v>
      </c>
      <c r="U2914" s="9">
        <v>30.536999999999999</v>
      </c>
      <c r="V2914" s="9">
        <v>30.594000000000001</v>
      </c>
      <c r="W2914" s="9">
        <v>29.998999999999999</v>
      </c>
      <c r="X2914" s="9">
        <v>30.954999999999998</v>
      </c>
      <c r="Y2914" s="9">
        <v>31.164999999999999</v>
      </c>
    </row>
    <row r="2915" spans="1:25" hidden="1" x14ac:dyDescent="0.3">
      <c r="A2915" t="s">
        <v>3157</v>
      </c>
      <c r="B2915" t="s">
        <v>3158</v>
      </c>
      <c r="C2915" t="s">
        <v>3160</v>
      </c>
      <c r="D2915" t="s">
        <v>108</v>
      </c>
      <c r="E2915" s="52">
        <f>Transportation!E2915/1000000</f>
        <v>5.3199999999999999E-6</v>
      </c>
      <c r="F2915" s="55">
        <f t="shared" si="315"/>
        <v>1.2861538461538474E-6</v>
      </c>
      <c r="G2915" s="57">
        <f t="shared" si="316"/>
        <v>1.2861538461538474E-7</v>
      </c>
      <c r="H2915" s="4">
        <f t="shared" si="317"/>
        <v>2.0461538461538482E-8</v>
      </c>
      <c r="I2915">
        <v>117900</v>
      </c>
      <c r="J2915">
        <f t="shared" si="320"/>
        <v>1.3340779898218829</v>
      </c>
      <c r="K2915" s="50">
        <f t="shared" si="321"/>
        <v>148.81554905310117</v>
      </c>
      <c r="L2915" s="53">
        <f t="shared" si="319"/>
        <v>1.7867839368150089</v>
      </c>
      <c r="M2915">
        <v>20.700000000000003</v>
      </c>
      <c r="N2915">
        <v>25.900000000000002</v>
      </c>
      <c r="O2915">
        <v>504</v>
      </c>
      <c r="P2915">
        <v>21.44</v>
      </c>
      <c r="Q2915">
        <v>40.49</v>
      </c>
      <c r="R2915" s="7">
        <v>19.436</v>
      </c>
      <c r="S2915">
        <v>10292</v>
      </c>
      <c r="T2915">
        <v>2</v>
      </c>
      <c r="U2915" s="9">
        <v>24.556999999999999</v>
      </c>
      <c r="V2915" s="9">
        <v>24.783000000000001</v>
      </c>
      <c r="W2915" s="9">
        <v>23.867999999999999</v>
      </c>
      <c r="X2915" s="9">
        <v>25.030999999999999</v>
      </c>
      <c r="Y2915" s="9">
        <v>26.193000000000001</v>
      </c>
    </row>
    <row r="2916" spans="1:25" hidden="1" x14ac:dyDescent="0.3">
      <c r="A2916" t="s">
        <v>3157</v>
      </c>
      <c r="B2916" t="s">
        <v>3158</v>
      </c>
      <c r="C2916" t="s">
        <v>3161</v>
      </c>
      <c r="D2916" t="s">
        <v>108</v>
      </c>
      <c r="E2916" s="52">
        <f>Transportation!E2916/1000000</f>
        <v>5.6799999999999998E-6</v>
      </c>
      <c r="F2916" s="55">
        <f t="shared" si="315"/>
        <v>1.3731868131868146E-6</v>
      </c>
      <c r="G2916" s="57">
        <f t="shared" si="316"/>
        <v>1.3731868131868145E-7</v>
      </c>
      <c r="H2916" s="4">
        <f t="shared" si="317"/>
        <v>2.1846153846153868E-8</v>
      </c>
      <c r="I2916">
        <v>183100</v>
      </c>
      <c r="J2916">
        <f t="shared" si="320"/>
        <v>0.91715636264336431</v>
      </c>
      <c r="K2916" s="50">
        <f t="shared" si="321"/>
        <v>231.11218856338272</v>
      </c>
      <c r="L2916" s="53">
        <f t="shared" si="319"/>
        <v>1.9076941280280546</v>
      </c>
      <c r="M2916">
        <v>47.300000000000004</v>
      </c>
      <c r="N2916">
        <v>26.6</v>
      </c>
      <c r="O2916">
        <v>529</v>
      </c>
      <c r="P2916">
        <v>24.16</v>
      </c>
      <c r="Q2916">
        <v>47.31</v>
      </c>
      <c r="R2916" s="7">
        <v>19.890999999999998</v>
      </c>
      <c r="S2916">
        <v>6476.8</v>
      </c>
      <c r="T2916">
        <v>4</v>
      </c>
      <c r="U2916" s="9">
        <v>53.179000000000002</v>
      </c>
      <c r="V2916" s="9">
        <v>53.012999999999998</v>
      </c>
      <c r="W2916" s="9">
        <v>52.22</v>
      </c>
      <c r="X2916" s="9">
        <v>52.954999999999998</v>
      </c>
      <c r="Y2916" s="9">
        <v>53.512</v>
      </c>
    </row>
    <row r="2917" spans="1:25" hidden="1" x14ac:dyDescent="0.3">
      <c r="A2917" t="s">
        <v>3157</v>
      </c>
      <c r="B2917" t="s">
        <v>3158</v>
      </c>
      <c r="C2917" t="s">
        <v>3162</v>
      </c>
      <c r="D2917" t="s">
        <v>108</v>
      </c>
      <c r="E2917" s="52">
        <f>Transportation!E2917/1000000</f>
        <v>1.34E-5</v>
      </c>
      <c r="F2917" s="55">
        <f t="shared" si="315"/>
        <v>3.2395604395604432E-6</v>
      </c>
      <c r="G2917" s="57">
        <f t="shared" si="316"/>
        <v>3.2395604395604428E-7</v>
      </c>
      <c r="H2917" s="4">
        <f t="shared" si="317"/>
        <v>5.153846153846159E-8</v>
      </c>
      <c r="I2917">
        <v>526600</v>
      </c>
      <c r="J2917">
        <f t="shared" si="320"/>
        <v>0.75232819027725029</v>
      </c>
      <c r="K2917" s="50">
        <f t="shared" si="321"/>
        <v>664.68420806923723</v>
      </c>
      <c r="L2917" s="53">
        <f t="shared" si="319"/>
        <v>4.5005460062633684</v>
      </c>
      <c r="M2917">
        <v>86.300000000000011</v>
      </c>
      <c r="N2917">
        <v>56.7</v>
      </c>
      <c r="O2917">
        <v>491</v>
      </c>
      <c r="P2917">
        <v>25.41</v>
      </c>
      <c r="Q2917">
        <v>49.59</v>
      </c>
      <c r="R2917" s="7">
        <v>8.6628000000000007</v>
      </c>
      <c r="S2917">
        <v>3364.5</v>
      </c>
      <c r="T2917">
        <v>5</v>
      </c>
      <c r="U2917" s="9">
        <v>61.173000000000002</v>
      </c>
      <c r="V2917" s="9">
        <v>61.348999999999997</v>
      </c>
      <c r="W2917" s="9">
        <v>58.960999999999999</v>
      </c>
      <c r="X2917" s="9">
        <v>61.515999999999998</v>
      </c>
      <c r="Y2917" s="9">
        <v>62.439</v>
      </c>
    </row>
    <row r="2918" spans="1:25" hidden="1" x14ac:dyDescent="0.3">
      <c r="A2918" t="s">
        <v>3157</v>
      </c>
      <c r="B2918" t="s">
        <v>3158</v>
      </c>
      <c r="C2918" t="s">
        <v>3163</v>
      </c>
      <c r="D2918" t="s">
        <v>108</v>
      </c>
      <c r="E2918" s="52">
        <f>Transportation!E2918/1000000</f>
        <v>7.8399999999999995E-6</v>
      </c>
      <c r="F2918" s="55">
        <f t="shared" si="315"/>
        <v>1.8953846153846172E-6</v>
      </c>
      <c r="G2918" s="57">
        <f t="shared" si="316"/>
        <v>1.8953846153846172E-7</v>
      </c>
      <c r="H2918" s="4">
        <f t="shared" si="317"/>
        <v>3.0153846153846181E-8</v>
      </c>
      <c r="I2918">
        <v>131600</v>
      </c>
      <c r="J2918">
        <f t="shared" si="320"/>
        <v>1.7613414893617021</v>
      </c>
      <c r="K2918" s="50">
        <f t="shared" si="321"/>
        <v>166.10794109743946</v>
      </c>
      <c r="L2918" s="53">
        <f t="shared" si="319"/>
        <v>2.6331552753063292</v>
      </c>
      <c r="M2918">
        <v>21.700000000000003</v>
      </c>
      <c r="N2918">
        <v>28.200000000000003</v>
      </c>
      <c r="O2918">
        <v>454</v>
      </c>
      <c r="P2918">
        <v>30.99</v>
      </c>
      <c r="Q2918">
        <v>41.03</v>
      </c>
      <c r="R2918" s="7">
        <v>16.093</v>
      </c>
      <c r="S2918">
        <v>472.9</v>
      </c>
      <c r="T2918">
        <v>3</v>
      </c>
      <c r="U2918" s="9">
        <v>34.631999999999998</v>
      </c>
      <c r="V2918" s="9">
        <v>34.228000000000002</v>
      </c>
      <c r="W2918" s="9">
        <v>32.234999999999999</v>
      </c>
      <c r="X2918" s="9">
        <v>34.18</v>
      </c>
      <c r="Y2918" s="9">
        <v>34.918999999999997</v>
      </c>
    </row>
    <row r="2919" spans="1:25" hidden="1" x14ac:dyDescent="0.3">
      <c r="A2919" t="s">
        <v>3157</v>
      </c>
      <c r="B2919" t="s">
        <v>3158</v>
      </c>
      <c r="C2919" t="s">
        <v>3164</v>
      </c>
      <c r="D2919" t="s">
        <v>108</v>
      </c>
      <c r="E2919" s="52">
        <f>Transportation!E2919/1000000</f>
        <v>8.9000000000000012E-6</v>
      </c>
      <c r="F2919" s="55">
        <f t="shared" si="315"/>
        <v>2.1516483516483542E-6</v>
      </c>
      <c r="G2919" s="57">
        <f t="shared" si="316"/>
        <v>2.1516483516483541E-7</v>
      </c>
      <c r="H2919" s="4">
        <f t="shared" si="317"/>
        <v>3.4230769230769269E-8</v>
      </c>
      <c r="I2919">
        <v>329000</v>
      </c>
      <c r="J2919">
        <f t="shared" si="320"/>
        <v>0.7997928191489363</v>
      </c>
      <c r="K2919" s="50">
        <f t="shared" si="321"/>
        <v>415.26985274359862</v>
      </c>
      <c r="L2919" s="53">
        <f t="shared" si="319"/>
        <v>2.9891686161002973</v>
      </c>
      <c r="M2919">
        <v>58.5</v>
      </c>
      <c r="N2919">
        <v>43</v>
      </c>
      <c r="O2919">
        <v>585</v>
      </c>
      <c r="P2919">
        <v>26.36</v>
      </c>
      <c r="Q2919">
        <v>43.96</v>
      </c>
      <c r="R2919" s="7">
        <v>13.597</v>
      </c>
      <c r="S2919">
        <v>14153</v>
      </c>
      <c r="T2919">
        <v>6</v>
      </c>
      <c r="U2919" s="9">
        <v>49.267000000000003</v>
      </c>
      <c r="V2919" s="9">
        <v>49.25</v>
      </c>
      <c r="W2919" s="9">
        <v>48.284999999999997</v>
      </c>
      <c r="X2919" s="9">
        <v>49.137</v>
      </c>
      <c r="Y2919" s="9">
        <v>52.087000000000003</v>
      </c>
    </row>
    <row r="2920" spans="1:25" hidden="1" x14ac:dyDescent="0.3">
      <c r="A2920" t="s">
        <v>3157</v>
      </c>
      <c r="B2920" t="s">
        <v>3158</v>
      </c>
      <c r="C2920" t="s">
        <v>3165</v>
      </c>
      <c r="D2920" t="s">
        <v>108</v>
      </c>
      <c r="E2920" s="52">
        <f>Transportation!E2920/1000000</f>
        <v>1.08E-5</v>
      </c>
      <c r="F2920" s="55">
        <f t="shared" si="315"/>
        <v>2.6109890109890137E-6</v>
      </c>
      <c r="G2920" s="57">
        <f t="shared" si="316"/>
        <v>2.6109890109890138E-7</v>
      </c>
      <c r="H2920" s="4">
        <f t="shared" si="317"/>
        <v>4.153846153846158E-8</v>
      </c>
      <c r="I2920">
        <v>1083000</v>
      </c>
      <c r="J2920">
        <f t="shared" si="320"/>
        <v>0.29483476454293628</v>
      </c>
      <c r="K2920" s="50">
        <f t="shared" si="321"/>
        <v>1366.9825243809037</v>
      </c>
      <c r="L2920" s="53">
        <f t="shared" si="319"/>
        <v>3.6273057363913717</v>
      </c>
      <c r="M2920">
        <v>306</v>
      </c>
      <c r="N2920">
        <v>61.900000000000006</v>
      </c>
      <c r="O2920">
        <v>657</v>
      </c>
      <c r="P2920">
        <v>26.44</v>
      </c>
      <c r="Q2920">
        <v>50.1</v>
      </c>
      <c r="R2920" s="7">
        <v>10.606</v>
      </c>
      <c r="S2920">
        <v>4187.5</v>
      </c>
      <c r="T2920">
        <v>14</v>
      </c>
      <c r="U2920" s="9">
        <v>40.628999999999998</v>
      </c>
      <c r="V2920" s="9">
        <v>21.23</v>
      </c>
      <c r="W2920" s="9">
        <v>38.866999999999997</v>
      </c>
      <c r="X2920" s="9">
        <v>40.281999999999996</v>
      </c>
      <c r="Y2920" s="9">
        <v>42.51</v>
      </c>
    </row>
    <row r="2921" spans="1:25" hidden="1" x14ac:dyDescent="0.3">
      <c r="A2921" t="s">
        <v>3157</v>
      </c>
      <c r="B2921" t="s">
        <v>3158</v>
      </c>
      <c r="C2921" t="s">
        <v>3167</v>
      </c>
      <c r="D2921" t="s">
        <v>108</v>
      </c>
      <c r="E2921" s="52">
        <f>Transportation!E2921/1000000</f>
        <v>6.7800000000000003E-6</v>
      </c>
      <c r="F2921" s="55">
        <f t="shared" si="315"/>
        <v>1.6391208791208809E-6</v>
      </c>
      <c r="G2921" s="57">
        <f t="shared" si="316"/>
        <v>1.6391208791208809E-7</v>
      </c>
      <c r="H2921" s="4">
        <f t="shared" si="317"/>
        <v>2.6076923076923103E-8</v>
      </c>
      <c r="I2921">
        <v>195000</v>
      </c>
      <c r="J2921">
        <f t="shared" si="320"/>
        <v>1.0279653461538463</v>
      </c>
      <c r="K2921" s="50">
        <f t="shared" si="321"/>
        <v>246.13258749240649</v>
      </c>
      <c r="L2921" s="53">
        <f t="shared" si="319"/>
        <v>2.2771419345123616</v>
      </c>
      <c r="M2921">
        <v>42.400000000000006</v>
      </c>
      <c r="N2921">
        <v>30</v>
      </c>
      <c r="O2921">
        <v>533</v>
      </c>
      <c r="P2921">
        <v>28.43</v>
      </c>
      <c r="Q2921">
        <v>45.97</v>
      </c>
      <c r="R2921" s="7">
        <v>17.779</v>
      </c>
      <c r="S2921">
        <v>1965.6</v>
      </c>
      <c r="T2921">
        <v>3</v>
      </c>
      <c r="U2921" s="9">
        <v>51.610999999999997</v>
      </c>
      <c r="V2921" s="9">
        <v>51.628</v>
      </c>
      <c r="W2921" s="9">
        <v>50.569000000000003</v>
      </c>
      <c r="X2921" s="9">
        <v>51.595999999999997</v>
      </c>
      <c r="Y2921" s="9">
        <v>52.042000000000002</v>
      </c>
    </row>
    <row r="2922" spans="1:25" hidden="1" x14ac:dyDescent="0.3">
      <c r="A2922" t="s">
        <v>3157</v>
      </c>
      <c r="B2922" t="s">
        <v>3158</v>
      </c>
      <c r="C2922" t="s">
        <v>3166</v>
      </c>
      <c r="D2922" t="s">
        <v>108</v>
      </c>
      <c r="E2922" s="52">
        <f>Transportation!E2922/1000000</f>
        <v>6.4000000000000006E-6</v>
      </c>
      <c r="F2922" s="55">
        <f t="shared" si="315"/>
        <v>1.5472527472527489E-6</v>
      </c>
      <c r="G2922" s="57">
        <f t="shared" si="316"/>
        <v>1.5472527472527489E-7</v>
      </c>
      <c r="H2922" s="4">
        <f t="shared" si="317"/>
        <v>2.4615384615384642E-8</v>
      </c>
      <c r="I2922">
        <v>232700</v>
      </c>
      <c r="J2922">
        <f t="shared" si="320"/>
        <v>0.81314310270734858</v>
      </c>
      <c r="K2922" s="50">
        <f t="shared" si="321"/>
        <v>293.71822107427175</v>
      </c>
      <c r="L2922" s="53">
        <f t="shared" si="319"/>
        <v>2.1495145104541464</v>
      </c>
      <c r="M2922">
        <v>54</v>
      </c>
      <c r="N2922">
        <v>31.700000000000003</v>
      </c>
      <c r="O2922">
        <v>556</v>
      </c>
      <c r="P2922">
        <v>27.53</v>
      </c>
      <c r="Q2922">
        <v>41.69</v>
      </c>
      <c r="R2922" s="7">
        <v>17.556000000000001</v>
      </c>
      <c r="S2922">
        <v>2177</v>
      </c>
      <c r="T2922">
        <v>4</v>
      </c>
      <c r="U2922" s="9">
        <v>51.017000000000003</v>
      </c>
      <c r="V2922" s="9">
        <v>50.668999999999997</v>
      </c>
      <c r="W2922" s="9">
        <v>48.195</v>
      </c>
      <c r="X2922" s="9">
        <v>49.74</v>
      </c>
      <c r="Y2922" s="9">
        <v>51.506999999999998</v>
      </c>
    </row>
    <row r="2923" spans="1:25" hidden="1" x14ac:dyDescent="0.3">
      <c r="A2923" t="s">
        <v>3157</v>
      </c>
      <c r="B2923" t="s">
        <v>3158</v>
      </c>
      <c r="C2923" t="s">
        <v>3168</v>
      </c>
      <c r="D2923" t="s">
        <v>108</v>
      </c>
      <c r="E2923" s="52">
        <f>Transportation!E2923/1000000</f>
        <v>2.3700000000000003E-5</v>
      </c>
      <c r="F2923" s="55">
        <f t="shared" si="315"/>
        <v>5.7296703296703366E-6</v>
      </c>
      <c r="G2923" s="57">
        <f t="shared" si="316"/>
        <v>5.729670329670336E-7</v>
      </c>
      <c r="H2923" s="4">
        <f t="shared" si="317"/>
        <v>9.1153846153846257E-8</v>
      </c>
      <c r="I2923">
        <v>3171000</v>
      </c>
      <c r="J2923">
        <f t="shared" si="320"/>
        <v>0.22097110927152322</v>
      </c>
      <c r="K2923" s="50">
        <f t="shared" si="321"/>
        <v>4002.4945381457487</v>
      </c>
      <c r="L2923" s="53">
        <f t="shared" si="319"/>
        <v>7.9599209215255122</v>
      </c>
      <c r="M2923">
        <v>384</v>
      </c>
      <c r="N2923">
        <v>162</v>
      </c>
      <c r="O2923">
        <v>617</v>
      </c>
      <c r="P2923">
        <v>21.54</v>
      </c>
      <c r="Q2923">
        <v>39.200000000000003</v>
      </c>
      <c r="R2923" s="7">
        <v>3.8098999999999998</v>
      </c>
      <c r="S2923">
        <v>41825</v>
      </c>
      <c r="T2923">
        <v>12</v>
      </c>
      <c r="U2923" s="9">
        <v>31.79</v>
      </c>
      <c r="V2923" s="9">
        <v>28.823</v>
      </c>
      <c r="W2923" s="9">
        <v>30.419</v>
      </c>
      <c r="X2923" s="9">
        <v>30.978999999999999</v>
      </c>
      <c r="Y2923" s="9">
        <v>32.142000000000003</v>
      </c>
    </row>
    <row r="2924" spans="1:25" hidden="1" x14ac:dyDescent="0.3">
      <c r="A2924" t="s">
        <v>3157</v>
      </c>
      <c r="B2924" t="s">
        <v>3158</v>
      </c>
      <c r="C2924" t="s">
        <v>3169</v>
      </c>
      <c r="D2924" t="s">
        <v>108</v>
      </c>
      <c r="E2924" s="52">
        <f>Transportation!E2924/1000000</f>
        <v>6.6500000000000007E-6</v>
      </c>
      <c r="F2924" s="55">
        <f t="shared" si="315"/>
        <v>1.6076923076923095E-6</v>
      </c>
      <c r="G2924" s="57">
        <f t="shared" si="316"/>
        <v>1.6076923076923095E-7</v>
      </c>
      <c r="H2924" s="4">
        <f t="shared" si="317"/>
        <v>2.5576923076923105E-8</v>
      </c>
      <c r="I2924">
        <v>191100</v>
      </c>
      <c r="J2924">
        <f t="shared" si="320"/>
        <v>1.028831730769231</v>
      </c>
      <c r="K2924" s="50">
        <f t="shared" si="321"/>
        <v>241.20993574255834</v>
      </c>
      <c r="L2924" s="53">
        <f t="shared" si="319"/>
        <v>2.2334799210187617</v>
      </c>
      <c r="M2924">
        <v>43</v>
      </c>
      <c r="N2924">
        <v>29.1</v>
      </c>
      <c r="O2924">
        <v>533</v>
      </c>
      <c r="P2924">
        <v>26.99</v>
      </c>
      <c r="Q2924">
        <v>49.64</v>
      </c>
      <c r="R2924" s="7">
        <v>18.302</v>
      </c>
      <c r="S2924">
        <v>1034.5999999999999</v>
      </c>
      <c r="T2924">
        <v>4</v>
      </c>
      <c r="U2924" s="9">
        <v>38.978999999999999</v>
      </c>
      <c r="V2924" s="9">
        <v>23.402999999999999</v>
      </c>
      <c r="W2924" s="9">
        <v>38.500999999999998</v>
      </c>
      <c r="X2924" s="9">
        <v>39.732999999999997</v>
      </c>
      <c r="Y2924" s="9">
        <v>40.965000000000003</v>
      </c>
    </row>
    <row r="2925" spans="1:25" hidden="1" x14ac:dyDescent="0.3">
      <c r="A2925" t="s">
        <v>3157</v>
      </c>
      <c r="B2925" t="s">
        <v>3158</v>
      </c>
      <c r="C2925" t="s">
        <v>3170</v>
      </c>
      <c r="D2925" t="s">
        <v>108</v>
      </c>
      <c r="E2925" s="52">
        <f>Transportation!E2925/1000000</f>
        <v>8.6099999999999989E-6</v>
      </c>
      <c r="F2925" s="55">
        <f t="shared" si="315"/>
        <v>2.0815384615384635E-6</v>
      </c>
      <c r="G2925" s="57">
        <f t="shared" si="316"/>
        <v>2.0815384615384635E-7</v>
      </c>
      <c r="H2925" s="4">
        <f t="shared" si="317"/>
        <v>3.3115384615384642E-8</v>
      </c>
      <c r="I2925">
        <v>311600</v>
      </c>
      <c r="J2925">
        <f t="shared" si="320"/>
        <v>0.81693799342105256</v>
      </c>
      <c r="K2925" s="50">
        <f t="shared" si="321"/>
        <v>393.3072526288916</v>
      </c>
      <c r="L2925" s="53">
        <f t="shared" si="319"/>
        <v>2.8917687398453435</v>
      </c>
      <c r="M2925">
        <v>71.2</v>
      </c>
      <c r="N2925">
        <v>36.9</v>
      </c>
      <c r="O2925">
        <v>458</v>
      </c>
      <c r="P2925">
        <v>18.28</v>
      </c>
      <c r="Q2925">
        <v>42.76</v>
      </c>
      <c r="R2925" s="7">
        <v>12.39</v>
      </c>
      <c r="S2925">
        <v>19715</v>
      </c>
      <c r="T2925">
        <v>7</v>
      </c>
      <c r="U2925" s="9">
        <v>33.203000000000003</v>
      </c>
      <c r="V2925" s="9">
        <v>33.177999999999997</v>
      </c>
      <c r="W2925" s="9">
        <v>32.094999999999999</v>
      </c>
      <c r="X2925" s="9">
        <v>32.930999999999997</v>
      </c>
      <c r="Y2925" s="9">
        <v>34.134</v>
      </c>
    </row>
    <row r="2926" spans="1:25" hidden="1" x14ac:dyDescent="0.3">
      <c r="A2926" t="s">
        <v>3157</v>
      </c>
      <c r="B2926" t="s">
        <v>3158</v>
      </c>
      <c r="C2926" t="s">
        <v>3171</v>
      </c>
      <c r="D2926" t="s">
        <v>108</v>
      </c>
      <c r="E2926" s="52">
        <f>Transportation!E2926/1000000</f>
        <v>2.8E-5</v>
      </c>
      <c r="F2926" s="55">
        <f t="shared" si="315"/>
        <v>6.7692307692307763E-6</v>
      </c>
      <c r="G2926" s="57">
        <f t="shared" si="316"/>
        <v>6.7692307692307765E-7</v>
      </c>
      <c r="H2926" s="4">
        <f t="shared" si="317"/>
        <v>1.0769230769230779E-7</v>
      </c>
      <c r="I2926">
        <v>1326000</v>
      </c>
      <c r="J2926">
        <f t="shared" si="320"/>
        <v>0.62430656108597282</v>
      </c>
      <c r="K2926" s="50">
        <f t="shared" si="321"/>
        <v>1673.7015949483641</v>
      </c>
      <c r="L2926" s="53">
        <f t="shared" si="319"/>
        <v>9.4041259832368898</v>
      </c>
      <c r="M2926">
        <v>92.9</v>
      </c>
      <c r="N2926">
        <v>138</v>
      </c>
      <c r="O2926">
        <v>481</v>
      </c>
      <c r="P2926">
        <v>21.42</v>
      </c>
      <c r="Q2926">
        <v>39.83</v>
      </c>
      <c r="R2926" s="7">
        <v>3.4950000000000001</v>
      </c>
      <c r="S2926">
        <v>30883</v>
      </c>
      <c r="T2926">
        <v>6</v>
      </c>
      <c r="U2926" s="9">
        <v>29.524999999999999</v>
      </c>
      <c r="V2926" s="9">
        <v>29.69</v>
      </c>
      <c r="W2926" s="9">
        <v>28.501000000000001</v>
      </c>
      <c r="X2926" s="9">
        <v>29.812000000000001</v>
      </c>
      <c r="Y2926" s="9">
        <v>31.164999999999999</v>
      </c>
    </row>
    <row r="2927" spans="1:25" hidden="1" x14ac:dyDescent="0.3">
      <c r="A2927" t="s">
        <v>3157</v>
      </c>
      <c r="B2927" t="s">
        <v>3158</v>
      </c>
      <c r="C2927" t="s">
        <v>3172</v>
      </c>
      <c r="D2927" t="s">
        <v>108</v>
      </c>
      <c r="E2927" s="52">
        <f>Transportation!E2927/1000000</f>
        <v>1.15E-5</v>
      </c>
      <c r="F2927" s="55">
        <f t="shared" si="315"/>
        <v>2.7802197802197833E-6</v>
      </c>
      <c r="G2927" s="57">
        <f t="shared" si="316"/>
        <v>2.7802197802197831E-7</v>
      </c>
      <c r="H2927" s="4">
        <f t="shared" si="317"/>
        <v>4.4230769230769273E-8</v>
      </c>
      <c r="I2927">
        <v>885000</v>
      </c>
      <c r="J2927">
        <f t="shared" si="320"/>
        <v>0.38418283898305083</v>
      </c>
      <c r="K2927" s="50">
        <f t="shared" si="321"/>
        <v>1117.0632816963064</v>
      </c>
      <c r="L2927" s="53">
        <f t="shared" si="319"/>
        <v>3.8624088859722931</v>
      </c>
      <c r="M2927">
        <v>164</v>
      </c>
      <c r="N2927">
        <v>69.2</v>
      </c>
      <c r="O2927">
        <v>584</v>
      </c>
      <c r="P2927">
        <v>24.48</v>
      </c>
      <c r="Q2927">
        <v>39.6</v>
      </c>
      <c r="R2927" s="7">
        <v>8.4336000000000002</v>
      </c>
      <c r="S2927">
        <v>10029</v>
      </c>
      <c r="T2927">
        <v>8</v>
      </c>
      <c r="U2927" s="9">
        <v>32.819000000000003</v>
      </c>
      <c r="V2927" s="9">
        <v>32.729999999999997</v>
      </c>
      <c r="W2927" s="9">
        <v>31.491</v>
      </c>
      <c r="X2927" s="9">
        <v>32.860999999999997</v>
      </c>
      <c r="Y2927" s="9">
        <v>34.595999999999997</v>
      </c>
    </row>
    <row r="2928" spans="1:25" hidden="1" x14ac:dyDescent="0.3">
      <c r="A2928" t="s">
        <v>3157</v>
      </c>
      <c r="B2928" t="s">
        <v>3158</v>
      </c>
      <c r="C2928" t="s">
        <v>3173</v>
      </c>
      <c r="D2928" t="s">
        <v>108</v>
      </c>
      <c r="E2928" s="52">
        <f>Transportation!E2928/1000000</f>
        <v>5.9599999999999997E-6</v>
      </c>
      <c r="F2928" s="55">
        <f t="shared" si="315"/>
        <v>1.4408791208791223E-6</v>
      </c>
      <c r="G2928" s="57">
        <f t="shared" si="316"/>
        <v>1.4408791208791224E-7</v>
      </c>
      <c r="H2928" s="4">
        <f t="shared" si="317"/>
        <v>2.2923076923076945E-8</v>
      </c>
      <c r="I2928">
        <v>177000</v>
      </c>
      <c r="J2928">
        <f t="shared" si="320"/>
        <v>0.9955346610169491</v>
      </c>
      <c r="K2928" s="50">
        <f t="shared" si="321"/>
        <v>223.41265633926128</v>
      </c>
      <c r="L2928" s="53">
        <f t="shared" si="319"/>
        <v>2.0017353878604234</v>
      </c>
      <c r="M2928">
        <v>34</v>
      </c>
      <c r="N2928">
        <v>30.400000000000002</v>
      </c>
      <c r="O2928">
        <v>534</v>
      </c>
      <c r="P2928">
        <v>17.53</v>
      </c>
      <c r="Q2928">
        <v>44.19</v>
      </c>
      <c r="R2928" s="7">
        <v>17.573</v>
      </c>
      <c r="S2928">
        <v>1480.9</v>
      </c>
      <c r="T2928">
        <v>3</v>
      </c>
      <c r="U2928" s="9">
        <v>40.207999999999998</v>
      </c>
      <c r="V2928" s="9">
        <v>39.97</v>
      </c>
      <c r="W2928" s="9">
        <v>38.456000000000003</v>
      </c>
      <c r="X2928" s="9">
        <v>39.780999999999999</v>
      </c>
      <c r="Y2928" s="9">
        <v>40.600999999999999</v>
      </c>
    </row>
    <row r="2929" spans="1:25" hidden="1" x14ac:dyDescent="0.3">
      <c r="A2929" t="s">
        <v>3157</v>
      </c>
      <c r="B2929" t="s">
        <v>3158</v>
      </c>
      <c r="C2929" t="s">
        <v>3174</v>
      </c>
      <c r="D2929" t="s">
        <v>108</v>
      </c>
      <c r="E2929" s="52">
        <f>Transportation!E2929/1000000</f>
        <v>2.9100000000000003E-5</v>
      </c>
      <c r="F2929" s="55">
        <f t="shared" si="315"/>
        <v>7.0351648351648432E-6</v>
      </c>
      <c r="G2929" s="57">
        <f t="shared" si="316"/>
        <v>7.0351648351648426E-7</v>
      </c>
      <c r="H2929" s="4">
        <f t="shared" si="317"/>
        <v>1.1192307692307704E-7</v>
      </c>
      <c r="I2929">
        <v>4519000</v>
      </c>
      <c r="J2929">
        <f t="shared" si="320"/>
        <v>0.19038557479530871</v>
      </c>
      <c r="K2929" s="50">
        <f t="shared" si="321"/>
        <v>5703.9649378368458</v>
      </c>
      <c r="L2929" s="53">
        <f t="shared" si="319"/>
        <v>9.7735737897211958</v>
      </c>
      <c r="M2929">
        <v>766</v>
      </c>
      <c r="N2929">
        <v>163</v>
      </c>
      <c r="O2929">
        <v>567</v>
      </c>
      <c r="P2929">
        <v>24.69</v>
      </c>
      <c r="Q2929">
        <v>46.74</v>
      </c>
      <c r="R2929" s="7">
        <v>3.4739</v>
      </c>
      <c r="S2929">
        <v>32206</v>
      </c>
      <c r="T2929">
        <v>20</v>
      </c>
      <c r="U2929" s="9">
        <v>44.753</v>
      </c>
      <c r="V2929" s="9">
        <v>44.781999999999996</v>
      </c>
      <c r="W2929" s="9">
        <v>43.371000000000002</v>
      </c>
      <c r="X2929" s="9">
        <v>44.817999999999998</v>
      </c>
      <c r="Y2929" s="9">
        <v>47.161000000000001</v>
      </c>
    </row>
    <row r="2930" spans="1:25" hidden="1" x14ac:dyDescent="0.3">
      <c r="A2930" t="s">
        <v>3157</v>
      </c>
      <c r="B2930" t="s">
        <v>3158</v>
      </c>
      <c r="C2930" t="s">
        <v>3175</v>
      </c>
      <c r="D2930" t="s">
        <v>108</v>
      </c>
      <c r="E2930" s="52">
        <f>Transportation!E2930/1000000</f>
        <v>4.9000000000000005E-6</v>
      </c>
      <c r="F2930" s="55">
        <f t="shared" si="315"/>
        <v>1.1846153846153859E-6</v>
      </c>
      <c r="G2930" s="57">
        <f t="shared" si="316"/>
        <v>1.184615384615386E-7</v>
      </c>
      <c r="H2930" s="4">
        <f t="shared" si="317"/>
        <v>1.8846153846153867E-8</v>
      </c>
      <c r="I2930">
        <v>100000</v>
      </c>
      <c r="J2930">
        <f t="shared" si="320"/>
        <v>1.4487033750000002</v>
      </c>
      <c r="K2930" s="50">
        <f t="shared" si="321"/>
        <v>126.22183973969564</v>
      </c>
      <c r="L2930" s="53">
        <f t="shared" si="319"/>
        <v>1.6457220470664562</v>
      </c>
      <c r="M2930">
        <v>25.200000000000003</v>
      </c>
      <c r="N2930">
        <v>19.900000000000002</v>
      </c>
      <c r="O2930">
        <v>515</v>
      </c>
      <c r="P2930">
        <v>29.98</v>
      </c>
      <c r="Q2930">
        <v>40.200000000000003</v>
      </c>
      <c r="R2930" s="7">
        <v>25.824000000000002</v>
      </c>
      <c r="S2930">
        <v>2756.6</v>
      </c>
      <c r="T2930">
        <v>4</v>
      </c>
      <c r="U2930" s="9">
        <v>58.188000000000002</v>
      </c>
      <c r="V2930" s="9">
        <v>57.674999999999997</v>
      </c>
      <c r="W2930" s="9">
        <v>52.176000000000002</v>
      </c>
      <c r="X2930" s="9">
        <v>55.350999999999999</v>
      </c>
      <c r="Y2930" s="9">
        <v>58.564</v>
      </c>
    </row>
    <row r="2931" spans="1:25" hidden="1" x14ac:dyDescent="0.3">
      <c r="A2931" t="s">
        <v>3157</v>
      </c>
      <c r="B2931" t="s">
        <v>3158</v>
      </c>
      <c r="C2931" t="s">
        <v>3176</v>
      </c>
      <c r="D2931" t="s">
        <v>108</v>
      </c>
      <c r="E2931" s="52">
        <f>Transportation!E2931/1000000</f>
        <v>9.0599999999999997E-6</v>
      </c>
      <c r="F2931" s="55">
        <f t="shared" si="315"/>
        <v>2.1903296703296727E-6</v>
      </c>
      <c r="G2931" s="57">
        <f t="shared" si="316"/>
        <v>2.1903296703296725E-7</v>
      </c>
      <c r="H2931" s="4">
        <f t="shared" si="317"/>
        <v>3.4846153846153878E-8</v>
      </c>
      <c r="I2931">
        <v>384800</v>
      </c>
      <c r="J2931">
        <f t="shared" si="320"/>
        <v>0.69610784173596674</v>
      </c>
      <c r="K2931" s="50">
        <f t="shared" si="321"/>
        <v>485.70163931834878</v>
      </c>
      <c r="L2931" s="53">
        <f t="shared" si="319"/>
        <v>3.0429064788616507</v>
      </c>
      <c r="M2931">
        <v>65.8</v>
      </c>
      <c r="N2931">
        <v>47.400000000000006</v>
      </c>
      <c r="O2931">
        <v>575</v>
      </c>
      <c r="P2931">
        <v>28.39</v>
      </c>
      <c r="Q2931">
        <v>36.58</v>
      </c>
      <c r="R2931" s="7">
        <v>12.116</v>
      </c>
      <c r="S2931">
        <v>2869.3</v>
      </c>
      <c r="T2931">
        <v>4</v>
      </c>
      <c r="U2931" s="9">
        <v>24.846</v>
      </c>
      <c r="V2931" s="9">
        <v>24.81</v>
      </c>
      <c r="W2931" s="9">
        <v>23.725999999999999</v>
      </c>
      <c r="X2931" s="9">
        <v>24.701000000000001</v>
      </c>
      <c r="Y2931" s="9">
        <v>25.72</v>
      </c>
    </row>
    <row r="2932" spans="1:25" hidden="1" x14ac:dyDescent="0.3">
      <c r="A2932" t="s">
        <v>3157</v>
      </c>
      <c r="B2932" t="s">
        <v>3158</v>
      </c>
      <c r="C2932" t="s">
        <v>3177</v>
      </c>
      <c r="D2932" t="s">
        <v>108</v>
      </c>
      <c r="E2932" s="52">
        <f>Transportation!E2932/1000000</f>
        <v>1.08E-5</v>
      </c>
      <c r="F2932" s="55">
        <f t="shared" si="315"/>
        <v>2.6109890109890137E-6</v>
      </c>
      <c r="G2932" s="57">
        <f t="shared" si="316"/>
        <v>2.6109890109890138E-7</v>
      </c>
      <c r="H2932" s="4">
        <f t="shared" si="317"/>
        <v>4.153846153846158E-8</v>
      </c>
      <c r="I2932">
        <v>483600</v>
      </c>
      <c r="J2932">
        <f t="shared" si="320"/>
        <v>0.66026892059553355</v>
      </c>
      <c r="K2932" s="50">
        <f t="shared" si="321"/>
        <v>610.40881698116812</v>
      </c>
      <c r="L2932" s="53">
        <f t="shared" si="319"/>
        <v>3.6273057363913721</v>
      </c>
      <c r="M2932">
        <v>77.2</v>
      </c>
      <c r="N2932">
        <v>55</v>
      </c>
      <c r="O2932">
        <v>504</v>
      </c>
      <c r="P2932">
        <v>21.29</v>
      </c>
      <c r="Q2932">
        <v>40.42</v>
      </c>
      <c r="R2932" s="7">
        <v>9.1621000000000006</v>
      </c>
      <c r="S2932">
        <v>20605</v>
      </c>
      <c r="T2932">
        <v>4</v>
      </c>
      <c r="U2932" s="9">
        <v>24.085000000000001</v>
      </c>
      <c r="V2932" s="9">
        <v>23.954000000000001</v>
      </c>
      <c r="W2932" s="9">
        <v>23.391999999999999</v>
      </c>
      <c r="X2932" s="9">
        <v>23.63</v>
      </c>
      <c r="Y2932" s="9">
        <v>24.297000000000001</v>
      </c>
    </row>
    <row r="2933" spans="1:25" hidden="1" x14ac:dyDescent="0.3">
      <c r="A2933" t="s">
        <v>3157</v>
      </c>
      <c r="B2933" t="s">
        <v>3158</v>
      </c>
      <c r="C2933" t="s">
        <v>3178</v>
      </c>
      <c r="D2933" t="s">
        <v>108</v>
      </c>
      <c r="E2933" s="52">
        <f>Transportation!E2933/1000000</f>
        <v>3.9700000000000001E-6</v>
      </c>
      <c r="F2933" s="55">
        <f t="shared" si="315"/>
        <v>9.5978021978022072E-7</v>
      </c>
      <c r="G2933" s="57">
        <f t="shared" si="316"/>
        <v>9.5978021978022077E-8</v>
      </c>
      <c r="H2933" s="4">
        <f t="shared" si="317"/>
        <v>1.5269230769230784E-8</v>
      </c>
      <c r="I2933">
        <v>114800</v>
      </c>
      <c r="J2933">
        <f t="shared" si="320"/>
        <v>1.0224262957317072</v>
      </c>
      <c r="K2933" s="50">
        <f t="shared" si="321"/>
        <v>144.90267202117059</v>
      </c>
      <c r="L2933" s="53">
        <f t="shared" si="319"/>
        <v>1.3333707197660873</v>
      </c>
      <c r="M2933">
        <v>35.5</v>
      </c>
      <c r="N2933">
        <v>19.3</v>
      </c>
      <c r="O2933">
        <v>600</v>
      </c>
      <c r="P2933">
        <v>26.09</v>
      </c>
      <c r="Q2933">
        <v>43.99</v>
      </c>
      <c r="R2933" s="7">
        <v>31.117000000000001</v>
      </c>
      <c r="S2933">
        <v>9454</v>
      </c>
      <c r="T2933">
        <v>4</v>
      </c>
      <c r="U2933" s="9">
        <v>53.055999999999997</v>
      </c>
      <c r="V2933" s="9">
        <v>53.067</v>
      </c>
      <c r="W2933" s="9">
        <v>52.531999999999996</v>
      </c>
      <c r="X2933" s="9">
        <v>53.110999999999997</v>
      </c>
      <c r="Y2933" s="9">
        <v>53.645000000000003</v>
      </c>
    </row>
    <row r="2934" spans="1:25" hidden="1" x14ac:dyDescent="0.3">
      <c r="A2934" t="s">
        <v>3157</v>
      </c>
      <c r="B2934" t="s">
        <v>3158</v>
      </c>
      <c r="C2934" t="s">
        <v>3179</v>
      </c>
      <c r="D2934" t="s">
        <v>108</v>
      </c>
      <c r="E2934" s="52">
        <f>Transportation!E2934/1000000</f>
        <v>4.25E-6</v>
      </c>
      <c r="F2934" s="55">
        <f t="shared" si="315"/>
        <v>1.0274725274725284E-6</v>
      </c>
      <c r="G2934" s="57">
        <f t="shared" si="316"/>
        <v>1.0274725274725285E-7</v>
      </c>
      <c r="H2934" s="4">
        <f t="shared" si="317"/>
        <v>1.6346153846153861E-8</v>
      </c>
      <c r="I2934">
        <v>162000</v>
      </c>
      <c r="J2934">
        <f t="shared" si="320"/>
        <v>0.77563483796296295</v>
      </c>
      <c r="K2934" s="50">
        <f t="shared" si="321"/>
        <v>204.47938037830693</v>
      </c>
      <c r="L2934" s="53">
        <f t="shared" si="319"/>
        <v>1.4274119795984563</v>
      </c>
      <c r="M2934">
        <v>27.3</v>
      </c>
      <c r="N2934">
        <v>31</v>
      </c>
      <c r="O2934">
        <v>838</v>
      </c>
      <c r="P2934">
        <v>24.09</v>
      </c>
      <c r="Q2934">
        <v>38.07</v>
      </c>
      <c r="R2934" s="7">
        <v>27.045999999999999</v>
      </c>
      <c r="S2934">
        <v>2315.5</v>
      </c>
      <c r="T2934">
        <v>3</v>
      </c>
      <c r="U2934" s="9">
        <v>31.109000000000002</v>
      </c>
      <c r="V2934" s="9">
        <v>10.568</v>
      </c>
      <c r="W2934" s="9">
        <v>31.024999999999999</v>
      </c>
      <c r="X2934" s="9">
        <v>31.373999999999999</v>
      </c>
      <c r="Y2934" s="9">
        <v>31.722999999999999</v>
      </c>
    </row>
    <row r="2935" spans="1:25" hidden="1" x14ac:dyDescent="0.3">
      <c r="A2935" t="s">
        <v>3180</v>
      </c>
      <c r="B2935" t="s">
        <v>3181</v>
      </c>
      <c r="C2935" t="s">
        <v>3182</v>
      </c>
      <c r="D2935" t="s">
        <v>69</v>
      </c>
      <c r="E2935" s="52">
        <f>Transportation!E2935/1000000</f>
        <v>2.55E-5</v>
      </c>
      <c r="F2935" s="55">
        <f t="shared" si="315"/>
        <v>6.164835164835171E-6</v>
      </c>
      <c r="G2935" s="57">
        <f t="shared" si="316"/>
        <v>6.1648351648351708E-7</v>
      </c>
      <c r="H2935" s="4">
        <f t="shared" si="317"/>
        <v>9.8076923076923175E-8</v>
      </c>
      <c r="I2935">
        <v>1968000</v>
      </c>
      <c r="J2935">
        <f t="shared" si="320"/>
        <v>0.38308793826219512</v>
      </c>
      <c r="K2935" s="50">
        <f t="shared" ref="K2935:K2941" si="322">I2935*CVDSEN</f>
        <v>2049.2061859772361</v>
      </c>
      <c r="L2935" s="53">
        <f t="shared" si="319"/>
        <v>7.0652355557414017</v>
      </c>
      <c r="M2935">
        <v>99.600000000000009</v>
      </c>
      <c r="N2935">
        <v>197</v>
      </c>
      <c r="O2935">
        <v>1090</v>
      </c>
      <c r="P2935">
        <v>14.74</v>
      </c>
      <c r="Q2935">
        <v>-17.43</v>
      </c>
      <c r="R2935" s="7">
        <v>5.5324999999999998</v>
      </c>
      <c r="S2935" s="8">
        <v>1923400</v>
      </c>
      <c r="T2935">
        <v>5</v>
      </c>
      <c r="U2935" s="9">
        <v>37.987000000000002</v>
      </c>
      <c r="V2935" s="9">
        <v>30.707000000000001</v>
      </c>
      <c r="W2935" s="9">
        <v>37.768999999999998</v>
      </c>
      <c r="X2935" s="9">
        <v>38.500999999999998</v>
      </c>
      <c r="Y2935" s="9">
        <v>39.232999999999997</v>
      </c>
    </row>
    <row r="2936" spans="1:25" hidden="1" x14ac:dyDescent="0.3">
      <c r="A2936" t="s">
        <v>3180</v>
      </c>
      <c r="B2936" t="s">
        <v>3181</v>
      </c>
      <c r="C2936" t="s">
        <v>3183</v>
      </c>
      <c r="D2936" t="s">
        <v>69</v>
      </c>
      <c r="E2936" s="52">
        <f>Transportation!E2936/1000000</f>
        <v>1.0300000000000001E-5</v>
      </c>
      <c r="F2936" s="55">
        <f t="shared" si="315"/>
        <v>2.490109890109893E-6</v>
      </c>
      <c r="G2936" s="57">
        <f t="shared" si="316"/>
        <v>2.4901098901098932E-7</v>
      </c>
      <c r="H2936" s="4">
        <f t="shared" si="317"/>
        <v>3.9615384615384661E-8</v>
      </c>
      <c r="I2936">
        <v>169100</v>
      </c>
      <c r="J2936">
        <f t="shared" si="320"/>
        <v>1.8008477971614432</v>
      </c>
      <c r="K2936" s="50">
        <f t="shared" si="322"/>
        <v>176.07762502477163</v>
      </c>
      <c r="L2936" s="53">
        <f t="shared" si="319"/>
        <v>2.8538010283975073</v>
      </c>
      <c r="M2936">
        <v>19.8</v>
      </c>
      <c r="N2936">
        <v>38</v>
      </c>
      <c r="O2936">
        <v>482</v>
      </c>
      <c r="P2936">
        <v>14.15</v>
      </c>
      <c r="Q2936">
        <v>-16.079999999999998</v>
      </c>
      <c r="R2936" s="7">
        <v>12.683999999999999</v>
      </c>
      <c r="S2936">
        <v>62991</v>
      </c>
      <c r="T2936">
        <v>2</v>
      </c>
      <c r="U2936" s="9">
        <v>32.277999999999999</v>
      </c>
      <c r="V2936" s="9">
        <v>32.231999999999999</v>
      </c>
      <c r="W2936" s="9">
        <v>31.117999999999999</v>
      </c>
      <c r="X2936" s="9">
        <v>31.7</v>
      </c>
      <c r="Y2936" s="9">
        <v>32.280999999999999</v>
      </c>
    </row>
    <row r="2937" spans="1:25" hidden="1" x14ac:dyDescent="0.3">
      <c r="A2937" t="s">
        <v>3180</v>
      </c>
      <c r="B2937" t="s">
        <v>3181</v>
      </c>
      <c r="C2937" t="s">
        <v>3184</v>
      </c>
      <c r="D2937" t="s">
        <v>69</v>
      </c>
      <c r="E2937" s="52">
        <f>Transportation!E2937/1000000</f>
        <v>6.9099999999999999E-6</v>
      </c>
      <c r="F2937" s="55">
        <f t="shared" si="315"/>
        <v>1.6705494505494522E-6</v>
      </c>
      <c r="G2937" s="57">
        <f t="shared" si="316"/>
        <v>1.6705494505494522E-7</v>
      </c>
      <c r="H2937" s="4">
        <f t="shared" si="317"/>
        <v>2.6576923076923101E-8</v>
      </c>
      <c r="I2937">
        <v>139000</v>
      </c>
      <c r="J2937">
        <f t="shared" si="320"/>
        <v>1.469760728417266</v>
      </c>
      <c r="K2937" s="50">
        <f t="shared" si="322"/>
        <v>144.7355995177011</v>
      </c>
      <c r="L2937" s="53">
        <f t="shared" si="319"/>
        <v>1.9145403015754143</v>
      </c>
      <c r="M2937">
        <v>19.900000000000002</v>
      </c>
      <c r="N2937">
        <v>31.1</v>
      </c>
      <c r="O2937">
        <v>560</v>
      </c>
      <c r="P2937">
        <v>14.43</v>
      </c>
      <c r="Q2937">
        <v>-16.98</v>
      </c>
      <c r="R2937" s="7">
        <v>17.992000000000001</v>
      </c>
      <c r="S2937">
        <v>56471</v>
      </c>
      <c r="T2937">
        <v>3</v>
      </c>
      <c r="U2937" s="9">
        <v>36.344999999999999</v>
      </c>
      <c r="V2937" s="9">
        <v>35.898000000000003</v>
      </c>
      <c r="W2937" s="9">
        <v>36.116</v>
      </c>
      <c r="X2937" s="9">
        <v>36.231000000000002</v>
      </c>
      <c r="Y2937" s="9">
        <v>36.345999999999997</v>
      </c>
    </row>
    <row r="2938" spans="1:25" hidden="1" x14ac:dyDescent="0.3">
      <c r="A2938" t="s">
        <v>3180</v>
      </c>
      <c r="B2938" t="s">
        <v>3181</v>
      </c>
      <c r="C2938" t="s">
        <v>3185</v>
      </c>
      <c r="D2938" t="s">
        <v>69</v>
      </c>
      <c r="E2938" s="52">
        <f>Transportation!E2938/1000000</f>
        <v>6.4000000000000006E-6</v>
      </c>
      <c r="F2938" s="55">
        <f t="shared" si="315"/>
        <v>1.5472527472527489E-6</v>
      </c>
      <c r="G2938" s="57">
        <f t="shared" si="316"/>
        <v>1.5472527472527489E-7</v>
      </c>
      <c r="H2938" s="4">
        <f t="shared" si="317"/>
        <v>2.4615384615384642E-8</v>
      </c>
      <c r="I2938">
        <v>143200</v>
      </c>
      <c r="J2938">
        <f t="shared" si="320"/>
        <v>1.3213575418994414</v>
      </c>
      <c r="K2938" s="50">
        <f t="shared" si="322"/>
        <v>149.10890540240862</v>
      </c>
      <c r="L2938" s="53">
        <f t="shared" si="319"/>
        <v>1.773235590460587</v>
      </c>
      <c r="M2938">
        <v>9.34</v>
      </c>
      <c r="N2938">
        <v>46.800000000000004</v>
      </c>
      <c r="O2938">
        <v>1090</v>
      </c>
      <c r="P2938">
        <v>14.72</v>
      </c>
      <c r="Q2938">
        <v>-17.27</v>
      </c>
      <c r="R2938" s="7">
        <v>23.286000000000001</v>
      </c>
      <c r="S2938" s="8">
        <v>169730</v>
      </c>
      <c r="T2938">
        <v>1</v>
      </c>
      <c r="U2938" s="9">
        <v>37.997999999999998</v>
      </c>
      <c r="V2938" s="9">
        <v>37.997999999999998</v>
      </c>
      <c r="W2938" s="9">
        <v>37.997999999999998</v>
      </c>
      <c r="X2938" s="9">
        <v>37.997999999999998</v>
      </c>
      <c r="Y2938" s="9">
        <v>37.997999999999998</v>
      </c>
    </row>
    <row r="2939" spans="1:25" hidden="1" x14ac:dyDescent="0.3">
      <c r="A2939" t="s">
        <v>3180</v>
      </c>
      <c r="B2939" t="s">
        <v>3181</v>
      </c>
      <c r="C2939" t="s">
        <v>3186</v>
      </c>
      <c r="D2939" t="s">
        <v>69</v>
      </c>
      <c r="E2939" s="52">
        <f>Transportation!E2939/1000000</f>
        <v>5.2399999999999998E-6</v>
      </c>
      <c r="F2939" s="55">
        <f t="shared" si="315"/>
        <v>1.2668131868131881E-6</v>
      </c>
      <c r="G2939" s="57">
        <f t="shared" si="316"/>
        <v>1.266813186813188E-7</v>
      </c>
      <c r="H2939" s="4">
        <f t="shared" si="317"/>
        <v>2.0153846153846171E-8</v>
      </c>
      <c r="I2939">
        <v>148000</v>
      </c>
      <c r="J2939">
        <f t="shared" si="320"/>
        <v>1.0467740878378378</v>
      </c>
      <c r="K2939" s="50">
        <f t="shared" si="322"/>
        <v>154.10696927064578</v>
      </c>
      <c r="L2939" s="53">
        <f t="shared" si="319"/>
        <v>1.4518366396896054</v>
      </c>
      <c r="M2939">
        <v>15.9</v>
      </c>
      <c r="N2939">
        <v>37.1</v>
      </c>
      <c r="O2939">
        <v>1010</v>
      </c>
      <c r="P2939">
        <v>16.02</v>
      </c>
      <c r="Q2939">
        <v>-16.5</v>
      </c>
      <c r="R2939" s="7">
        <v>27.106999999999999</v>
      </c>
      <c r="S2939">
        <v>59550</v>
      </c>
      <c r="T2939">
        <v>4</v>
      </c>
      <c r="U2939" s="9">
        <v>44.704999999999998</v>
      </c>
      <c r="V2939" s="9">
        <v>25.170999999999999</v>
      </c>
      <c r="W2939" s="9">
        <v>43.959000000000003</v>
      </c>
      <c r="X2939" s="9">
        <v>44.389000000000003</v>
      </c>
      <c r="Y2939" s="9">
        <v>44.817999999999998</v>
      </c>
    </row>
    <row r="2940" spans="1:25" hidden="1" x14ac:dyDescent="0.3">
      <c r="A2940" t="s">
        <v>3180</v>
      </c>
      <c r="B2940" t="s">
        <v>3181</v>
      </c>
      <c r="C2940" t="s">
        <v>3187</v>
      </c>
      <c r="D2940" t="s">
        <v>69</v>
      </c>
      <c r="E2940" s="52">
        <f>Transportation!E2940/1000000</f>
        <v>1.04E-5</v>
      </c>
      <c r="F2940" s="55">
        <f t="shared" si="315"/>
        <v>2.5142857142857172E-6</v>
      </c>
      <c r="G2940" s="57">
        <f t="shared" si="316"/>
        <v>2.514285714285717E-7</v>
      </c>
      <c r="H2940" s="4">
        <f t="shared" si="317"/>
        <v>4.0000000000000041E-8</v>
      </c>
      <c r="I2940">
        <v>227700</v>
      </c>
      <c r="J2940">
        <f t="shared" si="320"/>
        <v>1.350372859025033</v>
      </c>
      <c r="K2940" s="50">
        <f t="shared" si="322"/>
        <v>237.09565474950031</v>
      </c>
      <c r="L2940" s="53">
        <f t="shared" si="319"/>
        <v>2.8815078344984539</v>
      </c>
      <c r="M2940">
        <v>18.7</v>
      </c>
      <c r="N2940">
        <v>52.6</v>
      </c>
      <c r="O2940">
        <v>619</v>
      </c>
      <c r="P2940">
        <v>14.79</v>
      </c>
      <c r="Q2940">
        <v>-16.93</v>
      </c>
      <c r="R2940" s="7">
        <v>11.766</v>
      </c>
      <c r="S2940" s="8">
        <v>107480</v>
      </c>
      <c r="T2940">
        <v>2</v>
      </c>
      <c r="U2940" s="9">
        <v>39.000999999999998</v>
      </c>
      <c r="V2940" s="9">
        <v>38.734000000000002</v>
      </c>
      <c r="W2940" s="9">
        <v>37.631</v>
      </c>
      <c r="X2940" s="9">
        <v>38.478000000000002</v>
      </c>
      <c r="Y2940" s="9">
        <v>39.323999999999998</v>
      </c>
    </row>
    <row r="2941" spans="1:25" hidden="1" x14ac:dyDescent="0.3">
      <c r="A2941" t="s">
        <v>3180</v>
      </c>
      <c r="B2941" t="s">
        <v>3181</v>
      </c>
      <c r="C2941" t="s">
        <v>3188</v>
      </c>
      <c r="D2941" t="s">
        <v>69</v>
      </c>
      <c r="E2941" s="52">
        <f>Transportation!E2941/1000000</f>
        <v>3.0200000000000002E-5</v>
      </c>
      <c r="F2941" s="55">
        <f t="shared" si="315"/>
        <v>7.3010989010989093E-6</v>
      </c>
      <c r="G2941" s="57">
        <f t="shared" si="316"/>
        <v>7.3010989010989097E-7</v>
      </c>
      <c r="H2941" s="4">
        <f t="shared" si="317"/>
        <v>1.1615384615384627E-7</v>
      </c>
      <c r="I2941">
        <v>148800</v>
      </c>
      <c r="J2941">
        <f t="shared" si="320"/>
        <v>6.000499495967742</v>
      </c>
      <c r="K2941" s="50">
        <f t="shared" si="322"/>
        <v>154.93997991535198</v>
      </c>
      <c r="L2941" s="53">
        <f t="shared" si="319"/>
        <v>8.3674554424858947</v>
      </c>
      <c r="M2941">
        <v>13.100000000000001</v>
      </c>
      <c r="N2941">
        <v>41.1</v>
      </c>
      <c r="O2941">
        <v>165</v>
      </c>
      <c r="P2941">
        <v>12.57</v>
      </c>
      <c r="Q2941">
        <v>-16.29</v>
      </c>
      <c r="R2941" s="7">
        <v>4.0129000000000001</v>
      </c>
      <c r="S2941">
        <v>54450</v>
      </c>
      <c r="T2941">
        <v>2</v>
      </c>
      <c r="U2941" s="9">
        <v>27.303999999999998</v>
      </c>
      <c r="V2941" s="9">
        <v>27.536999999999999</v>
      </c>
      <c r="W2941" s="9">
        <v>27.277999999999999</v>
      </c>
      <c r="X2941" s="9">
        <v>28.007000000000001</v>
      </c>
      <c r="Y2941" s="9">
        <v>28.734999999999999</v>
      </c>
    </row>
    <row r="2942" spans="1:25" hidden="1" x14ac:dyDescent="0.3">
      <c r="A2942" t="s">
        <v>3189</v>
      </c>
      <c r="B2942" t="s">
        <v>2424</v>
      </c>
      <c r="C2942" t="s">
        <v>3190</v>
      </c>
      <c r="D2942" t="s">
        <v>29</v>
      </c>
      <c r="E2942" s="52">
        <f>Transportation!E2942/1000000</f>
        <v>2.51E-5</v>
      </c>
      <c r="F2942" s="55">
        <f t="shared" si="315"/>
        <v>6.0681318681318741E-6</v>
      </c>
      <c r="G2942" s="57">
        <f t="shared" si="316"/>
        <v>6.0681318681318745E-7</v>
      </c>
      <c r="H2942" s="4">
        <f t="shared" si="317"/>
        <v>9.6538461538461629E-8</v>
      </c>
      <c r="I2942">
        <v>1128000</v>
      </c>
      <c r="J2942">
        <f t="shared" si="320"/>
        <v>0.65788201462765961</v>
      </c>
      <c r="K2942" s="50">
        <f>I2942*CVDSRB</f>
        <v>7150.4099816785456</v>
      </c>
      <c r="L2942" s="53">
        <f t="shared" si="319"/>
        <v>42.337135117443665</v>
      </c>
      <c r="M2942">
        <v>214</v>
      </c>
      <c r="N2942">
        <v>77.2</v>
      </c>
      <c r="O2942">
        <v>358</v>
      </c>
      <c r="P2942">
        <v>44.8</v>
      </c>
      <c r="Q2942">
        <v>20.45</v>
      </c>
      <c r="R2942" s="7">
        <v>4.6436999999999999</v>
      </c>
      <c r="S2942">
        <v>89151</v>
      </c>
      <c r="T2942">
        <v>10</v>
      </c>
      <c r="U2942" s="9">
        <v>19.905999999999999</v>
      </c>
      <c r="V2942" s="9">
        <v>19.939</v>
      </c>
      <c r="W2942" s="9">
        <v>17.649000000000001</v>
      </c>
      <c r="X2942" s="9">
        <v>19.812999999999999</v>
      </c>
      <c r="Y2942" s="9">
        <v>20.946999999999999</v>
      </c>
    </row>
    <row r="2943" spans="1:25" hidden="1" x14ac:dyDescent="0.3">
      <c r="A2943" t="s">
        <v>3189</v>
      </c>
      <c r="B2943" t="s">
        <v>2424</v>
      </c>
      <c r="C2943" t="s">
        <v>3191</v>
      </c>
      <c r="D2943" t="s">
        <v>29</v>
      </c>
      <c r="E2943" s="52">
        <f>Transportation!E2943/1000000</f>
        <v>1.08E-5</v>
      </c>
      <c r="F2943" s="55">
        <f t="shared" si="315"/>
        <v>2.6109890109890137E-6</v>
      </c>
      <c r="G2943" s="57">
        <f t="shared" si="316"/>
        <v>2.6109890109890138E-7</v>
      </c>
      <c r="H2943" s="4">
        <f t="shared" si="317"/>
        <v>4.153846153846158E-8</v>
      </c>
      <c r="I2943">
        <v>146100</v>
      </c>
      <c r="J2943">
        <f t="shared" si="320"/>
        <v>2.1855308008213554</v>
      </c>
      <c r="K2943" s="50">
        <f>I2943*CVDSRB</f>
        <v>926.13022900996054</v>
      </c>
      <c r="L2943" s="53">
        <f t="shared" si="319"/>
        <v>18.216775269657038</v>
      </c>
      <c r="M2943">
        <v>44.300000000000004</v>
      </c>
      <c r="N2943">
        <v>21.900000000000002</v>
      </c>
      <c r="O2943">
        <v>251</v>
      </c>
      <c r="P2943">
        <v>44.01</v>
      </c>
      <c r="Q2943">
        <v>20.91</v>
      </c>
      <c r="R2943" s="7">
        <v>11.439</v>
      </c>
      <c r="S2943">
        <v>36385</v>
      </c>
      <c r="T2943">
        <v>4</v>
      </c>
      <c r="U2943" s="9">
        <v>17.413</v>
      </c>
      <c r="V2943" s="9">
        <v>17.242000000000001</v>
      </c>
      <c r="W2943" s="9">
        <v>16.373999999999999</v>
      </c>
      <c r="X2943" s="9">
        <v>17.085999999999999</v>
      </c>
      <c r="Y2943" s="9">
        <v>17.698</v>
      </c>
    </row>
    <row r="2944" spans="1:25" hidden="1" x14ac:dyDescent="0.3">
      <c r="A2944" t="s">
        <v>3189</v>
      </c>
      <c r="B2944" t="s">
        <v>2424</v>
      </c>
      <c r="C2944" t="s">
        <v>3192</v>
      </c>
      <c r="D2944" t="s">
        <v>29</v>
      </c>
      <c r="E2944" s="52">
        <f>Transportation!E2944/1000000</f>
        <v>8.0600000000000008E-6</v>
      </c>
      <c r="F2944" s="55">
        <f t="shared" si="315"/>
        <v>1.9485714285714308E-6</v>
      </c>
      <c r="G2944" s="57">
        <f t="shared" si="316"/>
        <v>1.9485714285714307E-7</v>
      </c>
      <c r="H2944" s="4">
        <f t="shared" si="317"/>
        <v>3.1000000000000033E-8</v>
      </c>
      <c r="I2944">
        <v>173600</v>
      </c>
      <c r="J2944">
        <f t="shared" si="320"/>
        <v>1.372678125</v>
      </c>
      <c r="K2944" s="50">
        <f>I2944*CVDSRB</f>
        <v>1100.4531673930812</v>
      </c>
      <c r="L2944" s="53">
        <f t="shared" si="319"/>
        <v>13.595111914207013</v>
      </c>
      <c r="M2944">
        <v>53.6</v>
      </c>
      <c r="N2944">
        <v>23.700000000000003</v>
      </c>
      <c r="O2944">
        <v>374</v>
      </c>
      <c r="P2944">
        <v>43.32</v>
      </c>
      <c r="Q2944">
        <v>21.89</v>
      </c>
      <c r="R2944" s="7">
        <v>15.757999999999999</v>
      </c>
      <c r="S2944">
        <v>46007</v>
      </c>
      <c r="T2944">
        <v>5</v>
      </c>
      <c r="U2944" s="9">
        <v>18.594000000000001</v>
      </c>
      <c r="V2944" s="9">
        <v>18.481999999999999</v>
      </c>
      <c r="W2944" s="9">
        <v>17.844000000000001</v>
      </c>
      <c r="X2944" s="9">
        <v>18.818000000000001</v>
      </c>
      <c r="Y2944" s="9">
        <v>19.158000000000001</v>
      </c>
    </row>
    <row r="2945" spans="1:25" hidden="1" x14ac:dyDescent="0.3">
      <c r="A2945" t="s">
        <v>3189</v>
      </c>
      <c r="B2945" t="s">
        <v>2424</v>
      </c>
      <c r="C2945" t="s">
        <v>3193</v>
      </c>
      <c r="D2945" t="s">
        <v>29</v>
      </c>
      <c r="E2945" s="52">
        <f>Transportation!E2945/1000000</f>
        <v>8.4100000000000008E-6</v>
      </c>
      <c r="F2945" s="55">
        <f t="shared" si="315"/>
        <v>2.0331868131868154E-6</v>
      </c>
      <c r="G2945" s="57">
        <f t="shared" si="316"/>
        <v>2.0331868131868154E-7</v>
      </c>
      <c r="H2945" s="4">
        <f t="shared" si="317"/>
        <v>3.2346153846153882E-8</v>
      </c>
      <c r="I2945">
        <v>188700</v>
      </c>
      <c r="J2945">
        <f t="shared" si="320"/>
        <v>1.3176725158982512</v>
      </c>
      <c r="K2945" s="50">
        <f>I2945*CVDSRB</f>
        <v>1196.1723081052673</v>
      </c>
      <c r="L2945" s="53">
        <f t="shared" si="319"/>
        <v>14.185470372019969</v>
      </c>
      <c r="M2945">
        <v>60.5</v>
      </c>
      <c r="N2945">
        <v>24.3</v>
      </c>
      <c r="O2945">
        <v>371</v>
      </c>
      <c r="P2945">
        <v>45.26</v>
      </c>
      <c r="Q2945">
        <v>19.82</v>
      </c>
      <c r="R2945" s="7">
        <v>15.286</v>
      </c>
      <c r="S2945">
        <v>38648</v>
      </c>
      <c r="T2945">
        <v>5</v>
      </c>
      <c r="U2945" s="9">
        <v>19.170000000000002</v>
      </c>
      <c r="V2945" s="9">
        <v>19.032</v>
      </c>
      <c r="W2945" s="9">
        <v>18.186</v>
      </c>
      <c r="X2945" s="9">
        <v>18.672999999999998</v>
      </c>
      <c r="Y2945" s="9">
        <v>19.207000000000001</v>
      </c>
    </row>
    <row r="2946" spans="1:25" hidden="1" x14ac:dyDescent="0.3">
      <c r="A2946" t="s">
        <v>3189</v>
      </c>
      <c r="B2946" t="s">
        <v>2424</v>
      </c>
      <c r="C2946" t="s">
        <v>3194</v>
      </c>
      <c r="D2946" t="s">
        <v>29</v>
      </c>
      <c r="E2946" s="52">
        <f>Transportation!E2946/1000000</f>
        <v>7.5900000000000002E-6</v>
      </c>
      <c r="F2946" s="55">
        <f t="shared" ref="F2946:F3009" si="323">0.241758241758242*E2946</f>
        <v>1.8349450549450568E-6</v>
      </c>
      <c r="G2946" s="57">
        <f t="shared" ref="G2946:G3009" si="324">0.0241758241758242*E2946</f>
        <v>1.8349450549450569E-7</v>
      </c>
      <c r="H2946" s="4">
        <f t="shared" ref="H2946:H3009" si="325">0.00384615384615385*E2946</f>
        <v>2.9192307692307721E-8</v>
      </c>
      <c r="I2946">
        <v>100000</v>
      </c>
      <c r="J2946">
        <f t="shared" si="320"/>
        <v>2.2440119625000001</v>
      </c>
      <c r="K2946" s="50">
        <f>I2946*CVDSRB</f>
        <v>633.9015941204384</v>
      </c>
      <c r="L2946" s="53">
        <f t="shared" ref="L2946:L3009" si="326">(J2946/10)*K2946*0.09</f>
        <v>12.802344842286752</v>
      </c>
      <c r="M2946">
        <v>22.200000000000003</v>
      </c>
      <c r="N2946">
        <v>21.200000000000003</v>
      </c>
      <c r="O2946">
        <v>378</v>
      </c>
      <c r="P2946">
        <v>46.1</v>
      </c>
      <c r="Q2946">
        <v>19.66</v>
      </c>
      <c r="R2946" s="7">
        <v>17.805</v>
      </c>
      <c r="S2946">
        <v>27474</v>
      </c>
      <c r="T2946">
        <v>4</v>
      </c>
      <c r="U2946" s="9">
        <v>16.352</v>
      </c>
      <c r="V2946" s="9">
        <v>16.38</v>
      </c>
      <c r="W2946" s="9">
        <v>15.981</v>
      </c>
      <c r="X2946" s="9">
        <v>16.448</v>
      </c>
      <c r="Y2946" s="9">
        <v>17.111000000000001</v>
      </c>
    </row>
    <row r="2947" spans="1:25" hidden="1" x14ac:dyDescent="0.3">
      <c r="A2947" t="s">
        <v>3195</v>
      </c>
      <c r="B2947" t="s">
        <v>3196</v>
      </c>
      <c r="C2947" t="s">
        <v>3197</v>
      </c>
      <c r="D2947" t="s">
        <v>69</v>
      </c>
      <c r="E2947" s="52">
        <f>Transportation!E2947/1000000</f>
        <v>1.3499999999999999E-5</v>
      </c>
      <c r="F2947" s="55">
        <f t="shared" si="323"/>
        <v>3.263736263736267E-6</v>
      </c>
      <c r="G2947" s="57">
        <f t="shared" si="324"/>
        <v>3.2637362637362671E-7</v>
      </c>
      <c r="H2947" s="4">
        <f t="shared" si="325"/>
        <v>5.192307692307697E-8</v>
      </c>
      <c r="I2947">
        <v>123600</v>
      </c>
      <c r="J2947">
        <f t="shared" ref="J2947:J3010" si="327">((591307500000)*E2947)/(20*I2947)</f>
        <v>3.2292278519417477</v>
      </c>
      <c r="K2947" s="50">
        <f>I2947*CVDSLE</f>
        <v>212.2136946069177</v>
      </c>
      <c r="L2947" s="53">
        <f t="shared" si="326"/>
        <v>6.1675773586930696</v>
      </c>
      <c r="M2947">
        <v>14</v>
      </c>
      <c r="N2947">
        <v>33</v>
      </c>
      <c r="O2947">
        <v>268</v>
      </c>
      <c r="P2947">
        <v>7.96</v>
      </c>
      <c r="Q2947">
        <v>-11.74</v>
      </c>
      <c r="R2947" s="7">
        <v>8.1082999999999998</v>
      </c>
      <c r="S2947">
        <v>46196</v>
      </c>
      <c r="T2947">
        <v>1</v>
      </c>
      <c r="U2947" s="9">
        <v>14.347</v>
      </c>
      <c r="V2947" s="9">
        <v>14.347</v>
      </c>
      <c r="W2947" s="9">
        <v>14.347</v>
      </c>
      <c r="X2947" s="9">
        <v>14.347</v>
      </c>
      <c r="Y2947" s="9">
        <v>14.347</v>
      </c>
    </row>
    <row r="2948" spans="1:25" hidden="1" x14ac:dyDescent="0.3">
      <c r="A2948" t="s">
        <v>3195</v>
      </c>
      <c r="B2948" t="s">
        <v>3196</v>
      </c>
      <c r="C2948" t="s">
        <v>3198</v>
      </c>
      <c r="D2948" t="s">
        <v>69</v>
      </c>
      <c r="E2948" s="52">
        <f>Transportation!E2948/1000000</f>
        <v>2.1900000000000004E-5</v>
      </c>
      <c r="F2948" s="55">
        <f t="shared" si="323"/>
        <v>5.2945054945055013E-6</v>
      </c>
      <c r="G2948" s="57">
        <f t="shared" si="324"/>
        <v>5.2945054945055011E-7</v>
      </c>
      <c r="H2948" s="4">
        <f t="shared" si="325"/>
        <v>8.4230769230769326E-8</v>
      </c>
      <c r="I2948">
        <v>802000</v>
      </c>
      <c r="J2948">
        <f t="shared" si="327"/>
        <v>0.80733380610972583</v>
      </c>
      <c r="K2948" s="50">
        <f>I2948*CVDSLE</f>
        <v>1376.985299957508</v>
      </c>
      <c r="L2948" s="53">
        <f t="shared" si="326"/>
        <v>10.005181048546538</v>
      </c>
      <c r="M2948">
        <v>49.7</v>
      </c>
      <c r="N2948">
        <v>114</v>
      </c>
      <c r="O2948">
        <v>700</v>
      </c>
      <c r="P2948">
        <v>8.4600000000000009</v>
      </c>
      <c r="Q2948">
        <v>-13.23</v>
      </c>
      <c r="R2948" s="7">
        <v>6.1516999999999999</v>
      </c>
      <c r="S2948" s="8">
        <v>143020</v>
      </c>
      <c r="T2948">
        <v>2</v>
      </c>
      <c r="U2948" s="9">
        <v>16.128</v>
      </c>
      <c r="V2948" s="9">
        <v>11.058</v>
      </c>
      <c r="W2948" s="9">
        <v>16.128</v>
      </c>
      <c r="X2948" s="9">
        <v>16.128</v>
      </c>
      <c r="Y2948" s="9">
        <v>16.128</v>
      </c>
    </row>
    <row r="2949" spans="1:25" hidden="1" x14ac:dyDescent="0.3">
      <c r="A2949" t="s">
        <v>3195</v>
      </c>
      <c r="B2949" t="s">
        <v>3196</v>
      </c>
      <c r="C2949" t="s">
        <v>3199</v>
      </c>
      <c r="D2949" t="s">
        <v>69</v>
      </c>
      <c r="E2949" s="52">
        <f>Transportation!E2949/1000000</f>
        <v>1.2300000000000001E-5</v>
      </c>
      <c r="F2949" s="55">
        <f t="shared" si="323"/>
        <v>2.9736263736263771E-6</v>
      </c>
      <c r="G2949" s="57">
        <f t="shared" si="324"/>
        <v>2.9736263736263767E-7</v>
      </c>
      <c r="H2949" s="4">
        <f t="shared" si="325"/>
        <v>4.7307692307692358E-8</v>
      </c>
      <c r="I2949">
        <v>106400</v>
      </c>
      <c r="J2949">
        <f t="shared" si="327"/>
        <v>3.4178018092105269</v>
      </c>
      <c r="K2949" s="50">
        <f>I2949*CVDSLE</f>
        <v>182.68233904673176</v>
      </c>
      <c r="L2949" s="53">
        <f t="shared" si="326"/>
        <v>5.6193482601425755</v>
      </c>
      <c r="M2949">
        <v>11</v>
      </c>
      <c r="N2949">
        <v>32.1</v>
      </c>
      <c r="O2949">
        <v>305</v>
      </c>
      <c r="P2949">
        <v>7.88</v>
      </c>
      <c r="Q2949">
        <v>-11.19</v>
      </c>
      <c r="R2949" s="7">
        <v>9.5014000000000003</v>
      </c>
      <c r="S2949" s="8">
        <v>113200</v>
      </c>
      <c r="T2949">
        <v>3</v>
      </c>
      <c r="U2949" s="9">
        <v>13.048999999999999</v>
      </c>
      <c r="V2949" s="9">
        <v>13.047000000000001</v>
      </c>
      <c r="W2949" s="9">
        <v>12.698</v>
      </c>
      <c r="X2949" s="9">
        <v>13.048999999999999</v>
      </c>
      <c r="Y2949" s="9">
        <v>13.048999999999999</v>
      </c>
    </row>
    <row r="2950" spans="1:25" hidden="1" x14ac:dyDescent="0.3">
      <c r="A2950" t="s">
        <v>3200</v>
      </c>
      <c r="B2950" t="s">
        <v>3201</v>
      </c>
      <c r="C2950" t="s">
        <v>3200</v>
      </c>
      <c r="D2950" t="s">
        <v>369</v>
      </c>
      <c r="E2950" s="52">
        <f>Transportation!E2950/1000000</f>
        <v>5.8499999999999999E-5</v>
      </c>
      <c r="F2950" s="55">
        <f t="shared" si="323"/>
        <v>1.4142857142857157E-5</v>
      </c>
      <c r="G2950" s="57">
        <f t="shared" si="324"/>
        <v>1.4142857142857157E-6</v>
      </c>
      <c r="H2950" s="4">
        <f t="shared" si="325"/>
        <v>2.250000000000002E-7</v>
      </c>
      <c r="I2950">
        <v>4106000</v>
      </c>
      <c r="J2950">
        <f t="shared" si="327"/>
        <v>0.42123098818801752</v>
      </c>
      <c r="K2950" s="50">
        <f>I2950*CVDSGP</f>
        <v>5936.2297245983946</v>
      </c>
      <c r="L2950" s="53">
        <f t="shared" si="326"/>
        <v>22.504715217032981</v>
      </c>
      <c r="M2950">
        <v>379</v>
      </c>
      <c r="N2950">
        <v>211</v>
      </c>
      <c r="O2950">
        <v>385</v>
      </c>
      <c r="P2950">
        <v>1.35</v>
      </c>
      <c r="Q2950">
        <v>103.82</v>
      </c>
      <c r="R2950" s="7">
        <v>1.8251999999999999</v>
      </c>
      <c r="S2950" s="8">
        <v>3130800</v>
      </c>
      <c r="T2950">
        <v>11</v>
      </c>
      <c r="U2950" s="9">
        <v>18.224</v>
      </c>
      <c r="V2950" s="9">
        <v>11.736000000000001</v>
      </c>
      <c r="W2950" s="9">
        <v>15.833</v>
      </c>
      <c r="X2950" s="9">
        <v>18.306999999999999</v>
      </c>
      <c r="Y2950" s="9">
        <v>19.303999999999998</v>
      </c>
    </row>
    <row r="2951" spans="1:25" hidden="1" x14ac:dyDescent="0.3">
      <c r="A2951" t="s">
        <v>3202</v>
      </c>
      <c r="B2951" t="s">
        <v>3203</v>
      </c>
      <c r="C2951" t="s">
        <v>3204</v>
      </c>
      <c r="D2951" t="s">
        <v>29</v>
      </c>
      <c r="E2951" s="52">
        <f>Transportation!E2951/1000000</f>
        <v>1.0700000000000001E-5</v>
      </c>
      <c r="F2951" s="55">
        <f t="shared" si="323"/>
        <v>2.5868131868131899E-6</v>
      </c>
      <c r="G2951" s="57">
        <f t="shared" si="324"/>
        <v>2.5868131868131895E-7</v>
      </c>
      <c r="H2951" s="4">
        <f t="shared" si="325"/>
        <v>4.1153846153846194E-8</v>
      </c>
      <c r="I2951">
        <v>448900</v>
      </c>
      <c r="J2951">
        <f t="shared" si="327"/>
        <v>0.70472156939184682</v>
      </c>
      <c r="K2951" s="50">
        <f>I2951*CVDSVK</f>
        <v>1778.768618232923</v>
      </c>
      <c r="L2951" s="53">
        <f t="shared" si="326"/>
        <v>11.281829510034651</v>
      </c>
      <c r="M2951">
        <v>139</v>
      </c>
      <c r="N2951">
        <v>38</v>
      </c>
      <c r="O2951">
        <v>441</v>
      </c>
      <c r="P2951">
        <v>48.16</v>
      </c>
      <c r="Q2951">
        <v>17.149999999999999</v>
      </c>
      <c r="R2951" s="7">
        <v>11.593</v>
      </c>
      <c r="S2951" s="8">
        <v>430830</v>
      </c>
      <c r="T2951">
        <v>9</v>
      </c>
      <c r="U2951" s="9">
        <v>17.585999999999999</v>
      </c>
      <c r="V2951" s="9">
        <v>17.393999999999998</v>
      </c>
      <c r="W2951" s="9">
        <v>15.782999999999999</v>
      </c>
      <c r="X2951" s="9">
        <v>16.766999999999999</v>
      </c>
      <c r="Y2951" s="9">
        <v>18.039000000000001</v>
      </c>
    </row>
    <row r="2952" spans="1:25" hidden="1" x14ac:dyDescent="0.3">
      <c r="A2952" t="s">
        <v>3202</v>
      </c>
      <c r="B2952" t="s">
        <v>3203</v>
      </c>
      <c r="C2952" t="s">
        <v>3205</v>
      </c>
      <c r="D2952" t="s">
        <v>29</v>
      </c>
      <c r="E2952" s="52">
        <f>Transportation!E2952/1000000</f>
        <v>1.2E-5</v>
      </c>
      <c r="F2952" s="55">
        <f t="shared" si="323"/>
        <v>2.901098901098904E-6</v>
      </c>
      <c r="G2952" s="57">
        <f t="shared" si="324"/>
        <v>2.9010989010989042E-7</v>
      </c>
      <c r="H2952" s="4">
        <f t="shared" si="325"/>
        <v>4.6153846153846199E-8</v>
      </c>
      <c r="I2952">
        <v>244400</v>
      </c>
      <c r="J2952">
        <f t="shared" si="327"/>
        <v>1.4516550736497544</v>
      </c>
      <c r="K2952" s="50">
        <f>I2952*CVDSVK</f>
        <v>968.43628936539619</v>
      </c>
      <c r="L2952" s="53">
        <f t="shared" si="326"/>
        <v>12.652519076674372</v>
      </c>
      <c r="M2952">
        <v>56.800000000000004</v>
      </c>
      <c r="N2952">
        <v>32.4</v>
      </c>
      <c r="O2952">
        <v>362</v>
      </c>
      <c r="P2952">
        <v>48.71</v>
      </c>
      <c r="Q2952">
        <v>21.26</v>
      </c>
      <c r="R2952" s="7">
        <v>11.147</v>
      </c>
      <c r="S2952" s="8">
        <v>225250</v>
      </c>
      <c r="T2952">
        <v>4</v>
      </c>
      <c r="U2952" s="9">
        <v>15.510999999999999</v>
      </c>
      <c r="V2952" s="9">
        <v>15.808999999999999</v>
      </c>
      <c r="W2952" s="9">
        <v>15.438000000000001</v>
      </c>
      <c r="X2952" s="9">
        <v>16.350000000000001</v>
      </c>
      <c r="Y2952" s="9">
        <v>16.817</v>
      </c>
    </row>
    <row r="2953" spans="1:25" hidden="1" x14ac:dyDescent="0.3">
      <c r="A2953" t="s">
        <v>3206</v>
      </c>
      <c r="B2953" t="s">
        <v>3207</v>
      </c>
      <c r="C2953" t="s">
        <v>3208</v>
      </c>
      <c r="D2953" t="s">
        <v>29</v>
      </c>
      <c r="E2953" s="52">
        <f>Transportation!E2953/1000000</f>
        <v>1.8600000000000001E-5</v>
      </c>
      <c r="F2953" s="55">
        <f t="shared" si="323"/>
        <v>4.4967032967033014E-6</v>
      </c>
      <c r="G2953" s="57">
        <f t="shared" si="324"/>
        <v>4.4967032967033018E-7</v>
      </c>
      <c r="H2953" s="4">
        <f t="shared" si="325"/>
        <v>7.1538461538461617E-8</v>
      </c>
      <c r="I2953">
        <v>290600</v>
      </c>
      <c r="J2953">
        <f t="shared" si="327"/>
        <v>1.8923467825189264</v>
      </c>
      <c r="K2953" s="50">
        <f>I2953*CVDSVN</f>
        <v>1117.6206161711837</v>
      </c>
      <c r="L2953" s="53">
        <f t="shared" si="326"/>
        <v>19.034331993795234</v>
      </c>
      <c r="M2953">
        <v>67.3</v>
      </c>
      <c r="N2953">
        <v>35.4</v>
      </c>
      <c r="O2953">
        <v>228</v>
      </c>
      <c r="P2953">
        <v>46.07</v>
      </c>
      <c r="Q2953">
        <v>14.51</v>
      </c>
      <c r="R2953" s="7">
        <v>6.4401999999999999</v>
      </c>
      <c r="S2953" s="8">
        <v>306940</v>
      </c>
      <c r="T2953">
        <v>5</v>
      </c>
      <c r="U2953" s="9">
        <v>16.638000000000002</v>
      </c>
      <c r="V2953" s="9">
        <v>16.667000000000002</v>
      </c>
      <c r="W2953" s="9">
        <v>15.782999999999999</v>
      </c>
      <c r="X2953" s="9">
        <v>16.669</v>
      </c>
      <c r="Y2953" s="9">
        <v>17.452999999999999</v>
      </c>
    </row>
    <row r="2954" spans="1:25" hidden="1" x14ac:dyDescent="0.3">
      <c r="A2954" t="s">
        <v>3206</v>
      </c>
      <c r="B2954" t="s">
        <v>3207</v>
      </c>
      <c r="C2954" t="s">
        <v>3209</v>
      </c>
      <c r="D2954" t="s">
        <v>29</v>
      </c>
      <c r="E2954" s="52">
        <f>Transportation!E2954/1000000</f>
        <v>9.0799999999999995E-6</v>
      </c>
      <c r="F2954" s="55">
        <f t="shared" si="323"/>
        <v>2.1951648351648375E-6</v>
      </c>
      <c r="G2954" s="57">
        <f t="shared" si="324"/>
        <v>2.1951648351648374E-7</v>
      </c>
      <c r="H2954" s="4">
        <f t="shared" si="325"/>
        <v>3.4923076923076957E-8</v>
      </c>
      <c r="I2954">
        <v>100900</v>
      </c>
      <c r="J2954">
        <f t="shared" si="327"/>
        <v>2.6605907333994052</v>
      </c>
      <c r="K2954" s="50">
        <f>I2954*CVDSVN</f>
        <v>388.05203087292648</v>
      </c>
      <c r="L2954" s="53">
        <f t="shared" si="326"/>
        <v>9.2920287367559506</v>
      </c>
      <c r="M2954">
        <v>37.9</v>
      </c>
      <c r="N2954">
        <v>16.400000000000002</v>
      </c>
      <c r="O2954">
        <v>223</v>
      </c>
      <c r="P2954">
        <v>46.54</v>
      </c>
      <c r="Q2954">
        <v>15.65</v>
      </c>
      <c r="R2954" s="7">
        <v>13.627000000000001</v>
      </c>
      <c r="S2954" s="8">
        <v>142650</v>
      </c>
      <c r="T2954">
        <v>4</v>
      </c>
      <c r="U2954" s="9">
        <v>14.794</v>
      </c>
      <c r="V2954" s="9">
        <v>14.791</v>
      </c>
      <c r="W2954" s="9">
        <v>13.749000000000001</v>
      </c>
      <c r="X2954" s="9">
        <v>15.116</v>
      </c>
      <c r="Y2954" s="9">
        <v>16.03</v>
      </c>
    </row>
    <row r="2955" spans="1:25" hidden="1" x14ac:dyDescent="0.3">
      <c r="A2955" t="s">
        <v>3210</v>
      </c>
      <c r="B2955" t="s">
        <v>3211</v>
      </c>
      <c r="C2955" t="s">
        <v>3212</v>
      </c>
      <c r="D2955" t="s">
        <v>69</v>
      </c>
      <c r="E2955" s="52">
        <f>Transportation!E2955/1000000</f>
        <v>1.2800000000000001E-5</v>
      </c>
      <c r="F2955" s="55">
        <f t="shared" si="323"/>
        <v>3.0945054945054978E-6</v>
      </c>
      <c r="G2955" s="57">
        <f t="shared" si="324"/>
        <v>3.0945054945054978E-7</v>
      </c>
      <c r="H2955" s="4">
        <f t="shared" si="325"/>
        <v>4.9230769230769284E-8</v>
      </c>
      <c r="I2955">
        <v>213400</v>
      </c>
      <c r="J2955">
        <f t="shared" si="327"/>
        <v>1.7733683223992505</v>
      </c>
      <c r="K2955" s="50">
        <f t="shared" ref="K2955:K2961" si="328">I2955*CVDSOM</f>
        <v>196.59279245748661</v>
      </c>
      <c r="L2955" s="53">
        <f t="shared" si="326"/>
        <v>3.1376828750050536</v>
      </c>
      <c r="M2955">
        <v>3.33</v>
      </c>
      <c r="N2955">
        <v>117</v>
      </c>
      <c r="O2955">
        <v>1270</v>
      </c>
      <c r="P2955">
        <v>10.44</v>
      </c>
      <c r="Q2955">
        <v>45.01</v>
      </c>
      <c r="R2955" s="7">
        <v>10.817</v>
      </c>
      <c r="S2955">
        <v>296.7</v>
      </c>
      <c r="T2955">
        <v>2</v>
      </c>
      <c r="U2955" s="9">
        <v>23.105</v>
      </c>
      <c r="V2955" s="9">
        <v>21.568999999999999</v>
      </c>
      <c r="W2955" s="9">
        <v>23.105</v>
      </c>
      <c r="X2955" s="9">
        <v>23.105</v>
      </c>
      <c r="Y2955" s="9">
        <v>23.105</v>
      </c>
    </row>
    <row r="2956" spans="1:25" hidden="1" x14ac:dyDescent="0.3">
      <c r="A2956" t="s">
        <v>3210</v>
      </c>
      <c r="B2956" t="s">
        <v>3211</v>
      </c>
      <c r="C2956" t="s">
        <v>3213</v>
      </c>
      <c r="D2956" t="s">
        <v>69</v>
      </c>
      <c r="E2956" s="52">
        <f>Transportation!E2956/1000000</f>
        <v>8.8800000000000014E-6</v>
      </c>
      <c r="F2956" s="55">
        <f t="shared" si="323"/>
        <v>2.1468131868131894E-6</v>
      </c>
      <c r="G2956" s="57">
        <f t="shared" si="324"/>
        <v>2.1468131868131895E-7</v>
      </c>
      <c r="H2956" s="4">
        <f t="shared" si="325"/>
        <v>3.415384615384619E-8</v>
      </c>
      <c r="I2956">
        <v>174000</v>
      </c>
      <c r="J2956">
        <f t="shared" si="327"/>
        <v>1.5088536206896552</v>
      </c>
      <c r="K2956" s="50">
        <f t="shared" si="328"/>
        <v>160.29590387817558</v>
      </c>
      <c r="L2956" s="53">
        <f t="shared" si="326"/>
        <v>2.1767674945347553</v>
      </c>
      <c r="M2956">
        <v>6.24</v>
      </c>
      <c r="N2956">
        <v>69.600000000000009</v>
      </c>
      <c r="O2956">
        <v>1270</v>
      </c>
      <c r="P2956">
        <v>11.28</v>
      </c>
      <c r="Q2956">
        <v>49.18</v>
      </c>
      <c r="R2956" s="7">
        <v>18.29</v>
      </c>
      <c r="S2956">
        <v>1925.5</v>
      </c>
      <c r="T2956">
        <v>1</v>
      </c>
      <c r="U2956" s="9">
        <v>19.885000000000002</v>
      </c>
      <c r="V2956" s="9">
        <v>19.885000000000002</v>
      </c>
      <c r="W2956" s="9">
        <v>19.885000000000002</v>
      </c>
      <c r="X2956" s="9">
        <v>19.885000000000002</v>
      </c>
      <c r="Y2956" s="9">
        <v>19.885000000000002</v>
      </c>
    </row>
    <row r="2957" spans="1:25" hidden="1" x14ac:dyDescent="0.3">
      <c r="A2957" t="s">
        <v>3210</v>
      </c>
      <c r="B2957" t="s">
        <v>3211</v>
      </c>
      <c r="C2957" t="s">
        <v>3214</v>
      </c>
      <c r="D2957" t="s">
        <v>69</v>
      </c>
      <c r="E2957" s="52">
        <f>Transportation!E2957/1000000</f>
        <v>1.3700000000000001E-5</v>
      </c>
      <c r="F2957" s="55">
        <f t="shared" si="323"/>
        <v>3.3120879120879159E-6</v>
      </c>
      <c r="G2957" s="57">
        <f t="shared" si="324"/>
        <v>3.3120879120879158E-7</v>
      </c>
      <c r="H2957" s="4">
        <f t="shared" si="325"/>
        <v>5.269230769230775E-8</v>
      </c>
      <c r="I2957">
        <v>250000</v>
      </c>
      <c r="J2957">
        <f t="shared" si="327"/>
        <v>1.6201825500000002</v>
      </c>
      <c r="K2957" s="50">
        <f t="shared" si="328"/>
        <v>230.31020672151664</v>
      </c>
      <c r="L2957" s="53">
        <f t="shared" si="326"/>
        <v>3.3583012021538461</v>
      </c>
      <c r="M2957">
        <v>8.4499999999999993</v>
      </c>
      <c r="N2957">
        <v>86</v>
      </c>
      <c r="O2957">
        <v>772</v>
      </c>
      <c r="P2957">
        <v>9.52</v>
      </c>
      <c r="Q2957">
        <v>45.54</v>
      </c>
      <c r="R2957" s="7">
        <v>8.9811999999999994</v>
      </c>
      <c r="S2957">
        <v>1133.4000000000001</v>
      </c>
      <c r="T2957">
        <v>1</v>
      </c>
      <c r="U2957" s="9">
        <v>19.061</v>
      </c>
      <c r="V2957" s="9">
        <v>19.061</v>
      </c>
      <c r="W2957" s="9">
        <v>19.061</v>
      </c>
      <c r="X2957" s="9">
        <v>19.061</v>
      </c>
      <c r="Y2957" s="9">
        <v>19.061</v>
      </c>
    </row>
    <row r="2958" spans="1:25" hidden="1" x14ac:dyDescent="0.3">
      <c r="A2958" t="s">
        <v>3210</v>
      </c>
      <c r="B2958" t="s">
        <v>3211</v>
      </c>
      <c r="C2958" t="s">
        <v>3215</v>
      </c>
      <c r="D2958" t="s">
        <v>69</v>
      </c>
      <c r="E2958" s="52">
        <f>Transportation!E2958/1000000</f>
        <v>9.1200000000000008E-6</v>
      </c>
      <c r="F2958" s="55">
        <f t="shared" si="323"/>
        <v>2.2048351648351674E-6</v>
      </c>
      <c r="G2958" s="57">
        <f t="shared" si="324"/>
        <v>2.2048351648351674E-7</v>
      </c>
      <c r="H2958" s="4">
        <f t="shared" si="325"/>
        <v>3.5076923076923114E-8</v>
      </c>
      <c r="I2958">
        <v>197100</v>
      </c>
      <c r="J2958">
        <f t="shared" si="327"/>
        <v>1.3680173515981735</v>
      </c>
      <c r="K2958" s="50">
        <f t="shared" si="328"/>
        <v>181.57656697924372</v>
      </c>
      <c r="L2958" s="53">
        <f t="shared" si="326"/>
        <v>2.2355990484411006</v>
      </c>
      <c r="M2958">
        <v>16.8</v>
      </c>
      <c r="N2958">
        <v>48.1</v>
      </c>
      <c r="O2958">
        <v>596</v>
      </c>
      <c r="P2958">
        <v>9.57</v>
      </c>
      <c r="Q2958">
        <v>44.06</v>
      </c>
      <c r="R2958" s="7">
        <v>12.395</v>
      </c>
      <c r="S2958">
        <v>2179.9</v>
      </c>
      <c r="T2958">
        <v>1</v>
      </c>
      <c r="U2958" s="9">
        <v>15.930999999999999</v>
      </c>
      <c r="V2958" s="9">
        <v>15.930999999999999</v>
      </c>
      <c r="W2958" s="9">
        <v>15.930999999999999</v>
      </c>
      <c r="X2958" s="9">
        <v>15.930999999999999</v>
      </c>
      <c r="Y2958" s="9">
        <v>15.930999999999999</v>
      </c>
    </row>
    <row r="2959" spans="1:25" hidden="1" x14ac:dyDescent="0.3">
      <c r="A2959" t="s">
        <v>3210</v>
      </c>
      <c r="B2959" t="s">
        <v>3211</v>
      </c>
      <c r="C2959" t="s">
        <v>3216</v>
      </c>
      <c r="D2959" t="s">
        <v>69</v>
      </c>
      <c r="E2959" s="52">
        <f>Transportation!E2959/1000000</f>
        <v>2.2600000000000004E-6</v>
      </c>
      <c r="F2959" s="55">
        <f t="shared" si="323"/>
        <v>5.4637362637362699E-7</v>
      </c>
      <c r="G2959" s="57">
        <f t="shared" si="324"/>
        <v>5.4637362637362704E-8</v>
      </c>
      <c r="H2959" s="4">
        <f t="shared" si="325"/>
        <v>8.6923076923077016E-9</v>
      </c>
      <c r="I2959">
        <v>195900</v>
      </c>
      <c r="J2959">
        <f t="shared" si="327"/>
        <v>0.34108089586523743</v>
      </c>
      <c r="K2959" s="50">
        <f t="shared" si="328"/>
        <v>180.47107798698045</v>
      </c>
      <c r="L2959" s="53">
        <f t="shared" si="326"/>
        <v>0.5539971326180797</v>
      </c>
      <c r="M2959">
        <v>5.15</v>
      </c>
      <c r="N2959">
        <v>86.300000000000011</v>
      </c>
      <c r="O2959">
        <v>8060</v>
      </c>
      <c r="P2959">
        <v>-0.36</v>
      </c>
      <c r="Q2959">
        <v>42.54</v>
      </c>
      <c r="R2959" s="7">
        <v>93.302999999999997</v>
      </c>
      <c r="S2959">
        <v>0</v>
      </c>
      <c r="T2959">
        <v>1</v>
      </c>
      <c r="U2959" s="9" t="s">
        <v>3975</v>
      </c>
      <c r="V2959" s="9">
        <v>0</v>
      </c>
      <c r="W2959" s="9" t="s">
        <v>3975</v>
      </c>
      <c r="X2959" s="9" t="s">
        <v>3975</v>
      </c>
      <c r="Y2959" s="9" t="s">
        <v>3975</v>
      </c>
    </row>
    <row r="2960" spans="1:25" hidden="1" x14ac:dyDescent="0.3">
      <c r="A2960" t="s">
        <v>3210</v>
      </c>
      <c r="B2960" t="s">
        <v>3211</v>
      </c>
      <c r="C2960" t="s">
        <v>3217</v>
      </c>
      <c r="D2960" t="s">
        <v>69</v>
      </c>
      <c r="E2960" s="52">
        <f>Transportation!E2960/1000000</f>
        <v>4.5200000000000008E-6</v>
      </c>
      <c r="F2960" s="55">
        <f t="shared" si="323"/>
        <v>1.092747252747254E-6</v>
      </c>
      <c r="G2960" s="57">
        <f t="shared" si="324"/>
        <v>1.0927472527472541E-7</v>
      </c>
      <c r="H2960" s="4">
        <f t="shared" si="325"/>
        <v>1.7384615384615403E-8</v>
      </c>
      <c r="I2960">
        <v>168200</v>
      </c>
      <c r="J2960">
        <f t="shared" si="327"/>
        <v>0.79450353745541036</v>
      </c>
      <c r="K2960" s="50">
        <f t="shared" si="328"/>
        <v>154.9527070822364</v>
      </c>
      <c r="L2960" s="53">
        <f t="shared" si="326"/>
        <v>1.1079942652361594</v>
      </c>
      <c r="M2960">
        <v>2.5100000000000002</v>
      </c>
      <c r="N2960">
        <v>106</v>
      </c>
      <c r="O2960">
        <v>5550</v>
      </c>
      <c r="P2960">
        <v>1.72</v>
      </c>
      <c r="Q2960">
        <v>44.77</v>
      </c>
      <c r="R2960" s="7">
        <v>52.252000000000002</v>
      </c>
      <c r="S2960">
        <v>54572</v>
      </c>
      <c r="T2960">
        <v>1</v>
      </c>
      <c r="U2960" s="9">
        <v>6.9398999999999997</v>
      </c>
      <c r="V2960" s="9">
        <v>6.9398999999999997</v>
      </c>
      <c r="W2960" s="9">
        <v>6.9398999999999997</v>
      </c>
      <c r="X2960" s="9">
        <v>6.9398999999999997</v>
      </c>
      <c r="Y2960" s="9">
        <v>6.9398999999999997</v>
      </c>
    </row>
    <row r="2961" spans="1:25" hidden="1" x14ac:dyDescent="0.3">
      <c r="A2961" t="s">
        <v>3210</v>
      </c>
      <c r="B2961" t="s">
        <v>3211</v>
      </c>
      <c r="C2961" t="s">
        <v>3218</v>
      </c>
      <c r="D2961" t="s">
        <v>69</v>
      </c>
      <c r="E2961" s="52">
        <f>Transportation!E2961/1000000</f>
        <v>4.6600000000000003E-6</v>
      </c>
      <c r="F2961" s="55">
        <f t="shared" si="323"/>
        <v>1.1265934065934079E-6</v>
      </c>
      <c r="G2961" s="57">
        <f t="shared" si="324"/>
        <v>1.1265934065934079E-7</v>
      </c>
      <c r="H2961" s="4">
        <f t="shared" si="325"/>
        <v>1.792307692307694E-8</v>
      </c>
      <c r="I2961">
        <v>1061000</v>
      </c>
      <c r="J2961">
        <f t="shared" si="327"/>
        <v>0.12985357917059379</v>
      </c>
      <c r="K2961" s="50">
        <f t="shared" si="328"/>
        <v>977.4365173261167</v>
      </c>
      <c r="L2961" s="53">
        <f t="shared" si="326"/>
        <v>1.1423126716815273</v>
      </c>
      <c r="M2961">
        <v>68.8</v>
      </c>
      <c r="N2961">
        <v>128</v>
      </c>
      <c r="O2961">
        <v>3870</v>
      </c>
      <c r="P2961">
        <v>2.06</v>
      </c>
      <c r="Q2961">
        <v>45.33</v>
      </c>
      <c r="R2961" s="7">
        <v>30.263999999999999</v>
      </c>
      <c r="S2961" s="8">
        <v>501180</v>
      </c>
      <c r="T2961">
        <v>3</v>
      </c>
      <c r="U2961" s="9">
        <v>8.1267999999999994</v>
      </c>
      <c r="V2961" s="9">
        <v>7.8205</v>
      </c>
      <c r="W2961" s="9">
        <v>7.0456000000000003</v>
      </c>
      <c r="X2961" s="9">
        <v>7.5195999999999996</v>
      </c>
      <c r="Y2961" s="9">
        <v>8.1477000000000004</v>
      </c>
    </row>
    <row r="2962" spans="1:25" hidden="1" x14ac:dyDescent="0.3">
      <c r="A2962" t="s">
        <v>3219</v>
      </c>
      <c r="B2962" t="s">
        <v>3220</v>
      </c>
      <c r="C2962" t="s">
        <v>3221</v>
      </c>
      <c r="D2962" t="s">
        <v>69</v>
      </c>
      <c r="E2962" s="52">
        <f>Transportation!E2962/1000000</f>
        <v>1.4100000000000002E-5</v>
      </c>
      <c r="F2962" s="55">
        <f t="shared" si="323"/>
        <v>3.4087912087912128E-6</v>
      </c>
      <c r="G2962" s="57">
        <f t="shared" si="324"/>
        <v>3.4087912087912131E-7</v>
      </c>
      <c r="H2962" s="4">
        <f t="shared" si="325"/>
        <v>5.4230769230769289E-8</v>
      </c>
      <c r="I2962">
        <v>191500</v>
      </c>
      <c r="J2962">
        <f t="shared" si="327"/>
        <v>2.1768761749347263</v>
      </c>
      <c r="K2962" s="50">
        <f t="shared" ref="K2962:K2998" si="329">I2962*CVDZAF</f>
        <v>342.77908939695726</v>
      </c>
      <c r="L2962" s="53">
        <f t="shared" si="326"/>
        <v>6.7156886967665121</v>
      </c>
      <c r="M2962">
        <v>14.200000000000001</v>
      </c>
      <c r="N2962">
        <v>50.800000000000004</v>
      </c>
      <c r="O2962">
        <v>467</v>
      </c>
      <c r="P2962">
        <v>-26.46</v>
      </c>
      <c r="Q2962">
        <v>29.47</v>
      </c>
      <c r="R2962" s="7">
        <v>9.1888000000000005</v>
      </c>
      <c r="S2962">
        <v>43922</v>
      </c>
      <c r="T2962">
        <v>1</v>
      </c>
      <c r="U2962" s="9">
        <v>10.928000000000001</v>
      </c>
      <c r="V2962" s="9">
        <v>10.928000000000001</v>
      </c>
      <c r="W2962" s="9">
        <v>10.928000000000001</v>
      </c>
      <c r="X2962" s="9">
        <v>10.928000000000001</v>
      </c>
      <c r="Y2962" s="9">
        <v>10.928000000000001</v>
      </c>
    </row>
    <row r="2963" spans="1:25" hidden="1" x14ac:dyDescent="0.3">
      <c r="A2963" t="s">
        <v>3219</v>
      </c>
      <c r="B2963" t="s">
        <v>3220</v>
      </c>
      <c r="C2963" t="s">
        <v>3222</v>
      </c>
      <c r="D2963" t="s">
        <v>69</v>
      </c>
      <c r="E2963" s="52">
        <f>Transportation!E2963/1000000</f>
        <v>1.73E-5</v>
      </c>
      <c r="F2963" s="55">
        <f t="shared" si="323"/>
        <v>4.1824175824175868E-6</v>
      </c>
      <c r="G2963" s="57">
        <f t="shared" si="324"/>
        <v>4.182417582417587E-7</v>
      </c>
      <c r="H2963" s="4">
        <f t="shared" si="325"/>
        <v>6.6538461538461599E-8</v>
      </c>
      <c r="I2963">
        <v>607200</v>
      </c>
      <c r="J2963">
        <f t="shared" si="327"/>
        <v>0.84235999258893279</v>
      </c>
      <c r="K2963" s="50">
        <f t="shared" si="329"/>
        <v>1086.8692589129632</v>
      </c>
      <c r="L2963" s="53">
        <f t="shared" si="326"/>
        <v>8.2398166279475618</v>
      </c>
      <c r="M2963">
        <v>73.400000000000006</v>
      </c>
      <c r="N2963">
        <v>70.900000000000006</v>
      </c>
      <c r="O2963">
        <v>470</v>
      </c>
      <c r="P2963">
        <v>-29.13</v>
      </c>
      <c r="Q2963">
        <v>26.22</v>
      </c>
      <c r="R2963" s="7">
        <v>6.6345000000000001</v>
      </c>
      <c r="S2963" s="8">
        <v>354590</v>
      </c>
      <c r="T2963">
        <v>4</v>
      </c>
      <c r="U2963" s="9">
        <v>9.6768999999999998</v>
      </c>
      <c r="V2963" s="9">
        <v>9.8092000000000006</v>
      </c>
      <c r="W2963" s="9">
        <v>9.5980000000000008</v>
      </c>
      <c r="X2963" s="9">
        <v>9.8803999999999998</v>
      </c>
      <c r="Y2963" s="9">
        <v>10.214</v>
      </c>
    </row>
    <row r="2964" spans="1:25" hidden="1" x14ac:dyDescent="0.3">
      <c r="A2964" t="s">
        <v>3219</v>
      </c>
      <c r="B2964" t="s">
        <v>3220</v>
      </c>
      <c r="C2964" t="s">
        <v>3223</v>
      </c>
      <c r="D2964" t="s">
        <v>69</v>
      </c>
      <c r="E2964" s="52">
        <f>Transportation!E2964/1000000</f>
        <v>1.5600000000000003E-5</v>
      </c>
      <c r="F2964" s="55">
        <f t="shared" si="323"/>
        <v>3.7714285714285762E-6</v>
      </c>
      <c r="G2964" s="57">
        <f t="shared" si="324"/>
        <v>3.771428571428576E-7</v>
      </c>
      <c r="H2964" s="4">
        <f t="shared" si="325"/>
        <v>6.0000000000000074E-8</v>
      </c>
      <c r="I2964">
        <v>2715000</v>
      </c>
      <c r="J2964">
        <f t="shared" si="327"/>
        <v>0.16987839779005529</v>
      </c>
      <c r="K2964" s="50">
        <f t="shared" si="329"/>
        <v>4859.7662021552942</v>
      </c>
      <c r="L2964" s="53">
        <f t="shared" si="326"/>
        <v>7.4301236645076285</v>
      </c>
      <c r="M2964">
        <v>484</v>
      </c>
      <c r="N2964">
        <v>123</v>
      </c>
      <c r="O2964">
        <v>802</v>
      </c>
      <c r="P2964">
        <v>-33.950000000000003</v>
      </c>
      <c r="Q2964">
        <v>18.559999999999999</v>
      </c>
      <c r="R2964" s="7">
        <v>6.5011999999999999</v>
      </c>
      <c r="S2964" s="8">
        <v>2218200</v>
      </c>
      <c r="T2964">
        <v>14</v>
      </c>
      <c r="U2964" s="9">
        <v>11.444000000000001</v>
      </c>
      <c r="V2964" s="9">
        <v>11.222</v>
      </c>
      <c r="W2964" s="9">
        <v>10.673999999999999</v>
      </c>
      <c r="X2964" s="9">
        <v>11.335000000000001</v>
      </c>
      <c r="Y2964" s="9">
        <v>12.244999999999999</v>
      </c>
    </row>
    <row r="2965" spans="1:25" hidden="1" x14ac:dyDescent="0.3">
      <c r="A2965" t="s">
        <v>3219</v>
      </c>
      <c r="B2965" t="s">
        <v>3220</v>
      </c>
      <c r="C2965" t="s">
        <v>3224</v>
      </c>
      <c r="D2965" t="s">
        <v>69</v>
      </c>
      <c r="E2965" s="52">
        <f>Transportation!E2965/1000000</f>
        <v>1.1100000000000002E-5</v>
      </c>
      <c r="F2965" s="55">
        <f t="shared" si="323"/>
        <v>2.6835164835164868E-6</v>
      </c>
      <c r="G2965" s="57">
        <f t="shared" si="324"/>
        <v>2.6835164835164868E-7</v>
      </c>
      <c r="H2965" s="4">
        <f t="shared" si="325"/>
        <v>4.269230769230774E-8</v>
      </c>
      <c r="I2965">
        <v>183800</v>
      </c>
      <c r="J2965">
        <f t="shared" si="327"/>
        <v>1.7855041485310121</v>
      </c>
      <c r="K2965" s="50">
        <f t="shared" si="329"/>
        <v>328.99632705566967</v>
      </c>
      <c r="L2965" s="53">
        <f t="shared" si="326"/>
        <v>5.286818761284275</v>
      </c>
      <c r="M2965">
        <v>24.3</v>
      </c>
      <c r="N2965">
        <v>37.300000000000004</v>
      </c>
      <c r="O2965">
        <v>415</v>
      </c>
      <c r="P2965">
        <v>-26.38</v>
      </c>
      <c r="Q2965">
        <v>27.38</v>
      </c>
      <c r="R2965" s="7">
        <v>11.13</v>
      </c>
      <c r="S2965">
        <v>99799</v>
      </c>
      <c r="T2965">
        <v>3</v>
      </c>
      <c r="U2965" s="9">
        <v>8.6819000000000006</v>
      </c>
      <c r="V2965" s="9">
        <v>8.9200999999999997</v>
      </c>
      <c r="W2965" s="9">
        <v>8.6160999999999994</v>
      </c>
      <c r="X2965" s="9">
        <v>8.9788999999999994</v>
      </c>
      <c r="Y2965" s="9">
        <v>9.7009000000000007</v>
      </c>
    </row>
    <row r="2966" spans="1:25" hidden="1" x14ac:dyDescent="0.3">
      <c r="A2966" t="s">
        <v>3219</v>
      </c>
      <c r="B2966" t="s">
        <v>3220</v>
      </c>
      <c r="C2966" t="s">
        <v>3225</v>
      </c>
      <c r="D2966" t="s">
        <v>69</v>
      </c>
      <c r="E2966" s="52">
        <f>Transportation!E2966/1000000</f>
        <v>8.6899999999999998E-6</v>
      </c>
      <c r="F2966" s="55">
        <f t="shared" si="323"/>
        <v>2.1008791208791229E-6</v>
      </c>
      <c r="G2966" s="57">
        <f t="shared" si="324"/>
        <v>2.100879120879123E-7</v>
      </c>
      <c r="H2966" s="4">
        <f t="shared" si="325"/>
        <v>3.3423076923076957E-8</v>
      </c>
      <c r="I2966">
        <v>151700</v>
      </c>
      <c r="J2966">
        <f t="shared" si="327"/>
        <v>1.6936262936717204</v>
      </c>
      <c r="K2966" s="50">
        <f t="shared" si="329"/>
        <v>271.53831781471757</v>
      </c>
      <c r="L2966" s="53">
        <f t="shared" si="326"/>
        <v>4.1389599131135437</v>
      </c>
      <c r="M2966">
        <v>29</v>
      </c>
      <c r="N2966">
        <v>28.1</v>
      </c>
      <c r="O2966">
        <v>398</v>
      </c>
      <c r="P2966">
        <v>-26.14</v>
      </c>
      <c r="Q2966">
        <v>28.44</v>
      </c>
      <c r="R2966" s="7">
        <v>14.159000000000001</v>
      </c>
      <c r="S2966" s="8">
        <v>339020</v>
      </c>
      <c r="T2966">
        <v>3</v>
      </c>
      <c r="U2966" s="9">
        <v>10.993</v>
      </c>
      <c r="V2966" s="9">
        <v>11.188000000000001</v>
      </c>
      <c r="W2966" s="9">
        <v>9.6494999999999997</v>
      </c>
      <c r="X2966" s="9">
        <v>10.978999999999999</v>
      </c>
      <c r="Y2966" s="9">
        <v>13.5</v>
      </c>
    </row>
    <row r="2967" spans="1:25" hidden="1" x14ac:dyDescent="0.3">
      <c r="A2967" t="s">
        <v>3219</v>
      </c>
      <c r="B2967" t="s">
        <v>3220</v>
      </c>
      <c r="C2967" t="s">
        <v>3226</v>
      </c>
      <c r="D2967" t="s">
        <v>69</v>
      </c>
      <c r="E2967" s="52">
        <f>Transportation!E2967/1000000</f>
        <v>2.8400000000000003E-5</v>
      </c>
      <c r="F2967" s="55">
        <f t="shared" si="323"/>
        <v>6.865934065934074E-6</v>
      </c>
      <c r="G2967" s="57">
        <f t="shared" si="324"/>
        <v>6.8659340659340738E-7</v>
      </c>
      <c r="H2967" s="4">
        <f t="shared" si="325"/>
        <v>1.0923076923076935E-7</v>
      </c>
      <c r="I2967">
        <v>2370000</v>
      </c>
      <c r="J2967">
        <f t="shared" si="327"/>
        <v>0.35428550632911393</v>
      </c>
      <c r="K2967" s="50">
        <f t="shared" si="329"/>
        <v>4242.2268505002021</v>
      </c>
      <c r="L2967" s="53">
        <f t="shared" si="326"/>
        <v>13.526635389231837</v>
      </c>
      <c r="M2967">
        <v>214</v>
      </c>
      <c r="N2967">
        <v>162</v>
      </c>
      <c r="O2967">
        <v>696</v>
      </c>
      <c r="P2967">
        <v>-29.89</v>
      </c>
      <c r="Q2967">
        <v>30.96</v>
      </c>
      <c r="R2967" s="7">
        <v>4.2957999999999998</v>
      </c>
      <c r="S2967" s="8">
        <v>2084000</v>
      </c>
      <c r="T2967">
        <v>10</v>
      </c>
      <c r="U2967" s="9">
        <v>9.1351999999999993</v>
      </c>
      <c r="V2967" s="9">
        <v>7.6345999999999998</v>
      </c>
      <c r="W2967" s="9">
        <v>8.1477000000000004</v>
      </c>
      <c r="X2967" s="9">
        <v>9.1340000000000003</v>
      </c>
      <c r="Y2967" s="9">
        <v>9.4436</v>
      </c>
    </row>
    <row r="2968" spans="1:25" hidden="1" x14ac:dyDescent="0.3">
      <c r="A2968" t="s">
        <v>3219</v>
      </c>
      <c r="B2968" t="s">
        <v>3220</v>
      </c>
      <c r="C2968" t="s">
        <v>3227</v>
      </c>
      <c r="D2968" t="s">
        <v>69</v>
      </c>
      <c r="E2968" s="52">
        <f>Transportation!E2968/1000000</f>
        <v>4.4599999999999996E-6</v>
      </c>
      <c r="F2968" s="55">
        <f t="shared" si="323"/>
        <v>1.0782417582417593E-6</v>
      </c>
      <c r="G2968" s="57">
        <f t="shared" si="324"/>
        <v>1.0782417582417592E-7</v>
      </c>
      <c r="H2968" s="4">
        <f t="shared" si="325"/>
        <v>1.7153846153846171E-8</v>
      </c>
      <c r="I2968">
        <v>512400</v>
      </c>
      <c r="J2968">
        <f t="shared" si="327"/>
        <v>0.25734108606557377</v>
      </c>
      <c r="K2968" s="50">
        <f t="shared" si="329"/>
        <v>917.18018489295503</v>
      </c>
      <c r="L2968" s="53">
        <f t="shared" si="326"/>
        <v>2.1242533040835911</v>
      </c>
      <c r="M2968">
        <v>61.7</v>
      </c>
      <c r="N2968">
        <v>65.2</v>
      </c>
      <c r="O2968">
        <v>2020</v>
      </c>
      <c r="P2968">
        <v>-33</v>
      </c>
      <c r="Q2968">
        <v>27.89</v>
      </c>
      <c r="R2968" s="7">
        <v>30.975000000000001</v>
      </c>
      <c r="S2968" s="8">
        <v>221500</v>
      </c>
      <c r="T2968">
        <v>5</v>
      </c>
      <c r="U2968" s="9">
        <v>6.7811000000000003</v>
      </c>
      <c r="V2968" s="9">
        <v>6.2689000000000004</v>
      </c>
      <c r="W2968" s="9">
        <v>6.4625000000000004</v>
      </c>
      <c r="X2968" s="9">
        <v>6.7811000000000003</v>
      </c>
      <c r="Y2968" s="9">
        <v>6.7811000000000003</v>
      </c>
    </row>
    <row r="2969" spans="1:25" hidden="1" x14ac:dyDescent="0.3">
      <c r="A2969" t="s">
        <v>3219</v>
      </c>
      <c r="B2969" t="s">
        <v>3220</v>
      </c>
      <c r="C2969" t="s">
        <v>3228</v>
      </c>
      <c r="D2969" t="s">
        <v>69</v>
      </c>
      <c r="E2969" s="52">
        <f>Transportation!E2969/1000000</f>
        <v>7.1000000000000006E-6</v>
      </c>
      <c r="F2969" s="55">
        <f t="shared" si="323"/>
        <v>1.7164835164835185E-6</v>
      </c>
      <c r="G2969" s="57">
        <f t="shared" si="324"/>
        <v>1.7164835164835185E-7</v>
      </c>
      <c r="H2969" s="4">
        <f t="shared" si="325"/>
        <v>2.7307692307692338E-8</v>
      </c>
      <c r="I2969">
        <v>201000</v>
      </c>
      <c r="J2969">
        <f t="shared" si="327"/>
        <v>1.0443490671641791</v>
      </c>
      <c r="K2969" s="50">
        <f t="shared" si="329"/>
        <v>359.78379618166269</v>
      </c>
      <c r="L2969" s="53">
        <f t="shared" si="326"/>
        <v>3.3816588473079587</v>
      </c>
      <c r="M2969">
        <v>65</v>
      </c>
      <c r="N2969">
        <v>24.900000000000002</v>
      </c>
      <c r="O2969">
        <v>424</v>
      </c>
      <c r="P2969">
        <v>-26.54</v>
      </c>
      <c r="Q2969">
        <v>27.85</v>
      </c>
      <c r="R2969" s="7">
        <v>16.984000000000002</v>
      </c>
      <c r="S2969" s="8">
        <v>552720</v>
      </c>
      <c r="T2969">
        <v>3</v>
      </c>
      <c r="U2969" s="9">
        <v>11.051</v>
      </c>
      <c r="V2969" s="9">
        <v>10.986000000000001</v>
      </c>
      <c r="W2969" s="9">
        <v>9.6494999999999997</v>
      </c>
      <c r="X2969" s="9">
        <v>11.081</v>
      </c>
      <c r="Y2969" s="9">
        <v>12.144</v>
      </c>
    </row>
    <row r="2970" spans="1:25" hidden="1" x14ac:dyDescent="0.3">
      <c r="A2970" t="s">
        <v>3219</v>
      </c>
      <c r="B2970" t="s">
        <v>3220</v>
      </c>
      <c r="C2970" t="s">
        <v>3229</v>
      </c>
      <c r="D2970" t="s">
        <v>69</v>
      </c>
      <c r="E2970" s="52">
        <f>Transportation!E2970/1000000</f>
        <v>5.7100000000000004E-6</v>
      </c>
      <c r="F2970" s="55">
        <f t="shared" si="323"/>
        <v>1.3804395604395619E-6</v>
      </c>
      <c r="G2970" s="57">
        <f t="shared" si="324"/>
        <v>1.3804395604395621E-7</v>
      </c>
      <c r="H2970" s="4">
        <f t="shared" si="325"/>
        <v>2.1961538461538486E-8</v>
      </c>
      <c r="I2970">
        <v>124400</v>
      </c>
      <c r="J2970">
        <f t="shared" si="327"/>
        <v>1.3570602190514469</v>
      </c>
      <c r="K2970" s="50">
        <f t="shared" si="329"/>
        <v>222.67216042287978</v>
      </c>
      <c r="L2970" s="53">
        <f t="shared" si="326"/>
        <v>2.7196157772011893</v>
      </c>
      <c r="M2970">
        <v>36.6</v>
      </c>
      <c r="N2970">
        <v>20.6</v>
      </c>
      <c r="O2970">
        <v>398</v>
      </c>
      <c r="P2970">
        <v>-33.97</v>
      </c>
      <c r="Q2970">
        <v>22.45</v>
      </c>
      <c r="R2970" s="7">
        <v>19.34</v>
      </c>
      <c r="S2970" s="8">
        <v>135700</v>
      </c>
      <c r="T2970">
        <v>3</v>
      </c>
      <c r="U2970" s="9">
        <v>7.6778000000000004</v>
      </c>
      <c r="V2970" s="9">
        <v>7.7020999999999997</v>
      </c>
      <c r="W2970" s="9">
        <v>7.3091999999999997</v>
      </c>
      <c r="X2970" s="9">
        <v>7.6769999999999996</v>
      </c>
      <c r="Y2970" s="9">
        <v>8.1997999999999998</v>
      </c>
    </row>
    <row r="2971" spans="1:25" hidden="1" x14ac:dyDescent="0.3">
      <c r="A2971" t="s">
        <v>3219</v>
      </c>
      <c r="B2971" t="s">
        <v>3220</v>
      </c>
      <c r="C2971" t="s">
        <v>3230</v>
      </c>
      <c r="D2971" t="s">
        <v>69</v>
      </c>
      <c r="E2971" s="52">
        <f>Transportation!E2971/1000000</f>
        <v>4.7300000000000005E-5</v>
      </c>
      <c r="F2971" s="55">
        <f t="shared" si="323"/>
        <v>1.1435164835164849E-5</v>
      </c>
      <c r="G2971" s="57">
        <f t="shared" si="324"/>
        <v>1.1435164835164848E-6</v>
      </c>
      <c r="H2971" s="4">
        <f t="shared" si="325"/>
        <v>1.8192307692307712E-7</v>
      </c>
      <c r="I2971">
        <v>8245000</v>
      </c>
      <c r="J2971">
        <f t="shared" si="327"/>
        <v>0.16961094451182537</v>
      </c>
      <c r="K2971" s="50">
        <f t="shared" si="329"/>
        <v>14758.295519989098</v>
      </c>
      <c r="L2971" s="53">
        <f t="shared" si="326"/>
        <v>22.528515982769932</v>
      </c>
      <c r="M2971">
        <v>1510</v>
      </c>
      <c r="N2971">
        <v>212</v>
      </c>
      <c r="O2971">
        <v>393</v>
      </c>
      <c r="P2971">
        <v>-26.19</v>
      </c>
      <c r="Q2971">
        <v>28.09</v>
      </c>
      <c r="R2971" s="7">
        <v>1.8532</v>
      </c>
      <c r="S2971" s="8">
        <v>10030000</v>
      </c>
      <c r="T2971">
        <v>49</v>
      </c>
      <c r="U2971" s="9">
        <v>17.513000000000002</v>
      </c>
      <c r="V2971" s="9">
        <v>17.224</v>
      </c>
      <c r="W2971" s="9">
        <v>12.747999999999999</v>
      </c>
      <c r="X2971" s="9">
        <v>16.324999999999999</v>
      </c>
      <c r="Y2971" s="9">
        <v>19.498000000000001</v>
      </c>
    </row>
    <row r="2972" spans="1:25" hidden="1" x14ac:dyDescent="0.3">
      <c r="A2972" t="s">
        <v>3219</v>
      </c>
      <c r="B2972" t="s">
        <v>3220</v>
      </c>
      <c r="C2972" t="s">
        <v>3231</v>
      </c>
      <c r="D2972" t="s">
        <v>69</v>
      </c>
      <c r="E2972" s="52">
        <f>Transportation!E2972/1000000</f>
        <v>6.8500000000000005E-6</v>
      </c>
      <c r="F2972" s="55">
        <f t="shared" si="323"/>
        <v>1.6560439560439579E-6</v>
      </c>
      <c r="G2972" s="57">
        <f t="shared" si="324"/>
        <v>1.6560439560439579E-7</v>
      </c>
      <c r="H2972" s="4">
        <f t="shared" si="325"/>
        <v>2.6346153846153875E-8</v>
      </c>
      <c r="I2972">
        <v>220600</v>
      </c>
      <c r="J2972">
        <f t="shared" si="327"/>
        <v>0.91805448209428842</v>
      </c>
      <c r="K2972" s="50">
        <f t="shared" si="329"/>
        <v>394.86719123221286</v>
      </c>
      <c r="L2972" s="53">
        <f t="shared" si="326"/>
        <v>3.2625863526844396</v>
      </c>
      <c r="M2972">
        <v>22.6</v>
      </c>
      <c r="N2972">
        <v>46.400000000000006</v>
      </c>
      <c r="O2972">
        <v>802</v>
      </c>
      <c r="P2972">
        <v>-33.93</v>
      </c>
      <c r="Q2972">
        <v>18.86</v>
      </c>
      <c r="R2972" s="7">
        <v>17.285</v>
      </c>
      <c r="S2972">
        <v>80294</v>
      </c>
      <c r="T2972">
        <v>2</v>
      </c>
      <c r="U2972" s="9">
        <v>10.571</v>
      </c>
      <c r="V2972" s="9">
        <v>10.568</v>
      </c>
      <c r="W2972" s="9">
        <v>10.214</v>
      </c>
      <c r="X2972" s="9">
        <v>10.393000000000001</v>
      </c>
      <c r="Y2972" s="9">
        <v>10.571999999999999</v>
      </c>
    </row>
    <row r="2973" spans="1:25" hidden="1" x14ac:dyDescent="0.3">
      <c r="A2973" t="s">
        <v>3219</v>
      </c>
      <c r="B2973" t="s">
        <v>3220</v>
      </c>
      <c r="C2973" t="s">
        <v>3232</v>
      </c>
      <c r="D2973" t="s">
        <v>69</v>
      </c>
      <c r="E2973" s="52">
        <f>Transportation!E2973/1000000</f>
        <v>4.7400000000000004E-6</v>
      </c>
      <c r="F2973" s="55">
        <f t="shared" si="323"/>
        <v>1.1459340659340672E-6</v>
      </c>
      <c r="G2973" s="57">
        <f t="shared" si="324"/>
        <v>1.1459340659340672E-7</v>
      </c>
      <c r="H2973" s="4">
        <f t="shared" si="325"/>
        <v>1.8230769230769248E-8</v>
      </c>
      <c r="I2973">
        <v>194900</v>
      </c>
      <c r="J2973">
        <f t="shared" si="327"/>
        <v>0.71903477424320172</v>
      </c>
      <c r="K2973" s="50">
        <f t="shared" si="329"/>
        <v>348.86498445674658</v>
      </c>
      <c r="L2973" s="53">
        <f t="shared" si="326"/>
        <v>2.2576144980619337</v>
      </c>
      <c r="M2973">
        <v>80.900000000000006</v>
      </c>
      <c r="N2973">
        <v>21.700000000000003</v>
      </c>
      <c r="O2973">
        <v>513</v>
      </c>
      <c r="P2973">
        <v>-28.73</v>
      </c>
      <c r="Q2973">
        <v>24.75</v>
      </c>
      <c r="R2973" s="7">
        <v>23.68</v>
      </c>
      <c r="S2973" s="8">
        <v>181380</v>
      </c>
      <c r="T2973">
        <v>5</v>
      </c>
      <c r="U2973" s="9">
        <v>9.7348999999999997</v>
      </c>
      <c r="V2973" s="9">
        <v>9.5478000000000005</v>
      </c>
      <c r="W2973" s="9">
        <v>8.2520000000000007</v>
      </c>
      <c r="X2973" s="9">
        <v>8.7716999999999992</v>
      </c>
      <c r="Y2973" s="9">
        <v>9.7523</v>
      </c>
    </row>
    <row r="2974" spans="1:25" hidden="1" x14ac:dyDescent="0.3">
      <c r="A2974" t="s">
        <v>3219</v>
      </c>
      <c r="B2974" t="s">
        <v>3220</v>
      </c>
      <c r="C2974" t="s">
        <v>3233</v>
      </c>
      <c r="D2974" t="s">
        <v>69</v>
      </c>
      <c r="E2974" s="52">
        <f>Transportation!E2974/1000000</f>
        <v>4.1900000000000005E-6</v>
      </c>
      <c r="F2974" s="55">
        <f t="shared" si="323"/>
        <v>1.0129670329670341E-6</v>
      </c>
      <c r="G2974" s="57">
        <f t="shared" si="324"/>
        <v>1.0129670329670342E-7</v>
      </c>
      <c r="H2974" s="4">
        <f t="shared" si="325"/>
        <v>1.6115384615384632E-8</v>
      </c>
      <c r="I2974">
        <v>101900</v>
      </c>
      <c r="J2974">
        <f t="shared" si="327"/>
        <v>1.2156910819430815</v>
      </c>
      <c r="K2974" s="50">
        <f t="shared" si="329"/>
        <v>182.39785488015636</v>
      </c>
      <c r="L2974" s="53">
        <f t="shared" si="326"/>
        <v>1.99565500989019</v>
      </c>
      <c r="M2974">
        <v>20.200000000000003</v>
      </c>
      <c r="N2974">
        <v>22.700000000000003</v>
      </c>
      <c r="O2974">
        <v>656</v>
      </c>
      <c r="P2974">
        <v>-32.9</v>
      </c>
      <c r="Q2974">
        <v>27.4</v>
      </c>
      <c r="R2974" s="7">
        <v>28.954999999999998</v>
      </c>
      <c r="S2974" s="8">
        <v>113590</v>
      </c>
      <c r="T2974">
        <v>4</v>
      </c>
      <c r="U2974" s="9">
        <v>6.3771000000000004</v>
      </c>
      <c r="V2974" s="9">
        <v>6.3672000000000004</v>
      </c>
      <c r="W2974" s="9">
        <v>6.3028000000000004</v>
      </c>
      <c r="X2974" s="9">
        <v>6.4093</v>
      </c>
      <c r="Y2974" s="9">
        <v>6.4625000000000004</v>
      </c>
    </row>
    <row r="2975" spans="1:25" hidden="1" x14ac:dyDescent="0.3">
      <c r="A2975" t="s">
        <v>3219</v>
      </c>
      <c r="B2975" t="s">
        <v>3220</v>
      </c>
      <c r="C2975" t="s">
        <v>3234</v>
      </c>
      <c r="D2975" t="s">
        <v>69</v>
      </c>
      <c r="E2975" s="52">
        <f>Transportation!E2975/1000000</f>
        <v>1.38E-5</v>
      </c>
      <c r="F2975" s="55">
        <f t="shared" si="323"/>
        <v>3.3362637362637397E-6</v>
      </c>
      <c r="G2975" s="57">
        <f t="shared" si="324"/>
        <v>3.3362637362637396E-7</v>
      </c>
      <c r="H2975" s="4">
        <f t="shared" si="325"/>
        <v>5.307692307692313E-8</v>
      </c>
      <c r="I2975">
        <v>333200</v>
      </c>
      <c r="J2975">
        <f t="shared" si="327"/>
        <v>1.2244963235294117</v>
      </c>
      <c r="K2975" s="50">
        <f t="shared" si="329"/>
        <v>596.41771585935328</v>
      </c>
      <c r="L2975" s="53">
        <f t="shared" si="326"/>
        <v>6.5728017032182873</v>
      </c>
      <c r="M2975">
        <v>42.2</v>
      </c>
      <c r="N2975">
        <v>51.300000000000004</v>
      </c>
      <c r="O2975">
        <v>455</v>
      </c>
      <c r="P2975">
        <v>-26.87</v>
      </c>
      <c r="Q2975">
        <v>26.64</v>
      </c>
      <c r="R2975" s="7">
        <v>8.8567</v>
      </c>
      <c r="S2975" s="8">
        <v>217460</v>
      </c>
      <c r="T2975">
        <v>4</v>
      </c>
      <c r="U2975" s="9">
        <v>11.223000000000001</v>
      </c>
      <c r="V2975" s="9">
        <v>11.098000000000001</v>
      </c>
      <c r="W2975" s="9">
        <v>10.265000000000001</v>
      </c>
      <c r="X2975" s="9">
        <v>10.801</v>
      </c>
      <c r="Y2975" s="9">
        <v>11.233000000000001</v>
      </c>
    </row>
    <row r="2976" spans="1:25" hidden="1" x14ac:dyDescent="0.3">
      <c r="A2976" t="s">
        <v>3219</v>
      </c>
      <c r="B2976" t="s">
        <v>3220</v>
      </c>
      <c r="C2976" t="s">
        <v>3235</v>
      </c>
      <c r="D2976" t="s">
        <v>69</v>
      </c>
      <c r="E2976" s="52">
        <f>Transportation!E2976/1000000</f>
        <v>5.5099999999999998E-6</v>
      </c>
      <c r="F2976" s="55">
        <f t="shared" si="323"/>
        <v>1.3320879120879135E-6</v>
      </c>
      <c r="G2976" s="57">
        <f t="shared" si="324"/>
        <v>1.3320879120879134E-7</v>
      </c>
      <c r="H2976" s="4">
        <f t="shared" si="325"/>
        <v>2.1192307692307713E-8</v>
      </c>
      <c r="I2976">
        <v>127300</v>
      </c>
      <c r="J2976">
        <f t="shared" si="327"/>
        <v>1.2796953358208953</v>
      </c>
      <c r="K2976" s="50">
        <f t="shared" si="329"/>
        <v>227.86307091505304</v>
      </c>
      <c r="L2976" s="53">
        <f t="shared" si="326"/>
        <v>2.6243577815023738</v>
      </c>
      <c r="M2976">
        <v>42</v>
      </c>
      <c r="N2976">
        <v>19.600000000000001</v>
      </c>
      <c r="O2976">
        <v>434</v>
      </c>
      <c r="P2976">
        <v>-27.66</v>
      </c>
      <c r="Q2976">
        <v>27.22</v>
      </c>
      <c r="R2976" s="7">
        <v>22.100999999999999</v>
      </c>
      <c r="S2976">
        <v>89529</v>
      </c>
      <c r="T2976">
        <v>2</v>
      </c>
      <c r="U2976" s="9">
        <v>11.009</v>
      </c>
      <c r="V2976" s="9">
        <v>11.083</v>
      </c>
      <c r="W2976" s="9">
        <v>10.928000000000001</v>
      </c>
      <c r="X2976" s="9">
        <v>11.233000000000001</v>
      </c>
      <c r="Y2976" s="9">
        <v>11.537000000000001</v>
      </c>
    </row>
    <row r="2977" spans="1:25" hidden="1" x14ac:dyDescent="0.3">
      <c r="A2977" t="s">
        <v>3219</v>
      </c>
      <c r="B2977" t="s">
        <v>3220</v>
      </c>
      <c r="C2977" t="s">
        <v>3236</v>
      </c>
      <c r="D2977" t="s">
        <v>69</v>
      </c>
      <c r="E2977" s="52">
        <f>Transportation!E2977/1000000</f>
        <v>1.1200000000000001E-5</v>
      </c>
      <c r="F2977" s="55">
        <f t="shared" si="323"/>
        <v>2.7076923076923106E-6</v>
      </c>
      <c r="G2977" s="57">
        <f t="shared" si="324"/>
        <v>2.7076923076923106E-7</v>
      </c>
      <c r="H2977" s="4">
        <f t="shared" si="325"/>
        <v>4.307692307692312E-8</v>
      </c>
      <c r="I2977">
        <v>156700</v>
      </c>
      <c r="J2977">
        <f t="shared" si="327"/>
        <v>2.1131601786853862</v>
      </c>
      <c r="K2977" s="50">
        <f t="shared" si="329"/>
        <v>280.48816349087832</v>
      </c>
      <c r="L2977" s="53">
        <f t="shared" si="326"/>
        <v>5.3344477591336821</v>
      </c>
      <c r="M2977">
        <v>12.5</v>
      </c>
      <c r="N2977">
        <v>44.400000000000006</v>
      </c>
      <c r="O2977">
        <v>531</v>
      </c>
      <c r="P2977">
        <v>-29.72</v>
      </c>
      <c r="Q2977">
        <v>30.99</v>
      </c>
      <c r="R2977" s="7">
        <v>11.965999999999999</v>
      </c>
      <c r="S2977" s="8">
        <v>1038500</v>
      </c>
      <c r="T2977">
        <v>4</v>
      </c>
      <c r="U2977" s="9">
        <v>9.1344999999999992</v>
      </c>
      <c r="V2977" s="9">
        <v>9.1248000000000005</v>
      </c>
      <c r="W2977" s="9">
        <v>8.2520000000000007</v>
      </c>
      <c r="X2977" s="9">
        <v>8.9528999999999996</v>
      </c>
      <c r="Y2977" s="9">
        <v>9.3405000000000005</v>
      </c>
    </row>
    <row r="2978" spans="1:25" hidden="1" x14ac:dyDescent="0.3">
      <c r="A2978" t="s">
        <v>3219</v>
      </c>
      <c r="B2978" t="s">
        <v>3220</v>
      </c>
      <c r="C2978" t="s">
        <v>3237</v>
      </c>
      <c r="D2978" t="s">
        <v>69</v>
      </c>
      <c r="E2978" s="52">
        <f>Transportation!E2978/1000000</f>
        <v>5.2700000000000004E-6</v>
      </c>
      <c r="F2978" s="55">
        <f t="shared" si="323"/>
        <v>1.2740659340659355E-6</v>
      </c>
      <c r="G2978" s="57">
        <f t="shared" si="324"/>
        <v>1.2740659340659355E-7</v>
      </c>
      <c r="H2978" s="4">
        <f t="shared" si="325"/>
        <v>2.0269230769230789E-8</v>
      </c>
      <c r="I2978">
        <v>118100</v>
      </c>
      <c r="J2978">
        <f t="shared" si="327"/>
        <v>1.3193016617273499</v>
      </c>
      <c r="K2978" s="50">
        <f t="shared" si="329"/>
        <v>211.39535487091723</v>
      </c>
      <c r="L2978" s="53">
        <f t="shared" si="326"/>
        <v>2.5100481866637949</v>
      </c>
      <c r="M2978">
        <v>25.6</v>
      </c>
      <c r="N2978">
        <v>23.3</v>
      </c>
      <c r="O2978">
        <v>539</v>
      </c>
      <c r="P2978">
        <v>-28.56</v>
      </c>
      <c r="Q2978">
        <v>29.78</v>
      </c>
      <c r="R2978" s="7">
        <v>23.082000000000001</v>
      </c>
      <c r="S2978">
        <v>64681</v>
      </c>
      <c r="T2978">
        <v>2</v>
      </c>
      <c r="U2978" s="9">
        <v>9.5482999999999993</v>
      </c>
      <c r="V2978" s="9">
        <v>9.5587999999999997</v>
      </c>
      <c r="W2978" s="9">
        <v>9.5465999999999998</v>
      </c>
      <c r="X2978" s="9">
        <v>9.5980000000000008</v>
      </c>
      <c r="Y2978" s="9">
        <v>9.6494999999999997</v>
      </c>
    </row>
    <row r="2979" spans="1:25" hidden="1" x14ac:dyDescent="0.3">
      <c r="A2979" t="s">
        <v>3219</v>
      </c>
      <c r="B2979" t="s">
        <v>3238</v>
      </c>
      <c r="C2979" t="s">
        <v>3239</v>
      </c>
      <c r="D2979" t="s">
        <v>69</v>
      </c>
      <c r="E2979" s="52">
        <f>Transportation!E2979/1000000</f>
        <v>1.0000000000000001E-5</v>
      </c>
      <c r="F2979" s="55">
        <f t="shared" si="323"/>
        <v>2.4175824175824203E-6</v>
      </c>
      <c r="G2979" s="57">
        <f t="shared" si="324"/>
        <v>2.4175824175824202E-7</v>
      </c>
      <c r="H2979" s="4">
        <f t="shared" si="325"/>
        <v>3.8461538461538501E-8</v>
      </c>
      <c r="I2979">
        <v>164700</v>
      </c>
      <c r="J2979">
        <f t="shared" si="327"/>
        <v>1.7951047358834247</v>
      </c>
      <c r="K2979" s="50">
        <f t="shared" si="329"/>
        <v>294.80791657273556</v>
      </c>
      <c r="L2979" s="53">
        <f t="shared" si="326"/>
        <v>4.7628997849407879</v>
      </c>
      <c r="M2979">
        <v>21.1</v>
      </c>
      <c r="N2979">
        <v>35.9</v>
      </c>
      <c r="O2979">
        <v>430</v>
      </c>
      <c r="P2979">
        <v>-29.31</v>
      </c>
      <c r="Q2979">
        <v>27.5</v>
      </c>
      <c r="R2979" s="7">
        <v>11.977</v>
      </c>
      <c r="S2979">
        <v>37854</v>
      </c>
      <c r="T2979">
        <v>4</v>
      </c>
      <c r="U2979" s="9">
        <v>10.127000000000001</v>
      </c>
      <c r="V2979" s="9">
        <v>10.177</v>
      </c>
      <c r="W2979" s="9">
        <v>10.111000000000001</v>
      </c>
      <c r="X2979" s="9">
        <v>10.163</v>
      </c>
      <c r="Y2979" s="9">
        <v>10.571999999999999</v>
      </c>
    </row>
    <row r="2980" spans="1:25" hidden="1" x14ac:dyDescent="0.3">
      <c r="A2980" t="s">
        <v>3219</v>
      </c>
      <c r="B2980" t="s">
        <v>3220</v>
      </c>
      <c r="C2980" t="s">
        <v>3240</v>
      </c>
      <c r="D2980" t="s">
        <v>69</v>
      </c>
      <c r="E2980" s="52">
        <f>Transportation!E2980/1000000</f>
        <v>1.0300000000000001E-5</v>
      </c>
      <c r="F2980" s="55">
        <f t="shared" si="323"/>
        <v>2.490109890109893E-6</v>
      </c>
      <c r="G2980" s="57">
        <f t="shared" si="324"/>
        <v>2.4901098901098932E-7</v>
      </c>
      <c r="H2980" s="4">
        <f t="shared" si="325"/>
        <v>3.9615384615384661E-8</v>
      </c>
      <c r="I2980">
        <v>140600</v>
      </c>
      <c r="J2980">
        <f t="shared" si="327"/>
        <v>2.1658845128022763</v>
      </c>
      <c r="K2980" s="50">
        <f t="shared" si="329"/>
        <v>251.66966041364068</v>
      </c>
      <c r="L2980" s="53">
        <f t="shared" si="326"/>
        <v>4.9057867784890128</v>
      </c>
      <c r="M2980">
        <v>19.400000000000002</v>
      </c>
      <c r="N2980">
        <v>31.900000000000002</v>
      </c>
      <c r="O2980">
        <v>393</v>
      </c>
      <c r="P2980">
        <v>-25.98</v>
      </c>
      <c r="Q2980">
        <v>28.12</v>
      </c>
      <c r="R2980" s="7">
        <v>12.304</v>
      </c>
      <c r="S2980" s="8">
        <v>496230</v>
      </c>
      <c r="T2980">
        <v>4</v>
      </c>
      <c r="U2980" s="9">
        <v>13.115</v>
      </c>
      <c r="V2980" s="9">
        <v>13.08</v>
      </c>
      <c r="W2980" s="9">
        <v>12.698</v>
      </c>
      <c r="X2980" s="9">
        <v>13.023999999999999</v>
      </c>
      <c r="Y2980" s="9">
        <v>13.4</v>
      </c>
    </row>
    <row r="2981" spans="1:25" hidden="1" x14ac:dyDescent="0.3">
      <c r="A2981" t="s">
        <v>3219</v>
      </c>
      <c r="B2981" t="s">
        <v>3220</v>
      </c>
      <c r="C2981" t="s">
        <v>3241</v>
      </c>
      <c r="D2981" t="s">
        <v>69</v>
      </c>
      <c r="E2981" s="52">
        <f>Transportation!E2981/1000000</f>
        <v>2.0900000000000003E-5</v>
      </c>
      <c r="F2981" s="55">
        <f t="shared" si="323"/>
        <v>5.052747252747259E-6</v>
      </c>
      <c r="G2981" s="57">
        <f t="shared" si="324"/>
        <v>5.0527472527472588E-7</v>
      </c>
      <c r="H2981" s="4">
        <f t="shared" si="325"/>
        <v>8.0384615384615474E-8</v>
      </c>
      <c r="I2981">
        <v>124900</v>
      </c>
      <c r="J2981">
        <f t="shared" si="327"/>
        <v>4.9472885308246601</v>
      </c>
      <c r="K2981" s="50">
        <f t="shared" si="329"/>
        <v>223.56714499049588</v>
      </c>
      <c r="L2981" s="53">
        <f t="shared" si="326"/>
        <v>9.954460550526246</v>
      </c>
      <c r="M2981">
        <v>13.3</v>
      </c>
      <c r="N2981">
        <v>34.200000000000003</v>
      </c>
      <c r="O2981">
        <v>196</v>
      </c>
      <c r="P2981">
        <v>-25.48</v>
      </c>
      <c r="Q2981">
        <v>30.97</v>
      </c>
      <c r="R2981" s="7">
        <v>5.7226999999999997</v>
      </c>
      <c r="S2981">
        <v>31605</v>
      </c>
      <c r="T2981">
        <v>2</v>
      </c>
      <c r="U2981" s="9">
        <v>8.1997999999999998</v>
      </c>
      <c r="V2981" s="9">
        <v>8.1974</v>
      </c>
      <c r="W2981" s="9">
        <v>8.0954999999999995</v>
      </c>
      <c r="X2981" s="9">
        <v>8.1477000000000004</v>
      </c>
      <c r="Y2981" s="9">
        <v>8.1997999999999998</v>
      </c>
    </row>
    <row r="2982" spans="1:25" hidden="1" x14ac:dyDescent="0.3">
      <c r="A2982" t="s">
        <v>3219</v>
      </c>
      <c r="B2982" t="s">
        <v>3220</v>
      </c>
      <c r="C2982" t="s">
        <v>121</v>
      </c>
      <c r="D2982" t="s">
        <v>69</v>
      </c>
      <c r="E2982" s="52">
        <f>Transportation!E2982/1000000</f>
        <v>7.4499999999999998E-6</v>
      </c>
      <c r="F2982" s="55">
        <f t="shared" si="323"/>
        <v>1.8010989010989029E-6</v>
      </c>
      <c r="G2982" s="57">
        <f t="shared" si="324"/>
        <v>1.8010989010989028E-7</v>
      </c>
      <c r="H2982" s="4">
        <f t="shared" si="325"/>
        <v>2.8653846153846181E-8</v>
      </c>
      <c r="I2982">
        <v>240100</v>
      </c>
      <c r="J2982">
        <f t="shared" si="327"/>
        <v>0.91737627551020406</v>
      </c>
      <c r="K2982" s="50">
        <f t="shared" si="329"/>
        <v>429.77158936923985</v>
      </c>
      <c r="L2982" s="53">
        <f t="shared" si="326"/>
        <v>3.5483603397808867</v>
      </c>
      <c r="M2982">
        <v>46.5</v>
      </c>
      <c r="N2982">
        <v>35.200000000000003</v>
      </c>
      <c r="O2982">
        <v>598</v>
      </c>
      <c r="P2982">
        <v>-27.75</v>
      </c>
      <c r="Q2982">
        <v>29.94</v>
      </c>
      <c r="R2982" s="7">
        <v>16.986000000000001</v>
      </c>
      <c r="S2982">
        <v>53360</v>
      </c>
      <c r="T2982">
        <v>2</v>
      </c>
      <c r="U2982" s="9">
        <v>9.5465999999999998</v>
      </c>
      <c r="V2982" s="9">
        <v>9.5442999999999998</v>
      </c>
      <c r="W2982" s="9">
        <v>9.3405000000000005</v>
      </c>
      <c r="X2982" s="9">
        <v>9.4435000000000002</v>
      </c>
      <c r="Y2982" s="9">
        <v>9.5465999999999998</v>
      </c>
    </row>
    <row r="2983" spans="1:25" hidden="1" x14ac:dyDescent="0.3">
      <c r="A2983" t="s">
        <v>3219</v>
      </c>
      <c r="B2983" t="s">
        <v>3220</v>
      </c>
      <c r="C2983" t="s">
        <v>3242</v>
      </c>
      <c r="D2983" t="s">
        <v>69</v>
      </c>
      <c r="E2983" s="52">
        <f>Transportation!E2983/1000000</f>
        <v>6.4500000000000001E-6</v>
      </c>
      <c r="F2983" s="55">
        <f t="shared" si="323"/>
        <v>1.559340659340661E-6</v>
      </c>
      <c r="G2983" s="57">
        <f t="shared" si="324"/>
        <v>1.5593406593406611E-7</v>
      </c>
      <c r="H2983" s="4">
        <f t="shared" si="325"/>
        <v>2.4807692307692332E-8</v>
      </c>
      <c r="I2983">
        <v>155300</v>
      </c>
      <c r="J2983">
        <f t="shared" si="327"/>
        <v>1.2279244607211848</v>
      </c>
      <c r="K2983" s="50">
        <f t="shared" si="329"/>
        <v>277.98220670155331</v>
      </c>
      <c r="L2983" s="53">
        <f t="shared" si="326"/>
        <v>3.0720703612868077</v>
      </c>
      <c r="M2983">
        <v>21.900000000000002</v>
      </c>
      <c r="N2983">
        <v>33.1</v>
      </c>
      <c r="O2983">
        <v>597</v>
      </c>
      <c r="P2983">
        <v>-33.729999999999997</v>
      </c>
      <c r="Q2983">
        <v>18.97</v>
      </c>
      <c r="R2983" s="7">
        <v>18.013999999999999</v>
      </c>
      <c r="S2983" s="8">
        <v>187560</v>
      </c>
      <c r="T2983">
        <v>3</v>
      </c>
      <c r="U2983" s="9">
        <v>8.9273000000000007</v>
      </c>
      <c r="V2983" s="9">
        <v>8.9306999999999999</v>
      </c>
      <c r="W2983" s="9">
        <v>8.4082000000000008</v>
      </c>
      <c r="X2983" s="9">
        <v>8.9270999999999994</v>
      </c>
      <c r="Y2983" s="9">
        <v>9.1340000000000003</v>
      </c>
    </row>
    <row r="2984" spans="1:25" hidden="1" x14ac:dyDescent="0.3">
      <c r="A2984" t="s">
        <v>3219</v>
      </c>
      <c r="B2984" t="s">
        <v>3220</v>
      </c>
      <c r="C2984" t="s">
        <v>3243</v>
      </c>
      <c r="D2984" t="s">
        <v>69</v>
      </c>
      <c r="E2984" s="52">
        <f>Transportation!E2984/1000000</f>
        <v>1.1E-5</v>
      </c>
      <c r="F2984" s="55">
        <f t="shared" si="323"/>
        <v>2.6593406593406621E-6</v>
      </c>
      <c r="G2984" s="57">
        <f t="shared" si="324"/>
        <v>2.6593406593406619E-7</v>
      </c>
      <c r="H2984" s="4">
        <f t="shared" si="325"/>
        <v>4.2307692307692347E-8</v>
      </c>
      <c r="I2984">
        <v>404700</v>
      </c>
      <c r="J2984">
        <f t="shared" si="327"/>
        <v>0.80360544848035587</v>
      </c>
      <c r="K2984" s="50">
        <f t="shared" si="329"/>
        <v>724.40050902845223</v>
      </c>
      <c r="L2984" s="53">
        <f t="shared" si="326"/>
        <v>5.239189763434867</v>
      </c>
      <c r="M2984">
        <v>76.800000000000011</v>
      </c>
      <c r="N2984">
        <v>46.2</v>
      </c>
      <c r="O2984">
        <v>531</v>
      </c>
      <c r="P2984">
        <v>-29.61</v>
      </c>
      <c r="Q2984">
        <v>30.38</v>
      </c>
      <c r="R2984" s="7">
        <v>11.493</v>
      </c>
      <c r="S2984" s="8">
        <v>455730</v>
      </c>
      <c r="T2984">
        <v>5</v>
      </c>
      <c r="U2984" s="9">
        <v>7.7592999999999996</v>
      </c>
      <c r="V2984" s="9">
        <v>7.8348000000000004</v>
      </c>
      <c r="W2984" s="9">
        <v>7.4145000000000003</v>
      </c>
      <c r="X2984" s="9">
        <v>7.7294</v>
      </c>
      <c r="Y2984" s="9">
        <v>8.1477000000000004</v>
      </c>
    </row>
    <row r="2985" spans="1:25" hidden="1" x14ac:dyDescent="0.3">
      <c r="A2985" t="s">
        <v>3219</v>
      </c>
      <c r="B2985" t="s">
        <v>3220</v>
      </c>
      <c r="C2985" t="s">
        <v>3244</v>
      </c>
      <c r="D2985" t="s">
        <v>69</v>
      </c>
      <c r="E2985" s="52">
        <f>Transportation!E2985/1000000</f>
        <v>5.7899999999999996E-6</v>
      </c>
      <c r="F2985" s="55">
        <f t="shared" si="323"/>
        <v>1.3997802197802212E-6</v>
      </c>
      <c r="G2985" s="57">
        <f t="shared" si="324"/>
        <v>1.3997802197802213E-7</v>
      </c>
      <c r="H2985" s="4">
        <f t="shared" si="325"/>
        <v>2.226923076923079E-8</v>
      </c>
      <c r="I2985">
        <v>149000</v>
      </c>
      <c r="J2985">
        <f t="shared" si="327"/>
        <v>1.14888269295302</v>
      </c>
      <c r="K2985" s="50">
        <f t="shared" si="329"/>
        <v>266.70540114959073</v>
      </c>
      <c r="L2985" s="53">
        <f t="shared" si="326"/>
        <v>2.7577189754807154</v>
      </c>
      <c r="M2985">
        <v>39.800000000000004</v>
      </c>
      <c r="N2985">
        <v>23.6</v>
      </c>
      <c r="O2985">
        <v>496</v>
      </c>
      <c r="P2985">
        <v>-23.89</v>
      </c>
      <c r="Q2985">
        <v>29.45</v>
      </c>
      <c r="R2985" s="7">
        <v>21.004000000000001</v>
      </c>
      <c r="S2985">
        <v>77137</v>
      </c>
      <c r="T2985">
        <v>2</v>
      </c>
      <c r="U2985" s="9">
        <v>8.0921000000000003</v>
      </c>
      <c r="V2985" s="9">
        <v>7.9824000000000002</v>
      </c>
      <c r="W2985" s="9">
        <v>7.6769999999999996</v>
      </c>
      <c r="X2985" s="9">
        <v>7.9383999999999997</v>
      </c>
      <c r="Y2985" s="9">
        <v>8.1997999999999998</v>
      </c>
    </row>
    <row r="2986" spans="1:25" hidden="1" x14ac:dyDescent="0.3">
      <c r="A2986" t="s">
        <v>3219</v>
      </c>
      <c r="B2986" t="s">
        <v>3220</v>
      </c>
      <c r="C2986" t="s">
        <v>3245</v>
      </c>
      <c r="D2986" t="s">
        <v>69</v>
      </c>
      <c r="E2986" s="52">
        <f>Transportation!E2986/1000000</f>
        <v>6.2199999999999997E-6</v>
      </c>
      <c r="F2986" s="55">
        <f t="shared" si="323"/>
        <v>1.5037362637362652E-6</v>
      </c>
      <c r="G2986" s="57">
        <f t="shared" si="324"/>
        <v>1.5037362637362651E-7</v>
      </c>
      <c r="H2986" s="4">
        <f t="shared" si="325"/>
        <v>2.3923076923076944E-8</v>
      </c>
      <c r="I2986">
        <v>958000</v>
      </c>
      <c r="J2986">
        <f t="shared" si="327"/>
        <v>0.19195890657620041</v>
      </c>
      <c r="K2986" s="50">
        <f t="shared" si="329"/>
        <v>1714.7904315524022</v>
      </c>
      <c r="L2986" s="53">
        <f t="shared" si="326"/>
        <v>2.9625236662331695</v>
      </c>
      <c r="M2986">
        <v>222</v>
      </c>
      <c r="N2986">
        <v>64.2</v>
      </c>
      <c r="O2986">
        <v>1220</v>
      </c>
      <c r="P2986">
        <v>-33.909999999999997</v>
      </c>
      <c r="Q2986">
        <v>25.56</v>
      </c>
      <c r="R2986" s="7">
        <v>18.940000000000001</v>
      </c>
      <c r="S2986" s="8">
        <v>645710</v>
      </c>
      <c r="T2986">
        <v>10</v>
      </c>
      <c r="U2986" s="9">
        <v>8.9587000000000003</v>
      </c>
      <c r="V2986" s="9">
        <v>7.1504000000000003</v>
      </c>
      <c r="W2986" s="9">
        <v>8.0433000000000003</v>
      </c>
      <c r="X2986" s="9">
        <v>8.4862000000000002</v>
      </c>
      <c r="Y2986" s="9">
        <v>9.1857000000000006</v>
      </c>
    </row>
    <row r="2987" spans="1:25" hidden="1" x14ac:dyDescent="0.3">
      <c r="A2987" t="s">
        <v>3219</v>
      </c>
      <c r="B2987" t="s">
        <v>3220</v>
      </c>
      <c r="C2987" t="s">
        <v>3246</v>
      </c>
      <c r="D2987" t="s">
        <v>69</v>
      </c>
      <c r="E2987" s="52">
        <f>Transportation!E2987/1000000</f>
        <v>5.2300000000000007E-6</v>
      </c>
      <c r="F2987" s="55">
        <f t="shared" si="323"/>
        <v>1.264395604395606E-6</v>
      </c>
      <c r="G2987" s="57">
        <f t="shared" si="324"/>
        <v>1.2643956043956058E-7</v>
      </c>
      <c r="H2987" s="4">
        <f t="shared" si="325"/>
        <v>2.0115384615384638E-8</v>
      </c>
      <c r="I2987">
        <v>109300</v>
      </c>
      <c r="J2987">
        <f t="shared" si="327"/>
        <v>1.4147018412625803</v>
      </c>
      <c r="K2987" s="50">
        <f t="shared" si="329"/>
        <v>195.6436264808743</v>
      </c>
      <c r="L2987" s="53">
        <f t="shared" si="326"/>
        <v>2.4909965875240325</v>
      </c>
      <c r="M2987">
        <v>37.4</v>
      </c>
      <c r="N2987">
        <v>17.900000000000002</v>
      </c>
      <c r="O2987">
        <v>415</v>
      </c>
      <c r="P2987">
        <v>-26.71</v>
      </c>
      <c r="Q2987">
        <v>27.08</v>
      </c>
      <c r="R2987" s="7">
        <v>23.233000000000001</v>
      </c>
      <c r="S2987" s="8">
        <v>135770</v>
      </c>
      <c r="T2987">
        <v>4</v>
      </c>
      <c r="U2987" s="9">
        <v>10.506</v>
      </c>
      <c r="V2987" s="9">
        <v>10.333</v>
      </c>
      <c r="W2987" s="9">
        <v>9.8035999999999994</v>
      </c>
      <c r="X2987" s="9">
        <v>10.214</v>
      </c>
      <c r="Y2987" s="9">
        <v>10.52</v>
      </c>
    </row>
    <row r="2988" spans="1:25" hidden="1" x14ac:dyDescent="0.3">
      <c r="A2988" t="s">
        <v>3219</v>
      </c>
      <c r="B2988" t="s">
        <v>3220</v>
      </c>
      <c r="C2988" t="s">
        <v>3247</v>
      </c>
      <c r="D2988" t="s">
        <v>69</v>
      </c>
      <c r="E2988" s="52">
        <f>Transportation!E2988/1000000</f>
        <v>2.1200000000000004E-5</v>
      </c>
      <c r="F2988" s="55">
        <f t="shared" si="323"/>
        <v>5.1252747252747313E-6</v>
      </c>
      <c r="G2988" s="57">
        <f t="shared" si="324"/>
        <v>5.1252747252747313E-7</v>
      </c>
      <c r="H2988" s="4">
        <f t="shared" si="325"/>
        <v>8.1538461538461627E-8</v>
      </c>
      <c r="I2988">
        <v>1781000</v>
      </c>
      <c r="J2988">
        <f t="shared" si="327"/>
        <v>0.35192922515440767</v>
      </c>
      <c r="K2988" s="50">
        <f t="shared" si="329"/>
        <v>3187.9350298484642</v>
      </c>
      <c r="L2988" s="53">
        <f t="shared" si="326"/>
        <v>10.09734754407447</v>
      </c>
      <c r="M2988">
        <v>474</v>
      </c>
      <c r="N2988">
        <v>81.800000000000011</v>
      </c>
      <c r="O2988">
        <v>393</v>
      </c>
      <c r="P2988">
        <v>-25.76</v>
      </c>
      <c r="Q2988">
        <v>28.21</v>
      </c>
      <c r="R2988" s="7">
        <v>4.8071999999999999</v>
      </c>
      <c r="S2988" s="8">
        <v>1472000</v>
      </c>
      <c r="T2988">
        <v>15</v>
      </c>
      <c r="U2988" s="9">
        <v>12.9</v>
      </c>
      <c r="V2988" s="9">
        <v>12.788</v>
      </c>
      <c r="W2988" s="9">
        <v>10.571999999999999</v>
      </c>
      <c r="X2988" s="9">
        <v>12.647</v>
      </c>
      <c r="Y2988" s="9">
        <v>13.148999999999999</v>
      </c>
    </row>
    <row r="2989" spans="1:25" hidden="1" x14ac:dyDescent="0.3">
      <c r="A2989" t="s">
        <v>3219</v>
      </c>
      <c r="B2989" t="s">
        <v>3220</v>
      </c>
      <c r="C2989" t="s">
        <v>3248</v>
      </c>
      <c r="D2989" t="s">
        <v>69</v>
      </c>
      <c r="E2989" s="52">
        <f>Transportation!E2989/1000000</f>
        <v>4.7700000000000001E-6</v>
      </c>
      <c r="F2989" s="55">
        <f t="shared" si="323"/>
        <v>1.1531868131868143E-6</v>
      </c>
      <c r="G2989" s="57">
        <f t="shared" si="324"/>
        <v>1.1531868131868144E-7</v>
      </c>
      <c r="H2989" s="4">
        <f t="shared" si="325"/>
        <v>1.8346153846153863E-8</v>
      </c>
      <c r="I2989">
        <v>124500</v>
      </c>
      <c r="J2989">
        <f t="shared" si="327"/>
        <v>1.1327456927710844</v>
      </c>
      <c r="K2989" s="50">
        <f t="shared" si="329"/>
        <v>222.85115733640302</v>
      </c>
      <c r="L2989" s="53">
        <f t="shared" si="326"/>
        <v>2.2719031974167558</v>
      </c>
      <c r="M2989">
        <v>22.400000000000002</v>
      </c>
      <c r="N2989">
        <v>26.3</v>
      </c>
      <c r="O2989">
        <v>703</v>
      </c>
      <c r="P2989">
        <v>-31.9</v>
      </c>
      <c r="Q2989">
        <v>26.87</v>
      </c>
      <c r="R2989" s="7">
        <v>26.721</v>
      </c>
      <c r="S2989">
        <v>86935</v>
      </c>
      <c r="T2989">
        <v>3</v>
      </c>
      <c r="U2989" s="9">
        <v>6.5869</v>
      </c>
      <c r="V2989" s="9">
        <v>6.6315999999999997</v>
      </c>
      <c r="W2989" s="9">
        <v>6.4625000000000004</v>
      </c>
      <c r="X2989" s="9">
        <v>6.5689000000000002</v>
      </c>
      <c r="Y2989" s="9">
        <v>6.8341000000000003</v>
      </c>
    </row>
    <row r="2990" spans="1:25" hidden="1" x14ac:dyDescent="0.3">
      <c r="A2990" t="s">
        <v>3219</v>
      </c>
      <c r="B2990" t="s">
        <v>3220</v>
      </c>
      <c r="C2990" t="s">
        <v>3249</v>
      </c>
      <c r="D2990" t="s">
        <v>69</v>
      </c>
      <c r="E2990" s="52">
        <f>Transportation!E2990/1000000</f>
        <v>1.7E-6</v>
      </c>
      <c r="F2990" s="55">
        <f t="shared" si="323"/>
        <v>4.109890109890114E-7</v>
      </c>
      <c r="G2990" s="57">
        <f t="shared" si="324"/>
        <v>4.1098901098901143E-8</v>
      </c>
      <c r="H2990" s="4">
        <f t="shared" si="325"/>
        <v>6.5384615384615446E-9</v>
      </c>
      <c r="I2990">
        <v>103600</v>
      </c>
      <c r="J2990">
        <f t="shared" si="327"/>
        <v>0.48514611486486486</v>
      </c>
      <c r="K2990" s="50">
        <f t="shared" si="329"/>
        <v>185.44080241005102</v>
      </c>
      <c r="L2990" s="53">
        <f t="shared" si="326"/>
        <v>0.80969296343993391</v>
      </c>
      <c r="M2990">
        <v>12.700000000000001</v>
      </c>
      <c r="N2990">
        <v>29.1</v>
      </c>
      <c r="O2990">
        <v>2470</v>
      </c>
      <c r="P2990">
        <v>-28.77</v>
      </c>
      <c r="Q2990">
        <v>32.020000000000003</v>
      </c>
      <c r="R2990" s="7">
        <v>84.83</v>
      </c>
      <c r="S2990">
        <v>46371</v>
      </c>
      <c r="T2990">
        <v>2</v>
      </c>
      <c r="U2990" s="9">
        <v>7.7290999999999999</v>
      </c>
      <c r="V2990" s="9">
        <v>7.7229999999999999</v>
      </c>
      <c r="W2990" s="9">
        <v>7.6769999999999996</v>
      </c>
      <c r="X2990" s="9">
        <v>7.7031999999999998</v>
      </c>
      <c r="Y2990" s="9">
        <v>7.7294</v>
      </c>
    </row>
    <row r="2991" spans="1:25" hidden="1" x14ac:dyDescent="0.3">
      <c r="A2991" t="s">
        <v>3219</v>
      </c>
      <c r="B2991" t="s">
        <v>3220</v>
      </c>
      <c r="C2991" t="s">
        <v>3250</v>
      </c>
      <c r="D2991" t="s">
        <v>69</v>
      </c>
      <c r="E2991" s="52">
        <f>Transportation!E2991/1000000</f>
        <v>5.7199999999999994E-6</v>
      </c>
      <c r="F2991" s="55">
        <f t="shared" si="323"/>
        <v>1.3828571428571441E-6</v>
      </c>
      <c r="G2991" s="57">
        <f t="shared" si="324"/>
        <v>1.3828571428571442E-7</v>
      </c>
      <c r="H2991" s="4">
        <f t="shared" si="325"/>
        <v>2.2000000000000018E-8</v>
      </c>
      <c r="I2991">
        <v>187100</v>
      </c>
      <c r="J2991">
        <f t="shared" si="327"/>
        <v>0.90386929449492237</v>
      </c>
      <c r="K2991" s="50">
        <f t="shared" si="329"/>
        <v>334.90322520193575</v>
      </c>
      <c r="L2991" s="53">
        <f t="shared" si="326"/>
        <v>2.72437867698613</v>
      </c>
      <c r="M2991">
        <v>99.4</v>
      </c>
      <c r="N2991">
        <v>18.8</v>
      </c>
      <c r="O2991">
        <v>371</v>
      </c>
      <c r="P2991">
        <v>-25.6</v>
      </c>
      <c r="Q2991">
        <v>27.19</v>
      </c>
      <c r="R2991" s="7">
        <v>19.773</v>
      </c>
      <c r="S2991" s="8">
        <v>248580</v>
      </c>
      <c r="T2991">
        <v>6</v>
      </c>
      <c r="U2991" s="9">
        <v>11.791</v>
      </c>
      <c r="V2991" s="9">
        <v>11.54</v>
      </c>
      <c r="W2991" s="9">
        <v>11.132</v>
      </c>
      <c r="X2991" s="9">
        <v>11.335000000000001</v>
      </c>
      <c r="Y2991" s="9">
        <v>12.547000000000001</v>
      </c>
    </row>
    <row r="2992" spans="1:25" hidden="1" x14ac:dyDescent="0.3">
      <c r="A2992" t="s">
        <v>3219</v>
      </c>
      <c r="B2992" t="s">
        <v>3220</v>
      </c>
      <c r="C2992" t="s">
        <v>3251</v>
      </c>
      <c r="D2992" t="s">
        <v>69</v>
      </c>
      <c r="E2992" s="52">
        <f>Transportation!E2992/1000000</f>
        <v>3.23E-6</v>
      </c>
      <c r="F2992" s="55">
        <f t="shared" si="323"/>
        <v>7.808791208791217E-7</v>
      </c>
      <c r="G2992" s="57">
        <f t="shared" si="324"/>
        <v>7.8087912087912162E-8</v>
      </c>
      <c r="H2992" s="4">
        <f t="shared" si="325"/>
        <v>1.2423076923076936E-8</v>
      </c>
      <c r="I2992">
        <v>104700</v>
      </c>
      <c r="J2992">
        <f t="shared" si="327"/>
        <v>0.91209323065902581</v>
      </c>
      <c r="K2992" s="50">
        <f t="shared" si="329"/>
        <v>187.40976845880638</v>
      </c>
      <c r="L2992" s="53">
        <f t="shared" si="326"/>
        <v>1.5384166305358744</v>
      </c>
      <c r="M2992">
        <v>66.900000000000006</v>
      </c>
      <c r="N2992">
        <v>12.8</v>
      </c>
      <c r="O2992">
        <v>462</v>
      </c>
      <c r="P2992">
        <v>-26.79</v>
      </c>
      <c r="Q2992">
        <v>27.84</v>
      </c>
      <c r="R2992" s="7">
        <v>36.091000000000001</v>
      </c>
      <c r="S2992" s="8">
        <v>131630</v>
      </c>
      <c r="T2992">
        <v>4</v>
      </c>
      <c r="U2992" s="9">
        <v>12.225</v>
      </c>
      <c r="V2992" s="9">
        <v>12.259</v>
      </c>
      <c r="W2992" s="9">
        <v>11.791</v>
      </c>
      <c r="X2992" s="9">
        <v>11.866</v>
      </c>
      <c r="Y2992" s="9">
        <v>12.647</v>
      </c>
    </row>
    <row r="2993" spans="1:25" hidden="1" x14ac:dyDescent="0.3">
      <c r="A2993" t="s">
        <v>3219</v>
      </c>
      <c r="B2993" t="s">
        <v>3220</v>
      </c>
      <c r="C2993" t="s">
        <v>3252</v>
      </c>
      <c r="D2993" t="s">
        <v>69</v>
      </c>
      <c r="E2993" s="52">
        <f>Transportation!E2993/1000000</f>
        <v>4.6999999999999999E-6</v>
      </c>
      <c r="F2993" s="55">
        <f t="shared" si="323"/>
        <v>1.1362637362637375E-6</v>
      </c>
      <c r="G2993" s="57">
        <f t="shared" si="324"/>
        <v>1.1362637362637375E-7</v>
      </c>
      <c r="H2993" s="4">
        <f t="shared" si="325"/>
        <v>1.8076923076923094E-8</v>
      </c>
      <c r="I2993">
        <v>125100</v>
      </c>
      <c r="J2993">
        <f t="shared" si="327"/>
        <v>1.11076948441247</v>
      </c>
      <c r="K2993" s="50">
        <f t="shared" si="329"/>
        <v>223.92513881754229</v>
      </c>
      <c r="L2993" s="53">
        <f t="shared" si="326"/>
        <v>2.23856289892217</v>
      </c>
      <c r="M2993">
        <v>15.700000000000001</v>
      </c>
      <c r="N2993">
        <v>31.6</v>
      </c>
      <c r="O2993">
        <v>802</v>
      </c>
      <c r="P2993">
        <v>-34.1</v>
      </c>
      <c r="Q2993">
        <v>18.84</v>
      </c>
      <c r="R2993" s="7">
        <v>25.41</v>
      </c>
      <c r="S2993">
        <v>53683</v>
      </c>
      <c r="T2993">
        <v>2</v>
      </c>
      <c r="U2993" s="9">
        <v>10.468999999999999</v>
      </c>
      <c r="V2993" s="9">
        <v>6.0075000000000003</v>
      </c>
      <c r="W2993" s="9">
        <v>10.468999999999999</v>
      </c>
      <c r="X2993" s="9">
        <v>10.468999999999999</v>
      </c>
      <c r="Y2993" s="9">
        <v>10.468999999999999</v>
      </c>
    </row>
    <row r="2994" spans="1:25" hidden="1" x14ac:dyDescent="0.3">
      <c r="A2994" t="s">
        <v>3219</v>
      </c>
      <c r="B2994" t="s">
        <v>3220</v>
      </c>
      <c r="C2994" t="s">
        <v>3253</v>
      </c>
      <c r="D2994" t="s">
        <v>69</v>
      </c>
      <c r="E2994" s="52">
        <f>Transportation!E2994/1000000</f>
        <v>2.3700000000000002E-6</v>
      </c>
      <c r="F2994" s="55">
        <f t="shared" si="323"/>
        <v>5.729670329670336E-7</v>
      </c>
      <c r="G2994" s="57">
        <f t="shared" si="324"/>
        <v>5.7296703296703361E-8</v>
      </c>
      <c r="H2994" s="4">
        <f t="shared" si="325"/>
        <v>9.1153846153846241E-9</v>
      </c>
      <c r="I2994">
        <v>113800</v>
      </c>
      <c r="J2994">
        <f t="shared" si="327"/>
        <v>0.61572881151142356</v>
      </c>
      <c r="K2994" s="50">
        <f t="shared" si="329"/>
        <v>203.69848758941899</v>
      </c>
      <c r="L2994" s="53">
        <f t="shared" si="326"/>
        <v>1.1288072490309669</v>
      </c>
      <c r="M2994">
        <v>11.4</v>
      </c>
      <c r="N2994">
        <v>33.6</v>
      </c>
      <c r="O2994">
        <v>2010</v>
      </c>
      <c r="P2994">
        <v>-29.33</v>
      </c>
      <c r="Q2994">
        <v>31.28</v>
      </c>
      <c r="R2994" s="7">
        <v>59.837000000000003</v>
      </c>
      <c r="S2994">
        <v>80058</v>
      </c>
      <c r="T2994">
        <v>2</v>
      </c>
      <c r="U2994" s="9">
        <v>7.9916999999999998</v>
      </c>
      <c r="V2994" s="9">
        <v>8.0251000000000001</v>
      </c>
      <c r="W2994" s="9">
        <v>7.9911000000000003</v>
      </c>
      <c r="X2994" s="9">
        <v>8.2256</v>
      </c>
      <c r="Y2994" s="9">
        <v>8.4602000000000004</v>
      </c>
    </row>
    <row r="2995" spans="1:25" hidden="1" x14ac:dyDescent="0.3">
      <c r="A2995" t="s">
        <v>3219</v>
      </c>
      <c r="B2995" t="s">
        <v>3220</v>
      </c>
      <c r="C2995" t="s">
        <v>3254</v>
      </c>
      <c r="D2995" t="s">
        <v>69</v>
      </c>
      <c r="E2995" s="52">
        <f>Transportation!E2995/1000000</f>
        <v>3.19E-6</v>
      </c>
      <c r="F2995" s="55">
        <f t="shared" si="323"/>
        <v>7.7120879120879197E-7</v>
      </c>
      <c r="G2995" s="57">
        <f t="shared" si="324"/>
        <v>7.7120879120879202E-8</v>
      </c>
      <c r="H2995" s="4">
        <f t="shared" si="325"/>
        <v>1.226923076923078E-8</v>
      </c>
      <c r="I2995">
        <v>213600</v>
      </c>
      <c r="J2995">
        <f t="shared" si="327"/>
        <v>0.44154281952247193</v>
      </c>
      <c r="K2995" s="50">
        <f t="shared" si="329"/>
        <v>382.3374072855878</v>
      </c>
      <c r="L2995" s="53">
        <f t="shared" si="326"/>
        <v>1.5193650313961111</v>
      </c>
      <c r="M2995">
        <v>48.800000000000004</v>
      </c>
      <c r="N2995">
        <v>30.6</v>
      </c>
      <c r="O2995">
        <v>1220</v>
      </c>
      <c r="P2995">
        <v>-33.770000000000003</v>
      </c>
      <c r="Q2995">
        <v>25.41</v>
      </c>
      <c r="R2995" s="7">
        <v>39.795000000000002</v>
      </c>
      <c r="S2995" s="8">
        <v>240100</v>
      </c>
      <c r="T2995">
        <v>4</v>
      </c>
      <c r="U2995" s="9">
        <v>7.4782999999999999</v>
      </c>
      <c r="V2995" s="9">
        <v>7.5369000000000002</v>
      </c>
      <c r="W2995" s="9">
        <v>7.2039</v>
      </c>
      <c r="X2995" s="9">
        <v>7.6769999999999996</v>
      </c>
      <c r="Y2995" s="9">
        <v>8.0433000000000003</v>
      </c>
    </row>
    <row r="2996" spans="1:25" hidden="1" x14ac:dyDescent="0.3">
      <c r="A2996" t="s">
        <v>3219</v>
      </c>
      <c r="B2996" t="s">
        <v>3220</v>
      </c>
      <c r="C2996" t="s">
        <v>3255</v>
      </c>
      <c r="D2996" t="s">
        <v>69</v>
      </c>
      <c r="E2996" s="52">
        <f>Transportation!E2996/1000000</f>
        <v>2.0100000000000001E-5</v>
      </c>
      <c r="F2996" s="55">
        <f t="shared" si="323"/>
        <v>4.8593406593406644E-6</v>
      </c>
      <c r="G2996" s="57">
        <f t="shared" si="324"/>
        <v>4.8593406593406642E-7</v>
      </c>
      <c r="H2996" s="4">
        <f t="shared" si="325"/>
        <v>7.7307692307692382E-8</v>
      </c>
      <c r="I2996">
        <v>652300</v>
      </c>
      <c r="J2996">
        <f t="shared" si="327"/>
        <v>0.91102872527977929</v>
      </c>
      <c r="K2996" s="50">
        <f t="shared" si="329"/>
        <v>1167.5968669119331</v>
      </c>
      <c r="L2996" s="53">
        <f t="shared" si="326"/>
        <v>9.5734285677309838</v>
      </c>
      <c r="M2996">
        <v>82.600000000000009</v>
      </c>
      <c r="N2996">
        <v>71.8</v>
      </c>
      <c r="O2996">
        <v>424</v>
      </c>
      <c r="P2996">
        <v>-26.67</v>
      </c>
      <c r="Q2996">
        <v>27.91</v>
      </c>
      <c r="R2996" s="7">
        <v>5.9020999999999999</v>
      </c>
      <c r="S2996" s="8">
        <v>261090</v>
      </c>
      <c r="T2996">
        <v>5</v>
      </c>
      <c r="U2996" s="9">
        <v>11.914</v>
      </c>
      <c r="V2996" s="9">
        <v>11.878</v>
      </c>
      <c r="W2996" s="9">
        <v>11.081</v>
      </c>
      <c r="X2996" s="9">
        <v>11.791</v>
      </c>
      <c r="Y2996" s="9">
        <v>12.647</v>
      </c>
    </row>
    <row r="2997" spans="1:25" hidden="1" x14ac:dyDescent="0.3">
      <c r="A2997" t="s">
        <v>3219</v>
      </c>
      <c r="B2997" t="s">
        <v>3220</v>
      </c>
      <c r="C2997" t="s">
        <v>3256</v>
      </c>
      <c r="D2997" t="s">
        <v>69</v>
      </c>
      <c r="E2997" s="52">
        <f>Transportation!E2997/1000000</f>
        <v>9.38E-6</v>
      </c>
      <c r="F2997" s="55">
        <f t="shared" si="323"/>
        <v>2.2676923076923102E-6</v>
      </c>
      <c r="G2997" s="57">
        <f t="shared" si="324"/>
        <v>2.2676923076923101E-7</v>
      </c>
      <c r="H2997" s="4">
        <f t="shared" si="325"/>
        <v>3.607692307692311E-8</v>
      </c>
      <c r="I2997">
        <v>380300</v>
      </c>
      <c r="J2997">
        <f t="shared" si="327"/>
        <v>0.72922223902182481</v>
      </c>
      <c r="K2997" s="50">
        <f t="shared" si="329"/>
        <v>680.72526212878768</v>
      </c>
      <c r="L2997" s="53">
        <f t="shared" si="326"/>
        <v>4.4675999982744576</v>
      </c>
      <c r="M2997">
        <v>112</v>
      </c>
      <c r="N2997">
        <v>36</v>
      </c>
      <c r="O2997">
        <v>449</v>
      </c>
      <c r="P2997">
        <v>-27.96</v>
      </c>
      <c r="Q2997">
        <v>26.75</v>
      </c>
      <c r="R2997" s="7">
        <v>12.481999999999999</v>
      </c>
      <c r="S2997" s="8">
        <v>236470</v>
      </c>
      <c r="T2997">
        <v>8</v>
      </c>
      <c r="U2997" s="9">
        <v>12.772</v>
      </c>
      <c r="V2997" s="9">
        <v>12.721</v>
      </c>
      <c r="W2997" s="9">
        <v>12.042999999999999</v>
      </c>
      <c r="X2997" s="9">
        <v>12.571999999999999</v>
      </c>
      <c r="Y2997" s="9">
        <v>13.45</v>
      </c>
    </row>
    <row r="2998" spans="1:25" hidden="1" x14ac:dyDescent="0.3">
      <c r="A2998" t="s">
        <v>3219</v>
      </c>
      <c r="B2998" t="s">
        <v>3220</v>
      </c>
      <c r="C2998" t="s">
        <v>3257</v>
      </c>
      <c r="D2998" t="s">
        <v>69</v>
      </c>
      <c r="E2998" s="52">
        <f>Transportation!E2998/1000000</f>
        <v>5.9900000000000002E-6</v>
      </c>
      <c r="F2998" s="55">
        <f t="shared" si="323"/>
        <v>1.4481318681318696E-6</v>
      </c>
      <c r="G2998" s="57">
        <f t="shared" si="324"/>
        <v>1.4481318681318697E-7</v>
      </c>
      <c r="H2998" s="4">
        <f t="shared" si="325"/>
        <v>2.303846153846156E-8</v>
      </c>
      <c r="I2998">
        <v>232300</v>
      </c>
      <c r="J2998">
        <f t="shared" si="327"/>
        <v>0.76236158523461051</v>
      </c>
      <c r="K2998" s="50">
        <f t="shared" si="329"/>
        <v>415.80983011442908</v>
      </c>
      <c r="L2998" s="53">
        <f t="shared" si="326"/>
        <v>2.8529769711795319</v>
      </c>
      <c r="M2998">
        <v>111</v>
      </c>
      <c r="N2998">
        <v>22.1</v>
      </c>
      <c r="O2998">
        <v>419</v>
      </c>
      <c r="P2998">
        <v>-25.88</v>
      </c>
      <c r="Q2998">
        <v>29.19</v>
      </c>
      <c r="R2998" s="7">
        <v>18.968</v>
      </c>
      <c r="S2998" s="8">
        <v>196030</v>
      </c>
      <c r="T2998">
        <v>4</v>
      </c>
      <c r="U2998" s="9">
        <v>10.050000000000001</v>
      </c>
      <c r="V2998" s="9">
        <v>10.052</v>
      </c>
      <c r="W2998" s="9">
        <v>9.9575999999999993</v>
      </c>
      <c r="X2998" s="9">
        <v>10.06</v>
      </c>
      <c r="Y2998" s="9">
        <v>10.163</v>
      </c>
    </row>
    <row r="2999" spans="1:25" hidden="1" x14ac:dyDescent="0.3">
      <c r="A2999" t="s">
        <v>3258</v>
      </c>
      <c r="B2999" t="s">
        <v>3259</v>
      </c>
      <c r="C2999" t="s">
        <v>3260</v>
      </c>
      <c r="D2999" t="s">
        <v>29</v>
      </c>
      <c r="E2999" s="52">
        <f>Transportation!E2999/1000000</f>
        <v>1.1200000000000001E-5</v>
      </c>
      <c r="F2999" s="55">
        <f t="shared" si="323"/>
        <v>2.7076923076923106E-6</v>
      </c>
      <c r="G2999" s="57">
        <f t="shared" si="324"/>
        <v>2.7076923076923106E-7</v>
      </c>
      <c r="H2999" s="4">
        <f t="shared" si="325"/>
        <v>4.307692307692312E-8</v>
      </c>
      <c r="I2999">
        <v>146900</v>
      </c>
      <c r="J2999">
        <f t="shared" si="327"/>
        <v>2.254133424098026</v>
      </c>
      <c r="K2999" s="50">
        <f t="shared" ref="K2999:K3041" si="330">I2999*CVDESP</f>
        <v>362.01094992781753</v>
      </c>
      <c r="L2999" s="53">
        <f t="shared" si="326"/>
        <v>7.3441888390959331</v>
      </c>
      <c r="M2999">
        <v>10.9</v>
      </c>
      <c r="N2999">
        <v>44.400000000000006</v>
      </c>
      <c r="O2999">
        <v>477</v>
      </c>
      <c r="P2999">
        <v>39</v>
      </c>
      <c r="Q2999">
        <v>-1.87</v>
      </c>
      <c r="R2999" s="7">
        <v>10.75</v>
      </c>
      <c r="S2999">
        <v>23886</v>
      </c>
      <c r="T2999">
        <v>2</v>
      </c>
      <c r="U2999" s="9">
        <v>14.237</v>
      </c>
      <c r="V2999" s="9">
        <v>14.22</v>
      </c>
      <c r="W2999" s="9">
        <v>14.098000000000001</v>
      </c>
      <c r="X2999" s="9">
        <v>14.198</v>
      </c>
      <c r="Y2999" s="9">
        <v>14.297000000000001</v>
      </c>
    </row>
    <row r="3000" spans="1:25" hidden="1" x14ac:dyDescent="0.3">
      <c r="A3000" t="s">
        <v>3258</v>
      </c>
      <c r="B3000" t="s">
        <v>3259</v>
      </c>
      <c r="C3000" t="s">
        <v>3261</v>
      </c>
      <c r="D3000" t="s">
        <v>29</v>
      </c>
      <c r="E3000" s="52">
        <f>Transportation!E3000/1000000</f>
        <v>1.2100000000000001E-5</v>
      </c>
      <c r="F3000" s="55">
        <f t="shared" si="323"/>
        <v>2.9252747252747287E-6</v>
      </c>
      <c r="G3000" s="57">
        <f t="shared" si="324"/>
        <v>2.9252747252747285E-7</v>
      </c>
      <c r="H3000" s="4">
        <f t="shared" si="325"/>
        <v>4.6538461538461585E-8</v>
      </c>
      <c r="I3000">
        <v>174700</v>
      </c>
      <c r="J3000">
        <f t="shared" si="327"/>
        <v>2.0477449198626219</v>
      </c>
      <c r="K3000" s="50">
        <f t="shared" si="330"/>
        <v>430.51948912450456</v>
      </c>
      <c r="L3000" s="53">
        <f t="shared" si="326"/>
        <v>7.9343468708089997</v>
      </c>
      <c r="M3000">
        <v>17.2</v>
      </c>
      <c r="N3000">
        <v>42.1</v>
      </c>
      <c r="O3000">
        <v>426</v>
      </c>
      <c r="P3000">
        <v>40.49</v>
      </c>
      <c r="Q3000">
        <v>-3.37</v>
      </c>
      <c r="R3000" s="7">
        <v>10.125</v>
      </c>
      <c r="S3000" s="8">
        <v>319080</v>
      </c>
      <c r="T3000">
        <v>4</v>
      </c>
      <c r="U3000" s="9">
        <v>14.276999999999999</v>
      </c>
      <c r="V3000" s="9">
        <v>14.348000000000001</v>
      </c>
      <c r="W3000" s="9">
        <v>14.247999999999999</v>
      </c>
      <c r="X3000" s="9">
        <v>14.695</v>
      </c>
      <c r="Y3000" s="9">
        <v>15.042</v>
      </c>
    </row>
    <row r="3001" spans="1:25" hidden="1" x14ac:dyDescent="0.3">
      <c r="A3001" t="s">
        <v>3258</v>
      </c>
      <c r="B3001" t="s">
        <v>3259</v>
      </c>
      <c r="C3001" t="s">
        <v>3262</v>
      </c>
      <c r="D3001" t="s">
        <v>29</v>
      </c>
      <c r="E3001" s="52">
        <f>Transportation!E3001/1000000</f>
        <v>3.4700000000000002E-6</v>
      </c>
      <c r="F3001" s="55">
        <f t="shared" si="323"/>
        <v>8.3890109890109979E-7</v>
      </c>
      <c r="G3001" s="57">
        <f t="shared" si="324"/>
        <v>8.3890109890109989E-8</v>
      </c>
      <c r="H3001" s="4">
        <f t="shared" si="325"/>
        <v>1.3346153846153859E-8</v>
      </c>
      <c r="I3001">
        <v>101500</v>
      </c>
      <c r="J3001">
        <f t="shared" si="327"/>
        <v>1.0107571551724139</v>
      </c>
      <c r="K3001" s="50">
        <f t="shared" si="330"/>
        <v>250.13009814617752</v>
      </c>
      <c r="L3001" s="53">
        <f t="shared" si="326"/>
        <v>2.2753870778270437</v>
      </c>
      <c r="M3001">
        <v>28.400000000000002</v>
      </c>
      <c r="N3001">
        <v>19</v>
      </c>
      <c r="O3001">
        <v>631</v>
      </c>
      <c r="P3001">
        <v>36.17</v>
      </c>
      <c r="Q3001">
        <v>-5.41</v>
      </c>
      <c r="R3001" s="7">
        <v>33.136000000000003</v>
      </c>
      <c r="S3001">
        <v>80294</v>
      </c>
      <c r="T3001">
        <v>4</v>
      </c>
      <c r="U3001" s="9">
        <v>12.396000000000001</v>
      </c>
      <c r="V3001" s="9">
        <v>8.0442999999999998</v>
      </c>
      <c r="W3001" s="9">
        <v>12.396000000000001</v>
      </c>
      <c r="X3001" s="9">
        <v>12.698</v>
      </c>
      <c r="Y3001" s="9">
        <v>13.45</v>
      </c>
    </row>
    <row r="3002" spans="1:25" hidden="1" x14ac:dyDescent="0.3">
      <c r="A3002" t="s">
        <v>3258</v>
      </c>
      <c r="B3002" t="s">
        <v>3259</v>
      </c>
      <c r="C3002" t="s">
        <v>3263</v>
      </c>
      <c r="D3002" t="s">
        <v>29</v>
      </c>
      <c r="E3002" s="52">
        <f>Transportation!E3002/1000000</f>
        <v>1.6200000000000001E-5</v>
      </c>
      <c r="F3002" s="55">
        <f t="shared" si="323"/>
        <v>3.9164835164835207E-6</v>
      </c>
      <c r="G3002" s="57">
        <f t="shared" si="324"/>
        <v>3.916483516483521E-7</v>
      </c>
      <c r="H3002" s="4">
        <f t="shared" si="325"/>
        <v>6.2307692307692367E-8</v>
      </c>
      <c r="I3002">
        <v>282600</v>
      </c>
      <c r="J3002">
        <f t="shared" si="327"/>
        <v>1.6948304140127388</v>
      </c>
      <c r="K3002" s="50">
        <f t="shared" si="330"/>
        <v>696.42133730157411</v>
      </c>
      <c r="L3002" s="53">
        <f t="shared" si="326"/>
        <v>10.622844570835188</v>
      </c>
      <c r="M3002">
        <v>19.600000000000001</v>
      </c>
      <c r="N3002">
        <v>63.900000000000006</v>
      </c>
      <c r="O3002">
        <v>450</v>
      </c>
      <c r="P3002">
        <v>38.369999999999997</v>
      </c>
      <c r="Q3002">
        <v>-0.5</v>
      </c>
      <c r="R3002" s="7">
        <v>7.0423</v>
      </c>
      <c r="S3002" s="8">
        <v>191260</v>
      </c>
      <c r="T3002">
        <v>3</v>
      </c>
      <c r="U3002" s="9">
        <v>14.791</v>
      </c>
      <c r="V3002" s="9">
        <v>8.7233000000000001</v>
      </c>
      <c r="W3002" s="9">
        <v>13.798999999999999</v>
      </c>
      <c r="X3002" s="9">
        <v>14.297000000000001</v>
      </c>
      <c r="Y3002" s="9">
        <v>14.794</v>
      </c>
    </row>
    <row r="3003" spans="1:25" hidden="1" x14ac:dyDescent="0.3">
      <c r="A3003" t="s">
        <v>3258</v>
      </c>
      <c r="B3003" t="s">
        <v>3259</v>
      </c>
      <c r="C3003" t="s">
        <v>3264</v>
      </c>
      <c r="D3003" t="s">
        <v>29</v>
      </c>
      <c r="E3003" s="52">
        <f>Transportation!E3003/1000000</f>
        <v>9.0999999999999993E-6</v>
      </c>
      <c r="F3003" s="55">
        <f t="shared" si="323"/>
        <v>2.2000000000000022E-6</v>
      </c>
      <c r="G3003" s="57">
        <f t="shared" si="324"/>
        <v>2.2000000000000022E-7</v>
      </c>
      <c r="H3003" s="4">
        <f t="shared" si="325"/>
        <v>3.5000000000000029E-8</v>
      </c>
      <c r="I3003">
        <v>165200</v>
      </c>
      <c r="J3003">
        <f t="shared" si="327"/>
        <v>1.6286011652542374</v>
      </c>
      <c r="K3003" s="50">
        <f t="shared" si="330"/>
        <v>407.10829767239926</v>
      </c>
      <c r="L3003" s="53">
        <f t="shared" si="326"/>
        <v>5.9671534317654453</v>
      </c>
      <c r="M3003">
        <v>18.5</v>
      </c>
      <c r="N3003">
        <v>38.400000000000006</v>
      </c>
      <c r="O3003">
        <v>490</v>
      </c>
      <c r="P3003">
        <v>36.86</v>
      </c>
      <c r="Q3003">
        <v>-2.4500000000000002</v>
      </c>
      <c r="R3003" s="7">
        <v>12.754</v>
      </c>
      <c r="S3003">
        <v>41478</v>
      </c>
      <c r="T3003">
        <v>2</v>
      </c>
      <c r="U3003" s="9">
        <v>16.276</v>
      </c>
      <c r="V3003" s="9">
        <v>16.245999999999999</v>
      </c>
      <c r="W3003" s="9">
        <v>14.596</v>
      </c>
      <c r="X3003" s="9">
        <v>15.436</v>
      </c>
      <c r="Y3003" s="9">
        <v>16.276</v>
      </c>
    </row>
    <row r="3004" spans="1:25" hidden="1" x14ac:dyDescent="0.3">
      <c r="A3004" t="s">
        <v>3258</v>
      </c>
      <c r="B3004" t="s">
        <v>3259</v>
      </c>
      <c r="C3004" t="s">
        <v>3265</v>
      </c>
      <c r="D3004" t="s">
        <v>29</v>
      </c>
      <c r="E3004" s="52">
        <f>Transportation!E3004/1000000</f>
        <v>9.7000000000000003E-6</v>
      </c>
      <c r="F3004" s="55">
        <f t="shared" si="323"/>
        <v>2.3450549450549476E-6</v>
      </c>
      <c r="G3004" s="57">
        <f t="shared" si="324"/>
        <v>2.3450549450549474E-7</v>
      </c>
      <c r="H3004" s="4">
        <f t="shared" si="325"/>
        <v>3.7307692307692341E-8</v>
      </c>
      <c r="I3004">
        <v>132300</v>
      </c>
      <c r="J3004">
        <f t="shared" si="327"/>
        <v>2.1676805555555556</v>
      </c>
      <c r="K3004" s="50">
        <f t="shared" si="330"/>
        <v>326.03164516984521</v>
      </c>
      <c r="L3004" s="53">
        <f t="shared" si="326"/>
        <v>6.3605921195741573</v>
      </c>
      <c r="M3004">
        <v>13.4</v>
      </c>
      <c r="N3004">
        <v>36.1</v>
      </c>
      <c r="O3004">
        <v>450</v>
      </c>
      <c r="P3004">
        <v>38.880000000000003</v>
      </c>
      <c r="Q3004">
        <v>-6.98</v>
      </c>
      <c r="R3004" s="7">
        <v>12.444000000000001</v>
      </c>
      <c r="S3004">
        <v>23020</v>
      </c>
      <c r="T3004">
        <v>3</v>
      </c>
      <c r="U3004" s="9">
        <v>12.747</v>
      </c>
      <c r="V3004" s="9">
        <v>12.711</v>
      </c>
      <c r="W3004" s="9">
        <v>11.840999999999999</v>
      </c>
      <c r="X3004" s="9">
        <v>12.144</v>
      </c>
      <c r="Y3004" s="9">
        <v>12.747999999999999</v>
      </c>
    </row>
    <row r="3005" spans="1:25" hidden="1" x14ac:dyDescent="0.3">
      <c r="A3005" t="s">
        <v>3258</v>
      </c>
      <c r="B3005" t="s">
        <v>3259</v>
      </c>
      <c r="C3005" t="s">
        <v>3266</v>
      </c>
      <c r="D3005" t="s">
        <v>29</v>
      </c>
      <c r="E3005" s="52">
        <f>Transportation!E3005/1000000</f>
        <v>3.8100000000000005E-5</v>
      </c>
      <c r="F3005" s="55">
        <f t="shared" si="323"/>
        <v>9.2109890109890212E-6</v>
      </c>
      <c r="G3005" s="57">
        <f t="shared" si="324"/>
        <v>9.2109890109890221E-7</v>
      </c>
      <c r="H3005" s="4">
        <f t="shared" si="325"/>
        <v>1.4653846153846169E-7</v>
      </c>
      <c r="I3005">
        <v>4378000</v>
      </c>
      <c r="J3005">
        <f t="shared" si="327"/>
        <v>0.25729574862951121</v>
      </c>
      <c r="K3005" s="50">
        <f t="shared" si="330"/>
        <v>10788.862755507047</v>
      </c>
      <c r="L3005" s="53">
        <f t="shared" si="326"/>
        <v>24.98335667585313</v>
      </c>
      <c r="M3005">
        <v>681</v>
      </c>
      <c r="N3005">
        <v>168</v>
      </c>
      <c r="O3005">
        <v>401</v>
      </c>
      <c r="P3005">
        <v>41.47</v>
      </c>
      <c r="Q3005">
        <v>2.16</v>
      </c>
      <c r="R3005" s="7">
        <v>2.3896000000000002</v>
      </c>
      <c r="S3005" s="8">
        <v>3822100</v>
      </c>
      <c r="T3005">
        <v>33</v>
      </c>
      <c r="U3005" s="9">
        <v>14.398999999999999</v>
      </c>
      <c r="V3005" s="9">
        <v>12.888999999999999</v>
      </c>
      <c r="W3005" s="9">
        <v>12.446</v>
      </c>
      <c r="X3005" s="9">
        <v>13.55</v>
      </c>
      <c r="Y3005" s="9">
        <v>14.744999999999999</v>
      </c>
    </row>
    <row r="3006" spans="1:25" hidden="1" x14ac:dyDescent="0.3">
      <c r="A3006" t="s">
        <v>3258</v>
      </c>
      <c r="B3006" t="s">
        <v>3259</v>
      </c>
      <c r="C3006" t="s">
        <v>3267</v>
      </c>
      <c r="D3006" t="s">
        <v>29</v>
      </c>
      <c r="E3006" s="52">
        <f>Transportation!E3006/1000000</f>
        <v>8.1499999999999999E-6</v>
      </c>
      <c r="F3006" s="55">
        <f t="shared" si="323"/>
        <v>1.9703296703296723E-6</v>
      </c>
      <c r="G3006" s="57">
        <f t="shared" si="324"/>
        <v>1.9703296703296724E-7</v>
      </c>
      <c r="H3006" s="4">
        <f t="shared" si="325"/>
        <v>3.1346153846153873E-8</v>
      </c>
      <c r="I3006">
        <v>351900</v>
      </c>
      <c r="J3006">
        <f t="shared" si="327"/>
        <v>0.68473374893435635</v>
      </c>
      <c r="K3006" s="50">
        <f t="shared" si="330"/>
        <v>867.19981810482625</v>
      </c>
      <c r="L3006" s="53">
        <f t="shared" si="326"/>
        <v>5.3442088427349859</v>
      </c>
      <c r="M3006">
        <v>62.800000000000004</v>
      </c>
      <c r="N3006">
        <v>44.400000000000006</v>
      </c>
      <c r="O3006">
        <v>664</v>
      </c>
      <c r="P3006">
        <v>43.28</v>
      </c>
      <c r="Q3006">
        <v>-2.96</v>
      </c>
      <c r="R3006" s="7">
        <v>14.944000000000001</v>
      </c>
      <c r="S3006" s="8">
        <v>811900</v>
      </c>
      <c r="T3006">
        <v>5</v>
      </c>
      <c r="U3006" s="9">
        <v>11.682</v>
      </c>
      <c r="V3006" s="9">
        <v>11.645</v>
      </c>
      <c r="W3006" s="9">
        <v>11.284000000000001</v>
      </c>
      <c r="X3006" s="9">
        <v>11.689</v>
      </c>
      <c r="Y3006" s="9">
        <v>12.194000000000001</v>
      </c>
    </row>
    <row r="3007" spans="1:25" hidden="1" x14ac:dyDescent="0.3">
      <c r="A3007" t="s">
        <v>3258</v>
      </c>
      <c r="B3007" t="s">
        <v>3259</v>
      </c>
      <c r="C3007" t="s">
        <v>3268</v>
      </c>
      <c r="D3007" t="s">
        <v>29</v>
      </c>
      <c r="E3007" s="52">
        <f>Transportation!E3007/1000000</f>
        <v>7.9000000000000006E-6</v>
      </c>
      <c r="F3007" s="55">
        <f t="shared" si="323"/>
        <v>1.9098901098901119E-6</v>
      </c>
      <c r="G3007" s="57">
        <f t="shared" si="324"/>
        <v>1.9098901098901121E-7</v>
      </c>
      <c r="H3007" s="4">
        <f t="shared" si="325"/>
        <v>3.0384615384615417E-8</v>
      </c>
      <c r="I3007">
        <v>165600</v>
      </c>
      <c r="J3007">
        <f t="shared" si="327"/>
        <v>1.4104254981884059</v>
      </c>
      <c r="K3007" s="50">
        <f t="shared" si="330"/>
        <v>408.09403204933005</v>
      </c>
      <c r="L3007" s="53">
        <f t="shared" si="326"/>
        <v>5.180276056148025</v>
      </c>
      <c r="M3007">
        <v>20.400000000000002</v>
      </c>
      <c r="N3007">
        <v>36.6</v>
      </c>
      <c r="O3007">
        <v>559</v>
      </c>
      <c r="P3007">
        <v>42.35</v>
      </c>
      <c r="Q3007">
        <v>-3.68</v>
      </c>
      <c r="R3007" s="7">
        <v>15.257</v>
      </c>
      <c r="S3007" s="8">
        <v>134900</v>
      </c>
      <c r="T3007">
        <v>2</v>
      </c>
      <c r="U3007" s="9">
        <v>14.103999999999999</v>
      </c>
      <c r="V3007" s="9">
        <v>14.114000000000001</v>
      </c>
      <c r="W3007" s="9">
        <v>14.098000000000001</v>
      </c>
      <c r="X3007" s="9">
        <v>14.122999999999999</v>
      </c>
      <c r="Y3007" s="9">
        <v>14.148</v>
      </c>
    </row>
    <row r="3008" spans="1:25" hidden="1" x14ac:dyDescent="0.3">
      <c r="A3008" t="s">
        <v>3258</v>
      </c>
      <c r="B3008" t="s">
        <v>3259</v>
      </c>
      <c r="C3008" t="s">
        <v>3269</v>
      </c>
      <c r="D3008" t="s">
        <v>29</v>
      </c>
      <c r="E3008" s="52">
        <f>Transportation!E3008/1000000</f>
        <v>6.19E-6</v>
      </c>
      <c r="F3008" s="55">
        <f t="shared" si="323"/>
        <v>1.4964835164835181E-6</v>
      </c>
      <c r="G3008" s="57">
        <f t="shared" si="324"/>
        <v>1.4964835164835181E-7</v>
      </c>
      <c r="H3008" s="4">
        <f t="shared" si="325"/>
        <v>2.380769230769233E-8</v>
      </c>
      <c r="I3008">
        <v>135300</v>
      </c>
      <c r="J3008">
        <f t="shared" si="327"/>
        <v>1.3526213691796007</v>
      </c>
      <c r="K3008" s="50">
        <f t="shared" si="330"/>
        <v>333.42465299682578</v>
      </c>
      <c r="L3008" s="53">
        <f t="shared" si="326"/>
        <v>4.0589757958931978</v>
      </c>
      <c r="M3008">
        <v>21.900000000000002</v>
      </c>
      <c r="N3008">
        <v>28.900000000000002</v>
      </c>
      <c r="O3008">
        <v>531</v>
      </c>
      <c r="P3008">
        <v>36.5</v>
      </c>
      <c r="Q3008">
        <v>-6.23</v>
      </c>
      <c r="R3008" s="7">
        <v>18.367999999999999</v>
      </c>
      <c r="S3008" s="8">
        <v>186230</v>
      </c>
      <c r="T3008">
        <v>5</v>
      </c>
      <c r="U3008" s="9">
        <v>15.398999999999999</v>
      </c>
      <c r="V3008" s="9">
        <v>7.9348999999999998</v>
      </c>
      <c r="W3008" s="9">
        <v>14.545999999999999</v>
      </c>
      <c r="X3008" s="9">
        <v>14.596</v>
      </c>
      <c r="Y3008" s="9">
        <v>15.537000000000001</v>
      </c>
    </row>
    <row r="3009" spans="1:25" hidden="1" x14ac:dyDescent="0.3">
      <c r="A3009" t="s">
        <v>3258</v>
      </c>
      <c r="B3009" t="s">
        <v>3259</v>
      </c>
      <c r="C3009" t="s">
        <v>1286</v>
      </c>
      <c r="D3009" t="s">
        <v>29</v>
      </c>
      <c r="E3009" s="52">
        <f>Transportation!E3009/1000000</f>
        <v>5.4400000000000004E-6</v>
      </c>
      <c r="F3009" s="55">
        <f t="shared" si="323"/>
        <v>1.3151648351648366E-6</v>
      </c>
      <c r="G3009" s="57">
        <f t="shared" si="324"/>
        <v>1.3151648351648366E-7</v>
      </c>
      <c r="H3009" s="4">
        <f t="shared" si="325"/>
        <v>2.0923076923076944E-8</v>
      </c>
      <c r="I3009">
        <v>183000</v>
      </c>
      <c r="J3009">
        <f t="shared" si="327"/>
        <v>0.87888327868852467</v>
      </c>
      <c r="K3009" s="50">
        <f t="shared" si="330"/>
        <v>450.97347744581759</v>
      </c>
      <c r="L3009" s="53">
        <f t="shared" si="326"/>
        <v>3.5671774361323103</v>
      </c>
      <c r="M3009">
        <v>20.900000000000002</v>
      </c>
      <c r="N3009">
        <v>40</v>
      </c>
      <c r="O3009">
        <v>953</v>
      </c>
      <c r="P3009">
        <v>37.619999999999997</v>
      </c>
      <c r="Q3009">
        <v>-0.99</v>
      </c>
      <c r="R3009" s="7">
        <v>23.791</v>
      </c>
      <c r="S3009">
        <v>66360</v>
      </c>
      <c r="T3009">
        <v>4</v>
      </c>
      <c r="U3009" s="9">
        <v>16.940000000000001</v>
      </c>
      <c r="V3009" s="9">
        <v>14.507999999999999</v>
      </c>
      <c r="W3009" s="9">
        <v>16.866</v>
      </c>
      <c r="X3009" s="9">
        <v>16.988</v>
      </c>
      <c r="Y3009" s="9">
        <v>17.111000000000001</v>
      </c>
    </row>
    <row r="3010" spans="1:25" hidden="1" x14ac:dyDescent="0.3">
      <c r="A3010" t="s">
        <v>3258</v>
      </c>
      <c r="B3010" t="s">
        <v>3259</v>
      </c>
      <c r="C3010" t="s">
        <v>3270</v>
      </c>
      <c r="D3010" t="s">
        <v>29</v>
      </c>
      <c r="E3010" s="52">
        <f>Transportation!E3010/1000000</f>
        <v>7.2599999999999999E-6</v>
      </c>
      <c r="F3010" s="55">
        <f t="shared" ref="F3010:F3073" si="331">0.241758241758242*E3010</f>
        <v>1.755164835164837E-6</v>
      </c>
      <c r="G3010" s="57">
        <f t="shared" ref="G3010:G3073" si="332">0.0241758241758242*E3010</f>
        <v>1.7551648351648369E-7</v>
      </c>
      <c r="H3010" s="4">
        <f t="shared" ref="H3010:H3073" si="333">0.00384615384615385*E3010</f>
        <v>2.792307692307695E-8</v>
      </c>
      <c r="I3010">
        <v>289000</v>
      </c>
      <c r="J3010">
        <f t="shared" si="327"/>
        <v>0.74271495674740484</v>
      </c>
      <c r="K3010" s="50">
        <f t="shared" si="330"/>
        <v>712.19308733246601</v>
      </c>
      <c r="L3010" s="53">
        <f t="shared" ref="L3010:L3073" si="334">(J3010/10)*K3010*0.09</f>
        <v>4.7606081224853982</v>
      </c>
      <c r="M3010">
        <v>37.4</v>
      </c>
      <c r="N3010">
        <v>47.2</v>
      </c>
      <c r="O3010">
        <v>810</v>
      </c>
      <c r="P3010">
        <v>39.979999999999997</v>
      </c>
      <c r="Q3010">
        <v>-7.0000000000000007E-2</v>
      </c>
      <c r="R3010" s="7">
        <v>17.14</v>
      </c>
      <c r="S3010" s="8">
        <v>228240</v>
      </c>
      <c r="T3010">
        <v>5</v>
      </c>
      <c r="U3010" s="9">
        <v>15.372999999999999</v>
      </c>
      <c r="V3010" s="9">
        <v>15.090999999999999</v>
      </c>
      <c r="W3010" s="9">
        <v>13.55</v>
      </c>
      <c r="X3010" s="9">
        <v>14.794</v>
      </c>
      <c r="Y3010" s="9">
        <v>15.438000000000001</v>
      </c>
    </row>
    <row r="3011" spans="1:25" hidden="1" x14ac:dyDescent="0.3">
      <c r="A3011" t="s">
        <v>3258</v>
      </c>
      <c r="B3011" t="s">
        <v>3259</v>
      </c>
      <c r="C3011" t="s">
        <v>82</v>
      </c>
      <c r="D3011" t="s">
        <v>29</v>
      </c>
      <c r="E3011" s="52">
        <f>Transportation!E3011/1000000</f>
        <v>1.63E-5</v>
      </c>
      <c r="F3011" s="55">
        <f t="shared" si="331"/>
        <v>3.9406593406593445E-6</v>
      </c>
      <c r="G3011" s="57">
        <f t="shared" si="332"/>
        <v>3.9406593406593448E-7</v>
      </c>
      <c r="H3011" s="4">
        <f t="shared" si="333"/>
        <v>6.2692307692307747E-8</v>
      </c>
      <c r="I3011">
        <v>307500</v>
      </c>
      <c r="J3011">
        <f t="shared" ref="J3011:J3074" si="335">((591307500000)*E3011)/(20*I3011)</f>
        <v>1.5672052439024391</v>
      </c>
      <c r="K3011" s="50">
        <f t="shared" si="330"/>
        <v>757.78330226551316</v>
      </c>
      <c r="L3011" s="53">
        <f t="shared" si="334"/>
        <v>10.688417685469974</v>
      </c>
      <c r="M3011">
        <v>29.900000000000002</v>
      </c>
      <c r="N3011">
        <v>56.2</v>
      </c>
      <c r="O3011">
        <v>389</v>
      </c>
      <c r="P3011">
        <v>37.89</v>
      </c>
      <c r="Q3011">
        <v>-4.79</v>
      </c>
      <c r="R3011" s="7">
        <v>6.9180999999999999</v>
      </c>
      <c r="S3011">
        <v>87440</v>
      </c>
      <c r="T3011">
        <v>4</v>
      </c>
      <c r="U3011" s="9">
        <v>14.090999999999999</v>
      </c>
      <c r="V3011" s="9">
        <v>13.978</v>
      </c>
      <c r="W3011" s="9">
        <v>13.3</v>
      </c>
      <c r="X3011" s="9">
        <v>13.824</v>
      </c>
      <c r="Y3011" s="9">
        <v>14.148</v>
      </c>
    </row>
    <row r="3012" spans="1:25" hidden="1" x14ac:dyDescent="0.3">
      <c r="A3012" t="s">
        <v>3258</v>
      </c>
      <c r="B3012" t="s">
        <v>3259</v>
      </c>
      <c r="C3012" t="s">
        <v>3271</v>
      </c>
      <c r="D3012" t="s">
        <v>29</v>
      </c>
      <c r="E3012" s="52">
        <f>Transportation!E3012/1000000</f>
        <v>7.2999999999999996E-6</v>
      </c>
      <c r="F3012" s="55">
        <f t="shared" si="331"/>
        <v>1.7648351648351665E-6</v>
      </c>
      <c r="G3012" s="57">
        <f t="shared" si="332"/>
        <v>1.7648351648351666E-7</v>
      </c>
      <c r="H3012" s="4">
        <f t="shared" si="333"/>
        <v>2.8076923076923101E-8</v>
      </c>
      <c r="I3012">
        <v>177700</v>
      </c>
      <c r="J3012">
        <f t="shared" si="335"/>
        <v>1.2145595807540799</v>
      </c>
      <c r="K3012" s="50">
        <f t="shared" si="330"/>
        <v>437.9124969514852</v>
      </c>
      <c r="L3012" s="53">
        <f t="shared" si="334"/>
        <v>4.7868373683393131</v>
      </c>
      <c r="M3012">
        <v>18.900000000000002</v>
      </c>
      <c r="N3012">
        <v>40.800000000000004</v>
      </c>
      <c r="O3012">
        <v>751</v>
      </c>
      <c r="P3012">
        <v>43.31</v>
      </c>
      <c r="Q3012">
        <v>-1.96</v>
      </c>
      <c r="R3012" s="7">
        <v>18.385999999999999</v>
      </c>
      <c r="S3012" s="8">
        <v>179670</v>
      </c>
      <c r="T3012">
        <v>5</v>
      </c>
      <c r="U3012" s="9">
        <v>10.387</v>
      </c>
      <c r="V3012" s="9">
        <v>0.97338000000000002</v>
      </c>
      <c r="W3012" s="9">
        <v>10.111000000000001</v>
      </c>
      <c r="X3012" s="9">
        <v>10.52</v>
      </c>
      <c r="Y3012" s="9">
        <v>11.03</v>
      </c>
    </row>
    <row r="3013" spans="1:25" hidden="1" x14ac:dyDescent="0.3">
      <c r="A3013" t="s">
        <v>3258</v>
      </c>
      <c r="B3013" t="s">
        <v>3259</v>
      </c>
      <c r="C3013" t="s">
        <v>3272</v>
      </c>
      <c r="D3013" t="s">
        <v>29</v>
      </c>
      <c r="E3013" s="52">
        <f>Transportation!E3013/1000000</f>
        <v>1.0600000000000002E-5</v>
      </c>
      <c r="F3013" s="55">
        <f t="shared" si="331"/>
        <v>2.5626373626373657E-6</v>
      </c>
      <c r="G3013" s="57">
        <f t="shared" si="332"/>
        <v>2.5626373626373657E-7</v>
      </c>
      <c r="H3013" s="4">
        <f t="shared" si="333"/>
        <v>4.0769230769230814E-8</v>
      </c>
      <c r="I3013">
        <v>194100</v>
      </c>
      <c r="J3013">
        <f t="shared" si="335"/>
        <v>1.6145954404945906</v>
      </c>
      <c r="K3013" s="50">
        <f t="shared" si="330"/>
        <v>478.32760640564589</v>
      </c>
      <c r="L3013" s="53">
        <f t="shared" si="334"/>
        <v>6.950750151287223</v>
      </c>
      <c r="M3013">
        <v>21.6</v>
      </c>
      <c r="N3013">
        <v>41.800000000000004</v>
      </c>
      <c r="O3013">
        <v>450</v>
      </c>
      <c r="P3013">
        <v>38.270000000000003</v>
      </c>
      <c r="Q3013">
        <v>-0.7</v>
      </c>
      <c r="R3013" s="7">
        <v>10.76</v>
      </c>
      <c r="S3013" s="8">
        <v>103870</v>
      </c>
      <c r="T3013">
        <v>2</v>
      </c>
      <c r="U3013" s="9">
        <v>14.244999999999999</v>
      </c>
      <c r="V3013" s="9">
        <v>14.218</v>
      </c>
      <c r="W3013" s="9">
        <v>13.898999999999999</v>
      </c>
      <c r="X3013" s="9">
        <v>14.222</v>
      </c>
      <c r="Y3013" s="9">
        <v>14.545999999999999</v>
      </c>
    </row>
    <row r="3014" spans="1:25" hidden="1" x14ac:dyDescent="0.3">
      <c r="A3014" t="s">
        <v>3258</v>
      </c>
      <c r="B3014" t="s">
        <v>3259</v>
      </c>
      <c r="C3014" t="s">
        <v>3273</v>
      </c>
      <c r="D3014" t="s">
        <v>29</v>
      </c>
      <c r="E3014" s="52">
        <f>Transportation!E3014/1000000</f>
        <v>1.04E-5</v>
      </c>
      <c r="F3014" s="55">
        <f t="shared" si="331"/>
        <v>2.5142857142857172E-6</v>
      </c>
      <c r="G3014" s="57">
        <f t="shared" si="332"/>
        <v>2.514285714285717E-7</v>
      </c>
      <c r="H3014" s="4">
        <f t="shared" si="333"/>
        <v>4.0000000000000041E-8</v>
      </c>
      <c r="I3014">
        <v>265700</v>
      </c>
      <c r="J3014">
        <f t="shared" si="335"/>
        <v>1.1572446368084306</v>
      </c>
      <c r="K3014" s="50">
        <f t="shared" si="330"/>
        <v>654.77405987624991</v>
      </c>
      <c r="L3014" s="53">
        <f t="shared" si="334"/>
        <v>6.8196039220176514</v>
      </c>
      <c r="M3014">
        <v>18.7</v>
      </c>
      <c r="N3014">
        <v>61.400000000000006</v>
      </c>
      <c r="O3014">
        <v>705</v>
      </c>
      <c r="P3014">
        <v>43.54</v>
      </c>
      <c r="Q3014">
        <v>-5.69</v>
      </c>
      <c r="R3014" s="7">
        <v>11.478</v>
      </c>
      <c r="S3014">
        <v>51321</v>
      </c>
      <c r="T3014">
        <v>2</v>
      </c>
      <c r="U3014" s="9">
        <v>10.111000000000001</v>
      </c>
      <c r="V3014" s="9">
        <v>4.0220000000000002</v>
      </c>
      <c r="W3014" s="9">
        <v>10.111000000000001</v>
      </c>
      <c r="X3014" s="9">
        <v>10.111000000000001</v>
      </c>
      <c r="Y3014" s="9">
        <v>10.111000000000001</v>
      </c>
    </row>
    <row r="3015" spans="1:25" hidden="1" x14ac:dyDescent="0.3">
      <c r="A3015" t="s">
        <v>3258</v>
      </c>
      <c r="B3015" t="s">
        <v>3259</v>
      </c>
      <c r="C3015" t="s">
        <v>3274</v>
      </c>
      <c r="D3015" t="s">
        <v>29</v>
      </c>
      <c r="E3015" s="52">
        <f>Transportation!E3015/1000000</f>
        <v>7.2400000000000001E-6</v>
      </c>
      <c r="F3015" s="55">
        <f t="shared" si="331"/>
        <v>1.7503296703296723E-6</v>
      </c>
      <c r="G3015" s="57">
        <f t="shared" si="332"/>
        <v>1.7503296703296723E-7</v>
      </c>
      <c r="H3015" s="4">
        <f t="shared" si="333"/>
        <v>2.7846153846153872E-8</v>
      </c>
      <c r="I3015">
        <v>242100</v>
      </c>
      <c r="J3015">
        <f t="shared" si="335"/>
        <v>0.88415247831474597</v>
      </c>
      <c r="K3015" s="50">
        <f t="shared" si="330"/>
        <v>596.61573163733578</v>
      </c>
      <c r="L3015" s="53">
        <f t="shared" si="334"/>
        <v>4.747493499558443</v>
      </c>
      <c r="M3015">
        <v>73.8</v>
      </c>
      <c r="N3015">
        <v>28.200000000000003</v>
      </c>
      <c r="O3015">
        <v>411</v>
      </c>
      <c r="P3015">
        <v>37.19</v>
      </c>
      <c r="Q3015">
        <v>-3.65</v>
      </c>
      <c r="R3015" s="7">
        <v>14.581</v>
      </c>
      <c r="S3015" s="8">
        <v>409760</v>
      </c>
      <c r="T3015">
        <v>8</v>
      </c>
      <c r="U3015" s="9">
        <v>13.000999999999999</v>
      </c>
      <c r="V3015" s="9">
        <v>13.125</v>
      </c>
      <c r="W3015" s="9">
        <v>12.446</v>
      </c>
      <c r="X3015" s="9">
        <v>13.374000000000001</v>
      </c>
      <c r="Y3015" s="9">
        <v>14.347</v>
      </c>
    </row>
    <row r="3016" spans="1:25" hidden="1" x14ac:dyDescent="0.3">
      <c r="A3016" t="s">
        <v>3258</v>
      </c>
      <c r="B3016" t="s">
        <v>3259</v>
      </c>
      <c r="C3016" t="s">
        <v>3275</v>
      </c>
      <c r="D3016" t="s">
        <v>29</v>
      </c>
      <c r="E3016" s="52">
        <f>Transportation!E3016/1000000</f>
        <v>7.2599999999999999E-6</v>
      </c>
      <c r="F3016" s="55">
        <f t="shared" si="331"/>
        <v>1.755164835164837E-6</v>
      </c>
      <c r="G3016" s="57">
        <f t="shared" si="332"/>
        <v>1.7551648351648369E-7</v>
      </c>
      <c r="H3016" s="4">
        <f t="shared" si="333"/>
        <v>2.792307692307695E-8</v>
      </c>
      <c r="I3016">
        <v>142300</v>
      </c>
      <c r="J3016">
        <f t="shared" si="335"/>
        <v>1.5083950983836965</v>
      </c>
      <c r="K3016" s="50">
        <f t="shared" si="330"/>
        <v>350.6750045931139</v>
      </c>
      <c r="L3016" s="53">
        <f t="shared" si="334"/>
        <v>4.7606081224853991</v>
      </c>
      <c r="M3016">
        <v>23.200000000000003</v>
      </c>
      <c r="N3016">
        <v>29.5</v>
      </c>
      <c r="O3016">
        <v>467</v>
      </c>
      <c r="P3016">
        <v>37.270000000000003</v>
      </c>
      <c r="Q3016">
        <v>-6.95</v>
      </c>
      <c r="R3016" s="7">
        <v>15.823</v>
      </c>
      <c r="S3016" s="8">
        <v>120650</v>
      </c>
      <c r="T3016">
        <v>3</v>
      </c>
      <c r="U3016" s="9">
        <v>15.831</v>
      </c>
      <c r="V3016" s="9">
        <v>15.791</v>
      </c>
      <c r="W3016" s="9">
        <v>15.339</v>
      </c>
      <c r="X3016" s="9">
        <v>15.833</v>
      </c>
      <c r="Y3016" s="9">
        <v>16.472999999999999</v>
      </c>
    </row>
    <row r="3017" spans="1:25" hidden="1" x14ac:dyDescent="0.3">
      <c r="A3017" t="s">
        <v>3258</v>
      </c>
      <c r="B3017" t="s">
        <v>3259</v>
      </c>
      <c r="C3017" t="s">
        <v>3276</v>
      </c>
      <c r="D3017" t="s">
        <v>29</v>
      </c>
      <c r="E3017" s="52">
        <f>Transportation!E3017/1000000</f>
        <v>1.24E-5</v>
      </c>
      <c r="F3017" s="55">
        <f t="shared" si="331"/>
        <v>2.9978021978022009E-6</v>
      </c>
      <c r="G3017" s="57">
        <f t="shared" si="332"/>
        <v>2.997802197802201E-7</v>
      </c>
      <c r="H3017" s="4">
        <f t="shared" si="333"/>
        <v>4.7692307692307738E-8</v>
      </c>
      <c r="I3017">
        <v>111600</v>
      </c>
      <c r="J3017">
        <f t="shared" si="335"/>
        <v>3.2850416666666669</v>
      </c>
      <c r="K3017" s="50">
        <f t="shared" si="330"/>
        <v>275.01989116367895</v>
      </c>
      <c r="L3017" s="53">
        <f t="shared" si="334"/>
        <v>8.1310662147133552</v>
      </c>
      <c r="M3017">
        <v>7.41</v>
      </c>
      <c r="N3017">
        <v>41</v>
      </c>
      <c r="O3017">
        <v>388</v>
      </c>
      <c r="P3017">
        <v>37.78</v>
      </c>
      <c r="Q3017">
        <v>-3.79</v>
      </c>
      <c r="R3017" s="7">
        <v>9.4655000000000005</v>
      </c>
      <c r="S3017">
        <v>58372</v>
      </c>
      <c r="T3017">
        <v>3</v>
      </c>
      <c r="U3017" s="9">
        <v>13.417</v>
      </c>
      <c r="V3017" s="9">
        <v>13.526999999999999</v>
      </c>
      <c r="W3017" s="9">
        <v>13.4</v>
      </c>
      <c r="X3017" s="9">
        <v>13.999000000000001</v>
      </c>
      <c r="Y3017" s="9">
        <v>14.048</v>
      </c>
    </row>
    <row r="3018" spans="1:25" hidden="1" x14ac:dyDescent="0.3">
      <c r="A3018" t="s">
        <v>3258</v>
      </c>
      <c r="B3018" t="s">
        <v>3259</v>
      </c>
      <c r="C3018" t="s">
        <v>3277</v>
      </c>
      <c r="D3018" t="s">
        <v>29</v>
      </c>
      <c r="E3018" s="52">
        <f>Transportation!E3018/1000000</f>
        <v>1.0300000000000001E-5</v>
      </c>
      <c r="F3018" s="55">
        <f t="shared" si="331"/>
        <v>2.490109890109893E-6</v>
      </c>
      <c r="G3018" s="57">
        <f t="shared" si="332"/>
        <v>2.4901098901098932E-7</v>
      </c>
      <c r="H3018" s="4">
        <f t="shared" si="333"/>
        <v>3.9615384615384661E-8</v>
      </c>
      <c r="I3018">
        <v>183300</v>
      </c>
      <c r="J3018">
        <f t="shared" si="335"/>
        <v>1.6613385842880526</v>
      </c>
      <c r="K3018" s="50">
        <f t="shared" si="330"/>
        <v>451.71277822851567</v>
      </c>
      <c r="L3018" s="53">
        <f t="shared" si="334"/>
        <v>6.7540308073828674</v>
      </c>
      <c r="M3018">
        <v>14.8</v>
      </c>
      <c r="N3018">
        <v>47.6</v>
      </c>
      <c r="O3018">
        <v>531</v>
      </c>
      <c r="P3018">
        <v>36.69</v>
      </c>
      <c r="Q3018">
        <v>-6.13</v>
      </c>
      <c r="R3018" s="7">
        <v>11.154</v>
      </c>
      <c r="S3018">
        <v>52062</v>
      </c>
      <c r="T3018">
        <v>3</v>
      </c>
      <c r="U3018" s="9">
        <v>14.129</v>
      </c>
      <c r="V3018" s="9">
        <v>14.019</v>
      </c>
      <c r="W3018" s="9">
        <v>13.35</v>
      </c>
      <c r="X3018" s="9">
        <v>13.898999999999999</v>
      </c>
      <c r="Y3018" s="9">
        <v>14.148</v>
      </c>
    </row>
    <row r="3019" spans="1:25" hidden="1" x14ac:dyDescent="0.3">
      <c r="A3019" t="s">
        <v>3258</v>
      </c>
      <c r="B3019" t="s">
        <v>3259</v>
      </c>
      <c r="C3019" t="s">
        <v>3278</v>
      </c>
      <c r="D3019" t="s">
        <v>29</v>
      </c>
      <c r="E3019" s="52">
        <f>Transportation!E3019/1000000</f>
        <v>6.4999999999999996E-6</v>
      </c>
      <c r="F3019" s="55">
        <f t="shared" si="331"/>
        <v>1.5714285714285729E-6</v>
      </c>
      <c r="G3019" s="57">
        <f t="shared" si="332"/>
        <v>1.571428571428573E-7</v>
      </c>
      <c r="H3019" s="4">
        <f t="shared" si="333"/>
        <v>2.5000000000000022E-8</v>
      </c>
      <c r="I3019">
        <v>237400</v>
      </c>
      <c r="J3019">
        <f t="shared" si="335"/>
        <v>0.80949847304128042</v>
      </c>
      <c r="K3019" s="50">
        <f t="shared" si="330"/>
        <v>585.03335270839943</v>
      </c>
      <c r="L3019" s="53">
        <f t="shared" si="334"/>
        <v>4.2622524512610314</v>
      </c>
      <c r="M3019">
        <v>22.8</v>
      </c>
      <c r="N3019">
        <v>49.7</v>
      </c>
      <c r="O3019">
        <v>996</v>
      </c>
      <c r="P3019">
        <v>43.35</v>
      </c>
      <c r="Q3019">
        <v>-8.41</v>
      </c>
      <c r="R3019" s="7">
        <v>20.026</v>
      </c>
      <c r="S3019" s="8">
        <v>241760</v>
      </c>
      <c r="T3019">
        <v>2</v>
      </c>
      <c r="U3019" s="9">
        <v>11.637</v>
      </c>
      <c r="V3019" s="9">
        <v>11.401999999999999</v>
      </c>
      <c r="W3019" s="9">
        <v>10.725</v>
      </c>
      <c r="X3019" s="9">
        <v>11.231999999999999</v>
      </c>
      <c r="Y3019" s="9">
        <v>11.74</v>
      </c>
    </row>
    <row r="3020" spans="1:25" hidden="1" x14ac:dyDescent="0.3">
      <c r="A3020" t="s">
        <v>3258</v>
      </c>
      <c r="B3020" t="s">
        <v>3259</v>
      </c>
      <c r="C3020" t="s">
        <v>3279</v>
      </c>
      <c r="D3020" t="s">
        <v>29</v>
      </c>
      <c r="E3020" s="52">
        <f>Transportation!E3020/1000000</f>
        <v>4.7400000000000004E-6</v>
      </c>
      <c r="F3020" s="55">
        <f t="shared" si="331"/>
        <v>1.1459340659340672E-6</v>
      </c>
      <c r="G3020" s="57">
        <f t="shared" si="332"/>
        <v>1.1459340659340672E-7</v>
      </c>
      <c r="H3020" s="4">
        <f t="shared" si="333"/>
        <v>1.8230769230769248E-8</v>
      </c>
      <c r="I3020">
        <v>354900</v>
      </c>
      <c r="J3020">
        <f t="shared" si="335"/>
        <v>0.39487144970414206</v>
      </c>
      <c r="K3020" s="50">
        <f t="shared" si="330"/>
        <v>874.59282593180694</v>
      </c>
      <c r="L3020" s="53">
        <f t="shared" si="334"/>
        <v>3.1081656336888148</v>
      </c>
      <c r="M3020">
        <v>11.8</v>
      </c>
      <c r="N3020">
        <v>103</v>
      </c>
      <c r="O3020">
        <v>3180</v>
      </c>
      <c r="P3020">
        <v>28.11</v>
      </c>
      <c r="Q3020">
        <v>-15.45</v>
      </c>
      <c r="R3020" s="7">
        <v>30.791</v>
      </c>
      <c r="S3020" s="8">
        <v>229530</v>
      </c>
      <c r="T3020">
        <v>2</v>
      </c>
      <c r="U3020" s="9">
        <v>20.175000000000001</v>
      </c>
      <c r="V3020" s="9">
        <v>8.5785999999999998</v>
      </c>
      <c r="W3020" s="9">
        <v>20.175000000000001</v>
      </c>
      <c r="X3020" s="9">
        <v>20.175000000000001</v>
      </c>
      <c r="Y3020" s="9">
        <v>20.175000000000001</v>
      </c>
    </row>
    <row r="3021" spans="1:25" hidden="1" x14ac:dyDescent="0.3">
      <c r="A3021" t="s">
        <v>3258</v>
      </c>
      <c r="B3021" t="s">
        <v>3259</v>
      </c>
      <c r="C3021" t="s">
        <v>2556</v>
      </c>
      <c r="D3021" t="s">
        <v>29</v>
      </c>
      <c r="E3021" s="52">
        <f>Transportation!E3021/1000000</f>
        <v>7.4200000000000001E-6</v>
      </c>
      <c r="F3021" s="55">
        <f t="shared" si="331"/>
        <v>1.7938461538461557E-6</v>
      </c>
      <c r="G3021" s="57">
        <f t="shared" si="332"/>
        <v>1.7938461538461558E-7</v>
      </c>
      <c r="H3021" s="4">
        <f t="shared" si="333"/>
        <v>2.8538461538461566E-8</v>
      </c>
      <c r="I3021">
        <v>132200</v>
      </c>
      <c r="J3021">
        <f t="shared" si="335"/>
        <v>1.6594181732223905</v>
      </c>
      <c r="K3021" s="50">
        <f t="shared" si="330"/>
        <v>325.78521157561249</v>
      </c>
      <c r="L3021" s="53">
        <f t="shared" si="334"/>
        <v>4.8655251059010558</v>
      </c>
      <c r="M3021">
        <v>17.600000000000001</v>
      </c>
      <c r="N3021">
        <v>31.5</v>
      </c>
      <c r="O3021">
        <v>506</v>
      </c>
      <c r="P3021">
        <v>42.6</v>
      </c>
      <c r="Q3021">
        <v>-5.58</v>
      </c>
      <c r="R3021" s="7">
        <v>16.085999999999999</v>
      </c>
      <c r="S3021" s="8">
        <v>155230</v>
      </c>
      <c r="T3021">
        <v>4</v>
      </c>
      <c r="U3021" s="9">
        <v>11.048999999999999</v>
      </c>
      <c r="V3021" s="9">
        <v>10.587999999999999</v>
      </c>
      <c r="W3021" s="9">
        <v>8.9788999999999994</v>
      </c>
      <c r="X3021" s="9">
        <v>10.569000000000001</v>
      </c>
      <c r="Y3021" s="9">
        <v>11.689</v>
      </c>
    </row>
    <row r="3022" spans="1:25" hidden="1" x14ac:dyDescent="0.3">
      <c r="A3022" t="s">
        <v>3258</v>
      </c>
      <c r="B3022" t="s">
        <v>3259</v>
      </c>
      <c r="C3022" t="s">
        <v>3280</v>
      </c>
      <c r="D3022" t="s">
        <v>29</v>
      </c>
      <c r="E3022" s="52">
        <f>Transportation!E3022/1000000</f>
        <v>7.7500000000000003E-6</v>
      </c>
      <c r="F3022" s="55">
        <f t="shared" si="331"/>
        <v>1.8736263736263756E-6</v>
      </c>
      <c r="G3022" s="57">
        <f t="shared" si="332"/>
        <v>1.8736263736263756E-7</v>
      </c>
      <c r="H3022" s="4">
        <f t="shared" si="333"/>
        <v>2.980769230769234E-8</v>
      </c>
      <c r="I3022">
        <v>112200</v>
      </c>
      <c r="J3022">
        <f t="shared" si="335"/>
        <v>2.0421716243315506</v>
      </c>
      <c r="K3022" s="50">
        <f t="shared" si="330"/>
        <v>276.49849272907505</v>
      </c>
      <c r="L3022" s="53">
        <f t="shared" si="334"/>
        <v>5.0819163841958463</v>
      </c>
      <c r="M3022">
        <v>19.8</v>
      </c>
      <c r="N3022">
        <v>25.200000000000003</v>
      </c>
      <c r="O3022">
        <v>386</v>
      </c>
      <c r="P3022">
        <v>41.62</v>
      </c>
      <c r="Q3022">
        <v>0.63</v>
      </c>
      <c r="R3022" s="7">
        <v>15.297000000000001</v>
      </c>
      <c r="S3022">
        <v>80323</v>
      </c>
      <c r="T3022">
        <v>3</v>
      </c>
      <c r="U3022" s="9">
        <v>15.346</v>
      </c>
      <c r="V3022" s="9">
        <v>15.454000000000001</v>
      </c>
      <c r="W3022" s="9">
        <v>14.992000000000001</v>
      </c>
      <c r="X3022" s="9">
        <v>15.339</v>
      </c>
      <c r="Y3022" s="9">
        <v>18.137</v>
      </c>
    </row>
    <row r="3023" spans="1:25" hidden="1" x14ac:dyDescent="0.3">
      <c r="A3023" t="s">
        <v>3258</v>
      </c>
      <c r="B3023" t="s">
        <v>3259</v>
      </c>
      <c r="C3023" t="s">
        <v>3281</v>
      </c>
      <c r="D3023" t="s">
        <v>29</v>
      </c>
      <c r="E3023" s="52">
        <f>Transportation!E3023/1000000</f>
        <v>7.8500000000000011E-6</v>
      </c>
      <c r="F3023" s="55">
        <f t="shared" si="331"/>
        <v>1.8978021978022E-6</v>
      </c>
      <c r="G3023" s="57">
        <f t="shared" si="332"/>
        <v>1.8978021978021999E-7</v>
      </c>
      <c r="H3023" s="4">
        <f t="shared" si="333"/>
        <v>3.0192307692307727E-8</v>
      </c>
      <c r="I3023">
        <v>131900</v>
      </c>
      <c r="J3023">
        <f t="shared" si="335"/>
        <v>1.759576904852161</v>
      </c>
      <c r="K3023" s="50">
        <f t="shared" si="330"/>
        <v>325.04591079291441</v>
      </c>
      <c r="L3023" s="53">
        <f t="shared" si="334"/>
        <v>5.1474894988306312</v>
      </c>
      <c r="M3023">
        <v>16.100000000000001</v>
      </c>
      <c r="N3023">
        <v>32.800000000000004</v>
      </c>
      <c r="O3023">
        <v>491</v>
      </c>
      <c r="P3023">
        <v>42.46</v>
      </c>
      <c r="Q3023">
        <v>-2.44</v>
      </c>
      <c r="R3023" s="7">
        <v>14.933999999999999</v>
      </c>
      <c r="S3023" s="8">
        <v>107570</v>
      </c>
      <c r="T3023">
        <v>2</v>
      </c>
      <c r="U3023" s="9">
        <v>13.048999999999999</v>
      </c>
      <c r="V3023" s="9">
        <v>13.044</v>
      </c>
      <c r="W3023" s="9">
        <v>12.698</v>
      </c>
      <c r="X3023" s="9">
        <v>12.872999999999999</v>
      </c>
      <c r="Y3023" s="9">
        <v>13.048999999999999</v>
      </c>
    </row>
    <row r="3024" spans="1:25" hidden="1" x14ac:dyDescent="0.3">
      <c r="A3024" t="s">
        <v>3258</v>
      </c>
      <c r="B3024" t="s">
        <v>3259</v>
      </c>
      <c r="C3024" t="s">
        <v>3282</v>
      </c>
      <c r="D3024" t="s">
        <v>29</v>
      </c>
      <c r="E3024" s="52">
        <f>Transportation!E3024/1000000</f>
        <v>6.3800000000000006E-5</v>
      </c>
      <c r="F3024" s="55">
        <f t="shared" si="331"/>
        <v>1.5424175824175843E-5</v>
      </c>
      <c r="G3024" s="57">
        <f t="shared" si="332"/>
        <v>1.5424175824175842E-6</v>
      </c>
      <c r="H3024" s="4">
        <f t="shared" si="333"/>
        <v>2.4538461538461564E-7</v>
      </c>
      <c r="I3024">
        <v>5036000</v>
      </c>
      <c r="J3024">
        <f t="shared" si="335"/>
        <v>0.37455737192216043</v>
      </c>
      <c r="K3024" s="50">
        <f t="shared" si="330"/>
        <v>12410.395805558128</v>
      </c>
      <c r="L3024" s="53">
        <f t="shared" si="334"/>
        <v>41.835647136992897</v>
      </c>
      <c r="M3024">
        <v>327</v>
      </c>
      <c r="N3024">
        <v>279</v>
      </c>
      <c r="O3024">
        <v>437</v>
      </c>
      <c r="P3024">
        <v>40.409999999999997</v>
      </c>
      <c r="Q3024">
        <v>-3.71</v>
      </c>
      <c r="R3024" s="7">
        <v>1.5697000000000001</v>
      </c>
      <c r="S3024" s="8">
        <v>4113300</v>
      </c>
      <c r="T3024">
        <v>15</v>
      </c>
      <c r="U3024" s="9">
        <v>14.946</v>
      </c>
      <c r="V3024" s="9">
        <v>14.885</v>
      </c>
      <c r="W3024" s="9">
        <v>13.949</v>
      </c>
      <c r="X3024" s="9">
        <v>14.794</v>
      </c>
      <c r="Y3024" s="9">
        <v>15.537000000000001</v>
      </c>
    </row>
    <row r="3025" spans="1:25" hidden="1" x14ac:dyDescent="0.3">
      <c r="A3025" t="s">
        <v>3258</v>
      </c>
      <c r="B3025" t="s">
        <v>3259</v>
      </c>
      <c r="C3025" t="s">
        <v>3283</v>
      </c>
      <c r="D3025" t="s">
        <v>29</v>
      </c>
      <c r="E3025" s="52">
        <f>Transportation!E3025/1000000</f>
        <v>7.0899999999999999E-6</v>
      </c>
      <c r="F3025" s="55">
        <f t="shared" si="331"/>
        <v>1.7140659340659359E-6</v>
      </c>
      <c r="G3025" s="57">
        <f t="shared" si="332"/>
        <v>1.7140659340659358E-7</v>
      </c>
      <c r="H3025" s="4">
        <f t="shared" si="333"/>
        <v>2.7269230769230795E-8</v>
      </c>
      <c r="I3025">
        <v>524200</v>
      </c>
      <c r="J3025">
        <f t="shared" si="335"/>
        <v>0.3998826950591377</v>
      </c>
      <c r="K3025" s="50">
        <f t="shared" si="330"/>
        <v>1291.8049009677463</v>
      </c>
      <c r="L3025" s="53">
        <f t="shared" si="334"/>
        <v>4.6491338276062635</v>
      </c>
      <c r="M3025">
        <v>129</v>
      </c>
      <c r="N3025">
        <v>46.1</v>
      </c>
      <c r="O3025">
        <v>686</v>
      </c>
      <c r="P3025">
        <v>36.68</v>
      </c>
      <c r="Q3025">
        <v>-4.49</v>
      </c>
      <c r="R3025" s="7">
        <v>14.878</v>
      </c>
      <c r="S3025" s="8">
        <v>473580</v>
      </c>
      <c r="T3025">
        <v>8</v>
      </c>
      <c r="U3025" s="9">
        <v>13.265000000000001</v>
      </c>
      <c r="V3025" s="9">
        <v>11.105</v>
      </c>
      <c r="W3025" s="9">
        <v>12.144</v>
      </c>
      <c r="X3025" s="9">
        <v>12.848000000000001</v>
      </c>
      <c r="Y3025" s="9">
        <v>14.297000000000001</v>
      </c>
    </row>
    <row r="3026" spans="1:25" hidden="1" x14ac:dyDescent="0.3">
      <c r="A3026" t="s">
        <v>3258</v>
      </c>
      <c r="B3026" t="s">
        <v>3259</v>
      </c>
      <c r="C3026" t="s">
        <v>3284</v>
      </c>
      <c r="D3026" t="s">
        <v>29</v>
      </c>
      <c r="E3026" s="52">
        <f>Transportation!E3026/1000000</f>
        <v>3.0300000000000002E-6</v>
      </c>
      <c r="F3026" s="55">
        <f t="shared" si="331"/>
        <v>7.3252747252747335E-7</v>
      </c>
      <c r="G3026" s="57">
        <f t="shared" si="332"/>
        <v>7.3252747252747335E-8</v>
      </c>
      <c r="H3026" s="4">
        <f t="shared" si="333"/>
        <v>1.1653846153846166E-8</v>
      </c>
      <c r="I3026">
        <v>109500</v>
      </c>
      <c r="J3026">
        <f t="shared" si="335"/>
        <v>0.81811037671232878</v>
      </c>
      <c r="K3026" s="50">
        <f t="shared" si="330"/>
        <v>269.8447856847925</v>
      </c>
      <c r="L3026" s="53">
        <f t="shared" si="334"/>
        <v>1.9868653734339887</v>
      </c>
      <c r="M3026">
        <v>35.300000000000004</v>
      </c>
      <c r="N3026">
        <v>18.400000000000002</v>
      </c>
      <c r="O3026">
        <v>686</v>
      </c>
      <c r="P3026">
        <v>36.51</v>
      </c>
      <c r="Q3026">
        <v>-4.95</v>
      </c>
      <c r="R3026" s="7">
        <v>37.219000000000001</v>
      </c>
      <c r="S3026">
        <v>64634</v>
      </c>
      <c r="T3026">
        <v>5</v>
      </c>
      <c r="U3026" s="9">
        <v>12.295</v>
      </c>
      <c r="V3026" s="9">
        <v>9.1341999999999999</v>
      </c>
      <c r="W3026" s="9">
        <v>11.942</v>
      </c>
      <c r="X3026" s="9">
        <v>12.295</v>
      </c>
      <c r="Y3026" s="9">
        <v>12.295</v>
      </c>
    </row>
    <row r="3027" spans="1:25" hidden="1" x14ac:dyDescent="0.3">
      <c r="A3027" t="s">
        <v>3258</v>
      </c>
      <c r="B3027" t="s">
        <v>3259</v>
      </c>
      <c r="C3027" t="s">
        <v>3285</v>
      </c>
      <c r="D3027" t="s">
        <v>29</v>
      </c>
      <c r="E3027" s="52">
        <f>Transportation!E3027/1000000</f>
        <v>1.2300000000000001E-5</v>
      </c>
      <c r="F3027" s="55">
        <f t="shared" si="331"/>
        <v>2.9736263736263771E-6</v>
      </c>
      <c r="G3027" s="57">
        <f t="shared" si="332"/>
        <v>2.9736263736263767E-7</v>
      </c>
      <c r="H3027" s="4">
        <f t="shared" si="333"/>
        <v>4.7307692307692358E-8</v>
      </c>
      <c r="I3027">
        <v>366200</v>
      </c>
      <c r="J3027">
        <f t="shared" si="335"/>
        <v>0.99304782222829069</v>
      </c>
      <c r="K3027" s="50">
        <f t="shared" si="330"/>
        <v>902.43982208010061</v>
      </c>
      <c r="L3027" s="53">
        <f t="shared" si="334"/>
        <v>8.0654931000785695</v>
      </c>
      <c r="M3027">
        <v>61.300000000000004</v>
      </c>
      <c r="N3027">
        <v>46.800000000000004</v>
      </c>
      <c r="O3027">
        <v>396</v>
      </c>
      <c r="P3027">
        <v>37.99</v>
      </c>
      <c r="Q3027">
        <v>-1.1399999999999999</v>
      </c>
      <c r="R3027" s="7">
        <v>8.4620999999999995</v>
      </c>
      <c r="S3027" s="8">
        <v>256360</v>
      </c>
      <c r="T3027">
        <v>6</v>
      </c>
      <c r="U3027" s="9">
        <v>15.000999999999999</v>
      </c>
      <c r="V3027" s="9">
        <v>14.938000000000001</v>
      </c>
      <c r="W3027" s="9">
        <v>14.496</v>
      </c>
      <c r="X3027" s="9">
        <v>14.843999999999999</v>
      </c>
      <c r="Y3027" s="9">
        <v>15.141</v>
      </c>
    </row>
    <row r="3028" spans="1:25" hidden="1" x14ac:dyDescent="0.3">
      <c r="A3028" t="s">
        <v>3258</v>
      </c>
      <c r="B3028" t="s">
        <v>3259</v>
      </c>
      <c r="C3028" t="s">
        <v>3286</v>
      </c>
      <c r="D3028" t="s">
        <v>29</v>
      </c>
      <c r="E3028" s="52">
        <f>Transportation!E3028/1000000</f>
        <v>1.5400000000000002E-5</v>
      </c>
      <c r="F3028" s="55">
        <f t="shared" si="331"/>
        <v>3.7230769230769273E-6</v>
      </c>
      <c r="G3028" s="57">
        <f t="shared" si="332"/>
        <v>3.7230769230769273E-7</v>
      </c>
      <c r="H3028" s="4">
        <f t="shared" si="333"/>
        <v>5.9230769230769294E-8</v>
      </c>
      <c r="I3028">
        <v>107000</v>
      </c>
      <c r="J3028">
        <f t="shared" si="335"/>
        <v>4.255203504672898</v>
      </c>
      <c r="K3028" s="50">
        <f t="shared" si="330"/>
        <v>263.68394582897531</v>
      </c>
      <c r="L3028" s="53">
        <f t="shared" si="334"/>
        <v>10.098259653756909</v>
      </c>
      <c r="M3028">
        <v>7.58</v>
      </c>
      <c r="N3028">
        <v>38.900000000000006</v>
      </c>
      <c r="O3028">
        <v>296</v>
      </c>
      <c r="P3028">
        <v>42.34</v>
      </c>
      <c r="Q3028">
        <v>-7.86</v>
      </c>
      <c r="R3028" s="7">
        <v>7.6078999999999999</v>
      </c>
      <c r="S3028">
        <v>57487</v>
      </c>
      <c r="T3028">
        <v>1</v>
      </c>
      <c r="U3028" s="9">
        <v>8.8754000000000008</v>
      </c>
      <c r="V3028" s="9">
        <v>8.8754000000000008</v>
      </c>
      <c r="W3028" s="9">
        <v>8.8754000000000008</v>
      </c>
      <c r="X3028" s="9">
        <v>8.8754000000000008</v>
      </c>
      <c r="Y3028" s="9">
        <v>8.8754000000000008</v>
      </c>
    </row>
    <row r="3029" spans="1:25" hidden="1" x14ac:dyDescent="0.3">
      <c r="A3029" t="s">
        <v>3258</v>
      </c>
      <c r="B3029" t="s">
        <v>3259</v>
      </c>
      <c r="C3029" t="s">
        <v>3287</v>
      </c>
      <c r="D3029" t="s">
        <v>29</v>
      </c>
      <c r="E3029" s="52">
        <f>Transportation!E3029/1000000</f>
        <v>8.0299999999999994E-6</v>
      </c>
      <c r="F3029" s="55">
        <f t="shared" si="331"/>
        <v>1.9413186813186833E-6</v>
      </c>
      <c r="G3029" s="57">
        <f t="shared" si="332"/>
        <v>1.9413186813186832E-7</v>
      </c>
      <c r="H3029" s="4">
        <f t="shared" si="333"/>
        <v>3.0884615384615415E-8</v>
      </c>
      <c r="I3029">
        <v>200600</v>
      </c>
      <c r="J3029">
        <f t="shared" si="335"/>
        <v>1.1834993083250249</v>
      </c>
      <c r="K3029" s="50">
        <f t="shared" si="330"/>
        <v>494.34579003077056</v>
      </c>
      <c r="L3029" s="53">
        <f t="shared" si="334"/>
        <v>5.2655211051732449</v>
      </c>
      <c r="M3029">
        <v>17.8</v>
      </c>
      <c r="N3029">
        <v>47.5</v>
      </c>
      <c r="O3029">
        <v>705</v>
      </c>
      <c r="P3029">
        <v>43.38</v>
      </c>
      <c r="Q3029">
        <v>-5.84</v>
      </c>
      <c r="R3029" s="7">
        <v>14.826000000000001</v>
      </c>
      <c r="S3029" s="8">
        <v>148290</v>
      </c>
      <c r="T3029">
        <v>3</v>
      </c>
      <c r="U3029" s="9">
        <v>8.8940999999999999</v>
      </c>
      <c r="V3029" s="9">
        <v>9.0361999999999991</v>
      </c>
      <c r="W3029" s="9">
        <v>8.8236000000000008</v>
      </c>
      <c r="X3029" s="9">
        <v>8.8754000000000008</v>
      </c>
      <c r="Y3029" s="9">
        <v>9.7009000000000007</v>
      </c>
    </row>
    <row r="3030" spans="1:25" hidden="1" x14ac:dyDescent="0.3">
      <c r="A3030" t="s">
        <v>3258</v>
      </c>
      <c r="B3030" t="s">
        <v>3259</v>
      </c>
      <c r="C3030" t="s">
        <v>3288</v>
      </c>
      <c r="D3030" t="s">
        <v>29</v>
      </c>
      <c r="E3030" s="52">
        <f>Transportation!E3030/1000000</f>
        <v>6.2099999999999998E-6</v>
      </c>
      <c r="F3030" s="55">
        <f t="shared" si="331"/>
        <v>1.5013186813186828E-6</v>
      </c>
      <c r="G3030" s="57">
        <f t="shared" si="332"/>
        <v>1.5013186813186829E-7</v>
      </c>
      <c r="H3030" s="4">
        <f t="shared" si="333"/>
        <v>2.3884615384615408E-8</v>
      </c>
      <c r="I3030">
        <v>329900</v>
      </c>
      <c r="J3030">
        <f t="shared" si="335"/>
        <v>0.55653524931797516</v>
      </c>
      <c r="K3030" s="50">
        <f t="shared" si="330"/>
        <v>812.98442737363507</v>
      </c>
      <c r="L3030" s="53">
        <f t="shared" si="334"/>
        <v>4.0720904188201557</v>
      </c>
      <c r="M3030">
        <v>51.400000000000006</v>
      </c>
      <c r="N3030">
        <v>46</v>
      </c>
      <c r="O3030">
        <v>875</v>
      </c>
      <c r="P3030">
        <v>39.57</v>
      </c>
      <c r="Q3030">
        <v>2.65</v>
      </c>
      <c r="R3030" s="7">
        <v>19.018999999999998</v>
      </c>
      <c r="S3030" s="8">
        <v>254070</v>
      </c>
      <c r="T3030">
        <v>6</v>
      </c>
      <c r="U3030" s="9">
        <v>13.507</v>
      </c>
      <c r="V3030" s="9">
        <v>6.3834</v>
      </c>
      <c r="W3030" s="9">
        <v>12.999000000000001</v>
      </c>
      <c r="X3030" s="9">
        <v>13.3</v>
      </c>
      <c r="Y3030" s="9">
        <v>13.648999999999999</v>
      </c>
    </row>
    <row r="3031" spans="1:25" hidden="1" x14ac:dyDescent="0.3">
      <c r="A3031" t="s">
        <v>3258</v>
      </c>
      <c r="B3031" t="s">
        <v>3259</v>
      </c>
      <c r="C3031" t="s">
        <v>3289</v>
      </c>
      <c r="D3031" t="s">
        <v>29</v>
      </c>
      <c r="E3031" s="52">
        <f>Transportation!E3031/1000000</f>
        <v>1.3200000000000001E-5</v>
      </c>
      <c r="F3031" s="55">
        <f t="shared" si="331"/>
        <v>3.1912087912087947E-6</v>
      </c>
      <c r="G3031" s="57">
        <f t="shared" si="332"/>
        <v>3.1912087912087946E-7</v>
      </c>
      <c r="H3031" s="4">
        <f t="shared" si="333"/>
        <v>5.0769230769230824E-8</v>
      </c>
      <c r="I3031">
        <v>183600</v>
      </c>
      <c r="J3031">
        <f t="shared" si="335"/>
        <v>2.1256151960784315</v>
      </c>
      <c r="K3031" s="50">
        <f t="shared" si="330"/>
        <v>452.4520790112137</v>
      </c>
      <c r="L3031" s="53">
        <f t="shared" si="334"/>
        <v>8.6556511317916343</v>
      </c>
      <c r="M3031">
        <v>30.8</v>
      </c>
      <c r="N3031">
        <v>33.1</v>
      </c>
      <c r="O3031">
        <v>288</v>
      </c>
      <c r="P3031">
        <v>42.82</v>
      </c>
      <c r="Q3031">
        <v>-1.65</v>
      </c>
      <c r="R3031" s="7">
        <v>8.7125000000000004</v>
      </c>
      <c r="S3031" s="8">
        <v>272350</v>
      </c>
      <c r="T3031">
        <v>5</v>
      </c>
      <c r="U3031" s="9">
        <v>11.891</v>
      </c>
      <c r="V3031" s="9">
        <v>11.861000000000001</v>
      </c>
      <c r="W3031" s="9">
        <v>11.182</v>
      </c>
      <c r="X3031" s="9">
        <v>11.891999999999999</v>
      </c>
      <c r="Y3031" s="9">
        <v>12.547000000000001</v>
      </c>
    </row>
    <row r="3032" spans="1:25" hidden="1" x14ac:dyDescent="0.3">
      <c r="A3032" t="s">
        <v>3258</v>
      </c>
      <c r="B3032" t="s">
        <v>3259</v>
      </c>
      <c r="C3032" t="s">
        <v>2580</v>
      </c>
      <c r="D3032" t="s">
        <v>29</v>
      </c>
      <c r="E3032" s="52">
        <f>Transportation!E3032/1000000</f>
        <v>1.1100000000000002E-5</v>
      </c>
      <c r="F3032" s="55">
        <f t="shared" si="331"/>
        <v>2.6835164835164868E-6</v>
      </c>
      <c r="G3032" s="57">
        <f t="shared" si="332"/>
        <v>2.6835164835164868E-7</v>
      </c>
      <c r="H3032" s="4">
        <f t="shared" si="333"/>
        <v>4.269230769230774E-8</v>
      </c>
      <c r="I3032">
        <v>157000</v>
      </c>
      <c r="J3032">
        <f t="shared" si="335"/>
        <v>2.0902908439490449</v>
      </c>
      <c r="K3032" s="50">
        <f t="shared" si="330"/>
        <v>386.90074294531894</v>
      </c>
      <c r="L3032" s="53">
        <f t="shared" si="334"/>
        <v>7.2786157244611482</v>
      </c>
      <c r="M3032">
        <v>13.3</v>
      </c>
      <c r="N3032">
        <v>43</v>
      </c>
      <c r="O3032">
        <v>471</v>
      </c>
      <c r="P3032">
        <v>40.96</v>
      </c>
      <c r="Q3032">
        <v>-5.66</v>
      </c>
      <c r="R3032" s="7">
        <v>10.952</v>
      </c>
      <c r="S3032" s="8">
        <v>118650</v>
      </c>
      <c r="T3032">
        <v>1</v>
      </c>
      <c r="U3032" s="9">
        <v>16.571000000000002</v>
      </c>
      <c r="V3032" s="9">
        <v>16.571000000000002</v>
      </c>
      <c r="W3032" s="9">
        <v>16.571000000000002</v>
      </c>
      <c r="X3032" s="9">
        <v>16.571000000000002</v>
      </c>
      <c r="Y3032" s="9">
        <v>16.571000000000002</v>
      </c>
    </row>
    <row r="3033" spans="1:25" hidden="1" x14ac:dyDescent="0.3">
      <c r="A3033" t="s">
        <v>3258</v>
      </c>
      <c r="B3033" t="s">
        <v>3259</v>
      </c>
      <c r="C3033" t="s">
        <v>3290</v>
      </c>
      <c r="D3033" t="s">
        <v>29</v>
      </c>
      <c r="E3033" s="52">
        <f>Transportation!E3033/1000000</f>
        <v>2.2900000000000001E-6</v>
      </c>
      <c r="F3033" s="55">
        <f t="shared" si="331"/>
        <v>5.5362637362637423E-7</v>
      </c>
      <c r="G3033" s="57">
        <f t="shared" si="332"/>
        <v>5.5362637362637421E-8</v>
      </c>
      <c r="H3033" s="4">
        <f t="shared" si="333"/>
        <v>8.8076923076923162E-9</v>
      </c>
      <c r="I3033">
        <v>316500</v>
      </c>
      <c r="J3033">
        <f t="shared" si="335"/>
        <v>0.21391693127962086</v>
      </c>
      <c r="K3033" s="50">
        <f t="shared" si="330"/>
        <v>779.96232574645501</v>
      </c>
      <c r="L3033" s="53">
        <f t="shared" si="334"/>
        <v>1.5016243251365788</v>
      </c>
      <c r="M3033">
        <v>31</v>
      </c>
      <c r="N3033">
        <v>56.900000000000006</v>
      </c>
      <c r="O3033">
        <v>4000</v>
      </c>
      <c r="P3033">
        <v>28.46</v>
      </c>
      <c r="Q3033">
        <v>-16.3</v>
      </c>
      <c r="R3033" s="7">
        <v>70.411000000000001</v>
      </c>
      <c r="S3033" s="8">
        <v>137360</v>
      </c>
      <c r="T3033">
        <v>3</v>
      </c>
      <c r="U3033" s="9">
        <v>18.875</v>
      </c>
      <c r="V3033" s="9">
        <v>18.494</v>
      </c>
      <c r="W3033" s="9">
        <v>18.283000000000001</v>
      </c>
      <c r="X3033" s="9">
        <v>18.721</v>
      </c>
      <c r="Y3033" s="9">
        <v>19.158000000000001</v>
      </c>
    </row>
    <row r="3034" spans="1:25" hidden="1" x14ac:dyDescent="0.3">
      <c r="A3034" t="s">
        <v>3258</v>
      </c>
      <c r="B3034" t="s">
        <v>3259</v>
      </c>
      <c r="C3034" t="s">
        <v>3291</v>
      </c>
      <c r="D3034" t="s">
        <v>29</v>
      </c>
      <c r="E3034" s="52">
        <f>Transportation!E3034/1000000</f>
        <v>4.5200000000000008E-6</v>
      </c>
      <c r="F3034" s="55">
        <f t="shared" si="331"/>
        <v>1.092747252747254E-6</v>
      </c>
      <c r="G3034" s="57">
        <f t="shared" si="332"/>
        <v>1.0927472527472541E-7</v>
      </c>
      <c r="H3034" s="4">
        <f t="shared" si="333"/>
        <v>1.7384615384615403E-8</v>
      </c>
      <c r="I3034">
        <v>181700</v>
      </c>
      <c r="J3034">
        <f t="shared" si="335"/>
        <v>0.7354732801320859</v>
      </c>
      <c r="K3034" s="50">
        <f t="shared" si="330"/>
        <v>447.76984072079267</v>
      </c>
      <c r="L3034" s="53">
        <f t="shared" si="334"/>
        <v>2.9639047814922876</v>
      </c>
      <c r="M3034">
        <v>25.200000000000003</v>
      </c>
      <c r="N3034">
        <v>36.200000000000003</v>
      </c>
      <c r="O3034">
        <v>1030</v>
      </c>
      <c r="P3034">
        <v>43.45</v>
      </c>
      <c r="Q3034">
        <v>-3.83</v>
      </c>
      <c r="R3034" s="7">
        <v>28.361999999999998</v>
      </c>
      <c r="S3034" s="8">
        <v>220510</v>
      </c>
      <c r="T3034">
        <v>3</v>
      </c>
      <c r="U3034" s="9">
        <v>12.042</v>
      </c>
      <c r="V3034" s="9">
        <v>11.981</v>
      </c>
      <c r="W3034" s="9">
        <v>10.978999999999999</v>
      </c>
      <c r="X3034" s="9">
        <v>11.791</v>
      </c>
      <c r="Y3034" s="9">
        <v>12.042999999999999</v>
      </c>
    </row>
    <row r="3035" spans="1:25" hidden="1" x14ac:dyDescent="0.3">
      <c r="A3035" t="s">
        <v>3258</v>
      </c>
      <c r="B3035" t="s">
        <v>3259</v>
      </c>
      <c r="C3035" t="s">
        <v>3292</v>
      </c>
      <c r="D3035" t="s">
        <v>29</v>
      </c>
      <c r="E3035" s="52">
        <f>Transportation!E3035/1000000</f>
        <v>1.7E-5</v>
      </c>
      <c r="F3035" s="55">
        <f t="shared" si="331"/>
        <v>4.1098901098901137E-6</v>
      </c>
      <c r="G3035" s="57">
        <f t="shared" si="332"/>
        <v>4.109890109890114E-7</v>
      </c>
      <c r="H3035" s="4">
        <f t="shared" si="333"/>
        <v>6.5384615384615446E-8</v>
      </c>
      <c r="I3035">
        <v>684500</v>
      </c>
      <c r="J3035">
        <f t="shared" si="335"/>
        <v>0.73427520087655218</v>
      </c>
      <c r="K3035" s="50">
        <f t="shared" si="330"/>
        <v>1686.837952522744</v>
      </c>
      <c r="L3035" s="53">
        <f t="shared" si="334"/>
        <v>11.147429487913467</v>
      </c>
      <c r="M3035">
        <v>96.2</v>
      </c>
      <c r="N3035">
        <v>69.8</v>
      </c>
      <c r="O3035">
        <v>439</v>
      </c>
      <c r="P3035">
        <v>37.39</v>
      </c>
      <c r="Q3035">
        <v>-5.99</v>
      </c>
      <c r="R3035" s="7">
        <v>6.2950999999999997</v>
      </c>
      <c r="S3035" s="8">
        <v>893530</v>
      </c>
      <c r="T3035">
        <v>6</v>
      </c>
      <c r="U3035" s="9">
        <v>13.010999999999999</v>
      </c>
      <c r="V3035" s="9">
        <v>12.976000000000001</v>
      </c>
      <c r="W3035" s="9">
        <v>12.396000000000001</v>
      </c>
      <c r="X3035" s="9">
        <v>12.747999999999999</v>
      </c>
      <c r="Y3035" s="9">
        <v>13.249000000000001</v>
      </c>
    </row>
    <row r="3036" spans="1:25" hidden="1" x14ac:dyDescent="0.3">
      <c r="A3036" t="s">
        <v>3258</v>
      </c>
      <c r="B3036" t="s">
        <v>3259</v>
      </c>
      <c r="C3036" t="s">
        <v>3293</v>
      </c>
      <c r="D3036" t="s">
        <v>29</v>
      </c>
      <c r="E3036" s="52">
        <f>Transportation!E3036/1000000</f>
        <v>1.3400000000000001E-6</v>
      </c>
      <c r="F3036" s="55">
        <f t="shared" si="331"/>
        <v>3.2395604395604433E-7</v>
      </c>
      <c r="G3036" s="57">
        <f t="shared" si="332"/>
        <v>3.2395604395604429E-8</v>
      </c>
      <c r="H3036" s="4">
        <f t="shared" si="333"/>
        <v>5.153846153846159E-9</v>
      </c>
      <c r="I3036">
        <v>115100</v>
      </c>
      <c r="J3036">
        <f t="shared" si="335"/>
        <v>0.34420158557775848</v>
      </c>
      <c r="K3036" s="50">
        <f t="shared" si="330"/>
        <v>283.64506696182298</v>
      </c>
      <c r="L3036" s="53">
        <f t="shared" si="334"/>
        <v>0.87867973610612049</v>
      </c>
      <c r="M3036">
        <v>117</v>
      </c>
      <c r="N3036">
        <v>10.600000000000001</v>
      </c>
      <c r="O3036">
        <v>923</v>
      </c>
      <c r="P3036">
        <v>41.13</v>
      </c>
      <c r="Q3036">
        <v>1.1299999999999999</v>
      </c>
      <c r="R3036" s="7">
        <v>86.855999999999995</v>
      </c>
      <c r="S3036" s="8">
        <v>254960</v>
      </c>
      <c r="T3036">
        <v>10</v>
      </c>
      <c r="U3036" s="9">
        <v>13.443</v>
      </c>
      <c r="V3036" s="9">
        <v>10.867000000000001</v>
      </c>
      <c r="W3036" s="9">
        <v>12.144</v>
      </c>
      <c r="X3036" s="9">
        <v>13.074</v>
      </c>
      <c r="Y3036" s="9">
        <v>14.198</v>
      </c>
    </row>
    <row r="3037" spans="1:25" hidden="1" x14ac:dyDescent="0.3">
      <c r="A3037" t="s">
        <v>3258</v>
      </c>
      <c r="B3037" t="s">
        <v>3259</v>
      </c>
      <c r="C3037" t="s">
        <v>3294</v>
      </c>
      <c r="D3037" t="s">
        <v>29</v>
      </c>
      <c r="E3037" s="52">
        <f>Transportation!E3037/1000000</f>
        <v>2.0000000000000002E-5</v>
      </c>
      <c r="F3037" s="55">
        <f t="shared" si="331"/>
        <v>4.8351648351648406E-6</v>
      </c>
      <c r="G3037" s="57">
        <f t="shared" si="332"/>
        <v>4.8351648351648404E-7</v>
      </c>
      <c r="H3037" s="4">
        <f t="shared" si="333"/>
        <v>7.6923076923077002E-8</v>
      </c>
      <c r="I3037">
        <v>739900</v>
      </c>
      <c r="J3037">
        <f t="shared" si="335"/>
        <v>0.79917218543046376</v>
      </c>
      <c r="K3037" s="50">
        <f t="shared" si="330"/>
        <v>1823.3621637276526</v>
      </c>
      <c r="L3037" s="53">
        <f t="shared" si="334"/>
        <v>13.114622926957022</v>
      </c>
      <c r="M3037">
        <v>94.2</v>
      </c>
      <c r="N3037">
        <v>76.2</v>
      </c>
      <c r="O3037">
        <v>406</v>
      </c>
      <c r="P3037">
        <v>39.479999999999997</v>
      </c>
      <c r="Q3037">
        <v>-0.39</v>
      </c>
      <c r="R3037" s="7">
        <v>5.3231999999999999</v>
      </c>
      <c r="S3037" s="8">
        <v>1154900</v>
      </c>
      <c r="T3037">
        <v>6</v>
      </c>
      <c r="U3037" s="9">
        <v>15.563000000000001</v>
      </c>
      <c r="V3037" s="9">
        <v>15.404999999999999</v>
      </c>
      <c r="W3037" s="9">
        <v>14.347</v>
      </c>
      <c r="X3037" s="9">
        <v>15.364000000000001</v>
      </c>
      <c r="Y3037" s="9">
        <v>15.782999999999999</v>
      </c>
    </row>
    <row r="3038" spans="1:25" hidden="1" x14ac:dyDescent="0.3">
      <c r="A3038" t="s">
        <v>3258</v>
      </c>
      <c r="B3038" t="s">
        <v>3259</v>
      </c>
      <c r="C3038" t="s">
        <v>3295</v>
      </c>
      <c r="D3038" t="s">
        <v>29</v>
      </c>
      <c r="E3038" s="52">
        <f>Transportation!E3038/1000000</f>
        <v>1.2999999999999999E-5</v>
      </c>
      <c r="F3038" s="55">
        <f t="shared" si="331"/>
        <v>3.1428571428571459E-6</v>
      </c>
      <c r="G3038" s="57">
        <f t="shared" si="332"/>
        <v>3.142857142857146E-7</v>
      </c>
      <c r="H3038" s="4">
        <f t="shared" si="333"/>
        <v>5.0000000000000044E-8</v>
      </c>
      <c r="I3038">
        <v>318000</v>
      </c>
      <c r="J3038">
        <f t="shared" si="335"/>
        <v>1.2086474056603773</v>
      </c>
      <c r="K3038" s="50">
        <f t="shared" si="330"/>
        <v>783.65882965994535</v>
      </c>
      <c r="L3038" s="53">
        <f t="shared" si="334"/>
        <v>8.5245049025220645</v>
      </c>
      <c r="M3038">
        <v>36.4</v>
      </c>
      <c r="N3038">
        <v>52.7</v>
      </c>
      <c r="O3038">
        <v>468</v>
      </c>
      <c r="P3038">
        <v>41.64</v>
      </c>
      <c r="Q3038">
        <v>-4.7300000000000004</v>
      </c>
      <c r="R3038" s="7">
        <v>8.8777000000000008</v>
      </c>
      <c r="S3038" s="8">
        <v>204090</v>
      </c>
      <c r="T3038">
        <v>3</v>
      </c>
      <c r="U3038" s="9">
        <v>15.14</v>
      </c>
      <c r="V3038" s="9">
        <v>15.115</v>
      </c>
      <c r="W3038" s="9">
        <v>14.446999999999999</v>
      </c>
      <c r="X3038" s="9">
        <v>15.141</v>
      </c>
      <c r="Y3038" s="9">
        <v>15.289</v>
      </c>
    </row>
    <row r="3039" spans="1:25" hidden="1" x14ac:dyDescent="0.3">
      <c r="A3039" t="s">
        <v>3258</v>
      </c>
      <c r="B3039" t="s">
        <v>3259</v>
      </c>
      <c r="C3039" t="s">
        <v>3296</v>
      </c>
      <c r="D3039" t="s">
        <v>29</v>
      </c>
      <c r="E3039" s="52">
        <f>Transportation!E3039/1000000</f>
        <v>2.5300000000000002E-5</v>
      </c>
      <c r="F3039" s="55">
        <f t="shared" si="331"/>
        <v>6.1164835164835234E-6</v>
      </c>
      <c r="G3039" s="57">
        <f t="shared" si="332"/>
        <v>6.1164835164835232E-7</v>
      </c>
      <c r="H3039" s="4">
        <f t="shared" si="333"/>
        <v>9.7307692307692402E-8</v>
      </c>
      <c r="I3039">
        <v>279800</v>
      </c>
      <c r="J3039">
        <f t="shared" si="335"/>
        <v>2.6733523498927809</v>
      </c>
      <c r="K3039" s="50">
        <f t="shared" si="330"/>
        <v>689.52119666305884</v>
      </c>
      <c r="L3039" s="53">
        <f t="shared" si="334"/>
        <v>16.589998002600634</v>
      </c>
      <c r="M3039">
        <v>17.400000000000002</v>
      </c>
      <c r="N3039">
        <v>67</v>
      </c>
      <c r="O3039">
        <v>301</v>
      </c>
      <c r="P3039">
        <v>42.22</v>
      </c>
      <c r="Q3039">
        <v>-8.7200000000000006</v>
      </c>
      <c r="R3039" s="7">
        <v>4.4875999999999996</v>
      </c>
      <c r="S3039" s="8">
        <v>183100</v>
      </c>
      <c r="T3039">
        <v>3</v>
      </c>
      <c r="U3039" s="9">
        <v>12.617000000000001</v>
      </c>
      <c r="V3039" s="9">
        <v>3.5733000000000001</v>
      </c>
      <c r="W3039" s="9">
        <v>12.547000000000001</v>
      </c>
      <c r="X3039" s="9">
        <v>12.997999999999999</v>
      </c>
      <c r="Y3039" s="9">
        <v>13.45</v>
      </c>
    </row>
    <row r="3040" spans="1:25" hidden="1" x14ac:dyDescent="0.3">
      <c r="A3040" t="s">
        <v>3258</v>
      </c>
      <c r="B3040" t="s">
        <v>3259</v>
      </c>
      <c r="C3040" t="s">
        <v>345</v>
      </c>
      <c r="D3040" t="s">
        <v>29</v>
      </c>
      <c r="E3040" s="52">
        <f>Transportation!E3040/1000000</f>
        <v>1.8199999999999999E-5</v>
      </c>
      <c r="F3040" s="55">
        <f t="shared" si="331"/>
        <v>4.4000000000000045E-6</v>
      </c>
      <c r="G3040" s="57">
        <f t="shared" si="332"/>
        <v>4.4000000000000045E-7</v>
      </c>
      <c r="H3040" s="4">
        <f t="shared" si="333"/>
        <v>7.0000000000000058E-8</v>
      </c>
      <c r="I3040">
        <v>215800</v>
      </c>
      <c r="J3040">
        <f t="shared" si="335"/>
        <v>2.4934653614457831</v>
      </c>
      <c r="K3040" s="50">
        <f t="shared" si="330"/>
        <v>531.80369635413899</v>
      </c>
      <c r="L3040" s="53">
        <f t="shared" si="334"/>
        <v>11.934306863530889</v>
      </c>
      <c r="M3040">
        <v>22.400000000000002</v>
      </c>
      <c r="N3040">
        <v>45.6</v>
      </c>
      <c r="O3040">
        <v>275</v>
      </c>
      <c r="P3040">
        <v>42.86</v>
      </c>
      <c r="Q3040">
        <v>-2.69</v>
      </c>
      <c r="R3040" s="7">
        <v>6.0366999999999997</v>
      </c>
      <c r="S3040" s="8">
        <v>119320</v>
      </c>
      <c r="T3040">
        <v>2</v>
      </c>
      <c r="U3040" s="9">
        <v>11.518000000000001</v>
      </c>
      <c r="V3040" s="9">
        <v>11.557</v>
      </c>
      <c r="W3040" s="9">
        <v>11.487</v>
      </c>
      <c r="X3040" s="9">
        <v>11.613</v>
      </c>
      <c r="Y3040" s="9">
        <v>11.74</v>
      </c>
    </row>
    <row r="3041" spans="1:25" hidden="1" x14ac:dyDescent="0.3">
      <c r="A3041" t="s">
        <v>3258</v>
      </c>
      <c r="B3041" t="s">
        <v>3259</v>
      </c>
      <c r="C3041" t="s">
        <v>3297</v>
      </c>
      <c r="D3041" t="s">
        <v>29</v>
      </c>
      <c r="E3041" s="52">
        <f>Transportation!E3041/1000000</f>
        <v>1.9000000000000001E-5</v>
      </c>
      <c r="F3041" s="55">
        <f t="shared" si="331"/>
        <v>4.5934065934065983E-6</v>
      </c>
      <c r="G3041" s="57">
        <f t="shared" si="332"/>
        <v>4.5934065934065986E-7</v>
      </c>
      <c r="H3041" s="4">
        <f t="shared" si="333"/>
        <v>7.307692307692315E-8</v>
      </c>
      <c r="I3041">
        <v>612800</v>
      </c>
      <c r="J3041">
        <f t="shared" si="335"/>
        <v>0.916681013381201</v>
      </c>
      <c r="K3041" s="50">
        <f t="shared" si="330"/>
        <v>1510.1450654579073</v>
      </c>
      <c r="L3041" s="53">
        <f t="shared" si="334"/>
        <v>12.45889178060917</v>
      </c>
      <c r="M3041">
        <v>58.5</v>
      </c>
      <c r="N3041">
        <v>80.100000000000009</v>
      </c>
      <c r="O3041">
        <v>469</v>
      </c>
      <c r="P3041">
        <v>41.66</v>
      </c>
      <c r="Q3041">
        <v>-0.91</v>
      </c>
      <c r="R3041" s="7">
        <v>5.8483000000000001</v>
      </c>
      <c r="S3041" s="8">
        <v>225250</v>
      </c>
      <c r="T3041">
        <v>5</v>
      </c>
      <c r="U3041" s="9">
        <v>18.05</v>
      </c>
      <c r="V3041" s="9">
        <v>17.577999999999999</v>
      </c>
      <c r="W3041" s="9">
        <v>13.898999999999999</v>
      </c>
      <c r="X3041" s="9">
        <v>14.247999999999999</v>
      </c>
      <c r="Y3041" s="9">
        <v>18.478000000000002</v>
      </c>
    </row>
    <row r="3042" spans="1:25" hidden="1" x14ac:dyDescent="0.3">
      <c r="A3042" t="s">
        <v>3298</v>
      </c>
      <c r="B3042" t="s">
        <v>3299</v>
      </c>
      <c r="C3042" t="s">
        <v>3300</v>
      </c>
      <c r="D3042" t="s">
        <v>14</v>
      </c>
      <c r="E3042" s="52">
        <f>Transportation!E3042/1000000</f>
        <v>1.38E-5</v>
      </c>
      <c r="F3042" s="55">
        <f t="shared" si="331"/>
        <v>3.3362637362637397E-6</v>
      </c>
      <c r="G3042" s="57">
        <f t="shared" si="332"/>
        <v>3.3362637362637396E-7</v>
      </c>
      <c r="H3042" s="4">
        <f t="shared" si="333"/>
        <v>5.307692307692313E-8</v>
      </c>
      <c r="I3042">
        <v>1152000</v>
      </c>
      <c r="J3042">
        <f t="shared" si="335"/>
        <v>0.35416855468750003</v>
      </c>
      <c r="K3042" s="50">
        <f>I3042*CVDLKA</f>
        <v>2821.5297227817523</v>
      </c>
      <c r="L3042" s="53">
        <f t="shared" si="334"/>
        <v>8.993673935328923</v>
      </c>
      <c r="M3042">
        <v>150</v>
      </c>
      <c r="N3042">
        <v>94</v>
      </c>
      <c r="O3042">
        <v>924</v>
      </c>
      <c r="P3042">
        <v>6.9</v>
      </c>
      <c r="Q3042">
        <v>79.89</v>
      </c>
      <c r="R3042" s="7">
        <v>9.8300999999999998</v>
      </c>
      <c r="S3042" s="8">
        <v>1868000</v>
      </c>
      <c r="T3042">
        <v>8</v>
      </c>
      <c r="U3042" s="9">
        <v>14.09</v>
      </c>
      <c r="V3042" s="9">
        <v>12.034000000000001</v>
      </c>
      <c r="W3042" s="9">
        <v>9.7523</v>
      </c>
      <c r="X3042" s="9">
        <v>15.042</v>
      </c>
      <c r="Y3042" s="9">
        <v>15.833</v>
      </c>
    </row>
    <row r="3043" spans="1:25" hidden="1" x14ac:dyDescent="0.3">
      <c r="A3043" t="s">
        <v>3298</v>
      </c>
      <c r="B3043" t="s">
        <v>3299</v>
      </c>
      <c r="C3043" t="s">
        <v>3301</v>
      </c>
      <c r="D3043" t="s">
        <v>14</v>
      </c>
      <c r="E3043" s="52">
        <f>Transportation!E3043/1000000</f>
        <v>1.44E-6</v>
      </c>
      <c r="F3043" s="55">
        <f t="shared" si="331"/>
        <v>3.4813186813186851E-7</v>
      </c>
      <c r="G3043" s="57">
        <f t="shared" si="332"/>
        <v>3.4813186813186849E-8</v>
      </c>
      <c r="H3043" s="4">
        <f t="shared" si="333"/>
        <v>5.5384615384615439E-9</v>
      </c>
      <c r="I3043">
        <v>160300</v>
      </c>
      <c r="J3043">
        <f t="shared" si="335"/>
        <v>0.26559039301310039</v>
      </c>
      <c r="K3043" s="50">
        <f>I3043*CVDLKA</f>
        <v>392.61390152944</v>
      </c>
      <c r="L3043" s="53">
        <f t="shared" si="334"/>
        <v>0.93847032368649586</v>
      </c>
      <c r="M3043">
        <v>43.2</v>
      </c>
      <c r="N3043">
        <v>24.400000000000002</v>
      </c>
      <c r="O3043">
        <v>2700</v>
      </c>
      <c r="P3043">
        <v>9.69</v>
      </c>
      <c r="Q3043">
        <v>80.03</v>
      </c>
      <c r="R3043" s="7">
        <v>110.75</v>
      </c>
      <c r="S3043" s="8">
        <v>109230</v>
      </c>
      <c r="T3043">
        <v>4</v>
      </c>
      <c r="U3043" s="9">
        <v>12.141999999999999</v>
      </c>
      <c r="V3043" s="9">
        <v>12.095000000000001</v>
      </c>
      <c r="W3043" s="9">
        <v>12.042999999999999</v>
      </c>
      <c r="X3043" s="9">
        <v>12.295</v>
      </c>
      <c r="Y3043" s="9">
        <v>12.999000000000001</v>
      </c>
    </row>
    <row r="3044" spans="1:25" hidden="1" x14ac:dyDescent="0.3">
      <c r="A3044" t="s">
        <v>3298</v>
      </c>
      <c r="B3044" t="s">
        <v>3299</v>
      </c>
      <c r="C3044" t="s">
        <v>3302</v>
      </c>
      <c r="D3044" t="s">
        <v>14</v>
      </c>
      <c r="E3044" s="52">
        <f>Transportation!E3044/1000000</f>
        <v>9.6899999999999987E-6</v>
      </c>
      <c r="F3044" s="55">
        <f t="shared" si="331"/>
        <v>2.3426373626373648E-6</v>
      </c>
      <c r="G3044" s="57">
        <f t="shared" si="332"/>
        <v>2.3426373626373647E-7</v>
      </c>
      <c r="H3044" s="4">
        <f t="shared" si="333"/>
        <v>3.7269230769230802E-8</v>
      </c>
      <c r="I3044">
        <v>109300</v>
      </c>
      <c r="J3044">
        <f t="shared" si="335"/>
        <v>2.6211206198536132</v>
      </c>
      <c r="K3044" s="50">
        <f>I3044*CVDLKA</f>
        <v>267.70242942712287</v>
      </c>
      <c r="L3044" s="53">
        <f t="shared" si="334"/>
        <v>6.3151232198070453</v>
      </c>
      <c r="M3044">
        <v>6.0200000000000005</v>
      </c>
      <c r="N3044">
        <v>44.6</v>
      </c>
      <c r="O3044">
        <v>619</v>
      </c>
      <c r="P3044">
        <v>7.3</v>
      </c>
      <c r="Q3044">
        <v>80.62</v>
      </c>
      <c r="R3044" s="7">
        <v>13.89</v>
      </c>
      <c r="S3044" s="8">
        <v>550520</v>
      </c>
      <c r="T3044">
        <v>3</v>
      </c>
      <c r="U3044" s="9">
        <v>13.083</v>
      </c>
      <c r="V3044" s="9">
        <v>13.077999999999999</v>
      </c>
      <c r="W3044" s="9">
        <v>12.898999999999999</v>
      </c>
      <c r="X3044" s="9">
        <v>13.048999999999999</v>
      </c>
      <c r="Y3044" s="9">
        <v>13.099</v>
      </c>
    </row>
    <row r="3045" spans="1:25" hidden="1" x14ac:dyDescent="0.3">
      <c r="A3045" t="s">
        <v>3298</v>
      </c>
      <c r="B3045" t="s">
        <v>3299</v>
      </c>
      <c r="C3045" t="s">
        <v>3303</v>
      </c>
      <c r="D3045" t="s">
        <v>14</v>
      </c>
      <c r="E3045" s="52">
        <f>Transportation!E3045/1000000</f>
        <v>6.2600000000000002E-6</v>
      </c>
      <c r="F3045" s="55">
        <f t="shared" si="331"/>
        <v>1.513406593406595E-6</v>
      </c>
      <c r="G3045" s="57">
        <f t="shared" si="332"/>
        <v>1.5134065934065951E-7</v>
      </c>
      <c r="H3045" s="4">
        <f t="shared" si="333"/>
        <v>2.4076923076923102E-8</v>
      </c>
      <c r="I3045">
        <v>107600</v>
      </c>
      <c r="J3045">
        <f t="shared" si="335"/>
        <v>1.7200673559479556</v>
      </c>
      <c r="K3045" s="50">
        <f>I3045*CVDLKA</f>
        <v>263.53871369037893</v>
      </c>
      <c r="L3045" s="53">
        <f t="shared" si="334"/>
        <v>4.0797390460260186</v>
      </c>
      <c r="M3045">
        <v>7.75</v>
      </c>
      <c r="N3045">
        <v>38.700000000000003</v>
      </c>
      <c r="O3045">
        <v>924</v>
      </c>
      <c r="P3045">
        <v>7.23</v>
      </c>
      <c r="Q3045">
        <v>79.84</v>
      </c>
      <c r="R3045" s="7">
        <v>23.899000000000001</v>
      </c>
      <c r="S3045" s="8">
        <v>206940</v>
      </c>
      <c r="T3045">
        <v>1</v>
      </c>
      <c r="U3045" s="9">
        <v>13.749000000000001</v>
      </c>
      <c r="V3045" s="9">
        <v>13.749000000000001</v>
      </c>
      <c r="W3045" s="9">
        <v>13.749000000000001</v>
      </c>
      <c r="X3045" s="9">
        <v>13.749000000000001</v>
      </c>
      <c r="Y3045" s="9">
        <v>13.749000000000001</v>
      </c>
    </row>
    <row r="3046" spans="1:25" hidden="1" x14ac:dyDescent="0.3">
      <c r="A3046" t="s">
        <v>3304</v>
      </c>
      <c r="B3046" t="s">
        <v>3305</v>
      </c>
      <c r="C3046" t="s">
        <v>3306</v>
      </c>
      <c r="D3046" t="s">
        <v>33</v>
      </c>
      <c r="E3046" s="52">
        <f>Transportation!E3046/1000000</f>
        <v>6.1800000000000001E-6</v>
      </c>
      <c r="F3046" s="55">
        <f t="shared" si="331"/>
        <v>1.4940659340659357E-6</v>
      </c>
      <c r="G3046" s="57">
        <f t="shared" si="332"/>
        <v>1.4940659340659356E-7</v>
      </c>
      <c r="H3046" s="4">
        <f t="shared" si="333"/>
        <v>2.3769230769230794E-8</v>
      </c>
      <c r="I3046">
        <v>178500</v>
      </c>
      <c r="J3046">
        <f t="shared" si="335"/>
        <v>1.0236079411764707</v>
      </c>
      <c r="K3046" s="50">
        <f t="shared" ref="K3046:K3059" si="336">I3046*CVDSDN</f>
        <v>364.65874974011928</v>
      </c>
      <c r="L3046" s="53">
        <f t="shared" si="334"/>
        <v>3.3594083284812237</v>
      </c>
      <c r="M3046">
        <v>31.200000000000003</v>
      </c>
      <c r="N3046">
        <v>32</v>
      </c>
      <c r="O3046">
        <v>549</v>
      </c>
      <c r="P3046">
        <v>13.62</v>
      </c>
      <c r="Q3046">
        <v>25.35</v>
      </c>
      <c r="R3046" s="7">
        <v>17.183</v>
      </c>
      <c r="S3046">
        <v>5765.2</v>
      </c>
      <c r="T3046">
        <v>2</v>
      </c>
      <c r="U3046" s="9">
        <v>29.395</v>
      </c>
      <c r="V3046" s="9">
        <v>29.439</v>
      </c>
      <c r="W3046" s="9">
        <v>29.390999999999998</v>
      </c>
      <c r="X3046" s="9">
        <v>29.530999999999999</v>
      </c>
      <c r="Y3046" s="9">
        <v>29.672000000000001</v>
      </c>
    </row>
    <row r="3047" spans="1:25" hidden="1" x14ac:dyDescent="0.3">
      <c r="A3047" t="s">
        <v>3304</v>
      </c>
      <c r="B3047" t="s">
        <v>3305</v>
      </c>
      <c r="C3047" t="s">
        <v>3307</v>
      </c>
      <c r="D3047" t="s">
        <v>33</v>
      </c>
      <c r="E3047" s="52">
        <f>Transportation!E3047/1000000</f>
        <v>9.6099999999999995E-6</v>
      </c>
      <c r="F3047" s="55">
        <f t="shared" si="331"/>
        <v>2.3232967032967058E-6</v>
      </c>
      <c r="G3047" s="57">
        <f t="shared" si="332"/>
        <v>2.3232967032967055E-7</v>
      </c>
      <c r="H3047" s="4">
        <f t="shared" si="333"/>
        <v>3.6961538461538494E-8</v>
      </c>
      <c r="I3047">
        <v>116800</v>
      </c>
      <c r="J3047">
        <f t="shared" si="335"/>
        <v>2.4325621040239724</v>
      </c>
      <c r="K3047" s="50">
        <f t="shared" si="336"/>
        <v>238.61143960585957</v>
      </c>
      <c r="L3047" s="53">
        <f t="shared" si="334"/>
        <v>5.2239343101463689</v>
      </c>
      <c r="M3047">
        <v>10.8</v>
      </c>
      <c r="N3047">
        <v>35.6</v>
      </c>
      <c r="O3047">
        <v>437</v>
      </c>
      <c r="P3047">
        <v>13.45</v>
      </c>
      <c r="Q3047">
        <v>22.44</v>
      </c>
      <c r="R3047" s="7">
        <v>12.260999999999999</v>
      </c>
      <c r="S3047">
        <v>5297.6</v>
      </c>
      <c r="T3047">
        <v>1</v>
      </c>
      <c r="U3047" s="9">
        <v>28.077999999999999</v>
      </c>
      <c r="V3047" s="9">
        <v>28.077999999999999</v>
      </c>
      <c r="W3047" s="9">
        <v>28.077999999999999</v>
      </c>
      <c r="X3047" s="9">
        <v>28.077999999999999</v>
      </c>
      <c r="Y3047" s="9">
        <v>28.077999999999999</v>
      </c>
    </row>
    <row r="3048" spans="1:25" hidden="1" x14ac:dyDescent="0.3">
      <c r="A3048" t="s">
        <v>3304</v>
      </c>
      <c r="B3048" t="s">
        <v>3305</v>
      </c>
      <c r="C3048" t="s">
        <v>3308</v>
      </c>
      <c r="D3048" t="s">
        <v>33</v>
      </c>
      <c r="E3048" s="52">
        <f>Transportation!E3048/1000000</f>
        <v>5.0300000000000001E-6</v>
      </c>
      <c r="F3048" s="55">
        <f t="shared" si="331"/>
        <v>1.2160439560439573E-6</v>
      </c>
      <c r="G3048" s="57">
        <f t="shared" si="332"/>
        <v>1.2160439560439574E-7</v>
      </c>
      <c r="H3048" s="4">
        <f t="shared" si="333"/>
        <v>1.9346153846153865E-8</v>
      </c>
      <c r="I3048">
        <v>240500</v>
      </c>
      <c r="J3048">
        <f t="shared" si="335"/>
        <v>0.61835274948024954</v>
      </c>
      <c r="K3048" s="50">
        <f t="shared" si="336"/>
        <v>491.31893172268173</v>
      </c>
      <c r="L3048" s="53">
        <f t="shared" si="334"/>
        <v>2.7342757107217732</v>
      </c>
      <c r="M3048">
        <v>36.800000000000004</v>
      </c>
      <c r="N3048">
        <v>39.700000000000003</v>
      </c>
      <c r="O3048">
        <v>1010</v>
      </c>
      <c r="P3048">
        <v>14.04</v>
      </c>
      <c r="Q3048">
        <v>35.380000000000003</v>
      </c>
      <c r="R3048" s="7">
        <v>25.481999999999999</v>
      </c>
      <c r="S3048">
        <v>6393</v>
      </c>
      <c r="T3048">
        <v>4</v>
      </c>
      <c r="U3048" s="9">
        <v>15.727</v>
      </c>
      <c r="V3048" s="9">
        <v>15.694000000000001</v>
      </c>
      <c r="W3048" s="9">
        <v>15.339</v>
      </c>
      <c r="X3048" s="9">
        <v>15.512</v>
      </c>
      <c r="Y3048" s="9">
        <v>15.734</v>
      </c>
    </row>
    <row r="3049" spans="1:25" hidden="1" x14ac:dyDescent="0.3">
      <c r="A3049" t="s">
        <v>3304</v>
      </c>
      <c r="B3049" t="s">
        <v>3305</v>
      </c>
      <c r="C3049" t="s">
        <v>3309</v>
      </c>
      <c r="D3049" t="s">
        <v>33</v>
      </c>
      <c r="E3049" s="52">
        <f>Transportation!E3049/1000000</f>
        <v>3.2000000000000003E-6</v>
      </c>
      <c r="F3049" s="55">
        <f t="shared" si="331"/>
        <v>7.7362637362637446E-7</v>
      </c>
      <c r="G3049" s="57">
        <f t="shared" si="332"/>
        <v>7.7362637362637446E-8</v>
      </c>
      <c r="H3049" s="4">
        <f t="shared" si="333"/>
        <v>1.2307692307692321E-8</v>
      </c>
      <c r="I3049">
        <v>110500</v>
      </c>
      <c r="J3049">
        <f t="shared" si="335"/>
        <v>0.85619185520362007</v>
      </c>
      <c r="K3049" s="50">
        <f t="shared" si="336"/>
        <v>225.74113079150243</v>
      </c>
      <c r="L3049" s="53">
        <f t="shared" si="334"/>
        <v>1.7394994581132552</v>
      </c>
      <c r="M3049">
        <v>23.200000000000003</v>
      </c>
      <c r="N3049">
        <v>22.900000000000002</v>
      </c>
      <c r="O3049">
        <v>842</v>
      </c>
      <c r="P3049">
        <v>17.71</v>
      </c>
      <c r="Q3049">
        <v>33.979999999999997</v>
      </c>
      <c r="R3049" s="7">
        <v>36.746000000000002</v>
      </c>
      <c r="S3049">
        <v>4565.6000000000004</v>
      </c>
      <c r="T3049">
        <v>4</v>
      </c>
      <c r="U3049" s="9">
        <v>28.777999999999999</v>
      </c>
      <c r="V3049" s="9">
        <v>28.721</v>
      </c>
      <c r="W3049" s="9">
        <v>27.513999999999999</v>
      </c>
      <c r="X3049" s="9">
        <v>28.407</v>
      </c>
      <c r="Y3049" s="9">
        <v>28.782</v>
      </c>
    </row>
    <row r="3050" spans="1:25" hidden="1" x14ac:dyDescent="0.3">
      <c r="A3050" t="s">
        <v>3304</v>
      </c>
      <c r="B3050" t="s">
        <v>3305</v>
      </c>
      <c r="C3050" t="s">
        <v>3310</v>
      </c>
      <c r="D3050" t="s">
        <v>33</v>
      </c>
      <c r="E3050" s="52">
        <f>Transportation!E3050/1000000</f>
        <v>1.1100000000000002E-5</v>
      </c>
      <c r="F3050" s="55">
        <f t="shared" si="331"/>
        <v>2.6835164835164868E-6</v>
      </c>
      <c r="G3050" s="57">
        <f t="shared" si="332"/>
        <v>2.6835164835164868E-7</v>
      </c>
      <c r="H3050" s="4">
        <f t="shared" si="333"/>
        <v>4.269230769230774E-8</v>
      </c>
      <c r="I3050">
        <v>288600</v>
      </c>
      <c r="J3050">
        <f t="shared" si="335"/>
        <v>1.1371298076923078</v>
      </c>
      <c r="K3050" s="50">
        <f t="shared" si="336"/>
        <v>589.58271806721814</v>
      </c>
      <c r="L3050" s="53">
        <f t="shared" si="334"/>
        <v>6.0338887453303549</v>
      </c>
      <c r="M3050">
        <v>24.700000000000003</v>
      </c>
      <c r="N3050">
        <v>58</v>
      </c>
      <c r="O3050">
        <v>639</v>
      </c>
      <c r="P3050">
        <v>13.18</v>
      </c>
      <c r="Q3050">
        <v>30.21</v>
      </c>
      <c r="R3050" s="7">
        <v>11.018000000000001</v>
      </c>
      <c r="S3050">
        <v>23224</v>
      </c>
      <c r="T3050">
        <v>4</v>
      </c>
      <c r="U3050" s="9">
        <v>23.638000000000002</v>
      </c>
      <c r="V3050" s="9">
        <v>23.658999999999999</v>
      </c>
      <c r="W3050" s="9">
        <v>23.582000000000001</v>
      </c>
      <c r="X3050" s="9">
        <v>23.748999999999999</v>
      </c>
      <c r="Y3050" s="9">
        <v>24.154</v>
      </c>
    </row>
    <row r="3051" spans="1:25" hidden="1" x14ac:dyDescent="0.3">
      <c r="A3051" t="s">
        <v>3304</v>
      </c>
      <c r="B3051" t="s">
        <v>3305</v>
      </c>
      <c r="C3051" t="s">
        <v>3311</v>
      </c>
      <c r="D3051" t="s">
        <v>33</v>
      </c>
      <c r="E3051" s="52">
        <f>Transportation!E3051/1000000</f>
        <v>8.9299999999999992E-6</v>
      </c>
      <c r="F3051" s="55">
        <f t="shared" si="331"/>
        <v>2.1589010989011009E-6</v>
      </c>
      <c r="G3051" s="57">
        <f t="shared" si="332"/>
        <v>2.1589010989011009E-7</v>
      </c>
      <c r="H3051" s="4">
        <f t="shared" si="333"/>
        <v>3.4346153846153874E-8</v>
      </c>
      <c r="I3051">
        <v>144600</v>
      </c>
      <c r="J3051">
        <f t="shared" si="335"/>
        <v>1.82585614626556</v>
      </c>
      <c r="K3051" s="50">
        <f t="shared" si="336"/>
        <v>295.40423088191176</v>
      </c>
      <c r="L3051" s="53">
        <f t="shared" si="334"/>
        <v>4.8542906752973023</v>
      </c>
      <c r="M3051">
        <v>20</v>
      </c>
      <c r="N3051">
        <v>32.300000000000004</v>
      </c>
      <c r="O3051">
        <v>381</v>
      </c>
      <c r="P3051">
        <v>4.8499999999999996</v>
      </c>
      <c r="Q3051">
        <v>31.6</v>
      </c>
      <c r="R3051" s="7">
        <v>11.781000000000001</v>
      </c>
      <c r="S3051">
        <v>1679.6</v>
      </c>
      <c r="T3051">
        <v>2</v>
      </c>
      <c r="U3051" s="9">
        <v>11.638999999999999</v>
      </c>
      <c r="V3051" s="9">
        <v>11.638999999999999</v>
      </c>
      <c r="W3051" s="9">
        <v>11.638999999999999</v>
      </c>
      <c r="X3051" s="9">
        <v>11.638999999999999</v>
      </c>
      <c r="Y3051" s="9">
        <v>11.638999999999999</v>
      </c>
    </row>
    <row r="3052" spans="1:25" hidden="1" x14ac:dyDescent="0.3">
      <c r="A3052" t="s">
        <v>3304</v>
      </c>
      <c r="B3052" t="s">
        <v>3305</v>
      </c>
      <c r="C3052" t="s">
        <v>3312</v>
      </c>
      <c r="D3052" t="s">
        <v>33</v>
      </c>
      <c r="E3052" s="52">
        <f>Transportation!E3052/1000000</f>
        <v>1.27E-5</v>
      </c>
      <c r="F3052" s="55">
        <f t="shared" si="331"/>
        <v>3.0703296703296736E-6</v>
      </c>
      <c r="G3052" s="57">
        <f t="shared" si="332"/>
        <v>3.0703296703296735E-7</v>
      </c>
      <c r="H3052" s="4">
        <f t="shared" si="333"/>
        <v>4.8846153846153891E-8</v>
      </c>
      <c r="I3052">
        <v>295100</v>
      </c>
      <c r="J3052">
        <f t="shared" si="335"/>
        <v>1.2723831328363266</v>
      </c>
      <c r="K3052" s="50">
        <f t="shared" si="336"/>
        <v>602.86160811377704</v>
      </c>
      <c r="L3052" s="53">
        <f t="shared" si="334"/>
        <v>6.9036384743869812</v>
      </c>
      <c r="M3052">
        <v>23.5</v>
      </c>
      <c r="N3052">
        <v>60.900000000000006</v>
      </c>
      <c r="O3052">
        <v>614</v>
      </c>
      <c r="P3052">
        <v>15.46</v>
      </c>
      <c r="Q3052">
        <v>36.39</v>
      </c>
      <c r="R3052" s="7">
        <v>10.083</v>
      </c>
      <c r="S3052">
        <v>8830.4</v>
      </c>
      <c r="T3052">
        <v>2</v>
      </c>
      <c r="U3052" s="9">
        <v>20.733000000000001</v>
      </c>
      <c r="V3052" s="9">
        <v>20.721</v>
      </c>
      <c r="W3052" s="9">
        <v>20.658000000000001</v>
      </c>
      <c r="X3052" s="9">
        <v>20.706</v>
      </c>
      <c r="Y3052" s="9">
        <v>20.754000000000001</v>
      </c>
    </row>
    <row r="3053" spans="1:25" hidden="1" x14ac:dyDescent="0.3">
      <c r="A3053" t="s">
        <v>3304</v>
      </c>
      <c r="B3053" t="s">
        <v>3305</v>
      </c>
      <c r="C3053" t="s">
        <v>3313</v>
      </c>
      <c r="D3053" t="s">
        <v>33</v>
      </c>
      <c r="E3053" s="52">
        <f>Transportation!E3053/1000000</f>
        <v>2.1200000000000004E-5</v>
      </c>
      <c r="F3053" s="55">
        <f t="shared" si="331"/>
        <v>5.1252747252747313E-6</v>
      </c>
      <c r="G3053" s="57">
        <f t="shared" si="332"/>
        <v>5.1252747252747313E-7</v>
      </c>
      <c r="H3053" s="4">
        <f t="shared" si="333"/>
        <v>8.1538461538461627E-8</v>
      </c>
      <c r="I3053">
        <v>3949000</v>
      </c>
      <c r="J3053">
        <f t="shared" si="335"/>
        <v>0.1587201696632059</v>
      </c>
      <c r="K3053" s="50">
        <f t="shared" si="336"/>
        <v>8067.4364298248238</v>
      </c>
      <c r="L3053" s="53">
        <f t="shared" si="334"/>
        <v>11.524183910000318</v>
      </c>
      <c r="M3053">
        <v>714</v>
      </c>
      <c r="N3053">
        <v>148</v>
      </c>
      <c r="O3053">
        <v>716</v>
      </c>
      <c r="P3053">
        <v>15.6</v>
      </c>
      <c r="Q3053">
        <v>32.53</v>
      </c>
      <c r="R3053" s="7">
        <v>4.8468</v>
      </c>
      <c r="S3053" s="8">
        <v>2132300</v>
      </c>
      <c r="T3053">
        <v>18</v>
      </c>
      <c r="U3053" s="9">
        <v>28.239000000000001</v>
      </c>
      <c r="V3053" s="9">
        <v>28.581</v>
      </c>
      <c r="W3053" s="9">
        <v>25.341000000000001</v>
      </c>
      <c r="X3053" s="9">
        <v>28.172000000000001</v>
      </c>
      <c r="Y3053" s="9">
        <v>32.234999999999999</v>
      </c>
    </row>
    <row r="3054" spans="1:25" hidden="1" x14ac:dyDescent="0.3">
      <c r="A3054" t="s">
        <v>3304</v>
      </c>
      <c r="B3054" t="s">
        <v>3305</v>
      </c>
      <c r="C3054" t="s">
        <v>3314</v>
      </c>
      <c r="D3054" t="s">
        <v>33</v>
      </c>
      <c r="E3054" s="52">
        <f>Transportation!E3054/1000000</f>
        <v>9.1600000000000004E-6</v>
      </c>
      <c r="F3054" s="55">
        <f t="shared" si="331"/>
        <v>2.2145054945054969E-6</v>
      </c>
      <c r="G3054" s="57">
        <f t="shared" si="332"/>
        <v>2.2145054945054968E-7</v>
      </c>
      <c r="H3054" s="4">
        <f t="shared" si="333"/>
        <v>3.5230769230769265E-8</v>
      </c>
      <c r="I3054">
        <v>218400</v>
      </c>
      <c r="J3054">
        <f t="shared" si="335"/>
        <v>1.2400129807692308</v>
      </c>
      <c r="K3054" s="50">
        <f t="shared" si="336"/>
        <v>446.17070556438125</v>
      </c>
      <c r="L3054" s="53">
        <f t="shared" si="334"/>
        <v>4.9793171988491931</v>
      </c>
      <c r="M3054">
        <v>24.5</v>
      </c>
      <c r="N3054">
        <v>44.1</v>
      </c>
      <c r="O3054">
        <v>599</v>
      </c>
      <c r="P3054">
        <v>13.16</v>
      </c>
      <c r="Q3054">
        <v>32.659999999999997</v>
      </c>
      <c r="R3054" s="7">
        <v>13.574</v>
      </c>
      <c r="S3054">
        <v>6340.3</v>
      </c>
      <c r="T3054">
        <v>1</v>
      </c>
      <c r="U3054" s="9">
        <v>20.126999999999999</v>
      </c>
      <c r="V3054" s="9">
        <v>20.126999999999999</v>
      </c>
      <c r="W3054" s="9">
        <v>20.126999999999999</v>
      </c>
      <c r="X3054" s="9">
        <v>20.126999999999999</v>
      </c>
      <c r="Y3054" s="9">
        <v>20.126999999999999</v>
      </c>
    </row>
    <row r="3055" spans="1:25" hidden="1" x14ac:dyDescent="0.3">
      <c r="A3055" t="s">
        <v>3304</v>
      </c>
      <c r="B3055" t="s">
        <v>3305</v>
      </c>
      <c r="C3055" t="s">
        <v>3315</v>
      </c>
      <c r="D3055" t="s">
        <v>33</v>
      </c>
      <c r="E3055" s="52">
        <f>Transportation!E3055/1000000</f>
        <v>2.3200000000000001E-5</v>
      </c>
      <c r="F3055" s="55">
        <f t="shared" si="331"/>
        <v>5.608791208791215E-6</v>
      </c>
      <c r="G3055" s="57">
        <f t="shared" si="332"/>
        <v>5.6087912087912148E-7</v>
      </c>
      <c r="H3055" s="4">
        <f t="shared" si="333"/>
        <v>8.9230769230769318E-8</v>
      </c>
      <c r="I3055">
        <v>201500</v>
      </c>
      <c r="J3055">
        <f t="shared" si="335"/>
        <v>3.4040531017369728</v>
      </c>
      <c r="K3055" s="50">
        <f t="shared" si="336"/>
        <v>411.64559144332793</v>
      </c>
      <c r="L3055" s="53">
        <f t="shared" si="334"/>
        <v>12.611371071321102</v>
      </c>
      <c r="M3055">
        <v>7.53</v>
      </c>
      <c r="N3055">
        <v>73.400000000000006</v>
      </c>
      <c r="O3055">
        <v>362</v>
      </c>
      <c r="P3055">
        <v>9.5399999999999991</v>
      </c>
      <c r="Q3055">
        <v>31.65</v>
      </c>
      <c r="R3055" s="7">
        <v>4.9294000000000002</v>
      </c>
      <c r="S3055">
        <v>641.5</v>
      </c>
      <c r="T3055">
        <v>1</v>
      </c>
      <c r="U3055" s="9">
        <v>15.635</v>
      </c>
      <c r="V3055" s="9">
        <v>15.635</v>
      </c>
      <c r="W3055" s="9">
        <v>15.635</v>
      </c>
      <c r="X3055" s="9">
        <v>15.635</v>
      </c>
      <c r="Y3055" s="9">
        <v>15.635</v>
      </c>
    </row>
    <row r="3056" spans="1:25" hidden="1" x14ac:dyDescent="0.3">
      <c r="A3056" t="s">
        <v>3304</v>
      </c>
      <c r="B3056" t="s">
        <v>3305</v>
      </c>
      <c r="C3056" t="s">
        <v>3316</v>
      </c>
      <c r="D3056" t="s">
        <v>33</v>
      </c>
      <c r="E3056" s="52">
        <f>Transportation!E3056/1000000</f>
        <v>1.15E-5</v>
      </c>
      <c r="F3056" s="55">
        <f t="shared" si="331"/>
        <v>2.7802197802197833E-6</v>
      </c>
      <c r="G3056" s="57">
        <f t="shared" si="332"/>
        <v>2.7802197802197831E-7</v>
      </c>
      <c r="H3056" s="4">
        <f t="shared" si="333"/>
        <v>4.4230769230769273E-8</v>
      </c>
      <c r="I3056">
        <v>285800</v>
      </c>
      <c r="J3056">
        <f t="shared" si="335"/>
        <v>1.1896494489153253</v>
      </c>
      <c r="K3056" s="50">
        <f t="shared" si="336"/>
        <v>583.86258081639266</v>
      </c>
      <c r="L3056" s="53">
        <f t="shared" si="334"/>
        <v>6.2513261775945104</v>
      </c>
      <c r="M3056">
        <v>31.6</v>
      </c>
      <c r="N3056">
        <v>50.800000000000004</v>
      </c>
      <c r="O3056">
        <v>498</v>
      </c>
      <c r="P3056">
        <v>12.06</v>
      </c>
      <c r="Q3056">
        <v>24.88</v>
      </c>
      <c r="R3056" s="7">
        <v>9.8018000000000001</v>
      </c>
      <c r="S3056">
        <v>8456.7999999999993</v>
      </c>
      <c r="T3056">
        <v>2</v>
      </c>
      <c r="U3056" s="9">
        <v>23.962</v>
      </c>
      <c r="V3056" s="9">
        <v>23.954999999999998</v>
      </c>
      <c r="W3056" s="9">
        <v>23.916</v>
      </c>
      <c r="X3056" s="9">
        <v>23.94</v>
      </c>
      <c r="Y3056" s="9">
        <v>23.963999999999999</v>
      </c>
    </row>
    <row r="3057" spans="1:25" hidden="1" x14ac:dyDescent="0.3">
      <c r="A3057" t="s">
        <v>3304</v>
      </c>
      <c r="B3057" t="s">
        <v>3305</v>
      </c>
      <c r="C3057" t="s">
        <v>3317</v>
      </c>
      <c r="D3057" t="s">
        <v>33</v>
      </c>
      <c r="E3057" s="52">
        <f>Transportation!E3057/1000000</f>
        <v>6.1199999999999999E-6</v>
      </c>
      <c r="F3057" s="55">
        <f t="shared" si="331"/>
        <v>1.479560439560441E-6</v>
      </c>
      <c r="G3057" s="57">
        <f t="shared" si="332"/>
        <v>1.479560439560441E-7</v>
      </c>
      <c r="H3057" s="4">
        <f t="shared" si="333"/>
        <v>2.3538461538461561E-8</v>
      </c>
      <c r="I3057">
        <v>384100</v>
      </c>
      <c r="J3057">
        <f t="shared" si="335"/>
        <v>0.47107548815412653</v>
      </c>
      <c r="K3057" s="50">
        <f t="shared" si="336"/>
        <v>784.68025644358443</v>
      </c>
      <c r="L3057" s="53">
        <f t="shared" si="334"/>
        <v>3.3267927136416002</v>
      </c>
      <c r="M3057">
        <v>55.1</v>
      </c>
      <c r="N3057">
        <v>51.800000000000004</v>
      </c>
      <c r="O3057">
        <v>855</v>
      </c>
      <c r="P3057">
        <v>19.62</v>
      </c>
      <c r="Q3057">
        <v>37.200000000000003</v>
      </c>
      <c r="R3057" s="7">
        <v>16.523</v>
      </c>
      <c r="S3057">
        <v>12665</v>
      </c>
      <c r="T3057">
        <v>4</v>
      </c>
      <c r="U3057" s="9">
        <v>28.75</v>
      </c>
      <c r="V3057" s="9">
        <v>16.538</v>
      </c>
      <c r="W3057" s="9">
        <v>28.640999999999998</v>
      </c>
      <c r="X3057" s="9">
        <v>29.390999999999998</v>
      </c>
      <c r="Y3057" s="9">
        <v>29.672000000000001</v>
      </c>
    </row>
    <row r="3058" spans="1:25" hidden="1" x14ac:dyDescent="0.3">
      <c r="A3058" t="s">
        <v>3304</v>
      </c>
      <c r="B3058" t="s">
        <v>3305</v>
      </c>
      <c r="C3058" t="s">
        <v>3318</v>
      </c>
      <c r="D3058" t="s">
        <v>33</v>
      </c>
      <c r="E3058" s="52">
        <f>Transportation!E3058/1000000</f>
        <v>4.6500000000000004E-6</v>
      </c>
      <c r="F3058" s="55">
        <f t="shared" si="331"/>
        <v>1.1241758241758253E-6</v>
      </c>
      <c r="G3058" s="57">
        <f t="shared" si="332"/>
        <v>1.1241758241758254E-7</v>
      </c>
      <c r="H3058" s="4">
        <f t="shared" si="333"/>
        <v>1.7884615384615404E-8</v>
      </c>
      <c r="I3058">
        <v>265900</v>
      </c>
      <c r="J3058">
        <f t="shared" si="335"/>
        <v>0.51703269556224141</v>
      </c>
      <c r="K3058" s="50">
        <f t="shared" si="336"/>
        <v>543.20874821231212</v>
      </c>
      <c r="L3058" s="53">
        <f t="shared" si="334"/>
        <v>2.5277101500708232</v>
      </c>
      <c r="M3058">
        <v>95.7</v>
      </c>
      <c r="N3058">
        <v>27.200000000000003</v>
      </c>
      <c r="O3058">
        <v>688</v>
      </c>
      <c r="P3058">
        <v>14.4</v>
      </c>
      <c r="Q3058">
        <v>33.520000000000003</v>
      </c>
      <c r="R3058" s="7">
        <v>25.308</v>
      </c>
      <c r="S3058">
        <v>39701</v>
      </c>
      <c r="T3058">
        <v>4</v>
      </c>
      <c r="U3058" s="9">
        <v>19.507999999999999</v>
      </c>
      <c r="V3058" s="9">
        <v>19.416</v>
      </c>
      <c r="W3058" s="9">
        <v>18.623999999999999</v>
      </c>
      <c r="X3058" s="9">
        <v>19.158000000000001</v>
      </c>
      <c r="Y3058" s="9">
        <v>19.643000000000001</v>
      </c>
    </row>
    <row r="3059" spans="1:25" hidden="1" x14ac:dyDescent="0.3">
      <c r="A3059" t="s">
        <v>3304</v>
      </c>
      <c r="B3059" t="s">
        <v>3305</v>
      </c>
      <c r="C3059" t="s">
        <v>3319</v>
      </c>
      <c r="D3059" t="s">
        <v>33</v>
      </c>
      <c r="E3059" s="52">
        <f>Transportation!E3059/1000000</f>
        <v>8.5899999999999991E-6</v>
      </c>
      <c r="F3059" s="55">
        <f t="shared" si="331"/>
        <v>2.0767032967032987E-6</v>
      </c>
      <c r="G3059" s="57">
        <f t="shared" si="332"/>
        <v>2.0767032967032987E-7</v>
      </c>
      <c r="H3059" s="4">
        <f t="shared" si="333"/>
        <v>3.3038461538461563E-8</v>
      </c>
      <c r="I3059">
        <v>105700</v>
      </c>
      <c r="J3059">
        <f t="shared" si="335"/>
        <v>2.4027111754966888</v>
      </c>
      <c r="K3059" s="50">
        <f t="shared" si="336"/>
        <v>215.93518121865887</v>
      </c>
      <c r="L3059" s="53">
        <f t="shared" si="334"/>
        <v>4.6694688578727686</v>
      </c>
      <c r="M3059">
        <v>11</v>
      </c>
      <c r="N3059">
        <v>31.900000000000002</v>
      </c>
      <c r="O3059">
        <v>396</v>
      </c>
      <c r="P3059">
        <v>7.71</v>
      </c>
      <c r="Q3059">
        <v>27.99</v>
      </c>
      <c r="R3059" s="7">
        <v>12.404999999999999</v>
      </c>
      <c r="S3059">
        <v>3352.8</v>
      </c>
      <c r="T3059">
        <v>4</v>
      </c>
      <c r="U3059" s="9">
        <v>15.845000000000001</v>
      </c>
      <c r="V3059" s="9">
        <v>15.824999999999999</v>
      </c>
      <c r="W3059" s="9">
        <v>15.537000000000001</v>
      </c>
      <c r="X3059" s="9">
        <v>15.956</v>
      </c>
      <c r="Y3059" s="9">
        <v>16.276</v>
      </c>
    </row>
    <row r="3060" spans="1:25" hidden="1" x14ac:dyDescent="0.3">
      <c r="A3060" t="s">
        <v>3320</v>
      </c>
      <c r="B3060" t="s">
        <v>3321</v>
      </c>
      <c r="C3060" t="s">
        <v>3322</v>
      </c>
      <c r="D3060" t="s">
        <v>77</v>
      </c>
      <c r="E3060" s="52">
        <f>Transportation!E3060/1000000</f>
        <v>4.3500000000000007E-6</v>
      </c>
      <c r="F3060" s="55">
        <f t="shared" si="331"/>
        <v>1.0516483516483529E-6</v>
      </c>
      <c r="G3060" s="57">
        <f t="shared" si="332"/>
        <v>1.051648351648353E-7</v>
      </c>
      <c r="H3060" s="4">
        <f t="shared" si="333"/>
        <v>1.6730769230769248E-8</v>
      </c>
      <c r="I3060">
        <v>225000</v>
      </c>
      <c r="J3060">
        <f t="shared" si="335"/>
        <v>0.57159725000000006</v>
      </c>
      <c r="K3060" s="50">
        <f>I3060*CVDSUR</f>
        <v>563.37076067817679</v>
      </c>
      <c r="L3060" s="53">
        <f t="shared" si="334"/>
        <v>2.8981905978064861</v>
      </c>
      <c r="M3060">
        <v>70.100000000000009</v>
      </c>
      <c r="N3060">
        <v>26.900000000000002</v>
      </c>
      <c r="O3060">
        <v>706</v>
      </c>
      <c r="P3060">
        <v>5.83</v>
      </c>
      <c r="Q3060">
        <v>-55.19</v>
      </c>
      <c r="R3060" s="7">
        <v>26.273</v>
      </c>
      <c r="S3060" s="8">
        <v>249640</v>
      </c>
      <c r="T3060">
        <v>4</v>
      </c>
      <c r="U3060" s="9">
        <v>9.4032</v>
      </c>
      <c r="V3060" s="9">
        <v>9.4217999999999993</v>
      </c>
      <c r="W3060" s="9">
        <v>7.8342000000000001</v>
      </c>
      <c r="X3060" s="9">
        <v>9.2630999999999997</v>
      </c>
      <c r="Y3060" s="9">
        <v>9.8550000000000004</v>
      </c>
    </row>
    <row r="3061" spans="1:25" hidden="1" x14ac:dyDescent="0.3">
      <c r="A3061" t="s">
        <v>3323</v>
      </c>
      <c r="B3061" t="s">
        <v>3324</v>
      </c>
      <c r="C3061" t="s">
        <v>3325</v>
      </c>
      <c r="D3061" t="s">
        <v>29</v>
      </c>
      <c r="E3061" s="52">
        <f>Transportation!E3061/1000000</f>
        <v>1.8600000000000001E-5</v>
      </c>
      <c r="F3061" s="55">
        <f t="shared" si="331"/>
        <v>4.4967032967033014E-6</v>
      </c>
      <c r="G3061" s="57">
        <f t="shared" si="332"/>
        <v>4.4967032967033018E-7</v>
      </c>
      <c r="H3061" s="4">
        <f t="shared" si="333"/>
        <v>7.1538461538461617E-8</v>
      </c>
      <c r="I3061">
        <v>792000</v>
      </c>
      <c r="J3061">
        <f t="shared" si="335"/>
        <v>0.69433835227272722</v>
      </c>
      <c r="K3061" s="50">
        <f t="shared" ref="K3061:K3070" si="337">I3061*CVDSWE</f>
        <v>2592.9684756769407</v>
      </c>
      <c r="L3061" s="53">
        <f t="shared" si="334"/>
        <v>16.203577130069871</v>
      </c>
      <c r="M3061">
        <v>125</v>
      </c>
      <c r="N3061">
        <v>70.8</v>
      </c>
      <c r="O3061">
        <v>484</v>
      </c>
      <c r="P3061">
        <v>57.7</v>
      </c>
      <c r="Q3061">
        <v>11.95</v>
      </c>
      <c r="R3061" s="7">
        <v>6.84</v>
      </c>
      <c r="S3061" s="8">
        <v>383020</v>
      </c>
      <c r="T3061">
        <v>9</v>
      </c>
      <c r="U3061" s="9">
        <v>10.704000000000001</v>
      </c>
      <c r="V3061" s="9">
        <v>10.762</v>
      </c>
      <c r="W3061" s="9">
        <v>9.5980000000000008</v>
      </c>
      <c r="X3061" s="9">
        <v>10.571</v>
      </c>
      <c r="Y3061" s="9">
        <v>11.840999999999999</v>
      </c>
    </row>
    <row r="3062" spans="1:25" hidden="1" x14ac:dyDescent="0.3">
      <c r="A3062" t="s">
        <v>3323</v>
      </c>
      <c r="B3062" t="s">
        <v>3324</v>
      </c>
      <c r="C3062" t="s">
        <v>3326</v>
      </c>
      <c r="D3062" t="s">
        <v>29</v>
      </c>
      <c r="E3062" s="52">
        <f>Transportation!E3062/1000000</f>
        <v>4.7999999999999998E-6</v>
      </c>
      <c r="F3062" s="55">
        <f t="shared" si="331"/>
        <v>1.1604395604395617E-6</v>
      </c>
      <c r="G3062" s="57">
        <f t="shared" si="332"/>
        <v>1.1604395604395616E-7</v>
      </c>
      <c r="H3062" s="4">
        <f t="shared" si="333"/>
        <v>1.8461538461538477E-8</v>
      </c>
      <c r="I3062">
        <v>117700</v>
      </c>
      <c r="J3062">
        <f t="shared" si="335"/>
        <v>1.2057247238742566</v>
      </c>
      <c r="K3062" s="50">
        <f t="shared" si="337"/>
        <v>385.34392624643425</v>
      </c>
      <c r="L3062" s="53">
        <f t="shared" si="334"/>
        <v>4.181568291630934</v>
      </c>
      <c r="M3062">
        <v>23</v>
      </c>
      <c r="N3062">
        <v>24.5</v>
      </c>
      <c r="O3062">
        <v>735</v>
      </c>
      <c r="P3062">
        <v>56.05</v>
      </c>
      <c r="Q3062">
        <v>12.73</v>
      </c>
      <c r="R3062" s="7">
        <v>29.968</v>
      </c>
      <c r="S3062">
        <v>22650</v>
      </c>
      <c r="T3062">
        <v>3</v>
      </c>
      <c r="U3062" s="9">
        <v>11.233000000000001</v>
      </c>
      <c r="V3062" s="9">
        <v>9.9795999999999996</v>
      </c>
      <c r="W3062" s="9">
        <v>11.233000000000001</v>
      </c>
      <c r="X3062" s="9">
        <v>11.233000000000001</v>
      </c>
      <c r="Y3062" s="9">
        <v>11.233000000000001</v>
      </c>
    </row>
    <row r="3063" spans="1:25" hidden="1" x14ac:dyDescent="0.3">
      <c r="A3063" t="s">
        <v>3323</v>
      </c>
      <c r="B3063" t="s">
        <v>3324</v>
      </c>
      <c r="C3063" t="s">
        <v>3327</v>
      </c>
      <c r="D3063" t="s">
        <v>29</v>
      </c>
      <c r="E3063" s="52">
        <f>Transportation!E3063/1000000</f>
        <v>1.0300000000000001E-5</v>
      </c>
      <c r="F3063" s="55">
        <f t="shared" si="331"/>
        <v>2.490109890109893E-6</v>
      </c>
      <c r="G3063" s="57">
        <f t="shared" si="332"/>
        <v>2.4901098901098932E-7</v>
      </c>
      <c r="H3063" s="4">
        <f t="shared" si="333"/>
        <v>3.9615384615384661E-8</v>
      </c>
      <c r="I3063">
        <v>117100</v>
      </c>
      <c r="J3063">
        <f t="shared" si="335"/>
        <v>2.6005410973526906</v>
      </c>
      <c r="K3063" s="50">
        <f t="shared" si="337"/>
        <v>383.3795561891032</v>
      </c>
      <c r="L3063" s="53">
        <f t="shared" si="334"/>
        <v>8.9729486257913802</v>
      </c>
      <c r="M3063">
        <v>21.700000000000003</v>
      </c>
      <c r="N3063">
        <v>25.1</v>
      </c>
      <c r="O3063">
        <v>345</v>
      </c>
      <c r="P3063">
        <v>57.78</v>
      </c>
      <c r="Q3063">
        <v>14.19</v>
      </c>
      <c r="R3063" s="7">
        <v>13.721</v>
      </c>
      <c r="S3063">
        <v>9261.1</v>
      </c>
      <c r="T3063">
        <v>2</v>
      </c>
      <c r="U3063" s="9">
        <v>7.8045999999999998</v>
      </c>
      <c r="V3063" s="9">
        <v>7.7934000000000001</v>
      </c>
      <c r="W3063" s="9">
        <v>7.7294</v>
      </c>
      <c r="X3063" s="9">
        <v>7.7817999999999996</v>
      </c>
      <c r="Y3063" s="9">
        <v>7.8342000000000001</v>
      </c>
    </row>
    <row r="3064" spans="1:25" hidden="1" x14ac:dyDescent="0.3">
      <c r="A3064" t="s">
        <v>3323</v>
      </c>
      <c r="B3064" t="s">
        <v>3324</v>
      </c>
      <c r="C3064" t="s">
        <v>3328</v>
      </c>
      <c r="D3064" t="s">
        <v>29</v>
      </c>
      <c r="E3064" s="52">
        <f>Transportation!E3064/1000000</f>
        <v>1.24E-5</v>
      </c>
      <c r="F3064" s="55">
        <f t="shared" si="331"/>
        <v>2.9978021978022009E-6</v>
      </c>
      <c r="G3064" s="57">
        <f t="shared" si="332"/>
        <v>2.997802197802201E-7</v>
      </c>
      <c r="H3064" s="4">
        <f t="shared" si="333"/>
        <v>4.7692307692307738E-8</v>
      </c>
      <c r="I3064">
        <v>133200</v>
      </c>
      <c r="J3064">
        <f t="shared" si="335"/>
        <v>2.7523322072072074</v>
      </c>
      <c r="K3064" s="50">
        <f t="shared" si="337"/>
        <v>436.09015272748547</v>
      </c>
      <c r="L3064" s="53">
        <f t="shared" si="334"/>
        <v>10.802384753379915</v>
      </c>
      <c r="M3064">
        <v>26.5</v>
      </c>
      <c r="N3064">
        <v>25.900000000000002</v>
      </c>
      <c r="O3064">
        <v>293</v>
      </c>
      <c r="P3064">
        <v>58.4</v>
      </c>
      <c r="Q3064">
        <v>15.63</v>
      </c>
      <c r="R3064" s="7">
        <v>11.335000000000001</v>
      </c>
      <c r="S3064">
        <v>20220</v>
      </c>
      <c r="T3064">
        <v>4</v>
      </c>
      <c r="U3064" s="9">
        <v>7.5068000000000001</v>
      </c>
      <c r="V3064" s="9">
        <v>7.5351999999999997</v>
      </c>
      <c r="W3064" s="9">
        <v>7.2039</v>
      </c>
      <c r="X3064" s="9">
        <v>7.4142000000000001</v>
      </c>
      <c r="Y3064" s="9">
        <v>7.7817999999999996</v>
      </c>
    </row>
    <row r="3065" spans="1:25" hidden="1" x14ac:dyDescent="0.3">
      <c r="A3065" t="s">
        <v>3323</v>
      </c>
      <c r="B3065" t="s">
        <v>3324</v>
      </c>
      <c r="C3065" t="s">
        <v>3329</v>
      </c>
      <c r="D3065" t="s">
        <v>29</v>
      </c>
      <c r="E3065" s="52">
        <f>Transportation!E3065/1000000</f>
        <v>7.3900000000000004E-6</v>
      </c>
      <c r="F3065" s="55">
        <f t="shared" si="331"/>
        <v>1.7865934065934086E-6</v>
      </c>
      <c r="G3065" s="57">
        <f t="shared" si="332"/>
        <v>1.7865934065934085E-7</v>
      </c>
      <c r="H3065" s="4">
        <f t="shared" si="333"/>
        <v>2.8423076923076952E-8</v>
      </c>
      <c r="I3065">
        <v>259600</v>
      </c>
      <c r="J3065">
        <f t="shared" si="335"/>
        <v>0.84163374903697996</v>
      </c>
      <c r="K3065" s="50">
        <f t="shared" si="337"/>
        <v>849.91744480521947</v>
      </c>
      <c r="L3065" s="53">
        <f t="shared" si="334"/>
        <v>6.4378728489901249</v>
      </c>
      <c r="M3065">
        <v>48.6</v>
      </c>
      <c r="N3065">
        <v>37.200000000000003</v>
      </c>
      <c r="O3065">
        <v>706</v>
      </c>
      <c r="P3065">
        <v>55.59</v>
      </c>
      <c r="Q3065">
        <v>13.03</v>
      </c>
      <c r="R3065" s="7">
        <v>18.963999999999999</v>
      </c>
      <c r="S3065" s="8">
        <v>212970</v>
      </c>
      <c r="T3065">
        <v>5</v>
      </c>
      <c r="U3065" s="9">
        <v>13.757</v>
      </c>
      <c r="V3065" s="9">
        <v>9.4197000000000006</v>
      </c>
      <c r="W3065" s="9">
        <v>12.999000000000001</v>
      </c>
      <c r="X3065" s="9">
        <v>13.749000000000001</v>
      </c>
      <c r="Y3065" s="9">
        <v>13.798999999999999</v>
      </c>
    </row>
    <row r="3066" spans="1:25" hidden="1" x14ac:dyDescent="0.3">
      <c r="A3066" t="s">
        <v>3323</v>
      </c>
      <c r="B3066" t="s">
        <v>3324</v>
      </c>
      <c r="C3066" t="s">
        <v>3330</v>
      </c>
      <c r="D3066" t="s">
        <v>29</v>
      </c>
      <c r="E3066" s="52">
        <f>Transportation!E3066/1000000</f>
        <v>1.1E-5</v>
      </c>
      <c r="F3066" s="55">
        <f t="shared" si="331"/>
        <v>2.6593406593406621E-6</v>
      </c>
      <c r="G3066" s="57">
        <f t="shared" si="332"/>
        <v>2.6593406593406619E-7</v>
      </c>
      <c r="H3066" s="4">
        <f t="shared" si="333"/>
        <v>4.2307692307692347E-8</v>
      </c>
      <c r="I3066">
        <v>122200</v>
      </c>
      <c r="J3066">
        <f t="shared" si="335"/>
        <v>2.6613676350245501</v>
      </c>
      <c r="K3066" s="50">
        <f t="shared" si="337"/>
        <v>400.07670167641686</v>
      </c>
      <c r="L3066" s="53">
        <f t="shared" si="334"/>
        <v>9.5827606683208923</v>
      </c>
      <c r="M3066">
        <v>26</v>
      </c>
      <c r="N3066">
        <v>24</v>
      </c>
      <c r="O3066">
        <v>305</v>
      </c>
      <c r="P3066">
        <v>58.6</v>
      </c>
      <c r="Q3066">
        <v>16.18</v>
      </c>
      <c r="R3066" s="7">
        <v>12.718999999999999</v>
      </c>
      <c r="S3066">
        <v>13423</v>
      </c>
      <c r="T3066">
        <v>4</v>
      </c>
      <c r="U3066" s="9">
        <v>7.4814999999999996</v>
      </c>
      <c r="V3066" s="9">
        <v>6.8109999999999999</v>
      </c>
      <c r="W3066" s="9">
        <v>7.4669999999999996</v>
      </c>
      <c r="X3066" s="9">
        <v>7.4669999999999996</v>
      </c>
      <c r="Y3066" s="9">
        <v>7.6246</v>
      </c>
    </row>
    <row r="3067" spans="1:25" hidden="1" x14ac:dyDescent="0.3">
      <c r="A3067" t="s">
        <v>3323</v>
      </c>
      <c r="B3067" t="s">
        <v>3324</v>
      </c>
      <c r="C3067" t="s">
        <v>3331</v>
      </c>
      <c r="D3067" t="s">
        <v>29</v>
      </c>
      <c r="E3067" s="52">
        <f>Transportation!E3067/1000000</f>
        <v>3.3099999999999998E-5</v>
      </c>
      <c r="F3067" s="55">
        <f t="shared" si="331"/>
        <v>8.0021978021978107E-6</v>
      </c>
      <c r="G3067" s="57">
        <f t="shared" si="332"/>
        <v>8.0021978021978096E-7</v>
      </c>
      <c r="H3067" s="4">
        <f t="shared" si="333"/>
        <v>1.2730769230769243E-7</v>
      </c>
      <c r="I3067">
        <v>1212000</v>
      </c>
      <c r="J3067">
        <f t="shared" si="335"/>
        <v>0.80743722153465347</v>
      </c>
      <c r="K3067" s="50">
        <f t="shared" si="337"/>
        <v>3968.0275158086515</v>
      </c>
      <c r="L3067" s="53">
        <f t="shared" si="334"/>
        <v>28.835398011038315</v>
      </c>
      <c r="M3067">
        <v>201</v>
      </c>
      <c r="N3067">
        <v>85.600000000000009</v>
      </c>
      <c r="O3067">
        <v>326</v>
      </c>
      <c r="P3067">
        <v>59.36</v>
      </c>
      <c r="Q3067">
        <v>17.98</v>
      </c>
      <c r="R3067" s="7">
        <v>3.8109999999999999</v>
      </c>
      <c r="S3067" s="8">
        <v>1036300</v>
      </c>
      <c r="T3067">
        <v>14</v>
      </c>
      <c r="U3067" s="9">
        <v>6.9843999999999999</v>
      </c>
      <c r="V3067" s="9">
        <v>6.1318000000000001</v>
      </c>
      <c r="W3067" s="9">
        <v>6.3560999999999996</v>
      </c>
      <c r="X3067" s="9">
        <v>6.7811000000000003</v>
      </c>
      <c r="Y3067" s="9">
        <v>7.1510999999999996</v>
      </c>
    </row>
    <row r="3068" spans="1:25" hidden="1" x14ac:dyDescent="0.3">
      <c r="A3068" t="s">
        <v>3323</v>
      </c>
      <c r="B3068" t="s">
        <v>3324</v>
      </c>
      <c r="C3068" t="s">
        <v>3332</v>
      </c>
      <c r="D3068" t="s">
        <v>29</v>
      </c>
      <c r="E3068" s="52">
        <f>Transportation!E3068/1000000</f>
        <v>1.2500000000000001E-5</v>
      </c>
      <c r="F3068" s="55">
        <f t="shared" si="331"/>
        <v>3.0219780219780251E-6</v>
      </c>
      <c r="G3068" s="57">
        <f t="shared" si="332"/>
        <v>3.0219780219780254E-7</v>
      </c>
      <c r="H3068" s="4">
        <f t="shared" si="333"/>
        <v>4.8076923076923125E-8</v>
      </c>
      <c r="I3068">
        <v>104500</v>
      </c>
      <c r="J3068">
        <f t="shared" si="335"/>
        <v>3.536528110047847</v>
      </c>
      <c r="K3068" s="50">
        <f t="shared" si="337"/>
        <v>342.12778498515189</v>
      </c>
      <c r="L3068" s="53">
        <f t="shared" si="334"/>
        <v>10.889500759455558</v>
      </c>
      <c r="M3068">
        <v>23.5</v>
      </c>
      <c r="N3068">
        <v>21.6</v>
      </c>
      <c r="O3068">
        <v>256</v>
      </c>
      <c r="P3068">
        <v>63.83</v>
      </c>
      <c r="Q3068">
        <v>20.260000000000002</v>
      </c>
      <c r="R3068" s="7">
        <v>11.840999999999999</v>
      </c>
      <c r="S3068">
        <v>9635.2000000000007</v>
      </c>
      <c r="T3068">
        <v>4</v>
      </c>
      <c r="U3068" s="9">
        <v>5.9859</v>
      </c>
      <c r="V3068" s="9">
        <v>5.9991000000000003</v>
      </c>
      <c r="W3068" s="9">
        <v>5.875</v>
      </c>
      <c r="X3068" s="9">
        <v>6.0357000000000003</v>
      </c>
      <c r="Y3068" s="9">
        <v>6.7811000000000003</v>
      </c>
    </row>
    <row r="3069" spans="1:25" hidden="1" x14ac:dyDescent="0.3">
      <c r="A3069" t="s">
        <v>3323</v>
      </c>
      <c r="B3069" t="s">
        <v>3324</v>
      </c>
      <c r="C3069" t="s">
        <v>3333</v>
      </c>
      <c r="D3069" t="s">
        <v>29</v>
      </c>
      <c r="E3069" s="52">
        <f>Transportation!E3069/1000000</f>
        <v>2.0200000000000003E-5</v>
      </c>
      <c r="F3069" s="55">
        <f t="shared" si="331"/>
        <v>4.883516483516489E-6</v>
      </c>
      <c r="G3069" s="57">
        <f t="shared" si="332"/>
        <v>4.883516483516489E-7</v>
      </c>
      <c r="H3069" s="4">
        <f t="shared" si="333"/>
        <v>7.7692307692307775E-8</v>
      </c>
      <c r="I3069">
        <v>189600</v>
      </c>
      <c r="J3069">
        <f t="shared" si="335"/>
        <v>3.1498975474683548</v>
      </c>
      <c r="K3069" s="50">
        <f t="shared" si="337"/>
        <v>620.74093811660089</v>
      </c>
      <c r="L3069" s="53">
        <f t="shared" si="334"/>
        <v>17.597433227280185</v>
      </c>
      <c r="M3069">
        <v>26</v>
      </c>
      <c r="N3069">
        <v>37.200000000000003</v>
      </c>
      <c r="O3069">
        <v>261</v>
      </c>
      <c r="P3069">
        <v>59.87</v>
      </c>
      <c r="Q3069">
        <v>17.64</v>
      </c>
      <c r="R3069" s="7">
        <v>7.0243000000000002</v>
      </c>
      <c r="S3069">
        <v>13396</v>
      </c>
      <c r="T3069">
        <v>3</v>
      </c>
      <c r="U3069" s="9">
        <v>6.5151000000000003</v>
      </c>
      <c r="V3069" s="9">
        <v>6.5076999999999998</v>
      </c>
      <c r="W3069" s="9">
        <v>6.4093</v>
      </c>
      <c r="X3069" s="9">
        <v>6.4625000000000004</v>
      </c>
      <c r="Y3069" s="9">
        <v>6.5156999999999998</v>
      </c>
    </row>
    <row r="3070" spans="1:25" hidden="1" x14ac:dyDescent="0.3">
      <c r="A3070" t="s">
        <v>3323</v>
      </c>
      <c r="B3070" t="s">
        <v>3324</v>
      </c>
      <c r="C3070" t="s">
        <v>3334</v>
      </c>
      <c r="D3070" t="s">
        <v>29</v>
      </c>
      <c r="E3070" s="52">
        <f>Transportation!E3070/1000000</f>
        <v>9.9500000000000013E-6</v>
      </c>
      <c r="F3070" s="55">
        <f t="shared" si="331"/>
        <v>2.4054945054945084E-6</v>
      </c>
      <c r="G3070" s="57">
        <f t="shared" si="332"/>
        <v>2.4054945054945083E-7</v>
      </c>
      <c r="H3070" s="4">
        <f t="shared" si="333"/>
        <v>3.8269230769230811E-8</v>
      </c>
      <c r="I3070">
        <v>126300</v>
      </c>
      <c r="J3070">
        <f t="shared" si="335"/>
        <v>2.329180374109264</v>
      </c>
      <c r="K3070" s="50">
        <f t="shared" si="337"/>
        <v>413.49989706817877</v>
      </c>
      <c r="L3070" s="53">
        <f t="shared" si="334"/>
        <v>8.6680426045266241</v>
      </c>
      <c r="M3070">
        <v>36.800000000000004</v>
      </c>
      <c r="N3070">
        <v>20.8</v>
      </c>
      <c r="O3070">
        <v>300</v>
      </c>
      <c r="P3070">
        <v>59.62</v>
      </c>
      <c r="Q3070">
        <v>16.54</v>
      </c>
      <c r="R3070" s="7">
        <v>14.393000000000001</v>
      </c>
      <c r="S3070">
        <v>32210</v>
      </c>
      <c r="T3070">
        <v>6</v>
      </c>
      <c r="U3070" s="9">
        <v>6.6214000000000004</v>
      </c>
      <c r="V3070" s="9">
        <v>6.5343</v>
      </c>
      <c r="W3070" s="9">
        <v>6.5156999999999998</v>
      </c>
      <c r="X3070" s="9">
        <v>6.6219999999999999</v>
      </c>
      <c r="Y3070" s="9">
        <v>6.8869999999999996</v>
      </c>
    </row>
    <row r="3071" spans="1:25" hidden="1" x14ac:dyDescent="0.3">
      <c r="A3071" t="s">
        <v>3335</v>
      </c>
      <c r="B3071" t="s">
        <v>3336</v>
      </c>
      <c r="C3071" t="s">
        <v>3337</v>
      </c>
      <c r="D3071" t="s">
        <v>29</v>
      </c>
      <c r="E3071" s="52">
        <f>Transportation!E3071/1000000</f>
        <v>1.5100000000000001E-5</v>
      </c>
      <c r="F3071" s="55">
        <f t="shared" si="331"/>
        <v>3.6505494505494547E-6</v>
      </c>
      <c r="G3071" s="57">
        <f t="shared" si="332"/>
        <v>3.6505494505494549E-7</v>
      </c>
      <c r="H3071" s="4">
        <f t="shared" si="333"/>
        <v>5.8076923076923135E-8</v>
      </c>
      <c r="I3071">
        <v>479300</v>
      </c>
      <c r="J3071">
        <f t="shared" si="335"/>
        <v>0.9314357656999791</v>
      </c>
      <c r="K3071" s="50">
        <f t="shared" ref="K3071:K3080" si="338">I3071*CVDCHE</f>
        <v>1189.6756804160718</v>
      </c>
      <c r="L3071" s="53">
        <f t="shared" si="334"/>
        <v>9.9729583049068875</v>
      </c>
      <c r="M3071">
        <v>98.100000000000009</v>
      </c>
      <c r="N3071">
        <v>48.400000000000006</v>
      </c>
      <c r="O3071">
        <v>392</v>
      </c>
      <c r="P3071">
        <v>47.54</v>
      </c>
      <c r="Q3071">
        <v>7.63</v>
      </c>
      <c r="R3071" s="7">
        <v>8.1096000000000004</v>
      </c>
      <c r="S3071" s="8">
        <v>503930</v>
      </c>
      <c r="T3071">
        <v>8</v>
      </c>
      <c r="U3071" s="9">
        <v>14.268000000000001</v>
      </c>
      <c r="V3071" s="9">
        <v>13.919</v>
      </c>
      <c r="W3071" s="9">
        <v>12.547000000000001</v>
      </c>
      <c r="X3071" s="9">
        <v>13.099</v>
      </c>
      <c r="Y3071" s="9">
        <v>14.446999999999999</v>
      </c>
    </row>
    <row r="3072" spans="1:25" hidden="1" x14ac:dyDescent="0.3">
      <c r="A3072" t="s">
        <v>3335</v>
      </c>
      <c r="B3072" t="s">
        <v>3336</v>
      </c>
      <c r="C3072" t="s">
        <v>3338</v>
      </c>
      <c r="D3072" t="s">
        <v>29</v>
      </c>
      <c r="E3072" s="52">
        <f>Transportation!E3072/1000000</f>
        <v>1.5299999999999999E-5</v>
      </c>
      <c r="F3072" s="55">
        <f t="shared" si="331"/>
        <v>3.6989010989011027E-6</v>
      </c>
      <c r="G3072" s="57">
        <f t="shared" si="332"/>
        <v>3.6989010989011025E-7</v>
      </c>
      <c r="H3072" s="4">
        <f t="shared" si="333"/>
        <v>5.8846153846153901E-8</v>
      </c>
      <c r="I3072">
        <v>349100</v>
      </c>
      <c r="J3072">
        <f t="shared" si="335"/>
        <v>1.2957612073904325</v>
      </c>
      <c r="K3072" s="50">
        <f t="shared" si="338"/>
        <v>866.50486132537173</v>
      </c>
      <c r="L3072" s="53">
        <f t="shared" si="334"/>
        <v>10.105050467885787</v>
      </c>
      <c r="M3072">
        <v>45.800000000000004</v>
      </c>
      <c r="N3072">
        <v>51.6</v>
      </c>
      <c r="O3072">
        <v>447</v>
      </c>
      <c r="P3072">
        <v>46.95</v>
      </c>
      <c r="Q3072">
        <v>7.45</v>
      </c>
      <c r="R3072" s="7">
        <v>8.6757000000000009</v>
      </c>
      <c r="S3072" s="8">
        <v>251840</v>
      </c>
      <c r="T3072">
        <v>4</v>
      </c>
      <c r="U3072" s="9">
        <v>14.398999999999999</v>
      </c>
      <c r="V3072" s="9">
        <v>14.433</v>
      </c>
      <c r="W3072" s="9">
        <v>13.648999999999999</v>
      </c>
      <c r="X3072" s="9">
        <v>14.496</v>
      </c>
      <c r="Y3072" s="9">
        <v>15.042</v>
      </c>
    </row>
    <row r="3073" spans="1:25" hidden="1" x14ac:dyDescent="0.3">
      <c r="A3073" t="s">
        <v>3335</v>
      </c>
      <c r="B3073" t="s">
        <v>3336</v>
      </c>
      <c r="C3073" t="s">
        <v>3339</v>
      </c>
      <c r="D3073" t="s">
        <v>29</v>
      </c>
      <c r="E3073" s="52">
        <f>Transportation!E3073/1000000</f>
        <v>1.9000000000000001E-5</v>
      </c>
      <c r="F3073" s="55">
        <f t="shared" si="331"/>
        <v>4.5934065934065983E-6</v>
      </c>
      <c r="G3073" s="57">
        <f t="shared" si="332"/>
        <v>4.5934065934065986E-7</v>
      </c>
      <c r="H3073" s="4">
        <f t="shared" si="333"/>
        <v>7.307692307692315E-8</v>
      </c>
      <c r="I3073">
        <v>471300</v>
      </c>
      <c r="J3073">
        <f t="shared" si="335"/>
        <v>1.1918992679821769</v>
      </c>
      <c r="K3073" s="50">
        <f t="shared" si="338"/>
        <v>1169.8187944504375</v>
      </c>
      <c r="L3073" s="53">
        <f t="shared" si="334"/>
        <v>12.548755482995421</v>
      </c>
      <c r="M3073">
        <v>61.5</v>
      </c>
      <c r="N3073">
        <v>60.1</v>
      </c>
      <c r="O3073">
        <v>377</v>
      </c>
      <c r="P3073">
        <v>46.21</v>
      </c>
      <c r="Q3073">
        <v>6.12</v>
      </c>
      <c r="R3073" s="7">
        <v>6.2747000000000002</v>
      </c>
      <c r="S3073" s="8">
        <v>533260</v>
      </c>
      <c r="T3073">
        <v>6</v>
      </c>
      <c r="U3073" s="9">
        <v>15.627000000000001</v>
      </c>
      <c r="V3073" s="9">
        <v>15.628</v>
      </c>
      <c r="W3073" s="9">
        <v>14.247999999999999</v>
      </c>
      <c r="X3073" s="9">
        <v>15.19</v>
      </c>
      <c r="Y3073" s="9">
        <v>16.423999999999999</v>
      </c>
    </row>
    <row r="3074" spans="1:25" hidden="1" x14ac:dyDescent="0.3">
      <c r="A3074" t="s">
        <v>3335</v>
      </c>
      <c r="B3074" t="s">
        <v>3336</v>
      </c>
      <c r="C3074" t="s">
        <v>3340</v>
      </c>
      <c r="D3074" t="s">
        <v>29</v>
      </c>
      <c r="E3074" s="52">
        <f>Transportation!E3074/1000000</f>
        <v>9.980000000000001E-6</v>
      </c>
      <c r="F3074" s="55">
        <f t="shared" ref="F3074:F3137" si="339">0.241758241758242*E3074</f>
        <v>2.4127472527472555E-6</v>
      </c>
      <c r="G3074" s="57">
        <f t="shared" ref="G3074:G3137" si="340">0.0241758241758242*E3074</f>
        <v>2.4127472527472553E-7</v>
      </c>
      <c r="H3074" s="4">
        <f t="shared" ref="H3074:H3137" si="341">0.00384615384615385*E3074</f>
        <v>3.8384615384615422E-8</v>
      </c>
      <c r="I3074">
        <v>311400</v>
      </c>
      <c r="J3074">
        <f t="shared" si="335"/>
        <v>0.94753513969171488</v>
      </c>
      <c r="K3074" s="50">
        <f t="shared" si="338"/>
        <v>772.92928621231954</v>
      </c>
      <c r="L3074" s="53">
        <f t="shared" ref="L3074:L3137" si="342">(J3074/10)*K3074*0.09</f>
        <v>6.5913989326470688</v>
      </c>
      <c r="M3074">
        <v>51.400000000000006</v>
      </c>
      <c r="N3074">
        <v>43.400000000000006</v>
      </c>
      <c r="O3074">
        <v>578</v>
      </c>
      <c r="P3074">
        <v>46.53</v>
      </c>
      <c r="Q3074">
        <v>6.59</v>
      </c>
      <c r="R3074" s="7">
        <v>13.308</v>
      </c>
      <c r="S3074" s="8">
        <v>253470</v>
      </c>
      <c r="T3074">
        <v>5</v>
      </c>
      <c r="U3074" s="9">
        <v>14.092000000000001</v>
      </c>
      <c r="V3074" s="9">
        <v>14.087999999999999</v>
      </c>
      <c r="W3074" s="9">
        <v>12.747999999999999</v>
      </c>
      <c r="X3074" s="9">
        <v>13.898999999999999</v>
      </c>
      <c r="Y3074" s="9">
        <v>14.347</v>
      </c>
    </row>
    <row r="3075" spans="1:25" hidden="1" x14ac:dyDescent="0.3">
      <c r="A3075" t="s">
        <v>3335</v>
      </c>
      <c r="B3075" t="s">
        <v>3336</v>
      </c>
      <c r="C3075" t="s">
        <v>3341</v>
      </c>
      <c r="D3075" t="s">
        <v>29</v>
      </c>
      <c r="E3075" s="52">
        <f>Transportation!E3075/1000000</f>
        <v>1.0499999999999999E-5</v>
      </c>
      <c r="F3075" s="55">
        <f t="shared" si="339"/>
        <v>2.538461538461541E-6</v>
      </c>
      <c r="G3075" s="57">
        <f t="shared" si="340"/>
        <v>2.5384615384615408E-7</v>
      </c>
      <c r="H3075" s="4">
        <f t="shared" si="341"/>
        <v>4.038461538461542E-8</v>
      </c>
      <c r="I3075">
        <v>120800</v>
      </c>
      <c r="J3075">
        <f t="shared" ref="J3075:J3138" si="343">((591307500000)*E3075)/(20*I3075)</f>
        <v>2.5698380587748346</v>
      </c>
      <c r="K3075" s="50">
        <f t="shared" si="338"/>
        <v>299.83897808107963</v>
      </c>
      <c r="L3075" s="53">
        <f t="shared" si="342"/>
        <v>6.934838556392207</v>
      </c>
      <c r="M3075">
        <v>20.700000000000003</v>
      </c>
      <c r="N3075">
        <v>26.6</v>
      </c>
      <c r="O3075">
        <v>358</v>
      </c>
      <c r="P3075">
        <v>46.01</v>
      </c>
      <c r="Q3075">
        <v>8.94</v>
      </c>
      <c r="R3075" s="7">
        <v>13.484999999999999</v>
      </c>
      <c r="S3075" s="8">
        <v>145910</v>
      </c>
      <c r="T3075">
        <v>4</v>
      </c>
      <c r="U3075" s="9">
        <v>21.981999999999999</v>
      </c>
      <c r="V3075" s="9">
        <v>22.507999999999999</v>
      </c>
      <c r="W3075" s="9">
        <v>21.765000000000001</v>
      </c>
      <c r="X3075" s="9">
        <v>23.245000000000001</v>
      </c>
      <c r="Y3075" s="9">
        <v>25.247</v>
      </c>
    </row>
    <row r="3076" spans="1:25" hidden="1" x14ac:dyDescent="0.3">
      <c r="A3076" t="s">
        <v>3335</v>
      </c>
      <c r="B3076" t="s">
        <v>3336</v>
      </c>
      <c r="C3076" t="s">
        <v>3342</v>
      </c>
      <c r="D3076" t="s">
        <v>29</v>
      </c>
      <c r="E3076" s="52">
        <f>Transportation!E3076/1000000</f>
        <v>1.2300000000000001E-5</v>
      </c>
      <c r="F3076" s="55">
        <f t="shared" si="339"/>
        <v>2.9736263736263771E-6</v>
      </c>
      <c r="G3076" s="57">
        <f t="shared" si="340"/>
        <v>2.9736263736263767E-7</v>
      </c>
      <c r="H3076" s="4">
        <f t="shared" si="341"/>
        <v>4.7307692307692358E-8</v>
      </c>
      <c r="I3076">
        <v>196600</v>
      </c>
      <c r="J3076">
        <f t="shared" si="343"/>
        <v>1.8497157299084437</v>
      </c>
      <c r="K3076" s="50">
        <f t="shared" si="338"/>
        <v>487.9829726054657</v>
      </c>
      <c r="L3076" s="53">
        <f t="shared" si="342"/>
        <v>8.1236680232022991</v>
      </c>
      <c r="M3076">
        <v>28</v>
      </c>
      <c r="N3076">
        <v>37.200000000000003</v>
      </c>
      <c r="O3076">
        <v>424</v>
      </c>
      <c r="P3076">
        <v>47.05</v>
      </c>
      <c r="Q3076">
        <v>8.2899999999999991</v>
      </c>
      <c r="R3076" s="7">
        <v>11.412000000000001</v>
      </c>
      <c r="S3076" s="8">
        <v>150000</v>
      </c>
      <c r="T3076">
        <v>2</v>
      </c>
      <c r="U3076" s="9">
        <v>14.532999999999999</v>
      </c>
      <c r="V3076" s="9">
        <v>14.56</v>
      </c>
      <c r="W3076" s="9">
        <v>14.446999999999999</v>
      </c>
      <c r="X3076" s="9">
        <v>14.596</v>
      </c>
      <c r="Y3076" s="9">
        <v>14.744999999999999</v>
      </c>
    </row>
    <row r="3077" spans="1:25" hidden="1" x14ac:dyDescent="0.3">
      <c r="A3077" t="s">
        <v>3335</v>
      </c>
      <c r="B3077" t="s">
        <v>3336</v>
      </c>
      <c r="C3077" t="s">
        <v>3343</v>
      </c>
      <c r="D3077" t="s">
        <v>29</v>
      </c>
      <c r="E3077" s="52">
        <f>Transportation!E3077/1000000</f>
        <v>9.8400000000000007E-6</v>
      </c>
      <c r="F3077" s="55">
        <f t="shared" si="339"/>
        <v>2.3789010989011013E-6</v>
      </c>
      <c r="G3077" s="57">
        <f t="shared" si="340"/>
        <v>2.3789010989011015E-7</v>
      </c>
      <c r="H3077" s="4">
        <f t="shared" si="341"/>
        <v>3.7846153846153885E-8</v>
      </c>
      <c r="I3077">
        <v>101900</v>
      </c>
      <c r="J3077">
        <f t="shared" si="343"/>
        <v>2.8549881256133469</v>
      </c>
      <c r="K3077" s="50">
        <f t="shared" si="338"/>
        <v>252.92708498726836</v>
      </c>
      <c r="L3077" s="53">
        <f t="shared" si="342"/>
        <v>6.4989344185618405</v>
      </c>
      <c r="M3077">
        <v>13.3</v>
      </c>
      <c r="N3077">
        <v>27.900000000000002</v>
      </c>
      <c r="O3077">
        <v>379</v>
      </c>
      <c r="P3077">
        <v>47.35</v>
      </c>
      <c r="Q3077">
        <v>7.9</v>
      </c>
      <c r="R3077" s="7">
        <v>13.579000000000001</v>
      </c>
      <c r="S3077">
        <v>82438</v>
      </c>
      <c r="T3077">
        <v>2</v>
      </c>
      <c r="U3077" s="9">
        <v>13.372</v>
      </c>
      <c r="V3077" s="9">
        <v>13.295</v>
      </c>
      <c r="W3077" s="9">
        <v>12.999000000000001</v>
      </c>
      <c r="X3077" s="9">
        <v>13.249000000000001</v>
      </c>
      <c r="Y3077" s="9">
        <v>13.5</v>
      </c>
    </row>
    <row r="3078" spans="1:25" hidden="1" x14ac:dyDescent="0.3">
      <c r="A3078" t="s">
        <v>3335</v>
      </c>
      <c r="B3078" t="s">
        <v>3336</v>
      </c>
      <c r="C3078" t="s">
        <v>3344</v>
      </c>
      <c r="D3078" t="s">
        <v>29</v>
      </c>
      <c r="E3078" s="52">
        <f>Transportation!E3078/1000000</f>
        <v>7.6599999999999995E-6</v>
      </c>
      <c r="F3078" s="55">
        <f t="shared" si="339"/>
        <v>1.8518681318681337E-6</v>
      </c>
      <c r="G3078" s="57">
        <f t="shared" si="340"/>
        <v>1.8518681318681337E-7</v>
      </c>
      <c r="H3078" s="4">
        <f t="shared" si="341"/>
        <v>2.9461538461538487E-8</v>
      </c>
      <c r="I3078">
        <v>146400</v>
      </c>
      <c r="J3078">
        <f t="shared" si="343"/>
        <v>1.5469315061475408</v>
      </c>
      <c r="K3078" s="50">
        <f t="shared" si="338"/>
        <v>363.38101317110977</v>
      </c>
      <c r="L3078" s="53">
        <f t="shared" si="342"/>
        <v>5.0591298420918376</v>
      </c>
      <c r="M3078">
        <v>25.400000000000002</v>
      </c>
      <c r="N3078">
        <v>29.1</v>
      </c>
      <c r="O3078">
        <v>533</v>
      </c>
      <c r="P3078">
        <v>47.42</v>
      </c>
      <c r="Q3078">
        <v>9.34</v>
      </c>
      <c r="R3078" s="7">
        <v>18.358000000000001</v>
      </c>
      <c r="S3078" s="8">
        <v>181620</v>
      </c>
      <c r="T3078">
        <v>5</v>
      </c>
      <c r="U3078" s="9">
        <v>13.337</v>
      </c>
      <c r="V3078" s="9">
        <v>13.21</v>
      </c>
      <c r="W3078" s="9">
        <v>11.993</v>
      </c>
      <c r="X3078" s="9">
        <v>13.35</v>
      </c>
      <c r="Y3078" s="9">
        <v>13.45</v>
      </c>
    </row>
    <row r="3079" spans="1:25" hidden="1" x14ac:dyDescent="0.3">
      <c r="A3079" t="s">
        <v>3335</v>
      </c>
      <c r="B3079" t="s">
        <v>3336</v>
      </c>
      <c r="C3079" t="s">
        <v>3345</v>
      </c>
      <c r="D3079" t="s">
        <v>29</v>
      </c>
      <c r="E3079" s="52">
        <f>Transportation!E3079/1000000</f>
        <v>6.9099999999999999E-6</v>
      </c>
      <c r="F3079" s="55">
        <f t="shared" si="339"/>
        <v>1.6705494505494522E-6</v>
      </c>
      <c r="G3079" s="57">
        <f t="shared" si="340"/>
        <v>1.6705494505494522E-7</v>
      </c>
      <c r="H3079" s="4">
        <f t="shared" si="341"/>
        <v>2.6576923076923101E-8</v>
      </c>
      <c r="I3079">
        <v>123400</v>
      </c>
      <c r="J3079">
        <f t="shared" si="343"/>
        <v>1.655565164100486</v>
      </c>
      <c r="K3079" s="50">
        <f t="shared" si="338"/>
        <v>306.29246601991082</v>
      </c>
      <c r="L3079" s="53">
        <f t="shared" si="342"/>
        <v>4.5637842309209651</v>
      </c>
      <c r="M3079">
        <v>34.200000000000003</v>
      </c>
      <c r="N3079">
        <v>21.1</v>
      </c>
      <c r="O3079">
        <v>399</v>
      </c>
      <c r="P3079">
        <v>47.51</v>
      </c>
      <c r="Q3079">
        <v>8.73</v>
      </c>
      <c r="R3079" s="7">
        <v>18.923999999999999</v>
      </c>
      <c r="S3079" s="8">
        <v>221010</v>
      </c>
      <c r="T3079">
        <v>5</v>
      </c>
      <c r="U3079" s="9">
        <v>14.643000000000001</v>
      </c>
      <c r="V3079" s="9">
        <v>14.558</v>
      </c>
      <c r="W3079" s="9">
        <v>13.898999999999999</v>
      </c>
      <c r="X3079" s="9">
        <v>14.297000000000001</v>
      </c>
      <c r="Y3079" s="9">
        <v>14.794</v>
      </c>
    </row>
    <row r="3080" spans="1:25" hidden="1" x14ac:dyDescent="0.3">
      <c r="A3080" t="s">
        <v>3335</v>
      </c>
      <c r="B3080" t="s">
        <v>3336</v>
      </c>
      <c r="C3080" t="s">
        <v>3346</v>
      </c>
      <c r="D3080" t="s">
        <v>29</v>
      </c>
      <c r="E3080" s="52">
        <f>Transportation!E3080/1000000</f>
        <v>1.91E-5</v>
      </c>
      <c r="F3080" s="55">
        <f t="shared" si="339"/>
        <v>4.6175824175824221E-6</v>
      </c>
      <c r="G3080" s="57">
        <f t="shared" si="340"/>
        <v>4.6175824175824224E-7</v>
      </c>
      <c r="H3080" s="4">
        <f t="shared" si="341"/>
        <v>7.346153846153853E-8</v>
      </c>
      <c r="I3080">
        <v>1081000</v>
      </c>
      <c r="J3080">
        <f t="shared" si="343"/>
        <v>0.52238544172062906</v>
      </c>
      <c r="K3080" s="50">
        <f t="shared" si="338"/>
        <v>2683.16171610635</v>
      </c>
      <c r="L3080" s="53">
        <f t="shared" si="342"/>
        <v>12.614801564484869</v>
      </c>
      <c r="M3080">
        <v>269</v>
      </c>
      <c r="N3080">
        <v>65.900000000000006</v>
      </c>
      <c r="O3080">
        <v>399</v>
      </c>
      <c r="P3080">
        <v>47.4</v>
      </c>
      <c r="Q3080">
        <v>8.52</v>
      </c>
      <c r="R3080" s="7">
        <v>6.0594999999999999</v>
      </c>
      <c r="S3080" s="8">
        <v>1250000</v>
      </c>
      <c r="T3080">
        <v>18</v>
      </c>
      <c r="U3080" s="9">
        <v>14.743</v>
      </c>
      <c r="V3080" s="9">
        <v>14.606999999999999</v>
      </c>
      <c r="W3080" s="9">
        <v>13.898999999999999</v>
      </c>
      <c r="X3080" s="9">
        <v>14.347</v>
      </c>
      <c r="Y3080" s="9">
        <v>14.893000000000001</v>
      </c>
    </row>
    <row r="3081" spans="1:25" hidden="1" x14ac:dyDescent="0.3">
      <c r="A3081" t="s">
        <v>3347</v>
      </c>
      <c r="B3081" t="s">
        <v>3348</v>
      </c>
      <c r="C3081" t="s">
        <v>3352</v>
      </c>
      <c r="D3081" t="s">
        <v>108</v>
      </c>
      <c r="E3081" s="52">
        <f>Transportation!E3081/1000000</f>
        <v>4.1100000000000003E-5</v>
      </c>
      <c r="F3081" s="55">
        <f t="shared" si="339"/>
        <v>9.9362637362637472E-6</v>
      </c>
      <c r="G3081" s="57">
        <f t="shared" si="340"/>
        <v>9.9362637362637468E-7</v>
      </c>
      <c r="H3081" s="4">
        <f t="shared" si="341"/>
        <v>1.5807692307692325E-7</v>
      </c>
      <c r="I3081">
        <v>2188000</v>
      </c>
      <c r="J3081">
        <f t="shared" si="343"/>
        <v>0.55536421960694693</v>
      </c>
      <c r="K3081" s="50">
        <f t="shared" ref="K3081:K3090" si="344">I3081*CVDSYR</f>
        <v>4814.2178390366234</v>
      </c>
      <c r="L3081" s="53">
        <f t="shared" si="342"/>
        <v>24.062798998749749</v>
      </c>
      <c r="M3081">
        <v>151</v>
      </c>
      <c r="N3081">
        <v>178</v>
      </c>
      <c r="O3081">
        <v>513</v>
      </c>
      <c r="P3081">
        <v>36.21</v>
      </c>
      <c r="Q3081">
        <v>37.159999999999997</v>
      </c>
      <c r="R3081" s="7">
        <v>2.8795999999999999</v>
      </c>
      <c r="S3081">
        <v>69628</v>
      </c>
      <c r="T3081">
        <v>8</v>
      </c>
      <c r="U3081" s="9">
        <v>23.370999999999999</v>
      </c>
      <c r="V3081" s="9">
        <v>23.367999999999999</v>
      </c>
      <c r="W3081" s="9">
        <v>23.152999999999999</v>
      </c>
      <c r="X3081" s="9">
        <v>23.295999999999999</v>
      </c>
      <c r="Y3081" s="9">
        <v>23.63</v>
      </c>
    </row>
    <row r="3082" spans="1:25" hidden="1" x14ac:dyDescent="0.3">
      <c r="A3082" t="s">
        <v>3347</v>
      </c>
      <c r="B3082" t="s">
        <v>3348</v>
      </c>
      <c r="C3082" t="s">
        <v>3349</v>
      </c>
      <c r="D3082" t="s">
        <v>108</v>
      </c>
      <c r="E3082" s="52">
        <f>Transportation!E3082/1000000</f>
        <v>9.2299999999999997E-6</v>
      </c>
      <c r="F3082" s="55">
        <f t="shared" si="339"/>
        <v>2.2314285714285736E-6</v>
      </c>
      <c r="G3082" s="57">
        <f t="shared" si="340"/>
        <v>2.2314285714285736E-7</v>
      </c>
      <c r="H3082" s="4">
        <f t="shared" si="341"/>
        <v>3.5500000000000033E-8</v>
      </c>
      <c r="I3082">
        <v>154200</v>
      </c>
      <c r="J3082">
        <f t="shared" si="343"/>
        <v>1.7697043531128402</v>
      </c>
      <c r="K3082" s="50">
        <f t="shared" si="344"/>
        <v>339.28354240376933</v>
      </c>
      <c r="L3082" s="53">
        <f t="shared" si="342"/>
        <v>5.4038840573834594</v>
      </c>
      <c r="M3082">
        <v>28.200000000000003</v>
      </c>
      <c r="N3082">
        <v>29.1</v>
      </c>
      <c r="O3082">
        <v>423</v>
      </c>
      <c r="P3082">
        <v>36.520000000000003</v>
      </c>
      <c r="Q3082">
        <v>40.75</v>
      </c>
      <c r="R3082" s="7">
        <v>14.56</v>
      </c>
      <c r="S3082">
        <v>35520</v>
      </c>
      <c r="T3082">
        <v>2</v>
      </c>
      <c r="U3082" s="9">
        <v>23.956</v>
      </c>
      <c r="V3082" s="9">
        <v>23.728999999999999</v>
      </c>
      <c r="W3082" s="9">
        <v>22.484000000000002</v>
      </c>
      <c r="X3082" s="9">
        <v>23.271000000000001</v>
      </c>
      <c r="Y3082" s="9">
        <v>24.059000000000001</v>
      </c>
    </row>
    <row r="3083" spans="1:25" hidden="1" x14ac:dyDescent="0.3">
      <c r="A3083" t="s">
        <v>3347</v>
      </c>
      <c r="B3083" t="s">
        <v>3350</v>
      </c>
      <c r="C3083" t="s">
        <v>3351</v>
      </c>
      <c r="D3083" t="s">
        <v>108</v>
      </c>
      <c r="E3083" s="52">
        <f>Transportation!E3083/1000000</f>
        <v>1.2100000000000001E-5</v>
      </c>
      <c r="F3083" s="55">
        <f t="shared" si="339"/>
        <v>2.9252747252747287E-6</v>
      </c>
      <c r="G3083" s="57">
        <f t="shared" si="340"/>
        <v>2.9252747252747285E-7</v>
      </c>
      <c r="H3083" s="4">
        <f t="shared" si="341"/>
        <v>4.6538461538461585E-8</v>
      </c>
      <c r="I3083">
        <v>179400</v>
      </c>
      <c r="J3083">
        <f t="shared" si="343"/>
        <v>1.9940971989966558</v>
      </c>
      <c r="K3083" s="50">
        <f t="shared" si="344"/>
        <v>394.73065828298456</v>
      </c>
      <c r="L3083" s="53">
        <f t="shared" si="342"/>
        <v>7.0841817003618495</v>
      </c>
      <c r="M3083">
        <v>36.1</v>
      </c>
      <c r="N3083">
        <v>29.8</v>
      </c>
      <c r="O3083">
        <v>317</v>
      </c>
      <c r="P3083">
        <v>37.07</v>
      </c>
      <c r="Q3083">
        <v>41.24</v>
      </c>
      <c r="R3083" s="7">
        <v>10.627000000000001</v>
      </c>
      <c r="S3083">
        <v>37422</v>
      </c>
      <c r="T3083">
        <v>3</v>
      </c>
      <c r="U3083" s="9">
        <v>20.61</v>
      </c>
      <c r="V3083" s="9">
        <v>20.602</v>
      </c>
      <c r="W3083" s="9">
        <v>19.788</v>
      </c>
      <c r="X3083" s="9">
        <v>20.61</v>
      </c>
      <c r="Y3083" s="9">
        <v>20.658000000000001</v>
      </c>
    </row>
    <row r="3084" spans="1:25" hidden="1" x14ac:dyDescent="0.3">
      <c r="A3084" t="s">
        <v>3347</v>
      </c>
      <c r="B3084" t="s">
        <v>3348</v>
      </c>
      <c r="C3084" t="s">
        <v>3353</v>
      </c>
      <c r="D3084" t="s">
        <v>108</v>
      </c>
      <c r="E3084" s="52">
        <f>Transportation!E3084/1000000</f>
        <v>1.0600000000000002E-5</v>
      </c>
      <c r="F3084" s="55">
        <f t="shared" si="339"/>
        <v>2.5626373626373657E-6</v>
      </c>
      <c r="G3084" s="57">
        <f t="shared" si="340"/>
        <v>2.5626373626373657E-7</v>
      </c>
      <c r="H3084" s="4">
        <f t="shared" si="341"/>
        <v>4.0769230769230814E-8</v>
      </c>
      <c r="I3084">
        <v>223500</v>
      </c>
      <c r="J3084">
        <f t="shared" si="343"/>
        <v>1.4022057046979868</v>
      </c>
      <c r="K3084" s="50">
        <f t="shared" si="344"/>
        <v>491.76311107161121</v>
      </c>
      <c r="L3084" s="53">
        <f t="shared" si="342"/>
        <v>6.2059773573417871</v>
      </c>
      <c r="M3084">
        <v>35.300000000000004</v>
      </c>
      <c r="N3084">
        <v>37.6</v>
      </c>
      <c r="O3084">
        <v>470</v>
      </c>
      <c r="P3084">
        <v>35.96</v>
      </c>
      <c r="Q3084">
        <v>39.01</v>
      </c>
      <c r="R3084" s="7">
        <v>12.494</v>
      </c>
      <c r="S3084">
        <v>16543</v>
      </c>
      <c r="T3084">
        <v>2</v>
      </c>
      <c r="U3084" s="9">
        <v>26.643000000000001</v>
      </c>
      <c r="V3084" s="9">
        <v>26.216000000000001</v>
      </c>
      <c r="W3084" s="9">
        <v>24.059000000000001</v>
      </c>
      <c r="X3084" s="9">
        <v>25.692</v>
      </c>
      <c r="Y3084" s="9">
        <v>27.324999999999999</v>
      </c>
    </row>
    <row r="3085" spans="1:25" hidden="1" x14ac:dyDescent="0.3">
      <c r="A3085" t="s">
        <v>3347</v>
      </c>
      <c r="B3085" t="s">
        <v>3348</v>
      </c>
      <c r="C3085" t="s">
        <v>3354</v>
      </c>
      <c r="D3085" t="s">
        <v>108</v>
      </c>
      <c r="E3085" s="52">
        <f>Transportation!E3085/1000000</f>
        <v>4.0600000000000004E-5</v>
      </c>
      <c r="F3085" s="55">
        <f t="shared" si="339"/>
        <v>9.8153846153846274E-6</v>
      </c>
      <c r="G3085" s="57">
        <f t="shared" si="340"/>
        <v>9.8153846153846257E-7</v>
      </c>
      <c r="H3085" s="4">
        <f t="shared" si="341"/>
        <v>1.5615384615384631E-7</v>
      </c>
      <c r="I3085">
        <v>2105000</v>
      </c>
      <c r="J3085">
        <f t="shared" si="343"/>
        <v>0.57023953681710227</v>
      </c>
      <c r="K3085" s="50">
        <f t="shared" si="344"/>
        <v>4631.5944018153987</v>
      </c>
      <c r="L3085" s="53">
        <f t="shared" si="342"/>
        <v>23.770064217743073</v>
      </c>
      <c r="M3085">
        <v>193</v>
      </c>
      <c r="N3085">
        <v>152</v>
      </c>
      <c r="O3085">
        <v>424</v>
      </c>
      <c r="P3085">
        <v>33.5</v>
      </c>
      <c r="Q3085">
        <v>36.299999999999997</v>
      </c>
      <c r="R3085" s="7">
        <v>2.7974999999999999</v>
      </c>
      <c r="S3085">
        <v>62589</v>
      </c>
      <c r="T3085">
        <v>8</v>
      </c>
      <c r="U3085" s="9">
        <v>25.187999999999999</v>
      </c>
      <c r="V3085" s="9">
        <v>25.126000000000001</v>
      </c>
      <c r="W3085" s="9">
        <v>20.946999999999999</v>
      </c>
      <c r="X3085" s="9">
        <v>24.843</v>
      </c>
      <c r="Y3085" s="9">
        <v>25.72</v>
      </c>
    </row>
    <row r="3086" spans="1:25" hidden="1" x14ac:dyDescent="0.3">
      <c r="A3086" t="s">
        <v>3347</v>
      </c>
      <c r="B3086" t="s">
        <v>3348</v>
      </c>
      <c r="C3086" t="s">
        <v>3355</v>
      </c>
      <c r="D3086" t="s">
        <v>108</v>
      </c>
      <c r="E3086" s="52">
        <f>Transportation!E3086/1000000</f>
        <v>1.1200000000000001E-5</v>
      </c>
      <c r="F3086" s="55">
        <f t="shared" si="339"/>
        <v>2.7076923076923106E-6</v>
      </c>
      <c r="G3086" s="57">
        <f t="shared" si="340"/>
        <v>2.7076923076923106E-7</v>
      </c>
      <c r="H3086" s="4">
        <f t="shared" si="341"/>
        <v>4.307692307692312E-8</v>
      </c>
      <c r="I3086">
        <v>191300</v>
      </c>
      <c r="J3086">
        <f t="shared" si="343"/>
        <v>1.7309576581285941</v>
      </c>
      <c r="K3086" s="50">
        <f t="shared" si="344"/>
        <v>420.91401855928063</v>
      </c>
      <c r="L3086" s="53">
        <f t="shared" si="342"/>
        <v>6.5572590945498117</v>
      </c>
      <c r="M3086">
        <v>25.400000000000002</v>
      </c>
      <c r="N3086">
        <v>38</v>
      </c>
      <c r="O3086">
        <v>471</v>
      </c>
      <c r="P3086">
        <v>35.340000000000003</v>
      </c>
      <c r="Q3086">
        <v>40.15</v>
      </c>
      <c r="R3086" s="7">
        <v>12.417</v>
      </c>
      <c r="S3086">
        <v>5931.5</v>
      </c>
      <c r="T3086">
        <v>2</v>
      </c>
      <c r="U3086" s="9">
        <v>25.486999999999998</v>
      </c>
      <c r="V3086" s="9">
        <v>25.524999999999999</v>
      </c>
      <c r="W3086" s="9">
        <v>25.483000000000001</v>
      </c>
      <c r="X3086" s="9">
        <v>25.744</v>
      </c>
      <c r="Y3086" s="9">
        <v>26.004000000000001</v>
      </c>
    </row>
    <row r="3087" spans="1:25" hidden="1" x14ac:dyDescent="0.3">
      <c r="A3087" t="s">
        <v>3347</v>
      </c>
      <c r="B3087" t="s">
        <v>3348</v>
      </c>
      <c r="C3087" t="s">
        <v>3356</v>
      </c>
      <c r="D3087" t="s">
        <v>108</v>
      </c>
      <c r="E3087" s="52">
        <f>Transportation!E3087/1000000</f>
        <v>2.1999999999999999E-5</v>
      </c>
      <c r="F3087" s="55">
        <f t="shared" si="339"/>
        <v>5.3186813186813243E-6</v>
      </c>
      <c r="G3087" s="57">
        <f t="shared" si="340"/>
        <v>5.3186813186813239E-7</v>
      </c>
      <c r="H3087" s="4">
        <f t="shared" si="341"/>
        <v>8.4615384615384693E-8</v>
      </c>
      <c r="I3087">
        <v>364100</v>
      </c>
      <c r="J3087">
        <f t="shared" si="343"/>
        <v>1.7864274924471299</v>
      </c>
      <c r="K3087" s="50">
        <f t="shared" si="344"/>
        <v>801.12281315961354</v>
      </c>
      <c r="L3087" s="53">
        <f t="shared" si="342"/>
        <v>12.88033036429427</v>
      </c>
      <c r="M3087">
        <v>37.4</v>
      </c>
      <c r="N3087">
        <v>59.5</v>
      </c>
      <c r="O3087">
        <v>313</v>
      </c>
      <c r="P3087">
        <v>35.14</v>
      </c>
      <c r="Q3087">
        <v>36.76</v>
      </c>
      <c r="R3087" s="7">
        <v>5.2596999999999996</v>
      </c>
      <c r="S3087" s="8">
        <v>117870</v>
      </c>
      <c r="T3087">
        <v>3</v>
      </c>
      <c r="U3087" s="9">
        <v>25.245000000000001</v>
      </c>
      <c r="V3087" s="9">
        <v>25.22</v>
      </c>
      <c r="W3087" s="9">
        <v>24.771999999999998</v>
      </c>
      <c r="X3087" s="9">
        <v>24.962</v>
      </c>
      <c r="Y3087" s="9">
        <v>25.247</v>
      </c>
    </row>
    <row r="3088" spans="1:25" hidden="1" x14ac:dyDescent="0.3">
      <c r="A3088" t="s">
        <v>3347</v>
      </c>
      <c r="B3088" t="s">
        <v>3348</v>
      </c>
      <c r="C3088" t="s">
        <v>3357</v>
      </c>
      <c r="D3088" t="s">
        <v>108</v>
      </c>
      <c r="E3088" s="52">
        <f>Transportation!E3088/1000000</f>
        <v>2.0100000000000001E-5</v>
      </c>
      <c r="F3088" s="55">
        <f t="shared" si="339"/>
        <v>4.8593406593406644E-6</v>
      </c>
      <c r="G3088" s="57">
        <f t="shared" si="340"/>
        <v>4.8593406593406642E-7</v>
      </c>
      <c r="H3088" s="4">
        <f t="shared" si="341"/>
        <v>7.7307692307692382E-8</v>
      </c>
      <c r="I3088">
        <v>797000</v>
      </c>
      <c r="J3088">
        <f t="shared" si="343"/>
        <v>0.74562614491844414</v>
      </c>
      <c r="K3088" s="50">
        <f t="shared" si="344"/>
        <v>1753.6250537989893</v>
      </c>
      <c r="L3088" s="53">
        <f t="shared" si="342"/>
        <v>11.767938196468855</v>
      </c>
      <c r="M3088">
        <v>104</v>
      </c>
      <c r="N3088">
        <v>78.300000000000011</v>
      </c>
      <c r="O3088">
        <v>435</v>
      </c>
      <c r="P3088">
        <v>34.74</v>
      </c>
      <c r="Q3088">
        <v>36.700000000000003</v>
      </c>
      <c r="R3088" s="7">
        <v>5.5552999999999999</v>
      </c>
      <c r="S3088">
        <v>9560.5</v>
      </c>
      <c r="T3088">
        <v>6</v>
      </c>
      <c r="U3088" s="9">
        <v>22.341000000000001</v>
      </c>
      <c r="V3088" s="9">
        <v>22.411999999999999</v>
      </c>
      <c r="W3088" s="9">
        <v>21.812999999999999</v>
      </c>
      <c r="X3088" s="9">
        <v>23.081</v>
      </c>
      <c r="Y3088" s="9">
        <v>25.294</v>
      </c>
    </row>
    <row r="3089" spans="1:25" hidden="1" x14ac:dyDescent="0.3">
      <c r="A3089" t="s">
        <v>3347</v>
      </c>
      <c r="B3089" t="s">
        <v>3348</v>
      </c>
      <c r="C3089" t="s">
        <v>3358</v>
      </c>
      <c r="D3089" t="s">
        <v>108</v>
      </c>
      <c r="E3089" s="52">
        <f>Transportation!E3089/1000000</f>
        <v>1.7100000000000002E-5</v>
      </c>
      <c r="F3089" s="55">
        <f t="shared" si="339"/>
        <v>4.1340659340659392E-6</v>
      </c>
      <c r="G3089" s="57">
        <f t="shared" si="340"/>
        <v>4.1340659340659389E-7</v>
      </c>
      <c r="H3089" s="4">
        <f t="shared" si="341"/>
        <v>6.5769230769230839E-8</v>
      </c>
      <c r="I3089">
        <v>101000</v>
      </c>
      <c r="J3089">
        <f t="shared" si="343"/>
        <v>5.005622896039605</v>
      </c>
      <c r="K3089" s="50">
        <f t="shared" si="344"/>
        <v>222.22851999209274</v>
      </c>
      <c r="L3089" s="53">
        <f t="shared" si="342"/>
        <v>10.011529510428732</v>
      </c>
      <c r="M3089">
        <v>5.17</v>
      </c>
      <c r="N3089">
        <v>44.400000000000006</v>
      </c>
      <c r="O3089">
        <v>332</v>
      </c>
      <c r="P3089">
        <v>35.93</v>
      </c>
      <c r="Q3089">
        <v>36.64</v>
      </c>
      <c r="R3089" s="7">
        <v>7.4785000000000004</v>
      </c>
      <c r="S3089">
        <v>17953</v>
      </c>
      <c r="T3089">
        <v>1</v>
      </c>
      <c r="U3089" s="9">
        <v>22.675000000000001</v>
      </c>
      <c r="V3089" s="9">
        <v>22.675000000000001</v>
      </c>
      <c r="W3089" s="9">
        <v>22.675000000000001</v>
      </c>
      <c r="X3089" s="9">
        <v>22.675000000000001</v>
      </c>
      <c r="Y3089" s="9">
        <v>22.675000000000001</v>
      </c>
    </row>
    <row r="3090" spans="1:25" hidden="1" x14ac:dyDescent="0.3">
      <c r="A3090" t="s">
        <v>3347</v>
      </c>
      <c r="B3090" t="s">
        <v>3348</v>
      </c>
      <c r="C3090" t="s">
        <v>3359</v>
      </c>
      <c r="D3090" t="s">
        <v>108</v>
      </c>
      <c r="E3090" s="52">
        <f>Transportation!E3090/1000000</f>
        <v>8.7599999999999991E-6</v>
      </c>
      <c r="F3090" s="55">
        <f t="shared" si="339"/>
        <v>2.1178021978021996E-6</v>
      </c>
      <c r="G3090" s="57">
        <f t="shared" si="340"/>
        <v>2.1178021978021998E-7</v>
      </c>
      <c r="H3090" s="4">
        <f t="shared" si="341"/>
        <v>3.3692307692307719E-8</v>
      </c>
      <c r="I3090">
        <v>380300</v>
      </c>
      <c r="J3090">
        <f t="shared" si="343"/>
        <v>0.68102204838285552</v>
      </c>
      <c r="K3090" s="50">
        <f t="shared" si="344"/>
        <v>836.76738765339474</v>
      </c>
      <c r="L3090" s="53">
        <f t="shared" si="342"/>
        <v>5.1287133632371722</v>
      </c>
      <c r="M3090">
        <v>52.1</v>
      </c>
      <c r="N3090">
        <v>52.7</v>
      </c>
      <c r="O3090">
        <v>758</v>
      </c>
      <c r="P3090">
        <v>35.54</v>
      </c>
      <c r="Q3090">
        <v>35.81</v>
      </c>
      <c r="R3090" s="7">
        <v>14.391</v>
      </c>
      <c r="S3090">
        <v>97583</v>
      </c>
      <c r="T3090">
        <v>5</v>
      </c>
      <c r="U3090" s="9">
        <v>19.643000000000001</v>
      </c>
      <c r="V3090" s="9">
        <v>11.154999999999999</v>
      </c>
      <c r="W3090" s="9">
        <v>18.088000000000001</v>
      </c>
      <c r="X3090" s="9">
        <v>18.866</v>
      </c>
      <c r="Y3090" s="9">
        <v>19.643000000000001</v>
      </c>
    </row>
    <row r="3091" spans="1:25" hidden="1" x14ac:dyDescent="0.3">
      <c r="A3091" t="s">
        <v>3360</v>
      </c>
      <c r="B3091" t="s">
        <v>3361</v>
      </c>
      <c r="C3091" t="s">
        <v>3362</v>
      </c>
      <c r="D3091" t="s">
        <v>14</v>
      </c>
      <c r="E3091" s="52">
        <f>Transportation!E3091/1000000</f>
        <v>1.4E-5</v>
      </c>
      <c r="F3091" s="55">
        <f t="shared" si="339"/>
        <v>3.3846153846153881E-6</v>
      </c>
      <c r="G3091" s="57">
        <f t="shared" si="340"/>
        <v>3.3846153846153882E-7</v>
      </c>
      <c r="H3091" s="4">
        <f t="shared" si="341"/>
        <v>5.3846153846153896E-8</v>
      </c>
      <c r="I3091">
        <v>562000</v>
      </c>
      <c r="J3091">
        <f t="shared" si="343"/>
        <v>0.73650400355871881</v>
      </c>
      <c r="K3091" s="50">
        <f>I3091*CVDTJK</f>
        <v>1138.203765598538</v>
      </c>
      <c r="L3091" s="53">
        <f t="shared" si="342"/>
        <v>7.5446246720603938</v>
      </c>
      <c r="M3091">
        <v>195</v>
      </c>
      <c r="N3091">
        <v>40.300000000000004</v>
      </c>
      <c r="O3091">
        <v>331</v>
      </c>
      <c r="P3091">
        <v>38.54</v>
      </c>
      <c r="Q3091">
        <v>68.77</v>
      </c>
      <c r="R3091" s="7">
        <v>8.2234999999999996</v>
      </c>
      <c r="S3091" s="8">
        <v>412510</v>
      </c>
      <c r="T3091">
        <v>9</v>
      </c>
      <c r="U3091" s="9">
        <v>21.167999999999999</v>
      </c>
      <c r="V3091" s="9">
        <v>21.152000000000001</v>
      </c>
      <c r="W3091" s="9">
        <v>20.03</v>
      </c>
      <c r="X3091" s="9">
        <v>21.236000000000001</v>
      </c>
      <c r="Y3091" s="9">
        <v>21.765000000000001</v>
      </c>
    </row>
    <row r="3092" spans="1:25" hidden="1" x14ac:dyDescent="0.3">
      <c r="A3092" t="s">
        <v>3360</v>
      </c>
      <c r="B3092" t="s">
        <v>3361</v>
      </c>
      <c r="C3092" t="s">
        <v>3363</v>
      </c>
      <c r="D3092" t="s">
        <v>14</v>
      </c>
      <c r="E3092" s="52">
        <f>Transportation!E3092/1000000</f>
        <v>3.41E-6</v>
      </c>
      <c r="F3092" s="55">
        <f t="shared" si="339"/>
        <v>8.2439560439560529E-7</v>
      </c>
      <c r="G3092" s="57">
        <f t="shared" si="340"/>
        <v>8.2439560439560529E-8</v>
      </c>
      <c r="H3092" s="4">
        <f t="shared" si="341"/>
        <v>1.3115384615384628E-8</v>
      </c>
      <c r="I3092">
        <v>149000</v>
      </c>
      <c r="J3092">
        <f t="shared" si="343"/>
        <v>0.67663039429530203</v>
      </c>
      <c r="K3092" s="50">
        <f>I3092*CVDTJK</f>
        <v>301.76576703591132</v>
      </c>
      <c r="L3092" s="53">
        <f t="shared" si="342"/>
        <v>1.8376550094089963</v>
      </c>
      <c r="M3092">
        <v>191</v>
      </c>
      <c r="N3092">
        <v>10.8</v>
      </c>
      <c r="O3092">
        <v>338</v>
      </c>
      <c r="P3092">
        <v>40.26</v>
      </c>
      <c r="Q3092">
        <v>69.7</v>
      </c>
      <c r="R3092" s="7">
        <v>31.367000000000001</v>
      </c>
      <c r="S3092" s="8">
        <v>362230</v>
      </c>
      <c r="T3092">
        <v>9</v>
      </c>
      <c r="U3092" s="9">
        <v>18.010999999999999</v>
      </c>
      <c r="V3092" s="9">
        <v>17.896999999999998</v>
      </c>
      <c r="W3092" s="9">
        <v>16.914999999999999</v>
      </c>
      <c r="X3092" s="9">
        <v>17.795000000000002</v>
      </c>
      <c r="Y3092" s="9">
        <v>18.332000000000001</v>
      </c>
    </row>
    <row r="3093" spans="1:25" hidden="1" x14ac:dyDescent="0.3">
      <c r="A3093" t="s">
        <v>3364</v>
      </c>
      <c r="B3093" t="s">
        <v>3365</v>
      </c>
      <c r="C3093" t="s">
        <v>3366</v>
      </c>
      <c r="D3093" t="s">
        <v>69</v>
      </c>
      <c r="E3093" s="52">
        <f>Transportation!E3093/1000000</f>
        <v>6.3200000000000005E-6</v>
      </c>
      <c r="F3093" s="55">
        <f t="shared" si="339"/>
        <v>1.5279120879120897E-6</v>
      </c>
      <c r="G3093" s="57">
        <f t="shared" si="340"/>
        <v>1.5279120879120897E-7</v>
      </c>
      <c r="H3093" s="4">
        <f t="shared" si="341"/>
        <v>2.4307692307692334E-8</v>
      </c>
      <c r="I3093">
        <v>160100</v>
      </c>
      <c r="J3093">
        <f t="shared" si="343"/>
        <v>1.1671028732042474</v>
      </c>
      <c r="K3093" s="50">
        <f t="shared" ref="K3093:K3105" si="345">I3093*CVDTZA</f>
        <v>154.92063808204992</v>
      </c>
      <c r="L3093" s="53">
        <f t="shared" si="342"/>
        <v>1.6272748964177621</v>
      </c>
      <c r="M3093">
        <v>12</v>
      </c>
      <c r="N3093">
        <v>46.1</v>
      </c>
      <c r="O3093">
        <v>861</v>
      </c>
      <c r="P3093">
        <v>-3.37</v>
      </c>
      <c r="Q3093">
        <v>36.68</v>
      </c>
      <c r="R3093" s="7">
        <v>18.673999999999999</v>
      </c>
      <c r="S3093" s="8">
        <v>166520</v>
      </c>
      <c r="T3093">
        <v>2</v>
      </c>
      <c r="U3093" s="9">
        <v>7.3091999999999997</v>
      </c>
      <c r="V3093" s="9">
        <v>7.3091999999999997</v>
      </c>
      <c r="W3093" s="9">
        <v>7.3091999999999997</v>
      </c>
      <c r="X3093" s="9">
        <v>7.4406999999999996</v>
      </c>
      <c r="Y3093" s="9">
        <v>7.5720999999999998</v>
      </c>
    </row>
    <row r="3094" spans="1:25" hidden="1" x14ac:dyDescent="0.3">
      <c r="A3094" t="s">
        <v>3364</v>
      </c>
      <c r="B3094" t="s">
        <v>3365</v>
      </c>
      <c r="C3094" t="s">
        <v>3367</v>
      </c>
      <c r="D3094" t="s">
        <v>69</v>
      </c>
      <c r="E3094" s="52">
        <f>Transportation!E3094/1000000</f>
        <v>2.4300000000000001E-5</v>
      </c>
      <c r="F3094" s="55">
        <f t="shared" si="339"/>
        <v>5.8747252747252811E-6</v>
      </c>
      <c r="G3094" s="57">
        <f t="shared" si="340"/>
        <v>5.8747252747252809E-7</v>
      </c>
      <c r="H3094" s="4">
        <f t="shared" si="341"/>
        <v>9.346153846153855E-8</v>
      </c>
      <c r="I3094">
        <v>2347000</v>
      </c>
      <c r="J3094">
        <f t="shared" si="343"/>
        <v>0.30610933638687687</v>
      </c>
      <c r="K3094" s="50">
        <f t="shared" si="345"/>
        <v>2271.0726894351728</v>
      </c>
      <c r="L3094" s="53">
        <f t="shared" si="342"/>
        <v>6.2567689846442436</v>
      </c>
      <c r="M3094">
        <v>119</v>
      </c>
      <c r="N3094">
        <v>216</v>
      </c>
      <c r="O3094">
        <v>1150</v>
      </c>
      <c r="P3094">
        <v>-6.83</v>
      </c>
      <c r="Q3094">
        <v>39.25</v>
      </c>
      <c r="R3094" s="7">
        <v>5.3433999999999999</v>
      </c>
      <c r="S3094" s="8">
        <v>1000700</v>
      </c>
      <c r="T3094">
        <v>5</v>
      </c>
      <c r="U3094" s="9">
        <v>6.0077999999999996</v>
      </c>
      <c r="V3094" s="9">
        <v>6.0305999999999997</v>
      </c>
      <c r="W3094" s="9">
        <v>5.6600999999999999</v>
      </c>
      <c r="X3094" s="9">
        <v>5.9821999999999997</v>
      </c>
      <c r="Y3094" s="9">
        <v>6.2493999999999996</v>
      </c>
    </row>
    <row r="3095" spans="1:25" hidden="1" x14ac:dyDescent="0.3">
      <c r="A3095" t="s">
        <v>3364</v>
      </c>
      <c r="B3095" t="s">
        <v>3365</v>
      </c>
      <c r="C3095" t="s">
        <v>3368</v>
      </c>
      <c r="D3095" t="s">
        <v>69</v>
      </c>
      <c r="E3095" s="52">
        <f>Transportation!E3095/1000000</f>
        <v>3.8800000000000001E-6</v>
      </c>
      <c r="F3095" s="55">
        <f t="shared" si="339"/>
        <v>9.3802197802197898E-7</v>
      </c>
      <c r="G3095" s="57">
        <f t="shared" si="340"/>
        <v>9.38021978021979E-8</v>
      </c>
      <c r="H3095" s="4">
        <f t="shared" si="341"/>
        <v>1.4923076923076937E-8</v>
      </c>
      <c r="I3095">
        <v>138400</v>
      </c>
      <c r="J3095">
        <f t="shared" si="343"/>
        <v>0.82885588872832372</v>
      </c>
      <c r="K3095" s="50">
        <f t="shared" si="345"/>
        <v>133.92265028454534</v>
      </c>
      <c r="L3095" s="53">
        <f t="shared" si="342"/>
        <v>0.99902319590204391</v>
      </c>
      <c r="M3095">
        <v>30.8</v>
      </c>
      <c r="N3095">
        <v>24.900000000000002</v>
      </c>
      <c r="O3095">
        <v>708</v>
      </c>
      <c r="P3095">
        <v>-6.17</v>
      </c>
      <c r="Q3095">
        <v>35.74</v>
      </c>
      <c r="R3095" s="7">
        <v>28.401</v>
      </c>
      <c r="S3095">
        <v>12677</v>
      </c>
      <c r="T3095">
        <v>2</v>
      </c>
      <c r="U3095" s="9">
        <v>8.4598999999999993</v>
      </c>
      <c r="V3095" s="9">
        <v>8.4566999999999997</v>
      </c>
      <c r="W3095" s="9">
        <v>8.4082000000000008</v>
      </c>
      <c r="X3095" s="9">
        <v>8.4342000000000006</v>
      </c>
      <c r="Y3095" s="9">
        <v>8.4602000000000004</v>
      </c>
    </row>
    <row r="3096" spans="1:25" hidden="1" x14ac:dyDescent="0.3">
      <c r="A3096" t="s">
        <v>3364</v>
      </c>
      <c r="B3096" t="s">
        <v>3365</v>
      </c>
      <c r="C3096" t="s">
        <v>3369</v>
      </c>
      <c r="D3096" t="s">
        <v>69</v>
      </c>
      <c r="E3096" s="52">
        <f>Transportation!E3096/1000000</f>
        <v>1.13E-5</v>
      </c>
      <c r="F3096" s="55">
        <f t="shared" si="339"/>
        <v>2.7318681318681348E-6</v>
      </c>
      <c r="G3096" s="57">
        <f t="shared" si="340"/>
        <v>2.7318681318681349E-7</v>
      </c>
      <c r="H3096" s="4">
        <f t="shared" si="341"/>
        <v>4.3461538461538506E-8</v>
      </c>
      <c r="I3096">
        <v>137900</v>
      </c>
      <c r="J3096">
        <f t="shared" si="343"/>
        <v>2.4226884517766498</v>
      </c>
      <c r="K3096" s="50">
        <f t="shared" si="345"/>
        <v>133.43882568091621</v>
      </c>
      <c r="L3096" s="53">
        <f t="shared" si="342"/>
        <v>2.9095263179621385</v>
      </c>
      <c r="M3096">
        <v>11.200000000000001</v>
      </c>
      <c r="N3096">
        <v>41.2</v>
      </c>
      <c r="O3096">
        <v>433</v>
      </c>
      <c r="P3096">
        <v>-7.77</v>
      </c>
      <c r="Q3096">
        <v>35.69</v>
      </c>
      <c r="R3096" s="7">
        <v>10.499000000000001</v>
      </c>
      <c r="S3096">
        <v>5617.6</v>
      </c>
      <c r="T3096">
        <v>2</v>
      </c>
      <c r="U3096" s="9">
        <v>7.2096999999999998</v>
      </c>
      <c r="V3096" s="9">
        <v>7.1546000000000003</v>
      </c>
      <c r="W3096" s="9">
        <v>6.8869999999999996</v>
      </c>
      <c r="X3096" s="9">
        <v>7.0717999999999996</v>
      </c>
      <c r="Y3096" s="9">
        <v>7.2565999999999997</v>
      </c>
    </row>
    <row r="3097" spans="1:25" hidden="1" x14ac:dyDescent="0.3">
      <c r="A3097" t="s">
        <v>3364</v>
      </c>
      <c r="B3097" t="s">
        <v>3365</v>
      </c>
      <c r="C3097" t="s">
        <v>3370</v>
      </c>
      <c r="D3097" t="s">
        <v>69</v>
      </c>
      <c r="E3097" s="52">
        <f>Transportation!E3097/1000000</f>
        <v>1.75E-6</v>
      </c>
      <c r="F3097" s="55">
        <f t="shared" si="339"/>
        <v>4.2307692307692352E-7</v>
      </c>
      <c r="G3097" s="57">
        <f t="shared" si="340"/>
        <v>4.2307692307692353E-8</v>
      </c>
      <c r="H3097" s="4">
        <f t="shared" si="341"/>
        <v>6.730769230769237E-9</v>
      </c>
      <c r="I3097">
        <v>120500</v>
      </c>
      <c r="J3097">
        <f t="shared" si="343"/>
        <v>0.42937266597510371</v>
      </c>
      <c r="K3097" s="50">
        <f t="shared" si="345"/>
        <v>116.60172947462222</v>
      </c>
      <c r="L3097" s="53">
        <f t="shared" si="342"/>
        <v>0.45059035897643729</v>
      </c>
      <c r="M3097">
        <v>13.600000000000001</v>
      </c>
      <c r="N3097">
        <v>32.700000000000003</v>
      </c>
      <c r="O3097">
        <v>2650</v>
      </c>
      <c r="P3097">
        <v>-4.8899999999999997</v>
      </c>
      <c r="Q3097">
        <v>29.65</v>
      </c>
      <c r="R3097" s="7">
        <v>81.087000000000003</v>
      </c>
      <c r="S3097">
        <v>7628.7</v>
      </c>
      <c r="T3097">
        <v>2</v>
      </c>
      <c r="U3097" s="9">
        <v>11.965</v>
      </c>
      <c r="V3097" s="9">
        <v>12.12</v>
      </c>
      <c r="W3097" s="9">
        <v>11.942</v>
      </c>
      <c r="X3097" s="9">
        <v>12.295</v>
      </c>
      <c r="Y3097" s="9">
        <v>12.647</v>
      </c>
    </row>
    <row r="3098" spans="1:25" hidden="1" x14ac:dyDescent="0.3">
      <c r="A3098" t="s">
        <v>3364</v>
      </c>
      <c r="B3098" t="s">
        <v>3365</v>
      </c>
      <c r="C3098" t="s">
        <v>3371</v>
      </c>
      <c r="D3098" t="s">
        <v>69</v>
      </c>
      <c r="E3098" s="52">
        <f>Transportation!E3098/1000000</f>
        <v>1.1200000000000001E-5</v>
      </c>
      <c r="F3098" s="55">
        <f t="shared" si="339"/>
        <v>2.7076923076923106E-6</v>
      </c>
      <c r="G3098" s="57">
        <f t="shared" si="340"/>
        <v>2.7076923076923106E-7</v>
      </c>
      <c r="H3098" s="4">
        <f t="shared" si="341"/>
        <v>4.307692307692312E-8</v>
      </c>
      <c r="I3098">
        <v>204200</v>
      </c>
      <c r="J3098">
        <f t="shared" si="343"/>
        <v>1.6216072477962784</v>
      </c>
      <c r="K3098" s="50">
        <f t="shared" si="345"/>
        <v>197.5939681221399</v>
      </c>
      <c r="L3098" s="53">
        <f t="shared" si="342"/>
        <v>2.8837782974491994</v>
      </c>
      <c r="M3098">
        <v>29.1</v>
      </c>
      <c r="N3098">
        <v>37.800000000000004</v>
      </c>
      <c r="O3098">
        <v>380</v>
      </c>
      <c r="P3098">
        <v>-8.91</v>
      </c>
      <c r="Q3098">
        <v>33.46</v>
      </c>
      <c r="R3098" s="7">
        <v>10.052</v>
      </c>
      <c r="S3098">
        <v>25413</v>
      </c>
      <c r="T3098">
        <v>4</v>
      </c>
      <c r="U3098" s="9">
        <v>6.8372000000000002</v>
      </c>
      <c r="V3098" s="9">
        <v>6.8448000000000002</v>
      </c>
      <c r="W3098" s="9">
        <v>6.8341000000000003</v>
      </c>
      <c r="X3098" s="9">
        <v>6.8605</v>
      </c>
      <c r="Y3098" s="9">
        <v>7.0983999999999998</v>
      </c>
    </row>
    <row r="3099" spans="1:25" hidden="1" x14ac:dyDescent="0.3">
      <c r="A3099" t="s">
        <v>3364</v>
      </c>
      <c r="B3099" t="s">
        <v>3365</v>
      </c>
      <c r="C3099" t="s">
        <v>3372</v>
      </c>
      <c r="D3099" t="s">
        <v>69</v>
      </c>
      <c r="E3099" s="52">
        <f>Transportation!E3099/1000000</f>
        <v>1.8E-5</v>
      </c>
      <c r="F3099" s="55">
        <f t="shared" si="339"/>
        <v>4.351648351648356E-6</v>
      </c>
      <c r="G3099" s="57">
        <f t="shared" si="340"/>
        <v>4.3516483516483563E-7</v>
      </c>
      <c r="H3099" s="4">
        <f t="shared" si="341"/>
        <v>6.9230769230769298E-8</v>
      </c>
      <c r="I3099">
        <v>235200</v>
      </c>
      <c r="J3099">
        <f t="shared" si="343"/>
        <v>2.26265625</v>
      </c>
      <c r="K3099" s="50">
        <f t="shared" si="345"/>
        <v>227.59109354714644</v>
      </c>
      <c r="L3099" s="53">
        <f t="shared" si="342"/>
        <v>4.6346436923290701</v>
      </c>
      <c r="M3099">
        <v>11.8</v>
      </c>
      <c r="N3099">
        <v>68.400000000000006</v>
      </c>
      <c r="O3099">
        <v>415</v>
      </c>
      <c r="P3099">
        <v>-6.82</v>
      </c>
      <c r="Q3099">
        <v>37.659999999999997</v>
      </c>
      <c r="R3099" s="7">
        <v>6.0757000000000003</v>
      </c>
      <c r="S3099">
        <v>5379.5</v>
      </c>
      <c r="T3099">
        <v>1</v>
      </c>
      <c r="U3099" s="9">
        <v>6.1961000000000004</v>
      </c>
      <c r="V3099" s="9">
        <v>6.1961000000000004</v>
      </c>
      <c r="W3099" s="9">
        <v>6.1961000000000004</v>
      </c>
      <c r="X3099" s="9">
        <v>6.1961000000000004</v>
      </c>
      <c r="Y3099" s="9">
        <v>6.1961000000000004</v>
      </c>
    </row>
    <row r="3100" spans="1:25" hidden="1" x14ac:dyDescent="0.3">
      <c r="A3100" t="s">
        <v>3364</v>
      </c>
      <c r="B3100" t="s">
        <v>3365</v>
      </c>
      <c r="C3100" t="s">
        <v>3373</v>
      </c>
      <c r="D3100" t="s">
        <v>69</v>
      </c>
      <c r="E3100" s="52">
        <f>Transportation!E3100/1000000</f>
        <v>6.3900000000000007E-6</v>
      </c>
      <c r="F3100" s="55">
        <f t="shared" si="339"/>
        <v>1.5448351648351665E-6</v>
      </c>
      <c r="G3100" s="57">
        <f t="shared" si="340"/>
        <v>1.5448351648351665E-7</v>
      </c>
      <c r="H3100" s="4">
        <f t="shared" si="341"/>
        <v>2.4576923076923103E-8</v>
      </c>
      <c r="I3100">
        <v>188300</v>
      </c>
      <c r="J3100">
        <f t="shared" si="343"/>
        <v>1.0033072026022305</v>
      </c>
      <c r="K3100" s="50">
        <f t="shared" si="345"/>
        <v>182.20834572673331</v>
      </c>
      <c r="L3100" s="53">
        <f t="shared" si="342"/>
        <v>1.6452985107768197</v>
      </c>
      <c r="M3100">
        <v>15.700000000000001</v>
      </c>
      <c r="N3100">
        <v>47.5</v>
      </c>
      <c r="O3100">
        <v>913</v>
      </c>
      <c r="P3100">
        <v>-3.36</v>
      </c>
      <c r="Q3100">
        <v>37.33</v>
      </c>
      <c r="R3100" s="7">
        <v>19.21</v>
      </c>
      <c r="S3100">
        <v>36880</v>
      </c>
      <c r="T3100">
        <v>1</v>
      </c>
      <c r="U3100" s="9">
        <v>8.6160999999999994</v>
      </c>
      <c r="V3100" s="9">
        <v>8.6160999999999994</v>
      </c>
      <c r="W3100" s="9">
        <v>8.6160999999999994</v>
      </c>
      <c r="X3100" s="9">
        <v>8.6160999999999994</v>
      </c>
      <c r="Y3100" s="9">
        <v>8.6160999999999994</v>
      </c>
    </row>
    <row r="3101" spans="1:25" hidden="1" x14ac:dyDescent="0.3">
      <c r="A3101" t="s">
        <v>3364</v>
      </c>
      <c r="B3101" t="s">
        <v>3365</v>
      </c>
      <c r="C3101" t="s">
        <v>3374</v>
      </c>
      <c r="D3101" t="s">
        <v>69</v>
      </c>
      <c r="E3101" s="52">
        <f>Transportation!E3101/1000000</f>
        <v>4.7099999999999998E-6</v>
      </c>
      <c r="F3101" s="55">
        <f t="shared" si="339"/>
        <v>1.1386813186813198E-6</v>
      </c>
      <c r="G3101" s="57">
        <f t="shared" si="340"/>
        <v>1.1386813186813198E-7</v>
      </c>
      <c r="H3101" s="4">
        <f t="shared" si="341"/>
        <v>1.8115384615384634E-8</v>
      </c>
      <c r="I3101">
        <v>131500</v>
      </c>
      <c r="J3101">
        <f t="shared" si="343"/>
        <v>1.0589575380228136</v>
      </c>
      <c r="K3101" s="50">
        <f t="shared" si="345"/>
        <v>127.24587075446325</v>
      </c>
      <c r="L3101" s="53">
        <f t="shared" si="342"/>
        <v>1.2127317661594399</v>
      </c>
      <c r="M3101">
        <v>13.600000000000001</v>
      </c>
      <c r="N3101">
        <v>35.700000000000003</v>
      </c>
      <c r="O3101">
        <v>890</v>
      </c>
      <c r="P3101">
        <v>-1.51</v>
      </c>
      <c r="Q3101">
        <v>33.799999999999997</v>
      </c>
      <c r="R3101" s="7">
        <v>24.92</v>
      </c>
      <c r="S3101">
        <v>42053</v>
      </c>
      <c r="T3101">
        <v>4</v>
      </c>
      <c r="U3101" s="9">
        <v>8.7608999999999995</v>
      </c>
      <c r="V3101" s="9">
        <v>8.8055000000000003</v>
      </c>
      <c r="W3101" s="9">
        <v>8.6679999999999993</v>
      </c>
      <c r="X3101" s="9">
        <v>8.9270999999999994</v>
      </c>
      <c r="Y3101" s="9">
        <v>9.1340000000000003</v>
      </c>
    </row>
    <row r="3102" spans="1:25" hidden="1" x14ac:dyDescent="0.3">
      <c r="A3102" t="s">
        <v>3364</v>
      </c>
      <c r="B3102" t="s">
        <v>3365</v>
      </c>
      <c r="C3102" t="s">
        <v>3375</v>
      </c>
      <c r="D3102" t="s">
        <v>69</v>
      </c>
      <c r="E3102" s="52">
        <f>Transportation!E3102/1000000</f>
        <v>7.2099999999999996E-6</v>
      </c>
      <c r="F3102" s="55">
        <f t="shared" si="339"/>
        <v>1.7430769230769247E-6</v>
      </c>
      <c r="G3102" s="57">
        <f t="shared" si="340"/>
        <v>1.7430769230769247E-7</v>
      </c>
      <c r="H3102" s="4">
        <f t="shared" si="341"/>
        <v>2.7730769230769257E-8</v>
      </c>
      <c r="I3102">
        <v>1155000</v>
      </c>
      <c r="J3102">
        <f t="shared" si="343"/>
        <v>0.18455961363636364</v>
      </c>
      <c r="K3102" s="50">
        <f t="shared" si="345"/>
        <v>1117.6348343833083</v>
      </c>
      <c r="L3102" s="53">
        <f t="shared" si="342"/>
        <v>1.856432278982922</v>
      </c>
      <c r="M3102">
        <v>64.900000000000006</v>
      </c>
      <c r="N3102">
        <v>143</v>
      </c>
      <c r="O3102">
        <v>2690</v>
      </c>
      <c r="P3102">
        <v>-2.5299999999999998</v>
      </c>
      <c r="Q3102">
        <v>32.93</v>
      </c>
      <c r="R3102" s="7">
        <v>18.734000000000002</v>
      </c>
      <c r="S3102">
        <v>75931</v>
      </c>
      <c r="T3102">
        <v>5</v>
      </c>
      <c r="U3102" s="9">
        <v>8.3534000000000006</v>
      </c>
      <c r="V3102" s="9">
        <v>8.3800000000000008</v>
      </c>
      <c r="W3102" s="9">
        <v>8.1997999999999998</v>
      </c>
      <c r="X3102" s="9">
        <v>8.3560999999999996</v>
      </c>
      <c r="Y3102" s="9">
        <v>8.7199000000000009</v>
      </c>
    </row>
    <row r="3103" spans="1:25" hidden="1" x14ac:dyDescent="0.3">
      <c r="A3103" t="s">
        <v>3364</v>
      </c>
      <c r="B3103" t="s">
        <v>3365</v>
      </c>
      <c r="C3103" t="s">
        <v>3376</v>
      </c>
      <c r="D3103" t="s">
        <v>69</v>
      </c>
      <c r="E3103" s="52">
        <f>Transportation!E3103/1000000</f>
        <v>1.3899999999999999E-4</v>
      </c>
      <c r="F3103" s="55">
        <f t="shared" si="339"/>
        <v>3.3604395604395636E-5</v>
      </c>
      <c r="G3103" s="57">
        <f t="shared" si="340"/>
        <v>3.3604395604395639E-6</v>
      </c>
      <c r="H3103" s="4">
        <f t="shared" si="341"/>
        <v>5.3461538461538504E-7</v>
      </c>
      <c r="I3103">
        <v>1703000</v>
      </c>
      <c r="J3103">
        <f t="shared" si="343"/>
        <v>2.4131456987668818</v>
      </c>
      <c r="K3103" s="50">
        <f t="shared" si="345"/>
        <v>1647.9065999608433</v>
      </c>
      <c r="L3103" s="53">
        <f t="shared" si="342"/>
        <v>35.789748512985589</v>
      </c>
      <c r="M3103">
        <v>12.5</v>
      </c>
      <c r="N3103">
        <v>482</v>
      </c>
      <c r="O3103">
        <v>422</v>
      </c>
      <c r="P3103">
        <v>-5.0199999999999996</v>
      </c>
      <c r="Q3103">
        <v>32.81</v>
      </c>
      <c r="R3103" s="7">
        <v>0.87463000000000002</v>
      </c>
      <c r="S3103">
        <v>6519</v>
      </c>
      <c r="T3103">
        <v>3</v>
      </c>
      <c r="U3103" s="9">
        <v>7.8087999999999997</v>
      </c>
      <c r="V3103" s="9">
        <v>7.7797999999999998</v>
      </c>
      <c r="W3103" s="9">
        <v>7.4145000000000003</v>
      </c>
      <c r="X3103" s="9">
        <v>7.7294</v>
      </c>
      <c r="Y3103" s="9">
        <v>7.8342000000000001</v>
      </c>
    </row>
    <row r="3104" spans="1:25" hidden="1" x14ac:dyDescent="0.3">
      <c r="A3104" t="s">
        <v>3364</v>
      </c>
      <c r="B3104" t="s">
        <v>3365</v>
      </c>
      <c r="C3104" t="s">
        <v>3377</v>
      </c>
      <c r="D3104" t="s">
        <v>69</v>
      </c>
      <c r="E3104" s="52">
        <f>Transportation!E3104/1000000</f>
        <v>1.68E-6</v>
      </c>
      <c r="F3104" s="55">
        <f t="shared" si="339"/>
        <v>4.0615384615384659E-7</v>
      </c>
      <c r="G3104" s="57">
        <f t="shared" si="340"/>
        <v>4.0615384615384656E-8</v>
      </c>
      <c r="H3104" s="4">
        <f t="shared" si="341"/>
        <v>6.4615384615384676E-9</v>
      </c>
      <c r="I3104">
        <v>202900</v>
      </c>
      <c r="J3104">
        <f t="shared" si="343"/>
        <v>0.24479955643173976</v>
      </c>
      <c r="K3104" s="50">
        <f t="shared" si="345"/>
        <v>196.33602415270414</v>
      </c>
      <c r="L3104" s="53">
        <f t="shared" si="342"/>
        <v>0.43256674461737982</v>
      </c>
      <c r="M3104">
        <v>13.100000000000001</v>
      </c>
      <c r="N3104">
        <v>56</v>
      </c>
      <c r="O3104">
        <v>5590</v>
      </c>
      <c r="P3104">
        <v>-5.08</v>
      </c>
      <c r="Q3104">
        <v>39.1</v>
      </c>
      <c r="R3104" s="7">
        <v>99.751999999999995</v>
      </c>
      <c r="S3104" s="8">
        <v>160360</v>
      </c>
      <c r="T3104">
        <v>4</v>
      </c>
      <c r="U3104" s="9">
        <v>6.1425999999999998</v>
      </c>
      <c r="V3104" s="9">
        <v>4.0503</v>
      </c>
      <c r="W3104" s="9">
        <v>6.0357000000000003</v>
      </c>
      <c r="X3104" s="9">
        <v>6.0891999999999999</v>
      </c>
      <c r="Y3104" s="9">
        <v>6.1426999999999996</v>
      </c>
    </row>
    <row r="3105" spans="1:25" hidden="1" x14ac:dyDescent="0.3">
      <c r="A3105" t="s">
        <v>3364</v>
      </c>
      <c r="B3105" t="s">
        <v>3365</v>
      </c>
      <c r="C3105" t="s">
        <v>3378</v>
      </c>
      <c r="D3105" t="s">
        <v>69</v>
      </c>
      <c r="E3105" s="52">
        <f>Transportation!E3105/1000000</f>
        <v>1.1599999999999999E-6</v>
      </c>
      <c r="F3105" s="55">
        <f t="shared" si="339"/>
        <v>2.8043956043956069E-7</v>
      </c>
      <c r="G3105" s="57">
        <f t="shared" si="340"/>
        <v>2.8043956043956072E-8</v>
      </c>
      <c r="H3105" s="4">
        <f t="shared" si="341"/>
        <v>4.4615384615384654E-9</v>
      </c>
      <c r="I3105">
        <v>198200</v>
      </c>
      <c r="J3105">
        <f t="shared" si="343"/>
        <v>0.17303650353178607</v>
      </c>
      <c r="K3105" s="50">
        <f t="shared" si="345"/>
        <v>191.78807287859024</v>
      </c>
      <c r="L3105" s="53">
        <f t="shared" si="342"/>
        <v>0.29867703795009565</v>
      </c>
      <c r="M3105">
        <v>40</v>
      </c>
      <c r="N3105">
        <v>31.3</v>
      </c>
      <c r="O3105">
        <v>4360</v>
      </c>
      <c r="P3105">
        <v>-6.16</v>
      </c>
      <c r="Q3105">
        <v>39.22</v>
      </c>
      <c r="R3105" s="7">
        <v>138.94</v>
      </c>
      <c r="S3105" s="8">
        <v>427600</v>
      </c>
      <c r="T3105">
        <v>4</v>
      </c>
      <c r="U3105" s="9">
        <v>6.0373000000000001</v>
      </c>
      <c r="V3105" s="9">
        <v>5.7961</v>
      </c>
      <c r="W3105" s="9">
        <v>6.0357000000000003</v>
      </c>
      <c r="X3105" s="9">
        <v>6.0891999999999999</v>
      </c>
      <c r="Y3105" s="9">
        <v>6.3560999999999996</v>
      </c>
    </row>
    <row r="3106" spans="1:25" hidden="1" x14ac:dyDescent="0.3">
      <c r="A3106" t="s">
        <v>3379</v>
      </c>
      <c r="B3106" t="s">
        <v>3380</v>
      </c>
      <c r="C3106" t="s">
        <v>3381</v>
      </c>
      <c r="D3106" t="s">
        <v>369</v>
      </c>
      <c r="E3106" s="52">
        <f>Transportation!E3106/1000000</f>
        <v>4.2200000000000003E-5</v>
      </c>
      <c r="F3106" s="55">
        <f t="shared" si="339"/>
        <v>1.0202197802197813E-5</v>
      </c>
      <c r="G3106" s="57">
        <f t="shared" si="340"/>
        <v>1.0202197802197813E-6</v>
      </c>
      <c r="H3106" s="4">
        <f t="shared" si="341"/>
        <v>1.6230769230769247E-7</v>
      </c>
      <c r="I3106">
        <v>6575000</v>
      </c>
      <c r="J3106">
        <f t="shared" si="343"/>
        <v>0.18975799619771863</v>
      </c>
      <c r="K3106" s="50">
        <f t="shared" ref="K3106:K3122" si="346">I3106*CVDTHA</f>
        <v>13459.728893712387</v>
      </c>
      <c r="L3106" s="53">
        <f t="shared" si="342"/>
        <v>22.986820658118589</v>
      </c>
      <c r="M3106">
        <v>1330</v>
      </c>
      <c r="N3106">
        <v>180</v>
      </c>
      <c r="O3106">
        <v>383</v>
      </c>
      <c r="P3106">
        <v>13.78</v>
      </c>
      <c r="Q3106">
        <v>100.54</v>
      </c>
      <c r="R3106" s="7">
        <v>2.1257000000000001</v>
      </c>
      <c r="S3106" s="8">
        <v>10337000</v>
      </c>
      <c r="T3106">
        <v>37</v>
      </c>
      <c r="U3106" s="9">
        <v>24.603000000000002</v>
      </c>
      <c r="V3106" s="9">
        <v>24.015999999999998</v>
      </c>
      <c r="W3106" s="9">
        <v>18.088000000000001</v>
      </c>
      <c r="X3106" s="9">
        <v>22.866</v>
      </c>
      <c r="Y3106" s="9">
        <v>26.382000000000001</v>
      </c>
    </row>
    <row r="3107" spans="1:25" hidden="1" x14ac:dyDescent="0.3">
      <c r="A3107" t="s">
        <v>3379</v>
      </c>
      <c r="B3107" t="s">
        <v>3380</v>
      </c>
      <c r="C3107" t="s">
        <v>3382</v>
      </c>
      <c r="D3107" t="s">
        <v>369</v>
      </c>
      <c r="E3107" s="52">
        <f>Transportation!E3107/1000000</f>
        <v>1.7199999999999998E-5</v>
      </c>
      <c r="F3107" s="55">
        <f t="shared" si="339"/>
        <v>4.1582417582417622E-6</v>
      </c>
      <c r="G3107" s="57">
        <f t="shared" si="340"/>
        <v>4.1582417582417622E-7</v>
      </c>
      <c r="H3107" s="4">
        <f t="shared" si="341"/>
        <v>6.6153846153846206E-8</v>
      </c>
      <c r="I3107">
        <v>167800</v>
      </c>
      <c r="J3107">
        <f t="shared" si="343"/>
        <v>3.0305390345649577</v>
      </c>
      <c r="K3107" s="50">
        <f t="shared" si="346"/>
        <v>343.50456400987656</v>
      </c>
      <c r="L3107" s="53">
        <f t="shared" si="342"/>
        <v>9.3690359080483319</v>
      </c>
      <c r="M3107">
        <v>62.2</v>
      </c>
      <c r="N3107">
        <v>21.3</v>
      </c>
      <c r="O3107">
        <v>123</v>
      </c>
      <c r="P3107">
        <v>18.8</v>
      </c>
      <c r="Q3107">
        <v>99</v>
      </c>
      <c r="R3107" s="7">
        <v>5.7653999999999996</v>
      </c>
      <c r="S3107" s="8">
        <v>342950</v>
      </c>
      <c r="T3107">
        <v>4</v>
      </c>
      <c r="U3107" s="9">
        <v>23.263999999999999</v>
      </c>
      <c r="V3107" s="9">
        <v>23.396000000000001</v>
      </c>
      <c r="W3107" s="9">
        <v>22.722999999999999</v>
      </c>
      <c r="X3107" s="9">
        <v>23.391999999999999</v>
      </c>
      <c r="Y3107" s="9">
        <v>24.248999999999999</v>
      </c>
    </row>
    <row r="3108" spans="1:25" hidden="1" x14ac:dyDescent="0.3">
      <c r="A3108" t="s">
        <v>3379</v>
      </c>
      <c r="B3108" t="s">
        <v>3380</v>
      </c>
      <c r="C3108" t="s">
        <v>3383</v>
      </c>
      <c r="D3108" t="s">
        <v>369</v>
      </c>
      <c r="E3108" s="52">
        <f>Transportation!E3108/1000000</f>
        <v>2.8700000000000003E-5</v>
      </c>
      <c r="F3108" s="55">
        <f t="shared" si="339"/>
        <v>6.9384615384615463E-6</v>
      </c>
      <c r="G3108" s="57">
        <f t="shared" si="340"/>
        <v>6.9384615384615463E-7</v>
      </c>
      <c r="H3108" s="4">
        <f t="shared" si="341"/>
        <v>1.103846153846155E-7</v>
      </c>
      <c r="I3108">
        <v>607200</v>
      </c>
      <c r="J3108">
        <f t="shared" si="343"/>
        <v>1.3974411437747036</v>
      </c>
      <c r="K3108" s="50">
        <f t="shared" si="346"/>
        <v>1243.0034044505187</v>
      </c>
      <c r="L3108" s="53">
        <f t="shared" si="342"/>
        <v>15.63321689308065</v>
      </c>
      <c r="M3108">
        <v>13.600000000000001</v>
      </c>
      <c r="N3108">
        <v>165</v>
      </c>
      <c r="O3108">
        <v>842</v>
      </c>
      <c r="P3108">
        <v>13.36</v>
      </c>
      <c r="Q3108">
        <v>100.99</v>
      </c>
      <c r="R3108" s="7">
        <v>5.1074999999999999</v>
      </c>
      <c r="S3108">
        <v>90572</v>
      </c>
      <c r="T3108">
        <v>2</v>
      </c>
      <c r="U3108" s="9">
        <v>17.111000000000001</v>
      </c>
      <c r="V3108" s="9">
        <v>4.6066000000000003</v>
      </c>
      <c r="W3108" s="9">
        <v>17.111000000000001</v>
      </c>
      <c r="X3108" s="9">
        <v>17.111000000000001</v>
      </c>
      <c r="Y3108" s="9">
        <v>17.111000000000001</v>
      </c>
    </row>
    <row r="3109" spans="1:25" hidden="1" x14ac:dyDescent="0.3">
      <c r="A3109" t="s">
        <v>3379</v>
      </c>
      <c r="B3109" t="s">
        <v>3380</v>
      </c>
      <c r="C3109" t="s">
        <v>3384</v>
      </c>
      <c r="D3109" t="s">
        <v>369</v>
      </c>
      <c r="E3109" s="52">
        <f>Transportation!E3109/1000000</f>
        <v>3.2899999999999998E-6</v>
      </c>
      <c r="F3109" s="55">
        <f t="shared" si="339"/>
        <v>7.953846153846162E-7</v>
      </c>
      <c r="G3109" s="57">
        <f t="shared" si="340"/>
        <v>7.9538461538461623E-8</v>
      </c>
      <c r="H3109" s="4">
        <f t="shared" si="341"/>
        <v>1.2653846153846165E-8</v>
      </c>
      <c r="I3109">
        <v>185600</v>
      </c>
      <c r="J3109">
        <f t="shared" si="343"/>
        <v>0.52408450296336206</v>
      </c>
      <c r="K3109" s="50">
        <f t="shared" si="346"/>
        <v>379.94306960806369</v>
      </c>
      <c r="L3109" s="53">
        <f t="shared" si="342"/>
        <v>1.7921004731092451</v>
      </c>
      <c r="M3109">
        <v>40.400000000000006</v>
      </c>
      <c r="N3109">
        <v>29.200000000000003</v>
      </c>
      <c r="O3109">
        <v>1190</v>
      </c>
      <c r="P3109">
        <v>7.01</v>
      </c>
      <c r="Q3109">
        <v>100.47</v>
      </c>
      <c r="R3109" s="7">
        <v>40.670999999999999</v>
      </c>
      <c r="S3109" s="8">
        <v>183580</v>
      </c>
      <c r="T3109">
        <v>4</v>
      </c>
      <c r="U3109" s="9">
        <v>9.2353000000000005</v>
      </c>
      <c r="V3109" s="9">
        <v>9.1641999999999992</v>
      </c>
      <c r="W3109" s="9">
        <v>8.5122</v>
      </c>
      <c r="X3109" s="9">
        <v>9.2370000000000001</v>
      </c>
      <c r="Y3109" s="9">
        <v>9.7009000000000007</v>
      </c>
    </row>
    <row r="3110" spans="1:25" hidden="1" x14ac:dyDescent="0.3">
      <c r="A3110" t="s">
        <v>3379</v>
      </c>
      <c r="B3110" t="s">
        <v>3380</v>
      </c>
      <c r="C3110" t="s">
        <v>3385</v>
      </c>
      <c r="D3110" t="s">
        <v>369</v>
      </c>
      <c r="E3110" s="52">
        <f>Transportation!E3110/1000000</f>
        <v>8.0800000000000006E-6</v>
      </c>
      <c r="F3110" s="55">
        <f t="shared" si="339"/>
        <v>1.9534065934065956E-6</v>
      </c>
      <c r="G3110" s="57">
        <f t="shared" si="340"/>
        <v>1.9534065934065956E-7</v>
      </c>
      <c r="H3110" s="4">
        <f t="shared" si="341"/>
        <v>3.1076923076923111E-8</v>
      </c>
      <c r="I3110">
        <v>141000</v>
      </c>
      <c r="J3110">
        <f t="shared" si="343"/>
        <v>1.694242765957447</v>
      </c>
      <c r="K3110" s="50">
        <f t="shared" si="346"/>
        <v>288.64209490698806</v>
      </c>
      <c r="L3110" s="53">
        <f t="shared" si="342"/>
        <v>4.401268031222707</v>
      </c>
      <c r="M3110">
        <v>24.700000000000003</v>
      </c>
      <c r="N3110">
        <v>28.400000000000002</v>
      </c>
      <c r="O3110">
        <v>454</v>
      </c>
      <c r="P3110">
        <v>16.440000000000001</v>
      </c>
      <c r="Q3110">
        <v>102.83</v>
      </c>
      <c r="R3110" s="7">
        <v>16.027000000000001</v>
      </c>
      <c r="S3110">
        <v>94258</v>
      </c>
      <c r="T3110">
        <v>2</v>
      </c>
      <c r="U3110" s="9">
        <v>22.434000000000001</v>
      </c>
      <c r="V3110" s="9">
        <v>22.408999999999999</v>
      </c>
      <c r="W3110" s="9">
        <v>22.052</v>
      </c>
      <c r="X3110" s="9">
        <v>22.244</v>
      </c>
      <c r="Y3110" s="9">
        <v>22.436</v>
      </c>
    </row>
    <row r="3111" spans="1:25" hidden="1" x14ac:dyDescent="0.3">
      <c r="A3111" t="s">
        <v>3379</v>
      </c>
      <c r="B3111" t="s">
        <v>3380</v>
      </c>
      <c r="C3111" t="s">
        <v>3386</v>
      </c>
      <c r="D3111" t="s">
        <v>369</v>
      </c>
      <c r="E3111" s="52">
        <f>Transportation!E3111/1000000</f>
        <v>1.3200000000000001E-5</v>
      </c>
      <c r="F3111" s="55">
        <f t="shared" si="339"/>
        <v>3.1912087912087947E-6</v>
      </c>
      <c r="G3111" s="57">
        <f t="shared" si="340"/>
        <v>3.1912087912087946E-7</v>
      </c>
      <c r="H3111" s="4">
        <f t="shared" si="341"/>
        <v>5.0769230769230824E-8</v>
      </c>
      <c r="I3111">
        <v>152300</v>
      </c>
      <c r="J3111">
        <f t="shared" si="343"/>
        <v>2.562461917268549</v>
      </c>
      <c r="K3111" s="50">
        <f t="shared" si="346"/>
        <v>311.77440464066865</v>
      </c>
      <c r="L3111" s="53">
        <f t="shared" si="342"/>
        <v>7.1901903480370937</v>
      </c>
      <c r="M3111">
        <v>23</v>
      </c>
      <c r="N3111">
        <v>31.700000000000003</v>
      </c>
      <c r="O3111">
        <v>281</v>
      </c>
      <c r="P3111">
        <v>18.3</v>
      </c>
      <c r="Q3111">
        <v>99.48</v>
      </c>
      <c r="R3111" s="7">
        <v>8.8430999999999997</v>
      </c>
      <c r="S3111">
        <v>91045</v>
      </c>
      <c r="T3111">
        <v>4</v>
      </c>
      <c r="U3111" s="9">
        <v>20.782</v>
      </c>
      <c r="V3111" s="9">
        <v>20.745000000000001</v>
      </c>
      <c r="W3111" s="9">
        <v>20.224</v>
      </c>
      <c r="X3111" s="9">
        <v>20.658000000000001</v>
      </c>
      <c r="Y3111" s="9">
        <v>20.995000000000001</v>
      </c>
    </row>
    <row r="3112" spans="1:25" hidden="1" x14ac:dyDescent="0.3">
      <c r="A3112" t="s">
        <v>3379</v>
      </c>
      <c r="B3112" t="s">
        <v>3380</v>
      </c>
      <c r="C3112" t="s">
        <v>3387</v>
      </c>
      <c r="D3112" t="s">
        <v>369</v>
      </c>
      <c r="E3112" s="52">
        <f>Transportation!E3112/1000000</f>
        <v>5.8500000000000007E-6</v>
      </c>
      <c r="F3112" s="55">
        <f t="shared" si="339"/>
        <v>1.4142857142857159E-6</v>
      </c>
      <c r="G3112" s="57">
        <f t="shared" si="340"/>
        <v>1.4142857142857159E-7</v>
      </c>
      <c r="H3112" s="4">
        <f t="shared" si="341"/>
        <v>2.2500000000000023E-8</v>
      </c>
      <c r="I3112">
        <v>204400</v>
      </c>
      <c r="J3112">
        <f t="shared" si="343"/>
        <v>0.84617144691780832</v>
      </c>
      <c r="K3112" s="50">
        <f t="shared" si="346"/>
        <v>418.42868226232878</v>
      </c>
      <c r="L3112" s="53">
        <f t="shared" si="342"/>
        <v>3.1865616315164398</v>
      </c>
      <c r="M3112">
        <v>109</v>
      </c>
      <c r="N3112">
        <v>19.600000000000001</v>
      </c>
      <c r="O3112">
        <v>403</v>
      </c>
      <c r="P3112">
        <v>14.97</v>
      </c>
      <c r="Q3112">
        <v>102.09</v>
      </c>
      <c r="R3112" s="7">
        <v>20.588000000000001</v>
      </c>
      <c r="S3112" s="8">
        <v>345030</v>
      </c>
      <c r="T3112">
        <v>6</v>
      </c>
      <c r="U3112" s="9">
        <v>22.087</v>
      </c>
      <c r="V3112" s="9">
        <v>21.986000000000001</v>
      </c>
      <c r="W3112" s="9">
        <v>18.867000000000001</v>
      </c>
      <c r="X3112" s="9">
        <v>21.74</v>
      </c>
      <c r="Y3112" s="9">
        <v>22.626999999999999</v>
      </c>
    </row>
    <row r="3113" spans="1:25" hidden="1" x14ac:dyDescent="0.3">
      <c r="A3113" t="s">
        <v>3379</v>
      </c>
      <c r="B3113" t="s">
        <v>3380</v>
      </c>
      <c r="C3113" t="s">
        <v>3388</v>
      </c>
      <c r="D3113" t="s">
        <v>369</v>
      </c>
      <c r="E3113" s="52">
        <f>Transportation!E3113/1000000</f>
        <v>1.29E-5</v>
      </c>
      <c r="F3113" s="55">
        <f t="shared" si="339"/>
        <v>3.1186813186813221E-6</v>
      </c>
      <c r="G3113" s="57">
        <f t="shared" si="340"/>
        <v>3.1186813186813222E-7</v>
      </c>
      <c r="H3113" s="4">
        <f t="shared" si="341"/>
        <v>4.9615384615384664E-8</v>
      </c>
      <c r="I3113">
        <v>152000</v>
      </c>
      <c r="J3113">
        <f t="shared" si="343"/>
        <v>2.5091666940789472</v>
      </c>
      <c r="K3113" s="50">
        <f t="shared" si="346"/>
        <v>311.16027252384526</v>
      </c>
      <c r="L3113" s="53">
        <f t="shared" si="342"/>
        <v>7.0267769310362489</v>
      </c>
      <c r="M3113">
        <v>20</v>
      </c>
      <c r="N3113">
        <v>34</v>
      </c>
      <c r="O3113">
        <v>320</v>
      </c>
      <c r="P3113">
        <v>15.71</v>
      </c>
      <c r="Q3113">
        <v>100.12</v>
      </c>
      <c r="R3113" s="7">
        <v>9.4080999999999992</v>
      </c>
      <c r="S3113" s="8">
        <v>137890</v>
      </c>
      <c r="T3113">
        <v>4</v>
      </c>
      <c r="U3113" s="9">
        <v>22.074999999999999</v>
      </c>
      <c r="V3113" s="9">
        <v>22.041</v>
      </c>
      <c r="W3113" s="9">
        <v>21.283999999999999</v>
      </c>
      <c r="X3113" s="9">
        <v>22.027999999999999</v>
      </c>
      <c r="Y3113" s="9">
        <v>23.152999999999999</v>
      </c>
    </row>
    <row r="3114" spans="1:25" hidden="1" x14ac:dyDescent="0.3">
      <c r="A3114" t="s">
        <v>3379</v>
      </c>
      <c r="B3114" t="s">
        <v>3380</v>
      </c>
      <c r="C3114" t="s">
        <v>3389</v>
      </c>
      <c r="D3114" t="s">
        <v>369</v>
      </c>
      <c r="E3114" s="52">
        <f>Transportation!E3114/1000000</f>
        <v>9.3300000000000005E-6</v>
      </c>
      <c r="F3114" s="55">
        <f t="shared" si="339"/>
        <v>2.2556043956043983E-6</v>
      </c>
      <c r="G3114" s="57">
        <f t="shared" si="340"/>
        <v>2.2556043956043979E-7</v>
      </c>
      <c r="H3114" s="4">
        <f t="shared" si="341"/>
        <v>3.588461538461542E-8</v>
      </c>
      <c r="I3114">
        <v>237500</v>
      </c>
      <c r="J3114">
        <f t="shared" si="343"/>
        <v>1.1614524157894739</v>
      </c>
      <c r="K3114" s="50">
        <f t="shared" si="346"/>
        <v>486.18792581850823</v>
      </c>
      <c r="L3114" s="53">
        <f t="shared" si="342"/>
        <v>5.0821572687262195</v>
      </c>
      <c r="M3114">
        <v>7.75</v>
      </c>
      <c r="N3114">
        <v>85.4</v>
      </c>
      <c r="O3114">
        <v>1330</v>
      </c>
      <c r="P3114">
        <v>8.44</v>
      </c>
      <c r="Q3114">
        <v>99.96</v>
      </c>
      <c r="R3114" s="7">
        <v>15.593999999999999</v>
      </c>
      <c r="S3114">
        <v>49585</v>
      </c>
      <c r="T3114">
        <v>1</v>
      </c>
      <c r="U3114" s="9">
        <v>10.571999999999999</v>
      </c>
      <c r="V3114" s="9">
        <v>10.571999999999999</v>
      </c>
      <c r="W3114" s="9">
        <v>10.571999999999999</v>
      </c>
      <c r="X3114" s="9">
        <v>10.571999999999999</v>
      </c>
      <c r="Y3114" s="9">
        <v>10.571999999999999</v>
      </c>
    </row>
    <row r="3115" spans="1:25" hidden="1" x14ac:dyDescent="0.3">
      <c r="A3115" t="s">
        <v>3379</v>
      </c>
      <c r="B3115" t="s">
        <v>3380</v>
      </c>
      <c r="C3115" t="s">
        <v>3390</v>
      </c>
      <c r="D3115" t="s">
        <v>369</v>
      </c>
      <c r="E3115" s="52">
        <f>Transportation!E3115/1000000</f>
        <v>1.9300000000000002E-5</v>
      </c>
      <c r="F3115" s="55">
        <f t="shared" si="339"/>
        <v>4.6659340659340714E-6</v>
      </c>
      <c r="G3115" s="57">
        <f t="shared" si="340"/>
        <v>4.6659340659340711E-7</v>
      </c>
      <c r="H3115" s="4">
        <f t="shared" si="341"/>
        <v>7.4230769230769303E-8</v>
      </c>
      <c r="I3115">
        <v>412400</v>
      </c>
      <c r="J3115">
        <f t="shared" si="343"/>
        <v>1.3836366088748788</v>
      </c>
      <c r="K3115" s="50">
        <f t="shared" si="346"/>
        <v>844.22694992653805</v>
      </c>
      <c r="L3115" s="53">
        <f t="shared" si="342"/>
        <v>10.512929827054236</v>
      </c>
      <c r="M3115">
        <v>53.6</v>
      </c>
      <c r="N3115">
        <v>56.300000000000004</v>
      </c>
      <c r="O3115">
        <v>344</v>
      </c>
      <c r="P3115">
        <v>13.82</v>
      </c>
      <c r="Q3115">
        <v>100.1</v>
      </c>
      <c r="R3115" s="7">
        <v>6.1007999999999996</v>
      </c>
      <c r="S3115" s="8">
        <v>386910</v>
      </c>
      <c r="T3115">
        <v>5</v>
      </c>
      <c r="U3115" s="9">
        <v>20.52</v>
      </c>
      <c r="V3115" s="9">
        <v>20.696999999999999</v>
      </c>
      <c r="W3115" s="9">
        <v>20.417000000000002</v>
      </c>
      <c r="X3115" s="9">
        <v>20.803000000000001</v>
      </c>
      <c r="Y3115" s="9">
        <v>22.675000000000001</v>
      </c>
    </row>
    <row r="3116" spans="1:25" hidden="1" x14ac:dyDescent="0.3">
      <c r="A3116" t="s">
        <v>3379</v>
      </c>
      <c r="B3116" t="s">
        <v>3380</v>
      </c>
      <c r="C3116" t="s">
        <v>3391</v>
      </c>
      <c r="D3116" t="s">
        <v>369</v>
      </c>
      <c r="E3116" s="52">
        <f>Transportation!E3116/1000000</f>
        <v>1.24E-6</v>
      </c>
      <c r="F3116" s="55">
        <f t="shared" si="339"/>
        <v>2.997802197802201E-7</v>
      </c>
      <c r="G3116" s="57">
        <f t="shared" si="340"/>
        <v>2.9978021978022009E-8</v>
      </c>
      <c r="H3116" s="4">
        <f t="shared" si="341"/>
        <v>4.7692307692307741E-9</v>
      </c>
      <c r="I3116">
        <v>117000</v>
      </c>
      <c r="J3116">
        <f t="shared" si="343"/>
        <v>0.31334243589743593</v>
      </c>
      <c r="K3116" s="50">
        <f t="shared" si="346"/>
        <v>239.51152556111774</v>
      </c>
      <c r="L3116" s="53">
        <f t="shared" si="342"/>
        <v>0.67544212360348455</v>
      </c>
      <c r="M3116">
        <v>51.300000000000004</v>
      </c>
      <c r="N3116">
        <v>16.3</v>
      </c>
      <c r="O3116">
        <v>2090</v>
      </c>
      <c r="P3116">
        <v>12.96</v>
      </c>
      <c r="Q3116">
        <v>100.9</v>
      </c>
      <c r="R3116" s="7">
        <v>128.11000000000001</v>
      </c>
      <c r="S3116" s="8">
        <v>116410</v>
      </c>
      <c r="T3116">
        <v>5</v>
      </c>
      <c r="U3116" s="9">
        <v>13.375</v>
      </c>
      <c r="V3116" s="9">
        <v>7.1588000000000003</v>
      </c>
      <c r="W3116" s="9">
        <v>12.647</v>
      </c>
      <c r="X3116" s="9">
        <v>13.148999999999999</v>
      </c>
      <c r="Y3116" s="9">
        <v>14.198</v>
      </c>
    </row>
    <row r="3117" spans="1:25" hidden="1" x14ac:dyDescent="0.3">
      <c r="A3117" t="s">
        <v>3379</v>
      </c>
      <c r="B3117" t="s">
        <v>3380</v>
      </c>
      <c r="C3117" t="s">
        <v>3392</v>
      </c>
      <c r="D3117" t="s">
        <v>369</v>
      </c>
      <c r="E3117" s="52">
        <f>Transportation!E3117/1000000</f>
        <v>1.46E-6</v>
      </c>
      <c r="F3117" s="55">
        <f t="shared" si="339"/>
        <v>3.5296703296703332E-7</v>
      </c>
      <c r="G3117" s="57">
        <f t="shared" si="340"/>
        <v>3.5296703296703336E-8</v>
      </c>
      <c r="H3117" s="4">
        <f t="shared" si="341"/>
        <v>5.6153846153846209E-9</v>
      </c>
      <c r="I3117">
        <v>106600</v>
      </c>
      <c r="J3117">
        <f t="shared" si="343"/>
        <v>0.40492915103189492</v>
      </c>
      <c r="K3117" s="50">
        <f t="shared" si="346"/>
        <v>218.22161217790728</v>
      </c>
      <c r="L3117" s="53">
        <f t="shared" si="342"/>
        <v>0.79527862940410265</v>
      </c>
      <c r="M3117">
        <v>25.400000000000002</v>
      </c>
      <c r="N3117">
        <v>21.200000000000003</v>
      </c>
      <c r="O3117">
        <v>2310</v>
      </c>
      <c r="P3117">
        <v>12.68</v>
      </c>
      <c r="Q3117">
        <v>101.28</v>
      </c>
      <c r="R3117" s="7">
        <v>109.26</v>
      </c>
      <c r="S3117">
        <v>52373</v>
      </c>
      <c r="T3117">
        <v>3</v>
      </c>
      <c r="U3117" s="9">
        <v>12.382</v>
      </c>
      <c r="V3117" s="9">
        <v>3.1118000000000001</v>
      </c>
      <c r="W3117" s="9">
        <v>12.346</v>
      </c>
      <c r="X3117" s="9">
        <v>12.446</v>
      </c>
      <c r="Y3117" s="9">
        <v>12.547000000000001</v>
      </c>
    </row>
    <row r="3118" spans="1:25" hidden="1" x14ac:dyDescent="0.3">
      <c r="A3118" t="s">
        <v>3379</v>
      </c>
      <c r="B3118" t="s">
        <v>3380</v>
      </c>
      <c r="C3118" t="s">
        <v>3393</v>
      </c>
      <c r="D3118" t="s">
        <v>369</v>
      </c>
      <c r="E3118" s="52">
        <f>Transportation!E3118/1000000</f>
        <v>7.860000000000001E-6</v>
      </c>
      <c r="F3118" s="55">
        <f t="shared" si="339"/>
        <v>1.9002197802197824E-6</v>
      </c>
      <c r="G3118" s="57">
        <f t="shared" si="340"/>
        <v>1.9002197802197823E-7</v>
      </c>
      <c r="H3118" s="4">
        <f t="shared" si="341"/>
        <v>3.0230769230769266E-8</v>
      </c>
      <c r="I3118">
        <v>107000</v>
      </c>
      <c r="J3118">
        <f t="shared" si="343"/>
        <v>2.1718116588785046</v>
      </c>
      <c r="K3118" s="50">
        <f t="shared" si="346"/>
        <v>219.04045500033845</v>
      </c>
      <c r="L3118" s="53">
        <f t="shared" si="342"/>
        <v>4.2814315254220876</v>
      </c>
      <c r="M3118">
        <v>20.700000000000003</v>
      </c>
      <c r="N3118">
        <v>23.5</v>
      </c>
      <c r="O3118">
        <v>368</v>
      </c>
      <c r="P3118">
        <v>14.54</v>
      </c>
      <c r="Q3118">
        <v>100.91</v>
      </c>
      <c r="R3118" s="7">
        <v>15.648999999999999</v>
      </c>
      <c r="S3118" s="8">
        <v>118290</v>
      </c>
      <c r="T3118">
        <v>3</v>
      </c>
      <c r="U3118" s="9">
        <v>19.516999999999999</v>
      </c>
      <c r="V3118" s="9">
        <v>19.760000000000002</v>
      </c>
      <c r="W3118" s="9">
        <v>18.381</v>
      </c>
      <c r="X3118" s="9">
        <v>19.449000000000002</v>
      </c>
      <c r="Y3118" s="9">
        <v>21.187999999999999</v>
      </c>
    </row>
    <row r="3119" spans="1:25" hidden="1" x14ac:dyDescent="0.3">
      <c r="A3119" t="s">
        <v>3379</v>
      </c>
      <c r="B3119" t="s">
        <v>3380</v>
      </c>
      <c r="C3119" t="s">
        <v>3394</v>
      </c>
      <c r="D3119" t="s">
        <v>369</v>
      </c>
      <c r="E3119" s="52">
        <f>Transportation!E3119/1000000</f>
        <v>2.1400000000000003E-6</v>
      </c>
      <c r="F3119" s="55">
        <f t="shared" si="339"/>
        <v>5.17362637362638E-7</v>
      </c>
      <c r="G3119" s="57">
        <f t="shared" si="340"/>
        <v>5.1736263736263797E-8</v>
      </c>
      <c r="H3119" s="4">
        <f t="shared" si="341"/>
        <v>8.2307692307692397E-9</v>
      </c>
      <c r="I3119">
        <v>145700</v>
      </c>
      <c r="J3119">
        <f t="shared" si="343"/>
        <v>0.4342477865477008</v>
      </c>
      <c r="K3119" s="50">
        <f t="shared" si="346"/>
        <v>298.26349807055431</v>
      </c>
      <c r="L3119" s="53">
        <f t="shared" si="342"/>
        <v>1.1656823746060136</v>
      </c>
      <c r="M3119">
        <v>27.8</v>
      </c>
      <c r="N3119">
        <v>27.6</v>
      </c>
      <c r="O3119">
        <v>2090</v>
      </c>
      <c r="P3119">
        <v>13.1</v>
      </c>
      <c r="Q3119">
        <v>100.91</v>
      </c>
      <c r="R3119" s="7">
        <v>75.757000000000005</v>
      </c>
      <c r="S3119">
        <v>63801</v>
      </c>
      <c r="T3119">
        <v>4</v>
      </c>
      <c r="U3119" s="9">
        <v>14.266999999999999</v>
      </c>
      <c r="V3119" s="9">
        <v>8.7673000000000005</v>
      </c>
      <c r="W3119" s="9">
        <v>14.198</v>
      </c>
      <c r="X3119" s="9">
        <v>14.247999999999999</v>
      </c>
      <c r="Y3119" s="9">
        <v>14.297000000000001</v>
      </c>
    </row>
    <row r="3120" spans="1:25" hidden="1" x14ac:dyDescent="0.3">
      <c r="A3120" t="s">
        <v>3379</v>
      </c>
      <c r="B3120" t="s">
        <v>3380</v>
      </c>
      <c r="C3120" t="s">
        <v>3395</v>
      </c>
      <c r="D3120" t="s">
        <v>369</v>
      </c>
      <c r="E3120" s="52">
        <f>Transportation!E3120/1000000</f>
        <v>9.6600000000000007E-6</v>
      </c>
      <c r="F3120" s="55">
        <f t="shared" si="339"/>
        <v>2.3353846153846181E-6</v>
      </c>
      <c r="G3120" s="57">
        <f t="shared" si="340"/>
        <v>2.335384615384618E-7</v>
      </c>
      <c r="H3120" s="4">
        <f t="shared" si="341"/>
        <v>3.7153846153846191E-8</v>
      </c>
      <c r="I3120">
        <v>111300</v>
      </c>
      <c r="J3120">
        <f t="shared" si="343"/>
        <v>2.5660514150943396</v>
      </c>
      <c r="K3120" s="50">
        <f t="shared" si="346"/>
        <v>227.84301534147355</v>
      </c>
      <c r="L3120" s="53">
        <f t="shared" si="342"/>
        <v>5.2619120274271465</v>
      </c>
      <c r="M3120">
        <v>25</v>
      </c>
      <c r="N3120">
        <v>22.3</v>
      </c>
      <c r="O3120">
        <v>265</v>
      </c>
      <c r="P3120">
        <v>9.1300000000000008</v>
      </c>
      <c r="Q3120">
        <v>99.32</v>
      </c>
      <c r="R3120" s="7">
        <v>11.885</v>
      </c>
      <c r="S3120" s="8">
        <v>136720</v>
      </c>
      <c r="T3120">
        <v>3</v>
      </c>
      <c r="U3120" s="9">
        <v>9.4928000000000008</v>
      </c>
      <c r="V3120" s="9">
        <v>9.4567999999999994</v>
      </c>
      <c r="W3120" s="9">
        <v>7.7294</v>
      </c>
      <c r="X3120" s="9">
        <v>9.1857000000000006</v>
      </c>
      <c r="Y3120" s="9">
        <v>9.4951000000000008</v>
      </c>
    </row>
    <row r="3121" spans="1:25" hidden="1" x14ac:dyDescent="0.3">
      <c r="A3121" t="s">
        <v>3379</v>
      </c>
      <c r="B3121" t="s">
        <v>3380</v>
      </c>
      <c r="C3121" t="s">
        <v>3396</v>
      </c>
      <c r="D3121" t="s">
        <v>369</v>
      </c>
      <c r="E3121" s="52">
        <f>Transportation!E3121/1000000</f>
        <v>4.33E-6</v>
      </c>
      <c r="F3121" s="55">
        <f t="shared" si="339"/>
        <v>1.0468131868131879E-6</v>
      </c>
      <c r="G3121" s="57">
        <f t="shared" si="340"/>
        <v>1.046813186813188E-7</v>
      </c>
      <c r="H3121" s="4">
        <f t="shared" si="341"/>
        <v>1.6653846153846169E-8</v>
      </c>
      <c r="I3121">
        <v>106600</v>
      </c>
      <c r="J3121">
        <f t="shared" si="343"/>
        <v>1.2009200164165104</v>
      </c>
      <c r="K3121" s="50">
        <f t="shared" si="346"/>
        <v>218.22161217790728</v>
      </c>
      <c r="L3121" s="53">
        <f t="shared" si="342"/>
        <v>2.3586003187121678</v>
      </c>
      <c r="M3121">
        <v>60.900000000000006</v>
      </c>
      <c r="N3121">
        <v>13.700000000000001</v>
      </c>
      <c r="O3121">
        <v>402</v>
      </c>
      <c r="P3121">
        <v>15.24</v>
      </c>
      <c r="Q3121">
        <v>104.86</v>
      </c>
      <c r="R3121" s="7">
        <v>29.411999999999999</v>
      </c>
      <c r="S3121" s="8">
        <v>103360</v>
      </c>
      <c r="T3121">
        <v>3</v>
      </c>
      <c r="U3121" s="9">
        <v>19.010999999999999</v>
      </c>
      <c r="V3121" s="9">
        <v>18.986999999999998</v>
      </c>
      <c r="W3121" s="9">
        <v>18.77</v>
      </c>
      <c r="X3121" s="9">
        <v>18.77</v>
      </c>
      <c r="Y3121" s="9">
        <v>19.013000000000002</v>
      </c>
    </row>
    <row r="3122" spans="1:25" hidden="1" x14ac:dyDescent="0.3">
      <c r="A3122" t="s">
        <v>3379</v>
      </c>
      <c r="B3122" t="s">
        <v>3380</v>
      </c>
      <c r="C3122" t="s">
        <v>3397</v>
      </c>
      <c r="D3122" t="s">
        <v>369</v>
      </c>
      <c r="E3122" s="52">
        <f>Transportation!E3122/1000000</f>
        <v>1.0300000000000001E-5</v>
      </c>
      <c r="F3122" s="55">
        <f t="shared" si="339"/>
        <v>2.490109890109893E-6</v>
      </c>
      <c r="G3122" s="57">
        <f t="shared" si="340"/>
        <v>2.4901098901098932E-7</v>
      </c>
      <c r="H3122" s="4">
        <f t="shared" si="341"/>
        <v>3.9615384615384661E-8</v>
      </c>
      <c r="I3122">
        <v>220500</v>
      </c>
      <c r="J3122">
        <f t="shared" si="343"/>
        <v>1.3810583333333335</v>
      </c>
      <c r="K3122" s="50">
        <f t="shared" si="346"/>
        <v>451.38710586518346</v>
      </c>
      <c r="L3122" s="53">
        <f t="shared" si="342"/>
        <v>5.6105273170289447</v>
      </c>
      <c r="M3122">
        <v>37.200000000000003</v>
      </c>
      <c r="N3122">
        <v>36.1</v>
      </c>
      <c r="O3122">
        <v>433</v>
      </c>
      <c r="P3122">
        <v>17.41</v>
      </c>
      <c r="Q3122">
        <v>102.79</v>
      </c>
      <c r="R3122" s="7">
        <v>11.987</v>
      </c>
      <c r="S3122" s="8">
        <v>168970</v>
      </c>
      <c r="T3122">
        <v>4</v>
      </c>
      <c r="U3122" s="9">
        <v>21.890999999999998</v>
      </c>
      <c r="V3122" s="9">
        <v>21.754000000000001</v>
      </c>
      <c r="W3122" s="9">
        <v>21.38</v>
      </c>
      <c r="X3122" s="9">
        <v>21.524000000000001</v>
      </c>
      <c r="Y3122" s="9">
        <v>22.004000000000001</v>
      </c>
    </row>
    <row r="3123" spans="1:25" hidden="1" x14ac:dyDescent="0.3">
      <c r="A3123" t="s">
        <v>3398</v>
      </c>
      <c r="B3123" t="s">
        <v>3399</v>
      </c>
      <c r="C3123" t="s">
        <v>3400</v>
      </c>
      <c r="D3123" t="s">
        <v>69</v>
      </c>
      <c r="E3123" s="52">
        <f>Transportation!E3123/1000000</f>
        <v>7.7199999999999989E-6</v>
      </c>
      <c r="F3123" s="55">
        <f t="shared" si="339"/>
        <v>1.866373626373628E-6</v>
      </c>
      <c r="G3123" s="57">
        <f t="shared" si="340"/>
        <v>1.866373626373628E-7</v>
      </c>
      <c r="H3123" s="4">
        <f t="shared" si="341"/>
        <v>2.9692307692307716E-8</v>
      </c>
      <c r="I3123">
        <v>730000</v>
      </c>
      <c r="J3123">
        <f t="shared" si="343"/>
        <v>0.31266396575342464</v>
      </c>
      <c r="K3123" s="50">
        <f>I3123*CVDTGO</f>
        <v>951.5685623727037</v>
      </c>
      <c r="L3123" s="53">
        <f t="shared" si="342"/>
        <v>2.677690803579611</v>
      </c>
      <c r="M3123">
        <v>52.5</v>
      </c>
      <c r="N3123">
        <v>101</v>
      </c>
      <c r="O3123">
        <v>2180</v>
      </c>
      <c r="P3123">
        <v>6.16</v>
      </c>
      <c r="Q3123">
        <v>1.23</v>
      </c>
      <c r="R3123" s="7">
        <v>21.609000000000002</v>
      </c>
      <c r="S3123" s="8">
        <v>464260</v>
      </c>
      <c r="T3123">
        <v>2</v>
      </c>
      <c r="U3123" s="9">
        <v>16.018999999999998</v>
      </c>
      <c r="V3123" s="9">
        <v>15.914999999999999</v>
      </c>
      <c r="W3123" s="9">
        <v>14.943</v>
      </c>
      <c r="X3123" s="9">
        <v>15.486000000000001</v>
      </c>
      <c r="Y3123" s="9">
        <v>16.03</v>
      </c>
    </row>
    <row r="3124" spans="1:25" hidden="1" x14ac:dyDescent="0.3">
      <c r="A3124" t="s">
        <v>3401</v>
      </c>
      <c r="B3124" t="s">
        <v>3402</v>
      </c>
      <c r="C3124" t="s">
        <v>3403</v>
      </c>
      <c r="D3124" t="s">
        <v>33</v>
      </c>
      <c r="E3124" s="52">
        <f>Transportation!E3124/1000000</f>
        <v>3.9300000000000005E-6</v>
      </c>
      <c r="F3124" s="55">
        <f t="shared" si="339"/>
        <v>9.501098901098912E-7</v>
      </c>
      <c r="G3124" s="57">
        <f t="shared" si="340"/>
        <v>9.5010989010989117E-8</v>
      </c>
      <c r="H3124" s="4">
        <f t="shared" si="341"/>
        <v>1.5115384615384633E-8</v>
      </c>
      <c r="I3124">
        <v>110100</v>
      </c>
      <c r="J3124">
        <f t="shared" si="343"/>
        <v>1.0553308242506811</v>
      </c>
      <c r="K3124" s="50">
        <f t="shared" ref="K3124:K3129" si="347">I3124*CVDTUN</f>
        <v>260.42935548874885</v>
      </c>
      <c r="L3124" s="53">
        <f t="shared" si="342"/>
        <v>2.4735521374831348</v>
      </c>
      <c r="M3124">
        <v>14</v>
      </c>
      <c r="N3124">
        <v>29.400000000000002</v>
      </c>
      <c r="O3124">
        <v>1120</v>
      </c>
      <c r="P3124">
        <v>37.28</v>
      </c>
      <c r="Q3124">
        <v>9.85</v>
      </c>
      <c r="R3124" s="7">
        <v>38.015000000000001</v>
      </c>
      <c r="S3124">
        <v>0</v>
      </c>
      <c r="T3124">
        <v>2</v>
      </c>
      <c r="U3124" s="9" t="s">
        <v>3975</v>
      </c>
      <c r="V3124" s="9">
        <v>0</v>
      </c>
      <c r="W3124" s="9" t="s">
        <v>3975</v>
      </c>
      <c r="X3124" s="9" t="s">
        <v>3975</v>
      </c>
      <c r="Y3124" s="9" t="s">
        <v>3975</v>
      </c>
    </row>
    <row r="3125" spans="1:25" hidden="1" x14ac:dyDescent="0.3">
      <c r="A3125" t="s">
        <v>3401</v>
      </c>
      <c r="B3125" t="s">
        <v>3402</v>
      </c>
      <c r="C3125" t="s">
        <v>3404</v>
      </c>
      <c r="D3125" t="s">
        <v>33</v>
      </c>
      <c r="E3125" s="52">
        <f>Transportation!E3125/1000000</f>
        <v>2.4600000000000002E-6</v>
      </c>
      <c r="F3125" s="55">
        <f t="shared" si="339"/>
        <v>5.9472527472527534E-7</v>
      </c>
      <c r="G3125" s="57">
        <f t="shared" si="340"/>
        <v>5.9472527472527538E-8</v>
      </c>
      <c r="H3125" s="4">
        <f t="shared" si="341"/>
        <v>9.4615384615384713E-9</v>
      </c>
      <c r="I3125">
        <v>111100</v>
      </c>
      <c r="J3125">
        <f t="shared" si="343"/>
        <v>0.65464286678667871</v>
      </c>
      <c r="K3125" s="50">
        <f t="shared" si="347"/>
        <v>262.79474473024521</v>
      </c>
      <c r="L3125" s="53">
        <f t="shared" si="342"/>
        <v>1.5483303456001303</v>
      </c>
      <c r="M3125">
        <v>43.900000000000006</v>
      </c>
      <c r="N3125">
        <v>16.8</v>
      </c>
      <c r="O3125">
        <v>837</v>
      </c>
      <c r="P3125">
        <v>33.9</v>
      </c>
      <c r="Q3125">
        <v>10.08</v>
      </c>
      <c r="R3125" s="7">
        <v>49.942</v>
      </c>
      <c r="S3125">
        <v>8720.9</v>
      </c>
      <c r="T3125">
        <v>4</v>
      </c>
      <c r="U3125" s="9">
        <v>24.271000000000001</v>
      </c>
      <c r="V3125" s="9">
        <v>19.387</v>
      </c>
      <c r="W3125" s="9">
        <v>24.010999999999999</v>
      </c>
      <c r="X3125" s="9">
        <v>24.248999999999999</v>
      </c>
      <c r="Y3125" s="9">
        <v>24.486999999999998</v>
      </c>
    </row>
    <row r="3126" spans="1:25" hidden="1" x14ac:dyDescent="0.3">
      <c r="A3126" t="s">
        <v>3401</v>
      </c>
      <c r="B3126" t="s">
        <v>3402</v>
      </c>
      <c r="C3126" t="s">
        <v>3405</v>
      </c>
      <c r="D3126" t="s">
        <v>33</v>
      </c>
      <c r="E3126" s="52">
        <f>Transportation!E3126/1000000</f>
        <v>6.72E-6</v>
      </c>
      <c r="F3126" s="55">
        <f t="shared" si="339"/>
        <v>1.6246153846153864E-6</v>
      </c>
      <c r="G3126" s="57">
        <f t="shared" si="340"/>
        <v>1.6246153846153863E-7</v>
      </c>
      <c r="H3126" s="4">
        <f t="shared" si="341"/>
        <v>2.584615384615387E-8</v>
      </c>
      <c r="I3126">
        <v>106900</v>
      </c>
      <c r="J3126">
        <f t="shared" si="343"/>
        <v>1.8585530402245087</v>
      </c>
      <c r="K3126" s="50">
        <f t="shared" si="347"/>
        <v>252.86010991596052</v>
      </c>
      <c r="L3126" s="53">
        <f t="shared" si="342"/>
        <v>4.2295853343223069</v>
      </c>
      <c r="M3126">
        <v>12.9</v>
      </c>
      <c r="N3126">
        <v>29.8</v>
      </c>
      <c r="O3126">
        <v>502</v>
      </c>
      <c r="P3126">
        <v>35.68</v>
      </c>
      <c r="Q3126">
        <v>10.09</v>
      </c>
      <c r="R3126" s="7">
        <v>16.873999999999999</v>
      </c>
      <c r="S3126">
        <v>26188</v>
      </c>
      <c r="T3126">
        <v>3</v>
      </c>
      <c r="U3126" s="9">
        <v>15.484999999999999</v>
      </c>
      <c r="V3126" s="9">
        <v>15.476000000000001</v>
      </c>
      <c r="W3126" s="9">
        <v>15.388</v>
      </c>
      <c r="X3126" s="9">
        <v>15.487</v>
      </c>
      <c r="Y3126" s="9">
        <v>15.487</v>
      </c>
    </row>
    <row r="3127" spans="1:25" hidden="1" x14ac:dyDescent="0.3">
      <c r="A3127" t="s">
        <v>3401</v>
      </c>
      <c r="B3127" t="s">
        <v>3402</v>
      </c>
      <c r="C3127" t="s">
        <v>3406</v>
      </c>
      <c r="D3127" t="s">
        <v>33</v>
      </c>
      <c r="E3127" s="52">
        <f>Transportation!E3127/1000000</f>
        <v>4.0600000000000001E-6</v>
      </c>
      <c r="F3127" s="55">
        <f t="shared" si="339"/>
        <v>9.8153846153846257E-7</v>
      </c>
      <c r="G3127" s="57">
        <f t="shared" si="340"/>
        <v>9.8153846153846254E-8</v>
      </c>
      <c r="H3127" s="4">
        <f t="shared" si="341"/>
        <v>1.5615384615384631E-8</v>
      </c>
      <c r="I3127">
        <v>258100</v>
      </c>
      <c r="J3127">
        <f t="shared" si="343"/>
        <v>0.46507331460674162</v>
      </c>
      <c r="K3127" s="50">
        <f t="shared" si="347"/>
        <v>610.50696323020964</v>
      </c>
      <c r="L3127" s="53">
        <f t="shared" si="342"/>
        <v>2.5553744728197278</v>
      </c>
      <c r="M3127">
        <v>140</v>
      </c>
      <c r="N3127">
        <v>21.8</v>
      </c>
      <c r="O3127">
        <v>576</v>
      </c>
      <c r="P3127">
        <v>34.78</v>
      </c>
      <c r="Q3127">
        <v>10.74</v>
      </c>
      <c r="R3127" s="7">
        <v>26.393999999999998</v>
      </c>
      <c r="S3127">
        <v>64468</v>
      </c>
      <c r="T3127">
        <v>8</v>
      </c>
      <c r="U3127" s="9">
        <v>20.779</v>
      </c>
      <c r="V3127" s="9">
        <v>19.145</v>
      </c>
      <c r="W3127" s="9">
        <v>17.257999999999999</v>
      </c>
      <c r="X3127" s="9">
        <v>18.186</v>
      </c>
      <c r="Y3127" s="9">
        <v>22.004000000000001</v>
      </c>
    </row>
    <row r="3128" spans="1:25" hidden="1" x14ac:dyDescent="0.3">
      <c r="A3128" t="s">
        <v>3401</v>
      </c>
      <c r="B3128" t="s">
        <v>3402</v>
      </c>
      <c r="C3128" t="s">
        <v>3407</v>
      </c>
      <c r="D3128" t="s">
        <v>33</v>
      </c>
      <c r="E3128" s="52">
        <f>Transportation!E3128/1000000</f>
        <v>3.6000000000000003E-6</v>
      </c>
      <c r="F3128" s="55">
        <f t="shared" si="339"/>
        <v>8.7032967032967126E-7</v>
      </c>
      <c r="G3128" s="57">
        <f t="shared" si="340"/>
        <v>8.7032967032967126E-8</v>
      </c>
      <c r="H3128" s="4">
        <f t="shared" si="341"/>
        <v>1.3846153846153861E-8</v>
      </c>
      <c r="I3128">
        <v>149600</v>
      </c>
      <c r="J3128">
        <f t="shared" si="343"/>
        <v>0.71146624331550801</v>
      </c>
      <c r="K3128" s="50">
        <f t="shared" si="347"/>
        <v>353.86223052785493</v>
      </c>
      <c r="L3128" s="53">
        <f t="shared" si="342"/>
        <v>2.2658492862440931</v>
      </c>
      <c r="M3128">
        <v>33.1</v>
      </c>
      <c r="N3128">
        <v>26</v>
      </c>
      <c r="O3128">
        <v>877</v>
      </c>
      <c r="P3128">
        <v>35.840000000000003</v>
      </c>
      <c r="Q3128">
        <v>10.59</v>
      </c>
      <c r="R3128" s="7">
        <v>33.744</v>
      </c>
      <c r="S3128">
        <v>82012</v>
      </c>
      <c r="T3128">
        <v>4</v>
      </c>
      <c r="U3128" s="9">
        <v>14.696</v>
      </c>
      <c r="V3128" s="9">
        <v>8.7893000000000008</v>
      </c>
      <c r="W3128" s="9">
        <v>14.695</v>
      </c>
      <c r="X3128" s="9">
        <v>14.695</v>
      </c>
      <c r="Y3128" s="9">
        <v>14.843999999999999</v>
      </c>
    </row>
    <row r="3129" spans="1:25" hidden="1" x14ac:dyDescent="0.3">
      <c r="A3129" t="s">
        <v>3401</v>
      </c>
      <c r="B3129" t="s">
        <v>3402</v>
      </c>
      <c r="C3129" t="s">
        <v>3408</v>
      </c>
      <c r="D3129" t="s">
        <v>33</v>
      </c>
      <c r="E3129" s="52">
        <f>Transportation!E3129/1000000</f>
        <v>2.23E-5</v>
      </c>
      <c r="F3129" s="55">
        <f t="shared" si="339"/>
        <v>5.3912087912087965E-6</v>
      </c>
      <c r="G3129" s="57">
        <f t="shared" si="340"/>
        <v>5.3912087912087963E-7</v>
      </c>
      <c r="H3129" s="4">
        <f t="shared" si="341"/>
        <v>8.5769230769230846E-8</v>
      </c>
      <c r="I3129">
        <v>1897000</v>
      </c>
      <c r="J3129">
        <f t="shared" si="343"/>
        <v>0.34755290590405902</v>
      </c>
      <c r="K3129" s="50">
        <f t="shared" si="347"/>
        <v>4487.1433911185886</v>
      </c>
      <c r="L3129" s="53">
        <f t="shared" si="342"/>
        <v>14.03567752312313</v>
      </c>
      <c r="M3129">
        <v>228</v>
      </c>
      <c r="N3129">
        <v>126</v>
      </c>
      <c r="O3129">
        <v>607</v>
      </c>
      <c r="P3129">
        <v>36.81</v>
      </c>
      <c r="Q3129">
        <v>10.17</v>
      </c>
      <c r="R3129" s="7">
        <v>4.8287000000000004</v>
      </c>
      <c r="S3129" s="8">
        <v>1202800</v>
      </c>
      <c r="T3129">
        <v>11</v>
      </c>
      <c r="U3129" s="9">
        <v>15.946999999999999</v>
      </c>
      <c r="V3129" s="9">
        <v>14.978</v>
      </c>
      <c r="W3129" s="9">
        <v>14.148</v>
      </c>
      <c r="X3129" s="9">
        <v>15.413</v>
      </c>
      <c r="Y3129" s="9">
        <v>16.178000000000001</v>
      </c>
    </row>
    <row r="3130" spans="1:25" hidden="1" x14ac:dyDescent="0.3">
      <c r="A3130" t="s">
        <v>3409</v>
      </c>
      <c r="B3130" t="s">
        <v>3350</v>
      </c>
      <c r="C3130" t="s">
        <v>3410</v>
      </c>
      <c r="D3130" t="s">
        <v>108</v>
      </c>
      <c r="E3130" s="52">
        <f>Transportation!E3130/1000000</f>
        <v>3.1900000000000003E-5</v>
      </c>
      <c r="F3130" s="55">
        <f t="shared" si="339"/>
        <v>7.7120879120879216E-6</v>
      </c>
      <c r="G3130" s="57">
        <f t="shared" si="340"/>
        <v>7.7120879120879208E-7</v>
      </c>
      <c r="H3130" s="4">
        <f t="shared" si="341"/>
        <v>1.2269230769230782E-7</v>
      </c>
      <c r="I3130">
        <v>1123000</v>
      </c>
      <c r="J3130">
        <f t="shared" si="343"/>
        <v>0.83983567453250219</v>
      </c>
      <c r="K3130" s="50">
        <f t="shared" ref="K3130:K3161" si="348">I3130*CVDTUR</f>
        <v>2166.7830723045281</v>
      </c>
      <c r="L3130" s="53">
        <f t="shared" si="342"/>
        <v>16.377675507850331</v>
      </c>
      <c r="M3130">
        <v>153</v>
      </c>
      <c r="N3130">
        <v>90.7</v>
      </c>
      <c r="O3130">
        <v>323</v>
      </c>
      <c r="P3130">
        <v>37</v>
      </c>
      <c r="Q3130">
        <v>35.32</v>
      </c>
      <c r="R3130" s="7">
        <v>3.5611000000000002</v>
      </c>
      <c r="S3130">
        <v>98330</v>
      </c>
      <c r="T3130">
        <v>8</v>
      </c>
      <c r="U3130" s="9">
        <v>20.215</v>
      </c>
      <c r="V3130" s="9">
        <v>20.286999999999999</v>
      </c>
      <c r="W3130" s="9">
        <v>19.013000000000002</v>
      </c>
      <c r="X3130" s="9">
        <v>20.634</v>
      </c>
      <c r="Y3130" s="9">
        <v>21.042999999999999</v>
      </c>
    </row>
    <row r="3131" spans="1:25" hidden="1" x14ac:dyDescent="0.3">
      <c r="A3131" t="s">
        <v>3409</v>
      </c>
      <c r="B3131" t="s">
        <v>3350</v>
      </c>
      <c r="C3131" t="s">
        <v>3411</v>
      </c>
      <c r="D3131" t="s">
        <v>108</v>
      </c>
      <c r="E3131" s="52">
        <f>Transportation!E3131/1000000</f>
        <v>1.3100000000000002E-5</v>
      </c>
      <c r="F3131" s="55">
        <f t="shared" si="339"/>
        <v>3.1670329670329705E-6</v>
      </c>
      <c r="G3131" s="57">
        <f t="shared" si="340"/>
        <v>3.1670329670329708E-7</v>
      </c>
      <c r="H3131" s="4">
        <f t="shared" si="341"/>
        <v>5.0384615384615437E-8</v>
      </c>
      <c r="I3131">
        <v>178500</v>
      </c>
      <c r="J3131">
        <f t="shared" si="343"/>
        <v>2.169783823529412</v>
      </c>
      <c r="K3131" s="50">
        <f t="shared" si="348"/>
        <v>344.40852930218904</v>
      </c>
      <c r="L3131" s="53">
        <f t="shared" si="342"/>
        <v>6.725628500089007</v>
      </c>
      <c r="M3131">
        <v>18.5</v>
      </c>
      <c r="N3131">
        <v>41.5</v>
      </c>
      <c r="O3131">
        <v>448</v>
      </c>
      <c r="P3131">
        <v>37.770000000000003</v>
      </c>
      <c r="Q3131">
        <v>38.270000000000003</v>
      </c>
      <c r="R3131" s="7">
        <v>10.805</v>
      </c>
      <c r="S3131">
        <v>27222</v>
      </c>
      <c r="T3131">
        <v>3</v>
      </c>
      <c r="U3131" s="9">
        <v>19.352</v>
      </c>
      <c r="V3131" s="9">
        <v>19.344000000000001</v>
      </c>
      <c r="W3131" s="9">
        <v>18.428999999999998</v>
      </c>
      <c r="X3131" s="9">
        <v>19.207000000000001</v>
      </c>
      <c r="Y3131" s="9">
        <v>19.352</v>
      </c>
    </row>
    <row r="3132" spans="1:25" hidden="1" x14ac:dyDescent="0.3">
      <c r="A3132" t="s">
        <v>3409</v>
      </c>
      <c r="B3132" t="s">
        <v>3350</v>
      </c>
      <c r="C3132" t="s">
        <v>3412</v>
      </c>
      <c r="D3132" t="s">
        <v>108</v>
      </c>
      <c r="E3132" s="52">
        <f>Transportation!E3132/1000000</f>
        <v>6.9500000000000004E-6</v>
      </c>
      <c r="F3132" s="55">
        <f t="shared" si="339"/>
        <v>1.680219780219782E-6</v>
      </c>
      <c r="G3132" s="57">
        <f t="shared" si="340"/>
        <v>1.680219780219782E-7</v>
      </c>
      <c r="H3132" s="4">
        <f t="shared" si="341"/>
        <v>2.6730769230769258E-8</v>
      </c>
      <c r="I3132">
        <v>128500</v>
      </c>
      <c r="J3132">
        <f t="shared" si="343"/>
        <v>1.5990611381322957</v>
      </c>
      <c r="K3132" s="50">
        <f t="shared" si="348"/>
        <v>247.93555190661789</v>
      </c>
      <c r="L3132" s="53">
        <f t="shared" si="342"/>
        <v>3.5681769523372968</v>
      </c>
      <c r="M3132">
        <v>28.200000000000003</v>
      </c>
      <c r="N3132">
        <v>24.200000000000003</v>
      </c>
      <c r="O3132">
        <v>443</v>
      </c>
      <c r="P3132">
        <v>38.75</v>
      </c>
      <c r="Q3132">
        <v>30.56</v>
      </c>
      <c r="R3132" s="7">
        <v>18.282</v>
      </c>
      <c r="S3132">
        <v>16396</v>
      </c>
      <c r="T3132">
        <v>3</v>
      </c>
      <c r="U3132" s="9">
        <v>17.747</v>
      </c>
      <c r="V3132" s="9">
        <v>17.760999999999999</v>
      </c>
      <c r="W3132" s="9">
        <v>17.16</v>
      </c>
      <c r="X3132" s="9">
        <v>17.747</v>
      </c>
      <c r="Y3132" s="9">
        <v>18.332000000000001</v>
      </c>
    </row>
    <row r="3133" spans="1:25" hidden="1" x14ac:dyDescent="0.3">
      <c r="A3133" t="s">
        <v>3409</v>
      </c>
      <c r="B3133" t="s">
        <v>3350</v>
      </c>
      <c r="C3133" t="s">
        <v>3413</v>
      </c>
      <c r="D3133" t="s">
        <v>108</v>
      </c>
      <c r="E3133" s="52">
        <f>Transportation!E3133/1000000</f>
        <v>8.2300000000000008E-6</v>
      </c>
      <c r="F3133" s="55">
        <f t="shared" si="339"/>
        <v>1.9896703296703317E-6</v>
      </c>
      <c r="G3133" s="57">
        <f t="shared" si="340"/>
        <v>1.9896703296703318E-7</v>
      </c>
      <c r="H3133" s="4">
        <f t="shared" si="341"/>
        <v>3.1653846153846188E-8</v>
      </c>
      <c r="I3133">
        <v>130000</v>
      </c>
      <c r="J3133">
        <f t="shared" si="343"/>
        <v>1.8717156634615386</v>
      </c>
      <c r="K3133" s="50">
        <f t="shared" si="348"/>
        <v>250.82974122848501</v>
      </c>
      <c r="L3133" s="53">
        <f t="shared" si="342"/>
        <v>4.2253375996742388</v>
      </c>
      <c r="M3133">
        <v>23.700000000000003</v>
      </c>
      <c r="N3133">
        <v>26.700000000000003</v>
      </c>
      <c r="O3133">
        <v>422</v>
      </c>
      <c r="P3133">
        <v>38.369999999999997</v>
      </c>
      <c r="Q3133">
        <v>34.03</v>
      </c>
      <c r="R3133" s="7">
        <v>15.781000000000001</v>
      </c>
      <c r="S3133">
        <v>17286</v>
      </c>
      <c r="T3133">
        <v>3</v>
      </c>
      <c r="U3133" s="9">
        <v>18.780999999999999</v>
      </c>
      <c r="V3133" s="9">
        <v>18.852</v>
      </c>
      <c r="W3133" s="9">
        <v>18.77</v>
      </c>
      <c r="X3133" s="9">
        <v>19.352</v>
      </c>
      <c r="Y3133" s="9">
        <v>20.079000000000001</v>
      </c>
    </row>
    <row r="3134" spans="1:25" hidden="1" x14ac:dyDescent="0.3">
      <c r="A3134" t="s">
        <v>3409</v>
      </c>
      <c r="B3134" t="s">
        <v>3350</v>
      </c>
      <c r="C3134" t="s">
        <v>3414</v>
      </c>
      <c r="D3134" t="s">
        <v>108</v>
      </c>
      <c r="E3134" s="52">
        <f>Transportation!E3134/1000000</f>
        <v>4.4499999999999997E-5</v>
      </c>
      <c r="F3134" s="55">
        <f t="shared" si="339"/>
        <v>1.0758241758241768E-5</v>
      </c>
      <c r="G3134" s="57">
        <f t="shared" si="340"/>
        <v>1.0758241758241769E-6</v>
      </c>
      <c r="H3134" s="4">
        <f t="shared" si="341"/>
        <v>1.711538461538463E-7</v>
      </c>
      <c r="I3134">
        <v>3179000</v>
      </c>
      <c r="J3134">
        <f t="shared" si="343"/>
        <v>0.41385944872601449</v>
      </c>
      <c r="K3134" s="50">
        <f t="shared" si="348"/>
        <v>6133.7519028104143</v>
      </c>
      <c r="L3134" s="53">
        <f t="shared" si="342"/>
        <v>22.846600630073347</v>
      </c>
      <c r="M3134">
        <v>405</v>
      </c>
      <c r="N3134">
        <v>158</v>
      </c>
      <c r="O3134">
        <v>398</v>
      </c>
      <c r="P3134">
        <v>39.950000000000003</v>
      </c>
      <c r="Q3134">
        <v>32.799999999999997</v>
      </c>
      <c r="R3134" s="7">
        <v>2.5156999999999998</v>
      </c>
      <c r="S3134" s="8">
        <v>235740</v>
      </c>
      <c r="T3134">
        <v>15</v>
      </c>
      <c r="U3134" s="9">
        <v>17.466999999999999</v>
      </c>
      <c r="V3134" s="9">
        <v>17.401</v>
      </c>
      <c r="W3134" s="9">
        <v>16.373999999999999</v>
      </c>
      <c r="X3134" s="9">
        <v>17.356000000000002</v>
      </c>
      <c r="Y3134" s="9">
        <v>18.088000000000001</v>
      </c>
    </row>
    <row r="3135" spans="1:25" hidden="1" x14ac:dyDescent="0.3">
      <c r="A3135" t="s">
        <v>3409</v>
      </c>
      <c r="B3135" t="s">
        <v>3350</v>
      </c>
      <c r="C3135" t="s">
        <v>3415</v>
      </c>
      <c r="D3135" t="s">
        <v>108</v>
      </c>
      <c r="E3135" s="52">
        <f>Transportation!E3135/1000000</f>
        <v>3.8500000000000004E-6</v>
      </c>
      <c r="F3135" s="55">
        <f t="shared" si="339"/>
        <v>9.3076923076923183E-7</v>
      </c>
      <c r="G3135" s="57">
        <f t="shared" si="340"/>
        <v>9.3076923076923183E-8</v>
      </c>
      <c r="H3135" s="4">
        <f t="shared" si="341"/>
        <v>1.4807692307692324E-8</v>
      </c>
      <c r="I3135">
        <v>114900</v>
      </c>
      <c r="J3135">
        <f t="shared" si="343"/>
        <v>0.99065877937336833</v>
      </c>
      <c r="K3135" s="50">
        <f t="shared" si="348"/>
        <v>221.69490205502251</v>
      </c>
      <c r="L3135" s="53">
        <f t="shared" si="342"/>
        <v>1.9766160095681433</v>
      </c>
      <c r="M3135">
        <v>20</v>
      </c>
      <c r="N3135">
        <v>25.700000000000003</v>
      </c>
      <c r="O3135">
        <v>888</v>
      </c>
      <c r="P3135">
        <v>36.22</v>
      </c>
      <c r="Q3135">
        <v>36.159999999999997</v>
      </c>
      <c r="R3135" s="7">
        <v>34.576999999999998</v>
      </c>
      <c r="S3135">
        <v>44196</v>
      </c>
      <c r="T3135">
        <v>2</v>
      </c>
      <c r="U3135" s="9">
        <v>19.605</v>
      </c>
      <c r="V3135" s="9">
        <v>19.646000000000001</v>
      </c>
      <c r="W3135" s="9">
        <v>19.594999999999999</v>
      </c>
      <c r="X3135" s="9">
        <v>19.763999999999999</v>
      </c>
      <c r="Y3135" s="9">
        <v>19.934000000000001</v>
      </c>
    </row>
    <row r="3136" spans="1:25" hidden="1" x14ac:dyDescent="0.3">
      <c r="A3136" t="s">
        <v>3409</v>
      </c>
      <c r="B3136" t="s">
        <v>3350</v>
      </c>
      <c r="C3136" t="s">
        <v>3416</v>
      </c>
      <c r="D3136" t="s">
        <v>108</v>
      </c>
      <c r="E3136" s="52">
        <f>Transportation!E3136/1000000</f>
        <v>1.24E-5</v>
      </c>
      <c r="F3136" s="55">
        <f t="shared" si="339"/>
        <v>2.9978021978022009E-6</v>
      </c>
      <c r="G3136" s="57">
        <f t="shared" si="340"/>
        <v>2.997802197802201E-7</v>
      </c>
      <c r="H3136" s="4">
        <f t="shared" si="341"/>
        <v>4.7692307692307738E-8</v>
      </c>
      <c r="I3136">
        <v>603200</v>
      </c>
      <c r="J3136">
        <f t="shared" si="343"/>
        <v>0.60777627652519894</v>
      </c>
      <c r="K3136" s="50">
        <f t="shared" si="348"/>
        <v>1163.8499993001706</v>
      </c>
      <c r="L3136" s="53">
        <f t="shared" si="342"/>
        <v>6.3662437710766175</v>
      </c>
      <c r="M3136">
        <v>115</v>
      </c>
      <c r="N3136">
        <v>56.2</v>
      </c>
      <c r="O3136">
        <v>541</v>
      </c>
      <c r="P3136">
        <v>36.9</v>
      </c>
      <c r="Q3136">
        <v>30.68</v>
      </c>
      <c r="R3136" s="7">
        <v>9.6152999999999995</v>
      </c>
      <c r="S3136">
        <v>45030</v>
      </c>
      <c r="T3136">
        <v>7</v>
      </c>
      <c r="U3136" s="9">
        <v>17.161000000000001</v>
      </c>
      <c r="V3136" s="9">
        <v>13.805</v>
      </c>
      <c r="W3136" s="9">
        <v>15.19</v>
      </c>
      <c r="X3136" s="9">
        <v>17.745999999999999</v>
      </c>
      <c r="Y3136" s="9">
        <v>20.126999999999999</v>
      </c>
    </row>
    <row r="3137" spans="1:25" hidden="1" x14ac:dyDescent="0.3">
      <c r="A3137" t="s">
        <v>3409</v>
      </c>
      <c r="B3137" t="s">
        <v>3350</v>
      </c>
      <c r="C3137" t="s">
        <v>3417</v>
      </c>
      <c r="D3137" t="s">
        <v>108</v>
      </c>
      <c r="E3137" s="52">
        <f>Transportation!E3137/1000000</f>
        <v>6.3500000000000002E-6</v>
      </c>
      <c r="F3137" s="55">
        <f t="shared" si="339"/>
        <v>1.5351648351648368E-6</v>
      </c>
      <c r="G3137" s="57">
        <f t="shared" si="340"/>
        <v>1.5351648351648367E-7</v>
      </c>
      <c r="H3137" s="4">
        <f t="shared" si="341"/>
        <v>2.4423076923076946E-8</v>
      </c>
      <c r="I3137">
        <v>143300</v>
      </c>
      <c r="J3137">
        <f t="shared" si="343"/>
        <v>1.3101195481507328</v>
      </c>
      <c r="K3137" s="50">
        <f t="shared" si="348"/>
        <v>276.49155321570692</v>
      </c>
      <c r="L3137" s="53">
        <f t="shared" si="342"/>
        <v>3.2601328988981058</v>
      </c>
      <c r="M3137">
        <v>38.900000000000006</v>
      </c>
      <c r="N3137">
        <v>23</v>
      </c>
      <c r="O3137">
        <v>436</v>
      </c>
      <c r="P3137">
        <v>37.840000000000003</v>
      </c>
      <c r="Q3137">
        <v>27.85</v>
      </c>
      <c r="R3137" s="7">
        <v>18.995999999999999</v>
      </c>
      <c r="S3137">
        <v>36033</v>
      </c>
      <c r="T3137">
        <v>3</v>
      </c>
      <c r="U3137" s="9">
        <v>14.147</v>
      </c>
      <c r="V3137" s="9">
        <v>14.134</v>
      </c>
      <c r="W3137" s="9">
        <v>13.749000000000001</v>
      </c>
      <c r="X3137" s="9">
        <v>14.148</v>
      </c>
      <c r="Y3137" s="9">
        <v>14.247999999999999</v>
      </c>
    </row>
    <row r="3138" spans="1:25" hidden="1" x14ac:dyDescent="0.3">
      <c r="A3138" t="s">
        <v>3409</v>
      </c>
      <c r="B3138" t="s">
        <v>3350</v>
      </c>
      <c r="C3138" t="s">
        <v>3418</v>
      </c>
      <c r="D3138" t="s">
        <v>108</v>
      </c>
      <c r="E3138" s="52">
        <f>Transportation!E3138/1000000</f>
        <v>8.8700000000000015E-6</v>
      </c>
      <c r="F3138" s="55">
        <f t="shared" ref="F3138:F3201" si="349">0.241758241758242*E3138</f>
        <v>2.1443956043956071E-6</v>
      </c>
      <c r="G3138" s="57">
        <f t="shared" ref="G3138:G3201" si="350">0.0241758241758242*E3138</f>
        <v>2.1443956043956071E-7</v>
      </c>
      <c r="H3138" s="4">
        <f t="shared" ref="H3138:H3201" si="351">0.00384615384615385*E3138</f>
        <v>3.4115384615384651E-8</v>
      </c>
      <c r="I3138">
        <v>215400</v>
      </c>
      <c r="J3138">
        <f t="shared" si="343"/>
        <v>1.2174785341225629</v>
      </c>
      <c r="K3138" s="50">
        <f t="shared" si="348"/>
        <v>415.60558662012056</v>
      </c>
      <c r="L3138" s="53">
        <f t="shared" ref="L3138:L3201" si="352">(J3138/10)*K3138*0.09</f>
        <v>4.5539179233427101</v>
      </c>
      <c r="M3138">
        <v>32.9</v>
      </c>
      <c r="N3138">
        <v>37.6</v>
      </c>
      <c r="O3138">
        <v>526</v>
      </c>
      <c r="P3138">
        <v>39.64</v>
      </c>
      <c r="Q3138">
        <v>27.9</v>
      </c>
      <c r="R3138" s="7">
        <v>14</v>
      </c>
      <c r="S3138">
        <v>28433</v>
      </c>
      <c r="T3138">
        <v>4</v>
      </c>
      <c r="U3138" s="9">
        <v>17.295999999999999</v>
      </c>
      <c r="V3138" s="9">
        <v>17.341999999999999</v>
      </c>
      <c r="W3138" s="9">
        <v>17.16</v>
      </c>
      <c r="X3138" s="9">
        <v>17.478000000000002</v>
      </c>
      <c r="Y3138" s="9">
        <v>17.600000000000001</v>
      </c>
    </row>
    <row r="3139" spans="1:25" hidden="1" x14ac:dyDescent="0.3">
      <c r="A3139" t="s">
        <v>3409</v>
      </c>
      <c r="B3139" t="s">
        <v>3350</v>
      </c>
      <c r="C3139" t="s">
        <v>3419</v>
      </c>
      <c r="D3139" t="s">
        <v>108</v>
      </c>
      <c r="E3139" s="52">
        <f>Transportation!E3139/1000000</f>
        <v>1.5100000000000001E-5</v>
      </c>
      <c r="F3139" s="55">
        <f t="shared" si="349"/>
        <v>3.6505494505494547E-6</v>
      </c>
      <c r="G3139" s="57">
        <f t="shared" si="350"/>
        <v>3.6505494505494549E-7</v>
      </c>
      <c r="H3139" s="4">
        <f t="shared" si="351"/>
        <v>5.8076923076923135E-8</v>
      </c>
      <c r="I3139">
        <v>246700</v>
      </c>
      <c r="J3139">
        <f t="shared" ref="J3139:J3202" si="353">((591307500000)*E3139)/(20*I3139)</f>
        <v>1.8096358431293069</v>
      </c>
      <c r="K3139" s="50">
        <f t="shared" si="348"/>
        <v>475.99767046974807</v>
      </c>
      <c r="L3139" s="53">
        <f t="shared" si="352"/>
        <v>7.7524420115529775</v>
      </c>
      <c r="M3139">
        <v>31.6</v>
      </c>
      <c r="N3139">
        <v>43.900000000000006</v>
      </c>
      <c r="O3139">
        <v>393</v>
      </c>
      <c r="P3139">
        <v>37.9</v>
      </c>
      <c r="Q3139">
        <v>41.13</v>
      </c>
      <c r="R3139" s="7">
        <v>8.9593000000000007</v>
      </c>
      <c r="S3139">
        <v>50760</v>
      </c>
      <c r="T3139">
        <v>4</v>
      </c>
      <c r="U3139" s="9">
        <v>21.748999999999999</v>
      </c>
      <c r="V3139" s="9">
        <v>21.745000000000001</v>
      </c>
      <c r="W3139" s="9">
        <v>21.38</v>
      </c>
      <c r="X3139" s="9">
        <v>21.74</v>
      </c>
      <c r="Y3139" s="9">
        <v>21.765000000000001</v>
      </c>
    </row>
    <row r="3140" spans="1:25" hidden="1" x14ac:dyDescent="0.3">
      <c r="A3140" t="s">
        <v>3409</v>
      </c>
      <c r="B3140" t="s">
        <v>3350</v>
      </c>
      <c r="C3140" t="s">
        <v>3420</v>
      </c>
      <c r="D3140" t="s">
        <v>108</v>
      </c>
      <c r="E3140" s="52">
        <f>Transportation!E3140/1000000</f>
        <v>2.4600000000000002E-5</v>
      </c>
      <c r="F3140" s="55">
        <f t="shared" si="349"/>
        <v>5.9472527472527542E-6</v>
      </c>
      <c r="G3140" s="57">
        <f t="shared" si="350"/>
        <v>5.9472527472527534E-7</v>
      </c>
      <c r="H3140" s="4">
        <f t="shared" si="351"/>
        <v>9.4615384615384716E-8</v>
      </c>
      <c r="I3140">
        <v>1182000</v>
      </c>
      <c r="J3140">
        <f t="shared" si="353"/>
        <v>0.61531998730964477</v>
      </c>
      <c r="K3140" s="50">
        <f t="shared" si="348"/>
        <v>2280.6211856313021</v>
      </c>
      <c r="L3140" s="53">
        <f t="shared" si="352"/>
        <v>12.629806191006837</v>
      </c>
      <c r="M3140">
        <v>179</v>
      </c>
      <c r="N3140">
        <v>88.300000000000011</v>
      </c>
      <c r="O3140">
        <v>422</v>
      </c>
      <c r="P3140">
        <v>40.22</v>
      </c>
      <c r="Q3140">
        <v>29.05</v>
      </c>
      <c r="R3140" s="7">
        <v>4.7760999999999996</v>
      </c>
      <c r="S3140" s="8">
        <v>181270</v>
      </c>
      <c r="T3140">
        <v>9</v>
      </c>
      <c r="U3140" s="9">
        <v>16.655000000000001</v>
      </c>
      <c r="V3140" s="9">
        <v>16.507000000000001</v>
      </c>
      <c r="W3140" s="9">
        <v>15.685</v>
      </c>
      <c r="X3140" s="9">
        <v>16.178000000000001</v>
      </c>
      <c r="Y3140" s="9">
        <v>18.963999999999999</v>
      </c>
    </row>
    <row r="3141" spans="1:25" hidden="1" x14ac:dyDescent="0.3">
      <c r="A3141" t="s">
        <v>3409</v>
      </c>
      <c r="B3141" t="s">
        <v>3350</v>
      </c>
      <c r="C3141" t="s">
        <v>3421</v>
      </c>
      <c r="D3141" t="s">
        <v>108</v>
      </c>
      <c r="E3141" s="52">
        <f>Transportation!E3141/1000000</f>
        <v>9.0899999999999994E-6</v>
      </c>
      <c r="F3141" s="55">
        <f t="shared" si="349"/>
        <v>2.1975824175824198E-6</v>
      </c>
      <c r="G3141" s="57">
        <f t="shared" si="350"/>
        <v>2.1975824175824198E-7</v>
      </c>
      <c r="H3141" s="4">
        <f t="shared" si="351"/>
        <v>3.496153846153849E-8</v>
      </c>
      <c r="I3141">
        <v>108600</v>
      </c>
      <c r="J3141">
        <f t="shared" si="353"/>
        <v>2.4746708908839778</v>
      </c>
      <c r="K3141" s="50">
        <f t="shared" si="348"/>
        <v>209.53930690318055</v>
      </c>
      <c r="L3141" s="53">
        <f t="shared" si="352"/>
        <v>4.6668674096037455</v>
      </c>
      <c r="M3141">
        <v>16.100000000000001</v>
      </c>
      <c r="N3141">
        <v>27</v>
      </c>
      <c r="O3141">
        <v>383</v>
      </c>
      <c r="P3141">
        <v>37.04</v>
      </c>
      <c r="Q3141">
        <v>35.81</v>
      </c>
      <c r="R3141" s="7">
        <v>14.182</v>
      </c>
      <c r="S3141">
        <v>24567</v>
      </c>
      <c r="T3141">
        <v>2</v>
      </c>
      <c r="U3141" s="9">
        <v>23.542000000000002</v>
      </c>
      <c r="V3141" s="9">
        <v>23.31</v>
      </c>
      <c r="W3141" s="9">
        <v>21.283999999999999</v>
      </c>
      <c r="X3141" s="9">
        <v>22.433</v>
      </c>
      <c r="Y3141" s="9">
        <v>23.582000000000001</v>
      </c>
    </row>
    <row r="3142" spans="1:25" hidden="1" x14ac:dyDescent="0.3">
      <c r="A3142" t="s">
        <v>3409</v>
      </c>
      <c r="B3142" t="s">
        <v>3350</v>
      </c>
      <c r="C3142" t="s">
        <v>3422</v>
      </c>
      <c r="D3142" t="s">
        <v>108</v>
      </c>
      <c r="E3142" s="52">
        <f>Transportation!E3142/1000000</f>
        <v>5.8899999999999995E-6</v>
      </c>
      <c r="F3142" s="55">
        <f t="shared" si="349"/>
        <v>1.4239560439560454E-6</v>
      </c>
      <c r="G3142" s="57">
        <f t="shared" si="350"/>
        <v>1.4239560439560453E-7</v>
      </c>
      <c r="H3142" s="4">
        <f t="shared" si="351"/>
        <v>2.2653846153846173E-8</v>
      </c>
      <c r="I3142">
        <v>141500</v>
      </c>
      <c r="J3142">
        <f t="shared" si="353"/>
        <v>1.230671793286219</v>
      </c>
      <c r="K3142" s="50">
        <f t="shared" si="348"/>
        <v>273.01852602946639</v>
      </c>
      <c r="L3142" s="53">
        <f t="shared" si="352"/>
        <v>3.0239657912613929</v>
      </c>
      <c r="M3142">
        <v>16.100000000000001</v>
      </c>
      <c r="N3142">
        <v>35.200000000000003</v>
      </c>
      <c r="O3142">
        <v>776</v>
      </c>
      <c r="P3142">
        <v>41.17</v>
      </c>
      <c r="Q3142">
        <v>27.79</v>
      </c>
      <c r="R3142" s="7">
        <v>22.021999999999998</v>
      </c>
      <c r="S3142">
        <v>30743</v>
      </c>
      <c r="T3142">
        <v>3</v>
      </c>
      <c r="U3142" s="9">
        <v>16.023</v>
      </c>
      <c r="V3142" s="9">
        <v>16.065000000000001</v>
      </c>
      <c r="W3142" s="9">
        <v>15.981</v>
      </c>
      <c r="X3142" s="9">
        <v>16.178000000000001</v>
      </c>
      <c r="Y3142" s="9">
        <v>16.423999999999999</v>
      </c>
    </row>
    <row r="3143" spans="1:25" hidden="1" x14ac:dyDescent="0.3">
      <c r="A3143" t="s">
        <v>3409</v>
      </c>
      <c r="B3143" t="s">
        <v>3350</v>
      </c>
      <c r="C3143" t="s">
        <v>3423</v>
      </c>
      <c r="D3143" t="s">
        <v>108</v>
      </c>
      <c r="E3143" s="52">
        <f>Transportation!E3143/1000000</f>
        <v>9.6200000000000011E-6</v>
      </c>
      <c r="F3143" s="55">
        <f t="shared" si="349"/>
        <v>2.3257142857142886E-6</v>
      </c>
      <c r="G3143" s="57">
        <f t="shared" si="350"/>
        <v>2.3257142857142885E-7</v>
      </c>
      <c r="H3143" s="4">
        <f t="shared" si="351"/>
        <v>3.700000000000004E-8</v>
      </c>
      <c r="I3143">
        <v>161300</v>
      </c>
      <c r="J3143">
        <f t="shared" si="353"/>
        <v>1.7632914290142592</v>
      </c>
      <c r="K3143" s="50">
        <f t="shared" si="348"/>
        <v>311.22182507811254</v>
      </c>
      <c r="L3143" s="53">
        <f t="shared" si="352"/>
        <v>4.9389729901416981</v>
      </c>
      <c r="M3143">
        <v>28.400000000000002</v>
      </c>
      <c r="N3143">
        <v>30.3</v>
      </c>
      <c r="O3143">
        <v>404</v>
      </c>
      <c r="P3143">
        <v>40.549999999999997</v>
      </c>
      <c r="Q3143">
        <v>34.96</v>
      </c>
      <c r="R3143" s="7">
        <v>13.336</v>
      </c>
      <c r="S3143">
        <v>8480.5</v>
      </c>
      <c r="T3143">
        <v>2</v>
      </c>
      <c r="U3143" s="9">
        <v>13.5</v>
      </c>
      <c r="V3143" s="9">
        <v>13.499000000000001</v>
      </c>
      <c r="W3143" s="9">
        <v>12.999000000000001</v>
      </c>
      <c r="X3143" s="9">
        <v>13.249000000000001</v>
      </c>
      <c r="Y3143" s="9">
        <v>13.5</v>
      </c>
    </row>
    <row r="3144" spans="1:25" hidden="1" x14ac:dyDescent="0.3">
      <c r="A3144" t="s">
        <v>3409</v>
      </c>
      <c r="B3144" t="s">
        <v>3350</v>
      </c>
      <c r="C3144" t="s">
        <v>3424</v>
      </c>
      <c r="D3144" t="s">
        <v>108</v>
      </c>
      <c r="E3144" s="52">
        <f>Transportation!E3144/1000000</f>
        <v>1.04E-5</v>
      </c>
      <c r="F3144" s="55">
        <f t="shared" si="349"/>
        <v>2.5142857142857172E-6</v>
      </c>
      <c r="G3144" s="57">
        <f t="shared" si="350"/>
        <v>2.514285714285717E-7</v>
      </c>
      <c r="H3144" s="4">
        <f t="shared" si="351"/>
        <v>4.0000000000000041E-8</v>
      </c>
      <c r="I3144">
        <v>275500</v>
      </c>
      <c r="J3144">
        <f t="shared" si="353"/>
        <v>1.1160794918330308</v>
      </c>
      <c r="K3144" s="50">
        <f t="shared" si="348"/>
        <v>531.5661054495971</v>
      </c>
      <c r="L3144" s="53">
        <f t="shared" si="352"/>
        <v>5.3394302596126462</v>
      </c>
      <c r="M3144">
        <v>63.900000000000006</v>
      </c>
      <c r="N3144">
        <v>34.5</v>
      </c>
      <c r="O3144">
        <v>387</v>
      </c>
      <c r="P3144">
        <v>37.78</v>
      </c>
      <c r="Q3144">
        <v>29.09</v>
      </c>
      <c r="R3144" s="7">
        <v>11.217000000000001</v>
      </c>
      <c r="S3144">
        <v>30434</v>
      </c>
      <c r="T3144">
        <v>4</v>
      </c>
      <c r="U3144" s="9">
        <v>15.256</v>
      </c>
      <c r="V3144" s="9">
        <v>15.321</v>
      </c>
      <c r="W3144" s="9">
        <v>14.744999999999999</v>
      </c>
      <c r="X3144" s="9">
        <v>15.487</v>
      </c>
      <c r="Y3144" s="9">
        <v>16.079000000000001</v>
      </c>
    </row>
    <row r="3145" spans="1:25" hidden="1" x14ac:dyDescent="0.3">
      <c r="A3145" t="s">
        <v>3409</v>
      </c>
      <c r="B3145" t="s">
        <v>3350</v>
      </c>
      <c r="C3145" t="s">
        <v>3425</v>
      </c>
      <c r="D3145" t="s">
        <v>108</v>
      </c>
      <c r="E3145" s="52">
        <f>Transportation!E3145/1000000</f>
        <v>2.6400000000000001E-5</v>
      </c>
      <c r="F3145" s="55">
        <f t="shared" si="349"/>
        <v>6.3824175824175895E-6</v>
      </c>
      <c r="G3145" s="57">
        <f t="shared" si="350"/>
        <v>6.3824175824175893E-7</v>
      </c>
      <c r="H3145" s="4">
        <f t="shared" si="351"/>
        <v>1.0153846153846165E-7</v>
      </c>
      <c r="I3145">
        <v>546000</v>
      </c>
      <c r="J3145">
        <f t="shared" si="353"/>
        <v>1.4295346153846153</v>
      </c>
      <c r="K3145" s="50">
        <f t="shared" si="348"/>
        <v>1053.484913159637</v>
      </c>
      <c r="L3145" s="53">
        <f t="shared" si="352"/>
        <v>13.553938351324406</v>
      </c>
      <c r="M3145">
        <v>44.1</v>
      </c>
      <c r="N3145">
        <v>82.2</v>
      </c>
      <c r="O3145">
        <v>405</v>
      </c>
      <c r="P3145">
        <v>37.93</v>
      </c>
      <c r="Q3145">
        <v>40.21</v>
      </c>
      <c r="R3145" s="7">
        <v>4.9282000000000004</v>
      </c>
      <c r="S3145">
        <v>28931</v>
      </c>
      <c r="T3145">
        <v>3</v>
      </c>
      <c r="U3145" s="9">
        <v>19.434000000000001</v>
      </c>
      <c r="V3145" s="9">
        <v>19.451000000000001</v>
      </c>
      <c r="W3145" s="9">
        <v>19.303999999999998</v>
      </c>
      <c r="X3145" s="9">
        <v>19.449000000000002</v>
      </c>
      <c r="Y3145" s="9">
        <v>19.788</v>
      </c>
    </row>
    <row r="3146" spans="1:25" hidden="1" x14ac:dyDescent="0.3">
      <c r="A3146" t="s">
        <v>3409</v>
      </c>
      <c r="B3146" t="s">
        <v>3350</v>
      </c>
      <c r="C3146" t="s">
        <v>3426</v>
      </c>
      <c r="D3146" t="s">
        <v>108</v>
      </c>
      <c r="E3146" s="52">
        <f>Transportation!E3146/1000000</f>
        <v>6.1999999999999999E-6</v>
      </c>
      <c r="F3146" s="55">
        <f t="shared" si="349"/>
        <v>1.4989010989011005E-6</v>
      </c>
      <c r="G3146" s="57">
        <f t="shared" si="350"/>
        <v>1.4989010989011005E-7</v>
      </c>
      <c r="H3146" s="4">
        <f t="shared" si="351"/>
        <v>2.3846153846153869E-8</v>
      </c>
      <c r="I3146">
        <v>119300</v>
      </c>
      <c r="J3146">
        <f t="shared" si="353"/>
        <v>1.5365073344509639</v>
      </c>
      <c r="K3146" s="50">
        <f t="shared" si="348"/>
        <v>230.18452406583279</v>
      </c>
      <c r="L3146" s="53">
        <f t="shared" si="352"/>
        <v>3.1831218855383079</v>
      </c>
      <c r="M3146">
        <v>26</v>
      </c>
      <c r="N3146">
        <v>23.400000000000002</v>
      </c>
      <c r="O3146">
        <v>469</v>
      </c>
      <c r="P3146">
        <v>41.67</v>
      </c>
      <c r="Q3146">
        <v>26.55</v>
      </c>
      <c r="R3146" s="7">
        <v>20.048999999999999</v>
      </c>
      <c r="S3146">
        <v>11287</v>
      </c>
      <c r="T3146">
        <v>2</v>
      </c>
      <c r="U3146" s="9">
        <v>17.844000000000001</v>
      </c>
      <c r="V3146" s="9">
        <v>17.838000000000001</v>
      </c>
      <c r="W3146" s="9">
        <v>16.914999999999999</v>
      </c>
      <c r="X3146" s="9">
        <v>17.379000000000001</v>
      </c>
      <c r="Y3146" s="9">
        <v>17.844000000000001</v>
      </c>
    </row>
    <row r="3147" spans="1:25" hidden="1" x14ac:dyDescent="0.3">
      <c r="A3147" t="s">
        <v>3409</v>
      </c>
      <c r="B3147" t="s">
        <v>3350</v>
      </c>
      <c r="C3147" t="s">
        <v>3427</v>
      </c>
      <c r="D3147" t="s">
        <v>108</v>
      </c>
      <c r="E3147" s="52">
        <f>Transportation!E3147/1000000</f>
        <v>1.8700000000000001E-5</v>
      </c>
      <c r="F3147" s="55">
        <f t="shared" si="349"/>
        <v>4.520879120879126E-6</v>
      </c>
      <c r="G3147" s="57">
        <f t="shared" si="350"/>
        <v>4.5208791208791256E-7</v>
      </c>
      <c r="H3147" s="4">
        <f t="shared" si="351"/>
        <v>7.1923076923076997E-8</v>
      </c>
      <c r="I3147">
        <v>266500</v>
      </c>
      <c r="J3147">
        <f t="shared" si="353"/>
        <v>2.0745685272045029</v>
      </c>
      <c r="K3147" s="50">
        <f t="shared" si="348"/>
        <v>514.20096951839423</v>
      </c>
      <c r="L3147" s="53">
        <f t="shared" si="352"/>
        <v>9.600706332188123</v>
      </c>
      <c r="M3147">
        <v>21.700000000000003</v>
      </c>
      <c r="N3147">
        <v>57.2</v>
      </c>
      <c r="O3147">
        <v>417</v>
      </c>
      <c r="P3147">
        <v>38.68</v>
      </c>
      <c r="Q3147">
        <v>39.200000000000003</v>
      </c>
      <c r="R3147" s="7">
        <v>7.2900999999999998</v>
      </c>
      <c r="S3147">
        <v>19007</v>
      </c>
      <c r="T3147">
        <v>3</v>
      </c>
      <c r="U3147" s="9">
        <v>18.302</v>
      </c>
      <c r="V3147" s="9">
        <v>18.3</v>
      </c>
      <c r="W3147" s="9">
        <v>18.137</v>
      </c>
      <c r="X3147" s="9">
        <v>18.234000000000002</v>
      </c>
      <c r="Y3147" s="9">
        <v>18.478000000000002</v>
      </c>
    </row>
    <row r="3148" spans="1:25" hidden="1" x14ac:dyDescent="0.3">
      <c r="A3148" t="s">
        <v>3409</v>
      </c>
      <c r="B3148" t="s">
        <v>3350</v>
      </c>
      <c r="C3148" t="s">
        <v>3428</v>
      </c>
      <c r="D3148" t="s">
        <v>108</v>
      </c>
      <c r="E3148" s="52">
        <f>Transportation!E3148/1000000</f>
        <v>9.0799999999999995E-6</v>
      </c>
      <c r="F3148" s="55">
        <f t="shared" si="349"/>
        <v>2.1951648351648375E-6</v>
      </c>
      <c r="G3148" s="57">
        <f t="shared" si="350"/>
        <v>2.1951648351648374E-7</v>
      </c>
      <c r="H3148" s="4">
        <f t="shared" si="351"/>
        <v>3.4923076923076957E-8</v>
      </c>
      <c r="I3148">
        <v>107200</v>
      </c>
      <c r="J3148">
        <f t="shared" si="353"/>
        <v>2.5042313899253728</v>
      </c>
      <c r="K3148" s="50">
        <f t="shared" si="348"/>
        <v>206.83806353610456</v>
      </c>
      <c r="L3148" s="53">
        <f t="shared" si="352"/>
        <v>4.6617333420464249</v>
      </c>
      <c r="M3148">
        <v>20.400000000000002</v>
      </c>
      <c r="N3148">
        <v>23.700000000000003</v>
      </c>
      <c r="O3148">
        <v>379</v>
      </c>
      <c r="P3148">
        <v>39.75</v>
      </c>
      <c r="Q3148">
        <v>39.49</v>
      </c>
      <c r="R3148" s="7">
        <v>15.965999999999999</v>
      </c>
      <c r="S3148">
        <v>5213.6000000000004</v>
      </c>
      <c r="T3148">
        <v>2</v>
      </c>
      <c r="U3148" s="9">
        <v>17.356000000000002</v>
      </c>
      <c r="V3148" s="9">
        <v>17.356000000000002</v>
      </c>
      <c r="W3148" s="9">
        <v>17.356000000000002</v>
      </c>
      <c r="X3148" s="9">
        <v>17.356000000000002</v>
      </c>
      <c r="Y3148" s="9">
        <v>17.356000000000002</v>
      </c>
    </row>
    <row r="3149" spans="1:25" hidden="1" x14ac:dyDescent="0.3">
      <c r="A3149" t="s">
        <v>3409</v>
      </c>
      <c r="B3149" t="s">
        <v>3350</v>
      </c>
      <c r="C3149" t="s">
        <v>3429</v>
      </c>
      <c r="D3149" t="s">
        <v>108</v>
      </c>
      <c r="E3149" s="52">
        <f>Transportation!E3149/1000000</f>
        <v>2.0000000000000002E-5</v>
      </c>
      <c r="F3149" s="55">
        <f t="shared" si="349"/>
        <v>4.8351648351648406E-6</v>
      </c>
      <c r="G3149" s="57">
        <f t="shared" si="350"/>
        <v>4.8351648351648404E-7</v>
      </c>
      <c r="H3149" s="4">
        <f t="shared" si="351"/>
        <v>7.6923076923077002E-8</v>
      </c>
      <c r="I3149">
        <v>361200</v>
      </c>
      <c r="J3149">
        <f t="shared" si="353"/>
        <v>1.6370639534883724</v>
      </c>
      <c r="K3149" s="50">
        <f t="shared" si="348"/>
        <v>696.92078870560601</v>
      </c>
      <c r="L3149" s="53">
        <f t="shared" si="352"/>
        <v>10.268135114639705</v>
      </c>
      <c r="M3149">
        <v>36.1</v>
      </c>
      <c r="N3149">
        <v>60.1</v>
      </c>
      <c r="O3149">
        <v>406</v>
      </c>
      <c r="P3149">
        <v>39.92</v>
      </c>
      <c r="Q3149">
        <v>41.27</v>
      </c>
      <c r="R3149" s="7">
        <v>6.7572000000000001</v>
      </c>
      <c r="S3149">
        <v>14700</v>
      </c>
      <c r="T3149">
        <v>4</v>
      </c>
      <c r="U3149" s="9">
        <v>16.927</v>
      </c>
      <c r="V3149" s="9">
        <v>16.952999999999999</v>
      </c>
      <c r="W3149" s="9">
        <v>16.276</v>
      </c>
      <c r="X3149" s="9">
        <v>16.914999999999999</v>
      </c>
      <c r="Y3149" s="9">
        <v>17.111000000000001</v>
      </c>
    </row>
    <row r="3150" spans="1:25" hidden="1" x14ac:dyDescent="0.3">
      <c r="A3150" t="s">
        <v>3409</v>
      </c>
      <c r="B3150" t="s">
        <v>3350</v>
      </c>
      <c r="C3150" t="s">
        <v>3430</v>
      </c>
      <c r="D3150" t="s">
        <v>108</v>
      </c>
      <c r="E3150" s="52">
        <f>Transportation!E3150/1000000</f>
        <v>1.9900000000000003E-5</v>
      </c>
      <c r="F3150" s="55">
        <f t="shared" si="349"/>
        <v>4.8109890109890168E-6</v>
      </c>
      <c r="G3150" s="57">
        <f t="shared" si="350"/>
        <v>4.8109890109890166E-7</v>
      </c>
      <c r="H3150" s="4">
        <f t="shared" si="351"/>
        <v>7.6538461538461622E-8</v>
      </c>
      <c r="I3150">
        <v>482800</v>
      </c>
      <c r="J3150">
        <f t="shared" si="353"/>
        <v>1.2186225403893953</v>
      </c>
      <c r="K3150" s="50">
        <f t="shared" si="348"/>
        <v>931.54306973163511</v>
      </c>
      <c r="L3150" s="53">
        <f t="shared" si="352"/>
        <v>10.216794439066508</v>
      </c>
      <c r="M3150">
        <v>57.900000000000006</v>
      </c>
      <c r="N3150">
        <v>63.5</v>
      </c>
      <c r="O3150">
        <v>382</v>
      </c>
      <c r="P3150">
        <v>39.78</v>
      </c>
      <c r="Q3150">
        <v>30.53</v>
      </c>
      <c r="R3150" s="7">
        <v>6.0202</v>
      </c>
      <c r="S3150">
        <v>24419</v>
      </c>
      <c r="T3150">
        <v>5</v>
      </c>
      <c r="U3150" s="9">
        <v>18.12</v>
      </c>
      <c r="V3150" s="9">
        <v>18.170000000000002</v>
      </c>
      <c r="W3150" s="9">
        <v>15.487</v>
      </c>
      <c r="X3150" s="9">
        <v>17.747</v>
      </c>
      <c r="Y3150" s="9">
        <v>19.545999999999999</v>
      </c>
    </row>
    <row r="3151" spans="1:25" hidden="1" x14ac:dyDescent="0.3">
      <c r="A3151" t="s">
        <v>3409</v>
      </c>
      <c r="B3151" t="s">
        <v>3350</v>
      </c>
      <c r="C3151" t="s">
        <v>3431</v>
      </c>
      <c r="D3151" t="s">
        <v>108</v>
      </c>
      <c r="E3151" s="52">
        <f>Transportation!E3151/1000000</f>
        <v>2.51E-5</v>
      </c>
      <c r="F3151" s="55">
        <f t="shared" si="349"/>
        <v>6.0681318681318741E-6</v>
      </c>
      <c r="G3151" s="57">
        <f t="shared" si="350"/>
        <v>6.0681318681318745E-7</v>
      </c>
      <c r="H3151" s="4">
        <f t="shared" si="351"/>
        <v>9.6538461538461629E-8</v>
      </c>
      <c r="I3151">
        <v>844000</v>
      </c>
      <c r="J3151">
        <f t="shared" si="353"/>
        <v>0.87925463566350714</v>
      </c>
      <c r="K3151" s="50">
        <f t="shared" si="348"/>
        <v>1628.4638584372412</v>
      </c>
      <c r="L3151" s="53">
        <f t="shared" si="352"/>
        <v>12.886509568872828</v>
      </c>
      <c r="M3151">
        <v>72.7</v>
      </c>
      <c r="N3151">
        <v>99</v>
      </c>
      <c r="O3151">
        <v>526</v>
      </c>
      <c r="P3151">
        <v>37.06</v>
      </c>
      <c r="Q3151">
        <v>37.39</v>
      </c>
      <c r="R3151" s="7">
        <v>5.3170000000000002</v>
      </c>
      <c r="S3151">
        <v>72192</v>
      </c>
      <c r="T3151">
        <v>4</v>
      </c>
      <c r="U3151" s="9">
        <v>20.797999999999998</v>
      </c>
      <c r="V3151" s="9">
        <v>20.835000000000001</v>
      </c>
      <c r="W3151" s="9">
        <v>20.175000000000001</v>
      </c>
      <c r="X3151" s="9">
        <v>20.875</v>
      </c>
      <c r="Y3151" s="9">
        <v>21.187999999999999</v>
      </c>
    </row>
    <row r="3152" spans="1:25" hidden="1" x14ac:dyDescent="0.3">
      <c r="A3152" t="s">
        <v>3409</v>
      </c>
      <c r="B3152" t="s">
        <v>3350</v>
      </c>
      <c r="C3152" t="s">
        <v>3432</v>
      </c>
      <c r="D3152" t="s">
        <v>108</v>
      </c>
      <c r="E3152" s="52">
        <f>Transportation!E3152/1000000</f>
        <v>1.6100000000000002E-5</v>
      </c>
      <c r="F3152" s="55">
        <f t="shared" si="349"/>
        <v>3.8923076923076969E-6</v>
      </c>
      <c r="G3152" s="57">
        <f t="shared" si="350"/>
        <v>3.8923076923076966E-7</v>
      </c>
      <c r="H3152" s="4">
        <f t="shared" si="351"/>
        <v>6.1923076923076987E-8</v>
      </c>
      <c r="I3152">
        <v>537800</v>
      </c>
      <c r="J3152">
        <f t="shared" si="353"/>
        <v>0.88509211137969523</v>
      </c>
      <c r="K3152" s="50">
        <f t="shared" si="348"/>
        <v>1037.6633448667633</v>
      </c>
      <c r="L3152" s="53">
        <f t="shared" si="352"/>
        <v>8.2658487672849628</v>
      </c>
      <c r="M3152">
        <v>92.7</v>
      </c>
      <c r="N3152">
        <v>55.900000000000006</v>
      </c>
      <c r="O3152">
        <v>437</v>
      </c>
      <c r="P3152">
        <v>36.81</v>
      </c>
      <c r="Q3152">
        <v>34.65</v>
      </c>
      <c r="R3152" s="7">
        <v>7.8217999999999996</v>
      </c>
      <c r="S3152">
        <v>53980</v>
      </c>
      <c r="T3152">
        <v>8</v>
      </c>
      <c r="U3152" s="9">
        <v>20.872</v>
      </c>
      <c r="V3152" s="9">
        <v>16.702000000000002</v>
      </c>
      <c r="W3152" s="9">
        <v>18.478000000000002</v>
      </c>
      <c r="X3152" s="9">
        <v>20.899000000000001</v>
      </c>
      <c r="Y3152" s="9">
        <v>21.956</v>
      </c>
    </row>
    <row r="3153" spans="1:25" hidden="1" x14ac:dyDescent="0.3">
      <c r="A3153" t="s">
        <v>3409</v>
      </c>
      <c r="B3153" t="s">
        <v>3350</v>
      </c>
      <c r="C3153" t="s">
        <v>3433</v>
      </c>
      <c r="D3153" t="s">
        <v>108</v>
      </c>
      <c r="E3153" s="52">
        <f>Transportation!E3153/1000000</f>
        <v>4.9800000000000006E-6</v>
      </c>
      <c r="F3153" s="55">
        <f t="shared" si="349"/>
        <v>1.2039560439560454E-6</v>
      </c>
      <c r="G3153" s="57">
        <f t="shared" si="350"/>
        <v>1.2039560439560452E-7</v>
      </c>
      <c r="H3153" s="4">
        <f t="shared" si="351"/>
        <v>1.9153846153846175E-8</v>
      </c>
      <c r="I3153">
        <v>106000</v>
      </c>
      <c r="J3153">
        <f t="shared" si="353"/>
        <v>1.3890147877358494</v>
      </c>
      <c r="K3153" s="50">
        <f t="shared" si="348"/>
        <v>204.52271207861085</v>
      </c>
      <c r="L3153" s="53">
        <f t="shared" si="352"/>
        <v>2.5567656435452872</v>
      </c>
      <c r="M3153">
        <v>41.5</v>
      </c>
      <c r="N3153">
        <v>16.400000000000002</v>
      </c>
      <c r="O3153">
        <v>422</v>
      </c>
      <c r="P3153">
        <v>40.090000000000003</v>
      </c>
      <c r="Q3153">
        <v>29.49</v>
      </c>
      <c r="R3153" s="7">
        <v>25.661000000000001</v>
      </c>
      <c r="S3153" s="8">
        <v>103410</v>
      </c>
      <c r="T3153">
        <v>5</v>
      </c>
      <c r="U3153" s="9">
        <v>15.276</v>
      </c>
      <c r="V3153" s="9">
        <v>15.541</v>
      </c>
      <c r="W3153" s="9">
        <v>14.843999999999999</v>
      </c>
      <c r="X3153" s="9">
        <v>15.833</v>
      </c>
      <c r="Y3153" s="9">
        <v>17.306999999999999</v>
      </c>
    </row>
    <row r="3154" spans="1:25" hidden="1" x14ac:dyDescent="0.3">
      <c r="A3154" t="s">
        <v>3409</v>
      </c>
      <c r="B3154" t="s">
        <v>3350</v>
      </c>
      <c r="C3154" t="s">
        <v>3434</v>
      </c>
      <c r="D3154" t="s">
        <v>108</v>
      </c>
      <c r="E3154" s="52">
        <f>Transportation!E3154/1000000</f>
        <v>4.6099999999999999E-6</v>
      </c>
      <c r="F3154" s="55">
        <f t="shared" si="349"/>
        <v>1.1145054945054956E-6</v>
      </c>
      <c r="G3154" s="57">
        <f t="shared" si="350"/>
        <v>1.1145054945054956E-7</v>
      </c>
      <c r="H3154" s="4">
        <f t="shared" si="351"/>
        <v>1.7730769230769247E-8</v>
      </c>
      <c r="I3154">
        <v>159200</v>
      </c>
      <c r="J3154">
        <f t="shared" si="353"/>
        <v>0.85613303234924609</v>
      </c>
      <c r="K3154" s="50">
        <f t="shared" si="348"/>
        <v>307.16996002749858</v>
      </c>
      <c r="L3154" s="53">
        <f t="shared" si="352"/>
        <v>2.3668051439244513</v>
      </c>
      <c r="M3154">
        <v>111</v>
      </c>
      <c r="N3154">
        <v>15.100000000000001</v>
      </c>
      <c r="O3154">
        <v>383</v>
      </c>
      <c r="P3154">
        <v>36.76</v>
      </c>
      <c r="Q3154">
        <v>36.21</v>
      </c>
      <c r="R3154" s="7">
        <v>25.434000000000001</v>
      </c>
      <c r="S3154" s="8">
        <v>153270</v>
      </c>
      <c r="T3154">
        <v>9</v>
      </c>
      <c r="U3154" s="9">
        <v>20.379000000000001</v>
      </c>
      <c r="V3154" s="9">
        <v>19.791</v>
      </c>
      <c r="W3154" s="9">
        <v>17.404</v>
      </c>
      <c r="X3154" s="9">
        <v>18.648</v>
      </c>
      <c r="Y3154" s="9">
        <v>23.105</v>
      </c>
    </row>
    <row r="3155" spans="1:25" hidden="1" x14ac:dyDescent="0.3">
      <c r="A3155" t="s">
        <v>3409</v>
      </c>
      <c r="B3155" t="s">
        <v>3350</v>
      </c>
      <c r="C3155" t="s">
        <v>3435</v>
      </c>
      <c r="D3155" t="s">
        <v>108</v>
      </c>
      <c r="E3155" s="52">
        <f>Transportation!E3155/1000000</f>
        <v>5.9200000000000001E-6</v>
      </c>
      <c r="F3155" s="55">
        <f t="shared" si="349"/>
        <v>1.4312087912087927E-6</v>
      </c>
      <c r="G3155" s="57">
        <f t="shared" si="350"/>
        <v>1.4312087912087926E-7</v>
      </c>
      <c r="H3155" s="4">
        <f t="shared" si="351"/>
        <v>2.2769230769230791E-8</v>
      </c>
      <c r="I3155">
        <v>148500</v>
      </c>
      <c r="J3155">
        <f t="shared" si="353"/>
        <v>1.1786331313131313</v>
      </c>
      <c r="K3155" s="50">
        <f t="shared" si="348"/>
        <v>286.52474286484636</v>
      </c>
      <c r="L3155" s="53">
        <f t="shared" si="352"/>
        <v>3.0393679939333524</v>
      </c>
      <c r="M3155">
        <v>37.4</v>
      </c>
      <c r="N3155">
        <v>24.3</v>
      </c>
      <c r="O3155">
        <v>540</v>
      </c>
      <c r="P3155">
        <v>37.770000000000003</v>
      </c>
      <c r="Q3155">
        <v>30.56</v>
      </c>
      <c r="R3155" s="7">
        <v>22.236000000000001</v>
      </c>
      <c r="S3155">
        <v>18882</v>
      </c>
      <c r="T3155">
        <v>3</v>
      </c>
      <c r="U3155" s="9">
        <v>15.833</v>
      </c>
      <c r="V3155" s="9">
        <v>15.851000000000001</v>
      </c>
      <c r="W3155" s="9">
        <v>15.833</v>
      </c>
      <c r="X3155" s="9">
        <v>15.930999999999999</v>
      </c>
      <c r="Y3155" s="9">
        <v>16.62</v>
      </c>
    </row>
    <row r="3156" spans="1:25" hidden="1" x14ac:dyDescent="0.3">
      <c r="A3156" t="s">
        <v>3409</v>
      </c>
      <c r="B3156" t="s">
        <v>3350</v>
      </c>
      <c r="C3156" t="s">
        <v>3436</v>
      </c>
      <c r="D3156" t="s">
        <v>108</v>
      </c>
      <c r="E3156" s="52">
        <f>Transportation!E3156/1000000</f>
        <v>5.0500000000000001E-5</v>
      </c>
      <c r="F3156" s="55">
        <f t="shared" si="349"/>
        <v>1.2208791208791222E-5</v>
      </c>
      <c r="G3156" s="57">
        <f t="shared" si="350"/>
        <v>1.2208791208791223E-6</v>
      </c>
      <c r="H3156" s="4">
        <f t="shared" si="351"/>
        <v>1.9423076923076941E-7</v>
      </c>
      <c r="I3156">
        <v>8744000</v>
      </c>
      <c r="J3156">
        <f t="shared" si="353"/>
        <v>0.17075153676806953</v>
      </c>
      <c r="K3156" s="50">
        <f t="shared" si="348"/>
        <v>16871.194286937483</v>
      </c>
      <c r="L3156" s="53">
        <f t="shared" si="352"/>
        <v>25.927041164465255</v>
      </c>
      <c r="M3156">
        <v>977</v>
      </c>
      <c r="N3156">
        <v>280</v>
      </c>
      <c r="O3156">
        <v>572</v>
      </c>
      <c r="P3156">
        <v>40.98</v>
      </c>
      <c r="Q3156">
        <v>29.07</v>
      </c>
      <c r="R3156" s="7">
        <v>2.0428000000000002</v>
      </c>
      <c r="S3156" s="8">
        <v>3235600</v>
      </c>
      <c r="T3156">
        <v>33</v>
      </c>
      <c r="U3156" s="9">
        <v>18.61</v>
      </c>
      <c r="V3156" s="9">
        <v>13.484999999999999</v>
      </c>
      <c r="W3156" s="9">
        <v>15.339</v>
      </c>
      <c r="X3156" s="9">
        <v>18.088000000000001</v>
      </c>
      <c r="Y3156" s="9">
        <v>19.498000000000001</v>
      </c>
    </row>
    <row r="3157" spans="1:25" hidden="1" x14ac:dyDescent="0.3">
      <c r="A3157" t="s">
        <v>3409</v>
      </c>
      <c r="B3157" t="s">
        <v>3350</v>
      </c>
      <c r="C3157" t="s">
        <v>3437</v>
      </c>
      <c r="D3157" t="s">
        <v>108</v>
      </c>
      <c r="E3157" s="52">
        <f>Transportation!E3157/1000000</f>
        <v>2.9499999999999999E-5</v>
      </c>
      <c r="F3157" s="55">
        <f t="shared" si="349"/>
        <v>7.1318681318681393E-6</v>
      </c>
      <c r="G3157" s="57">
        <f t="shared" si="350"/>
        <v>7.1318681318681389E-7</v>
      </c>
      <c r="H3157" s="4">
        <f t="shared" si="351"/>
        <v>1.1346153846153857E-7</v>
      </c>
      <c r="I3157">
        <v>2216000</v>
      </c>
      <c r="J3157">
        <f t="shared" si="353"/>
        <v>0.393582383799639</v>
      </c>
      <c r="K3157" s="50">
        <f t="shared" si="348"/>
        <v>4275.6823581717135</v>
      </c>
      <c r="L3157" s="53">
        <f t="shared" si="352"/>
        <v>15.145499294093561</v>
      </c>
      <c r="M3157">
        <v>293</v>
      </c>
      <c r="N3157">
        <v>129</v>
      </c>
      <c r="O3157">
        <v>475</v>
      </c>
      <c r="P3157">
        <v>38.43</v>
      </c>
      <c r="Q3157">
        <v>27.15</v>
      </c>
      <c r="R3157" s="7">
        <v>3.6724000000000001</v>
      </c>
      <c r="S3157" s="8">
        <v>332780</v>
      </c>
      <c r="T3157">
        <v>15</v>
      </c>
      <c r="U3157" s="9">
        <v>14.218999999999999</v>
      </c>
      <c r="V3157" s="9">
        <v>9.2353000000000005</v>
      </c>
      <c r="W3157" s="9">
        <v>12.798</v>
      </c>
      <c r="X3157" s="9">
        <v>13.999000000000001</v>
      </c>
      <c r="Y3157" s="9">
        <v>14.992000000000001</v>
      </c>
    </row>
    <row r="3158" spans="1:25" hidden="1" x14ac:dyDescent="0.3">
      <c r="A3158" t="s">
        <v>3409</v>
      </c>
      <c r="B3158" t="s">
        <v>3350</v>
      </c>
      <c r="C3158" t="s">
        <v>3438</v>
      </c>
      <c r="D3158" t="s">
        <v>108</v>
      </c>
      <c r="E3158" s="52">
        <f>Transportation!E3158/1000000</f>
        <v>1.9400000000000001E-5</v>
      </c>
      <c r="F3158" s="55">
        <f t="shared" si="349"/>
        <v>4.6901098901098952E-6</v>
      </c>
      <c r="G3158" s="57">
        <f t="shared" si="350"/>
        <v>4.6901098901098949E-7</v>
      </c>
      <c r="H3158" s="4">
        <f t="shared" si="351"/>
        <v>7.4615384615384683E-8</v>
      </c>
      <c r="I3158">
        <v>326200</v>
      </c>
      <c r="J3158">
        <f t="shared" si="353"/>
        <v>1.7583331545064378</v>
      </c>
      <c r="K3158" s="50">
        <f t="shared" si="348"/>
        <v>629.38970452870626</v>
      </c>
      <c r="L3158" s="53">
        <f t="shared" si="352"/>
        <v>9.9600910612005134</v>
      </c>
      <c r="M3158">
        <v>31.400000000000002</v>
      </c>
      <c r="N3158">
        <v>58.2</v>
      </c>
      <c r="O3158">
        <v>414</v>
      </c>
      <c r="P3158">
        <v>37.58</v>
      </c>
      <c r="Q3158">
        <v>36.93</v>
      </c>
      <c r="R3158" s="7">
        <v>7.1075999999999997</v>
      </c>
      <c r="S3158">
        <v>27380</v>
      </c>
      <c r="T3158">
        <v>4</v>
      </c>
      <c r="U3158" s="9">
        <v>20.562000000000001</v>
      </c>
      <c r="V3158" s="9">
        <v>20.57</v>
      </c>
      <c r="W3158" s="9">
        <v>20.513000000000002</v>
      </c>
      <c r="X3158" s="9">
        <v>20.561</v>
      </c>
      <c r="Y3158" s="9">
        <v>21.38</v>
      </c>
    </row>
    <row r="3159" spans="1:25" hidden="1" x14ac:dyDescent="0.3">
      <c r="A3159" t="s">
        <v>3409</v>
      </c>
      <c r="B3159" t="s">
        <v>3350</v>
      </c>
      <c r="C3159" t="s">
        <v>3439</v>
      </c>
      <c r="D3159" t="s">
        <v>108</v>
      </c>
      <c r="E3159" s="52">
        <f>Transportation!E3159/1000000</f>
        <v>4.8899999999999998E-6</v>
      </c>
      <c r="F3159" s="55">
        <f t="shared" si="349"/>
        <v>1.1821978021978033E-6</v>
      </c>
      <c r="G3159" s="57">
        <f t="shared" si="350"/>
        <v>1.1821978021978033E-7</v>
      </c>
      <c r="H3159" s="4">
        <f t="shared" si="351"/>
        <v>1.8807692307692325E-8</v>
      </c>
      <c r="I3159">
        <v>100800</v>
      </c>
      <c r="J3159">
        <f t="shared" si="353"/>
        <v>1.4342726562499999</v>
      </c>
      <c r="K3159" s="50">
        <f t="shared" si="348"/>
        <v>194.48952242947146</v>
      </c>
      <c r="L3159" s="53">
        <f t="shared" si="352"/>
        <v>2.5105590355294076</v>
      </c>
      <c r="M3159">
        <v>48</v>
      </c>
      <c r="N3159">
        <v>14.5</v>
      </c>
      <c r="O3159">
        <v>374</v>
      </c>
      <c r="P3159">
        <v>41.2</v>
      </c>
      <c r="Q3159">
        <v>32.630000000000003</v>
      </c>
      <c r="R3159" s="7">
        <v>25.687999999999999</v>
      </c>
      <c r="S3159">
        <v>36991</v>
      </c>
      <c r="T3159">
        <v>5</v>
      </c>
      <c r="U3159" s="9">
        <v>11.923</v>
      </c>
      <c r="V3159" s="9">
        <v>11.948</v>
      </c>
      <c r="W3159" s="9">
        <v>10.978999999999999</v>
      </c>
      <c r="X3159" s="9">
        <v>11.791</v>
      </c>
      <c r="Y3159" s="9">
        <v>12.597</v>
      </c>
    </row>
    <row r="3160" spans="1:25" hidden="1" x14ac:dyDescent="0.3">
      <c r="A3160" t="s">
        <v>3409</v>
      </c>
      <c r="B3160" t="s">
        <v>3350</v>
      </c>
      <c r="C3160" t="s">
        <v>3440</v>
      </c>
      <c r="D3160" t="s">
        <v>108</v>
      </c>
      <c r="E3160" s="52">
        <f>Transportation!E3160/1000000</f>
        <v>9.6400000000000009E-6</v>
      </c>
      <c r="F3160" s="55">
        <f t="shared" si="349"/>
        <v>2.3305494505494533E-6</v>
      </c>
      <c r="G3160" s="57">
        <f t="shared" si="350"/>
        <v>2.3305494505494531E-7</v>
      </c>
      <c r="H3160" s="4">
        <f t="shared" si="351"/>
        <v>3.7076923076923119E-8</v>
      </c>
      <c r="I3160">
        <v>105400</v>
      </c>
      <c r="J3160">
        <f t="shared" si="353"/>
        <v>2.7040817362428844</v>
      </c>
      <c r="K3160" s="50">
        <f t="shared" si="348"/>
        <v>203.365036349864</v>
      </c>
      <c r="L3160" s="53">
        <f t="shared" si="352"/>
        <v>4.9492411252563375</v>
      </c>
      <c r="M3160">
        <v>11.4</v>
      </c>
      <c r="N3160">
        <v>31.200000000000003</v>
      </c>
      <c r="O3160">
        <v>436</v>
      </c>
      <c r="P3160">
        <v>37.18</v>
      </c>
      <c r="Q3160">
        <v>33.22</v>
      </c>
      <c r="R3160" s="7">
        <v>13.975</v>
      </c>
      <c r="S3160">
        <v>9536.2999999999993</v>
      </c>
      <c r="T3160">
        <v>3</v>
      </c>
      <c r="U3160" s="9">
        <v>18.622</v>
      </c>
      <c r="V3160" s="9">
        <v>18.593</v>
      </c>
      <c r="W3160" s="9">
        <v>17.844000000000001</v>
      </c>
      <c r="X3160" s="9">
        <v>18.623999999999999</v>
      </c>
      <c r="Y3160" s="9">
        <v>18.867000000000001</v>
      </c>
    </row>
    <row r="3161" spans="1:25" hidden="1" x14ac:dyDescent="0.3">
      <c r="A3161" t="s">
        <v>3409</v>
      </c>
      <c r="B3161" t="s">
        <v>3350</v>
      </c>
      <c r="C3161" t="s">
        <v>3441</v>
      </c>
      <c r="D3161" t="s">
        <v>108</v>
      </c>
      <c r="E3161" s="52">
        <f>Transportation!E3161/1000000</f>
        <v>1.3700000000000001E-5</v>
      </c>
      <c r="F3161" s="55">
        <f t="shared" si="349"/>
        <v>3.3120879120879159E-6</v>
      </c>
      <c r="G3161" s="57">
        <f t="shared" si="350"/>
        <v>3.3120879120879158E-7</v>
      </c>
      <c r="H3161" s="4">
        <f t="shared" si="351"/>
        <v>5.269230769230775E-8</v>
      </c>
      <c r="I3161">
        <v>536400</v>
      </c>
      <c r="J3161">
        <f t="shared" si="353"/>
        <v>0.75511863814317681</v>
      </c>
      <c r="K3161" s="50">
        <f t="shared" si="348"/>
        <v>1034.9621014996874</v>
      </c>
      <c r="L3161" s="53">
        <f t="shared" si="352"/>
        <v>7.0336725535281985</v>
      </c>
      <c r="M3161">
        <v>121</v>
      </c>
      <c r="N3161">
        <v>48.800000000000004</v>
      </c>
      <c r="O3161">
        <v>420</v>
      </c>
      <c r="P3161">
        <v>38.72</v>
      </c>
      <c r="Q3161">
        <v>35.479999999999997</v>
      </c>
      <c r="R3161" s="7">
        <v>8.6088000000000005</v>
      </c>
      <c r="S3161">
        <v>43581</v>
      </c>
      <c r="T3161">
        <v>7</v>
      </c>
      <c r="U3161" s="9">
        <v>18.888999999999999</v>
      </c>
      <c r="V3161" s="9">
        <v>18.954000000000001</v>
      </c>
      <c r="W3161" s="9">
        <v>18.381</v>
      </c>
      <c r="X3161" s="9">
        <v>18.916</v>
      </c>
      <c r="Y3161" s="9">
        <v>20.32</v>
      </c>
    </row>
    <row r="3162" spans="1:25" hidden="1" x14ac:dyDescent="0.3">
      <c r="A3162" t="s">
        <v>3409</v>
      </c>
      <c r="B3162" t="s">
        <v>3350</v>
      </c>
      <c r="C3162" t="s">
        <v>3442</v>
      </c>
      <c r="D3162" t="s">
        <v>108</v>
      </c>
      <c r="E3162" s="52">
        <f>Transportation!E3162/1000000</f>
        <v>1.15E-5</v>
      </c>
      <c r="F3162" s="55">
        <f t="shared" si="349"/>
        <v>2.7802197802197833E-6</v>
      </c>
      <c r="G3162" s="57">
        <f t="shared" si="350"/>
        <v>2.7802197802197831E-7</v>
      </c>
      <c r="H3162" s="4">
        <f t="shared" si="351"/>
        <v>4.4230769230769273E-8</v>
      </c>
      <c r="I3162">
        <v>205100</v>
      </c>
      <c r="J3162">
        <f t="shared" si="353"/>
        <v>1.6577367747440273</v>
      </c>
      <c r="K3162" s="50">
        <f t="shared" ref="K3162:K3184" si="354">I3162*CVDTUR</f>
        <v>395.73215327663291</v>
      </c>
      <c r="L3162" s="53">
        <f t="shared" si="352"/>
        <v>5.9041776909178303</v>
      </c>
      <c r="M3162">
        <v>32.1</v>
      </c>
      <c r="N3162">
        <v>36.200000000000003</v>
      </c>
      <c r="O3162">
        <v>406</v>
      </c>
      <c r="P3162">
        <v>39.85</v>
      </c>
      <c r="Q3162">
        <v>33.520000000000003</v>
      </c>
      <c r="R3162" s="7">
        <v>11.196999999999999</v>
      </c>
      <c r="S3162">
        <v>24832</v>
      </c>
      <c r="T3162">
        <v>2</v>
      </c>
      <c r="U3162" s="9">
        <v>16.190999999999999</v>
      </c>
      <c r="V3162" s="9">
        <v>16.207999999999998</v>
      </c>
      <c r="W3162" s="9">
        <v>16.178000000000001</v>
      </c>
      <c r="X3162" s="9">
        <v>16.251000000000001</v>
      </c>
      <c r="Y3162" s="9">
        <v>16.324999999999999</v>
      </c>
    </row>
    <row r="3163" spans="1:25" hidden="1" x14ac:dyDescent="0.3">
      <c r="A3163" t="s">
        <v>3409</v>
      </c>
      <c r="B3163" t="s">
        <v>3350</v>
      </c>
      <c r="C3163" t="s">
        <v>3443</v>
      </c>
      <c r="D3163" t="s">
        <v>108</v>
      </c>
      <c r="E3163" s="52">
        <f>Transportation!E3163/1000000</f>
        <v>1.7499999999999998E-5</v>
      </c>
      <c r="F3163" s="55">
        <f t="shared" si="349"/>
        <v>4.2307692307692344E-6</v>
      </c>
      <c r="G3163" s="57">
        <f t="shared" si="350"/>
        <v>4.2307692307692347E-7</v>
      </c>
      <c r="H3163" s="4">
        <f t="shared" si="351"/>
        <v>6.7307692307692372E-8</v>
      </c>
      <c r="I3163">
        <v>113100</v>
      </c>
      <c r="J3163">
        <f t="shared" si="353"/>
        <v>4.5746601458885943</v>
      </c>
      <c r="K3163" s="50">
        <f t="shared" si="354"/>
        <v>218.22187486878195</v>
      </c>
      <c r="L3163" s="53">
        <f t="shared" si="352"/>
        <v>8.9846182253097417</v>
      </c>
      <c r="M3163">
        <v>9.0400000000000009</v>
      </c>
      <c r="N3163">
        <v>37.6</v>
      </c>
      <c r="O3163">
        <v>294</v>
      </c>
      <c r="P3163">
        <v>37.200000000000003</v>
      </c>
      <c r="Q3163">
        <v>40.58</v>
      </c>
      <c r="R3163" s="7">
        <v>7.8201000000000001</v>
      </c>
      <c r="S3163">
        <v>26394</v>
      </c>
      <c r="T3163">
        <v>4</v>
      </c>
      <c r="U3163" s="9">
        <v>20.946000000000002</v>
      </c>
      <c r="V3163" s="9">
        <v>20.981999999999999</v>
      </c>
      <c r="W3163" s="9">
        <v>20.899000000000001</v>
      </c>
      <c r="X3163" s="9">
        <v>21.164000000000001</v>
      </c>
      <c r="Y3163" s="9">
        <v>21.571999999999999</v>
      </c>
    </row>
    <row r="3164" spans="1:25" hidden="1" x14ac:dyDescent="0.3">
      <c r="A3164" t="s">
        <v>3409</v>
      </c>
      <c r="B3164" t="s">
        <v>3350</v>
      </c>
      <c r="C3164" t="s">
        <v>3444</v>
      </c>
      <c r="D3164" t="s">
        <v>108</v>
      </c>
      <c r="E3164" s="52">
        <f>Transportation!E3164/1000000</f>
        <v>5.8500000000000007E-6</v>
      </c>
      <c r="F3164" s="55">
        <f t="shared" si="349"/>
        <v>1.4142857142857159E-6</v>
      </c>
      <c r="G3164" s="57">
        <f t="shared" si="350"/>
        <v>1.4142857142857159E-7</v>
      </c>
      <c r="H3164" s="4">
        <f t="shared" si="351"/>
        <v>2.2500000000000023E-8</v>
      </c>
      <c r="I3164">
        <v>195700</v>
      </c>
      <c r="J3164">
        <f t="shared" si="353"/>
        <v>0.88378867526826788</v>
      </c>
      <c r="K3164" s="50">
        <f t="shared" si="354"/>
        <v>377.59523352626553</v>
      </c>
      <c r="L3164" s="53">
        <f t="shared" si="352"/>
        <v>3.003429521032114</v>
      </c>
      <c r="M3164">
        <v>154</v>
      </c>
      <c r="N3164">
        <v>15.8</v>
      </c>
      <c r="O3164">
        <v>298</v>
      </c>
      <c r="P3164">
        <v>40.75</v>
      </c>
      <c r="Q3164">
        <v>29.9</v>
      </c>
      <c r="R3164" s="7">
        <v>18.904</v>
      </c>
      <c r="S3164" s="8">
        <v>180120</v>
      </c>
      <c r="T3164">
        <v>9</v>
      </c>
      <c r="U3164" s="9">
        <v>14.853</v>
      </c>
      <c r="V3164" s="9">
        <v>8.1156000000000006</v>
      </c>
      <c r="W3164" s="9">
        <v>13.898999999999999</v>
      </c>
      <c r="X3164" s="9">
        <v>14.545999999999999</v>
      </c>
      <c r="Y3164" s="9">
        <v>15.19</v>
      </c>
    </row>
    <row r="3165" spans="1:25" hidden="1" x14ac:dyDescent="0.3">
      <c r="A3165" t="s">
        <v>3409</v>
      </c>
      <c r="B3165" t="s">
        <v>3350</v>
      </c>
      <c r="C3165" t="s">
        <v>3445</v>
      </c>
      <c r="D3165" t="s">
        <v>108</v>
      </c>
      <c r="E3165" s="52">
        <f>Transportation!E3165/1000000</f>
        <v>1.8199999999999999E-5</v>
      </c>
      <c r="F3165" s="55">
        <f t="shared" si="349"/>
        <v>4.4000000000000045E-6</v>
      </c>
      <c r="G3165" s="57">
        <f t="shared" si="350"/>
        <v>4.4000000000000045E-7</v>
      </c>
      <c r="H3165" s="4">
        <f t="shared" si="351"/>
        <v>7.0000000000000058E-8</v>
      </c>
      <c r="I3165">
        <v>742700</v>
      </c>
      <c r="J3165">
        <f t="shared" si="353"/>
        <v>0.7245049481621112</v>
      </c>
      <c r="K3165" s="50">
        <f t="shared" si="354"/>
        <v>1433.0096062338139</v>
      </c>
      <c r="L3165" s="53">
        <f t="shared" si="352"/>
        <v>9.3440029543221286</v>
      </c>
      <c r="M3165">
        <v>134</v>
      </c>
      <c r="N3165">
        <v>64.3</v>
      </c>
      <c r="O3165">
        <v>400</v>
      </c>
      <c r="P3165">
        <v>37.880000000000003</v>
      </c>
      <c r="Q3165">
        <v>32.49</v>
      </c>
      <c r="R3165" s="7">
        <v>6.2319000000000004</v>
      </c>
      <c r="S3165">
        <v>28858</v>
      </c>
      <c r="T3165">
        <v>5</v>
      </c>
      <c r="U3165" s="9">
        <v>19.713000000000001</v>
      </c>
      <c r="V3165" s="9">
        <v>19.850999999999999</v>
      </c>
      <c r="W3165" s="9">
        <v>19.013000000000002</v>
      </c>
      <c r="X3165" s="9">
        <v>20.271999999999998</v>
      </c>
      <c r="Y3165" s="9">
        <v>21.956</v>
      </c>
    </row>
    <row r="3166" spans="1:25" hidden="1" x14ac:dyDescent="0.3">
      <c r="A3166" t="s">
        <v>3409</v>
      </c>
      <c r="B3166" t="s">
        <v>3350</v>
      </c>
      <c r="C3166" t="s">
        <v>3446</v>
      </c>
      <c r="D3166" t="s">
        <v>108</v>
      </c>
      <c r="E3166" s="52">
        <f>Transportation!E3166/1000000</f>
        <v>1.2100000000000001E-5</v>
      </c>
      <c r="F3166" s="55">
        <f t="shared" si="349"/>
        <v>2.9252747252747287E-6</v>
      </c>
      <c r="G3166" s="57">
        <f t="shared" si="350"/>
        <v>2.9252747252747285E-7</v>
      </c>
      <c r="H3166" s="4">
        <f t="shared" si="351"/>
        <v>4.6538461538461585E-8</v>
      </c>
      <c r="I3166">
        <v>166700</v>
      </c>
      <c r="J3166">
        <f t="shared" si="353"/>
        <v>2.1460170215956813</v>
      </c>
      <c r="K3166" s="50">
        <f t="shared" si="354"/>
        <v>321.64090663683425</v>
      </c>
      <c r="L3166" s="53">
        <f t="shared" si="352"/>
        <v>6.2122217443570227</v>
      </c>
      <c r="M3166">
        <v>14.8</v>
      </c>
      <c r="N3166">
        <v>43.300000000000004</v>
      </c>
      <c r="O3166">
        <v>458</v>
      </c>
      <c r="P3166">
        <v>39.42</v>
      </c>
      <c r="Q3166">
        <v>30</v>
      </c>
      <c r="R3166" s="7">
        <v>10.587999999999999</v>
      </c>
      <c r="S3166">
        <v>10582</v>
      </c>
      <c r="T3166">
        <v>2</v>
      </c>
      <c r="U3166" s="9">
        <v>16.395</v>
      </c>
      <c r="V3166" s="9">
        <v>16.408999999999999</v>
      </c>
      <c r="W3166" s="9">
        <v>16.227</v>
      </c>
      <c r="X3166" s="9">
        <v>16.422999999999998</v>
      </c>
      <c r="Y3166" s="9">
        <v>16.62</v>
      </c>
    </row>
    <row r="3167" spans="1:25" hidden="1" x14ac:dyDescent="0.3">
      <c r="A3167" t="s">
        <v>3409</v>
      </c>
      <c r="B3167" t="s">
        <v>3350</v>
      </c>
      <c r="C3167" t="s">
        <v>3447</v>
      </c>
      <c r="D3167" t="s">
        <v>108</v>
      </c>
      <c r="E3167" s="52">
        <f>Transportation!E3167/1000000</f>
        <v>1.4700000000000002E-5</v>
      </c>
      <c r="F3167" s="55">
        <f t="shared" si="349"/>
        <v>3.5538461538461577E-6</v>
      </c>
      <c r="G3167" s="57">
        <f t="shared" si="350"/>
        <v>3.5538461538461581E-7</v>
      </c>
      <c r="H3167" s="4">
        <f t="shared" si="351"/>
        <v>5.6538461538461602E-8</v>
      </c>
      <c r="I3167">
        <v>381100</v>
      </c>
      <c r="J3167">
        <f t="shared" si="353"/>
        <v>1.1404119981632117</v>
      </c>
      <c r="K3167" s="50">
        <f t="shared" si="354"/>
        <v>735.31703370904336</v>
      </c>
      <c r="L3167" s="53">
        <f t="shared" si="352"/>
        <v>7.5470793092601829</v>
      </c>
      <c r="M3167">
        <v>56.800000000000004</v>
      </c>
      <c r="N3167">
        <v>50.6</v>
      </c>
      <c r="O3167">
        <v>453</v>
      </c>
      <c r="P3167">
        <v>38.35</v>
      </c>
      <c r="Q3167">
        <v>38.270000000000003</v>
      </c>
      <c r="R3167" s="7">
        <v>8.9552999999999994</v>
      </c>
      <c r="S3167">
        <v>22488</v>
      </c>
      <c r="T3167">
        <v>3</v>
      </c>
      <c r="U3167" s="9">
        <v>17.91</v>
      </c>
      <c r="V3167" s="9">
        <v>17.899999999999999</v>
      </c>
      <c r="W3167" s="9">
        <v>17.452999999999999</v>
      </c>
      <c r="X3167" s="9">
        <v>18.039000000000001</v>
      </c>
      <c r="Y3167" s="9">
        <v>18.478000000000002</v>
      </c>
    </row>
    <row r="3168" spans="1:25" hidden="1" x14ac:dyDescent="0.3">
      <c r="A3168" t="s">
        <v>3409</v>
      </c>
      <c r="B3168" t="s">
        <v>3350</v>
      </c>
      <c r="C3168" t="s">
        <v>3448</v>
      </c>
      <c r="D3168" t="s">
        <v>108</v>
      </c>
      <c r="E3168" s="52">
        <f>Transportation!E3168/1000000</f>
        <v>9.8499999999999989E-6</v>
      </c>
      <c r="F3168" s="55">
        <f t="shared" si="349"/>
        <v>2.3813186813186837E-6</v>
      </c>
      <c r="G3168" s="57">
        <f t="shared" si="350"/>
        <v>2.3813186813186834E-7</v>
      </c>
      <c r="H3168" s="4">
        <f t="shared" si="351"/>
        <v>3.7884615384615418E-8</v>
      </c>
      <c r="I3168">
        <v>214300</v>
      </c>
      <c r="J3168">
        <f t="shared" si="353"/>
        <v>1.358931142090527</v>
      </c>
      <c r="K3168" s="50">
        <f t="shared" si="354"/>
        <v>413.48318111741798</v>
      </c>
      <c r="L3168" s="53">
        <f t="shared" si="352"/>
        <v>5.0570565439600532</v>
      </c>
      <c r="M3168">
        <v>31.200000000000003</v>
      </c>
      <c r="N3168">
        <v>38.400000000000006</v>
      </c>
      <c r="O3168">
        <v>475</v>
      </c>
      <c r="P3168">
        <v>38.619999999999997</v>
      </c>
      <c r="Q3168">
        <v>27.41</v>
      </c>
      <c r="R3168" s="7">
        <v>12.379</v>
      </c>
      <c r="S3168">
        <v>21167</v>
      </c>
      <c r="T3168">
        <v>2</v>
      </c>
      <c r="U3168" s="9">
        <v>14.73</v>
      </c>
      <c r="V3168" s="9">
        <v>14.689</v>
      </c>
      <c r="W3168" s="9">
        <v>14.148</v>
      </c>
      <c r="X3168" s="9">
        <v>14.595000000000001</v>
      </c>
      <c r="Y3168" s="9">
        <v>15.042</v>
      </c>
    </row>
    <row r="3169" spans="1:25" hidden="1" x14ac:dyDescent="0.3">
      <c r="A3169" t="s">
        <v>3409</v>
      </c>
      <c r="B3169" t="s">
        <v>3350</v>
      </c>
      <c r="C3169" t="s">
        <v>3449</v>
      </c>
      <c r="D3169" t="s">
        <v>108</v>
      </c>
      <c r="E3169" s="52">
        <f>Transportation!E3169/1000000</f>
        <v>6.1700000000000002E-6</v>
      </c>
      <c r="F3169" s="55">
        <f t="shared" si="349"/>
        <v>1.4916483516483533E-6</v>
      </c>
      <c r="G3169" s="57">
        <f t="shared" si="350"/>
        <v>1.4916483516483532E-7</v>
      </c>
      <c r="H3169" s="4">
        <f t="shared" si="351"/>
        <v>2.3730769230769254E-8</v>
      </c>
      <c r="I3169">
        <v>105700</v>
      </c>
      <c r="J3169">
        <f t="shared" si="353"/>
        <v>1.7258123344370861</v>
      </c>
      <c r="K3169" s="50">
        <f t="shared" si="354"/>
        <v>203.94387421423744</v>
      </c>
      <c r="L3169" s="53">
        <f t="shared" si="352"/>
        <v>3.1677196828663492</v>
      </c>
      <c r="M3169">
        <v>23.200000000000003</v>
      </c>
      <c r="N3169">
        <v>21.900000000000002</v>
      </c>
      <c r="O3169">
        <v>436</v>
      </c>
      <c r="P3169">
        <v>37.92</v>
      </c>
      <c r="Q3169">
        <v>28.33</v>
      </c>
      <c r="R3169" s="7">
        <v>19.896000000000001</v>
      </c>
      <c r="S3169">
        <v>36002</v>
      </c>
      <c r="T3169">
        <v>3</v>
      </c>
      <c r="U3169" s="9">
        <v>14.545</v>
      </c>
      <c r="V3169" s="9">
        <v>14.554</v>
      </c>
      <c r="W3169" s="9">
        <v>14.148</v>
      </c>
      <c r="X3169" s="9">
        <v>14.545999999999999</v>
      </c>
      <c r="Y3169" s="9">
        <v>15.19</v>
      </c>
    </row>
    <row r="3170" spans="1:25" hidden="1" x14ac:dyDescent="0.3">
      <c r="A3170" t="s">
        <v>3409</v>
      </c>
      <c r="B3170" t="s">
        <v>3350</v>
      </c>
      <c r="C3170" t="s">
        <v>3450</v>
      </c>
      <c r="D3170" t="s">
        <v>108</v>
      </c>
      <c r="E3170" s="52">
        <f>Transportation!E3170/1000000</f>
        <v>7.9799999999999998E-6</v>
      </c>
      <c r="F3170" s="55">
        <f t="shared" si="349"/>
        <v>1.9292307692307714E-6</v>
      </c>
      <c r="G3170" s="57">
        <f t="shared" si="350"/>
        <v>1.9292307692307713E-7</v>
      </c>
      <c r="H3170" s="4">
        <f t="shared" si="351"/>
        <v>3.0692307692307718E-8</v>
      </c>
      <c r="I3170">
        <v>112500</v>
      </c>
      <c r="J3170">
        <f t="shared" si="353"/>
        <v>2.0971705999999997</v>
      </c>
      <c r="K3170" s="50">
        <f t="shared" si="354"/>
        <v>217.0641991400351</v>
      </c>
      <c r="L3170" s="53">
        <f t="shared" si="352"/>
        <v>4.0969859107412407</v>
      </c>
      <c r="M3170">
        <v>18.3</v>
      </c>
      <c r="N3170">
        <v>26.3</v>
      </c>
      <c r="O3170">
        <v>462</v>
      </c>
      <c r="P3170">
        <v>40.98</v>
      </c>
      <c r="Q3170">
        <v>37.9</v>
      </c>
      <c r="R3170" s="7">
        <v>17.553999999999998</v>
      </c>
      <c r="S3170">
        <v>25134</v>
      </c>
      <c r="T3170">
        <v>2</v>
      </c>
      <c r="U3170" s="9">
        <v>9.1846999999999994</v>
      </c>
      <c r="V3170" s="9">
        <v>9.1628000000000007</v>
      </c>
      <c r="W3170" s="9">
        <v>8.9270999999999994</v>
      </c>
      <c r="X3170" s="9">
        <v>9.1595999999999993</v>
      </c>
      <c r="Y3170" s="9">
        <v>9.3919999999999995</v>
      </c>
    </row>
    <row r="3171" spans="1:25" hidden="1" x14ac:dyDescent="0.3">
      <c r="A3171" t="s">
        <v>3409</v>
      </c>
      <c r="B3171" t="s">
        <v>3350</v>
      </c>
      <c r="C3171" t="s">
        <v>3451</v>
      </c>
      <c r="D3171" t="s">
        <v>108</v>
      </c>
      <c r="E3171" s="52">
        <f>Transportation!E3171/1000000</f>
        <v>1.0600000000000002E-5</v>
      </c>
      <c r="F3171" s="55">
        <f t="shared" si="349"/>
        <v>2.5626373626373657E-6</v>
      </c>
      <c r="G3171" s="57">
        <f t="shared" si="350"/>
        <v>2.5626373626373657E-7</v>
      </c>
      <c r="H3171" s="4">
        <f t="shared" si="351"/>
        <v>4.0769230769230814E-8</v>
      </c>
      <c r="I3171">
        <v>174000</v>
      </c>
      <c r="J3171">
        <f t="shared" si="353"/>
        <v>1.8011090517241382</v>
      </c>
      <c r="K3171" s="50">
        <f t="shared" si="354"/>
        <v>335.72596133658766</v>
      </c>
      <c r="L3171" s="53">
        <f t="shared" si="352"/>
        <v>5.4421116107590448</v>
      </c>
      <c r="M3171">
        <v>29</v>
      </c>
      <c r="N3171">
        <v>32.300000000000004</v>
      </c>
      <c r="O3171">
        <v>383</v>
      </c>
      <c r="P3171">
        <v>37.07</v>
      </c>
      <c r="Q3171">
        <v>36.26</v>
      </c>
      <c r="R3171" s="7">
        <v>11.878</v>
      </c>
      <c r="S3171">
        <v>28869</v>
      </c>
      <c r="T3171">
        <v>2</v>
      </c>
      <c r="U3171" s="9">
        <v>17.747</v>
      </c>
      <c r="V3171" s="9">
        <v>17.754999999999999</v>
      </c>
      <c r="W3171" s="9">
        <v>17.747</v>
      </c>
      <c r="X3171" s="9">
        <v>18.792000000000002</v>
      </c>
      <c r="Y3171" s="9">
        <v>19.837</v>
      </c>
    </row>
    <row r="3172" spans="1:25" hidden="1" x14ac:dyDescent="0.3">
      <c r="A3172" t="s">
        <v>3409</v>
      </c>
      <c r="B3172" t="s">
        <v>3350</v>
      </c>
      <c r="C3172" t="s">
        <v>3452</v>
      </c>
      <c r="D3172" t="s">
        <v>108</v>
      </c>
      <c r="E3172" s="52">
        <f>Transportation!E3172/1000000</f>
        <v>1.3499999999999999E-5</v>
      </c>
      <c r="F3172" s="55">
        <f t="shared" si="349"/>
        <v>3.263736263736267E-6</v>
      </c>
      <c r="G3172" s="57">
        <f t="shared" si="350"/>
        <v>3.2637362637362671E-7</v>
      </c>
      <c r="H3172" s="4">
        <f t="shared" si="351"/>
        <v>5.192307692307697E-8</v>
      </c>
      <c r="I3172">
        <v>283800</v>
      </c>
      <c r="J3172">
        <f t="shared" si="353"/>
        <v>1.4063867600422832</v>
      </c>
      <c r="K3172" s="50">
        <f t="shared" si="354"/>
        <v>547.58061969726191</v>
      </c>
      <c r="L3172" s="53">
        <f t="shared" si="352"/>
        <v>6.9309912023818008</v>
      </c>
      <c r="M3172">
        <v>69.5</v>
      </c>
      <c r="N3172">
        <v>34</v>
      </c>
      <c r="O3172">
        <v>298</v>
      </c>
      <c r="P3172">
        <v>40.76</v>
      </c>
      <c r="Q3172">
        <v>30.4</v>
      </c>
      <c r="R3172" s="7">
        <v>8.7683</v>
      </c>
      <c r="S3172">
        <v>84100</v>
      </c>
      <c r="T3172">
        <v>5</v>
      </c>
      <c r="U3172" s="9">
        <v>17.920999999999999</v>
      </c>
      <c r="V3172" s="9">
        <v>17.991</v>
      </c>
      <c r="W3172" s="9">
        <v>14.048</v>
      </c>
      <c r="X3172" s="9">
        <v>18.381</v>
      </c>
      <c r="Y3172" s="9">
        <v>18.574999999999999</v>
      </c>
    </row>
    <row r="3173" spans="1:25" hidden="1" x14ac:dyDescent="0.3">
      <c r="A3173" t="s">
        <v>3409</v>
      </c>
      <c r="B3173" t="s">
        <v>3350</v>
      </c>
      <c r="C3173" t="s">
        <v>3453</v>
      </c>
      <c r="D3173" t="s">
        <v>108</v>
      </c>
      <c r="E3173" s="52">
        <f>Transportation!E3173/1000000</f>
        <v>8.9700000000000005E-6</v>
      </c>
      <c r="F3173" s="55">
        <f t="shared" si="349"/>
        <v>2.1685714285714309E-6</v>
      </c>
      <c r="G3173" s="57">
        <f t="shared" si="350"/>
        <v>2.1685714285714309E-7</v>
      </c>
      <c r="H3173" s="4">
        <f t="shared" si="351"/>
        <v>3.4500000000000038E-8</v>
      </c>
      <c r="I3173">
        <v>363200</v>
      </c>
      <c r="J3173">
        <f t="shared" si="353"/>
        <v>0.73018010393722477</v>
      </c>
      <c r="K3173" s="50">
        <f t="shared" si="354"/>
        <v>700.77970780142891</v>
      </c>
      <c r="L3173" s="53">
        <f t="shared" si="352"/>
        <v>4.6052585989159081</v>
      </c>
      <c r="M3173">
        <v>55.900000000000006</v>
      </c>
      <c r="N3173">
        <v>48.6</v>
      </c>
      <c r="O3173">
        <v>774</v>
      </c>
      <c r="P3173">
        <v>41.27</v>
      </c>
      <c r="Q3173">
        <v>36.36</v>
      </c>
      <c r="R3173" s="7">
        <v>15.935</v>
      </c>
      <c r="S3173">
        <v>41976</v>
      </c>
      <c r="T3173">
        <v>7</v>
      </c>
      <c r="U3173" s="9">
        <v>13.145</v>
      </c>
      <c r="V3173" s="9">
        <v>7.1730999999999998</v>
      </c>
      <c r="W3173" s="9">
        <v>12.547000000000001</v>
      </c>
      <c r="X3173" s="9">
        <v>13.074</v>
      </c>
      <c r="Y3173" s="9">
        <v>14.247999999999999</v>
      </c>
    </row>
    <row r="3174" spans="1:25" hidden="1" x14ac:dyDescent="0.3">
      <c r="A3174" t="s">
        <v>3409</v>
      </c>
      <c r="B3174" t="s">
        <v>3350</v>
      </c>
      <c r="C3174" t="s">
        <v>3454</v>
      </c>
      <c r="D3174" t="s">
        <v>108</v>
      </c>
      <c r="E3174" s="52">
        <f>Transportation!E3174/1000000</f>
        <v>1.5200000000000002E-5</v>
      </c>
      <c r="F3174" s="55">
        <f t="shared" si="349"/>
        <v>3.6747252747252789E-6</v>
      </c>
      <c r="G3174" s="57">
        <f t="shared" si="350"/>
        <v>3.6747252747252792E-7</v>
      </c>
      <c r="H3174" s="4">
        <f t="shared" si="351"/>
        <v>5.8461538461538528E-8</v>
      </c>
      <c r="I3174">
        <v>251800</v>
      </c>
      <c r="J3174">
        <f t="shared" si="353"/>
        <v>1.784724781572677</v>
      </c>
      <c r="K3174" s="50">
        <f t="shared" si="354"/>
        <v>485.83791416409633</v>
      </c>
      <c r="L3174" s="53">
        <f t="shared" si="352"/>
        <v>7.8037826871261764</v>
      </c>
      <c r="M3174">
        <v>25</v>
      </c>
      <c r="N3174">
        <v>50.400000000000006</v>
      </c>
      <c r="O3174">
        <v>437</v>
      </c>
      <c r="P3174">
        <v>39.75</v>
      </c>
      <c r="Q3174">
        <v>37.01</v>
      </c>
      <c r="R3174" s="7">
        <v>8.6751000000000005</v>
      </c>
      <c r="S3174">
        <v>4843</v>
      </c>
      <c r="T3174">
        <v>2</v>
      </c>
      <c r="U3174" s="9">
        <v>17.611999999999998</v>
      </c>
      <c r="V3174" s="9">
        <v>17.576000000000001</v>
      </c>
      <c r="W3174" s="9">
        <v>17.404</v>
      </c>
      <c r="X3174" s="9">
        <v>17.527000000000001</v>
      </c>
      <c r="Y3174" s="9">
        <v>17.649000000000001</v>
      </c>
    </row>
    <row r="3175" spans="1:25" hidden="1" x14ac:dyDescent="0.3">
      <c r="A3175" t="s">
        <v>3409</v>
      </c>
      <c r="B3175" t="s">
        <v>3350</v>
      </c>
      <c r="C3175" t="s">
        <v>3455</v>
      </c>
      <c r="D3175" t="s">
        <v>108</v>
      </c>
      <c r="E3175" s="52">
        <f>Transportation!E3175/1000000</f>
        <v>9.5200000000000003E-6</v>
      </c>
      <c r="F3175" s="55">
        <f t="shared" si="349"/>
        <v>2.3015384615384639E-6</v>
      </c>
      <c r="G3175" s="57">
        <f t="shared" si="350"/>
        <v>2.3015384615384639E-7</v>
      </c>
      <c r="H3175" s="4">
        <f t="shared" si="351"/>
        <v>3.6615384615384654E-8</v>
      </c>
      <c r="I3175">
        <v>126800</v>
      </c>
      <c r="J3175">
        <f t="shared" si="353"/>
        <v>2.2197347791798108</v>
      </c>
      <c r="K3175" s="50">
        <f t="shared" si="354"/>
        <v>244.65547067516846</v>
      </c>
      <c r="L3175" s="53">
        <f t="shared" si="352"/>
        <v>4.8876323145685001</v>
      </c>
      <c r="M3175">
        <v>18.5</v>
      </c>
      <c r="N3175">
        <v>29.5</v>
      </c>
      <c r="O3175">
        <v>424</v>
      </c>
      <c r="P3175">
        <v>37.770000000000003</v>
      </c>
      <c r="Q3175">
        <v>39.32</v>
      </c>
      <c r="R3175" s="7">
        <v>14.378</v>
      </c>
      <c r="S3175">
        <v>16474</v>
      </c>
      <c r="T3175">
        <v>2</v>
      </c>
      <c r="U3175" s="9">
        <v>18.187999999999999</v>
      </c>
      <c r="V3175" s="9">
        <v>18.216999999999999</v>
      </c>
      <c r="W3175" s="9">
        <v>18.186</v>
      </c>
      <c r="X3175" s="9">
        <v>18.405000000000001</v>
      </c>
      <c r="Y3175" s="9">
        <v>18.623999999999999</v>
      </c>
    </row>
    <row r="3176" spans="1:25" hidden="1" x14ac:dyDescent="0.3">
      <c r="A3176" t="s">
        <v>3409</v>
      </c>
      <c r="B3176" t="s">
        <v>3350</v>
      </c>
      <c r="C3176" t="s">
        <v>3456</v>
      </c>
      <c r="D3176" t="s">
        <v>108</v>
      </c>
      <c r="E3176" s="52">
        <f>Transportation!E3176/1000000</f>
        <v>1.0200000000000001E-5</v>
      </c>
      <c r="F3176" s="55">
        <f t="shared" si="349"/>
        <v>2.4659340659340687E-6</v>
      </c>
      <c r="G3176" s="57">
        <f t="shared" si="350"/>
        <v>2.4659340659340688E-7</v>
      </c>
      <c r="H3176" s="4">
        <f t="shared" si="351"/>
        <v>3.9230769230769267E-8</v>
      </c>
      <c r="I3176">
        <v>216400</v>
      </c>
      <c r="J3176">
        <f t="shared" si="353"/>
        <v>1.3935620378927911</v>
      </c>
      <c r="K3176" s="50">
        <f t="shared" si="354"/>
        <v>417.53504616803195</v>
      </c>
      <c r="L3176" s="53">
        <f t="shared" si="352"/>
        <v>5.2367489084662484</v>
      </c>
      <c r="M3176">
        <v>40.900000000000006</v>
      </c>
      <c r="N3176">
        <v>33.800000000000004</v>
      </c>
      <c r="O3176">
        <v>437</v>
      </c>
      <c r="P3176">
        <v>36.92</v>
      </c>
      <c r="Q3176">
        <v>34.9</v>
      </c>
      <c r="R3176" s="7">
        <v>12.907999999999999</v>
      </c>
      <c r="S3176">
        <v>45751</v>
      </c>
      <c r="T3176">
        <v>4</v>
      </c>
      <c r="U3176" s="9">
        <v>20.146000000000001</v>
      </c>
      <c r="V3176" s="9">
        <v>20.256</v>
      </c>
      <c r="W3176" s="9">
        <v>20.126999999999999</v>
      </c>
      <c r="X3176" s="9">
        <v>20.271999999999998</v>
      </c>
      <c r="Y3176" s="9">
        <v>21.956</v>
      </c>
    </row>
    <row r="3177" spans="1:25" hidden="1" x14ac:dyDescent="0.3">
      <c r="A3177" t="s">
        <v>3409</v>
      </c>
      <c r="B3177" t="s">
        <v>3350</v>
      </c>
      <c r="C3177" t="s">
        <v>3457</v>
      </c>
      <c r="D3177" t="s">
        <v>108</v>
      </c>
      <c r="E3177" s="52">
        <f>Transportation!E3177/1000000</f>
        <v>7.8299999999999996E-6</v>
      </c>
      <c r="F3177" s="55">
        <f t="shared" si="349"/>
        <v>1.8929670329670348E-6</v>
      </c>
      <c r="G3177" s="57">
        <f t="shared" si="350"/>
        <v>1.8929670329670348E-7</v>
      </c>
      <c r="H3177" s="4">
        <f t="shared" si="351"/>
        <v>3.0115384615384642E-8</v>
      </c>
      <c r="I3177">
        <v>107200</v>
      </c>
      <c r="J3177">
        <f t="shared" si="353"/>
        <v>2.1594858791977609</v>
      </c>
      <c r="K3177" s="50">
        <f t="shared" si="354"/>
        <v>206.83806353610456</v>
      </c>
      <c r="L3177" s="53">
        <f t="shared" si="352"/>
        <v>4.0199748973814433</v>
      </c>
      <c r="M3177">
        <v>9.2900000000000009</v>
      </c>
      <c r="N3177">
        <v>35.200000000000003</v>
      </c>
      <c r="O3177">
        <v>565</v>
      </c>
      <c r="P3177">
        <v>40.98</v>
      </c>
      <c r="Q3177">
        <v>27.51</v>
      </c>
      <c r="R3177" s="7">
        <v>16.074000000000002</v>
      </c>
      <c r="S3177">
        <v>9180</v>
      </c>
      <c r="T3177">
        <v>2</v>
      </c>
      <c r="U3177" s="9">
        <v>17.550999999999998</v>
      </c>
      <c r="V3177" s="9">
        <v>6.7188999999999997</v>
      </c>
      <c r="W3177" s="9">
        <v>17.550999999999998</v>
      </c>
      <c r="X3177" s="9">
        <v>17.550999999999998</v>
      </c>
      <c r="Y3177" s="9">
        <v>17.550999999999998</v>
      </c>
    </row>
    <row r="3178" spans="1:25" hidden="1" x14ac:dyDescent="0.3">
      <c r="A3178" t="s">
        <v>3409</v>
      </c>
      <c r="B3178" t="s">
        <v>3350</v>
      </c>
      <c r="C3178" t="s">
        <v>3458</v>
      </c>
      <c r="D3178" t="s">
        <v>108</v>
      </c>
      <c r="E3178" s="52">
        <f>Transportation!E3178/1000000</f>
        <v>6.4800000000000006E-6</v>
      </c>
      <c r="F3178" s="55">
        <f t="shared" si="349"/>
        <v>1.5665934065934084E-6</v>
      </c>
      <c r="G3178" s="57">
        <f t="shared" si="350"/>
        <v>1.5665934065934084E-7</v>
      </c>
      <c r="H3178" s="4">
        <f t="shared" si="351"/>
        <v>2.492307692307695E-8</v>
      </c>
      <c r="I3178">
        <v>113100</v>
      </c>
      <c r="J3178">
        <f t="shared" si="353"/>
        <v>1.6939312997347482</v>
      </c>
      <c r="K3178" s="50">
        <f t="shared" si="354"/>
        <v>218.22187486878195</v>
      </c>
      <c r="L3178" s="53">
        <f t="shared" si="352"/>
        <v>3.3268757771432651</v>
      </c>
      <c r="M3178">
        <v>35.300000000000004</v>
      </c>
      <c r="N3178">
        <v>19</v>
      </c>
      <c r="O3178">
        <v>394</v>
      </c>
      <c r="P3178">
        <v>40.33</v>
      </c>
      <c r="Q3178">
        <v>36.549999999999997</v>
      </c>
      <c r="R3178" s="7">
        <v>20.69</v>
      </c>
      <c r="S3178">
        <v>34016</v>
      </c>
      <c r="T3178">
        <v>4</v>
      </c>
      <c r="U3178" s="9">
        <v>13.9</v>
      </c>
      <c r="V3178" s="9">
        <v>13.903</v>
      </c>
      <c r="W3178" s="9">
        <v>13.648999999999999</v>
      </c>
      <c r="X3178" s="9">
        <v>13.874000000000001</v>
      </c>
      <c r="Y3178" s="9">
        <v>14.048</v>
      </c>
    </row>
    <row r="3179" spans="1:25" hidden="1" x14ac:dyDescent="0.3">
      <c r="A3179" t="s">
        <v>3409</v>
      </c>
      <c r="B3179" t="s">
        <v>3350</v>
      </c>
      <c r="C3179" t="s">
        <v>3459</v>
      </c>
      <c r="D3179" t="s">
        <v>108</v>
      </c>
      <c r="E3179" s="52">
        <f>Transportation!E3179/1000000</f>
        <v>7.7800000000000001E-6</v>
      </c>
      <c r="F3179" s="55">
        <f t="shared" si="349"/>
        <v>1.8808791208791229E-6</v>
      </c>
      <c r="G3179" s="57">
        <f t="shared" si="350"/>
        <v>1.8808791208791229E-7</v>
      </c>
      <c r="H3179" s="4">
        <f t="shared" si="351"/>
        <v>2.9923076923076952E-8</v>
      </c>
      <c r="I3179">
        <v>215000</v>
      </c>
      <c r="J3179">
        <f t="shared" si="353"/>
        <v>1.0698540348837209</v>
      </c>
      <c r="K3179" s="50">
        <f t="shared" si="354"/>
        <v>414.83380280095599</v>
      </c>
      <c r="L3179" s="53">
        <f t="shared" si="352"/>
        <v>3.9943045595948448</v>
      </c>
      <c r="M3179">
        <v>49.900000000000006</v>
      </c>
      <c r="N3179">
        <v>30.400000000000002</v>
      </c>
      <c r="O3179">
        <v>547</v>
      </c>
      <c r="P3179">
        <v>41</v>
      </c>
      <c r="Q3179">
        <v>39.700000000000003</v>
      </c>
      <c r="R3179" s="7">
        <v>17.966999999999999</v>
      </c>
      <c r="S3179">
        <v>79954</v>
      </c>
      <c r="T3179">
        <v>7</v>
      </c>
      <c r="U3179" s="9">
        <v>9.2166999999999994</v>
      </c>
      <c r="V3179" s="9">
        <v>7.9626999999999999</v>
      </c>
      <c r="W3179" s="9">
        <v>8.9270999999999994</v>
      </c>
      <c r="X3179" s="9">
        <v>9.4951000000000008</v>
      </c>
      <c r="Y3179" s="9">
        <v>10.214</v>
      </c>
    </row>
    <row r="3180" spans="1:25" hidden="1" x14ac:dyDescent="0.3">
      <c r="A3180" t="s">
        <v>3409</v>
      </c>
      <c r="B3180" t="s">
        <v>3350</v>
      </c>
      <c r="C3180" t="s">
        <v>3460</v>
      </c>
      <c r="D3180" t="s">
        <v>108</v>
      </c>
      <c r="E3180" s="52">
        <f>Transportation!E3180/1000000</f>
        <v>1.66E-5</v>
      </c>
      <c r="F3180" s="55">
        <f t="shared" si="349"/>
        <v>4.0131868131868177E-6</v>
      </c>
      <c r="G3180" s="57">
        <f t="shared" si="350"/>
        <v>4.0131868131868172E-7</v>
      </c>
      <c r="H3180" s="4">
        <f t="shared" si="351"/>
        <v>6.3846153846153913E-8</v>
      </c>
      <c r="I3180">
        <v>385600</v>
      </c>
      <c r="J3180">
        <f t="shared" si="353"/>
        <v>1.2727832598547717</v>
      </c>
      <c r="K3180" s="50">
        <f t="shared" si="354"/>
        <v>743.99960167464474</v>
      </c>
      <c r="L3180" s="53">
        <f t="shared" si="352"/>
        <v>8.5225521451509536</v>
      </c>
      <c r="M3180">
        <v>40</v>
      </c>
      <c r="N3180">
        <v>61</v>
      </c>
      <c r="O3180">
        <v>492</v>
      </c>
      <c r="P3180">
        <v>37.17</v>
      </c>
      <c r="Q3180">
        <v>38.81</v>
      </c>
      <c r="R3180" s="7">
        <v>8.0690000000000008</v>
      </c>
      <c r="S3180">
        <v>33191</v>
      </c>
      <c r="T3180">
        <v>4</v>
      </c>
      <c r="U3180" s="9">
        <v>21.279</v>
      </c>
      <c r="V3180" s="9">
        <v>21.091000000000001</v>
      </c>
      <c r="W3180" s="9">
        <v>19.303999999999998</v>
      </c>
      <c r="X3180" s="9">
        <v>20.103000000000002</v>
      </c>
      <c r="Y3180" s="9">
        <v>21.812999999999999</v>
      </c>
    </row>
    <row r="3181" spans="1:25" hidden="1" x14ac:dyDescent="0.3">
      <c r="A3181" t="s">
        <v>3409</v>
      </c>
      <c r="B3181" t="s">
        <v>3350</v>
      </c>
      <c r="C3181" t="s">
        <v>3461</v>
      </c>
      <c r="D3181" t="s">
        <v>108</v>
      </c>
      <c r="E3181" s="52">
        <f>Transportation!E3181/1000000</f>
        <v>1.45E-5</v>
      </c>
      <c r="F3181" s="55">
        <f t="shared" si="349"/>
        <v>3.5054945054945093E-6</v>
      </c>
      <c r="G3181" s="57">
        <f t="shared" si="350"/>
        <v>3.5054945054945094E-7</v>
      </c>
      <c r="H3181" s="4">
        <f t="shared" si="351"/>
        <v>5.5769230769230822E-8</v>
      </c>
      <c r="I3181">
        <v>137000</v>
      </c>
      <c r="J3181">
        <f t="shared" si="353"/>
        <v>3.1291820255474452</v>
      </c>
      <c r="K3181" s="50">
        <f t="shared" si="354"/>
        <v>264.33595806386495</v>
      </c>
      <c r="L3181" s="53">
        <f t="shared" si="352"/>
        <v>7.4443979581137851</v>
      </c>
      <c r="M3181">
        <v>10.8</v>
      </c>
      <c r="N3181">
        <v>41.800000000000004</v>
      </c>
      <c r="O3181">
        <v>375</v>
      </c>
      <c r="P3181">
        <v>38.68</v>
      </c>
      <c r="Q3181">
        <v>29.41</v>
      </c>
      <c r="R3181" s="7">
        <v>8.9720999999999993</v>
      </c>
      <c r="S3181">
        <v>14028</v>
      </c>
      <c r="T3181">
        <v>2</v>
      </c>
      <c r="U3181" s="9">
        <v>16.007000000000001</v>
      </c>
      <c r="V3181" s="9">
        <v>16.044</v>
      </c>
      <c r="W3181" s="9">
        <v>15.981</v>
      </c>
      <c r="X3181" s="9">
        <v>16.103999999999999</v>
      </c>
      <c r="Y3181" s="9">
        <v>16.227</v>
      </c>
    </row>
    <row r="3182" spans="1:25" hidden="1" x14ac:dyDescent="0.3">
      <c r="A3182" t="s">
        <v>3409</v>
      </c>
      <c r="B3182" t="s">
        <v>3350</v>
      </c>
      <c r="C3182" t="s">
        <v>3462</v>
      </c>
      <c r="D3182" t="s">
        <v>108</v>
      </c>
      <c r="E3182" s="52">
        <f>Transportation!E3182/1000000</f>
        <v>9.8200000000000008E-6</v>
      </c>
      <c r="F3182" s="55">
        <f t="shared" si="349"/>
        <v>2.3740659340659366E-6</v>
      </c>
      <c r="G3182" s="57">
        <f t="shared" si="350"/>
        <v>2.3740659340659366E-7</v>
      </c>
      <c r="H3182" s="4">
        <f t="shared" si="351"/>
        <v>3.7769230769230807E-8</v>
      </c>
      <c r="I3182">
        <v>284500</v>
      </c>
      <c r="J3182">
        <f t="shared" si="353"/>
        <v>1.0204990597539543</v>
      </c>
      <c r="K3182" s="50">
        <f t="shared" si="354"/>
        <v>548.93124138079986</v>
      </c>
      <c r="L3182" s="53">
        <f t="shared" si="352"/>
        <v>5.041654341288095</v>
      </c>
      <c r="M3182">
        <v>26</v>
      </c>
      <c r="N3182">
        <v>55.800000000000004</v>
      </c>
      <c r="O3182">
        <v>790</v>
      </c>
      <c r="P3182">
        <v>38.5</v>
      </c>
      <c r="Q3182">
        <v>43.37</v>
      </c>
      <c r="R3182" s="7">
        <v>14.167999999999999</v>
      </c>
      <c r="S3182">
        <v>19488</v>
      </c>
      <c r="T3182">
        <v>4</v>
      </c>
      <c r="U3182" s="9">
        <v>23.866</v>
      </c>
      <c r="V3182" s="9">
        <v>23.696999999999999</v>
      </c>
      <c r="W3182" s="9">
        <v>22.436</v>
      </c>
      <c r="X3182" s="9">
        <v>23.129000000000001</v>
      </c>
      <c r="Y3182" s="9">
        <v>24.106999999999999</v>
      </c>
    </row>
    <row r="3183" spans="1:25" hidden="1" x14ac:dyDescent="0.3">
      <c r="A3183" t="s">
        <v>3409</v>
      </c>
      <c r="B3183" t="s">
        <v>3350</v>
      </c>
      <c r="C3183" t="s">
        <v>3463</v>
      </c>
      <c r="D3183" t="s">
        <v>108</v>
      </c>
      <c r="E3183" s="52">
        <f>Transportation!E3183/1000000</f>
        <v>1.6699999999999999E-5</v>
      </c>
      <c r="F3183" s="55">
        <f t="shared" si="349"/>
        <v>4.0373626373626415E-6</v>
      </c>
      <c r="G3183" s="57">
        <f t="shared" si="350"/>
        <v>4.0373626373626416E-7</v>
      </c>
      <c r="H3183" s="4">
        <f t="shared" si="351"/>
        <v>6.4230769230769293E-8</v>
      </c>
      <c r="I3183">
        <v>121400</v>
      </c>
      <c r="J3183">
        <f t="shared" si="353"/>
        <v>4.0670655889621088</v>
      </c>
      <c r="K3183" s="50">
        <f t="shared" si="354"/>
        <v>234.23638911644676</v>
      </c>
      <c r="L3183" s="53">
        <f t="shared" si="352"/>
        <v>8.5738928207241525</v>
      </c>
      <c r="M3183">
        <v>9.9</v>
      </c>
      <c r="N3183">
        <v>38.6</v>
      </c>
      <c r="O3183">
        <v>322</v>
      </c>
      <c r="P3183">
        <v>37.24</v>
      </c>
      <c r="Q3183">
        <v>39.76</v>
      </c>
      <c r="R3183" s="7">
        <v>8.3439999999999994</v>
      </c>
      <c r="S3183">
        <v>8292.2000000000007</v>
      </c>
      <c r="T3183">
        <v>1</v>
      </c>
      <c r="U3183" s="9">
        <v>19.594999999999999</v>
      </c>
      <c r="V3183" s="9">
        <v>19.594999999999999</v>
      </c>
      <c r="W3183" s="9">
        <v>19.594999999999999</v>
      </c>
      <c r="X3183" s="9">
        <v>19.594999999999999</v>
      </c>
      <c r="Y3183" s="9">
        <v>19.594999999999999</v>
      </c>
    </row>
    <row r="3184" spans="1:25" hidden="1" x14ac:dyDescent="0.3">
      <c r="A3184" t="s">
        <v>3409</v>
      </c>
      <c r="B3184" t="s">
        <v>3350</v>
      </c>
      <c r="C3184" t="s">
        <v>3464</v>
      </c>
      <c r="D3184" t="s">
        <v>108</v>
      </c>
      <c r="E3184" s="52">
        <f>Transportation!E3184/1000000</f>
        <v>9.5100000000000004E-6</v>
      </c>
      <c r="F3184" s="55">
        <f t="shared" si="349"/>
        <v>2.2991208791208815E-6</v>
      </c>
      <c r="G3184" s="57">
        <f t="shared" si="350"/>
        <v>2.2991208791208817E-7</v>
      </c>
      <c r="H3184" s="4">
        <f t="shared" si="351"/>
        <v>3.6576923076923114E-8</v>
      </c>
      <c r="I3184">
        <v>104300</v>
      </c>
      <c r="J3184">
        <f t="shared" si="353"/>
        <v>2.6957499161073826</v>
      </c>
      <c r="K3184" s="50">
        <f t="shared" si="354"/>
        <v>201.24263084716145</v>
      </c>
      <c r="L3184" s="53">
        <f t="shared" si="352"/>
        <v>4.8824982470111804</v>
      </c>
      <c r="M3184">
        <v>12.5</v>
      </c>
      <c r="N3184">
        <v>29.5</v>
      </c>
      <c r="O3184">
        <v>416</v>
      </c>
      <c r="P3184">
        <v>41.44</v>
      </c>
      <c r="Q3184">
        <v>31.8</v>
      </c>
      <c r="R3184" s="7">
        <v>14.085000000000001</v>
      </c>
      <c r="S3184">
        <v>14423</v>
      </c>
      <c r="T3184">
        <v>2</v>
      </c>
      <c r="U3184" s="9">
        <v>10.725</v>
      </c>
      <c r="V3184" s="9">
        <v>5.3113000000000001</v>
      </c>
      <c r="W3184" s="9">
        <v>10.725</v>
      </c>
      <c r="X3184" s="9">
        <v>10.725</v>
      </c>
      <c r="Y3184" s="9">
        <v>10.725</v>
      </c>
    </row>
    <row r="3185" spans="1:25" hidden="1" x14ac:dyDescent="0.3">
      <c r="A3185" t="s">
        <v>3465</v>
      </c>
      <c r="B3185" t="s">
        <v>3466</v>
      </c>
      <c r="C3185" t="s">
        <v>3467</v>
      </c>
      <c r="D3185" t="s">
        <v>14</v>
      </c>
      <c r="E3185" s="52">
        <f>Transportation!E3185/1000000</f>
        <v>1.6800000000000002E-5</v>
      </c>
      <c r="F3185" s="55">
        <f t="shared" si="349"/>
        <v>4.0615384615384661E-6</v>
      </c>
      <c r="G3185" s="57">
        <f t="shared" si="350"/>
        <v>4.0615384615384664E-7</v>
      </c>
      <c r="H3185" s="4">
        <f t="shared" si="351"/>
        <v>6.4615384615384686E-8</v>
      </c>
      <c r="I3185">
        <v>643900</v>
      </c>
      <c r="J3185">
        <f t="shared" si="353"/>
        <v>0.771390433297096</v>
      </c>
      <c r="K3185" s="50">
        <f>I3185*CVDTKM</f>
        <v>2426.9209366621176</v>
      </c>
      <c r="L3185" s="53">
        <f t="shared" si="352"/>
        <v>16.848932336186262</v>
      </c>
      <c r="M3185">
        <v>76.400000000000006</v>
      </c>
      <c r="N3185">
        <v>73.7</v>
      </c>
      <c r="O3185">
        <v>434</v>
      </c>
      <c r="P3185">
        <v>37.950000000000003</v>
      </c>
      <c r="Q3185">
        <v>58.38</v>
      </c>
      <c r="R3185" s="7">
        <v>5.8925000000000001</v>
      </c>
      <c r="S3185">
        <v>24774</v>
      </c>
      <c r="T3185">
        <v>6</v>
      </c>
      <c r="U3185" s="9">
        <v>44.167999999999999</v>
      </c>
      <c r="V3185" s="9">
        <v>44.256</v>
      </c>
      <c r="W3185" s="9">
        <v>41.101999999999997</v>
      </c>
      <c r="X3185" s="9">
        <v>44.389000000000003</v>
      </c>
      <c r="Y3185" s="9">
        <v>46.350999999999999</v>
      </c>
    </row>
    <row r="3186" spans="1:25" hidden="1" x14ac:dyDescent="0.3">
      <c r="A3186" t="s">
        <v>3465</v>
      </c>
      <c r="B3186" t="s">
        <v>3466</v>
      </c>
      <c r="C3186" t="s">
        <v>3468</v>
      </c>
      <c r="D3186" t="s">
        <v>14</v>
      </c>
      <c r="E3186" s="52">
        <f>Transportation!E3186/1000000</f>
        <v>2.96E-6</v>
      </c>
      <c r="F3186" s="55">
        <f t="shared" si="349"/>
        <v>7.1560439560439637E-7</v>
      </c>
      <c r="G3186" s="57">
        <f t="shared" si="350"/>
        <v>7.1560439560439632E-8</v>
      </c>
      <c r="H3186" s="4">
        <f t="shared" si="351"/>
        <v>1.1384615384615396E-8</v>
      </c>
      <c r="I3186">
        <v>129500</v>
      </c>
      <c r="J3186">
        <f t="shared" si="353"/>
        <v>0.67577999999999994</v>
      </c>
      <c r="K3186" s="50">
        <f>I3186*CVDTKM</f>
        <v>488.09793647731669</v>
      </c>
      <c r="L3186" s="53">
        <f t="shared" si="352"/>
        <v>2.9686214116137695</v>
      </c>
      <c r="M3186">
        <v>84.100000000000009</v>
      </c>
      <c r="N3186">
        <v>14.100000000000001</v>
      </c>
      <c r="O3186">
        <v>522</v>
      </c>
      <c r="P3186">
        <v>37.619999999999997</v>
      </c>
      <c r="Q3186">
        <v>61.83</v>
      </c>
      <c r="R3186" s="7">
        <v>36.985999999999997</v>
      </c>
      <c r="S3186" s="8">
        <v>178040</v>
      </c>
      <c r="T3186">
        <v>7</v>
      </c>
      <c r="U3186" s="9">
        <v>29.672000000000001</v>
      </c>
      <c r="V3186" s="9">
        <v>29.626000000000001</v>
      </c>
      <c r="W3186" s="9">
        <v>28.734999999999999</v>
      </c>
      <c r="X3186" s="9">
        <v>29.672000000000001</v>
      </c>
      <c r="Y3186" s="9">
        <v>31.443999999999999</v>
      </c>
    </row>
    <row r="3187" spans="1:25" hidden="1" x14ac:dyDescent="0.3">
      <c r="A3187" t="s">
        <v>3465</v>
      </c>
      <c r="B3187" t="s">
        <v>3466</v>
      </c>
      <c r="C3187" t="s">
        <v>3469</v>
      </c>
      <c r="D3187" t="s">
        <v>14</v>
      </c>
      <c r="E3187" s="52">
        <f>Transportation!E3187/1000000</f>
        <v>4.8400000000000002E-6</v>
      </c>
      <c r="F3187" s="55">
        <f t="shared" si="349"/>
        <v>1.1701098901098914E-6</v>
      </c>
      <c r="G3187" s="57">
        <f t="shared" si="350"/>
        <v>1.1701098901098914E-7</v>
      </c>
      <c r="H3187" s="4">
        <f t="shared" si="351"/>
        <v>1.8615384615384635E-8</v>
      </c>
      <c r="I3187">
        <v>113600</v>
      </c>
      <c r="J3187">
        <f t="shared" si="353"/>
        <v>1.2596515404929578</v>
      </c>
      <c r="K3187" s="50">
        <f>I3187*CVDTKM</f>
        <v>428.16930952759208</v>
      </c>
      <c r="L3187" s="53">
        <f t="shared" si="352"/>
        <v>4.8540971730441367</v>
      </c>
      <c r="M3187">
        <v>25.6</v>
      </c>
      <c r="N3187">
        <v>22.400000000000002</v>
      </c>
      <c r="O3187">
        <v>553</v>
      </c>
      <c r="P3187">
        <v>39.51</v>
      </c>
      <c r="Q3187">
        <v>54.36</v>
      </c>
      <c r="R3187" s="7">
        <v>24.613</v>
      </c>
      <c r="S3187">
        <v>8787</v>
      </c>
      <c r="T3187">
        <v>3</v>
      </c>
      <c r="U3187" s="9">
        <v>33.819000000000003</v>
      </c>
      <c r="V3187" s="9">
        <v>33.957999999999998</v>
      </c>
      <c r="W3187" s="9">
        <v>33.347000000000001</v>
      </c>
      <c r="X3187" s="9">
        <v>33.764000000000003</v>
      </c>
      <c r="Y3187" s="9">
        <v>34.78</v>
      </c>
    </row>
    <row r="3188" spans="1:25" hidden="1" x14ac:dyDescent="0.3">
      <c r="A3188" t="s">
        <v>3465</v>
      </c>
      <c r="B3188" t="s">
        <v>3466</v>
      </c>
      <c r="C3188" t="s">
        <v>3470</v>
      </c>
      <c r="D3188" t="s">
        <v>14</v>
      </c>
      <c r="E3188" s="52">
        <f>Transportation!E3188/1000000</f>
        <v>3.2000000000000003E-6</v>
      </c>
      <c r="F3188" s="55">
        <f t="shared" si="349"/>
        <v>7.7362637362637446E-7</v>
      </c>
      <c r="G3188" s="57">
        <f t="shared" si="350"/>
        <v>7.7362637362637446E-8</v>
      </c>
      <c r="H3188" s="4">
        <f t="shared" si="351"/>
        <v>1.2307692307692321E-8</v>
      </c>
      <c r="I3188">
        <v>173500</v>
      </c>
      <c r="J3188">
        <f t="shared" si="353"/>
        <v>0.54529798270893381</v>
      </c>
      <c r="K3188" s="50">
        <f>I3188*CVDTKM</f>
        <v>653.93816199856713</v>
      </c>
      <c r="L3188" s="53">
        <f t="shared" si="352"/>
        <v>3.2093204449878594</v>
      </c>
      <c r="M3188">
        <v>133</v>
      </c>
      <c r="N3188">
        <v>15.100000000000001</v>
      </c>
      <c r="O3188">
        <v>533</v>
      </c>
      <c r="P3188">
        <v>41.86</v>
      </c>
      <c r="Q3188">
        <v>59.96</v>
      </c>
      <c r="R3188" s="7">
        <v>35.362000000000002</v>
      </c>
      <c r="S3188" s="8">
        <v>215130</v>
      </c>
      <c r="T3188">
        <v>8</v>
      </c>
      <c r="U3188" s="9">
        <v>41.828000000000003</v>
      </c>
      <c r="V3188" s="9">
        <v>41.722999999999999</v>
      </c>
      <c r="W3188" s="9">
        <v>39.003999999999998</v>
      </c>
      <c r="X3188" s="9">
        <v>41.624000000000002</v>
      </c>
      <c r="Y3188" s="9">
        <v>44.591999999999999</v>
      </c>
    </row>
    <row r="3189" spans="1:25" hidden="1" x14ac:dyDescent="0.3">
      <c r="A3189" t="s">
        <v>3465</v>
      </c>
      <c r="B3189" t="s">
        <v>3466</v>
      </c>
      <c r="C3189" t="s">
        <v>3471</v>
      </c>
      <c r="D3189" t="s">
        <v>14</v>
      </c>
      <c r="E3189" s="52">
        <f>Transportation!E3189/1000000</f>
        <v>6.9600000000000003E-6</v>
      </c>
      <c r="F3189" s="55">
        <f t="shared" si="349"/>
        <v>1.6826373626373645E-6</v>
      </c>
      <c r="G3189" s="57">
        <f t="shared" si="350"/>
        <v>1.6826373626373644E-7</v>
      </c>
      <c r="H3189" s="4">
        <f t="shared" si="351"/>
        <v>2.6769230769230797E-8</v>
      </c>
      <c r="I3189">
        <v>212600</v>
      </c>
      <c r="J3189">
        <f t="shared" si="353"/>
        <v>0.96789750705550337</v>
      </c>
      <c r="K3189" s="50">
        <f>I3189*CVDTKM</f>
        <v>801.30981695040566</v>
      </c>
      <c r="L3189" s="53">
        <f t="shared" si="352"/>
        <v>6.9802719678485934</v>
      </c>
      <c r="M3189">
        <v>46</v>
      </c>
      <c r="N3189">
        <v>31.3</v>
      </c>
      <c r="O3189">
        <v>541</v>
      </c>
      <c r="P3189">
        <v>39.08</v>
      </c>
      <c r="Q3189">
        <v>63.58</v>
      </c>
      <c r="R3189" s="7">
        <v>17.273</v>
      </c>
      <c r="S3189" s="8">
        <v>276240</v>
      </c>
      <c r="T3189">
        <v>4</v>
      </c>
      <c r="U3189" s="9">
        <v>33.18</v>
      </c>
      <c r="V3189" s="9">
        <v>33.152999999999999</v>
      </c>
      <c r="W3189" s="9">
        <v>31.350999999999999</v>
      </c>
      <c r="X3189" s="9">
        <v>32.814</v>
      </c>
      <c r="Y3189" s="9">
        <v>33.44</v>
      </c>
    </row>
    <row r="3190" spans="1:25" hidden="1" x14ac:dyDescent="0.3">
      <c r="A3190" t="s">
        <v>3472</v>
      </c>
      <c r="B3190" t="s">
        <v>3473</v>
      </c>
      <c r="C3190" t="s">
        <v>3474</v>
      </c>
      <c r="D3190" t="s">
        <v>69</v>
      </c>
      <c r="E3190" s="52">
        <f>Transportation!E3190/1000000</f>
        <v>3.1000000000000001E-5</v>
      </c>
      <c r="F3190" s="55">
        <f t="shared" si="349"/>
        <v>7.4945054945055023E-6</v>
      </c>
      <c r="G3190" s="57">
        <f t="shared" si="350"/>
        <v>7.4945054945055023E-7</v>
      </c>
      <c r="H3190" s="4">
        <f t="shared" si="351"/>
        <v>1.1923076923076936E-7</v>
      </c>
      <c r="I3190">
        <v>1111000</v>
      </c>
      <c r="J3190">
        <f t="shared" si="353"/>
        <v>0.82495645814581453</v>
      </c>
      <c r="K3190" s="50">
        <f>I3190*CVDUGA</f>
        <v>914.83571066833372</v>
      </c>
      <c r="L3190" s="53">
        <f t="shared" si="352"/>
        <v>6.7922966489243191</v>
      </c>
      <c r="M3190">
        <v>167</v>
      </c>
      <c r="N3190">
        <v>85.9</v>
      </c>
      <c r="O3190">
        <v>253</v>
      </c>
      <c r="P3190">
        <v>0.32</v>
      </c>
      <c r="Q3190">
        <v>32.590000000000003</v>
      </c>
      <c r="R3190" s="7">
        <v>2.9428999999999998</v>
      </c>
      <c r="S3190" s="8">
        <v>2075500</v>
      </c>
      <c r="T3190">
        <v>7</v>
      </c>
      <c r="U3190" s="9">
        <v>12.028</v>
      </c>
      <c r="V3190" s="9">
        <v>12.002000000000001</v>
      </c>
      <c r="W3190" s="9">
        <v>11.587999999999999</v>
      </c>
      <c r="X3190" s="9">
        <v>11.942</v>
      </c>
      <c r="Y3190" s="9">
        <v>12.396000000000001</v>
      </c>
    </row>
    <row r="3191" spans="1:25" hidden="1" x14ac:dyDescent="0.3">
      <c r="A3191" t="s">
        <v>3475</v>
      </c>
      <c r="B3191" t="s">
        <v>3476</v>
      </c>
      <c r="C3191" t="s">
        <v>3477</v>
      </c>
      <c r="D3191" t="s">
        <v>29</v>
      </c>
      <c r="E3191" s="52">
        <f>Transportation!E3191/1000000</f>
        <v>3.4400000000000001E-6</v>
      </c>
      <c r="F3191" s="55">
        <f t="shared" si="349"/>
        <v>8.3164835164835254E-7</v>
      </c>
      <c r="G3191" s="57">
        <f t="shared" si="350"/>
        <v>8.3164835164835259E-8</v>
      </c>
      <c r="H3191" s="4">
        <f t="shared" si="351"/>
        <v>1.3230769230769243E-8</v>
      </c>
      <c r="I3191">
        <v>222300</v>
      </c>
      <c r="J3191">
        <f t="shared" si="353"/>
        <v>0.45751187584345482</v>
      </c>
      <c r="K3191" s="50">
        <f t="shared" ref="K3191:K3235" si="355">I3191*CVDUKR</f>
        <v>2340.2230525767109</v>
      </c>
      <c r="L3191" s="53">
        <f t="shared" si="352"/>
        <v>9.6361185480882021</v>
      </c>
      <c r="M3191">
        <v>270</v>
      </c>
      <c r="N3191">
        <v>13.5</v>
      </c>
      <c r="O3191">
        <v>491</v>
      </c>
      <c r="P3191">
        <v>48.54</v>
      </c>
      <c r="Q3191">
        <v>38.67</v>
      </c>
      <c r="R3191" s="7">
        <v>36.255000000000003</v>
      </c>
      <c r="S3191" s="8">
        <v>380020</v>
      </c>
      <c r="T3191">
        <v>11</v>
      </c>
      <c r="U3191" s="9">
        <v>14.769</v>
      </c>
      <c r="V3191" s="9">
        <v>14.614000000000001</v>
      </c>
      <c r="W3191" s="9">
        <v>13.4</v>
      </c>
      <c r="X3191" s="9">
        <v>14.545999999999999</v>
      </c>
      <c r="Y3191" s="9">
        <v>14.992000000000001</v>
      </c>
    </row>
    <row r="3192" spans="1:25" hidden="1" x14ac:dyDescent="0.3">
      <c r="A3192" t="s">
        <v>3475</v>
      </c>
      <c r="B3192" t="s">
        <v>3476</v>
      </c>
      <c r="C3192" t="s">
        <v>3478</v>
      </c>
      <c r="D3192" t="s">
        <v>29</v>
      </c>
      <c r="E3192" s="52">
        <f>Transportation!E3192/1000000</f>
        <v>5.2700000000000004E-6</v>
      </c>
      <c r="F3192" s="55">
        <f t="shared" si="349"/>
        <v>1.2740659340659355E-6</v>
      </c>
      <c r="G3192" s="57">
        <f t="shared" si="350"/>
        <v>1.2740659340659355E-7</v>
      </c>
      <c r="H3192" s="4">
        <f t="shared" si="351"/>
        <v>2.0269230769230789E-8</v>
      </c>
      <c r="I3192">
        <v>100000</v>
      </c>
      <c r="J3192">
        <f t="shared" si="353"/>
        <v>1.5580952625000002</v>
      </c>
      <c r="K3192" s="50">
        <f t="shared" si="355"/>
        <v>1052.7319174883989</v>
      </c>
      <c r="L3192" s="53">
        <f t="shared" si="352"/>
        <v>14.762309519890939</v>
      </c>
      <c r="M3192">
        <v>26.900000000000002</v>
      </c>
      <c r="N3192">
        <v>19.3</v>
      </c>
      <c r="O3192">
        <v>487</v>
      </c>
      <c r="P3192">
        <v>48.67</v>
      </c>
      <c r="Q3192">
        <v>33.1</v>
      </c>
      <c r="R3192" s="7">
        <v>25.236000000000001</v>
      </c>
      <c r="S3192">
        <v>83782</v>
      </c>
      <c r="T3192">
        <v>3</v>
      </c>
      <c r="U3192" s="9">
        <v>12.159000000000001</v>
      </c>
      <c r="V3192" s="9">
        <v>12.157</v>
      </c>
      <c r="W3192" s="9">
        <v>11.891999999999999</v>
      </c>
      <c r="X3192" s="9">
        <v>12.093999999999999</v>
      </c>
      <c r="Y3192" s="9">
        <v>12.244999999999999</v>
      </c>
    </row>
    <row r="3193" spans="1:25" hidden="1" x14ac:dyDescent="0.3">
      <c r="A3193" t="s">
        <v>3475</v>
      </c>
      <c r="B3193" t="s">
        <v>3476</v>
      </c>
      <c r="C3193" t="s">
        <v>3479</v>
      </c>
      <c r="D3193" t="s">
        <v>29</v>
      </c>
      <c r="E3193" s="52">
        <f>Transportation!E3193/1000000</f>
        <v>9.8400000000000007E-6</v>
      </c>
      <c r="F3193" s="55">
        <f t="shared" si="349"/>
        <v>2.3789010989011013E-6</v>
      </c>
      <c r="G3193" s="57">
        <f t="shared" si="350"/>
        <v>2.3789010989011015E-7</v>
      </c>
      <c r="H3193" s="4">
        <f t="shared" si="351"/>
        <v>3.7846153846153885E-8</v>
      </c>
      <c r="I3193">
        <v>198500</v>
      </c>
      <c r="J3193">
        <f t="shared" si="353"/>
        <v>1.4656085138539046</v>
      </c>
      <c r="K3193" s="50">
        <f t="shared" si="355"/>
        <v>2089.6728562144717</v>
      </c>
      <c r="L3193" s="53">
        <f t="shared" si="352"/>
        <v>27.563780963136022</v>
      </c>
      <c r="M3193">
        <v>31.200000000000003</v>
      </c>
      <c r="N3193">
        <v>35.5</v>
      </c>
      <c r="O3193">
        <v>480</v>
      </c>
      <c r="P3193">
        <v>49.8</v>
      </c>
      <c r="Q3193">
        <v>30.12</v>
      </c>
      <c r="R3193" s="7">
        <v>13.516</v>
      </c>
      <c r="S3193" s="8">
        <v>223150</v>
      </c>
      <c r="T3193">
        <v>6</v>
      </c>
      <c r="U3193" s="9">
        <v>12.38</v>
      </c>
      <c r="V3193" s="9">
        <v>12.365</v>
      </c>
      <c r="W3193" s="9">
        <v>12.144</v>
      </c>
      <c r="X3193" s="9">
        <v>12.244999999999999</v>
      </c>
      <c r="Y3193" s="9">
        <v>12.647</v>
      </c>
    </row>
    <row r="3194" spans="1:25" hidden="1" x14ac:dyDescent="0.3">
      <c r="A3194" t="s">
        <v>3475</v>
      </c>
      <c r="B3194" t="s">
        <v>3476</v>
      </c>
      <c r="C3194" t="s">
        <v>3480</v>
      </c>
      <c r="D3194" t="s">
        <v>29</v>
      </c>
      <c r="E3194" s="52">
        <f>Transportation!E3194/1000000</f>
        <v>6.6000000000000003E-6</v>
      </c>
      <c r="F3194" s="55">
        <f t="shared" si="349"/>
        <v>1.5956043956043974E-6</v>
      </c>
      <c r="G3194" s="57">
        <f t="shared" si="350"/>
        <v>1.5956043956043973E-7</v>
      </c>
      <c r="H3194" s="4">
        <f t="shared" si="351"/>
        <v>2.5384615384615412E-8</v>
      </c>
      <c r="I3194">
        <v>127100</v>
      </c>
      <c r="J3194">
        <f t="shared" si="353"/>
        <v>1.5352594413847365</v>
      </c>
      <c r="K3194" s="50">
        <f t="shared" si="355"/>
        <v>1338.022267127755</v>
      </c>
      <c r="L3194" s="53">
        <f t="shared" si="352"/>
        <v>18.487901865518062</v>
      </c>
      <c r="M3194">
        <v>27.1</v>
      </c>
      <c r="N3194">
        <v>24.400000000000002</v>
      </c>
      <c r="O3194">
        <v>505</v>
      </c>
      <c r="P3194">
        <v>46.79</v>
      </c>
      <c r="Q3194">
        <v>36.770000000000003</v>
      </c>
      <c r="R3194" s="7">
        <v>20.689</v>
      </c>
      <c r="S3194">
        <v>41857</v>
      </c>
      <c r="T3194">
        <v>4</v>
      </c>
      <c r="U3194" s="9">
        <v>12.346</v>
      </c>
      <c r="V3194" s="9">
        <v>1.1216999999999999</v>
      </c>
      <c r="W3194" s="9">
        <v>12.346</v>
      </c>
      <c r="X3194" s="9">
        <v>12.346</v>
      </c>
      <c r="Y3194" s="9">
        <v>12.346</v>
      </c>
    </row>
    <row r="3195" spans="1:25" hidden="1" x14ac:dyDescent="0.3">
      <c r="A3195" t="s">
        <v>3475</v>
      </c>
      <c r="B3195" t="s">
        <v>3476</v>
      </c>
      <c r="C3195" t="s">
        <v>3481</v>
      </c>
      <c r="D3195" t="s">
        <v>29</v>
      </c>
      <c r="E3195" s="52">
        <f>Transportation!E3195/1000000</f>
        <v>9.91E-6</v>
      </c>
      <c r="F3195" s="55">
        <f t="shared" si="349"/>
        <v>2.3958241758241784E-6</v>
      </c>
      <c r="G3195" s="57">
        <f t="shared" si="350"/>
        <v>2.3958241758241785E-7</v>
      </c>
      <c r="H3195" s="4">
        <f t="shared" si="351"/>
        <v>3.8115384615384654E-8</v>
      </c>
      <c r="I3195">
        <v>292900</v>
      </c>
      <c r="J3195">
        <f t="shared" si="353"/>
        <v>1.0003170578695801</v>
      </c>
      <c r="K3195" s="50">
        <f t="shared" si="355"/>
        <v>3083.4517863235205</v>
      </c>
      <c r="L3195" s="53">
        <f t="shared" si="352"/>
        <v>27.759864770800608</v>
      </c>
      <c r="M3195">
        <v>52.300000000000004</v>
      </c>
      <c r="N3195">
        <v>40.5</v>
      </c>
      <c r="O3195">
        <v>549</v>
      </c>
      <c r="P3195">
        <v>49.42</v>
      </c>
      <c r="Q3195">
        <v>32.06</v>
      </c>
      <c r="R3195" s="7">
        <v>13.558999999999999</v>
      </c>
      <c r="S3195" s="8">
        <v>311260</v>
      </c>
      <c r="T3195">
        <v>5</v>
      </c>
      <c r="U3195" s="9">
        <v>13.183</v>
      </c>
      <c r="V3195" s="9">
        <v>13.063000000000001</v>
      </c>
      <c r="W3195" s="9">
        <v>12.698</v>
      </c>
      <c r="X3195" s="9">
        <v>12.848000000000001</v>
      </c>
      <c r="Y3195" s="9">
        <v>13.3</v>
      </c>
    </row>
    <row r="3196" spans="1:25" hidden="1" x14ac:dyDescent="0.3">
      <c r="A3196" t="s">
        <v>3475</v>
      </c>
      <c r="B3196" t="s">
        <v>3476</v>
      </c>
      <c r="C3196" t="s">
        <v>3482</v>
      </c>
      <c r="D3196" t="s">
        <v>29</v>
      </c>
      <c r="E3196" s="52">
        <f>Transportation!E3196/1000000</f>
        <v>1.0600000000000002E-5</v>
      </c>
      <c r="F3196" s="55">
        <f t="shared" si="349"/>
        <v>2.5626373626373657E-6</v>
      </c>
      <c r="G3196" s="57">
        <f t="shared" si="350"/>
        <v>2.5626373626373657E-7</v>
      </c>
      <c r="H3196" s="4">
        <f t="shared" si="351"/>
        <v>4.0769230769230814E-8</v>
      </c>
      <c r="I3196">
        <v>300600</v>
      </c>
      <c r="J3196">
        <f t="shared" si="353"/>
        <v>1.0425581337325351</v>
      </c>
      <c r="K3196" s="50">
        <f t="shared" si="355"/>
        <v>3164.5121439701275</v>
      </c>
      <c r="L3196" s="53">
        <f t="shared" si="352"/>
        <v>29.692690874922953</v>
      </c>
      <c r="M3196">
        <v>63.7</v>
      </c>
      <c r="N3196">
        <v>37.700000000000003</v>
      </c>
      <c r="O3196">
        <v>475</v>
      </c>
      <c r="P3196">
        <v>51.51</v>
      </c>
      <c r="Q3196">
        <v>31.28</v>
      </c>
      <c r="R3196" s="7">
        <v>12.595000000000001</v>
      </c>
      <c r="S3196" s="8">
        <v>316120</v>
      </c>
      <c r="T3196">
        <v>4</v>
      </c>
      <c r="U3196" s="9">
        <v>12.037000000000001</v>
      </c>
      <c r="V3196" s="9">
        <v>12.026999999999999</v>
      </c>
      <c r="W3196" s="9">
        <v>11.942</v>
      </c>
      <c r="X3196" s="9">
        <v>12.018000000000001</v>
      </c>
      <c r="Y3196" s="9">
        <v>12.042999999999999</v>
      </c>
    </row>
    <row r="3197" spans="1:25" hidden="1" x14ac:dyDescent="0.3">
      <c r="A3197" t="s">
        <v>3475</v>
      </c>
      <c r="B3197" t="s">
        <v>3476</v>
      </c>
      <c r="C3197" t="s">
        <v>3483</v>
      </c>
      <c r="D3197" t="s">
        <v>29</v>
      </c>
      <c r="E3197" s="52">
        <f>Transportation!E3197/1000000</f>
        <v>7.4000000000000003E-6</v>
      </c>
      <c r="F3197" s="55">
        <f t="shared" si="349"/>
        <v>1.789010989010991E-6</v>
      </c>
      <c r="G3197" s="57">
        <f t="shared" si="350"/>
        <v>1.7890109890109909E-7</v>
      </c>
      <c r="H3197" s="4">
        <f t="shared" si="351"/>
        <v>2.8461538461538491E-8</v>
      </c>
      <c r="I3197">
        <v>248500</v>
      </c>
      <c r="J3197">
        <f t="shared" si="353"/>
        <v>0.88041760563380278</v>
      </c>
      <c r="K3197" s="50">
        <f t="shared" si="355"/>
        <v>2616.0388149586715</v>
      </c>
      <c r="L3197" s="53">
        <f t="shared" si="352"/>
        <v>20.728859667399039</v>
      </c>
      <c r="M3197">
        <v>108</v>
      </c>
      <c r="N3197">
        <v>24</v>
      </c>
      <c r="O3197">
        <v>399</v>
      </c>
      <c r="P3197">
        <v>48.31</v>
      </c>
      <c r="Q3197">
        <v>25.92</v>
      </c>
      <c r="R3197" s="7">
        <v>16.66</v>
      </c>
      <c r="S3197" s="8">
        <v>245080</v>
      </c>
      <c r="T3197">
        <v>7</v>
      </c>
      <c r="U3197" s="9">
        <v>13.869</v>
      </c>
      <c r="V3197" s="9">
        <v>13.734</v>
      </c>
      <c r="W3197" s="9">
        <v>13.199</v>
      </c>
      <c r="X3197" s="9">
        <v>13.699</v>
      </c>
      <c r="Y3197" s="9">
        <v>14.198</v>
      </c>
    </row>
    <row r="3198" spans="1:25" hidden="1" x14ac:dyDescent="0.3">
      <c r="A3198" t="s">
        <v>3475</v>
      </c>
      <c r="B3198" t="s">
        <v>3476</v>
      </c>
      <c r="C3198" t="s">
        <v>3484</v>
      </c>
      <c r="D3198" t="s">
        <v>29</v>
      </c>
      <c r="E3198" s="52">
        <f>Transportation!E3198/1000000</f>
        <v>1.4E-5</v>
      </c>
      <c r="F3198" s="55">
        <f t="shared" si="349"/>
        <v>3.3846153846153881E-6</v>
      </c>
      <c r="G3198" s="57">
        <f t="shared" si="350"/>
        <v>3.3846153846153882E-7</v>
      </c>
      <c r="H3198" s="4">
        <f t="shared" si="351"/>
        <v>5.3846153846153896E-8</v>
      </c>
      <c r="I3198">
        <v>1077000</v>
      </c>
      <c r="J3198">
        <f t="shared" si="353"/>
        <v>0.38432242339832867</v>
      </c>
      <c r="K3198" s="50">
        <f t="shared" si="355"/>
        <v>11337.922751350057</v>
      </c>
      <c r="L3198" s="53">
        <f t="shared" si="352"/>
        <v>39.216761532917097</v>
      </c>
      <c r="M3198">
        <v>353</v>
      </c>
      <c r="N3198">
        <v>57.300000000000004</v>
      </c>
      <c r="O3198">
        <v>490</v>
      </c>
      <c r="P3198">
        <v>48.49</v>
      </c>
      <c r="Q3198">
        <v>34.89</v>
      </c>
      <c r="R3198" s="7">
        <v>8.5481999999999996</v>
      </c>
      <c r="S3198" s="8">
        <v>1183500</v>
      </c>
      <c r="T3198">
        <v>18</v>
      </c>
      <c r="U3198" s="9">
        <v>16.940000000000001</v>
      </c>
      <c r="V3198" s="9">
        <v>16.326000000000001</v>
      </c>
      <c r="W3198" s="9">
        <v>13.5</v>
      </c>
      <c r="X3198" s="9">
        <v>16.004999999999999</v>
      </c>
      <c r="Y3198" s="9">
        <v>17.501999999999999</v>
      </c>
    </row>
    <row r="3199" spans="1:25" hidden="1" x14ac:dyDescent="0.3">
      <c r="A3199" t="s">
        <v>3475</v>
      </c>
      <c r="B3199" t="s">
        <v>3476</v>
      </c>
      <c r="C3199" t="s">
        <v>3485</v>
      </c>
      <c r="D3199" t="s">
        <v>29</v>
      </c>
      <c r="E3199" s="52">
        <f>Transportation!E3199/1000000</f>
        <v>9.55E-6</v>
      </c>
      <c r="F3199" s="55">
        <f t="shared" si="349"/>
        <v>2.308791208791211E-6</v>
      </c>
      <c r="G3199" s="57">
        <f t="shared" si="350"/>
        <v>2.3087912087912112E-7</v>
      </c>
      <c r="H3199" s="4">
        <f t="shared" si="351"/>
        <v>3.6730769230769265E-8</v>
      </c>
      <c r="I3199">
        <v>1026000</v>
      </c>
      <c r="J3199">
        <f t="shared" si="353"/>
        <v>0.27519427997076024</v>
      </c>
      <c r="K3199" s="50">
        <f t="shared" si="355"/>
        <v>10801.029473430974</v>
      </c>
      <c r="L3199" s="53">
        <f t="shared" si="352"/>
        <v>26.751433759954168</v>
      </c>
      <c r="M3199">
        <v>643</v>
      </c>
      <c r="N3199">
        <v>40.5</v>
      </c>
      <c r="O3199">
        <v>499</v>
      </c>
      <c r="P3199">
        <v>48.04</v>
      </c>
      <c r="Q3199">
        <v>37.840000000000003</v>
      </c>
      <c r="R3199" s="7">
        <v>12.324999999999999</v>
      </c>
      <c r="S3199" s="8">
        <v>1287200</v>
      </c>
      <c r="T3199">
        <v>19</v>
      </c>
      <c r="U3199" s="9">
        <v>17.041</v>
      </c>
      <c r="V3199" s="9">
        <v>16.635000000000002</v>
      </c>
      <c r="W3199" s="9">
        <v>13.798999999999999</v>
      </c>
      <c r="X3199" s="9">
        <v>16.03</v>
      </c>
      <c r="Y3199" s="9">
        <v>18.039000000000001</v>
      </c>
    </row>
    <row r="3200" spans="1:25" hidden="1" x14ac:dyDescent="0.3">
      <c r="A3200" t="s">
        <v>3475</v>
      </c>
      <c r="B3200" t="s">
        <v>3476</v>
      </c>
      <c r="C3200" t="s">
        <v>3486</v>
      </c>
      <c r="D3200" t="s">
        <v>29</v>
      </c>
      <c r="E3200" s="52">
        <f>Transportation!E3200/1000000</f>
        <v>7.1100000000000005E-6</v>
      </c>
      <c r="F3200" s="55">
        <f t="shared" si="349"/>
        <v>1.7189010989011009E-6</v>
      </c>
      <c r="G3200" s="57">
        <f t="shared" si="350"/>
        <v>1.7189010989011009E-7</v>
      </c>
      <c r="H3200" s="4">
        <f t="shared" si="351"/>
        <v>2.7346153846153874E-8</v>
      </c>
      <c r="I3200">
        <v>435000</v>
      </c>
      <c r="J3200">
        <f t="shared" si="353"/>
        <v>0.48324095689655172</v>
      </c>
      <c r="K3200" s="50">
        <f t="shared" si="355"/>
        <v>4579.3838410745357</v>
      </c>
      <c r="L3200" s="53">
        <f t="shared" si="352"/>
        <v>19.916512464217185</v>
      </c>
      <c r="M3200">
        <v>249</v>
      </c>
      <c r="N3200">
        <v>27.6</v>
      </c>
      <c r="O3200">
        <v>485</v>
      </c>
      <c r="P3200">
        <v>48.3</v>
      </c>
      <c r="Q3200">
        <v>38.1</v>
      </c>
      <c r="R3200" s="7">
        <v>17.588000000000001</v>
      </c>
      <c r="S3200" s="8">
        <v>519640</v>
      </c>
      <c r="T3200">
        <v>12</v>
      </c>
      <c r="U3200" s="9">
        <v>16.277999999999999</v>
      </c>
      <c r="V3200" s="9">
        <v>16.303999999999998</v>
      </c>
      <c r="W3200" s="9">
        <v>14.545999999999999</v>
      </c>
      <c r="X3200" s="9">
        <v>16.03</v>
      </c>
      <c r="Y3200" s="9">
        <v>17.111000000000001</v>
      </c>
    </row>
    <row r="3201" spans="1:25" hidden="1" x14ac:dyDescent="0.3">
      <c r="A3201" t="s">
        <v>3475</v>
      </c>
      <c r="B3201" t="s">
        <v>3476</v>
      </c>
      <c r="C3201" t="s">
        <v>3487</v>
      </c>
      <c r="D3201" t="s">
        <v>29</v>
      </c>
      <c r="E3201" s="52">
        <f>Transportation!E3201/1000000</f>
        <v>8.3700000000000012E-6</v>
      </c>
      <c r="F3201" s="55">
        <f t="shared" si="349"/>
        <v>2.0235164835164859E-6</v>
      </c>
      <c r="G3201" s="57">
        <f t="shared" si="350"/>
        <v>2.0235164835164859E-7</v>
      </c>
      <c r="H3201" s="4">
        <f t="shared" si="351"/>
        <v>3.2192307692307725E-8</v>
      </c>
      <c r="I3201">
        <v>216200</v>
      </c>
      <c r="J3201">
        <f t="shared" si="353"/>
        <v>1.1445984678538392</v>
      </c>
      <c r="K3201" s="50">
        <f t="shared" si="355"/>
        <v>2276.0064056099186</v>
      </c>
      <c r="L3201" s="53">
        <f t="shared" si="352"/>
        <v>23.446021002179727</v>
      </c>
      <c r="M3201">
        <v>55.5</v>
      </c>
      <c r="N3201">
        <v>29</v>
      </c>
      <c r="O3201">
        <v>439</v>
      </c>
      <c r="P3201">
        <v>48.92</v>
      </c>
      <c r="Q3201">
        <v>24.72</v>
      </c>
      <c r="R3201" s="7">
        <v>15.112</v>
      </c>
      <c r="S3201" s="8">
        <v>268170</v>
      </c>
      <c r="T3201">
        <v>4</v>
      </c>
      <c r="U3201" s="9">
        <v>13.827</v>
      </c>
      <c r="V3201" s="9">
        <v>13.993</v>
      </c>
      <c r="W3201" s="9">
        <v>13.749000000000001</v>
      </c>
      <c r="X3201" s="9">
        <v>14.122999999999999</v>
      </c>
      <c r="Y3201" s="9">
        <v>14.893000000000001</v>
      </c>
    </row>
    <row r="3202" spans="1:25" hidden="1" x14ac:dyDescent="0.3">
      <c r="A3202" t="s">
        <v>3475</v>
      </c>
      <c r="B3202" t="s">
        <v>3476</v>
      </c>
      <c r="C3202" t="s">
        <v>3488</v>
      </c>
      <c r="D3202" t="s">
        <v>29</v>
      </c>
      <c r="E3202" s="52">
        <f>Transportation!E3202/1000000</f>
        <v>5.3800000000000002E-6</v>
      </c>
      <c r="F3202" s="55">
        <f t="shared" ref="F3202:F3265" si="356">0.241758241758242*E3202</f>
        <v>1.3006593406593421E-6</v>
      </c>
      <c r="G3202" s="57">
        <f t="shared" ref="G3202:G3265" si="357">0.0241758241758242*E3202</f>
        <v>1.300659340659342E-7</v>
      </c>
      <c r="H3202" s="4">
        <f t="shared" ref="H3202:H3265" si="358">0.00384615384615385*E3202</f>
        <v>2.0692307692307711E-8</v>
      </c>
      <c r="I3202">
        <v>100900</v>
      </c>
      <c r="J3202">
        <f t="shared" si="353"/>
        <v>1.5764293111992072</v>
      </c>
      <c r="K3202" s="50">
        <f t="shared" si="355"/>
        <v>1062.2065047457945</v>
      </c>
      <c r="L3202" s="53">
        <f t="shared" ref="L3202:L3265" si="359">(J3202/10)*K3202*0.09</f>
        <v>15.070441217649574</v>
      </c>
      <c r="M3202">
        <v>34.9</v>
      </c>
      <c r="N3202">
        <v>17.100000000000001</v>
      </c>
      <c r="O3202">
        <v>412</v>
      </c>
      <c r="P3202">
        <v>48.68</v>
      </c>
      <c r="Q3202">
        <v>26.58</v>
      </c>
      <c r="R3202" s="7">
        <v>24.128</v>
      </c>
      <c r="S3202" s="8">
        <v>114730</v>
      </c>
      <c r="T3202">
        <v>4</v>
      </c>
      <c r="U3202" s="9">
        <v>14.186999999999999</v>
      </c>
      <c r="V3202" s="9">
        <v>14.243</v>
      </c>
      <c r="W3202" s="9">
        <v>14.148</v>
      </c>
      <c r="X3202" s="9">
        <v>14.223000000000001</v>
      </c>
      <c r="Y3202" s="9">
        <v>14.596</v>
      </c>
    </row>
    <row r="3203" spans="1:25" hidden="1" x14ac:dyDescent="0.3">
      <c r="A3203" t="s">
        <v>3475</v>
      </c>
      <c r="B3203" t="s">
        <v>3476</v>
      </c>
      <c r="C3203" t="s">
        <v>3489</v>
      </c>
      <c r="D3203" t="s">
        <v>29</v>
      </c>
      <c r="E3203" s="52">
        <f>Transportation!E3203/1000000</f>
        <v>4.7500000000000003E-6</v>
      </c>
      <c r="F3203" s="55">
        <f t="shared" si="356"/>
        <v>1.1483516483516496E-6</v>
      </c>
      <c r="G3203" s="57">
        <f t="shared" si="357"/>
        <v>1.1483516483516497E-7</v>
      </c>
      <c r="H3203" s="4">
        <f t="shared" si="358"/>
        <v>1.8269230769230787E-8</v>
      </c>
      <c r="I3203">
        <v>165500</v>
      </c>
      <c r="J3203">
        <f t="shared" ref="J3203:J3266" si="360">((591307500000)*E3203)/(20*I3203)</f>
        <v>0.84855305891238675</v>
      </c>
      <c r="K3203" s="50">
        <f t="shared" si="355"/>
        <v>1742.2713234433002</v>
      </c>
      <c r="L3203" s="53">
        <f t="shared" si="359"/>
        <v>13.305686948668303</v>
      </c>
      <c r="M3203">
        <v>35.300000000000004</v>
      </c>
      <c r="N3203">
        <v>27.900000000000002</v>
      </c>
      <c r="O3203">
        <v>851</v>
      </c>
      <c r="P3203">
        <v>45.37</v>
      </c>
      <c r="Q3203">
        <v>36.46</v>
      </c>
      <c r="R3203" s="7">
        <v>30.559000000000001</v>
      </c>
      <c r="S3203">
        <v>87916</v>
      </c>
      <c r="T3203">
        <v>2</v>
      </c>
      <c r="U3203" s="9">
        <v>14.052</v>
      </c>
      <c r="V3203" s="9">
        <v>14.081</v>
      </c>
      <c r="W3203" s="9">
        <v>14.048</v>
      </c>
      <c r="X3203" s="9">
        <v>14.148</v>
      </c>
      <c r="Y3203" s="9">
        <v>14.247999999999999</v>
      </c>
    </row>
    <row r="3204" spans="1:25" hidden="1" x14ac:dyDescent="0.3">
      <c r="A3204" t="s">
        <v>3475</v>
      </c>
      <c r="B3204" t="s">
        <v>3476</v>
      </c>
      <c r="C3204" t="s">
        <v>3490</v>
      </c>
      <c r="D3204" t="s">
        <v>29</v>
      </c>
      <c r="E3204" s="52">
        <f>Transportation!E3204/1000000</f>
        <v>2.2800000000000002E-5</v>
      </c>
      <c r="F3204" s="55">
        <f t="shared" si="356"/>
        <v>5.5120879120879181E-6</v>
      </c>
      <c r="G3204" s="57">
        <f t="shared" si="357"/>
        <v>5.5120879120879185E-7</v>
      </c>
      <c r="H3204" s="4">
        <f t="shared" si="358"/>
        <v>8.7692307692307785E-8</v>
      </c>
      <c r="I3204">
        <v>1484000</v>
      </c>
      <c r="J3204">
        <f t="shared" si="360"/>
        <v>0.45423891509433967</v>
      </c>
      <c r="K3204" s="50">
        <f t="shared" si="355"/>
        <v>15622.541655527841</v>
      </c>
      <c r="L3204" s="53">
        <f t="shared" si="359"/>
        <v>63.86729735360786</v>
      </c>
      <c r="M3204">
        <v>290</v>
      </c>
      <c r="N3204">
        <v>87.2</v>
      </c>
      <c r="O3204">
        <v>472</v>
      </c>
      <c r="P3204">
        <v>49.98</v>
      </c>
      <c r="Q3204">
        <v>36.24</v>
      </c>
      <c r="R3204" s="7">
        <v>5.4157999999999999</v>
      </c>
      <c r="S3204" s="8">
        <v>1514600</v>
      </c>
      <c r="T3204">
        <v>11</v>
      </c>
      <c r="U3204" s="9">
        <v>14.843</v>
      </c>
      <c r="V3204" s="9">
        <v>14.657</v>
      </c>
      <c r="W3204" s="9">
        <v>13.898999999999999</v>
      </c>
      <c r="X3204" s="9">
        <v>14.297000000000001</v>
      </c>
      <c r="Y3204" s="9">
        <v>15.090999999999999</v>
      </c>
    </row>
    <row r="3205" spans="1:25" hidden="1" x14ac:dyDescent="0.3">
      <c r="A3205" t="s">
        <v>3475</v>
      </c>
      <c r="B3205" t="s">
        <v>3476</v>
      </c>
      <c r="C3205" t="s">
        <v>3491</v>
      </c>
      <c r="D3205" t="s">
        <v>29</v>
      </c>
      <c r="E3205" s="52">
        <f>Transportation!E3205/1000000</f>
        <v>1.1200000000000001E-5</v>
      </c>
      <c r="F3205" s="55">
        <f t="shared" si="356"/>
        <v>2.7076923076923106E-6</v>
      </c>
      <c r="G3205" s="57">
        <f t="shared" si="357"/>
        <v>2.7076923076923106E-7</v>
      </c>
      <c r="H3205" s="4">
        <f t="shared" si="358"/>
        <v>4.307692307692312E-8</v>
      </c>
      <c r="I3205">
        <v>341600</v>
      </c>
      <c r="J3205">
        <f t="shared" si="360"/>
        <v>0.96935655737704929</v>
      </c>
      <c r="K3205" s="50">
        <f t="shared" si="355"/>
        <v>3596.1322301403707</v>
      </c>
      <c r="L3205" s="53">
        <f t="shared" si="359"/>
        <v>31.373409226333685</v>
      </c>
      <c r="M3205">
        <v>60.2</v>
      </c>
      <c r="N3205">
        <v>44</v>
      </c>
      <c r="O3205">
        <v>497</v>
      </c>
      <c r="P3205">
        <v>46.66</v>
      </c>
      <c r="Q3205">
        <v>32.61</v>
      </c>
      <c r="R3205" s="7">
        <v>11.292999999999999</v>
      </c>
      <c r="S3205" s="8">
        <v>150740</v>
      </c>
      <c r="T3205">
        <v>3</v>
      </c>
      <c r="U3205" s="9">
        <v>14.276</v>
      </c>
      <c r="V3205" s="9">
        <v>14.257</v>
      </c>
      <c r="W3205" s="9">
        <v>13.849</v>
      </c>
      <c r="X3205" s="9">
        <v>14.247999999999999</v>
      </c>
      <c r="Y3205" s="9">
        <v>14.297000000000001</v>
      </c>
    </row>
    <row r="3206" spans="1:25" hidden="1" x14ac:dyDescent="0.3">
      <c r="A3206" t="s">
        <v>3475</v>
      </c>
      <c r="B3206" t="s">
        <v>3476</v>
      </c>
      <c r="C3206" t="s">
        <v>3492</v>
      </c>
      <c r="D3206" t="s">
        <v>29</v>
      </c>
      <c r="E3206" s="52">
        <f>Transportation!E3206/1000000</f>
        <v>1.0600000000000002E-5</v>
      </c>
      <c r="F3206" s="55">
        <f t="shared" si="356"/>
        <v>2.5626373626373657E-6</v>
      </c>
      <c r="G3206" s="57">
        <f t="shared" si="357"/>
        <v>2.5626373626373657E-7</v>
      </c>
      <c r="H3206" s="4">
        <f t="shared" si="358"/>
        <v>4.0769230769230814E-8</v>
      </c>
      <c r="I3206">
        <v>245300</v>
      </c>
      <c r="J3206">
        <f t="shared" si="360"/>
        <v>1.2775906033428457</v>
      </c>
      <c r="K3206" s="50">
        <f t="shared" si="355"/>
        <v>2582.3513935990427</v>
      </c>
      <c r="L3206" s="53">
        <f t="shared" si="359"/>
        <v>29.692690874922953</v>
      </c>
      <c r="M3206">
        <v>42.6</v>
      </c>
      <c r="N3206">
        <v>37.6</v>
      </c>
      <c r="O3206">
        <v>471</v>
      </c>
      <c r="P3206">
        <v>49.42</v>
      </c>
      <c r="Q3206">
        <v>26.99</v>
      </c>
      <c r="R3206" s="7">
        <v>12.529</v>
      </c>
      <c r="S3206" s="8">
        <v>271990</v>
      </c>
      <c r="T3206">
        <v>4</v>
      </c>
      <c r="U3206" s="9">
        <v>13.919</v>
      </c>
      <c r="V3206" s="9">
        <v>13.92</v>
      </c>
      <c r="W3206" s="9">
        <v>13.6</v>
      </c>
      <c r="X3206" s="9">
        <v>13.923999999999999</v>
      </c>
      <c r="Y3206" s="9">
        <v>13.999000000000001</v>
      </c>
    </row>
    <row r="3207" spans="1:25" hidden="1" x14ac:dyDescent="0.3">
      <c r="A3207" t="s">
        <v>3475</v>
      </c>
      <c r="B3207" t="s">
        <v>3476</v>
      </c>
      <c r="C3207" t="s">
        <v>3493</v>
      </c>
      <c r="D3207" t="s">
        <v>29</v>
      </c>
      <c r="E3207" s="52">
        <f>Transportation!E3207/1000000</f>
        <v>3.7700000000000002E-5</v>
      </c>
      <c r="F3207" s="55">
        <f t="shared" si="356"/>
        <v>9.1142857142857243E-6</v>
      </c>
      <c r="G3207" s="57">
        <f t="shared" si="357"/>
        <v>9.1142857142857237E-7</v>
      </c>
      <c r="H3207" s="4">
        <f t="shared" si="358"/>
        <v>1.4500000000000015E-7</v>
      </c>
      <c r="I3207">
        <v>2606000</v>
      </c>
      <c r="J3207">
        <f t="shared" si="360"/>
        <v>0.42771091231772834</v>
      </c>
      <c r="K3207" s="50">
        <f t="shared" si="355"/>
        <v>27434.193769747675</v>
      </c>
      <c r="L3207" s="53">
        <f t="shared" si="359"/>
        <v>105.60513641364105</v>
      </c>
      <c r="M3207">
        <v>297</v>
      </c>
      <c r="N3207">
        <v>151</v>
      </c>
      <c r="O3207">
        <v>498</v>
      </c>
      <c r="P3207">
        <v>50.45</v>
      </c>
      <c r="Q3207">
        <v>30.51</v>
      </c>
      <c r="R3207" s="7">
        <v>3.2967</v>
      </c>
      <c r="S3207" s="8">
        <v>1981300</v>
      </c>
      <c r="T3207">
        <v>12</v>
      </c>
      <c r="U3207" s="9">
        <v>16.61</v>
      </c>
      <c r="V3207" s="9">
        <v>16.257999999999999</v>
      </c>
      <c r="W3207" s="9">
        <v>14.596</v>
      </c>
      <c r="X3207" s="9">
        <v>15.537000000000001</v>
      </c>
      <c r="Y3207" s="9">
        <v>16.963999999999999</v>
      </c>
    </row>
    <row r="3208" spans="1:25" hidden="1" x14ac:dyDescent="0.3">
      <c r="A3208" t="s">
        <v>3475</v>
      </c>
      <c r="B3208" t="s">
        <v>3476</v>
      </c>
      <c r="C3208" t="s">
        <v>3494</v>
      </c>
      <c r="D3208" t="s">
        <v>29</v>
      </c>
      <c r="E3208" s="52">
        <f>Transportation!E3208/1000000</f>
        <v>8.32E-6</v>
      </c>
      <c r="F3208" s="55">
        <f t="shared" si="356"/>
        <v>2.0114285714285736E-6</v>
      </c>
      <c r="G3208" s="57">
        <f t="shared" si="357"/>
        <v>2.0114285714285735E-7</v>
      </c>
      <c r="H3208" s="4">
        <f t="shared" si="358"/>
        <v>3.2000000000000028E-8</v>
      </c>
      <c r="I3208">
        <v>261800</v>
      </c>
      <c r="J3208">
        <f t="shared" si="360"/>
        <v>0.93958716577540113</v>
      </c>
      <c r="K3208" s="50">
        <f t="shared" si="355"/>
        <v>2756.0521599846284</v>
      </c>
      <c r="L3208" s="53">
        <f t="shared" si="359"/>
        <v>23.305961139562164</v>
      </c>
      <c r="M3208">
        <v>63.7</v>
      </c>
      <c r="N3208">
        <v>32.800000000000004</v>
      </c>
      <c r="O3208">
        <v>509</v>
      </c>
      <c r="P3208">
        <v>48.52</v>
      </c>
      <c r="Q3208">
        <v>32.25</v>
      </c>
      <c r="R3208" s="7">
        <v>15.528</v>
      </c>
      <c r="S3208" s="8">
        <v>270160</v>
      </c>
      <c r="T3208">
        <v>6</v>
      </c>
      <c r="U3208" s="9">
        <v>12.977</v>
      </c>
      <c r="V3208" s="9">
        <v>12.885999999999999</v>
      </c>
      <c r="W3208" s="9">
        <v>12.497</v>
      </c>
      <c r="X3208" s="9">
        <v>12.747999999999999</v>
      </c>
      <c r="Y3208" s="9">
        <v>13.048999999999999</v>
      </c>
    </row>
    <row r="3209" spans="1:25" hidden="1" x14ac:dyDescent="0.3">
      <c r="A3209" t="s">
        <v>3475</v>
      </c>
      <c r="B3209" t="s">
        <v>3476</v>
      </c>
      <c r="C3209" t="s">
        <v>3495</v>
      </c>
      <c r="D3209" t="s">
        <v>29</v>
      </c>
      <c r="E3209" s="52">
        <f>Transportation!E3209/1000000</f>
        <v>4.5800000000000002E-6</v>
      </c>
      <c r="F3209" s="55">
        <f t="shared" si="356"/>
        <v>1.1072527472527485E-6</v>
      </c>
      <c r="G3209" s="57">
        <f t="shared" si="357"/>
        <v>1.1072527472527484E-7</v>
      </c>
      <c r="H3209" s="4">
        <f t="shared" si="358"/>
        <v>1.7615384615384632E-8</v>
      </c>
      <c r="I3209">
        <v>101100</v>
      </c>
      <c r="J3209">
        <f t="shared" si="360"/>
        <v>1.3393612017804155</v>
      </c>
      <c r="K3209" s="50">
        <f t="shared" si="355"/>
        <v>1064.3119685807712</v>
      </c>
      <c r="L3209" s="53">
        <f t="shared" si="359"/>
        <v>12.829483415768594</v>
      </c>
      <c r="M3209">
        <v>38.5</v>
      </c>
      <c r="N3209">
        <v>16.3</v>
      </c>
      <c r="O3209">
        <v>485</v>
      </c>
      <c r="P3209">
        <v>48.52</v>
      </c>
      <c r="Q3209">
        <v>37.700000000000003</v>
      </c>
      <c r="R3209" s="7">
        <v>29.751999999999999</v>
      </c>
      <c r="S3209" s="8">
        <v>113940</v>
      </c>
      <c r="T3209">
        <v>4</v>
      </c>
      <c r="U3209" s="9">
        <v>14.676</v>
      </c>
      <c r="V3209" s="9">
        <v>14.581</v>
      </c>
      <c r="W3209" s="9">
        <v>14.247999999999999</v>
      </c>
      <c r="X3209" s="9">
        <v>14.446999999999999</v>
      </c>
      <c r="Y3209" s="9">
        <v>14.943</v>
      </c>
    </row>
    <row r="3210" spans="1:25" hidden="1" x14ac:dyDescent="0.3">
      <c r="A3210" t="s">
        <v>3475</v>
      </c>
      <c r="B3210" t="s">
        <v>3476</v>
      </c>
      <c r="C3210" t="s">
        <v>3496</v>
      </c>
      <c r="D3210" t="s">
        <v>29</v>
      </c>
      <c r="E3210" s="52">
        <f>Transportation!E3210/1000000</f>
        <v>5.2300000000000007E-6</v>
      </c>
      <c r="F3210" s="55">
        <f t="shared" si="356"/>
        <v>1.264395604395606E-6</v>
      </c>
      <c r="G3210" s="57">
        <f t="shared" si="357"/>
        <v>1.2643956043956058E-7</v>
      </c>
      <c r="H3210" s="4">
        <f t="shared" si="358"/>
        <v>2.0115384615384638E-8</v>
      </c>
      <c r="I3210">
        <v>189400</v>
      </c>
      <c r="J3210">
        <f t="shared" si="360"/>
        <v>0.81640396647307301</v>
      </c>
      <c r="K3210" s="50">
        <f t="shared" si="355"/>
        <v>1993.8742517230276</v>
      </c>
      <c r="L3210" s="53">
        <f t="shared" si="359"/>
        <v>14.650261629796889</v>
      </c>
      <c r="M3210">
        <v>94.9</v>
      </c>
      <c r="N3210">
        <v>19.400000000000002</v>
      </c>
      <c r="O3210">
        <v>486</v>
      </c>
      <c r="P3210">
        <v>48.71</v>
      </c>
      <c r="Q3210">
        <v>37.549999999999997</v>
      </c>
      <c r="R3210" s="7">
        <v>24.983000000000001</v>
      </c>
      <c r="S3210" s="8">
        <v>221290</v>
      </c>
      <c r="T3210">
        <v>6</v>
      </c>
      <c r="U3210" s="9">
        <v>14.898999999999999</v>
      </c>
      <c r="V3210" s="9">
        <v>14.801</v>
      </c>
      <c r="W3210" s="9">
        <v>14.198</v>
      </c>
      <c r="X3210" s="9">
        <v>14.62</v>
      </c>
      <c r="Y3210" s="9">
        <v>14.943</v>
      </c>
    </row>
    <row r="3211" spans="1:25" hidden="1" x14ac:dyDescent="0.3">
      <c r="A3211" t="s">
        <v>3475</v>
      </c>
      <c r="B3211" t="s">
        <v>3476</v>
      </c>
      <c r="C3211" t="s">
        <v>3497</v>
      </c>
      <c r="D3211" t="s">
        <v>29</v>
      </c>
      <c r="E3211" s="52">
        <f>Transportation!E3211/1000000</f>
        <v>3.2600000000000001E-6</v>
      </c>
      <c r="F3211" s="55">
        <f t="shared" si="356"/>
        <v>7.8813186813186895E-7</v>
      </c>
      <c r="G3211" s="57">
        <f t="shared" si="357"/>
        <v>7.8813186813186893E-8</v>
      </c>
      <c r="H3211" s="4">
        <f t="shared" si="358"/>
        <v>1.253846153846155E-8</v>
      </c>
      <c r="I3211">
        <v>103700</v>
      </c>
      <c r="J3211">
        <f t="shared" si="360"/>
        <v>0.9294418756027002</v>
      </c>
      <c r="K3211" s="50">
        <f t="shared" si="355"/>
        <v>1091.6829984354697</v>
      </c>
      <c r="L3211" s="53">
        <f t="shared" si="359"/>
        <v>9.1319030426649821</v>
      </c>
      <c r="M3211">
        <v>74</v>
      </c>
      <c r="N3211">
        <v>12.100000000000001</v>
      </c>
      <c r="O3211">
        <v>502</v>
      </c>
      <c r="P3211">
        <v>48.15</v>
      </c>
      <c r="Q3211">
        <v>38.89</v>
      </c>
      <c r="R3211" s="7">
        <v>41.654000000000003</v>
      </c>
      <c r="S3211" s="8">
        <v>155400</v>
      </c>
      <c r="T3211">
        <v>7</v>
      </c>
      <c r="U3211" s="9">
        <v>13.920999999999999</v>
      </c>
      <c r="V3211" s="9">
        <v>13.882</v>
      </c>
      <c r="W3211" s="9">
        <v>13.5</v>
      </c>
      <c r="X3211" s="9">
        <v>13.798999999999999</v>
      </c>
      <c r="Y3211" s="9">
        <v>14.048</v>
      </c>
    </row>
    <row r="3212" spans="1:25" hidden="1" x14ac:dyDescent="0.3">
      <c r="A3212" t="s">
        <v>3475</v>
      </c>
      <c r="B3212" t="s">
        <v>3476</v>
      </c>
      <c r="C3212" t="s">
        <v>3498</v>
      </c>
      <c r="D3212" t="s">
        <v>29</v>
      </c>
      <c r="E3212" s="52">
        <f>Transportation!E3212/1000000</f>
        <v>6.9699999999999993E-6</v>
      </c>
      <c r="F3212" s="55">
        <f t="shared" si="356"/>
        <v>1.6850549450549467E-6</v>
      </c>
      <c r="G3212" s="57">
        <f t="shared" si="357"/>
        <v>1.6850549450549466E-7</v>
      </c>
      <c r="H3212" s="4">
        <f t="shared" si="358"/>
        <v>2.680769230769233E-8</v>
      </c>
      <c r="I3212">
        <v>235300</v>
      </c>
      <c r="J3212">
        <f t="shared" si="360"/>
        <v>0.87577842647683801</v>
      </c>
      <c r="K3212" s="50">
        <f t="shared" si="355"/>
        <v>2477.0782018502027</v>
      </c>
      <c r="L3212" s="53">
        <f t="shared" si="359"/>
        <v>19.524344848888013</v>
      </c>
      <c r="M3212">
        <v>72.900000000000006</v>
      </c>
      <c r="N3212">
        <v>27.6</v>
      </c>
      <c r="O3212">
        <v>524</v>
      </c>
      <c r="P3212">
        <v>49.08</v>
      </c>
      <c r="Q3212">
        <v>33.43</v>
      </c>
      <c r="R3212" s="7">
        <v>19.001999999999999</v>
      </c>
      <c r="S3212" s="8">
        <v>263490</v>
      </c>
      <c r="T3212">
        <v>6</v>
      </c>
      <c r="U3212" s="9">
        <v>14.010999999999999</v>
      </c>
      <c r="V3212" s="9">
        <v>14.042</v>
      </c>
      <c r="W3212" s="9">
        <v>13.4</v>
      </c>
      <c r="X3212" s="9">
        <v>14.098000000000001</v>
      </c>
      <c r="Y3212" s="9">
        <v>14.794</v>
      </c>
    </row>
    <row r="3213" spans="1:25" hidden="1" x14ac:dyDescent="0.3">
      <c r="A3213" t="s">
        <v>3475</v>
      </c>
      <c r="B3213" t="s">
        <v>3476</v>
      </c>
      <c r="C3213" t="s">
        <v>3499</v>
      </c>
      <c r="D3213" t="s">
        <v>29</v>
      </c>
      <c r="E3213" s="52">
        <f>Transportation!E3213/1000000</f>
        <v>8.5099999999999998E-6</v>
      </c>
      <c r="F3213" s="55">
        <f t="shared" si="356"/>
        <v>2.0573626373626397E-6</v>
      </c>
      <c r="G3213" s="57">
        <f t="shared" si="357"/>
        <v>2.0573626373626395E-7</v>
      </c>
      <c r="H3213" s="4">
        <f t="shared" si="358"/>
        <v>3.2730769230769262E-8</v>
      </c>
      <c r="I3213">
        <v>690700</v>
      </c>
      <c r="J3213">
        <f t="shared" si="360"/>
        <v>0.36427007564789343</v>
      </c>
      <c r="K3213" s="50">
        <f t="shared" si="355"/>
        <v>7271.2193540923718</v>
      </c>
      <c r="L3213" s="53">
        <f t="shared" si="359"/>
        <v>23.838188617508894</v>
      </c>
      <c r="M3213">
        <v>385</v>
      </c>
      <c r="N3213">
        <v>35.200000000000003</v>
      </c>
      <c r="O3213">
        <v>492</v>
      </c>
      <c r="P3213">
        <v>47.98</v>
      </c>
      <c r="Q3213">
        <v>33.42</v>
      </c>
      <c r="R3213" s="7">
        <v>13.971</v>
      </c>
      <c r="S3213" s="8">
        <v>720170</v>
      </c>
      <c r="T3213">
        <v>16</v>
      </c>
      <c r="U3213" s="9">
        <v>14.79</v>
      </c>
      <c r="V3213" s="9">
        <v>14.579000000000001</v>
      </c>
      <c r="W3213" s="9">
        <v>13.048999999999999</v>
      </c>
      <c r="X3213" s="9">
        <v>14.173</v>
      </c>
      <c r="Y3213" s="9">
        <v>15.388</v>
      </c>
    </row>
    <row r="3214" spans="1:25" hidden="1" x14ac:dyDescent="0.3">
      <c r="A3214" t="s">
        <v>3475</v>
      </c>
      <c r="B3214" t="s">
        <v>3476</v>
      </c>
      <c r="C3214" t="s">
        <v>3500</v>
      </c>
      <c r="D3214" t="s">
        <v>29</v>
      </c>
      <c r="E3214" s="52">
        <f>Transportation!E3214/1000000</f>
        <v>2.3199999999999998E-6</v>
      </c>
      <c r="F3214" s="55">
        <f t="shared" si="356"/>
        <v>5.6087912087912138E-7</v>
      </c>
      <c r="G3214" s="57">
        <f t="shared" si="357"/>
        <v>5.6087912087912144E-8</v>
      </c>
      <c r="H3214" s="4">
        <f t="shared" si="358"/>
        <v>8.9230769230769308E-9</v>
      </c>
      <c r="I3214">
        <v>120700</v>
      </c>
      <c r="J3214">
        <f t="shared" si="360"/>
        <v>0.56828227009113497</v>
      </c>
      <c r="K3214" s="50">
        <f t="shared" si="355"/>
        <v>1270.6474244084975</v>
      </c>
      <c r="L3214" s="53">
        <f t="shared" si="359"/>
        <v>6.4987776254548333</v>
      </c>
      <c r="M3214">
        <v>183</v>
      </c>
      <c r="N3214">
        <v>8.93</v>
      </c>
      <c r="O3214">
        <v>485</v>
      </c>
      <c r="P3214">
        <v>48.95</v>
      </c>
      <c r="Q3214">
        <v>38.43</v>
      </c>
      <c r="R3214" s="7">
        <v>54.359000000000002</v>
      </c>
      <c r="S3214" s="8">
        <v>346280</v>
      </c>
      <c r="T3214">
        <v>11</v>
      </c>
      <c r="U3214" s="9">
        <v>16.143999999999998</v>
      </c>
      <c r="V3214" s="9">
        <v>15.61</v>
      </c>
      <c r="W3214" s="9">
        <v>14.048</v>
      </c>
      <c r="X3214" s="9">
        <v>15.289</v>
      </c>
      <c r="Y3214" s="9">
        <v>16.373999999999999</v>
      </c>
    </row>
    <row r="3215" spans="1:25" hidden="1" x14ac:dyDescent="0.3">
      <c r="A3215" t="s">
        <v>3475</v>
      </c>
      <c r="B3215" t="s">
        <v>3476</v>
      </c>
      <c r="C3215" t="s">
        <v>3501</v>
      </c>
      <c r="D3215" t="s">
        <v>29</v>
      </c>
      <c r="E3215" s="52">
        <f>Transportation!E3215/1000000</f>
        <v>1.1400000000000001E-5</v>
      </c>
      <c r="F3215" s="55">
        <f t="shared" si="356"/>
        <v>2.7560439560439591E-6</v>
      </c>
      <c r="G3215" s="57">
        <f t="shared" si="357"/>
        <v>2.7560439560439593E-7</v>
      </c>
      <c r="H3215" s="4">
        <f t="shared" si="358"/>
        <v>4.3846153846153893E-8</v>
      </c>
      <c r="I3215">
        <v>479700</v>
      </c>
      <c r="J3215">
        <f t="shared" si="360"/>
        <v>0.7026167917448406</v>
      </c>
      <c r="K3215" s="50">
        <f t="shared" si="355"/>
        <v>5049.9550081918496</v>
      </c>
      <c r="L3215" s="53">
        <f t="shared" si="359"/>
        <v>31.933648676803926</v>
      </c>
      <c r="M3215">
        <v>125</v>
      </c>
      <c r="N3215">
        <v>43</v>
      </c>
      <c r="O3215">
        <v>493</v>
      </c>
      <c r="P3215">
        <v>48.57</v>
      </c>
      <c r="Q3215">
        <v>39.32</v>
      </c>
      <c r="R3215" s="7">
        <v>11.473000000000001</v>
      </c>
      <c r="S3215" s="8">
        <v>469630</v>
      </c>
      <c r="T3215">
        <v>8</v>
      </c>
      <c r="U3215" s="9">
        <v>14.62</v>
      </c>
      <c r="V3215" s="9">
        <v>14.509</v>
      </c>
      <c r="W3215" s="9">
        <v>13.4</v>
      </c>
      <c r="X3215" s="9">
        <v>14.098000000000001</v>
      </c>
      <c r="Y3215" s="9">
        <v>14.695</v>
      </c>
    </row>
    <row r="3216" spans="1:25" hidden="1" x14ac:dyDescent="0.3">
      <c r="A3216" t="s">
        <v>3475</v>
      </c>
      <c r="B3216" t="s">
        <v>3476</v>
      </c>
      <c r="C3216" t="s">
        <v>3502</v>
      </c>
      <c r="D3216" t="s">
        <v>29</v>
      </c>
      <c r="E3216" s="52">
        <f>Transportation!E3216/1000000</f>
        <v>7.9500000000000001E-6</v>
      </c>
      <c r="F3216" s="55">
        <f t="shared" si="356"/>
        <v>1.9219780219780238E-6</v>
      </c>
      <c r="G3216" s="57">
        <f t="shared" si="357"/>
        <v>1.921978021978024E-7</v>
      </c>
      <c r="H3216" s="4">
        <f t="shared" si="358"/>
        <v>3.0576923076923107E-8</v>
      </c>
      <c r="I3216">
        <v>203200</v>
      </c>
      <c r="J3216">
        <f t="shared" si="360"/>
        <v>1.1567161970964568</v>
      </c>
      <c r="K3216" s="50">
        <f t="shared" si="355"/>
        <v>2139.1512563364267</v>
      </c>
      <c r="L3216" s="53">
        <f t="shared" si="359"/>
        <v>22.269518156192213</v>
      </c>
      <c r="M3216">
        <v>49.1</v>
      </c>
      <c r="N3216">
        <v>29</v>
      </c>
      <c r="O3216">
        <v>480</v>
      </c>
      <c r="P3216">
        <v>50.75</v>
      </c>
      <c r="Q3216">
        <v>25.35</v>
      </c>
      <c r="R3216" s="7">
        <v>16.559999999999999</v>
      </c>
      <c r="S3216" s="8">
        <v>237350</v>
      </c>
      <c r="T3216">
        <v>6</v>
      </c>
      <c r="U3216" s="9">
        <v>13.196999999999999</v>
      </c>
      <c r="V3216" s="9">
        <v>13.106</v>
      </c>
      <c r="W3216" s="9">
        <v>11.942</v>
      </c>
      <c r="X3216" s="9">
        <v>12.949</v>
      </c>
      <c r="Y3216" s="9">
        <v>13.199</v>
      </c>
    </row>
    <row r="3217" spans="1:25" hidden="1" x14ac:dyDescent="0.3">
      <c r="A3217" t="s">
        <v>3475</v>
      </c>
      <c r="B3217" t="s">
        <v>3476</v>
      </c>
      <c r="C3217" t="s">
        <v>3503</v>
      </c>
      <c r="D3217" t="s">
        <v>29</v>
      </c>
      <c r="E3217" s="52">
        <f>Transportation!E3217/1000000</f>
        <v>1.7600000000000001E-5</v>
      </c>
      <c r="F3217" s="55">
        <f t="shared" si="356"/>
        <v>4.2549450549450599E-6</v>
      </c>
      <c r="G3217" s="57">
        <f t="shared" si="357"/>
        <v>4.2549450549450595E-7</v>
      </c>
      <c r="H3217" s="4">
        <f t="shared" si="358"/>
        <v>6.7692307692307765E-8</v>
      </c>
      <c r="I3217">
        <v>761300</v>
      </c>
      <c r="J3217">
        <f t="shared" si="360"/>
        <v>0.68350269276238018</v>
      </c>
      <c r="K3217" s="50">
        <f t="shared" si="355"/>
        <v>8014.4480878391814</v>
      </c>
      <c r="L3217" s="53">
        <f t="shared" si="359"/>
        <v>49.301071641381505</v>
      </c>
      <c r="M3217">
        <v>134</v>
      </c>
      <c r="N3217">
        <v>65.900000000000006</v>
      </c>
      <c r="O3217">
        <v>468</v>
      </c>
      <c r="P3217">
        <v>49.84</v>
      </c>
      <c r="Q3217">
        <v>24.01</v>
      </c>
      <c r="R3217" s="7">
        <v>7.1083999999999996</v>
      </c>
      <c r="S3217" s="8">
        <v>812200</v>
      </c>
      <c r="T3217">
        <v>10</v>
      </c>
      <c r="U3217" s="9">
        <v>14.779</v>
      </c>
      <c r="V3217" s="9">
        <v>14.635999999999999</v>
      </c>
      <c r="W3217" s="9">
        <v>13.5</v>
      </c>
      <c r="X3217" s="9">
        <v>14.372</v>
      </c>
      <c r="Y3217" s="9">
        <v>14.893000000000001</v>
      </c>
    </row>
    <row r="3218" spans="1:25" hidden="1" x14ac:dyDescent="0.3">
      <c r="A3218" t="s">
        <v>3475</v>
      </c>
      <c r="B3218" t="s">
        <v>3476</v>
      </c>
      <c r="C3218" t="s">
        <v>3504</v>
      </c>
      <c r="D3218" t="s">
        <v>29</v>
      </c>
      <c r="E3218" s="52">
        <f>Transportation!E3218/1000000</f>
        <v>7.0300000000000005E-6</v>
      </c>
      <c r="F3218" s="55">
        <f t="shared" si="356"/>
        <v>1.6995604395604414E-6</v>
      </c>
      <c r="G3218" s="57">
        <f t="shared" si="357"/>
        <v>1.6995604395604414E-7</v>
      </c>
      <c r="H3218" s="4">
        <f t="shared" si="358"/>
        <v>2.7038461538461566E-8</v>
      </c>
      <c r="I3218">
        <v>505400</v>
      </c>
      <c r="J3218">
        <f t="shared" si="360"/>
        <v>0.41124769736842104</v>
      </c>
      <c r="K3218" s="50">
        <f t="shared" si="355"/>
        <v>5320.5071109863684</v>
      </c>
      <c r="L3218" s="53">
        <f t="shared" si="359"/>
        <v>19.692416684029087</v>
      </c>
      <c r="M3218">
        <v>163</v>
      </c>
      <c r="N3218">
        <v>39.6</v>
      </c>
      <c r="O3218">
        <v>721</v>
      </c>
      <c r="P3218">
        <v>47.13</v>
      </c>
      <c r="Q3218">
        <v>37.57</v>
      </c>
      <c r="R3218" s="7">
        <v>18.231000000000002</v>
      </c>
      <c r="S3218" s="8">
        <v>411440</v>
      </c>
      <c r="T3218">
        <v>9</v>
      </c>
      <c r="U3218" s="9">
        <v>15.038</v>
      </c>
      <c r="V3218" s="9">
        <v>13.08</v>
      </c>
      <c r="W3218" s="9">
        <v>12.999000000000001</v>
      </c>
      <c r="X3218" s="9">
        <v>13.999000000000001</v>
      </c>
      <c r="Y3218" s="9">
        <v>15.289</v>
      </c>
    </row>
    <row r="3219" spans="1:25" hidden="1" x14ac:dyDescent="0.3">
      <c r="A3219" t="s">
        <v>3475</v>
      </c>
      <c r="B3219" t="s">
        <v>3476</v>
      </c>
      <c r="C3219" t="s">
        <v>3505</v>
      </c>
      <c r="D3219" t="s">
        <v>29</v>
      </c>
      <c r="E3219" s="52">
        <f>Transportation!E3219/1000000</f>
        <v>7.0499999999999994E-6</v>
      </c>
      <c r="F3219" s="55">
        <f t="shared" si="356"/>
        <v>1.704395604395606E-6</v>
      </c>
      <c r="G3219" s="57">
        <f t="shared" si="357"/>
        <v>1.704395604395606E-7</v>
      </c>
      <c r="H3219" s="4">
        <f t="shared" si="358"/>
        <v>2.7115384615384638E-8</v>
      </c>
      <c r="I3219">
        <v>166900</v>
      </c>
      <c r="J3219">
        <f t="shared" si="360"/>
        <v>1.2488669487717194</v>
      </c>
      <c r="K3219" s="50">
        <f t="shared" si="355"/>
        <v>1757.0095702881379</v>
      </c>
      <c r="L3219" s="53">
        <f t="shared" si="359"/>
        <v>19.748440629076107</v>
      </c>
      <c r="M3219">
        <v>42</v>
      </c>
      <c r="N3219">
        <v>25.8</v>
      </c>
      <c r="O3219">
        <v>481</v>
      </c>
      <c r="P3219">
        <v>46.85</v>
      </c>
      <c r="Q3219">
        <v>35.36</v>
      </c>
      <c r="R3219" s="7">
        <v>18.648</v>
      </c>
      <c r="S3219" s="8">
        <v>140160</v>
      </c>
      <c r="T3219">
        <v>3</v>
      </c>
      <c r="U3219" s="9">
        <v>12.244999999999999</v>
      </c>
      <c r="V3219" s="9">
        <v>12.242000000000001</v>
      </c>
      <c r="W3219" s="9">
        <v>11.993</v>
      </c>
      <c r="X3219" s="9">
        <v>11.993</v>
      </c>
      <c r="Y3219" s="9">
        <v>12.244999999999999</v>
      </c>
    </row>
    <row r="3220" spans="1:25" hidden="1" x14ac:dyDescent="0.3">
      <c r="A3220" t="s">
        <v>3475</v>
      </c>
      <c r="B3220" t="s">
        <v>3476</v>
      </c>
      <c r="C3220" t="s">
        <v>3506</v>
      </c>
      <c r="D3220" t="s">
        <v>29</v>
      </c>
      <c r="E3220" s="52">
        <f>Transportation!E3220/1000000</f>
        <v>1.88E-5</v>
      </c>
      <c r="F3220" s="55">
        <f t="shared" si="356"/>
        <v>4.5450549450549498E-6</v>
      </c>
      <c r="G3220" s="57">
        <f t="shared" si="357"/>
        <v>4.5450549450549499E-7</v>
      </c>
      <c r="H3220" s="4">
        <f t="shared" si="358"/>
        <v>7.2307692307692377E-8</v>
      </c>
      <c r="I3220">
        <v>508400</v>
      </c>
      <c r="J3220">
        <f t="shared" si="360"/>
        <v>1.0932908143194335</v>
      </c>
      <c r="K3220" s="50">
        <f t="shared" si="355"/>
        <v>5352.0890685110198</v>
      </c>
      <c r="L3220" s="53">
        <f t="shared" si="359"/>
        <v>52.662508344202962</v>
      </c>
      <c r="M3220">
        <v>49.7</v>
      </c>
      <c r="N3220">
        <v>72.100000000000009</v>
      </c>
      <c r="O3220">
        <v>484</v>
      </c>
      <c r="P3220">
        <v>46.97</v>
      </c>
      <c r="Q3220">
        <v>32.03</v>
      </c>
      <c r="R3220" s="7">
        <v>6.7153999999999998</v>
      </c>
      <c r="S3220" s="8">
        <v>284570</v>
      </c>
      <c r="T3220">
        <v>4</v>
      </c>
      <c r="U3220" s="9">
        <v>13.744</v>
      </c>
      <c r="V3220" s="9">
        <v>12.875</v>
      </c>
      <c r="W3220" s="9">
        <v>12.848000000000001</v>
      </c>
      <c r="X3220" s="9">
        <v>12.848000000000001</v>
      </c>
      <c r="Y3220" s="9">
        <v>13.749000000000001</v>
      </c>
    </row>
    <row r="3221" spans="1:25" hidden="1" x14ac:dyDescent="0.3">
      <c r="A3221" t="s">
        <v>3475</v>
      </c>
      <c r="B3221" t="s">
        <v>3476</v>
      </c>
      <c r="C3221" t="s">
        <v>3507</v>
      </c>
      <c r="D3221" t="s">
        <v>29</v>
      </c>
      <c r="E3221" s="52">
        <f>Transportation!E3221/1000000</f>
        <v>6.0100000000000001E-6</v>
      </c>
      <c r="F3221" s="55">
        <f t="shared" si="356"/>
        <v>1.4529670329670346E-6</v>
      </c>
      <c r="G3221" s="57">
        <f t="shared" si="357"/>
        <v>1.4529670329670345E-7</v>
      </c>
      <c r="H3221" s="4">
        <f t="shared" si="358"/>
        <v>2.3115384615384639E-8</v>
      </c>
      <c r="I3221">
        <v>146600</v>
      </c>
      <c r="J3221">
        <f t="shared" si="360"/>
        <v>1.2120593707366987</v>
      </c>
      <c r="K3221" s="50">
        <f t="shared" si="355"/>
        <v>1543.3049910379927</v>
      </c>
      <c r="L3221" s="53">
        <f t="shared" si="359"/>
        <v>16.835195486630841</v>
      </c>
      <c r="M3221">
        <v>36.6</v>
      </c>
      <c r="N3221">
        <v>24.200000000000003</v>
      </c>
      <c r="O3221">
        <v>555</v>
      </c>
      <c r="P3221">
        <v>47.58</v>
      </c>
      <c r="Q3221">
        <v>34.369999999999997</v>
      </c>
      <c r="R3221" s="7">
        <v>22.91</v>
      </c>
      <c r="S3221" s="8">
        <v>125790</v>
      </c>
      <c r="T3221">
        <v>5</v>
      </c>
      <c r="U3221" s="9">
        <v>14.694000000000001</v>
      </c>
      <c r="V3221" s="9">
        <v>14.672000000000001</v>
      </c>
      <c r="W3221" s="9">
        <v>13.6</v>
      </c>
      <c r="X3221" s="9">
        <v>14.297000000000001</v>
      </c>
      <c r="Y3221" s="9">
        <v>14.794</v>
      </c>
    </row>
    <row r="3222" spans="1:25" hidden="1" x14ac:dyDescent="0.3">
      <c r="A3222" t="s">
        <v>3475</v>
      </c>
      <c r="B3222" t="s">
        <v>3476</v>
      </c>
      <c r="C3222" t="s">
        <v>3508</v>
      </c>
      <c r="D3222" t="s">
        <v>29</v>
      </c>
      <c r="E3222" s="52">
        <f>Transportation!E3222/1000000</f>
        <v>1.38E-5</v>
      </c>
      <c r="F3222" s="55">
        <f t="shared" si="356"/>
        <v>3.3362637362637397E-6</v>
      </c>
      <c r="G3222" s="57">
        <f t="shared" si="357"/>
        <v>3.3362637362637396E-7</v>
      </c>
      <c r="H3222" s="4">
        <f t="shared" si="358"/>
        <v>5.307692307692313E-8</v>
      </c>
      <c r="I3222">
        <v>1037000</v>
      </c>
      <c r="J3222">
        <f t="shared" si="360"/>
        <v>0.39344472034715527</v>
      </c>
      <c r="K3222" s="50">
        <f t="shared" si="355"/>
        <v>10916.829984354697</v>
      </c>
      <c r="L3222" s="53">
        <f t="shared" si="359"/>
        <v>38.656522082446862</v>
      </c>
      <c r="M3222">
        <v>195</v>
      </c>
      <c r="N3222">
        <v>74.2</v>
      </c>
      <c r="O3222">
        <v>652</v>
      </c>
      <c r="P3222">
        <v>46.46</v>
      </c>
      <c r="Q3222">
        <v>30.7</v>
      </c>
      <c r="R3222" s="7">
        <v>8.7942999999999998</v>
      </c>
      <c r="S3222" s="8">
        <v>1045300</v>
      </c>
      <c r="T3222">
        <v>12</v>
      </c>
      <c r="U3222" s="9">
        <v>15.393000000000001</v>
      </c>
      <c r="V3222" s="9">
        <v>13.786</v>
      </c>
      <c r="W3222" s="9">
        <v>13.6</v>
      </c>
      <c r="X3222" s="9">
        <v>14.048</v>
      </c>
      <c r="Y3222" s="9">
        <v>15.734</v>
      </c>
    </row>
    <row r="3223" spans="1:25" hidden="1" x14ac:dyDescent="0.3">
      <c r="A3223" t="s">
        <v>3475</v>
      </c>
      <c r="B3223" t="s">
        <v>3476</v>
      </c>
      <c r="C3223" t="s">
        <v>3509</v>
      </c>
      <c r="D3223" t="s">
        <v>29</v>
      </c>
      <c r="E3223" s="52">
        <f>Transportation!E3223/1000000</f>
        <v>4.6700000000000002E-6</v>
      </c>
      <c r="F3223" s="55">
        <f t="shared" si="356"/>
        <v>1.1290109890109903E-6</v>
      </c>
      <c r="G3223" s="57">
        <f t="shared" si="357"/>
        <v>1.1290109890109902E-7</v>
      </c>
      <c r="H3223" s="4">
        <f t="shared" si="358"/>
        <v>1.796153846153848E-8</v>
      </c>
      <c r="I3223">
        <v>125000</v>
      </c>
      <c r="J3223">
        <f t="shared" si="360"/>
        <v>1.10456241</v>
      </c>
      <c r="K3223" s="50">
        <f t="shared" si="355"/>
        <v>1315.9148968604986</v>
      </c>
      <c r="L3223" s="53">
        <f t="shared" si="359"/>
        <v>13.081591168480204</v>
      </c>
      <c r="M3223">
        <v>54.400000000000006</v>
      </c>
      <c r="N3223">
        <v>16.900000000000002</v>
      </c>
      <c r="O3223">
        <v>480</v>
      </c>
      <c r="P3223">
        <v>48.53</v>
      </c>
      <c r="Q3223">
        <v>35.880000000000003</v>
      </c>
      <c r="R3223" s="7">
        <v>28.361999999999998</v>
      </c>
      <c r="S3223" s="8">
        <v>114640</v>
      </c>
      <c r="T3223">
        <v>4</v>
      </c>
      <c r="U3223" s="9">
        <v>14.65</v>
      </c>
      <c r="V3223" s="9">
        <v>14.648</v>
      </c>
      <c r="W3223" s="9">
        <v>13.798999999999999</v>
      </c>
      <c r="X3223" s="9">
        <v>14.496</v>
      </c>
      <c r="Y3223" s="9">
        <v>14.794</v>
      </c>
    </row>
    <row r="3224" spans="1:25" hidden="1" x14ac:dyDescent="0.3">
      <c r="A3224" t="s">
        <v>3475</v>
      </c>
      <c r="B3224" t="s">
        <v>3476</v>
      </c>
      <c r="C3224" t="s">
        <v>3510</v>
      </c>
      <c r="D3224" t="s">
        <v>29</v>
      </c>
      <c r="E3224" s="52">
        <f>Transportation!E3224/1000000</f>
        <v>1.0700000000000001E-5</v>
      </c>
      <c r="F3224" s="55">
        <f t="shared" si="356"/>
        <v>2.5868131868131899E-6</v>
      </c>
      <c r="G3224" s="57">
        <f t="shared" si="357"/>
        <v>2.5868131868131895E-7</v>
      </c>
      <c r="H3224" s="4">
        <f t="shared" si="358"/>
        <v>4.1153846153846194E-8</v>
      </c>
      <c r="I3224">
        <v>316400</v>
      </c>
      <c r="J3224">
        <f t="shared" si="360"/>
        <v>0.99984043141592938</v>
      </c>
      <c r="K3224" s="50">
        <f t="shared" si="355"/>
        <v>3330.8437869332943</v>
      </c>
      <c r="L3224" s="53">
        <f t="shared" si="359"/>
        <v>29.972810600158077</v>
      </c>
      <c r="M3224">
        <v>66.900000000000006</v>
      </c>
      <c r="N3224">
        <v>38.700000000000003</v>
      </c>
      <c r="O3224">
        <v>469</v>
      </c>
      <c r="P3224">
        <v>49.59</v>
      </c>
      <c r="Q3224">
        <v>34.53</v>
      </c>
      <c r="R3224" s="7">
        <v>12.119</v>
      </c>
      <c r="S3224" s="8">
        <v>344180</v>
      </c>
      <c r="T3224">
        <v>6</v>
      </c>
      <c r="U3224" s="9">
        <v>13.999000000000001</v>
      </c>
      <c r="V3224" s="9">
        <v>13.916</v>
      </c>
      <c r="W3224" s="9">
        <v>13.5</v>
      </c>
      <c r="X3224" s="9">
        <v>13.849</v>
      </c>
      <c r="Y3224" s="9">
        <v>14.098000000000001</v>
      </c>
    </row>
    <row r="3225" spans="1:25" hidden="1" x14ac:dyDescent="0.3">
      <c r="A3225" t="s">
        <v>3475</v>
      </c>
      <c r="B3225" t="s">
        <v>3476</v>
      </c>
      <c r="C3225" t="s">
        <v>3511</v>
      </c>
      <c r="D3225" t="s">
        <v>29</v>
      </c>
      <c r="E3225" s="52">
        <f>Transportation!E3225/1000000</f>
        <v>1.2999999999999999E-5</v>
      </c>
      <c r="F3225" s="55">
        <f t="shared" si="356"/>
        <v>3.1428571428571459E-6</v>
      </c>
      <c r="G3225" s="57">
        <f t="shared" si="357"/>
        <v>3.142857142857146E-7</v>
      </c>
      <c r="H3225" s="4">
        <f t="shared" si="358"/>
        <v>5.0000000000000044E-8</v>
      </c>
      <c r="I3225">
        <v>238100</v>
      </c>
      <c r="J3225">
        <f t="shared" si="360"/>
        <v>1.6142371902561947</v>
      </c>
      <c r="K3225" s="50">
        <f t="shared" si="355"/>
        <v>2506.5546955398777</v>
      </c>
      <c r="L3225" s="53">
        <f t="shared" si="359"/>
        <v>36.415564280565874</v>
      </c>
      <c r="M3225">
        <v>26.700000000000003</v>
      </c>
      <c r="N3225">
        <v>46.1</v>
      </c>
      <c r="O3225">
        <v>473</v>
      </c>
      <c r="P3225">
        <v>50.62</v>
      </c>
      <c r="Q3225">
        <v>26.25</v>
      </c>
      <c r="R3225" s="7">
        <v>10.260999999999999</v>
      </c>
      <c r="S3225" s="8">
        <v>246310</v>
      </c>
      <c r="T3225">
        <v>3</v>
      </c>
      <c r="U3225" s="9">
        <v>12.999000000000001</v>
      </c>
      <c r="V3225" s="9">
        <v>12.99</v>
      </c>
      <c r="W3225" s="9">
        <v>12.698</v>
      </c>
      <c r="X3225" s="9">
        <v>12.848000000000001</v>
      </c>
      <c r="Y3225" s="9">
        <v>12.999000000000001</v>
      </c>
    </row>
    <row r="3226" spans="1:25" hidden="1" x14ac:dyDescent="0.3">
      <c r="A3226" t="s">
        <v>3475</v>
      </c>
      <c r="B3226" t="s">
        <v>3476</v>
      </c>
      <c r="C3226" t="s">
        <v>3512</v>
      </c>
      <c r="D3226" t="s">
        <v>29</v>
      </c>
      <c r="E3226" s="52">
        <f>Transportation!E3226/1000000</f>
        <v>4.8100000000000005E-6</v>
      </c>
      <c r="F3226" s="55">
        <f t="shared" si="356"/>
        <v>1.1628571428571443E-6</v>
      </c>
      <c r="G3226" s="57">
        <f t="shared" si="357"/>
        <v>1.1628571428571443E-7</v>
      </c>
      <c r="H3226" s="4">
        <f t="shared" si="358"/>
        <v>1.850000000000002E-8</v>
      </c>
      <c r="I3226">
        <v>349200</v>
      </c>
      <c r="J3226">
        <f t="shared" si="360"/>
        <v>0.40724356743986256</v>
      </c>
      <c r="K3226" s="50">
        <f t="shared" si="355"/>
        <v>3676.1398558694891</v>
      </c>
      <c r="L3226" s="53">
        <f t="shared" si="359"/>
        <v>13.473758783809377</v>
      </c>
      <c r="M3226">
        <v>92.5</v>
      </c>
      <c r="N3226">
        <v>36.300000000000004</v>
      </c>
      <c r="O3226">
        <v>1020</v>
      </c>
      <c r="P3226">
        <v>44.6</v>
      </c>
      <c r="Q3226">
        <v>33.520000000000003</v>
      </c>
      <c r="R3226" s="7">
        <v>28.099</v>
      </c>
      <c r="S3226" s="8">
        <v>169320</v>
      </c>
      <c r="T3226">
        <v>7</v>
      </c>
      <c r="U3226" s="9">
        <v>14.412000000000001</v>
      </c>
      <c r="V3226" s="9">
        <v>13.627000000000001</v>
      </c>
      <c r="W3226" s="9">
        <v>12.999000000000001</v>
      </c>
      <c r="X3226" s="9">
        <v>13.798999999999999</v>
      </c>
      <c r="Y3226" s="9">
        <v>15.141</v>
      </c>
    </row>
    <row r="3227" spans="1:25" hidden="1" x14ac:dyDescent="0.3">
      <c r="A3227" t="s">
        <v>3475</v>
      </c>
      <c r="B3227" t="s">
        <v>3476</v>
      </c>
      <c r="C3227" t="s">
        <v>3513</v>
      </c>
      <c r="D3227" t="s">
        <v>29</v>
      </c>
      <c r="E3227" s="52">
        <f>Transportation!E3227/1000000</f>
        <v>8.8700000000000015E-6</v>
      </c>
      <c r="F3227" s="55">
        <f t="shared" si="356"/>
        <v>2.1443956043956071E-6</v>
      </c>
      <c r="G3227" s="57">
        <f t="shared" si="357"/>
        <v>2.1443956043956071E-7</v>
      </c>
      <c r="H3227" s="4">
        <f t="shared" si="358"/>
        <v>3.4115384615384651E-8</v>
      </c>
      <c r="I3227">
        <v>343600</v>
      </c>
      <c r="J3227">
        <f t="shared" si="360"/>
        <v>0.76322723006402815</v>
      </c>
      <c r="K3227" s="50">
        <f t="shared" si="355"/>
        <v>3617.1868684901387</v>
      </c>
      <c r="L3227" s="53">
        <f t="shared" si="359"/>
        <v>24.846619628355342</v>
      </c>
      <c r="M3227">
        <v>91</v>
      </c>
      <c r="N3227">
        <v>36</v>
      </c>
      <c r="O3227">
        <v>494</v>
      </c>
      <c r="P3227">
        <v>44.96</v>
      </c>
      <c r="Q3227">
        <v>34.090000000000003</v>
      </c>
      <c r="R3227" s="7">
        <v>13.723000000000001</v>
      </c>
      <c r="S3227" s="8">
        <v>376390</v>
      </c>
      <c r="T3227">
        <v>6</v>
      </c>
      <c r="U3227" s="9">
        <v>11.127000000000001</v>
      </c>
      <c r="V3227" s="9">
        <v>11.061999999999999</v>
      </c>
      <c r="W3227" s="9">
        <v>10.417999999999999</v>
      </c>
      <c r="X3227" s="9">
        <v>10.903</v>
      </c>
      <c r="Y3227" s="9">
        <v>11.335000000000001</v>
      </c>
    </row>
    <row r="3228" spans="1:25" hidden="1" x14ac:dyDescent="0.3">
      <c r="A3228" t="s">
        <v>3475</v>
      </c>
      <c r="B3228" t="s">
        <v>3476</v>
      </c>
      <c r="C3228" t="s">
        <v>3514</v>
      </c>
      <c r="D3228" t="s">
        <v>29</v>
      </c>
      <c r="E3228" s="52">
        <f>Transportation!E3228/1000000</f>
        <v>4.5499999999999996E-6</v>
      </c>
      <c r="F3228" s="55">
        <f t="shared" si="356"/>
        <v>1.1000000000000011E-6</v>
      </c>
      <c r="G3228" s="57">
        <f t="shared" si="357"/>
        <v>1.1000000000000011E-7</v>
      </c>
      <c r="H3228" s="4">
        <f t="shared" si="358"/>
        <v>1.7500000000000014E-8</v>
      </c>
      <c r="I3228">
        <v>130000</v>
      </c>
      <c r="J3228">
        <f t="shared" si="360"/>
        <v>1.0347881249999999</v>
      </c>
      <c r="K3228" s="50">
        <f t="shared" si="355"/>
        <v>1368.5514927349186</v>
      </c>
      <c r="L3228" s="53">
        <f t="shared" si="359"/>
        <v>12.745447498198057</v>
      </c>
      <c r="M3228">
        <v>63.300000000000004</v>
      </c>
      <c r="N3228">
        <v>16.3</v>
      </c>
      <c r="O3228">
        <v>466</v>
      </c>
      <c r="P3228">
        <v>48.85</v>
      </c>
      <c r="Q3228">
        <v>37.6</v>
      </c>
      <c r="R3228" s="7">
        <v>28.533000000000001</v>
      </c>
      <c r="S3228" s="8">
        <v>105770</v>
      </c>
      <c r="T3228">
        <v>2</v>
      </c>
      <c r="U3228" s="9">
        <v>14.914</v>
      </c>
      <c r="V3228" s="9">
        <v>14.917999999999999</v>
      </c>
      <c r="W3228" s="9">
        <v>14.893000000000001</v>
      </c>
      <c r="X3228" s="9">
        <v>14.917999999999999</v>
      </c>
      <c r="Y3228" s="9">
        <v>14.943</v>
      </c>
    </row>
    <row r="3229" spans="1:25" hidden="1" x14ac:dyDescent="0.3">
      <c r="A3229" t="s">
        <v>3475</v>
      </c>
      <c r="B3229" t="s">
        <v>3476</v>
      </c>
      <c r="C3229" t="s">
        <v>3515</v>
      </c>
      <c r="D3229" t="s">
        <v>29</v>
      </c>
      <c r="E3229" s="52">
        <f>Transportation!E3229/1000000</f>
        <v>1.0100000000000002E-5</v>
      </c>
      <c r="F3229" s="55">
        <f t="shared" si="356"/>
        <v>2.4417582417582445E-6</v>
      </c>
      <c r="G3229" s="57">
        <f t="shared" si="357"/>
        <v>2.4417582417582445E-7</v>
      </c>
      <c r="H3229" s="4">
        <f t="shared" si="358"/>
        <v>3.8846153846153888E-8</v>
      </c>
      <c r="I3229">
        <v>292200</v>
      </c>
      <c r="J3229">
        <f t="shared" si="360"/>
        <v>1.0219380133470228</v>
      </c>
      <c r="K3229" s="50">
        <f t="shared" si="355"/>
        <v>3076.0826629011017</v>
      </c>
      <c r="L3229" s="53">
        <f t="shared" si="359"/>
        <v>28.292092248747341</v>
      </c>
      <c r="M3229">
        <v>65.2</v>
      </c>
      <c r="N3229">
        <v>36.200000000000003</v>
      </c>
      <c r="O3229">
        <v>482</v>
      </c>
      <c r="P3229">
        <v>50.91</v>
      </c>
      <c r="Q3229">
        <v>34.81</v>
      </c>
      <c r="R3229" s="7">
        <v>13.31</v>
      </c>
      <c r="S3229" s="8">
        <v>287210</v>
      </c>
      <c r="T3229">
        <v>4</v>
      </c>
      <c r="U3229" s="9">
        <v>14.125999999999999</v>
      </c>
      <c r="V3229" s="9">
        <v>14.099</v>
      </c>
      <c r="W3229" s="9">
        <v>13.898999999999999</v>
      </c>
      <c r="X3229" s="9">
        <v>14.073</v>
      </c>
      <c r="Y3229" s="9">
        <v>14.247999999999999</v>
      </c>
    </row>
    <row r="3230" spans="1:25" hidden="1" x14ac:dyDescent="0.3">
      <c r="A3230" t="s">
        <v>3475</v>
      </c>
      <c r="B3230" t="s">
        <v>3476</v>
      </c>
      <c r="C3230" t="s">
        <v>3516</v>
      </c>
      <c r="D3230" t="s">
        <v>29</v>
      </c>
      <c r="E3230" s="52">
        <f>Transportation!E3230/1000000</f>
        <v>1.0600000000000002E-5</v>
      </c>
      <c r="F3230" s="55">
        <f t="shared" si="356"/>
        <v>2.5626373626373657E-6</v>
      </c>
      <c r="G3230" s="57">
        <f t="shared" si="357"/>
        <v>2.5626373626373657E-7</v>
      </c>
      <c r="H3230" s="4">
        <f t="shared" si="358"/>
        <v>4.0769230769230814E-8</v>
      </c>
      <c r="I3230">
        <v>216000</v>
      </c>
      <c r="J3230">
        <f t="shared" si="360"/>
        <v>1.450893402777778</v>
      </c>
      <c r="K3230" s="50">
        <f t="shared" si="355"/>
        <v>2273.9009417749417</v>
      </c>
      <c r="L3230" s="53">
        <f t="shared" si="359"/>
        <v>29.692690874922953</v>
      </c>
      <c r="M3230">
        <v>36.4</v>
      </c>
      <c r="N3230">
        <v>35.800000000000004</v>
      </c>
      <c r="O3230">
        <v>450</v>
      </c>
      <c r="P3230">
        <v>49.55</v>
      </c>
      <c r="Q3230">
        <v>25.6</v>
      </c>
      <c r="R3230" s="7">
        <v>12.569000000000001</v>
      </c>
      <c r="S3230" s="8">
        <v>249740</v>
      </c>
      <c r="T3230">
        <v>3</v>
      </c>
      <c r="U3230" s="9">
        <v>12.231999999999999</v>
      </c>
      <c r="V3230" s="9">
        <v>12.226000000000001</v>
      </c>
      <c r="W3230" s="9">
        <v>12.144</v>
      </c>
      <c r="X3230" s="9">
        <v>12.295</v>
      </c>
      <c r="Y3230" s="9">
        <v>12.446</v>
      </c>
    </row>
    <row r="3231" spans="1:25" hidden="1" x14ac:dyDescent="0.3">
      <c r="A3231" t="s">
        <v>3475</v>
      </c>
      <c r="B3231" t="s">
        <v>3476</v>
      </c>
      <c r="C3231" t="s">
        <v>3517</v>
      </c>
      <c r="D3231" t="s">
        <v>29</v>
      </c>
      <c r="E3231" s="52">
        <f>Transportation!E3231/1000000</f>
        <v>5.7700000000000007E-6</v>
      </c>
      <c r="F3231" s="55">
        <f t="shared" si="356"/>
        <v>1.3949450549450566E-6</v>
      </c>
      <c r="G3231" s="57">
        <f t="shared" si="357"/>
        <v>1.3949450549450567E-7</v>
      </c>
      <c r="H3231" s="4">
        <f t="shared" si="358"/>
        <v>2.2192307692307715E-8</v>
      </c>
      <c r="I3231">
        <v>117200</v>
      </c>
      <c r="J3231">
        <f t="shared" si="360"/>
        <v>1.4555649637372015</v>
      </c>
      <c r="K3231" s="50">
        <f t="shared" si="355"/>
        <v>1233.8018072964035</v>
      </c>
      <c r="L3231" s="53">
        <f t="shared" si="359"/>
        <v>16.162908146066549</v>
      </c>
      <c r="M3231">
        <v>49.900000000000006</v>
      </c>
      <c r="N3231">
        <v>16.600000000000001</v>
      </c>
      <c r="O3231">
        <v>356</v>
      </c>
      <c r="P3231">
        <v>48.61</v>
      </c>
      <c r="Q3231">
        <v>22.3</v>
      </c>
      <c r="R3231" s="7">
        <v>21.469000000000001</v>
      </c>
      <c r="S3231" s="8">
        <v>148520</v>
      </c>
      <c r="T3231">
        <v>5</v>
      </c>
      <c r="U3231" s="9">
        <v>16.707999999999998</v>
      </c>
      <c r="V3231" s="9">
        <v>16.891999999999999</v>
      </c>
      <c r="W3231" s="9">
        <v>16.227</v>
      </c>
      <c r="X3231" s="9">
        <v>17.209</v>
      </c>
      <c r="Y3231" s="9">
        <v>17.404</v>
      </c>
    </row>
    <row r="3232" spans="1:25" hidden="1" x14ac:dyDescent="0.3">
      <c r="A3232" t="s">
        <v>3475</v>
      </c>
      <c r="B3232" t="s">
        <v>3476</v>
      </c>
      <c r="C3232" t="s">
        <v>3518</v>
      </c>
      <c r="D3232" t="s">
        <v>29</v>
      </c>
      <c r="E3232" s="52">
        <f>Transportation!E3232/1000000</f>
        <v>1.2500000000000001E-5</v>
      </c>
      <c r="F3232" s="55">
        <f t="shared" si="356"/>
        <v>3.0219780219780251E-6</v>
      </c>
      <c r="G3232" s="57">
        <f t="shared" si="357"/>
        <v>3.0219780219780254E-7</v>
      </c>
      <c r="H3232" s="4">
        <f t="shared" si="358"/>
        <v>4.8076923076923125E-8</v>
      </c>
      <c r="I3232">
        <v>365400</v>
      </c>
      <c r="J3232">
        <f t="shared" si="360"/>
        <v>1.0114044540229885</v>
      </c>
      <c r="K3232" s="50">
        <f t="shared" si="355"/>
        <v>3846.6824265026098</v>
      </c>
      <c r="L3232" s="53">
        <f t="shared" si="359"/>
        <v>35.014965654390267</v>
      </c>
      <c r="M3232">
        <v>65.400000000000006</v>
      </c>
      <c r="N3232">
        <v>45.2</v>
      </c>
      <c r="O3232">
        <v>473</v>
      </c>
      <c r="P3232">
        <v>49.24</v>
      </c>
      <c r="Q3232">
        <v>28.48</v>
      </c>
      <c r="R3232" s="7">
        <v>10.473000000000001</v>
      </c>
      <c r="S3232" s="8">
        <v>191280</v>
      </c>
      <c r="T3232">
        <v>4</v>
      </c>
      <c r="U3232" s="9">
        <v>14.016999999999999</v>
      </c>
      <c r="V3232" s="9">
        <v>13.95</v>
      </c>
      <c r="W3232" s="9">
        <v>13.45</v>
      </c>
      <c r="X3232" s="9">
        <v>13.798999999999999</v>
      </c>
      <c r="Y3232" s="9">
        <v>14.048</v>
      </c>
    </row>
    <row r="3233" spans="1:25" hidden="1" x14ac:dyDescent="0.3">
      <c r="A3233" t="s">
        <v>3475</v>
      </c>
      <c r="B3233" t="s">
        <v>3476</v>
      </c>
      <c r="C3233" t="s">
        <v>3519</v>
      </c>
      <c r="D3233" t="s">
        <v>29</v>
      </c>
      <c r="E3233" s="52">
        <f>Transportation!E3233/1000000</f>
        <v>2.6699999999999998E-6</v>
      </c>
      <c r="F3233" s="55">
        <f t="shared" si="356"/>
        <v>6.4549450549450617E-7</v>
      </c>
      <c r="G3233" s="57">
        <f t="shared" si="357"/>
        <v>6.4549450549450615E-8</v>
      </c>
      <c r="H3233" s="4">
        <f t="shared" si="358"/>
        <v>1.0269230769230779E-8</v>
      </c>
      <c r="I3233">
        <v>106900</v>
      </c>
      <c r="J3233">
        <f t="shared" si="360"/>
        <v>0.73844294901777363</v>
      </c>
      <c r="K3233" s="50">
        <f t="shared" si="355"/>
        <v>1125.3704197950985</v>
      </c>
      <c r="L3233" s="53">
        <f t="shared" si="359"/>
        <v>7.4791966637777625</v>
      </c>
      <c r="M3233">
        <v>27.5</v>
      </c>
      <c r="N3233">
        <v>20.400000000000002</v>
      </c>
      <c r="O3233">
        <v>1060</v>
      </c>
      <c r="P3233">
        <v>45.21</v>
      </c>
      <c r="Q3233">
        <v>33.36</v>
      </c>
      <c r="R3233" s="7">
        <v>52.076000000000001</v>
      </c>
      <c r="S3233">
        <v>62370</v>
      </c>
      <c r="T3233">
        <v>3</v>
      </c>
      <c r="U3233" s="9">
        <v>13.148999999999999</v>
      </c>
      <c r="V3233" s="9">
        <v>9.1300000000000008</v>
      </c>
      <c r="W3233" s="9">
        <v>12.898999999999999</v>
      </c>
      <c r="X3233" s="9">
        <v>13.023999999999999</v>
      </c>
      <c r="Y3233" s="9">
        <v>13.148999999999999</v>
      </c>
    </row>
    <row r="3234" spans="1:25" hidden="1" x14ac:dyDescent="0.3">
      <c r="A3234" t="s">
        <v>3475</v>
      </c>
      <c r="B3234" t="s">
        <v>3476</v>
      </c>
      <c r="C3234" t="s">
        <v>3520</v>
      </c>
      <c r="D3234" t="s">
        <v>29</v>
      </c>
      <c r="E3234" s="52">
        <f>Transportation!E3234/1000000</f>
        <v>1.5400000000000002E-5</v>
      </c>
      <c r="F3234" s="55">
        <f t="shared" si="356"/>
        <v>3.7230769230769273E-6</v>
      </c>
      <c r="G3234" s="57">
        <f t="shared" si="357"/>
        <v>3.7230769230769273E-7</v>
      </c>
      <c r="H3234" s="4">
        <f t="shared" si="358"/>
        <v>5.9230769230769294E-8</v>
      </c>
      <c r="I3234">
        <v>822000</v>
      </c>
      <c r="J3234">
        <f t="shared" si="360"/>
        <v>0.55390118613138695</v>
      </c>
      <c r="K3234" s="50">
        <f t="shared" si="355"/>
        <v>8653.4563617546391</v>
      </c>
      <c r="L3234" s="53">
        <f t="shared" si="359"/>
        <v>43.138437686208817</v>
      </c>
      <c r="M3234">
        <v>186</v>
      </c>
      <c r="N3234">
        <v>60.300000000000004</v>
      </c>
      <c r="O3234">
        <v>498</v>
      </c>
      <c r="P3234">
        <v>47.85</v>
      </c>
      <c r="Q3234">
        <v>35.15</v>
      </c>
      <c r="R3234" s="7">
        <v>8.2529000000000003</v>
      </c>
      <c r="S3234" s="8">
        <v>770380</v>
      </c>
      <c r="T3234">
        <v>9</v>
      </c>
      <c r="U3234" s="9">
        <v>15.247</v>
      </c>
      <c r="V3234" s="9">
        <v>15.052</v>
      </c>
      <c r="W3234" s="9">
        <v>13.849</v>
      </c>
      <c r="X3234" s="9">
        <v>14.645</v>
      </c>
      <c r="Y3234" s="9">
        <v>15.537000000000001</v>
      </c>
    </row>
    <row r="3235" spans="1:25" hidden="1" x14ac:dyDescent="0.3">
      <c r="A3235" t="s">
        <v>3475</v>
      </c>
      <c r="B3235" t="s">
        <v>3476</v>
      </c>
      <c r="C3235" t="s">
        <v>3521</v>
      </c>
      <c r="D3235" t="s">
        <v>29</v>
      </c>
      <c r="E3235" s="52">
        <f>Transportation!E3235/1000000</f>
        <v>9.9900000000000009E-6</v>
      </c>
      <c r="F3235" s="55">
        <f t="shared" si="356"/>
        <v>2.4151648351648379E-6</v>
      </c>
      <c r="G3235" s="57">
        <f t="shared" si="357"/>
        <v>2.415164835164838E-7</v>
      </c>
      <c r="H3235" s="4">
        <f t="shared" si="358"/>
        <v>3.8423076923076962E-8</v>
      </c>
      <c r="I3235">
        <v>288100</v>
      </c>
      <c r="J3235">
        <f t="shared" si="360"/>
        <v>1.0251929755293303</v>
      </c>
      <c r="K3235" s="50">
        <f t="shared" si="355"/>
        <v>3032.9206542840775</v>
      </c>
      <c r="L3235" s="53">
        <f t="shared" si="359"/>
        <v>27.983960550988709</v>
      </c>
      <c r="M3235">
        <v>59.400000000000006</v>
      </c>
      <c r="N3235">
        <v>37.4</v>
      </c>
      <c r="O3235">
        <v>489</v>
      </c>
      <c r="P3235">
        <v>50.27</v>
      </c>
      <c r="Q3235">
        <v>28.67</v>
      </c>
      <c r="R3235" s="7">
        <v>13.07</v>
      </c>
      <c r="S3235" s="8">
        <v>288850</v>
      </c>
      <c r="T3235">
        <v>5</v>
      </c>
      <c r="U3235" s="9">
        <v>13.316000000000001</v>
      </c>
      <c r="V3235" s="9">
        <v>13.321</v>
      </c>
      <c r="W3235" s="9">
        <v>12.597</v>
      </c>
      <c r="X3235" s="9">
        <v>13.048999999999999</v>
      </c>
      <c r="Y3235" s="9">
        <v>13.45</v>
      </c>
    </row>
    <row r="3236" spans="1:25" hidden="1" x14ac:dyDescent="0.3">
      <c r="A3236" t="s">
        <v>3522</v>
      </c>
      <c r="B3236" t="s">
        <v>3523</v>
      </c>
      <c r="C3236" t="s">
        <v>3524</v>
      </c>
      <c r="D3236" t="s">
        <v>108</v>
      </c>
      <c r="E3236" s="52">
        <f>Transportation!E3236/1000000</f>
        <v>6.8199999999999999E-6</v>
      </c>
      <c r="F3236" s="55">
        <f t="shared" si="356"/>
        <v>1.6487912087912106E-6</v>
      </c>
      <c r="G3236" s="57">
        <f t="shared" si="357"/>
        <v>1.6487912087912106E-7</v>
      </c>
      <c r="H3236" s="4">
        <f t="shared" si="358"/>
        <v>2.6230769230769257E-8</v>
      </c>
      <c r="I3236">
        <v>490900</v>
      </c>
      <c r="J3236">
        <f t="shared" si="360"/>
        <v>0.41074731615400284</v>
      </c>
      <c r="K3236" s="50">
        <f>I3236*CVDARE</f>
        <v>326.28150805309718</v>
      </c>
      <c r="L3236" s="53">
        <f t="shared" si="359"/>
        <v>1.2061732836914127</v>
      </c>
      <c r="M3236">
        <v>143</v>
      </c>
      <c r="N3236">
        <v>41.1</v>
      </c>
      <c r="O3236">
        <v>633</v>
      </c>
      <c r="P3236">
        <v>24.45</v>
      </c>
      <c r="Q3236">
        <v>54.43</v>
      </c>
      <c r="R3236" s="7">
        <v>15.403</v>
      </c>
      <c r="S3236">
        <v>3391.8</v>
      </c>
      <c r="T3236">
        <v>8</v>
      </c>
      <c r="U3236" s="9">
        <v>35.853000000000002</v>
      </c>
      <c r="V3236" s="9">
        <v>29.811</v>
      </c>
      <c r="W3236" s="9">
        <v>33.670999999999999</v>
      </c>
      <c r="X3236" s="9">
        <v>35.536999999999999</v>
      </c>
      <c r="Y3236" s="9">
        <v>37.54</v>
      </c>
    </row>
    <row r="3237" spans="1:25" hidden="1" x14ac:dyDescent="0.3">
      <c r="A3237" t="s">
        <v>3522</v>
      </c>
      <c r="B3237" t="s">
        <v>3523</v>
      </c>
      <c r="C3237" t="s">
        <v>3525</v>
      </c>
      <c r="D3237" t="s">
        <v>108</v>
      </c>
      <c r="E3237" s="52">
        <f>Transportation!E3237/1000000</f>
        <v>1.0600000000000002E-5</v>
      </c>
      <c r="F3237" s="55">
        <f t="shared" si="356"/>
        <v>2.5626373626373657E-6</v>
      </c>
      <c r="G3237" s="57">
        <f t="shared" si="357"/>
        <v>2.5626373626373657E-7</v>
      </c>
      <c r="H3237" s="4">
        <f t="shared" si="358"/>
        <v>4.0769230769230814E-8</v>
      </c>
      <c r="I3237">
        <v>276000</v>
      </c>
      <c r="J3237">
        <f t="shared" si="360"/>
        <v>1.1354817934782611</v>
      </c>
      <c r="K3237" s="50">
        <f>I3237*CVDARE</f>
        <v>183.44611167784643</v>
      </c>
      <c r="L3237" s="53">
        <f t="shared" si="359"/>
        <v>1.8746974790511697</v>
      </c>
      <c r="M3237">
        <v>32.9</v>
      </c>
      <c r="N3237">
        <v>48.1</v>
      </c>
      <c r="O3237">
        <v>456</v>
      </c>
      <c r="P3237">
        <v>24.23</v>
      </c>
      <c r="Q3237">
        <v>55.75</v>
      </c>
      <c r="R3237" s="7">
        <v>9.4892000000000003</v>
      </c>
      <c r="S3237">
        <v>7484.3</v>
      </c>
      <c r="T3237">
        <v>4</v>
      </c>
      <c r="U3237" s="9">
        <v>32.835000000000001</v>
      </c>
      <c r="V3237" s="9">
        <v>32.765000000000001</v>
      </c>
      <c r="W3237" s="9">
        <v>31.305</v>
      </c>
      <c r="X3237" s="9">
        <v>32.536000000000001</v>
      </c>
      <c r="Y3237" s="9">
        <v>32.838000000000001</v>
      </c>
    </row>
    <row r="3238" spans="1:25" hidden="1" x14ac:dyDescent="0.3">
      <c r="A3238" t="s">
        <v>3522</v>
      </c>
      <c r="B3238" t="s">
        <v>3523</v>
      </c>
      <c r="C3238" t="s">
        <v>3526</v>
      </c>
      <c r="D3238" t="s">
        <v>108</v>
      </c>
      <c r="E3238" s="52">
        <f>Transportation!E3238/1000000</f>
        <v>1.0700000000000001E-5</v>
      </c>
      <c r="F3238" s="55">
        <f t="shared" si="356"/>
        <v>2.5868131868131899E-6</v>
      </c>
      <c r="G3238" s="57">
        <f t="shared" si="357"/>
        <v>2.5868131868131895E-7</v>
      </c>
      <c r="H3238" s="4">
        <f t="shared" si="358"/>
        <v>4.1153846153846194E-8</v>
      </c>
      <c r="I3238">
        <v>1523000</v>
      </c>
      <c r="J3238">
        <f t="shared" si="360"/>
        <v>0.20771471602101119</v>
      </c>
      <c r="K3238" s="50">
        <f>I3238*CVDARE</f>
        <v>1012.2769133527541</v>
      </c>
      <c r="L3238" s="53">
        <f t="shared" si="359"/>
        <v>1.8923833043252376</v>
      </c>
      <c r="M3238">
        <v>445</v>
      </c>
      <c r="N3238">
        <v>72.2</v>
      </c>
      <c r="O3238">
        <v>738</v>
      </c>
      <c r="P3238">
        <v>25.28</v>
      </c>
      <c r="Q3238">
        <v>55.37</v>
      </c>
      <c r="R3238" s="7">
        <v>10.225</v>
      </c>
      <c r="S3238" s="8">
        <v>260230</v>
      </c>
      <c r="T3238">
        <v>14</v>
      </c>
      <c r="U3238" s="9">
        <v>33.113</v>
      </c>
      <c r="V3238" s="9">
        <v>26.594000000000001</v>
      </c>
      <c r="W3238" s="9">
        <v>31.305</v>
      </c>
      <c r="X3238" s="9">
        <v>32.744999999999997</v>
      </c>
      <c r="Y3238" s="9">
        <v>34.225999999999999</v>
      </c>
    </row>
    <row r="3239" spans="1:25" hidden="1" x14ac:dyDescent="0.3">
      <c r="A3239" t="s">
        <v>3522</v>
      </c>
      <c r="B3239" t="s">
        <v>3523</v>
      </c>
      <c r="C3239" t="s">
        <v>3527</v>
      </c>
      <c r="D3239" t="s">
        <v>108</v>
      </c>
      <c r="E3239" s="52">
        <f>Transportation!E3239/1000000</f>
        <v>2.5899999999999998E-6</v>
      </c>
      <c r="F3239" s="55">
        <f t="shared" si="356"/>
        <v>6.2615384615384671E-7</v>
      </c>
      <c r="G3239" s="57">
        <f t="shared" si="357"/>
        <v>6.2615384615384681E-8</v>
      </c>
      <c r="H3239" s="4">
        <f t="shared" si="358"/>
        <v>9.9615384615384708E-9</v>
      </c>
      <c r="I3239">
        <v>101100</v>
      </c>
      <c r="J3239">
        <f t="shared" si="360"/>
        <v>0.75741168397626102</v>
      </c>
      <c r="K3239" s="50">
        <f>I3239*CVDARE</f>
        <v>67.19710829938505</v>
      </c>
      <c r="L3239" s="53">
        <f t="shared" si="359"/>
        <v>0.45806287459835171</v>
      </c>
      <c r="M3239">
        <v>45.6</v>
      </c>
      <c r="N3239">
        <v>15</v>
      </c>
      <c r="O3239">
        <v>675</v>
      </c>
      <c r="P3239">
        <v>25.77</v>
      </c>
      <c r="Q3239">
        <v>55.95</v>
      </c>
      <c r="R3239" s="7">
        <v>45.103000000000002</v>
      </c>
      <c r="S3239">
        <v>16846</v>
      </c>
      <c r="T3239">
        <v>5</v>
      </c>
      <c r="U3239" s="9">
        <v>29.908000000000001</v>
      </c>
      <c r="V3239" s="9">
        <v>21.869</v>
      </c>
      <c r="W3239" s="9">
        <v>29.905000000000001</v>
      </c>
      <c r="X3239" s="9">
        <v>30.186</v>
      </c>
      <c r="Y3239" s="9">
        <v>30.326000000000001</v>
      </c>
    </row>
    <row r="3240" spans="1:25" x14ac:dyDescent="0.3">
      <c r="A3240" t="s">
        <v>3528</v>
      </c>
      <c r="B3240" t="s">
        <v>3529</v>
      </c>
      <c r="C3240" t="s">
        <v>3530</v>
      </c>
      <c r="D3240" t="s">
        <v>29</v>
      </c>
      <c r="E3240" s="52">
        <f>Transportation!E3240/1000000</f>
        <v>3.8599999999999995E-6</v>
      </c>
      <c r="F3240" s="55">
        <f t="shared" si="356"/>
        <v>9.33186813186814E-7</v>
      </c>
      <c r="G3240" s="57">
        <f t="shared" si="357"/>
        <v>9.33186813186814E-8</v>
      </c>
      <c r="H3240" s="4">
        <f t="shared" si="358"/>
        <v>1.4846153846153858E-8</v>
      </c>
      <c r="I3240">
        <v>196900</v>
      </c>
      <c r="J3240">
        <f t="shared" si="360"/>
        <v>0.57959546724225486</v>
      </c>
      <c r="K3240" s="50">
        <f t="shared" ref="K3240:K3271" si="361">I3240*CVDGBR</f>
        <v>446.18554196862289</v>
      </c>
      <c r="L3240" s="53">
        <f t="shared" si="359"/>
        <v>2.3274640590663842</v>
      </c>
      <c r="M3240">
        <v>38.900000000000006</v>
      </c>
      <c r="N3240">
        <v>31.6</v>
      </c>
      <c r="O3240">
        <v>1170</v>
      </c>
      <c r="P3240">
        <v>57.15</v>
      </c>
      <c r="Q3240">
        <v>-2.13</v>
      </c>
      <c r="R3240" s="7">
        <v>37.048000000000002</v>
      </c>
      <c r="S3240" s="8">
        <v>164740</v>
      </c>
      <c r="T3240">
        <v>5</v>
      </c>
      <c r="U3240" s="9">
        <v>7.8342000000000001</v>
      </c>
      <c r="V3240" s="9">
        <v>6.3806000000000003</v>
      </c>
      <c r="W3240" s="9">
        <v>7.4145000000000003</v>
      </c>
      <c r="X3240" s="9">
        <v>7.7294</v>
      </c>
      <c r="Y3240" s="9">
        <v>8.1997999999999998</v>
      </c>
    </row>
    <row r="3241" spans="1:25" x14ac:dyDescent="0.3">
      <c r="A3241" t="s">
        <v>3528</v>
      </c>
      <c r="B3241" t="s">
        <v>3529</v>
      </c>
      <c r="C3241" t="s">
        <v>3531</v>
      </c>
      <c r="D3241" t="s">
        <v>29</v>
      </c>
      <c r="E3241" s="52">
        <f>Transportation!E3241/1000000</f>
        <v>7.0899999999999999E-6</v>
      </c>
      <c r="F3241" s="55">
        <f t="shared" si="356"/>
        <v>1.7140659340659359E-6</v>
      </c>
      <c r="G3241" s="57">
        <f t="shared" si="357"/>
        <v>1.7140659340659358E-7</v>
      </c>
      <c r="H3241" s="4">
        <f t="shared" si="358"/>
        <v>2.7269230769230795E-8</v>
      </c>
      <c r="I3241">
        <v>242100</v>
      </c>
      <c r="J3241">
        <f t="shared" si="360"/>
        <v>0.86583440210656748</v>
      </c>
      <c r="K3241" s="50">
        <f t="shared" si="361"/>
        <v>548.61107014019103</v>
      </c>
      <c r="L3241" s="53">
        <f t="shared" si="359"/>
        <v>4.2750570411348878</v>
      </c>
      <c r="M3241">
        <v>52.1</v>
      </c>
      <c r="N3241">
        <v>33.6</v>
      </c>
      <c r="O3241">
        <v>611</v>
      </c>
      <c r="P3241">
        <v>51.3</v>
      </c>
      <c r="Q3241">
        <v>-0.76</v>
      </c>
      <c r="R3241" s="7">
        <v>18.206</v>
      </c>
      <c r="S3241" s="8">
        <v>291380</v>
      </c>
      <c r="T3241">
        <v>4</v>
      </c>
      <c r="U3241" s="9">
        <v>14.675000000000001</v>
      </c>
      <c r="V3241" s="9">
        <v>14.696</v>
      </c>
      <c r="W3241" s="9">
        <v>13.699</v>
      </c>
      <c r="X3241" s="9">
        <v>14.794</v>
      </c>
      <c r="Y3241" s="9">
        <v>15.586</v>
      </c>
    </row>
    <row r="3242" spans="1:25" x14ac:dyDescent="0.3">
      <c r="A3242" t="s">
        <v>3528</v>
      </c>
      <c r="B3242" t="s">
        <v>3529</v>
      </c>
      <c r="C3242" t="s">
        <v>3532</v>
      </c>
      <c r="D3242" t="s">
        <v>29</v>
      </c>
      <c r="E3242" s="52">
        <f>Transportation!E3242/1000000</f>
        <v>5.4299999999999997E-6</v>
      </c>
      <c r="F3242" s="55">
        <f t="shared" si="356"/>
        <v>1.312747252747254E-6</v>
      </c>
      <c r="G3242" s="57">
        <f t="shared" si="357"/>
        <v>1.3127472527472539E-7</v>
      </c>
      <c r="H3242" s="4">
        <f t="shared" si="358"/>
        <v>2.0884615384615405E-8</v>
      </c>
      <c r="I3242">
        <v>100900</v>
      </c>
      <c r="J3242">
        <f t="shared" si="360"/>
        <v>1.5910801412289393</v>
      </c>
      <c r="K3242" s="50">
        <f t="shared" si="361"/>
        <v>228.64459717945175</v>
      </c>
      <c r="L3242" s="53">
        <f t="shared" si="359"/>
        <v>3.2741269017436441</v>
      </c>
      <c r="M3242">
        <v>18.5</v>
      </c>
      <c r="N3242">
        <v>23.5</v>
      </c>
      <c r="O3242">
        <v>590</v>
      </c>
      <c r="P3242">
        <v>52.14</v>
      </c>
      <c r="Q3242">
        <v>-0.46</v>
      </c>
      <c r="R3242" s="7">
        <v>25.134</v>
      </c>
      <c r="S3242">
        <v>50015</v>
      </c>
      <c r="T3242">
        <v>2</v>
      </c>
      <c r="U3242" s="9">
        <v>13.954000000000001</v>
      </c>
      <c r="V3242" s="9">
        <v>14.028</v>
      </c>
      <c r="W3242" s="9">
        <v>13.949</v>
      </c>
      <c r="X3242" s="9">
        <v>14.644</v>
      </c>
      <c r="Y3242" s="9">
        <v>15.339</v>
      </c>
    </row>
    <row r="3243" spans="1:25" x14ac:dyDescent="0.3">
      <c r="A3243" t="s">
        <v>3528</v>
      </c>
      <c r="B3243" t="s">
        <v>3529</v>
      </c>
      <c r="C3243" t="s">
        <v>3533</v>
      </c>
      <c r="D3243" t="s">
        <v>29</v>
      </c>
      <c r="E3243" s="52">
        <f>Transportation!E3243/1000000</f>
        <v>1.4400000000000001E-5</v>
      </c>
      <c r="F3243" s="55">
        <f t="shared" si="356"/>
        <v>3.4813186813186851E-6</v>
      </c>
      <c r="G3243" s="57">
        <f t="shared" si="357"/>
        <v>3.4813186813186851E-7</v>
      </c>
      <c r="H3243" s="4">
        <f t="shared" si="358"/>
        <v>5.5384615384615442E-8</v>
      </c>
      <c r="I3243">
        <v>554500</v>
      </c>
      <c r="J3243">
        <f t="shared" si="360"/>
        <v>0.76779332732191163</v>
      </c>
      <c r="K3243" s="50">
        <f t="shared" si="361"/>
        <v>1256.5255613082854</v>
      </c>
      <c r="L3243" s="53">
        <f t="shared" si="359"/>
        <v>8.6827674742372896</v>
      </c>
      <c r="M3243">
        <v>60</v>
      </c>
      <c r="N3243">
        <v>71.600000000000009</v>
      </c>
      <c r="O3243">
        <v>671</v>
      </c>
      <c r="P3243">
        <v>54.6</v>
      </c>
      <c r="Q3243">
        <v>-5.95</v>
      </c>
      <c r="R3243" s="7">
        <v>9.3751999999999995</v>
      </c>
      <c r="S3243" s="8">
        <v>414790</v>
      </c>
      <c r="T3243">
        <v>5</v>
      </c>
      <c r="U3243" s="9">
        <v>10.420999999999999</v>
      </c>
      <c r="V3243" s="9">
        <v>10.256</v>
      </c>
      <c r="W3243" s="9">
        <v>10.06</v>
      </c>
      <c r="X3243" s="9">
        <v>10.444000000000001</v>
      </c>
      <c r="Y3243" s="9">
        <v>10.826000000000001</v>
      </c>
    </row>
    <row r="3244" spans="1:25" x14ac:dyDescent="0.3">
      <c r="A3244" t="s">
        <v>3528</v>
      </c>
      <c r="B3244" t="s">
        <v>3529</v>
      </c>
      <c r="C3244" t="s">
        <v>3534</v>
      </c>
      <c r="D3244" t="s">
        <v>29</v>
      </c>
      <c r="E3244" s="52">
        <f>Transportation!E3244/1000000</f>
        <v>1.8600000000000001E-5</v>
      </c>
      <c r="F3244" s="55">
        <f t="shared" si="356"/>
        <v>4.4967032967033014E-6</v>
      </c>
      <c r="G3244" s="57">
        <f t="shared" si="357"/>
        <v>4.4967032967033018E-7</v>
      </c>
      <c r="H3244" s="4">
        <f t="shared" si="358"/>
        <v>7.1538461538461617E-8</v>
      </c>
      <c r="I3244">
        <v>2285000</v>
      </c>
      <c r="J3244">
        <f t="shared" si="360"/>
        <v>0.24066344638949672</v>
      </c>
      <c r="K3244" s="50">
        <f t="shared" si="361"/>
        <v>5177.9276962839176</v>
      </c>
      <c r="L3244" s="53">
        <f t="shared" si="359"/>
        <v>11.215241320889833</v>
      </c>
      <c r="M3244">
        <v>563</v>
      </c>
      <c r="N3244">
        <v>96.300000000000011</v>
      </c>
      <c r="O3244">
        <v>604</v>
      </c>
      <c r="P3244">
        <v>52.52</v>
      </c>
      <c r="Q3244">
        <v>-1.97</v>
      </c>
      <c r="R3244" s="7">
        <v>6.2725</v>
      </c>
      <c r="S3244" s="8">
        <v>2559900</v>
      </c>
      <c r="T3244">
        <v>23</v>
      </c>
      <c r="U3244" s="9">
        <v>15.644</v>
      </c>
      <c r="V3244" s="9">
        <v>15.35</v>
      </c>
      <c r="W3244" s="9">
        <v>12.597</v>
      </c>
      <c r="X3244" s="9">
        <v>14.794</v>
      </c>
      <c r="Y3244" s="9">
        <v>16.817</v>
      </c>
    </row>
    <row r="3245" spans="1:25" x14ac:dyDescent="0.3">
      <c r="A3245" t="s">
        <v>3528</v>
      </c>
      <c r="B3245" t="s">
        <v>3529</v>
      </c>
      <c r="C3245" t="s">
        <v>3535</v>
      </c>
      <c r="D3245" t="s">
        <v>29</v>
      </c>
      <c r="E3245" s="52">
        <f>Transportation!E3245/1000000</f>
        <v>6.3600000000000001E-6</v>
      </c>
      <c r="F3245" s="55">
        <f t="shared" si="356"/>
        <v>1.5375824175824192E-6</v>
      </c>
      <c r="G3245" s="57">
        <f t="shared" si="357"/>
        <v>1.5375824175824192E-7</v>
      </c>
      <c r="H3245" s="4">
        <f t="shared" si="358"/>
        <v>2.4461538461538485E-8</v>
      </c>
      <c r="I3245">
        <v>136600</v>
      </c>
      <c r="J3245">
        <f t="shared" si="360"/>
        <v>1.3765430819912152</v>
      </c>
      <c r="K3245" s="50">
        <f t="shared" si="361"/>
        <v>309.5426360229248</v>
      </c>
      <c r="L3245" s="53">
        <f t="shared" si="359"/>
        <v>3.834888967788137</v>
      </c>
      <c r="M3245">
        <v>22.6</v>
      </c>
      <c r="N3245">
        <v>28.700000000000003</v>
      </c>
      <c r="O3245">
        <v>628</v>
      </c>
      <c r="P3245">
        <v>53.74</v>
      </c>
      <c r="Q3245">
        <v>-2.48</v>
      </c>
      <c r="R3245" s="7">
        <v>21.870999999999999</v>
      </c>
      <c r="S3245" s="8">
        <v>203480</v>
      </c>
      <c r="T3245">
        <v>3</v>
      </c>
      <c r="U3245" s="9">
        <v>12.2</v>
      </c>
      <c r="V3245" s="9">
        <v>12.228999999999999</v>
      </c>
      <c r="W3245" s="9">
        <v>11.891999999999999</v>
      </c>
      <c r="X3245" s="9">
        <v>12.194000000000001</v>
      </c>
      <c r="Y3245" s="9">
        <v>13.3</v>
      </c>
    </row>
    <row r="3246" spans="1:25" x14ac:dyDescent="0.3">
      <c r="A3246" t="s">
        <v>3528</v>
      </c>
      <c r="B3246" t="s">
        <v>3529</v>
      </c>
      <c r="C3246" t="s">
        <v>3536</v>
      </c>
      <c r="D3246" t="s">
        <v>29</v>
      </c>
      <c r="E3246" s="52">
        <f>Transportation!E3246/1000000</f>
        <v>6.0900000000000001E-6</v>
      </c>
      <c r="F3246" s="55">
        <f t="shared" si="356"/>
        <v>1.4723076923076938E-6</v>
      </c>
      <c r="G3246" s="57">
        <f t="shared" si="357"/>
        <v>1.4723076923076937E-7</v>
      </c>
      <c r="H3246" s="4">
        <f t="shared" si="358"/>
        <v>2.3423076923076947E-8</v>
      </c>
      <c r="I3246">
        <v>261100</v>
      </c>
      <c r="J3246">
        <f t="shared" si="360"/>
        <v>0.68959453753351208</v>
      </c>
      <c r="K3246" s="50">
        <f t="shared" si="361"/>
        <v>591.66604879638112</v>
      </c>
      <c r="L3246" s="53">
        <f t="shared" si="359"/>
        <v>3.6720870776461871</v>
      </c>
      <c r="M3246">
        <v>30.8</v>
      </c>
      <c r="N3246">
        <v>47.1</v>
      </c>
      <c r="O3246">
        <v>1150</v>
      </c>
      <c r="P3246">
        <v>53.85</v>
      </c>
      <c r="Q3246">
        <v>-3.03</v>
      </c>
      <c r="R3246" s="7">
        <v>24.425000000000001</v>
      </c>
      <c r="S3246" s="8">
        <v>131120</v>
      </c>
      <c r="T3246">
        <v>4</v>
      </c>
      <c r="U3246" s="9">
        <v>10.009</v>
      </c>
      <c r="V3246" s="9">
        <v>7.1910999999999996</v>
      </c>
      <c r="W3246" s="9">
        <v>9.7523</v>
      </c>
      <c r="X3246" s="9">
        <v>9.8805999999999994</v>
      </c>
      <c r="Y3246" s="9">
        <v>10.009</v>
      </c>
    </row>
    <row r="3247" spans="1:25" x14ac:dyDescent="0.3">
      <c r="A3247" t="s">
        <v>3528</v>
      </c>
      <c r="B3247" t="s">
        <v>3529</v>
      </c>
      <c r="C3247" t="s">
        <v>3537</v>
      </c>
      <c r="D3247" t="s">
        <v>29</v>
      </c>
      <c r="E3247" s="52">
        <f>Transportation!E3247/1000000</f>
        <v>5.3600000000000004E-6</v>
      </c>
      <c r="F3247" s="55">
        <f t="shared" si="356"/>
        <v>1.2958241758241773E-6</v>
      </c>
      <c r="G3247" s="57">
        <f t="shared" si="357"/>
        <v>1.2958241758241772E-7</v>
      </c>
      <c r="H3247" s="4">
        <f t="shared" si="358"/>
        <v>2.0615384615384636E-8</v>
      </c>
      <c r="I3247">
        <v>381100</v>
      </c>
      <c r="J3247">
        <f t="shared" si="360"/>
        <v>0.41582369456835477</v>
      </c>
      <c r="K3247" s="50">
        <f t="shared" si="361"/>
        <v>863.59222978284504</v>
      </c>
      <c r="L3247" s="53">
        <f t="shared" si="359"/>
        <v>3.2319190042994359</v>
      </c>
      <c r="M3247">
        <v>62.2</v>
      </c>
      <c r="N3247">
        <v>48.300000000000004</v>
      </c>
      <c r="O3247">
        <v>1260</v>
      </c>
      <c r="P3247">
        <v>50.74</v>
      </c>
      <c r="Q3247">
        <v>-1.9</v>
      </c>
      <c r="R3247" s="7">
        <v>26.036999999999999</v>
      </c>
      <c r="S3247" s="8">
        <v>359680</v>
      </c>
      <c r="T3247">
        <v>4</v>
      </c>
      <c r="U3247" s="9">
        <v>15.689</v>
      </c>
      <c r="V3247" s="9">
        <v>15.574999999999999</v>
      </c>
      <c r="W3247" s="9">
        <v>14.545999999999999</v>
      </c>
      <c r="X3247" s="9">
        <v>15.561</v>
      </c>
      <c r="Y3247" s="9">
        <v>15.981</v>
      </c>
    </row>
    <row r="3248" spans="1:25" x14ac:dyDescent="0.3">
      <c r="A3248" t="s">
        <v>3528</v>
      </c>
      <c r="B3248" t="s">
        <v>3529</v>
      </c>
      <c r="C3248" t="s">
        <v>3538</v>
      </c>
      <c r="D3248" t="s">
        <v>29</v>
      </c>
      <c r="E3248" s="52">
        <f>Transportation!E3248/1000000</f>
        <v>1.5999999999999999E-5</v>
      </c>
      <c r="F3248" s="55">
        <f t="shared" si="356"/>
        <v>3.8681318681318723E-6</v>
      </c>
      <c r="G3248" s="57">
        <f t="shared" si="357"/>
        <v>3.8681318681318718E-7</v>
      </c>
      <c r="H3248" s="4">
        <f t="shared" si="358"/>
        <v>6.1538461538461594E-8</v>
      </c>
      <c r="I3248">
        <v>458800</v>
      </c>
      <c r="J3248">
        <f t="shared" si="360"/>
        <v>1.0310505666957279</v>
      </c>
      <c r="K3248" s="50">
        <f t="shared" si="361"/>
        <v>1039.6644319715804</v>
      </c>
      <c r="L3248" s="53">
        <f t="shared" si="359"/>
        <v>9.6475194158192092</v>
      </c>
      <c r="M3248">
        <v>36.6</v>
      </c>
      <c r="N3248">
        <v>75.900000000000006</v>
      </c>
      <c r="O3248">
        <v>633</v>
      </c>
      <c r="P3248">
        <v>50.84</v>
      </c>
      <c r="Q3248">
        <v>-0.18</v>
      </c>
      <c r="R3248" s="7">
        <v>8.3391999999999999</v>
      </c>
      <c r="S3248" s="8">
        <v>377160</v>
      </c>
      <c r="T3248">
        <v>4</v>
      </c>
      <c r="U3248" s="9">
        <v>14.446</v>
      </c>
      <c r="V3248" s="9">
        <v>14.438000000000001</v>
      </c>
      <c r="W3248" s="9">
        <v>14.098000000000001</v>
      </c>
      <c r="X3248" s="9">
        <v>14.446999999999999</v>
      </c>
      <c r="Y3248" s="9">
        <v>14.596</v>
      </c>
    </row>
    <row r="3249" spans="1:25" x14ac:dyDescent="0.3">
      <c r="A3249" t="s">
        <v>3528</v>
      </c>
      <c r="B3249" t="s">
        <v>3529</v>
      </c>
      <c r="C3249" t="s">
        <v>3539</v>
      </c>
      <c r="D3249" t="s">
        <v>29</v>
      </c>
      <c r="E3249" s="52">
        <f>Transportation!E3249/1000000</f>
        <v>1.0000000000000001E-5</v>
      </c>
      <c r="F3249" s="55">
        <f t="shared" si="356"/>
        <v>2.4175824175824203E-6</v>
      </c>
      <c r="G3249" s="57">
        <f t="shared" si="357"/>
        <v>2.4175824175824202E-7</v>
      </c>
      <c r="H3249" s="4">
        <f t="shared" si="358"/>
        <v>3.8461538461538501E-8</v>
      </c>
      <c r="I3249">
        <v>548200</v>
      </c>
      <c r="J3249">
        <f t="shared" si="360"/>
        <v>0.53931731120029192</v>
      </c>
      <c r="K3249" s="50">
        <f t="shared" si="361"/>
        <v>1242.2494368064961</v>
      </c>
      <c r="L3249" s="53">
        <f t="shared" si="359"/>
        <v>6.0296996348870078</v>
      </c>
      <c r="M3249">
        <v>99.4</v>
      </c>
      <c r="N3249">
        <v>55</v>
      </c>
      <c r="O3249">
        <v>695</v>
      </c>
      <c r="P3249">
        <v>51.47</v>
      </c>
      <c r="Q3249">
        <v>-2.58</v>
      </c>
      <c r="R3249" s="7">
        <v>12.631</v>
      </c>
      <c r="S3249" s="8">
        <v>381980</v>
      </c>
      <c r="T3249">
        <v>8</v>
      </c>
      <c r="U3249" s="9">
        <v>14.05</v>
      </c>
      <c r="V3249" s="9">
        <v>13.994999999999999</v>
      </c>
      <c r="W3249" s="9">
        <v>13.898999999999999</v>
      </c>
      <c r="X3249" s="9">
        <v>14.048</v>
      </c>
      <c r="Y3249" s="9">
        <v>14.744999999999999</v>
      </c>
    </row>
    <row r="3250" spans="1:25" x14ac:dyDescent="0.3">
      <c r="A3250" t="s">
        <v>3528</v>
      </c>
      <c r="B3250" t="s">
        <v>3529</v>
      </c>
      <c r="C3250" t="s">
        <v>3540</v>
      </c>
      <c r="D3250" t="s">
        <v>29</v>
      </c>
      <c r="E3250" s="52">
        <f>Transportation!E3250/1000000</f>
        <v>6.6799999999999996E-6</v>
      </c>
      <c r="F3250" s="55">
        <f t="shared" si="356"/>
        <v>1.6149450549450564E-6</v>
      </c>
      <c r="G3250" s="57">
        <f t="shared" si="357"/>
        <v>1.6149450549450565E-7</v>
      </c>
      <c r="H3250" s="4">
        <f t="shared" si="358"/>
        <v>2.5692307692307716E-8</v>
      </c>
      <c r="I3250">
        <v>149800</v>
      </c>
      <c r="J3250">
        <f t="shared" si="360"/>
        <v>1.3184025700934578</v>
      </c>
      <c r="K3250" s="50">
        <f t="shared" si="361"/>
        <v>339.45451593143582</v>
      </c>
      <c r="L3250" s="53">
        <f t="shared" si="359"/>
        <v>4.0278393561045212</v>
      </c>
      <c r="M3250">
        <v>22.400000000000002</v>
      </c>
      <c r="N3250">
        <v>31.700000000000003</v>
      </c>
      <c r="O3250">
        <v>646</v>
      </c>
      <c r="P3250">
        <v>53.81</v>
      </c>
      <c r="Q3250">
        <v>-2.25</v>
      </c>
      <c r="R3250" s="7">
        <v>20.404</v>
      </c>
      <c r="S3250" s="8">
        <v>206680</v>
      </c>
      <c r="T3250">
        <v>5</v>
      </c>
      <c r="U3250" s="9">
        <v>11.367000000000001</v>
      </c>
      <c r="V3250" s="9">
        <v>11.256</v>
      </c>
      <c r="W3250" s="9">
        <v>10.163</v>
      </c>
      <c r="X3250" s="9">
        <v>10.673999999999999</v>
      </c>
      <c r="Y3250" s="9">
        <v>12.547000000000001</v>
      </c>
    </row>
    <row r="3251" spans="1:25" x14ac:dyDescent="0.3">
      <c r="A3251" t="s">
        <v>3528</v>
      </c>
      <c r="B3251" t="s">
        <v>3529</v>
      </c>
      <c r="C3251" t="s">
        <v>3541</v>
      </c>
      <c r="D3251" t="s">
        <v>29</v>
      </c>
      <c r="E3251" s="52">
        <f>Transportation!E3251/1000000</f>
        <v>6.2700000000000001E-6</v>
      </c>
      <c r="F3251" s="55">
        <f t="shared" si="356"/>
        <v>1.5158241758241773E-6</v>
      </c>
      <c r="G3251" s="57">
        <f t="shared" si="357"/>
        <v>1.5158241758241775E-7</v>
      </c>
      <c r="H3251" s="4">
        <f t="shared" si="358"/>
        <v>2.4115384615384638E-8</v>
      </c>
      <c r="I3251">
        <v>129500</v>
      </c>
      <c r="J3251">
        <f t="shared" si="360"/>
        <v>1.4314664189189188</v>
      </c>
      <c r="K3251" s="50">
        <f t="shared" si="361"/>
        <v>293.45367031455902</v>
      </c>
      <c r="L3251" s="53">
        <f t="shared" si="359"/>
        <v>3.7806216710741536</v>
      </c>
      <c r="M3251">
        <v>21.1</v>
      </c>
      <c r="N3251">
        <v>28.200000000000003</v>
      </c>
      <c r="O3251">
        <v>609</v>
      </c>
      <c r="P3251">
        <v>52.21</v>
      </c>
      <c r="Q3251">
        <v>0.13</v>
      </c>
      <c r="R3251" s="7">
        <v>21.6</v>
      </c>
      <c r="S3251" s="8">
        <v>133390</v>
      </c>
      <c r="T3251">
        <v>3</v>
      </c>
      <c r="U3251" s="9">
        <v>16.126999999999999</v>
      </c>
      <c r="V3251" s="9">
        <v>16.338999999999999</v>
      </c>
      <c r="W3251" s="9">
        <v>15.635</v>
      </c>
      <c r="X3251" s="9">
        <v>15.930999999999999</v>
      </c>
      <c r="Y3251" s="9">
        <v>17.747</v>
      </c>
    </row>
    <row r="3252" spans="1:25" x14ac:dyDescent="0.3">
      <c r="A3252" t="s">
        <v>3528</v>
      </c>
      <c r="B3252" t="s">
        <v>3529</v>
      </c>
      <c r="C3252" t="s">
        <v>3542</v>
      </c>
      <c r="D3252" t="s">
        <v>29</v>
      </c>
      <c r="E3252" s="52">
        <f>Transportation!E3252/1000000</f>
        <v>5.84E-6</v>
      </c>
      <c r="F3252" s="55">
        <f t="shared" si="356"/>
        <v>1.4118681318681333E-6</v>
      </c>
      <c r="G3252" s="57">
        <f t="shared" si="357"/>
        <v>1.4118681318681334E-7</v>
      </c>
      <c r="H3252" s="4">
        <f t="shared" si="358"/>
        <v>2.2461538461538483E-8</v>
      </c>
      <c r="I3252">
        <v>325700</v>
      </c>
      <c r="J3252">
        <f t="shared" si="360"/>
        <v>0.53012523794903288</v>
      </c>
      <c r="K3252" s="50">
        <f t="shared" si="361"/>
        <v>738.05297622742751</v>
      </c>
      <c r="L3252" s="53">
        <f t="shared" si="359"/>
        <v>3.5213445867740116</v>
      </c>
      <c r="M3252">
        <v>60.900000000000006</v>
      </c>
      <c r="N3252">
        <v>41.7</v>
      </c>
      <c r="O3252">
        <v>908</v>
      </c>
      <c r="P3252">
        <v>51.5</v>
      </c>
      <c r="Q3252">
        <v>-3.18</v>
      </c>
      <c r="R3252" s="7">
        <v>21.751000000000001</v>
      </c>
      <c r="S3252" s="8">
        <v>249750</v>
      </c>
      <c r="T3252">
        <v>5</v>
      </c>
      <c r="U3252" s="9">
        <v>14.856</v>
      </c>
      <c r="V3252" s="9">
        <v>14.897</v>
      </c>
      <c r="W3252" s="9">
        <v>14.645</v>
      </c>
      <c r="X3252" s="9">
        <v>14.794</v>
      </c>
      <c r="Y3252" s="9">
        <v>15.090999999999999</v>
      </c>
    </row>
    <row r="3253" spans="1:25" x14ac:dyDescent="0.3">
      <c r="A3253" t="s">
        <v>3528</v>
      </c>
      <c r="B3253" t="s">
        <v>3529</v>
      </c>
      <c r="C3253" t="s">
        <v>3543</v>
      </c>
      <c r="D3253" t="s">
        <v>29</v>
      </c>
      <c r="E3253" s="52">
        <f>Transportation!E3253/1000000</f>
        <v>6.3500000000000002E-6</v>
      </c>
      <c r="F3253" s="55">
        <f t="shared" si="356"/>
        <v>1.5351648351648368E-6</v>
      </c>
      <c r="G3253" s="57">
        <f t="shared" si="357"/>
        <v>1.5351648351648367E-7</v>
      </c>
      <c r="H3253" s="4">
        <f t="shared" si="358"/>
        <v>2.4423076923076946E-8</v>
      </c>
      <c r="I3253">
        <v>109500</v>
      </c>
      <c r="J3253">
        <f t="shared" si="360"/>
        <v>1.7145217465753424</v>
      </c>
      <c r="K3253" s="50">
        <f t="shared" si="361"/>
        <v>248.13264015014835</v>
      </c>
      <c r="L3253" s="53">
        <f t="shared" si="359"/>
        <v>3.828859268153249</v>
      </c>
      <c r="M3253">
        <v>16.100000000000001</v>
      </c>
      <c r="N3253">
        <v>27.3</v>
      </c>
      <c r="O3253">
        <v>590</v>
      </c>
      <c r="P3253">
        <v>51.9</v>
      </c>
      <c r="Q3253">
        <v>-2.09</v>
      </c>
      <c r="R3253" s="7">
        <v>21.626999999999999</v>
      </c>
      <c r="S3253" s="8">
        <v>169250</v>
      </c>
      <c r="T3253">
        <v>4</v>
      </c>
      <c r="U3253" s="9">
        <v>14.116</v>
      </c>
      <c r="V3253" s="9">
        <v>14.103999999999999</v>
      </c>
      <c r="W3253" s="9">
        <v>13.798999999999999</v>
      </c>
      <c r="X3253" s="9">
        <v>14.122999999999999</v>
      </c>
      <c r="Y3253" s="9">
        <v>14.347</v>
      </c>
    </row>
    <row r="3254" spans="1:25" x14ac:dyDescent="0.3">
      <c r="A3254" t="s">
        <v>3528</v>
      </c>
      <c r="B3254" t="s">
        <v>3529</v>
      </c>
      <c r="C3254" t="s">
        <v>3544</v>
      </c>
      <c r="D3254" t="s">
        <v>29</v>
      </c>
      <c r="E3254" s="52">
        <f>Transportation!E3254/1000000</f>
        <v>4.1900000000000005E-6</v>
      </c>
      <c r="F3254" s="55">
        <f t="shared" si="356"/>
        <v>1.0129670329670341E-6</v>
      </c>
      <c r="G3254" s="57">
        <f t="shared" si="357"/>
        <v>1.0129670329670342E-7</v>
      </c>
      <c r="H3254" s="4">
        <f t="shared" si="358"/>
        <v>1.6115384615384632E-8</v>
      </c>
      <c r="I3254">
        <v>101400</v>
      </c>
      <c r="J3254">
        <f t="shared" si="360"/>
        <v>1.2216856139053256</v>
      </c>
      <c r="K3254" s="50">
        <f t="shared" si="361"/>
        <v>229.77762293356201</v>
      </c>
      <c r="L3254" s="53">
        <f t="shared" si="359"/>
        <v>2.5264441470176564</v>
      </c>
      <c r="M3254">
        <v>29.5</v>
      </c>
      <c r="N3254">
        <v>18.7</v>
      </c>
      <c r="O3254">
        <v>604</v>
      </c>
      <c r="P3254">
        <v>53.25</v>
      </c>
      <c r="Q3254">
        <v>-1.41</v>
      </c>
      <c r="R3254" s="7">
        <v>32.369</v>
      </c>
      <c r="S3254" s="8">
        <v>130010</v>
      </c>
      <c r="T3254">
        <v>2</v>
      </c>
      <c r="U3254" s="9">
        <v>13.226000000000001</v>
      </c>
      <c r="V3254" s="9">
        <v>13.372</v>
      </c>
      <c r="W3254" s="9">
        <v>13.048999999999999</v>
      </c>
      <c r="X3254" s="9">
        <v>13.548999999999999</v>
      </c>
      <c r="Y3254" s="9">
        <v>14.048</v>
      </c>
    </row>
    <row r="3255" spans="1:25" x14ac:dyDescent="0.3">
      <c r="A3255" t="s">
        <v>3528</v>
      </c>
      <c r="B3255" t="s">
        <v>3529</v>
      </c>
      <c r="C3255" t="s">
        <v>3545</v>
      </c>
      <c r="D3255" t="s">
        <v>29</v>
      </c>
      <c r="E3255" s="52">
        <f>Transportation!E3255/1000000</f>
        <v>6.2099999999999998E-6</v>
      </c>
      <c r="F3255" s="55">
        <f t="shared" si="356"/>
        <v>1.5013186813186828E-6</v>
      </c>
      <c r="G3255" s="57">
        <f t="shared" si="357"/>
        <v>1.5013186813186829E-7</v>
      </c>
      <c r="H3255" s="4">
        <f t="shared" si="358"/>
        <v>2.3884615384615408E-8</v>
      </c>
      <c r="I3255">
        <v>103500</v>
      </c>
      <c r="J3255">
        <f t="shared" si="360"/>
        <v>1.7739224999999998</v>
      </c>
      <c r="K3255" s="50">
        <f t="shared" si="361"/>
        <v>234.53633110082515</v>
      </c>
      <c r="L3255" s="53">
        <f t="shared" si="359"/>
        <v>3.7444434732648304</v>
      </c>
      <c r="M3255">
        <v>14.4</v>
      </c>
      <c r="N3255">
        <v>27.3</v>
      </c>
      <c r="O3255">
        <v>612</v>
      </c>
      <c r="P3255">
        <v>51.9</v>
      </c>
      <c r="Q3255">
        <v>0.91</v>
      </c>
      <c r="R3255" s="7">
        <v>22.44</v>
      </c>
      <c r="S3255" s="8">
        <v>124140</v>
      </c>
      <c r="T3255">
        <v>4</v>
      </c>
      <c r="U3255" s="9">
        <v>15.722</v>
      </c>
      <c r="V3255" s="9">
        <v>15.38</v>
      </c>
      <c r="W3255" s="9">
        <v>14.297000000000001</v>
      </c>
      <c r="X3255" s="9">
        <v>14.819000000000001</v>
      </c>
      <c r="Y3255" s="9">
        <v>16.128</v>
      </c>
    </row>
    <row r="3256" spans="1:25" x14ac:dyDescent="0.3">
      <c r="A3256" t="s">
        <v>3528</v>
      </c>
      <c r="B3256" t="s">
        <v>3529</v>
      </c>
      <c r="C3256" t="s">
        <v>3546</v>
      </c>
      <c r="D3256" t="s">
        <v>29</v>
      </c>
      <c r="E3256" s="52">
        <f>Transportation!E3256/1000000</f>
        <v>8.9399999999999991E-6</v>
      </c>
      <c r="F3256" s="55">
        <f t="shared" si="356"/>
        <v>2.1613186813186833E-6</v>
      </c>
      <c r="G3256" s="57">
        <f t="shared" si="357"/>
        <v>2.1613186813186833E-7</v>
      </c>
      <c r="H3256" s="4">
        <f t="shared" si="358"/>
        <v>3.4384615384615413E-8</v>
      </c>
      <c r="I3256">
        <v>335900</v>
      </c>
      <c r="J3256">
        <f t="shared" si="360"/>
        <v>0.7868843480202441</v>
      </c>
      <c r="K3256" s="50">
        <f t="shared" si="361"/>
        <v>761.16670161127695</v>
      </c>
      <c r="L3256" s="53">
        <f t="shared" si="359"/>
        <v>5.3905514735889835</v>
      </c>
      <c r="M3256">
        <v>70.100000000000009</v>
      </c>
      <c r="N3256">
        <v>40.1</v>
      </c>
      <c r="O3256">
        <v>599</v>
      </c>
      <c r="P3256">
        <v>52.42</v>
      </c>
      <c r="Q3256">
        <v>-1.5</v>
      </c>
      <c r="R3256" s="7">
        <v>14.932</v>
      </c>
      <c r="S3256" s="8">
        <v>465260</v>
      </c>
      <c r="T3256">
        <v>5</v>
      </c>
      <c r="U3256" s="9">
        <v>15.6</v>
      </c>
      <c r="V3256" s="9">
        <v>15.646000000000001</v>
      </c>
      <c r="W3256" s="9">
        <v>14.843999999999999</v>
      </c>
      <c r="X3256" s="9">
        <v>16.423999999999999</v>
      </c>
      <c r="Y3256" s="9">
        <v>16.718</v>
      </c>
    </row>
    <row r="3257" spans="1:25" x14ac:dyDescent="0.3">
      <c r="A3257" t="s">
        <v>3528</v>
      </c>
      <c r="B3257" t="s">
        <v>3529</v>
      </c>
      <c r="C3257" t="s">
        <v>3547</v>
      </c>
      <c r="D3257" t="s">
        <v>29</v>
      </c>
      <c r="E3257" s="52">
        <f>Transportation!E3257/1000000</f>
        <v>6.72E-6</v>
      </c>
      <c r="F3257" s="55">
        <f t="shared" si="356"/>
        <v>1.6246153846153864E-6</v>
      </c>
      <c r="G3257" s="57">
        <f t="shared" si="357"/>
        <v>1.6246153846153863E-7</v>
      </c>
      <c r="H3257" s="4">
        <f t="shared" si="358"/>
        <v>2.584615384615387E-8</v>
      </c>
      <c r="I3257">
        <v>173100</v>
      </c>
      <c r="J3257">
        <f t="shared" si="360"/>
        <v>1.1477719237435009</v>
      </c>
      <c r="K3257" s="50">
        <f t="shared" si="361"/>
        <v>392.25351607297421</v>
      </c>
      <c r="L3257" s="53">
        <f t="shared" si="359"/>
        <v>4.0519581546440682</v>
      </c>
      <c r="M3257">
        <v>29.900000000000002</v>
      </c>
      <c r="N3257">
        <v>31.6</v>
      </c>
      <c r="O3257">
        <v>633</v>
      </c>
      <c r="P3257">
        <v>51.13</v>
      </c>
      <c r="Q3257">
        <v>-0.18</v>
      </c>
      <c r="R3257" s="7">
        <v>19.991</v>
      </c>
      <c r="S3257" s="8">
        <v>207180</v>
      </c>
      <c r="T3257">
        <v>4</v>
      </c>
      <c r="U3257" s="9">
        <v>13.195</v>
      </c>
      <c r="V3257" s="9">
        <v>13.154</v>
      </c>
      <c r="W3257" s="9">
        <v>12.698</v>
      </c>
      <c r="X3257" s="9">
        <v>12.872999999999999</v>
      </c>
      <c r="Y3257" s="9">
        <v>13.199</v>
      </c>
    </row>
    <row r="3258" spans="1:25" x14ac:dyDescent="0.3">
      <c r="A3258" t="s">
        <v>3528</v>
      </c>
      <c r="B3258" t="s">
        <v>3529</v>
      </c>
      <c r="C3258" t="s">
        <v>3548</v>
      </c>
      <c r="D3258" t="s">
        <v>29</v>
      </c>
      <c r="E3258" s="52">
        <f>Transportation!E3258/1000000</f>
        <v>6.9999999999999999E-6</v>
      </c>
      <c r="F3258" s="55">
        <f t="shared" si="356"/>
        <v>1.6923076923076941E-6</v>
      </c>
      <c r="G3258" s="57">
        <f t="shared" si="357"/>
        <v>1.6923076923076941E-7</v>
      </c>
      <c r="H3258" s="4">
        <f t="shared" si="358"/>
        <v>2.6923076923076948E-8</v>
      </c>
      <c r="I3258">
        <v>235400</v>
      </c>
      <c r="J3258">
        <f t="shared" si="360"/>
        <v>0.87917427782497881</v>
      </c>
      <c r="K3258" s="50">
        <f t="shared" si="361"/>
        <v>533.42852503511347</v>
      </c>
      <c r="L3258" s="53">
        <f t="shared" si="359"/>
        <v>4.2207897444209053</v>
      </c>
      <c r="M3258">
        <v>54.900000000000006</v>
      </c>
      <c r="N3258">
        <v>31.8</v>
      </c>
      <c r="O3258">
        <v>604</v>
      </c>
      <c r="P3258">
        <v>52.92</v>
      </c>
      <c r="Q3258">
        <v>-1.47</v>
      </c>
      <c r="R3258" s="7">
        <v>19.012</v>
      </c>
      <c r="S3258" s="8">
        <v>366940</v>
      </c>
      <c r="T3258">
        <v>5</v>
      </c>
      <c r="U3258" s="9">
        <v>13.846</v>
      </c>
      <c r="V3258" s="9">
        <v>13.811999999999999</v>
      </c>
      <c r="W3258" s="9">
        <v>13.249000000000001</v>
      </c>
      <c r="X3258" s="9">
        <v>13.849</v>
      </c>
      <c r="Y3258" s="9">
        <v>14.695</v>
      </c>
    </row>
    <row r="3259" spans="1:25" x14ac:dyDescent="0.3">
      <c r="A3259" t="s">
        <v>3528</v>
      </c>
      <c r="B3259" t="s">
        <v>3529</v>
      </c>
      <c r="C3259" t="s">
        <v>3549</v>
      </c>
      <c r="D3259" t="s">
        <v>29</v>
      </c>
      <c r="E3259" s="52">
        <f>Transportation!E3259/1000000</f>
        <v>4.34E-6</v>
      </c>
      <c r="F3259" s="55">
        <f t="shared" si="356"/>
        <v>1.0492307692307703E-6</v>
      </c>
      <c r="G3259" s="57">
        <f t="shared" si="357"/>
        <v>1.0492307692307703E-7</v>
      </c>
      <c r="H3259" s="4">
        <f t="shared" si="358"/>
        <v>1.6692307692307709E-8</v>
      </c>
      <c r="I3259">
        <v>155000</v>
      </c>
      <c r="J3259">
        <f t="shared" si="360"/>
        <v>0.82783049999999991</v>
      </c>
      <c r="K3259" s="50">
        <f t="shared" si="361"/>
        <v>351.23798377418257</v>
      </c>
      <c r="L3259" s="53">
        <f t="shared" si="359"/>
        <v>2.6168896415409608</v>
      </c>
      <c r="M3259">
        <v>29.700000000000003</v>
      </c>
      <c r="N3259">
        <v>28.400000000000002</v>
      </c>
      <c r="O3259">
        <v>910</v>
      </c>
      <c r="P3259">
        <v>56.48</v>
      </c>
      <c r="Q3259">
        <v>-2.96</v>
      </c>
      <c r="R3259" s="7">
        <v>31.986000000000001</v>
      </c>
      <c r="S3259">
        <v>0</v>
      </c>
      <c r="T3259">
        <v>3</v>
      </c>
      <c r="U3259" s="9" t="s">
        <v>3975</v>
      </c>
      <c r="V3259" s="9">
        <v>0</v>
      </c>
      <c r="W3259" s="9" t="s">
        <v>3975</v>
      </c>
      <c r="X3259" s="9" t="s">
        <v>3975</v>
      </c>
      <c r="Y3259" s="9" t="s">
        <v>3975</v>
      </c>
    </row>
    <row r="3260" spans="1:25" x14ac:dyDescent="0.3">
      <c r="A3260" t="s">
        <v>3528</v>
      </c>
      <c r="B3260" t="s">
        <v>3529</v>
      </c>
      <c r="C3260" t="s">
        <v>3550</v>
      </c>
      <c r="D3260" t="s">
        <v>29</v>
      </c>
      <c r="E3260" s="52">
        <f>Transportation!E3260/1000000</f>
        <v>6.0700000000000003E-6</v>
      </c>
      <c r="F3260" s="55">
        <f t="shared" si="356"/>
        <v>1.4674725274725291E-6</v>
      </c>
      <c r="G3260" s="57">
        <f t="shared" si="357"/>
        <v>1.4674725274725291E-7</v>
      </c>
      <c r="H3260" s="4">
        <f t="shared" si="358"/>
        <v>2.3346153846153871E-8</v>
      </c>
      <c r="I3260">
        <v>105300</v>
      </c>
      <c r="J3260">
        <f t="shared" si="360"/>
        <v>1.7042908475783478</v>
      </c>
      <c r="K3260" s="50">
        <f t="shared" si="361"/>
        <v>238.6152238156221</v>
      </c>
      <c r="L3260" s="53">
        <f t="shared" si="359"/>
        <v>3.6600276783764136</v>
      </c>
      <c r="M3260">
        <v>14.200000000000001</v>
      </c>
      <c r="N3260">
        <v>28</v>
      </c>
      <c r="O3260">
        <v>633</v>
      </c>
      <c r="P3260">
        <v>50.79</v>
      </c>
      <c r="Q3260">
        <v>0.28999999999999998</v>
      </c>
      <c r="R3260" s="7">
        <v>22.632999999999999</v>
      </c>
      <c r="S3260" s="8">
        <v>109940</v>
      </c>
      <c r="T3260">
        <v>4</v>
      </c>
      <c r="U3260" s="9">
        <v>13.843</v>
      </c>
      <c r="V3260" s="9">
        <v>10.986000000000001</v>
      </c>
      <c r="W3260" s="9">
        <v>13.6</v>
      </c>
      <c r="X3260" s="9">
        <v>13.699</v>
      </c>
      <c r="Y3260" s="9">
        <v>13.849</v>
      </c>
    </row>
    <row r="3261" spans="1:25" x14ac:dyDescent="0.3">
      <c r="A3261" t="s">
        <v>3528</v>
      </c>
      <c r="B3261" t="s">
        <v>3529</v>
      </c>
      <c r="C3261" t="s">
        <v>3551</v>
      </c>
      <c r="D3261" t="s">
        <v>29</v>
      </c>
      <c r="E3261" s="52">
        <f>Transportation!E3261/1000000</f>
        <v>1.1E-5</v>
      </c>
      <c r="F3261" s="55">
        <f t="shared" si="356"/>
        <v>2.6593406593406621E-6</v>
      </c>
      <c r="G3261" s="57">
        <f t="shared" si="357"/>
        <v>2.6593406593406619E-7</v>
      </c>
      <c r="H3261" s="4">
        <f t="shared" si="358"/>
        <v>4.2307692307692347E-8</v>
      </c>
      <c r="I3261">
        <v>449000</v>
      </c>
      <c r="J3261">
        <f t="shared" si="360"/>
        <v>0.72431876391982186</v>
      </c>
      <c r="K3261" s="50">
        <f t="shared" si="361"/>
        <v>1017.4571271910193</v>
      </c>
      <c r="L3261" s="53">
        <f t="shared" si="359"/>
        <v>6.6326695983757089</v>
      </c>
      <c r="M3261">
        <v>58.7</v>
      </c>
      <c r="N3261">
        <v>58.6</v>
      </c>
      <c r="O3261">
        <v>719</v>
      </c>
      <c r="P3261">
        <v>55.93</v>
      </c>
      <c r="Q3261">
        <v>-3.22</v>
      </c>
      <c r="R3261" s="7">
        <v>12.279</v>
      </c>
      <c r="S3261" s="8">
        <v>471940</v>
      </c>
      <c r="T3261">
        <v>5</v>
      </c>
      <c r="U3261" s="9">
        <v>9.7484999999999999</v>
      </c>
      <c r="V3261" s="9">
        <v>9.8645999999999994</v>
      </c>
      <c r="W3261" s="9">
        <v>9.3919999999999995</v>
      </c>
      <c r="X3261" s="9">
        <v>9.4951000000000008</v>
      </c>
      <c r="Y3261" s="9">
        <v>10.725</v>
      </c>
    </row>
    <row r="3262" spans="1:25" x14ac:dyDescent="0.3">
      <c r="A3262" t="s">
        <v>3528</v>
      </c>
      <c r="B3262" t="s">
        <v>3529</v>
      </c>
      <c r="C3262" t="s">
        <v>3552</v>
      </c>
      <c r="D3262" t="s">
        <v>29</v>
      </c>
      <c r="E3262" s="52">
        <f>Transportation!E3262/1000000</f>
        <v>2.52E-6</v>
      </c>
      <c r="F3262" s="55">
        <f t="shared" si="356"/>
        <v>6.0923076923076983E-7</v>
      </c>
      <c r="G3262" s="57">
        <f t="shared" si="357"/>
        <v>6.0923076923076991E-8</v>
      </c>
      <c r="H3262" s="4">
        <f t="shared" si="358"/>
        <v>9.6923076923077022E-9</v>
      </c>
      <c r="I3262">
        <v>105500</v>
      </c>
      <c r="J3262">
        <f t="shared" si="360"/>
        <v>0.70620611374407583</v>
      </c>
      <c r="K3262" s="50">
        <f t="shared" si="361"/>
        <v>239.06843411726621</v>
      </c>
      <c r="L3262" s="53">
        <f t="shared" si="359"/>
        <v>1.5194843079915259</v>
      </c>
      <c r="M3262">
        <v>24.3</v>
      </c>
      <c r="N3262">
        <v>21.400000000000002</v>
      </c>
      <c r="O3262">
        <v>1170</v>
      </c>
      <c r="P3262">
        <v>50.72</v>
      </c>
      <c r="Q3262">
        <v>-3.52</v>
      </c>
      <c r="R3262" s="7">
        <v>54.578000000000003</v>
      </c>
      <c r="S3262" s="8">
        <v>134500</v>
      </c>
      <c r="T3262">
        <v>3</v>
      </c>
      <c r="U3262" s="9">
        <v>15.134</v>
      </c>
      <c r="V3262" s="9">
        <v>15.268000000000001</v>
      </c>
      <c r="W3262" s="9">
        <v>15.090999999999999</v>
      </c>
      <c r="X3262" s="9">
        <v>15.685</v>
      </c>
      <c r="Y3262" s="9">
        <v>15.782999999999999</v>
      </c>
    </row>
    <row r="3263" spans="1:25" x14ac:dyDescent="0.3">
      <c r="A3263" t="s">
        <v>3528</v>
      </c>
      <c r="B3263" t="s">
        <v>3529</v>
      </c>
      <c r="C3263" t="s">
        <v>3553</v>
      </c>
      <c r="D3263" t="s">
        <v>29</v>
      </c>
      <c r="E3263" s="52">
        <f>Transportation!E3263/1000000</f>
        <v>5.7999999999999995E-6</v>
      </c>
      <c r="F3263" s="55">
        <f t="shared" si="356"/>
        <v>1.4021978021978035E-6</v>
      </c>
      <c r="G3263" s="57">
        <f t="shared" si="357"/>
        <v>1.4021978021978034E-7</v>
      </c>
      <c r="H3263" s="4">
        <f t="shared" si="358"/>
        <v>2.2307692307692326E-8</v>
      </c>
      <c r="I3263">
        <v>230800</v>
      </c>
      <c r="J3263">
        <f t="shared" si="360"/>
        <v>0.74297736135181969</v>
      </c>
      <c r="K3263" s="50">
        <f t="shared" si="361"/>
        <v>523.00468809729898</v>
      </c>
      <c r="L3263" s="53">
        <f t="shared" si="359"/>
        <v>3.4972257882344633</v>
      </c>
      <c r="M3263">
        <v>51.400000000000006</v>
      </c>
      <c r="N3263">
        <v>32.200000000000003</v>
      </c>
      <c r="O3263">
        <v>736</v>
      </c>
      <c r="P3263">
        <v>51.37</v>
      </c>
      <c r="Q3263">
        <v>0.53</v>
      </c>
      <c r="R3263" s="7">
        <v>22.861000000000001</v>
      </c>
      <c r="S3263" s="8">
        <v>286680</v>
      </c>
      <c r="T3263">
        <v>5</v>
      </c>
      <c r="U3263" s="9">
        <v>16.274999999999999</v>
      </c>
      <c r="V3263" s="9">
        <v>16.292999999999999</v>
      </c>
      <c r="W3263" s="9">
        <v>15.586</v>
      </c>
      <c r="X3263" s="9">
        <v>16.276</v>
      </c>
      <c r="Y3263" s="9">
        <v>17.209</v>
      </c>
    </row>
    <row r="3264" spans="1:25" x14ac:dyDescent="0.3">
      <c r="A3264" t="s">
        <v>3528</v>
      </c>
      <c r="B3264" t="s">
        <v>3529</v>
      </c>
      <c r="C3264" t="s">
        <v>3554</v>
      </c>
      <c r="D3264" t="s">
        <v>29</v>
      </c>
      <c r="E3264" s="52">
        <f>Transportation!E3264/1000000</f>
        <v>1.5100000000000001E-5</v>
      </c>
      <c r="F3264" s="55">
        <f t="shared" si="356"/>
        <v>3.6505494505494547E-6</v>
      </c>
      <c r="G3264" s="57">
        <f t="shared" si="357"/>
        <v>3.6505494505494549E-7</v>
      </c>
      <c r="H3264" s="4">
        <f t="shared" si="358"/>
        <v>5.8076923076923135E-8</v>
      </c>
      <c r="I3264">
        <v>1171000</v>
      </c>
      <c r="J3264">
        <f t="shared" si="360"/>
        <v>0.38124437446626813</v>
      </c>
      <c r="K3264" s="50">
        <f t="shared" si="361"/>
        <v>2653.5463161262437</v>
      </c>
      <c r="L3264" s="53">
        <f t="shared" si="359"/>
        <v>9.1048464486793801</v>
      </c>
      <c r="M3264">
        <v>245</v>
      </c>
      <c r="N3264">
        <v>74.8</v>
      </c>
      <c r="O3264">
        <v>635</v>
      </c>
      <c r="P3264">
        <v>55.85</v>
      </c>
      <c r="Q3264">
        <v>-4.22</v>
      </c>
      <c r="R3264" s="7">
        <v>8.4986999999999995</v>
      </c>
      <c r="S3264" s="8">
        <v>1367600</v>
      </c>
      <c r="T3264">
        <v>17</v>
      </c>
      <c r="U3264" s="9">
        <v>10.282</v>
      </c>
      <c r="V3264" s="9">
        <v>9.9977999999999998</v>
      </c>
      <c r="W3264" s="9">
        <v>7.6246</v>
      </c>
      <c r="X3264" s="9">
        <v>9.4436</v>
      </c>
      <c r="Y3264" s="9">
        <v>10.928000000000001</v>
      </c>
    </row>
    <row r="3265" spans="1:25" x14ac:dyDescent="0.3">
      <c r="A3265" t="s">
        <v>3528</v>
      </c>
      <c r="B3265" t="s">
        <v>3529</v>
      </c>
      <c r="C3265" t="s">
        <v>3555</v>
      </c>
      <c r="D3265" t="s">
        <v>29</v>
      </c>
      <c r="E3265" s="52">
        <f>Transportation!E3265/1000000</f>
        <v>6.4699999999999999E-6</v>
      </c>
      <c r="F3265" s="55">
        <f t="shared" si="356"/>
        <v>1.5641758241758258E-6</v>
      </c>
      <c r="G3265" s="57">
        <f t="shared" si="357"/>
        <v>1.5641758241758257E-7</v>
      </c>
      <c r="H3265" s="4">
        <f t="shared" si="358"/>
        <v>2.4884615384615407E-8</v>
      </c>
      <c r="I3265">
        <v>135200</v>
      </c>
      <c r="J3265">
        <f t="shared" si="360"/>
        <v>1.4148518953402367</v>
      </c>
      <c r="K3265" s="50">
        <f t="shared" si="361"/>
        <v>306.37016391141606</v>
      </c>
      <c r="L3265" s="53">
        <f t="shared" si="359"/>
        <v>3.901215663771894</v>
      </c>
      <c r="M3265">
        <v>23.200000000000003</v>
      </c>
      <c r="N3265">
        <v>28</v>
      </c>
      <c r="O3265">
        <v>590</v>
      </c>
      <c r="P3265">
        <v>51.86</v>
      </c>
      <c r="Q3265">
        <v>-2.23</v>
      </c>
      <c r="R3265" s="7">
        <v>21.03</v>
      </c>
      <c r="S3265" s="8">
        <v>140410</v>
      </c>
      <c r="T3265">
        <v>2</v>
      </c>
      <c r="U3265" s="9">
        <v>14.396000000000001</v>
      </c>
      <c r="V3265" s="9">
        <v>14.39</v>
      </c>
      <c r="W3265" s="9">
        <v>14.347</v>
      </c>
      <c r="X3265" s="9">
        <v>14.372</v>
      </c>
      <c r="Y3265" s="9">
        <v>14.397</v>
      </c>
    </row>
    <row r="3266" spans="1:25" x14ac:dyDescent="0.3">
      <c r="A3266" t="s">
        <v>3528</v>
      </c>
      <c r="B3266" t="s">
        <v>3529</v>
      </c>
      <c r="C3266" t="s">
        <v>3556</v>
      </c>
      <c r="D3266" t="s">
        <v>29</v>
      </c>
      <c r="E3266" s="52">
        <f>Transportation!E3266/1000000</f>
        <v>7.2899999999999997E-6</v>
      </c>
      <c r="F3266" s="55">
        <f t="shared" ref="F3266:F3305" si="362">0.241758241758242*E3266</f>
        <v>1.7624175824175842E-6</v>
      </c>
      <c r="G3266" s="57">
        <f t="shared" ref="G3266:G3305" si="363">0.0241758241758242*E3266</f>
        <v>1.7624175824175842E-7</v>
      </c>
      <c r="H3266" s="4">
        <f t="shared" ref="H3266:H3305" si="364">0.00384615384615385*E3266</f>
        <v>2.8038461538461565E-8</v>
      </c>
      <c r="I3266">
        <v>138600</v>
      </c>
      <c r="J3266">
        <f t="shared" si="360"/>
        <v>1.5550619318181818</v>
      </c>
      <c r="K3266" s="50">
        <f t="shared" si="361"/>
        <v>314.07473903936585</v>
      </c>
      <c r="L3266" s="53">
        <f t="shared" ref="L3266:L3305" si="365">(J3266/10)*K3266*0.09</f>
        <v>4.3956510338326282</v>
      </c>
      <c r="M3266">
        <v>13.100000000000001</v>
      </c>
      <c r="N3266">
        <v>38.300000000000004</v>
      </c>
      <c r="O3266">
        <v>751</v>
      </c>
      <c r="P3266">
        <v>53.56</v>
      </c>
      <c r="Q3266">
        <v>-0.11</v>
      </c>
      <c r="R3266" s="7">
        <v>19.638000000000002</v>
      </c>
      <c r="S3266">
        <v>52529</v>
      </c>
      <c r="T3266">
        <v>2</v>
      </c>
      <c r="U3266" s="9">
        <v>15.685</v>
      </c>
      <c r="V3266" s="9">
        <v>10.004</v>
      </c>
      <c r="W3266" s="9">
        <v>15.685</v>
      </c>
      <c r="X3266" s="9">
        <v>15.685</v>
      </c>
      <c r="Y3266" s="9">
        <v>15.685</v>
      </c>
    </row>
    <row r="3267" spans="1:25" x14ac:dyDescent="0.3">
      <c r="A3267" t="s">
        <v>3528</v>
      </c>
      <c r="B3267" t="s">
        <v>3529</v>
      </c>
      <c r="C3267" t="s">
        <v>3557</v>
      </c>
      <c r="D3267" t="s">
        <v>29</v>
      </c>
      <c r="E3267" s="52">
        <f>Transportation!E3267/1000000</f>
        <v>5.1399999999999999E-6</v>
      </c>
      <c r="F3267" s="55">
        <f t="shared" si="362"/>
        <v>1.2426373626373639E-6</v>
      </c>
      <c r="G3267" s="57">
        <f t="shared" si="363"/>
        <v>1.2426373626373639E-7</v>
      </c>
      <c r="H3267" s="4">
        <f t="shared" si="364"/>
        <v>1.9769230769230788E-8</v>
      </c>
      <c r="I3267">
        <v>125700</v>
      </c>
      <c r="J3267">
        <f t="shared" ref="J3267:J3305" si="366">((591307500000)*E3267)/(20*I3267)</f>
        <v>1.2089580548926013</v>
      </c>
      <c r="K3267" s="50">
        <f t="shared" si="361"/>
        <v>284.84267458332096</v>
      </c>
      <c r="L3267" s="53">
        <f t="shared" si="365"/>
        <v>3.0992656123319211</v>
      </c>
      <c r="M3267">
        <v>20.400000000000002</v>
      </c>
      <c r="N3267">
        <v>27.8</v>
      </c>
      <c r="O3267">
        <v>743</v>
      </c>
      <c r="P3267">
        <v>50.87</v>
      </c>
      <c r="Q3267">
        <v>0.56000000000000005</v>
      </c>
      <c r="R3267" s="7">
        <v>26.736999999999998</v>
      </c>
      <c r="S3267">
        <v>60149</v>
      </c>
      <c r="T3267">
        <v>2</v>
      </c>
      <c r="U3267" s="9">
        <v>14.247999999999999</v>
      </c>
      <c r="V3267" s="9">
        <v>13.03</v>
      </c>
      <c r="W3267" s="9">
        <v>14.247999999999999</v>
      </c>
      <c r="X3267" s="9">
        <v>14.247999999999999</v>
      </c>
      <c r="Y3267" s="9">
        <v>14.247999999999999</v>
      </c>
    </row>
    <row r="3268" spans="1:25" x14ac:dyDescent="0.3">
      <c r="A3268" t="s">
        <v>3528</v>
      </c>
      <c r="B3268" t="s">
        <v>3529</v>
      </c>
      <c r="C3268" t="s">
        <v>3558</v>
      </c>
      <c r="D3268" t="s">
        <v>29</v>
      </c>
      <c r="E3268" s="52">
        <f>Transportation!E3268/1000000</f>
        <v>6.0200000000000008E-6</v>
      </c>
      <c r="F3268" s="55">
        <f t="shared" si="362"/>
        <v>1.4553846153846172E-6</v>
      </c>
      <c r="G3268" s="57">
        <f t="shared" si="363"/>
        <v>1.455384615384617E-7</v>
      </c>
      <c r="H3268" s="4">
        <f t="shared" si="364"/>
        <v>2.3153846153846178E-8</v>
      </c>
      <c r="I3268">
        <v>118000</v>
      </c>
      <c r="J3268">
        <f t="shared" si="366"/>
        <v>1.5083352330508477</v>
      </c>
      <c r="K3268" s="50">
        <f t="shared" si="361"/>
        <v>267.39407797002286</v>
      </c>
      <c r="L3268" s="53">
        <f t="shared" si="365"/>
        <v>3.6298791802019785</v>
      </c>
      <c r="M3268">
        <v>18.3</v>
      </c>
      <c r="N3268">
        <v>27.6</v>
      </c>
      <c r="O3268">
        <v>611</v>
      </c>
      <c r="P3268">
        <v>51.63</v>
      </c>
      <c r="Q3268">
        <v>-0.75</v>
      </c>
      <c r="R3268" s="7">
        <v>22.13</v>
      </c>
      <c r="S3268">
        <v>73418</v>
      </c>
      <c r="T3268">
        <v>2</v>
      </c>
      <c r="U3268" s="9">
        <v>13.553000000000001</v>
      </c>
      <c r="V3268" s="9">
        <v>13.603999999999999</v>
      </c>
      <c r="W3268" s="9">
        <v>13.55</v>
      </c>
      <c r="X3268" s="9">
        <v>13.973000000000001</v>
      </c>
      <c r="Y3268" s="9">
        <v>14.397</v>
      </c>
    </row>
    <row r="3269" spans="1:25" x14ac:dyDescent="0.3">
      <c r="A3269" t="s">
        <v>3528</v>
      </c>
      <c r="B3269" t="s">
        <v>3529</v>
      </c>
      <c r="C3269" t="s">
        <v>3559</v>
      </c>
      <c r="D3269" t="s">
        <v>29</v>
      </c>
      <c r="E3269" s="52">
        <f>Transportation!E3269/1000000</f>
        <v>6.3500000000000002E-6</v>
      </c>
      <c r="F3269" s="55">
        <f t="shared" si="362"/>
        <v>1.5351648351648368E-6</v>
      </c>
      <c r="G3269" s="57">
        <f t="shared" si="363"/>
        <v>1.5351648351648367E-7</v>
      </c>
      <c r="H3269" s="4">
        <f t="shared" si="364"/>
        <v>2.4423076923076946E-8</v>
      </c>
      <c r="I3269">
        <v>146200</v>
      </c>
      <c r="J3269">
        <f t="shared" si="366"/>
        <v>1.2841322246922025</v>
      </c>
      <c r="K3269" s="50">
        <f t="shared" si="361"/>
        <v>331.29673050184186</v>
      </c>
      <c r="L3269" s="53">
        <f t="shared" si="365"/>
        <v>3.828859268153249</v>
      </c>
      <c r="M3269">
        <v>24.700000000000003</v>
      </c>
      <c r="N3269">
        <v>29.400000000000002</v>
      </c>
      <c r="O3269">
        <v>637</v>
      </c>
      <c r="P3269">
        <v>53.65</v>
      </c>
      <c r="Q3269">
        <v>-1.78</v>
      </c>
      <c r="R3269" s="7">
        <v>21.654</v>
      </c>
      <c r="S3269" s="8">
        <v>127200</v>
      </c>
      <c r="T3269">
        <v>2</v>
      </c>
      <c r="U3269" s="9">
        <v>13.337</v>
      </c>
      <c r="V3269" s="9">
        <v>13.087</v>
      </c>
      <c r="W3269" s="9">
        <v>11.993</v>
      </c>
      <c r="X3269" s="9">
        <v>12.821</v>
      </c>
      <c r="Y3269" s="9">
        <v>13.648999999999999</v>
      </c>
    </row>
    <row r="3270" spans="1:25" x14ac:dyDescent="0.3">
      <c r="A3270" t="s">
        <v>3528</v>
      </c>
      <c r="B3270" t="s">
        <v>3529</v>
      </c>
      <c r="C3270" t="s">
        <v>3560</v>
      </c>
      <c r="D3270" t="s">
        <v>29</v>
      </c>
      <c r="E3270" s="52">
        <f>Transportation!E3270/1000000</f>
        <v>3.8700000000000002E-6</v>
      </c>
      <c r="F3270" s="55">
        <f t="shared" si="362"/>
        <v>9.356043956043966E-7</v>
      </c>
      <c r="G3270" s="57">
        <f t="shared" si="363"/>
        <v>9.3560439560439657E-8</v>
      </c>
      <c r="H3270" s="4">
        <f t="shared" si="364"/>
        <v>1.4884615384615399E-8</v>
      </c>
      <c r="I3270">
        <v>140400</v>
      </c>
      <c r="J3270">
        <f t="shared" si="366"/>
        <v>0.81494302884615377</v>
      </c>
      <c r="K3270" s="50">
        <f t="shared" si="361"/>
        <v>318.1536317541628</v>
      </c>
      <c r="L3270" s="53">
        <f t="shared" si="365"/>
        <v>2.333493758701271</v>
      </c>
      <c r="M3270">
        <v>34</v>
      </c>
      <c r="N3270">
        <v>24.1</v>
      </c>
      <c r="O3270">
        <v>850</v>
      </c>
      <c r="P3270">
        <v>52.06</v>
      </c>
      <c r="Q3270">
        <v>1.1499999999999999</v>
      </c>
      <c r="R3270" s="7">
        <v>35.307000000000002</v>
      </c>
      <c r="S3270" s="8">
        <v>137510</v>
      </c>
      <c r="T3270">
        <v>3</v>
      </c>
      <c r="U3270" s="9">
        <v>14.696</v>
      </c>
      <c r="V3270" s="9">
        <v>14.734999999999999</v>
      </c>
      <c r="W3270" s="9">
        <v>14.695</v>
      </c>
      <c r="X3270" s="9">
        <v>14.744999999999999</v>
      </c>
      <c r="Y3270" s="9">
        <v>15.289</v>
      </c>
    </row>
    <row r="3271" spans="1:25" x14ac:dyDescent="0.3">
      <c r="A3271" t="s">
        <v>3528</v>
      </c>
      <c r="B3271" t="s">
        <v>3529</v>
      </c>
      <c r="C3271" t="s">
        <v>3561</v>
      </c>
      <c r="D3271" t="s">
        <v>29</v>
      </c>
      <c r="E3271" s="52">
        <f>Transportation!E3271/1000000</f>
        <v>7.7700000000000001E-6</v>
      </c>
      <c r="F3271" s="55">
        <f t="shared" si="362"/>
        <v>1.8784615384615405E-6</v>
      </c>
      <c r="G3271" s="57">
        <f t="shared" si="363"/>
        <v>1.8784615384615404E-7</v>
      </c>
      <c r="H3271" s="4">
        <f t="shared" si="364"/>
        <v>2.9884615384615412E-8</v>
      </c>
      <c r="I3271">
        <v>302300</v>
      </c>
      <c r="J3271">
        <f t="shared" si="366"/>
        <v>0.75991718078068149</v>
      </c>
      <c r="K3271" s="50">
        <f t="shared" si="361"/>
        <v>685.0273709350671</v>
      </c>
      <c r="L3271" s="53">
        <f t="shared" si="365"/>
        <v>4.6850766163072048</v>
      </c>
      <c r="M3271">
        <v>74.400000000000006</v>
      </c>
      <c r="N3271">
        <v>35</v>
      </c>
      <c r="O3271">
        <v>603</v>
      </c>
      <c r="P3271">
        <v>53.76</v>
      </c>
      <c r="Q3271">
        <v>-0.35</v>
      </c>
      <c r="R3271" s="7">
        <v>17.210999999999999</v>
      </c>
      <c r="S3271" s="8">
        <v>264430</v>
      </c>
      <c r="T3271">
        <v>4</v>
      </c>
      <c r="U3271" s="9">
        <v>15.782</v>
      </c>
      <c r="V3271" s="9">
        <v>15.561999999999999</v>
      </c>
      <c r="W3271" s="9">
        <v>15.090999999999999</v>
      </c>
      <c r="X3271" s="9">
        <v>15.487</v>
      </c>
      <c r="Y3271" s="9">
        <v>15.833</v>
      </c>
    </row>
    <row r="3272" spans="1:25" x14ac:dyDescent="0.3">
      <c r="A3272" t="s">
        <v>3528</v>
      </c>
      <c r="B3272" t="s">
        <v>3529</v>
      </c>
      <c r="C3272" t="s">
        <v>3562</v>
      </c>
      <c r="D3272" t="s">
        <v>29</v>
      </c>
      <c r="E3272" s="52">
        <f>Transportation!E3272/1000000</f>
        <v>1.7800000000000002E-5</v>
      </c>
      <c r="F3272" s="55">
        <f t="shared" si="362"/>
        <v>4.3032967032967084E-6</v>
      </c>
      <c r="G3272" s="57">
        <f t="shared" si="363"/>
        <v>4.3032967032967082E-7</v>
      </c>
      <c r="H3272" s="4">
        <f t="shared" si="364"/>
        <v>6.8461538461538538E-8</v>
      </c>
      <c r="I3272">
        <v>1494000</v>
      </c>
      <c r="J3272">
        <f t="shared" si="366"/>
        <v>0.35225145582329326</v>
      </c>
      <c r="K3272" s="50">
        <f t="shared" ref="K3272:K3305" si="367">I3272*CVDGBR</f>
        <v>3385.4809532814761</v>
      </c>
      <c r="L3272" s="53">
        <f t="shared" si="365"/>
        <v>10.732865350098875</v>
      </c>
      <c r="M3272">
        <v>265</v>
      </c>
      <c r="N3272">
        <v>91.800000000000011</v>
      </c>
      <c r="O3272">
        <v>635</v>
      </c>
      <c r="P3272">
        <v>53.77</v>
      </c>
      <c r="Q3272">
        <v>-1.61</v>
      </c>
      <c r="R3272" s="7">
        <v>6.9134000000000002</v>
      </c>
      <c r="S3272" s="8">
        <v>1148100</v>
      </c>
      <c r="T3272">
        <v>14</v>
      </c>
      <c r="U3272" s="9">
        <v>15.346</v>
      </c>
      <c r="V3272" s="9">
        <v>14.917999999999999</v>
      </c>
      <c r="W3272" s="9">
        <v>11.638999999999999</v>
      </c>
      <c r="X3272" s="9">
        <v>14.223000000000001</v>
      </c>
      <c r="Y3272" s="9">
        <v>16.276</v>
      </c>
    </row>
    <row r="3273" spans="1:25" x14ac:dyDescent="0.3">
      <c r="A3273" t="s">
        <v>3528</v>
      </c>
      <c r="B3273" t="s">
        <v>3529</v>
      </c>
      <c r="C3273" t="s">
        <v>3563</v>
      </c>
      <c r="D3273" t="s">
        <v>29</v>
      </c>
      <c r="E3273" s="52">
        <f>Transportation!E3273/1000000</f>
        <v>1.0200000000000001E-5</v>
      </c>
      <c r="F3273" s="55">
        <f t="shared" si="362"/>
        <v>2.4659340659340687E-6</v>
      </c>
      <c r="G3273" s="57">
        <f t="shared" si="363"/>
        <v>2.4659340659340688E-7</v>
      </c>
      <c r="H3273" s="4">
        <f t="shared" si="364"/>
        <v>3.9230769230769267E-8</v>
      </c>
      <c r="I3273">
        <v>438700</v>
      </c>
      <c r="J3273">
        <f t="shared" si="366"/>
        <v>0.68741013220879876</v>
      </c>
      <c r="K3273" s="50">
        <f t="shared" si="367"/>
        <v>994.11679665634767</v>
      </c>
      <c r="L3273" s="53">
        <f t="shared" si="365"/>
        <v>6.1502936275847473</v>
      </c>
      <c r="M3273">
        <v>90.4</v>
      </c>
      <c r="N3273">
        <v>46.2</v>
      </c>
      <c r="O3273">
        <v>599</v>
      </c>
      <c r="P3273">
        <v>52.63</v>
      </c>
      <c r="Q3273">
        <v>-1.1299999999999999</v>
      </c>
      <c r="R3273" s="7">
        <v>12.978</v>
      </c>
      <c r="S3273" s="8">
        <v>449160</v>
      </c>
      <c r="T3273">
        <v>5</v>
      </c>
      <c r="U3273" s="9">
        <v>16.277999999999999</v>
      </c>
      <c r="V3273" s="9">
        <v>16.045000000000002</v>
      </c>
      <c r="W3273" s="9">
        <v>15.289</v>
      </c>
      <c r="X3273" s="9">
        <v>16.03</v>
      </c>
      <c r="Y3273" s="9">
        <v>16.324999999999999</v>
      </c>
    </row>
    <row r="3274" spans="1:25" x14ac:dyDescent="0.3">
      <c r="A3274" t="s">
        <v>3528</v>
      </c>
      <c r="B3274" t="s">
        <v>3529</v>
      </c>
      <c r="C3274" t="s">
        <v>3564</v>
      </c>
      <c r="D3274" t="s">
        <v>29</v>
      </c>
      <c r="E3274" s="52">
        <f>Transportation!E3274/1000000</f>
        <v>4.2000000000000004E-6</v>
      </c>
      <c r="F3274" s="55">
        <f t="shared" si="362"/>
        <v>1.0153846153846165E-6</v>
      </c>
      <c r="G3274" s="57">
        <f t="shared" si="363"/>
        <v>1.0153846153846166E-7</v>
      </c>
      <c r="H3274" s="4">
        <f t="shared" si="364"/>
        <v>1.6153846153846171E-8</v>
      </c>
      <c r="I3274">
        <v>103600</v>
      </c>
      <c r="J3274">
        <f t="shared" si="366"/>
        <v>1.198596283783784</v>
      </c>
      <c r="K3274" s="50">
        <f t="shared" si="367"/>
        <v>234.7629362516472</v>
      </c>
      <c r="L3274" s="53">
        <f t="shared" si="365"/>
        <v>2.5324738466525436</v>
      </c>
      <c r="M3274">
        <v>32.300000000000004</v>
      </c>
      <c r="N3274">
        <v>18.2</v>
      </c>
      <c r="O3274">
        <v>599</v>
      </c>
      <c r="P3274">
        <v>53.22</v>
      </c>
      <c r="Q3274">
        <v>-0.56000000000000005</v>
      </c>
      <c r="R3274" s="7">
        <v>32.83</v>
      </c>
      <c r="S3274" s="8">
        <v>119500</v>
      </c>
      <c r="T3274">
        <v>5</v>
      </c>
      <c r="U3274" s="9">
        <v>16.234999999999999</v>
      </c>
      <c r="V3274" s="9">
        <v>16.276</v>
      </c>
      <c r="W3274" s="9">
        <v>15.882</v>
      </c>
      <c r="X3274" s="9">
        <v>16.227</v>
      </c>
      <c r="Y3274" s="9">
        <v>16.472999999999999</v>
      </c>
    </row>
    <row r="3275" spans="1:25" x14ac:dyDescent="0.3">
      <c r="A3275" t="s">
        <v>3528</v>
      </c>
      <c r="B3275" t="s">
        <v>3529</v>
      </c>
      <c r="C3275" t="s">
        <v>400</v>
      </c>
      <c r="D3275" t="s">
        <v>29</v>
      </c>
      <c r="E3275" s="52">
        <f>Transportation!E3275/1000000</f>
        <v>3.6000000000000001E-5</v>
      </c>
      <c r="F3275" s="55">
        <f t="shared" si="362"/>
        <v>8.703296703296712E-6</v>
      </c>
      <c r="G3275" s="57">
        <f t="shared" si="363"/>
        <v>8.7032967032967126E-7</v>
      </c>
      <c r="H3275" s="4">
        <f t="shared" si="364"/>
        <v>1.384615384615386E-7</v>
      </c>
      <c r="I3275">
        <v>8468000</v>
      </c>
      <c r="J3275">
        <f t="shared" si="366"/>
        <v>0.12569124940954179</v>
      </c>
      <c r="K3275" s="50">
        <f t="shared" si="367"/>
        <v>19188.92417161147</v>
      </c>
      <c r="L3275" s="53">
        <f t="shared" si="365"/>
        <v>21.706918685593223</v>
      </c>
      <c r="M3275">
        <v>1440</v>
      </c>
      <c r="N3275">
        <v>223</v>
      </c>
      <c r="O3275">
        <v>640</v>
      </c>
      <c r="P3275">
        <v>51.51</v>
      </c>
      <c r="Q3275">
        <v>-0.14000000000000001</v>
      </c>
      <c r="R3275" s="7">
        <v>2.8654999999999999</v>
      </c>
      <c r="S3275" s="8">
        <v>9286600</v>
      </c>
      <c r="T3275">
        <v>50</v>
      </c>
      <c r="U3275" s="9">
        <v>17.87</v>
      </c>
      <c r="V3275" s="9">
        <v>17.068999999999999</v>
      </c>
      <c r="W3275" s="9">
        <v>13.4</v>
      </c>
      <c r="X3275" s="9">
        <v>15.956</v>
      </c>
      <c r="Y3275" s="9">
        <v>20.126999999999999</v>
      </c>
    </row>
    <row r="3276" spans="1:25" x14ac:dyDescent="0.3">
      <c r="A3276" t="s">
        <v>3528</v>
      </c>
      <c r="B3276" t="s">
        <v>3529</v>
      </c>
      <c r="C3276" t="s">
        <v>3565</v>
      </c>
      <c r="D3276" t="s">
        <v>29</v>
      </c>
      <c r="E3276" s="52">
        <f>Transportation!E3276/1000000</f>
        <v>7.9000000000000006E-6</v>
      </c>
      <c r="F3276" s="55">
        <f t="shared" si="362"/>
        <v>1.9098901098901119E-6</v>
      </c>
      <c r="G3276" s="57">
        <f t="shared" si="363"/>
        <v>1.9098901098901121E-7</v>
      </c>
      <c r="H3276" s="4">
        <f t="shared" si="364"/>
        <v>3.0384615384615417E-8</v>
      </c>
      <c r="I3276">
        <v>234800</v>
      </c>
      <c r="J3276">
        <f t="shared" si="366"/>
        <v>0.99474643313458266</v>
      </c>
      <c r="K3276" s="50">
        <f t="shared" si="367"/>
        <v>532.06889413018109</v>
      </c>
      <c r="L3276" s="53">
        <f t="shared" si="365"/>
        <v>4.7634627115607353</v>
      </c>
      <c r="M3276">
        <v>45</v>
      </c>
      <c r="N3276">
        <v>35</v>
      </c>
      <c r="O3276">
        <v>590</v>
      </c>
      <c r="P3276">
        <v>51.9</v>
      </c>
      <c r="Q3276">
        <v>-0.45</v>
      </c>
      <c r="R3276" s="7">
        <v>16.84</v>
      </c>
      <c r="S3276" s="8">
        <v>384590</v>
      </c>
      <c r="T3276">
        <v>6</v>
      </c>
      <c r="U3276" s="9">
        <v>14.147</v>
      </c>
      <c r="V3276" s="9">
        <v>14.087999999999999</v>
      </c>
      <c r="W3276" s="9">
        <v>13.148999999999999</v>
      </c>
      <c r="X3276" s="9">
        <v>13.874000000000001</v>
      </c>
      <c r="Y3276" s="9">
        <v>15.19</v>
      </c>
    </row>
    <row r="3277" spans="1:25" x14ac:dyDescent="0.3">
      <c r="A3277" t="s">
        <v>3528</v>
      </c>
      <c r="B3277" t="s">
        <v>3529</v>
      </c>
      <c r="C3277" t="s">
        <v>3566</v>
      </c>
      <c r="D3277" t="s">
        <v>29</v>
      </c>
      <c r="E3277" s="52">
        <f>Transportation!E3277/1000000</f>
        <v>2.4400000000000004E-5</v>
      </c>
      <c r="F3277" s="55">
        <f t="shared" si="362"/>
        <v>5.8989010989011058E-6</v>
      </c>
      <c r="G3277" s="57">
        <f t="shared" si="363"/>
        <v>5.8989010989011058E-7</v>
      </c>
      <c r="H3277" s="4">
        <f t="shared" si="364"/>
        <v>9.3846153846153943E-8</v>
      </c>
      <c r="I3277">
        <v>3402000</v>
      </c>
      <c r="J3277">
        <f t="shared" si="366"/>
        <v>0.21205030864197533</v>
      </c>
      <c r="K3277" s="50">
        <f t="shared" si="367"/>
        <v>7709.1072309662522</v>
      </c>
      <c r="L3277" s="53">
        <f t="shared" si="365"/>
        <v>14.712467109124297</v>
      </c>
      <c r="M3277">
        <v>677</v>
      </c>
      <c r="N3277">
        <v>131</v>
      </c>
      <c r="O3277">
        <v>628</v>
      </c>
      <c r="P3277">
        <v>53.47</v>
      </c>
      <c r="Q3277">
        <v>-2.4700000000000002</v>
      </c>
      <c r="R3277" s="7">
        <v>4.8072999999999997</v>
      </c>
      <c r="S3277" s="8">
        <v>3297200</v>
      </c>
      <c r="T3277">
        <v>31</v>
      </c>
      <c r="U3277" s="9">
        <v>14.919</v>
      </c>
      <c r="V3277" s="9">
        <v>13.731999999999999</v>
      </c>
      <c r="W3277" s="9">
        <v>11.284000000000001</v>
      </c>
      <c r="X3277" s="9">
        <v>13.749000000000001</v>
      </c>
      <c r="Y3277" s="9">
        <v>16.128</v>
      </c>
    </row>
    <row r="3278" spans="1:25" x14ac:dyDescent="0.3">
      <c r="A3278" t="s">
        <v>3528</v>
      </c>
      <c r="B3278" t="s">
        <v>3529</v>
      </c>
      <c r="C3278" t="s">
        <v>3567</v>
      </c>
      <c r="D3278" t="s">
        <v>29</v>
      </c>
      <c r="E3278" s="52">
        <f>Transportation!E3278/1000000</f>
        <v>5.6300000000000003E-6</v>
      </c>
      <c r="F3278" s="55">
        <f t="shared" si="362"/>
        <v>1.3610989010989027E-6</v>
      </c>
      <c r="G3278" s="57">
        <f t="shared" si="363"/>
        <v>1.3610989010989026E-7</v>
      </c>
      <c r="H3278" s="4">
        <f t="shared" si="364"/>
        <v>2.1653846153846174E-8</v>
      </c>
      <c r="I3278">
        <v>157800</v>
      </c>
      <c r="J3278">
        <f t="shared" si="366"/>
        <v>1.0548356226235742</v>
      </c>
      <c r="K3278" s="50">
        <f t="shared" si="367"/>
        <v>357.58292799720004</v>
      </c>
      <c r="L3278" s="53">
        <f t="shared" si="365"/>
        <v>3.3947208944413849</v>
      </c>
      <c r="M3278">
        <v>38.900000000000006</v>
      </c>
      <c r="N3278">
        <v>25.3</v>
      </c>
      <c r="O3278">
        <v>604</v>
      </c>
      <c r="P3278">
        <v>53.14</v>
      </c>
      <c r="Q3278">
        <v>-1.22</v>
      </c>
      <c r="R3278" s="7">
        <v>23.896000000000001</v>
      </c>
      <c r="S3278" s="8">
        <v>254760</v>
      </c>
      <c r="T3278">
        <v>4</v>
      </c>
      <c r="U3278" s="9">
        <v>15.343999999999999</v>
      </c>
      <c r="V3278" s="9">
        <v>15.425000000000001</v>
      </c>
      <c r="W3278" s="9">
        <v>14.645</v>
      </c>
      <c r="X3278" s="9">
        <v>15.510999999999999</v>
      </c>
      <c r="Y3278" s="9">
        <v>16.178000000000001</v>
      </c>
    </row>
    <row r="3279" spans="1:25" x14ac:dyDescent="0.3">
      <c r="A3279" t="s">
        <v>3528</v>
      </c>
      <c r="B3279" t="s">
        <v>3529</v>
      </c>
      <c r="C3279" t="s">
        <v>3568</v>
      </c>
      <c r="D3279" t="s">
        <v>29</v>
      </c>
      <c r="E3279" s="52">
        <f>Transportation!E3279/1000000</f>
        <v>3.2200000000000001E-6</v>
      </c>
      <c r="F3279" s="55">
        <f t="shared" si="362"/>
        <v>7.7846153846153932E-7</v>
      </c>
      <c r="G3279" s="57">
        <f t="shared" si="363"/>
        <v>7.7846153846153932E-8</v>
      </c>
      <c r="H3279" s="4">
        <f t="shared" si="364"/>
        <v>1.2384615384615396E-8</v>
      </c>
      <c r="I3279">
        <v>118900</v>
      </c>
      <c r="J3279">
        <f t="shared" si="366"/>
        <v>0.80067710260723302</v>
      </c>
      <c r="K3279" s="50">
        <f t="shared" si="367"/>
        <v>269.43352432742137</v>
      </c>
      <c r="L3279" s="53">
        <f t="shared" si="365"/>
        <v>1.9415632824336164</v>
      </c>
      <c r="M3279">
        <v>22.5</v>
      </c>
      <c r="N3279">
        <v>25.1</v>
      </c>
      <c r="O3279">
        <v>1150</v>
      </c>
      <c r="P3279">
        <v>51.37</v>
      </c>
      <c r="Q3279">
        <v>1.4</v>
      </c>
      <c r="R3279" s="7">
        <v>45.945</v>
      </c>
      <c r="S3279">
        <v>59989</v>
      </c>
      <c r="T3279">
        <v>2</v>
      </c>
      <c r="U3279" s="9">
        <v>17.111000000000001</v>
      </c>
      <c r="V3279" s="9">
        <v>6.1670999999999996</v>
      </c>
      <c r="W3279" s="9">
        <v>17.111000000000001</v>
      </c>
      <c r="X3279" s="9">
        <v>17.111000000000001</v>
      </c>
      <c r="Y3279" s="9">
        <v>17.111000000000001</v>
      </c>
    </row>
    <row r="3280" spans="1:25" x14ac:dyDescent="0.3">
      <c r="A3280" t="s">
        <v>3528</v>
      </c>
      <c r="B3280" t="s">
        <v>3529</v>
      </c>
      <c r="C3280" t="s">
        <v>3569</v>
      </c>
      <c r="D3280" t="s">
        <v>29</v>
      </c>
      <c r="E3280" s="52">
        <f>Transportation!E3280/1000000</f>
        <v>5.6100000000000005E-6</v>
      </c>
      <c r="F3280" s="55">
        <f t="shared" si="362"/>
        <v>1.3562637362637379E-6</v>
      </c>
      <c r="G3280" s="57">
        <f t="shared" si="363"/>
        <v>1.3562637362637377E-7</v>
      </c>
      <c r="H3280" s="4">
        <f t="shared" si="364"/>
        <v>2.1576923076923099E-8</v>
      </c>
      <c r="I3280">
        <v>365700</v>
      </c>
      <c r="J3280">
        <f t="shared" si="366"/>
        <v>0.4535459495488105</v>
      </c>
      <c r="K3280" s="50">
        <f t="shared" si="367"/>
        <v>828.69503655624885</v>
      </c>
      <c r="L3280" s="53">
        <f t="shared" si="365"/>
        <v>3.3826614951716105</v>
      </c>
      <c r="M3280">
        <v>154</v>
      </c>
      <c r="N3280">
        <v>29.400000000000002</v>
      </c>
      <c r="O3280">
        <v>659</v>
      </c>
      <c r="P3280">
        <v>54.59</v>
      </c>
      <c r="Q3280">
        <v>-1.23</v>
      </c>
      <c r="R3280" s="7">
        <v>22.388999999999999</v>
      </c>
      <c r="S3280" s="8">
        <v>419320</v>
      </c>
      <c r="T3280">
        <v>10</v>
      </c>
      <c r="U3280" s="9">
        <v>12.462999999999999</v>
      </c>
      <c r="V3280" s="9">
        <v>10.678000000000001</v>
      </c>
      <c r="W3280" s="9">
        <v>11.638999999999999</v>
      </c>
      <c r="X3280" s="9">
        <v>12.042999999999999</v>
      </c>
      <c r="Y3280" s="9">
        <v>13.3</v>
      </c>
    </row>
    <row r="3281" spans="1:25" x14ac:dyDescent="0.3">
      <c r="A3281" t="s">
        <v>3528</v>
      </c>
      <c r="B3281" t="s">
        <v>3529</v>
      </c>
      <c r="C3281" t="s">
        <v>3570</v>
      </c>
      <c r="D3281" t="s">
        <v>29</v>
      </c>
      <c r="E3281" s="52">
        <f>Transportation!E3281/1000000</f>
        <v>6.2199999999999997E-6</v>
      </c>
      <c r="F3281" s="55">
        <f t="shared" si="362"/>
        <v>1.5037362637362652E-6</v>
      </c>
      <c r="G3281" s="57">
        <f t="shared" si="363"/>
        <v>1.5037362637362651E-7</v>
      </c>
      <c r="H3281" s="4">
        <f t="shared" si="364"/>
        <v>2.3923076923076944E-8</v>
      </c>
      <c r="I3281">
        <v>181500</v>
      </c>
      <c r="J3281">
        <f t="shared" si="366"/>
        <v>1.0132045867768595</v>
      </c>
      <c r="K3281" s="50">
        <f t="shared" si="367"/>
        <v>411.2883487420267</v>
      </c>
      <c r="L3281" s="53">
        <f t="shared" si="365"/>
        <v>3.750473172899718</v>
      </c>
      <c r="M3281">
        <v>43.5</v>
      </c>
      <c r="N3281">
        <v>27.5</v>
      </c>
      <c r="O3281">
        <v>590</v>
      </c>
      <c r="P3281">
        <v>52.04</v>
      </c>
      <c r="Q3281">
        <v>-0.75</v>
      </c>
      <c r="R3281" s="7">
        <v>21.420999999999999</v>
      </c>
      <c r="S3281" s="8">
        <v>148780</v>
      </c>
      <c r="T3281">
        <v>4</v>
      </c>
      <c r="U3281" s="9">
        <v>15.603</v>
      </c>
      <c r="V3281" s="9">
        <v>15.303000000000001</v>
      </c>
      <c r="W3281" s="9">
        <v>13.949</v>
      </c>
      <c r="X3281" s="9">
        <v>14.842000000000001</v>
      </c>
      <c r="Y3281" s="9">
        <v>15.635</v>
      </c>
    </row>
    <row r="3282" spans="1:25" x14ac:dyDescent="0.3">
      <c r="A3282" t="s">
        <v>3528</v>
      </c>
      <c r="B3282" t="s">
        <v>3529</v>
      </c>
      <c r="C3282" t="s">
        <v>3571</v>
      </c>
      <c r="D3282" t="s">
        <v>29</v>
      </c>
      <c r="E3282" s="52">
        <f>Transportation!E3282/1000000</f>
        <v>8.5400000000000012E-6</v>
      </c>
      <c r="F3282" s="55">
        <f t="shared" si="362"/>
        <v>2.0646153846153872E-6</v>
      </c>
      <c r="G3282" s="57">
        <f t="shared" si="363"/>
        <v>2.064615384615387E-7</v>
      </c>
      <c r="H3282" s="4">
        <f t="shared" si="364"/>
        <v>3.284615384615388E-8</v>
      </c>
      <c r="I3282">
        <v>1064000</v>
      </c>
      <c r="J3282">
        <f t="shared" si="366"/>
        <v>0.23730103618421056</v>
      </c>
      <c r="K3282" s="50">
        <f t="shared" si="367"/>
        <v>2411.0788047466467</v>
      </c>
      <c r="L3282" s="53">
        <f t="shared" si="365"/>
        <v>5.1493634881935044</v>
      </c>
      <c r="M3282">
        <v>266</v>
      </c>
      <c r="N3282">
        <v>65.2</v>
      </c>
      <c r="O3282">
        <v>956</v>
      </c>
      <c r="P3282">
        <v>54.96</v>
      </c>
      <c r="Q3282">
        <v>-1.53</v>
      </c>
      <c r="R3282" s="7">
        <v>14.657999999999999</v>
      </c>
      <c r="S3282" s="8">
        <v>1064100</v>
      </c>
      <c r="T3282">
        <v>13</v>
      </c>
      <c r="U3282" s="9">
        <v>11.741</v>
      </c>
      <c r="V3282" s="9">
        <v>10.436999999999999</v>
      </c>
      <c r="W3282" s="9">
        <v>9.9062999999999999</v>
      </c>
      <c r="X3282" s="9">
        <v>11.587999999999999</v>
      </c>
      <c r="Y3282" s="9">
        <v>12.346</v>
      </c>
    </row>
    <row r="3283" spans="1:25" x14ac:dyDescent="0.3">
      <c r="A3283" t="s">
        <v>3528</v>
      </c>
      <c r="B3283" t="s">
        <v>3529</v>
      </c>
      <c r="C3283" t="s">
        <v>3572</v>
      </c>
      <c r="D3283" t="s">
        <v>29</v>
      </c>
      <c r="E3283" s="52">
        <f>Transportation!E3283/1000000</f>
        <v>5.0000000000000004E-6</v>
      </c>
      <c r="F3283" s="55">
        <f t="shared" si="362"/>
        <v>1.2087912087912101E-6</v>
      </c>
      <c r="G3283" s="57">
        <f t="shared" si="363"/>
        <v>1.2087912087912101E-7</v>
      </c>
      <c r="H3283" s="4">
        <f t="shared" si="364"/>
        <v>1.9230769230769251E-8</v>
      </c>
      <c r="I3283">
        <v>136700</v>
      </c>
      <c r="J3283">
        <f t="shared" si="366"/>
        <v>1.0813963057790785</v>
      </c>
      <c r="K3283" s="50">
        <f t="shared" si="367"/>
        <v>309.76924117374682</v>
      </c>
      <c r="L3283" s="53">
        <f t="shared" si="365"/>
        <v>3.0148498174435039</v>
      </c>
      <c r="M3283">
        <v>27.1</v>
      </c>
      <c r="N3283">
        <v>26.3</v>
      </c>
      <c r="O3283">
        <v>695</v>
      </c>
      <c r="P3283">
        <v>51.58</v>
      </c>
      <c r="Q3283">
        <v>-2.97</v>
      </c>
      <c r="R3283" s="7">
        <v>26.449000000000002</v>
      </c>
      <c r="S3283" s="8">
        <v>191810</v>
      </c>
      <c r="T3283">
        <v>5</v>
      </c>
      <c r="U3283" s="9">
        <v>15.154</v>
      </c>
      <c r="V3283" s="9">
        <v>15.007999999999999</v>
      </c>
      <c r="W3283" s="9">
        <v>13.199</v>
      </c>
      <c r="X3283" s="9">
        <v>14.695</v>
      </c>
      <c r="Y3283" s="9">
        <v>15.19</v>
      </c>
    </row>
    <row r="3284" spans="1:25" x14ac:dyDescent="0.3">
      <c r="A3284" t="s">
        <v>3528</v>
      </c>
      <c r="B3284" t="s">
        <v>3529</v>
      </c>
      <c r="C3284" t="s">
        <v>3573</v>
      </c>
      <c r="D3284" t="s">
        <v>29</v>
      </c>
      <c r="E3284" s="52">
        <f>Transportation!E3284/1000000</f>
        <v>6.4100000000000005E-6</v>
      </c>
      <c r="F3284" s="55">
        <f t="shared" si="362"/>
        <v>1.5496703296703313E-6</v>
      </c>
      <c r="G3284" s="57">
        <f t="shared" si="363"/>
        <v>1.5496703296703313E-7</v>
      </c>
      <c r="H3284" s="4">
        <f t="shared" si="364"/>
        <v>2.4653846153846178E-8</v>
      </c>
      <c r="I3284">
        <v>195700</v>
      </c>
      <c r="J3284">
        <f t="shared" si="366"/>
        <v>0.96839066811446095</v>
      </c>
      <c r="K3284" s="50">
        <f t="shared" si="367"/>
        <v>443.46628015875825</v>
      </c>
      <c r="L3284" s="53">
        <f t="shared" si="365"/>
        <v>3.8650374659625713</v>
      </c>
      <c r="M3284">
        <v>47.300000000000004</v>
      </c>
      <c r="N3284">
        <v>28.5</v>
      </c>
      <c r="O3284">
        <v>590</v>
      </c>
      <c r="P3284">
        <v>52.25</v>
      </c>
      <c r="Q3284">
        <v>-0.89</v>
      </c>
      <c r="R3284" s="7">
        <v>20.722999999999999</v>
      </c>
      <c r="S3284" s="8">
        <v>223290</v>
      </c>
      <c r="T3284">
        <v>3</v>
      </c>
      <c r="U3284" s="9">
        <v>13.731</v>
      </c>
      <c r="V3284" s="9">
        <v>13.686999999999999</v>
      </c>
      <c r="W3284" s="9">
        <v>13.5</v>
      </c>
      <c r="X3284" s="9">
        <v>13.798999999999999</v>
      </c>
      <c r="Y3284" s="9">
        <v>14.247999999999999</v>
      </c>
    </row>
    <row r="3285" spans="1:25" x14ac:dyDescent="0.3">
      <c r="A3285" t="s">
        <v>3528</v>
      </c>
      <c r="B3285" t="s">
        <v>3529</v>
      </c>
      <c r="C3285" t="s">
        <v>3574</v>
      </c>
      <c r="D3285" t="s">
        <v>29</v>
      </c>
      <c r="E3285" s="52">
        <f>Transportation!E3285/1000000</f>
        <v>6.8500000000000005E-6</v>
      </c>
      <c r="F3285" s="55">
        <f t="shared" si="362"/>
        <v>1.6560439560439579E-6</v>
      </c>
      <c r="G3285" s="57">
        <f t="shared" si="363"/>
        <v>1.6560439560439579E-7</v>
      </c>
      <c r="H3285" s="4">
        <f t="shared" si="364"/>
        <v>2.6346153846153875E-8</v>
      </c>
      <c r="I3285">
        <v>193900</v>
      </c>
      <c r="J3285">
        <f t="shared" si="366"/>
        <v>1.0444704422382673</v>
      </c>
      <c r="K3285" s="50">
        <f t="shared" si="367"/>
        <v>439.3873874439613</v>
      </c>
      <c r="L3285" s="53">
        <f t="shared" si="365"/>
        <v>4.1303442498976004</v>
      </c>
      <c r="M3285">
        <v>40.400000000000006</v>
      </c>
      <c r="N3285">
        <v>30.5</v>
      </c>
      <c r="O3285">
        <v>610</v>
      </c>
      <c r="P3285">
        <v>52.64</v>
      </c>
      <c r="Q3285">
        <v>1.28</v>
      </c>
      <c r="R3285" s="7">
        <v>20.010000000000002</v>
      </c>
      <c r="S3285" s="8">
        <v>125970</v>
      </c>
      <c r="T3285">
        <v>2</v>
      </c>
      <c r="U3285" s="9">
        <v>14.984</v>
      </c>
      <c r="V3285" s="9">
        <v>15.095000000000001</v>
      </c>
      <c r="W3285" s="9">
        <v>14.943</v>
      </c>
      <c r="X3285" s="9">
        <v>15.19</v>
      </c>
      <c r="Y3285" s="9">
        <v>15.438000000000001</v>
      </c>
    </row>
    <row r="3286" spans="1:25" x14ac:dyDescent="0.3">
      <c r="A3286" t="s">
        <v>3528</v>
      </c>
      <c r="B3286" t="s">
        <v>3529</v>
      </c>
      <c r="C3286" t="s">
        <v>3575</v>
      </c>
      <c r="D3286" t="s">
        <v>29</v>
      </c>
      <c r="E3286" s="52">
        <f>Transportation!E3286/1000000</f>
        <v>1.2500000000000001E-5</v>
      </c>
      <c r="F3286" s="55">
        <f t="shared" si="362"/>
        <v>3.0219780219780251E-6</v>
      </c>
      <c r="G3286" s="57">
        <f t="shared" si="363"/>
        <v>3.0219780219780254E-7</v>
      </c>
      <c r="H3286" s="4">
        <f t="shared" si="364"/>
        <v>4.8076923076923125E-8</v>
      </c>
      <c r="I3286">
        <v>660900</v>
      </c>
      <c r="J3286">
        <f t="shared" si="366"/>
        <v>0.55918775533363596</v>
      </c>
      <c r="K3286" s="50">
        <f t="shared" si="367"/>
        <v>1497.6334417829501</v>
      </c>
      <c r="L3286" s="53">
        <f t="shared" si="365"/>
        <v>7.5371245436087575</v>
      </c>
      <c r="M3286">
        <v>127</v>
      </c>
      <c r="N3286">
        <v>58.6</v>
      </c>
      <c r="O3286">
        <v>604</v>
      </c>
      <c r="P3286">
        <v>52.96</v>
      </c>
      <c r="Q3286">
        <v>-1.19</v>
      </c>
      <c r="R3286" s="7">
        <v>10.31</v>
      </c>
      <c r="S3286" s="8">
        <v>723170</v>
      </c>
      <c r="T3286">
        <v>10</v>
      </c>
      <c r="U3286" s="9">
        <v>16.266999999999999</v>
      </c>
      <c r="V3286" s="9">
        <v>16.184999999999999</v>
      </c>
      <c r="W3286" s="9">
        <v>14.198</v>
      </c>
      <c r="X3286" s="9">
        <v>15.759</v>
      </c>
      <c r="Y3286" s="9">
        <v>16.62</v>
      </c>
    </row>
    <row r="3287" spans="1:25" x14ac:dyDescent="0.3">
      <c r="A3287" t="s">
        <v>3528</v>
      </c>
      <c r="B3287" t="s">
        <v>3529</v>
      </c>
      <c r="C3287" t="s">
        <v>3576</v>
      </c>
      <c r="D3287" t="s">
        <v>29</v>
      </c>
      <c r="E3287" s="52">
        <f>Transportation!E3287/1000000</f>
        <v>6.9199999999999998E-6</v>
      </c>
      <c r="F3287" s="55">
        <f t="shared" si="362"/>
        <v>1.6729670329670346E-6</v>
      </c>
      <c r="G3287" s="57">
        <f t="shared" si="363"/>
        <v>1.6729670329670347E-7</v>
      </c>
      <c r="H3287" s="4">
        <f t="shared" si="364"/>
        <v>2.661538461538464E-8</v>
      </c>
      <c r="I3287">
        <v>127900</v>
      </c>
      <c r="J3287">
        <f t="shared" si="366"/>
        <v>1.5996277951524629</v>
      </c>
      <c r="K3287" s="50">
        <f t="shared" si="367"/>
        <v>289.82798790140612</v>
      </c>
      <c r="L3287" s="53">
        <f t="shared" si="365"/>
        <v>4.1725521473418086</v>
      </c>
      <c r="M3287">
        <v>18.5</v>
      </c>
      <c r="N3287">
        <v>29.700000000000003</v>
      </c>
      <c r="O3287">
        <v>599</v>
      </c>
      <c r="P3287">
        <v>52.52</v>
      </c>
      <c r="Q3287">
        <v>-1.48</v>
      </c>
      <c r="R3287" s="7">
        <v>20.140999999999998</v>
      </c>
      <c r="S3287" s="8">
        <v>218770</v>
      </c>
      <c r="T3287">
        <v>3</v>
      </c>
      <c r="U3287" s="9">
        <v>15.593</v>
      </c>
      <c r="V3287" s="9">
        <v>15.603999999999999</v>
      </c>
      <c r="W3287" s="9">
        <v>14.843999999999999</v>
      </c>
      <c r="X3287" s="9">
        <v>15.586</v>
      </c>
      <c r="Y3287" s="9">
        <v>15.734</v>
      </c>
    </row>
    <row r="3288" spans="1:25" x14ac:dyDescent="0.3">
      <c r="A3288" t="s">
        <v>3528</v>
      </c>
      <c r="B3288" t="s">
        <v>3529</v>
      </c>
      <c r="C3288" t="s">
        <v>3577</v>
      </c>
      <c r="D3288" t="s">
        <v>29</v>
      </c>
      <c r="E3288" s="52">
        <f>Transportation!E3288/1000000</f>
        <v>6.5799999999999997E-6</v>
      </c>
      <c r="F3288" s="55">
        <f t="shared" si="362"/>
        <v>1.5907692307692324E-6</v>
      </c>
      <c r="G3288" s="57">
        <f t="shared" si="363"/>
        <v>1.5907692307692325E-7</v>
      </c>
      <c r="H3288" s="4">
        <f t="shared" si="364"/>
        <v>2.530769230769233E-8</v>
      </c>
      <c r="I3288">
        <v>140400</v>
      </c>
      <c r="J3288">
        <f t="shared" si="366"/>
        <v>1.3856137286324786</v>
      </c>
      <c r="K3288" s="50">
        <f t="shared" si="367"/>
        <v>318.1536317541628</v>
      </c>
      <c r="L3288" s="53">
        <f t="shared" si="365"/>
        <v>3.9675423597556501</v>
      </c>
      <c r="M3288">
        <v>22.400000000000002</v>
      </c>
      <c r="N3288">
        <v>29.700000000000003</v>
      </c>
      <c r="O3288">
        <v>613</v>
      </c>
      <c r="P3288">
        <v>51.75</v>
      </c>
      <c r="Q3288">
        <v>-1.23</v>
      </c>
      <c r="R3288" s="7">
        <v>20.669</v>
      </c>
      <c r="S3288" s="8">
        <v>179530</v>
      </c>
      <c r="T3288">
        <v>3</v>
      </c>
      <c r="U3288" s="9">
        <v>14.446</v>
      </c>
      <c r="V3288" s="9">
        <v>14.432</v>
      </c>
      <c r="W3288" s="9">
        <v>14.297000000000001</v>
      </c>
      <c r="X3288" s="9">
        <v>14.347</v>
      </c>
      <c r="Y3288" s="9">
        <v>14.446999999999999</v>
      </c>
    </row>
    <row r="3289" spans="1:25" x14ac:dyDescent="0.3">
      <c r="A3289" t="s">
        <v>3528</v>
      </c>
      <c r="B3289" t="s">
        <v>3529</v>
      </c>
      <c r="C3289" t="s">
        <v>3578</v>
      </c>
      <c r="D3289" t="s">
        <v>29</v>
      </c>
      <c r="E3289" s="52">
        <f>Transportation!E3289/1000000</f>
        <v>4.8300000000000003E-6</v>
      </c>
      <c r="F3289" s="55">
        <f t="shared" si="362"/>
        <v>1.167692307692309E-6</v>
      </c>
      <c r="G3289" s="57">
        <f t="shared" si="363"/>
        <v>1.167692307692309E-7</v>
      </c>
      <c r="H3289" s="4">
        <f t="shared" si="364"/>
        <v>1.8576923076923095E-8</v>
      </c>
      <c r="I3289">
        <v>136100</v>
      </c>
      <c r="J3289">
        <f t="shared" si="366"/>
        <v>1.0492341017634093</v>
      </c>
      <c r="K3289" s="50">
        <f t="shared" si="367"/>
        <v>308.4096102688145</v>
      </c>
      <c r="L3289" s="53">
        <f t="shared" si="365"/>
        <v>2.9123449236504242</v>
      </c>
      <c r="M3289">
        <v>40.400000000000006</v>
      </c>
      <c r="N3289">
        <v>21.400000000000002</v>
      </c>
      <c r="O3289">
        <v>603</v>
      </c>
      <c r="P3289">
        <v>52.58</v>
      </c>
      <c r="Q3289">
        <v>-0.26</v>
      </c>
      <c r="R3289" s="7">
        <v>28.187999999999999</v>
      </c>
      <c r="S3289">
        <v>95370</v>
      </c>
      <c r="T3289">
        <v>4</v>
      </c>
      <c r="U3289" s="9">
        <v>13.18</v>
      </c>
      <c r="V3289" s="9">
        <v>13.292</v>
      </c>
      <c r="W3289" s="9">
        <v>13.148999999999999</v>
      </c>
      <c r="X3289" s="9">
        <v>13.423999999999999</v>
      </c>
      <c r="Y3289" s="9">
        <v>14.397</v>
      </c>
    </row>
    <row r="3290" spans="1:25" x14ac:dyDescent="0.3">
      <c r="A3290" t="s">
        <v>3528</v>
      </c>
      <c r="B3290" t="s">
        <v>3529</v>
      </c>
      <c r="C3290" t="s">
        <v>3579</v>
      </c>
      <c r="D3290" t="s">
        <v>29</v>
      </c>
      <c r="E3290" s="52">
        <f>Transportation!E3290/1000000</f>
        <v>7.6699999999999994E-6</v>
      </c>
      <c r="F3290" s="55">
        <f t="shared" si="362"/>
        <v>1.8542857142857161E-6</v>
      </c>
      <c r="G3290" s="57">
        <f t="shared" si="363"/>
        <v>1.8542857142857161E-7</v>
      </c>
      <c r="H3290" s="4">
        <f t="shared" si="364"/>
        <v>2.9500000000000026E-8</v>
      </c>
      <c r="I3290">
        <v>243900</v>
      </c>
      <c r="J3290">
        <f t="shared" si="366"/>
        <v>0.92975164514145126</v>
      </c>
      <c r="K3290" s="50">
        <f t="shared" si="367"/>
        <v>552.68996285498793</v>
      </c>
      <c r="L3290" s="53">
        <f t="shared" si="365"/>
        <v>4.6247796199583338</v>
      </c>
      <c r="M3290">
        <v>34.4</v>
      </c>
      <c r="N3290">
        <v>41.6</v>
      </c>
      <c r="O3290">
        <v>718</v>
      </c>
      <c r="P3290">
        <v>50.39</v>
      </c>
      <c r="Q3290">
        <v>-4.1399999999999997</v>
      </c>
      <c r="R3290" s="7">
        <v>17.266999999999999</v>
      </c>
      <c r="S3290" s="8">
        <v>173430</v>
      </c>
      <c r="T3290">
        <v>6</v>
      </c>
      <c r="U3290" s="9">
        <v>16.172999999999998</v>
      </c>
      <c r="V3290" s="9">
        <v>6.6116999999999999</v>
      </c>
      <c r="W3290" s="9">
        <v>16.03</v>
      </c>
      <c r="X3290" s="9">
        <v>16.152999999999999</v>
      </c>
      <c r="Y3290" s="9">
        <v>17.062000000000001</v>
      </c>
    </row>
    <row r="3291" spans="1:25" x14ac:dyDescent="0.3">
      <c r="A3291" t="s">
        <v>3528</v>
      </c>
      <c r="B3291" t="s">
        <v>3529</v>
      </c>
      <c r="C3291" t="s">
        <v>3580</v>
      </c>
      <c r="D3291" t="s">
        <v>29</v>
      </c>
      <c r="E3291" s="52">
        <f>Transportation!E3291/1000000</f>
        <v>1.0200000000000001E-5</v>
      </c>
      <c r="F3291" s="55">
        <f t="shared" si="362"/>
        <v>2.4659340659340687E-6</v>
      </c>
      <c r="G3291" s="57">
        <f t="shared" si="363"/>
        <v>2.4659340659340688E-7</v>
      </c>
      <c r="H3291" s="4">
        <f t="shared" si="364"/>
        <v>3.9230769230769267E-8</v>
      </c>
      <c r="I3291">
        <v>438800</v>
      </c>
      <c r="J3291">
        <f t="shared" si="366"/>
        <v>0.68725347538742021</v>
      </c>
      <c r="K3291" s="50">
        <f t="shared" si="367"/>
        <v>994.34340180716981</v>
      </c>
      <c r="L3291" s="53">
        <f t="shared" si="365"/>
        <v>6.1502936275847473</v>
      </c>
      <c r="M3291">
        <v>73.400000000000006</v>
      </c>
      <c r="N3291">
        <v>51.2</v>
      </c>
      <c r="O3291">
        <v>648</v>
      </c>
      <c r="P3291">
        <v>50.84</v>
      </c>
      <c r="Q3291">
        <v>-1.0900000000000001</v>
      </c>
      <c r="R3291" s="7">
        <v>12.645</v>
      </c>
      <c r="S3291" s="8">
        <v>440890</v>
      </c>
      <c r="T3291">
        <v>8</v>
      </c>
      <c r="U3291" s="9">
        <v>15.113</v>
      </c>
      <c r="V3291" s="9">
        <v>12.909000000000001</v>
      </c>
      <c r="W3291" s="9">
        <v>13.699</v>
      </c>
      <c r="X3291" s="9">
        <v>14.917999999999999</v>
      </c>
      <c r="Y3291" s="9">
        <v>15.438000000000001</v>
      </c>
    </row>
    <row r="3292" spans="1:25" x14ac:dyDescent="0.3">
      <c r="A3292" t="s">
        <v>3528</v>
      </c>
      <c r="B3292" t="s">
        <v>3529</v>
      </c>
      <c r="C3292" t="s">
        <v>3581</v>
      </c>
      <c r="D3292" t="s">
        <v>29</v>
      </c>
      <c r="E3292" s="52">
        <f>Transportation!E3292/1000000</f>
        <v>1.0100000000000002E-5</v>
      </c>
      <c r="F3292" s="55">
        <f t="shared" si="362"/>
        <v>2.4417582417582445E-6</v>
      </c>
      <c r="G3292" s="57">
        <f t="shared" si="363"/>
        <v>2.4417582417582445E-7</v>
      </c>
      <c r="H3292" s="4">
        <f t="shared" si="364"/>
        <v>3.8846153846153888E-8</v>
      </c>
      <c r="I3292">
        <v>263800</v>
      </c>
      <c r="J3292">
        <f t="shared" si="366"/>
        <v>1.1319571171341927</v>
      </c>
      <c r="K3292" s="50">
        <f t="shared" si="367"/>
        <v>597.78438786857657</v>
      </c>
      <c r="L3292" s="53">
        <f t="shared" si="365"/>
        <v>6.089996631235878</v>
      </c>
      <c r="M3292">
        <v>31.8</v>
      </c>
      <c r="N3292">
        <v>46.7</v>
      </c>
      <c r="O3292">
        <v>636</v>
      </c>
      <c r="P3292">
        <v>53.76</v>
      </c>
      <c r="Q3292">
        <v>-2.7</v>
      </c>
      <c r="R3292" s="7">
        <v>13.616</v>
      </c>
      <c r="S3292" s="8">
        <v>124310</v>
      </c>
      <c r="T3292">
        <v>2</v>
      </c>
      <c r="U3292" s="9">
        <v>11.472</v>
      </c>
      <c r="V3292" s="9">
        <v>11.468</v>
      </c>
      <c r="W3292" s="9">
        <v>11.335000000000001</v>
      </c>
      <c r="X3292" s="9">
        <v>11.461</v>
      </c>
      <c r="Y3292" s="9">
        <v>11.587999999999999</v>
      </c>
    </row>
    <row r="3293" spans="1:25" x14ac:dyDescent="0.3">
      <c r="A3293" t="s">
        <v>3528</v>
      </c>
      <c r="B3293" t="s">
        <v>3529</v>
      </c>
      <c r="C3293" t="s">
        <v>3582</v>
      </c>
      <c r="D3293" t="s">
        <v>29</v>
      </c>
      <c r="E3293" s="52">
        <f>Transportation!E3293/1000000</f>
        <v>1.1400000000000001E-5</v>
      </c>
      <c r="F3293" s="55">
        <f t="shared" si="362"/>
        <v>2.7560439560439591E-6</v>
      </c>
      <c r="G3293" s="57">
        <f t="shared" si="363"/>
        <v>2.7560439560439593E-7</v>
      </c>
      <c r="H3293" s="4">
        <f t="shared" si="364"/>
        <v>4.3846153846153893E-8</v>
      </c>
      <c r="I3293">
        <v>366300</v>
      </c>
      <c r="J3293">
        <f t="shared" si="366"/>
        <v>0.92013452088452097</v>
      </c>
      <c r="K3293" s="50">
        <f t="shared" si="367"/>
        <v>830.05466746118111</v>
      </c>
      <c r="L3293" s="53">
        <f t="shared" si="365"/>
        <v>6.8738575837711879</v>
      </c>
      <c r="M3293">
        <v>46.7</v>
      </c>
      <c r="N3293">
        <v>53.6</v>
      </c>
      <c r="O3293">
        <v>611</v>
      </c>
      <c r="P3293">
        <v>51.44</v>
      </c>
      <c r="Q3293">
        <v>-0.94</v>
      </c>
      <c r="R3293" s="7">
        <v>11.396000000000001</v>
      </c>
      <c r="S3293" s="8">
        <v>257340</v>
      </c>
      <c r="T3293">
        <v>3</v>
      </c>
      <c r="U3293" s="9">
        <v>14.444000000000001</v>
      </c>
      <c r="V3293" s="9">
        <v>14.388</v>
      </c>
      <c r="W3293" s="9">
        <v>13.648999999999999</v>
      </c>
      <c r="X3293" s="9">
        <v>14.446999999999999</v>
      </c>
      <c r="Y3293" s="9">
        <v>14.496</v>
      </c>
    </row>
    <row r="3294" spans="1:25" x14ac:dyDescent="0.3">
      <c r="A3294" t="s">
        <v>3528</v>
      </c>
      <c r="B3294" t="s">
        <v>3529</v>
      </c>
      <c r="C3294" t="s">
        <v>3583</v>
      </c>
      <c r="D3294" t="s">
        <v>29</v>
      </c>
      <c r="E3294" s="52">
        <f>Transportation!E3294/1000000</f>
        <v>8.390000000000001E-6</v>
      </c>
      <c r="F3294" s="55">
        <f t="shared" si="362"/>
        <v>2.0283516483516507E-6</v>
      </c>
      <c r="G3294" s="57">
        <f t="shared" si="363"/>
        <v>2.0283516483516508E-7</v>
      </c>
      <c r="H3294" s="4">
        <f t="shared" si="364"/>
        <v>3.2269230769230804E-8</v>
      </c>
      <c r="I3294">
        <v>640000</v>
      </c>
      <c r="J3294">
        <f t="shared" si="366"/>
        <v>0.38758358789062508</v>
      </c>
      <c r="K3294" s="50">
        <f t="shared" si="367"/>
        <v>1450.2729652611411</v>
      </c>
      <c r="L3294" s="53">
        <f t="shared" si="365"/>
        <v>5.0589179936702005</v>
      </c>
      <c r="M3294">
        <v>232</v>
      </c>
      <c r="N3294">
        <v>42</v>
      </c>
      <c r="O3294">
        <v>620</v>
      </c>
      <c r="P3294">
        <v>53.45</v>
      </c>
      <c r="Q3294">
        <v>-1.36</v>
      </c>
      <c r="R3294" s="7">
        <v>14.747</v>
      </c>
      <c r="S3294" s="8">
        <v>938020</v>
      </c>
      <c r="T3294">
        <v>16</v>
      </c>
      <c r="U3294" s="9">
        <v>14.491</v>
      </c>
      <c r="V3294" s="9">
        <v>14.666</v>
      </c>
      <c r="W3294" s="9">
        <v>13.798999999999999</v>
      </c>
      <c r="X3294" s="9">
        <v>14.769</v>
      </c>
      <c r="Y3294" s="9">
        <v>16.472999999999999</v>
      </c>
    </row>
    <row r="3295" spans="1:25" x14ac:dyDescent="0.3">
      <c r="A3295" t="s">
        <v>3528</v>
      </c>
      <c r="B3295" t="s">
        <v>3529</v>
      </c>
      <c r="C3295" t="s">
        <v>3584</v>
      </c>
      <c r="D3295" t="s">
        <v>29</v>
      </c>
      <c r="E3295" s="52">
        <f>Transportation!E3295/1000000</f>
        <v>8.8599999999999999E-6</v>
      </c>
      <c r="F3295" s="55">
        <f t="shared" si="362"/>
        <v>2.1419780219780243E-6</v>
      </c>
      <c r="G3295" s="57">
        <f t="shared" si="363"/>
        <v>2.1419780219780241E-7</v>
      </c>
      <c r="H3295" s="4">
        <f t="shared" si="364"/>
        <v>3.4076923076923112E-8</v>
      </c>
      <c r="I3295">
        <v>301500</v>
      </c>
      <c r="J3295">
        <f t="shared" si="366"/>
        <v>0.86881997512437814</v>
      </c>
      <c r="K3295" s="50">
        <f t="shared" si="367"/>
        <v>683.21452972849067</v>
      </c>
      <c r="L3295" s="53">
        <f t="shared" si="365"/>
        <v>5.3423138765098885</v>
      </c>
      <c r="M3295">
        <v>47.300000000000004</v>
      </c>
      <c r="N3295">
        <v>43.800000000000004</v>
      </c>
      <c r="O3295">
        <v>648</v>
      </c>
      <c r="P3295">
        <v>50.92</v>
      </c>
      <c r="Q3295">
        <v>-1.4</v>
      </c>
      <c r="R3295" s="7">
        <v>14.782</v>
      </c>
      <c r="S3295" s="8">
        <v>297580</v>
      </c>
      <c r="T3295">
        <v>5</v>
      </c>
      <c r="U3295" s="9">
        <v>14.231</v>
      </c>
      <c r="V3295" s="9">
        <v>12.814</v>
      </c>
      <c r="W3295" s="9">
        <v>13.199</v>
      </c>
      <c r="X3295" s="9">
        <v>13.974</v>
      </c>
      <c r="Y3295" s="9">
        <v>14.347</v>
      </c>
    </row>
    <row r="3296" spans="1:25" x14ac:dyDescent="0.3">
      <c r="A3296" t="s">
        <v>3528</v>
      </c>
      <c r="B3296" t="s">
        <v>3529</v>
      </c>
      <c r="C3296" t="s">
        <v>3585</v>
      </c>
      <c r="D3296" t="s">
        <v>29</v>
      </c>
      <c r="E3296" s="52">
        <f>Transportation!E3296/1000000</f>
        <v>7.6900000000000009E-6</v>
      </c>
      <c r="F3296" s="55">
        <f t="shared" si="362"/>
        <v>1.8591208791208813E-6</v>
      </c>
      <c r="G3296" s="57">
        <f t="shared" si="363"/>
        <v>1.8591208791208812E-7</v>
      </c>
      <c r="H3296" s="4">
        <f t="shared" si="364"/>
        <v>2.9576923076923108E-8</v>
      </c>
      <c r="I3296">
        <v>370800</v>
      </c>
      <c r="J3296">
        <f t="shared" si="366"/>
        <v>0.61315462176375413</v>
      </c>
      <c r="K3296" s="50">
        <f t="shared" si="367"/>
        <v>840.25189924817357</v>
      </c>
      <c r="L3296" s="53">
        <f t="shared" si="365"/>
        <v>4.636839019228109</v>
      </c>
      <c r="M3296">
        <v>73.600000000000009</v>
      </c>
      <c r="N3296">
        <v>43.2</v>
      </c>
      <c r="O3296">
        <v>736</v>
      </c>
      <c r="P3296">
        <v>51.57</v>
      </c>
      <c r="Q3296">
        <v>0.57999999999999996</v>
      </c>
      <c r="R3296" s="7">
        <v>17.023</v>
      </c>
      <c r="S3296" s="8">
        <v>610530</v>
      </c>
      <c r="T3296">
        <v>9</v>
      </c>
      <c r="U3296" s="9">
        <v>16.885000000000002</v>
      </c>
      <c r="V3296" s="9">
        <v>16.712</v>
      </c>
      <c r="W3296" s="9">
        <v>15.141</v>
      </c>
      <c r="X3296" s="9">
        <v>16.521999999999998</v>
      </c>
      <c r="Y3296" s="9">
        <v>17.356000000000002</v>
      </c>
    </row>
    <row r="3297" spans="1:25" x14ac:dyDescent="0.3">
      <c r="A3297" t="s">
        <v>3528</v>
      </c>
      <c r="B3297" t="s">
        <v>3529</v>
      </c>
      <c r="C3297" t="s">
        <v>3586</v>
      </c>
      <c r="D3297" t="s">
        <v>29</v>
      </c>
      <c r="E3297" s="52">
        <f>Transportation!E3297/1000000</f>
        <v>6.1500000000000004E-6</v>
      </c>
      <c r="F3297" s="55">
        <f t="shared" si="362"/>
        <v>1.4868131868131886E-6</v>
      </c>
      <c r="G3297" s="57">
        <f t="shared" si="363"/>
        <v>1.4868131868131883E-7</v>
      </c>
      <c r="H3297" s="4">
        <f t="shared" si="364"/>
        <v>2.3653846153846179E-8</v>
      </c>
      <c r="I3297">
        <v>115900</v>
      </c>
      <c r="J3297">
        <f t="shared" si="366"/>
        <v>1.5688270599654877</v>
      </c>
      <c r="K3297" s="50">
        <f t="shared" si="367"/>
        <v>262.63536980275973</v>
      </c>
      <c r="L3297" s="53">
        <f t="shared" si="365"/>
        <v>3.7082652754555094</v>
      </c>
      <c r="M3297">
        <v>17.600000000000001</v>
      </c>
      <c r="N3297">
        <v>27.6</v>
      </c>
      <c r="O3297">
        <v>628</v>
      </c>
      <c r="P3297">
        <v>53.65</v>
      </c>
      <c r="Q3297">
        <v>-2.99</v>
      </c>
      <c r="R3297" s="7">
        <v>22.771000000000001</v>
      </c>
      <c r="S3297">
        <v>47291</v>
      </c>
      <c r="T3297">
        <v>2</v>
      </c>
      <c r="U3297" s="9">
        <v>11.182</v>
      </c>
      <c r="V3297" s="9">
        <v>6.5115999999999996</v>
      </c>
      <c r="W3297" s="9">
        <v>11.182</v>
      </c>
      <c r="X3297" s="9">
        <v>11.182</v>
      </c>
      <c r="Y3297" s="9">
        <v>11.182</v>
      </c>
    </row>
    <row r="3298" spans="1:25" x14ac:dyDescent="0.3">
      <c r="A3298" t="s">
        <v>3528</v>
      </c>
      <c r="B3298" t="s">
        <v>3529</v>
      </c>
      <c r="C3298" t="s">
        <v>3587</v>
      </c>
      <c r="D3298" t="s">
        <v>29</v>
      </c>
      <c r="E3298" s="52">
        <f>Transportation!E3298/1000000</f>
        <v>9.3000000000000007E-6</v>
      </c>
      <c r="F3298" s="55">
        <f t="shared" si="362"/>
        <v>2.2483516483516507E-6</v>
      </c>
      <c r="G3298" s="57">
        <f t="shared" si="363"/>
        <v>2.2483516483516509E-7</v>
      </c>
      <c r="H3298" s="4">
        <f t="shared" si="364"/>
        <v>3.5769230769230809E-8</v>
      </c>
      <c r="I3298">
        <v>363000</v>
      </c>
      <c r="J3298">
        <f t="shared" si="366"/>
        <v>0.75746002066115703</v>
      </c>
      <c r="K3298" s="50">
        <f t="shared" si="367"/>
        <v>822.5766974840534</v>
      </c>
      <c r="L3298" s="53">
        <f t="shared" si="365"/>
        <v>5.6076206604449164</v>
      </c>
      <c r="M3298">
        <v>73.600000000000009</v>
      </c>
      <c r="N3298">
        <v>42.300000000000004</v>
      </c>
      <c r="O3298">
        <v>599</v>
      </c>
      <c r="P3298">
        <v>53.02</v>
      </c>
      <c r="Q3298">
        <v>-2.19</v>
      </c>
      <c r="R3298" s="7">
        <v>14.166</v>
      </c>
      <c r="S3298" s="8">
        <v>322100</v>
      </c>
      <c r="T3298">
        <v>5</v>
      </c>
      <c r="U3298" s="9">
        <v>13.045999999999999</v>
      </c>
      <c r="V3298" s="9">
        <v>12.946999999999999</v>
      </c>
      <c r="W3298" s="9">
        <v>12.396000000000001</v>
      </c>
      <c r="X3298" s="9">
        <v>12.597</v>
      </c>
      <c r="Y3298" s="9">
        <v>13.148999999999999</v>
      </c>
    </row>
    <row r="3299" spans="1:25" x14ac:dyDescent="0.3">
      <c r="A3299" t="s">
        <v>3528</v>
      </c>
      <c r="B3299" t="s">
        <v>3529</v>
      </c>
      <c r="C3299" t="s">
        <v>3588</v>
      </c>
      <c r="D3299" t="s">
        <v>29</v>
      </c>
      <c r="E3299" s="52">
        <f>Transportation!E3299/1000000</f>
        <v>5.6300000000000003E-6</v>
      </c>
      <c r="F3299" s="55">
        <f t="shared" si="362"/>
        <v>1.3610989010989027E-6</v>
      </c>
      <c r="G3299" s="57">
        <f t="shared" si="363"/>
        <v>1.3610989010989026E-7</v>
      </c>
      <c r="H3299" s="4">
        <f t="shared" si="364"/>
        <v>2.1653846153846174E-8</v>
      </c>
      <c r="I3299">
        <v>270800</v>
      </c>
      <c r="J3299">
        <f t="shared" si="366"/>
        <v>0.61467157034711961</v>
      </c>
      <c r="K3299" s="50">
        <f t="shared" si="367"/>
        <v>613.64674842612033</v>
      </c>
      <c r="L3299" s="53">
        <f t="shared" si="365"/>
        <v>3.3947208944413849</v>
      </c>
      <c r="M3299">
        <v>28.200000000000003</v>
      </c>
      <c r="N3299">
        <v>51</v>
      </c>
      <c r="O3299">
        <v>1220</v>
      </c>
      <c r="P3299">
        <v>51.64</v>
      </c>
      <c r="Q3299">
        <v>-3.95</v>
      </c>
      <c r="R3299" s="7">
        <v>23.88</v>
      </c>
      <c r="S3299">
        <v>84548</v>
      </c>
      <c r="T3299">
        <v>3</v>
      </c>
      <c r="U3299" s="9">
        <v>12.645</v>
      </c>
      <c r="V3299" s="9">
        <v>12.624000000000001</v>
      </c>
      <c r="W3299" s="9">
        <v>12.446</v>
      </c>
      <c r="X3299" s="9">
        <v>12.497</v>
      </c>
      <c r="Y3299" s="9">
        <v>12.647</v>
      </c>
    </row>
    <row r="3300" spans="1:25" x14ac:dyDescent="0.3">
      <c r="A3300" t="s">
        <v>3528</v>
      </c>
      <c r="B3300" t="s">
        <v>3529</v>
      </c>
      <c r="C3300" t="s">
        <v>3589</v>
      </c>
      <c r="D3300" t="s">
        <v>29</v>
      </c>
      <c r="E3300" s="52">
        <f>Transportation!E3300/1000000</f>
        <v>6.3900000000000007E-6</v>
      </c>
      <c r="F3300" s="55">
        <f t="shared" si="362"/>
        <v>1.5448351648351665E-6</v>
      </c>
      <c r="G3300" s="57">
        <f t="shared" si="363"/>
        <v>1.5448351648351665E-7</v>
      </c>
      <c r="H3300" s="4">
        <f t="shared" si="364"/>
        <v>2.4576923076923103E-8</v>
      </c>
      <c r="I3300">
        <v>154400</v>
      </c>
      <c r="J3300">
        <f t="shared" si="366"/>
        <v>1.223592916126943</v>
      </c>
      <c r="K3300" s="50">
        <f t="shared" si="367"/>
        <v>349.87835286925025</v>
      </c>
      <c r="L3300" s="53">
        <f t="shared" si="365"/>
        <v>3.8529780666927973</v>
      </c>
      <c r="M3300">
        <v>28.6</v>
      </c>
      <c r="N3300">
        <v>28.900000000000002</v>
      </c>
      <c r="O3300">
        <v>615</v>
      </c>
      <c r="P3300">
        <v>51.57</v>
      </c>
      <c r="Q3300">
        <v>-1.79</v>
      </c>
      <c r="R3300" s="7">
        <v>21.306000000000001</v>
      </c>
      <c r="S3300" s="8">
        <v>151130</v>
      </c>
      <c r="T3300">
        <v>4</v>
      </c>
      <c r="U3300" s="9">
        <v>14.486000000000001</v>
      </c>
      <c r="V3300" s="9">
        <v>14.302</v>
      </c>
      <c r="W3300" s="9">
        <v>13.749000000000001</v>
      </c>
      <c r="X3300" s="9">
        <v>14.769</v>
      </c>
      <c r="Y3300" s="9">
        <v>15.24</v>
      </c>
    </row>
    <row r="3301" spans="1:25" x14ac:dyDescent="0.3">
      <c r="A3301" t="s">
        <v>3528</v>
      </c>
      <c r="B3301" t="s">
        <v>3529</v>
      </c>
      <c r="C3301" t="s">
        <v>3590</v>
      </c>
      <c r="D3301" t="s">
        <v>29</v>
      </c>
      <c r="E3301" s="52">
        <f>Transportation!E3301/1000000</f>
        <v>4.8300000000000003E-6</v>
      </c>
      <c r="F3301" s="55">
        <f t="shared" si="362"/>
        <v>1.167692307692309E-6</v>
      </c>
      <c r="G3301" s="57">
        <f t="shared" si="363"/>
        <v>1.167692307692309E-7</v>
      </c>
      <c r="H3301" s="4">
        <f t="shared" si="364"/>
        <v>1.8576923076923095E-8</v>
      </c>
      <c r="I3301">
        <v>136200</v>
      </c>
      <c r="J3301">
        <f t="shared" si="366"/>
        <v>1.0484637389867841</v>
      </c>
      <c r="K3301" s="50">
        <f t="shared" si="367"/>
        <v>308.63621541963659</v>
      </c>
      <c r="L3301" s="53">
        <f t="shared" si="365"/>
        <v>2.9123449236504246</v>
      </c>
      <c r="M3301">
        <v>37.4</v>
      </c>
      <c r="N3301">
        <v>22.3</v>
      </c>
      <c r="O3301">
        <v>615</v>
      </c>
      <c r="P3301">
        <v>52.69</v>
      </c>
      <c r="Q3301">
        <v>-2.46</v>
      </c>
      <c r="R3301" s="7">
        <v>27.623999999999999</v>
      </c>
      <c r="S3301" s="8">
        <v>131510</v>
      </c>
      <c r="T3301">
        <v>4</v>
      </c>
      <c r="U3301" s="9">
        <v>12.551</v>
      </c>
      <c r="V3301" s="9">
        <v>12.493</v>
      </c>
      <c r="W3301" s="9">
        <v>12.042999999999999</v>
      </c>
      <c r="X3301" s="9">
        <v>12.244999999999999</v>
      </c>
      <c r="Y3301" s="9">
        <v>12.597</v>
      </c>
    </row>
    <row r="3302" spans="1:25" x14ac:dyDescent="0.3">
      <c r="A3302" t="s">
        <v>3528</v>
      </c>
      <c r="B3302" t="s">
        <v>3529</v>
      </c>
      <c r="C3302" t="s">
        <v>3591</v>
      </c>
      <c r="D3302" t="s">
        <v>29</v>
      </c>
      <c r="E3302" s="52">
        <f>Transportation!E3302/1000000</f>
        <v>2.5300000000000003E-6</v>
      </c>
      <c r="F3302" s="55">
        <f t="shared" si="362"/>
        <v>6.1164835164835232E-7</v>
      </c>
      <c r="G3302" s="57">
        <f t="shared" si="363"/>
        <v>6.1164835164835234E-8</v>
      </c>
      <c r="H3302" s="4">
        <f t="shared" si="364"/>
        <v>9.7307692307692415E-9</v>
      </c>
      <c r="I3302">
        <v>109600</v>
      </c>
      <c r="J3302">
        <f t="shared" si="366"/>
        <v>0.68248539005474462</v>
      </c>
      <c r="K3302" s="50">
        <f t="shared" si="367"/>
        <v>248.3592453009704</v>
      </c>
      <c r="L3302" s="53">
        <f t="shared" si="365"/>
        <v>1.5255140076264129</v>
      </c>
      <c r="M3302">
        <v>25.900000000000002</v>
      </c>
      <c r="N3302">
        <v>21.5</v>
      </c>
      <c r="O3302">
        <v>1170</v>
      </c>
      <c r="P3302">
        <v>50.46</v>
      </c>
      <c r="Q3302">
        <v>-3.55</v>
      </c>
      <c r="R3302" s="7">
        <v>54.305999999999997</v>
      </c>
      <c r="S3302">
        <v>92695</v>
      </c>
      <c r="T3302">
        <v>4</v>
      </c>
      <c r="U3302" s="9">
        <v>17.111000000000001</v>
      </c>
      <c r="V3302" s="9">
        <v>16.606000000000002</v>
      </c>
      <c r="W3302" s="9">
        <v>16.669</v>
      </c>
      <c r="X3302" s="9">
        <v>16.89</v>
      </c>
      <c r="Y3302" s="9">
        <v>17.111000000000001</v>
      </c>
    </row>
    <row r="3303" spans="1:25" x14ac:dyDescent="0.3">
      <c r="A3303" t="s">
        <v>3528</v>
      </c>
      <c r="B3303" t="s">
        <v>3529</v>
      </c>
      <c r="C3303" t="s">
        <v>3592</v>
      </c>
      <c r="D3303" t="s">
        <v>29</v>
      </c>
      <c r="E3303" s="52">
        <f>Transportation!E3303/1000000</f>
        <v>5.2800000000000003E-6</v>
      </c>
      <c r="F3303" s="55">
        <f t="shared" si="362"/>
        <v>1.2764835164835179E-6</v>
      </c>
      <c r="G3303" s="57">
        <f t="shared" si="363"/>
        <v>1.276483516483518E-7</v>
      </c>
      <c r="H3303" s="4">
        <f t="shared" si="364"/>
        <v>2.0307692307692328E-8</v>
      </c>
      <c r="I3303">
        <v>157600</v>
      </c>
      <c r="J3303">
        <f t="shared" si="366"/>
        <v>0.99051510152284272</v>
      </c>
      <c r="K3303" s="50">
        <f t="shared" si="367"/>
        <v>357.12971769555594</v>
      </c>
      <c r="L3303" s="53">
        <f t="shared" si="365"/>
        <v>3.1836814072203397</v>
      </c>
      <c r="M3303">
        <v>42.2</v>
      </c>
      <c r="N3303">
        <v>24.3</v>
      </c>
      <c r="O3303">
        <v>628</v>
      </c>
      <c r="P3303">
        <v>53.4</v>
      </c>
      <c r="Q3303">
        <v>-2.59</v>
      </c>
      <c r="R3303" s="7">
        <v>25.893000000000001</v>
      </c>
      <c r="S3303" s="8">
        <v>452060</v>
      </c>
      <c r="T3303">
        <v>5</v>
      </c>
      <c r="U3303" s="9">
        <v>14.038</v>
      </c>
      <c r="V3303" s="9">
        <v>14.077999999999999</v>
      </c>
      <c r="W3303" s="9">
        <v>13.749000000000001</v>
      </c>
      <c r="X3303" s="9">
        <v>14.148</v>
      </c>
      <c r="Y3303" s="9">
        <v>14.446999999999999</v>
      </c>
    </row>
    <row r="3304" spans="1:25" x14ac:dyDescent="0.3">
      <c r="A3304" t="s">
        <v>3528</v>
      </c>
      <c r="B3304" t="s">
        <v>3529</v>
      </c>
      <c r="C3304" t="s">
        <v>3593</v>
      </c>
      <c r="D3304" t="s">
        <v>29</v>
      </c>
      <c r="E3304" s="52">
        <f>Transportation!E3304/1000000</f>
        <v>5.8799999999999996E-6</v>
      </c>
      <c r="F3304" s="55">
        <f t="shared" si="362"/>
        <v>1.421538461538463E-6</v>
      </c>
      <c r="G3304" s="57">
        <f t="shared" si="363"/>
        <v>1.4215384615384629E-7</v>
      </c>
      <c r="H3304" s="4">
        <f t="shared" si="364"/>
        <v>2.2615384615384634E-8</v>
      </c>
      <c r="I3304">
        <v>100000</v>
      </c>
      <c r="J3304">
        <f t="shared" si="366"/>
        <v>1.7384440499999998</v>
      </c>
      <c r="K3304" s="50">
        <f t="shared" si="367"/>
        <v>226.60515082205328</v>
      </c>
      <c r="L3304" s="53">
        <f t="shared" si="365"/>
        <v>3.5454633853135595</v>
      </c>
      <c r="M3304">
        <v>14</v>
      </c>
      <c r="N3304">
        <v>26.700000000000003</v>
      </c>
      <c r="O3304">
        <v>611</v>
      </c>
      <c r="P3304">
        <v>51.32</v>
      </c>
      <c r="Q3304">
        <v>-0.57999999999999996</v>
      </c>
      <c r="R3304" s="7">
        <v>22.843</v>
      </c>
      <c r="S3304" s="8">
        <v>157070</v>
      </c>
      <c r="T3304">
        <v>2</v>
      </c>
      <c r="U3304" s="9">
        <v>14.792</v>
      </c>
      <c r="V3304" s="9">
        <v>14.785</v>
      </c>
      <c r="W3304" s="9">
        <v>14.744999999999999</v>
      </c>
      <c r="X3304" s="9">
        <v>14.769</v>
      </c>
      <c r="Y3304" s="9">
        <v>14.794</v>
      </c>
    </row>
    <row r="3305" spans="1:25" x14ac:dyDescent="0.3">
      <c r="A3305" t="s">
        <v>3528</v>
      </c>
      <c r="B3305" t="s">
        <v>3529</v>
      </c>
      <c r="C3305" t="s">
        <v>3594</v>
      </c>
      <c r="D3305" t="s">
        <v>29</v>
      </c>
      <c r="E3305" s="52">
        <f>Transportation!E3305/1000000</f>
        <v>5.4600000000000002E-6</v>
      </c>
      <c r="F3305" s="55">
        <f t="shared" si="362"/>
        <v>1.3200000000000013E-6</v>
      </c>
      <c r="G3305" s="57">
        <f t="shared" si="363"/>
        <v>1.3200000000000015E-7</v>
      </c>
      <c r="H3305" s="4">
        <f t="shared" si="364"/>
        <v>2.1000000000000023E-8</v>
      </c>
      <c r="I3305">
        <v>136200</v>
      </c>
      <c r="J3305">
        <f t="shared" si="366"/>
        <v>1.1852198788546255</v>
      </c>
      <c r="K3305" s="50">
        <f t="shared" si="367"/>
        <v>308.63621541963659</v>
      </c>
      <c r="L3305" s="53">
        <f t="shared" si="365"/>
        <v>3.2922160006483061</v>
      </c>
      <c r="M3305">
        <v>28.200000000000003</v>
      </c>
      <c r="N3305">
        <v>25.6</v>
      </c>
      <c r="O3305">
        <v>635</v>
      </c>
      <c r="P3305">
        <v>53.96</v>
      </c>
      <c r="Q3305">
        <v>-1.0900000000000001</v>
      </c>
      <c r="R3305" s="7">
        <v>24.747</v>
      </c>
      <c r="S3305" s="8">
        <v>108930</v>
      </c>
      <c r="T3305">
        <v>2</v>
      </c>
      <c r="U3305" s="9">
        <v>12.212999999999999</v>
      </c>
      <c r="V3305" s="9">
        <v>12.183999999999999</v>
      </c>
      <c r="W3305" s="9">
        <v>11.942</v>
      </c>
      <c r="X3305" s="9">
        <v>12.169</v>
      </c>
      <c r="Y3305" s="9">
        <v>12.396000000000001</v>
      </c>
    </row>
    <row r="3306" spans="1:25" hidden="1" x14ac:dyDescent="0.3">
      <c r="A3306" t="s">
        <v>3595</v>
      </c>
      <c r="B3306" t="s">
        <v>3596</v>
      </c>
      <c r="C3306" t="s">
        <v>3746</v>
      </c>
      <c r="D3306" t="s">
        <v>114</v>
      </c>
      <c r="E3306" s="52">
        <f>Transportation!E3457/1000000</f>
        <v>4.8400000000000004E-5</v>
      </c>
      <c r="F3306" s="55">
        <f t="shared" ref="F3306:F3369" si="368">0.241758241758242*E3306</f>
        <v>1.1701098901098915E-5</v>
      </c>
      <c r="G3306" s="57">
        <f t="shared" ref="G3306:G3369" si="369">0.0241758241758242*E3306</f>
        <v>1.1701098901098914E-6</v>
      </c>
      <c r="H3306" s="4">
        <f t="shared" ref="H3306:H3369" si="370">0.00384615384615385*E3306</f>
        <v>1.8615384615384634E-7</v>
      </c>
      <c r="I3306">
        <v>22380000</v>
      </c>
      <c r="J3306">
        <f t="shared" ref="J3306:J3369" si="371">((591307500000)*E3306)/(20*I3306)</f>
        <v>6.3939416890080439E-2</v>
      </c>
      <c r="K3306" s="50">
        <f t="shared" ref="K3306:K3369" si="372">I3306*CVD_USA</f>
        <v>54300.971957800073</v>
      </c>
      <c r="L3306" s="53">
        <f t="shared" ref="L3306:L3369" si="373">(J3306/10)*K3306*0.09</f>
        <v>31.247752351917114</v>
      </c>
      <c r="M3306">
        <v>6850</v>
      </c>
      <c r="N3306">
        <v>270</v>
      </c>
      <c r="O3306">
        <v>317</v>
      </c>
      <c r="P3306">
        <v>40.840000000000003</v>
      </c>
      <c r="Q3306">
        <v>-73.8</v>
      </c>
      <c r="R3306" s="7">
        <v>1.1712</v>
      </c>
      <c r="S3306" s="8">
        <v>16480000</v>
      </c>
      <c r="T3306">
        <v>184</v>
      </c>
      <c r="U3306" s="9">
        <v>19.850999999999999</v>
      </c>
      <c r="V3306" s="9">
        <v>15.510999999999999</v>
      </c>
      <c r="W3306" s="9">
        <v>10.978999999999999</v>
      </c>
      <c r="X3306" s="9">
        <v>15.388</v>
      </c>
      <c r="Y3306" s="9">
        <v>23.63</v>
      </c>
    </row>
    <row r="3307" spans="1:25" hidden="1" x14ac:dyDescent="0.3">
      <c r="A3307" t="s">
        <v>3595</v>
      </c>
      <c r="B3307" t="s">
        <v>3596</v>
      </c>
      <c r="C3307" t="s">
        <v>3720</v>
      </c>
      <c r="D3307" t="s">
        <v>114</v>
      </c>
      <c r="E3307" s="52">
        <f>Transportation!E3430/1000000</f>
        <v>4.32E-5</v>
      </c>
      <c r="F3307" s="55">
        <f t="shared" si="368"/>
        <v>1.0443956043956055E-5</v>
      </c>
      <c r="G3307" s="57">
        <f t="shared" si="369"/>
        <v>1.0443956043956055E-6</v>
      </c>
      <c r="H3307" s="4">
        <f t="shared" si="370"/>
        <v>1.6615384615384632E-7</v>
      </c>
      <c r="I3307">
        <v>16370000</v>
      </c>
      <c r="J3307">
        <f t="shared" si="371"/>
        <v>7.8022248014660969E-2</v>
      </c>
      <c r="K3307" s="50">
        <f t="shared" si="372"/>
        <v>39718.807459749209</v>
      </c>
      <c r="L3307" s="53">
        <f t="shared" si="373"/>
        <v>27.89055581824007</v>
      </c>
      <c r="M3307">
        <v>5440</v>
      </c>
      <c r="N3307">
        <v>222</v>
      </c>
      <c r="O3307">
        <v>271</v>
      </c>
      <c r="P3307">
        <v>33.97</v>
      </c>
      <c r="Q3307">
        <v>-117.97</v>
      </c>
      <c r="R3307" s="7">
        <v>1.2223999999999999</v>
      </c>
      <c r="S3307" s="8">
        <v>14386000</v>
      </c>
      <c r="T3307">
        <v>103</v>
      </c>
      <c r="U3307" s="9">
        <v>21.768999999999998</v>
      </c>
      <c r="V3307" s="9">
        <v>19.78</v>
      </c>
      <c r="W3307" s="9">
        <v>10.622999999999999</v>
      </c>
      <c r="X3307" s="9">
        <v>19.449000000000002</v>
      </c>
      <c r="Y3307" s="9">
        <v>25.672999999999998</v>
      </c>
    </row>
    <row r="3308" spans="1:25" hidden="1" x14ac:dyDescent="0.3">
      <c r="A3308" t="s">
        <v>3595</v>
      </c>
      <c r="B3308" t="s">
        <v>3596</v>
      </c>
      <c r="C3308" t="s">
        <v>3777</v>
      </c>
      <c r="D3308" t="s">
        <v>114</v>
      </c>
      <c r="E3308" s="52">
        <f>Transportation!E3489/1000000</f>
        <v>4.1900000000000009E-5</v>
      </c>
      <c r="F3308" s="55">
        <f t="shared" si="368"/>
        <v>1.0129670329670343E-5</v>
      </c>
      <c r="G3308" s="57">
        <f t="shared" si="369"/>
        <v>1.0129670329670341E-6</v>
      </c>
      <c r="H3308" s="4">
        <f t="shared" si="370"/>
        <v>1.6115384615384634E-7</v>
      </c>
      <c r="I3308">
        <v>1793000</v>
      </c>
      <c r="J3308">
        <f t="shared" si="371"/>
        <v>0.69090307445621868</v>
      </c>
      <c r="K3308" s="50">
        <f t="shared" si="372"/>
        <v>4350.3861805333127</v>
      </c>
      <c r="L3308" s="53">
        <f t="shared" si="373"/>
        <v>27.051256684820807</v>
      </c>
      <c r="M3308">
        <v>184</v>
      </c>
      <c r="N3308">
        <v>132</v>
      </c>
      <c r="O3308">
        <v>338</v>
      </c>
      <c r="P3308">
        <v>43.16</v>
      </c>
      <c r="Q3308">
        <v>-77.61</v>
      </c>
      <c r="R3308" s="7">
        <v>2.5550999999999999</v>
      </c>
      <c r="S3308" s="8">
        <v>621350</v>
      </c>
      <c r="T3308">
        <v>10</v>
      </c>
      <c r="U3308" s="9">
        <v>13.904</v>
      </c>
      <c r="V3308" s="9">
        <v>13.648</v>
      </c>
      <c r="W3308" s="9">
        <v>11.993</v>
      </c>
      <c r="X3308" s="9">
        <v>12.923999999999999</v>
      </c>
      <c r="Y3308" s="9">
        <v>13.999000000000001</v>
      </c>
    </row>
    <row r="3309" spans="1:25" hidden="1" x14ac:dyDescent="0.3">
      <c r="A3309" t="s">
        <v>3595</v>
      </c>
      <c r="B3309" t="s">
        <v>3596</v>
      </c>
      <c r="C3309" t="s">
        <v>3786</v>
      </c>
      <c r="D3309" t="s">
        <v>114</v>
      </c>
      <c r="E3309" s="52">
        <f>Transportation!E3499/1000000</f>
        <v>3.8000000000000002E-5</v>
      </c>
      <c r="F3309" s="55">
        <f t="shared" si="368"/>
        <v>9.1868131868131966E-6</v>
      </c>
      <c r="G3309" s="57">
        <f t="shared" si="369"/>
        <v>9.1868131868131972E-7</v>
      </c>
      <c r="H3309" s="4">
        <f t="shared" si="370"/>
        <v>1.461538461538463E-7</v>
      </c>
      <c r="I3309">
        <v>7039000</v>
      </c>
      <c r="J3309">
        <f t="shared" si="371"/>
        <v>0.15960850262821424</v>
      </c>
      <c r="K3309" s="50">
        <f t="shared" si="372"/>
        <v>17078.844576003339</v>
      </c>
      <c r="L3309" s="53">
        <f t="shared" si="373"/>
        <v>24.533359284563019</v>
      </c>
      <c r="M3309">
        <v>1510</v>
      </c>
      <c r="N3309">
        <v>181</v>
      </c>
      <c r="O3309">
        <v>441</v>
      </c>
      <c r="P3309">
        <v>37.549999999999997</v>
      </c>
      <c r="Q3309">
        <v>-122.12</v>
      </c>
      <c r="R3309" s="7">
        <v>2.4325000000000001</v>
      </c>
      <c r="S3309" s="8">
        <v>4396500</v>
      </c>
      <c r="T3309">
        <v>41</v>
      </c>
      <c r="U3309" s="9">
        <v>13.443</v>
      </c>
      <c r="V3309" s="9">
        <v>12.074999999999999</v>
      </c>
      <c r="W3309" s="9">
        <v>9.8035999999999994</v>
      </c>
      <c r="X3309" s="9">
        <v>12.999000000000001</v>
      </c>
      <c r="Y3309" s="9">
        <v>15.981</v>
      </c>
    </row>
    <row r="3310" spans="1:25" hidden="1" x14ac:dyDescent="0.3">
      <c r="A3310" t="s">
        <v>3595</v>
      </c>
      <c r="B3310" t="s">
        <v>3596</v>
      </c>
      <c r="C3310" t="s">
        <v>3794</v>
      </c>
      <c r="D3310" t="s">
        <v>114</v>
      </c>
      <c r="E3310" s="52">
        <f>Transportation!E3509/1000000</f>
        <v>3.4700000000000003E-5</v>
      </c>
      <c r="F3310" s="55">
        <f t="shared" si="368"/>
        <v>8.3890109890109983E-6</v>
      </c>
      <c r="G3310" s="57">
        <f t="shared" si="369"/>
        <v>8.3890109890109989E-7</v>
      </c>
      <c r="H3310" s="4">
        <f t="shared" si="370"/>
        <v>1.3346153846153859E-7</v>
      </c>
      <c r="I3310">
        <v>2712000</v>
      </c>
      <c r="J3310">
        <f t="shared" si="371"/>
        <v>0.37828853705752219</v>
      </c>
      <c r="K3310" s="50">
        <f t="shared" si="372"/>
        <v>6580.171400784352</v>
      </c>
      <c r="L3310" s="53">
        <f t="shared" si="373"/>
        <v>22.402830715114128</v>
      </c>
      <c r="M3310">
        <v>716</v>
      </c>
      <c r="N3310">
        <v>101</v>
      </c>
      <c r="O3310">
        <v>261</v>
      </c>
      <c r="P3310">
        <v>47.34</v>
      </c>
      <c r="Q3310">
        <v>-122.36</v>
      </c>
      <c r="R3310" s="7">
        <v>2.5802</v>
      </c>
      <c r="S3310" s="8">
        <v>1794000</v>
      </c>
      <c r="T3310">
        <v>30</v>
      </c>
      <c r="U3310" s="9">
        <v>9.3553999999999995</v>
      </c>
      <c r="V3310" s="9">
        <v>8.0795999999999992</v>
      </c>
      <c r="W3310" s="9">
        <v>6.3560999999999996</v>
      </c>
      <c r="X3310" s="9">
        <v>8.6160999999999994</v>
      </c>
      <c r="Y3310" s="9">
        <v>10.725</v>
      </c>
    </row>
    <row r="3311" spans="1:25" hidden="1" x14ac:dyDescent="0.3">
      <c r="A3311" t="s">
        <v>3595</v>
      </c>
      <c r="B3311" t="s">
        <v>3596</v>
      </c>
      <c r="C3311" t="s">
        <v>3824</v>
      </c>
      <c r="D3311" t="s">
        <v>114</v>
      </c>
      <c r="E3311" s="52">
        <f>Transportation!E3539/1000000</f>
        <v>2.7900000000000001E-5</v>
      </c>
      <c r="F3311" s="55">
        <f t="shared" si="368"/>
        <v>6.7450549450549525E-6</v>
      </c>
      <c r="G3311" s="57">
        <f t="shared" si="369"/>
        <v>6.7450549450549527E-7</v>
      </c>
      <c r="H3311" s="4">
        <f t="shared" si="370"/>
        <v>1.0730769230769241E-7</v>
      </c>
      <c r="I3311">
        <v>7608000</v>
      </c>
      <c r="J3311">
        <f t="shared" si="371"/>
        <v>0.10842191936119874</v>
      </c>
      <c r="K3311" s="50">
        <f t="shared" si="372"/>
        <v>18459.418885386192</v>
      </c>
      <c r="L3311" s="53">
        <f t="shared" si="373"/>
        <v>18.012650632613376</v>
      </c>
      <c r="M3311">
        <v>2110</v>
      </c>
      <c r="N3311">
        <v>165</v>
      </c>
      <c r="O3311">
        <v>554</v>
      </c>
      <c r="P3311">
        <v>39.049999999999997</v>
      </c>
      <c r="Q3311">
        <v>-76.959999999999994</v>
      </c>
      <c r="R3311" s="7">
        <v>3.3479000000000001</v>
      </c>
      <c r="S3311" s="8">
        <v>5841000</v>
      </c>
      <c r="T3311">
        <v>66</v>
      </c>
      <c r="U3311" s="9">
        <v>21.361000000000001</v>
      </c>
      <c r="V3311" s="9">
        <v>19.346</v>
      </c>
      <c r="W3311" s="9">
        <v>12.798</v>
      </c>
      <c r="X3311" s="9">
        <v>17.966000000000001</v>
      </c>
      <c r="Y3311" s="9">
        <v>23.486999999999998</v>
      </c>
    </row>
    <row r="3312" spans="1:25" hidden="1" x14ac:dyDescent="0.3">
      <c r="A3312" t="s">
        <v>3595</v>
      </c>
      <c r="B3312" t="s">
        <v>3596</v>
      </c>
      <c r="C3312" t="s">
        <v>3776</v>
      </c>
      <c r="D3312" t="s">
        <v>114</v>
      </c>
      <c r="E3312" s="52">
        <f>Transportation!E3488/1000000</f>
        <v>2.6999999999999999E-5</v>
      </c>
      <c r="F3312" s="55">
        <f t="shared" si="368"/>
        <v>6.527472527472534E-6</v>
      </c>
      <c r="G3312" s="57">
        <f t="shared" si="369"/>
        <v>6.5274725274725342E-7</v>
      </c>
      <c r="H3312" s="4">
        <f t="shared" si="370"/>
        <v>1.0384615384615394E-7</v>
      </c>
      <c r="I3312">
        <v>694400</v>
      </c>
      <c r="J3312">
        <f t="shared" si="371"/>
        <v>1.1495753528225807</v>
      </c>
      <c r="K3312" s="50">
        <f t="shared" si="372"/>
        <v>1684.8344471624832</v>
      </c>
      <c r="L3312" s="53">
        <f t="shared" si="373"/>
        <v>17.431597386400046</v>
      </c>
      <c r="M3312">
        <v>36.800000000000004</v>
      </c>
      <c r="N3312">
        <v>114</v>
      </c>
      <c r="O3312">
        <v>560</v>
      </c>
      <c r="P3312">
        <v>44.03</v>
      </c>
      <c r="Q3312">
        <v>-92.48</v>
      </c>
      <c r="R3312" s="7">
        <v>4.8894000000000002</v>
      </c>
      <c r="S3312">
        <v>77940</v>
      </c>
      <c r="T3312">
        <v>3</v>
      </c>
      <c r="U3312" s="9">
        <v>9.7530000000000001</v>
      </c>
      <c r="V3312" s="9">
        <v>9.7384000000000004</v>
      </c>
      <c r="W3312" s="9">
        <v>9.1340000000000003</v>
      </c>
      <c r="X3312" s="9">
        <v>9.7523</v>
      </c>
      <c r="Y3312" s="9">
        <v>9.9575999999999993</v>
      </c>
    </row>
    <row r="3313" spans="1:25" hidden="1" x14ac:dyDescent="0.3">
      <c r="A3313" t="s">
        <v>3595</v>
      </c>
      <c r="B3313" t="s">
        <v>3596</v>
      </c>
      <c r="C3313" t="s">
        <v>3623</v>
      </c>
      <c r="D3313" t="s">
        <v>114</v>
      </c>
      <c r="E3313" s="52">
        <f>Transportation!E3332/1000000</f>
        <v>2.58E-5</v>
      </c>
      <c r="F3313" s="55">
        <f t="shared" si="368"/>
        <v>6.2373626373626441E-6</v>
      </c>
      <c r="G3313" s="57">
        <f t="shared" si="369"/>
        <v>6.2373626373626443E-7</v>
      </c>
      <c r="H3313" s="4">
        <f t="shared" si="370"/>
        <v>9.9230769230769328E-8</v>
      </c>
      <c r="I3313">
        <v>4230000</v>
      </c>
      <c r="J3313">
        <f t="shared" si="371"/>
        <v>0.18032781914893617</v>
      </c>
      <c r="K3313" s="50">
        <f t="shared" si="372"/>
        <v>10263.320437064089</v>
      </c>
      <c r="L3313" s="53">
        <f t="shared" si="373"/>
        <v>16.656859724782262</v>
      </c>
      <c r="M3313">
        <v>1600</v>
      </c>
      <c r="N3313">
        <v>106</v>
      </c>
      <c r="O3313">
        <v>315</v>
      </c>
      <c r="P3313">
        <v>42.48</v>
      </c>
      <c r="Q3313">
        <v>-71.2</v>
      </c>
      <c r="R3313" s="7">
        <v>2.9847999999999999</v>
      </c>
      <c r="S3313" s="8">
        <v>3522500</v>
      </c>
      <c r="T3313">
        <v>56</v>
      </c>
      <c r="U3313" s="9">
        <v>15.531000000000001</v>
      </c>
      <c r="V3313" s="9">
        <v>12.737</v>
      </c>
      <c r="W3313" s="9">
        <v>8.7199000000000009</v>
      </c>
      <c r="X3313" s="9">
        <v>10.928000000000001</v>
      </c>
      <c r="Y3313" s="9">
        <v>19.013000000000002</v>
      </c>
    </row>
    <row r="3314" spans="1:25" hidden="1" x14ac:dyDescent="0.3">
      <c r="A3314" t="s">
        <v>3595</v>
      </c>
      <c r="B3314" t="s">
        <v>3596</v>
      </c>
      <c r="C3314" t="s">
        <v>3637</v>
      </c>
      <c r="D3314" t="s">
        <v>114</v>
      </c>
      <c r="E3314" s="52">
        <f>Transportation!E3346/1000000</f>
        <v>2.1900000000000004E-5</v>
      </c>
      <c r="F3314" s="55">
        <f t="shared" si="368"/>
        <v>5.2945054945055013E-6</v>
      </c>
      <c r="G3314" s="57">
        <f t="shared" si="369"/>
        <v>5.2945054945055011E-7</v>
      </c>
      <c r="H3314" s="4">
        <f t="shared" si="370"/>
        <v>8.4230769230769326E-8</v>
      </c>
      <c r="I3314">
        <v>9158000</v>
      </c>
      <c r="J3314">
        <f t="shared" si="371"/>
        <v>7.0701213419960704E-2</v>
      </c>
      <c r="K3314" s="50">
        <f t="shared" si="372"/>
        <v>22220.210062088165</v>
      </c>
      <c r="L3314" s="53">
        <f t="shared" si="373"/>
        <v>14.138962324524483</v>
      </c>
      <c r="M3314">
        <v>4110</v>
      </c>
      <c r="N3314">
        <v>143</v>
      </c>
      <c r="O3314">
        <v>608</v>
      </c>
      <c r="P3314">
        <v>41.86</v>
      </c>
      <c r="Q3314">
        <v>-87.86</v>
      </c>
      <c r="R3314" s="7">
        <v>4.2577999999999996</v>
      </c>
      <c r="S3314" s="8">
        <v>8692000</v>
      </c>
      <c r="T3314">
        <v>92</v>
      </c>
      <c r="U3314" s="9">
        <v>19.082000000000001</v>
      </c>
      <c r="V3314" s="9">
        <v>17.995999999999999</v>
      </c>
      <c r="W3314" s="9">
        <v>13.648999999999999</v>
      </c>
      <c r="X3314" s="9">
        <v>16.645</v>
      </c>
      <c r="Y3314" s="9">
        <v>21.62</v>
      </c>
    </row>
    <row r="3315" spans="1:25" hidden="1" x14ac:dyDescent="0.3">
      <c r="A3315" t="s">
        <v>3595</v>
      </c>
      <c r="B3315" t="s">
        <v>3596</v>
      </c>
      <c r="C3315" t="s">
        <v>3759</v>
      </c>
      <c r="D3315" t="s">
        <v>114</v>
      </c>
      <c r="E3315" s="52">
        <f>Transportation!E3471/1000000</f>
        <v>2.1800000000000001E-5</v>
      </c>
      <c r="F3315" s="55">
        <f t="shared" si="368"/>
        <v>5.2703296703296758E-6</v>
      </c>
      <c r="G3315" s="57">
        <f t="shared" si="369"/>
        <v>5.2703296703296763E-7</v>
      </c>
      <c r="H3315" s="4">
        <f t="shared" si="370"/>
        <v>8.3846153846153933E-8</v>
      </c>
      <c r="I3315">
        <v>1753000</v>
      </c>
      <c r="J3315">
        <f t="shared" si="371"/>
        <v>0.36766980889903023</v>
      </c>
      <c r="K3315" s="50">
        <f t="shared" si="372"/>
        <v>4253.3335050055202</v>
      </c>
      <c r="L3315" s="53">
        <f t="shared" si="373"/>
        <v>14.074400852722999</v>
      </c>
      <c r="M3315">
        <v>519</v>
      </c>
      <c r="N3315">
        <v>76.900000000000006</v>
      </c>
      <c r="O3315">
        <v>318</v>
      </c>
      <c r="P3315">
        <v>40.46</v>
      </c>
      <c r="Q3315">
        <v>-80</v>
      </c>
      <c r="R3315" s="7">
        <v>4.1345000000000001</v>
      </c>
      <c r="S3315" s="8">
        <v>1457300</v>
      </c>
      <c r="T3315">
        <v>24</v>
      </c>
      <c r="U3315" s="9">
        <v>17.073</v>
      </c>
      <c r="V3315" s="9">
        <v>16.009</v>
      </c>
      <c r="W3315" s="9">
        <v>12.848000000000001</v>
      </c>
      <c r="X3315" s="9">
        <v>15.265000000000001</v>
      </c>
      <c r="Y3315" s="9">
        <v>17.698</v>
      </c>
    </row>
    <row r="3316" spans="1:25" hidden="1" x14ac:dyDescent="0.3">
      <c r="A3316" t="s">
        <v>3595</v>
      </c>
      <c r="B3316" t="s">
        <v>3596</v>
      </c>
      <c r="C3316" t="s">
        <v>3764</v>
      </c>
      <c r="D3316" t="s">
        <v>114</v>
      </c>
      <c r="E3316" s="52">
        <f>Transportation!E3476/1000000</f>
        <v>1.98E-5</v>
      </c>
      <c r="F3316" s="55">
        <f t="shared" si="368"/>
        <v>4.7868131868131921E-6</v>
      </c>
      <c r="G3316" s="57">
        <f t="shared" si="369"/>
        <v>4.7868131868131917E-7</v>
      </c>
      <c r="H3316" s="4">
        <f t="shared" si="370"/>
        <v>7.6153846153846229E-8</v>
      </c>
      <c r="I3316">
        <v>1175000</v>
      </c>
      <c r="J3316">
        <f t="shared" si="371"/>
        <v>0.49820802127659575</v>
      </c>
      <c r="K3316" s="50">
        <f t="shared" si="372"/>
        <v>2850.9223436289135</v>
      </c>
      <c r="L3316" s="53">
        <f t="shared" si="373"/>
        <v>12.783171416693362</v>
      </c>
      <c r="M3316">
        <v>316</v>
      </c>
      <c r="N3316">
        <v>66.100000000000009</v>
      </c>
      <c r="O3316">
        <v>336</v>
      </c>
      <c r="P3316">
        <v>41.8</v>
      </c>
      <c r="Q3316">
        <v>-71.42</v>
      </c>
      <c r="R3316" s="7">
        <v>5.0796000000000001</v>
      </c>
      <c r="S3316" s="8">
        <v>781020</v>
      </c>
      <c r="T3316">
        <v>14</v>
      </c>
      <c r="U3316" s="9">
        <v>14.733000000000001</v>
      </c>
      <c r="V3316" s="9">
        <v>13.295999999999999</v>
      </c>
      <c r="W3316" s="9">
        <v>11.436</v>
      </c>
      <c r="X3316" s="9">
        <v>13.148999999999999</v>
      </c>
      <c r="Y3316" s="9">
        <v>15.438000000000001</v>
      </c>
    </row>
    <row r="3317" spans="1:25" hidden="1" x14ac:dyDescent="0.3">
      <c r="A3317" t="s">
        <v>3595</v>
      </c>
      <c r="B3317" t="s">
        <v>3596</v>
      </c>
      <c r="C3317" t="s">
        <v>3761</v>
      </c>
      <c r="D3317" t="s">
        <v>114</v>
      </c>
      <c r="E3317" s="52">
        <f>Transportation!E3474/1000000</f>
        <v>1.95E-5</v>
      </c>
      <c r="F3317" s="55">
        <f t="shared" si="368"/>
        <v>4.714285714285719E-6</v>
      </c>
      <c r="G3317" s="57">
        <f t="shared" si="369"/>
        <v>4.7142857142857192E-7</v>
      </c>
      <c r="H3317" s="4">
        <f t="shared" si="370"/>
        <v>7.5000000000000076E-8</v>
      </c>
      <c r="I3317">
        <v>1583000</v>
      </c>
      <c r="J3317">
        <f t="shared" si="371"/>
        <v>0.36419760739102969</v>
      </c>
      <c r="K3317" s="50">
        <f t="shared" si="372"/>
        <v>3840.8596340124004</v>
      </c>
      <c r="L3317" s="53">
        <f t="shared" si="373"/>
        <v>12.589487001288919</v>
      </c>
      <c r="M3317">
        <v>663</v>
      </c>
      <c r="N3317">
        <v>61.5</v>
      </c>
      <c r="O3317">
        <v>271</v>
      </c>
      <c r="P3317">
        <v>45.52</v>
      </c>
      <c r="Q3317">
        <v>-122.67</v>
      </c>
      <c r="R3317" s="7">
        <v>4.4077999999999999</v>
      </c>
      <c r="S3317" s="8">
        <v>1702800</v>
      </c>
      <c r="T3317">
        <v>27</v>
      </c>
      <c r="U3317" s="9">
        <v>8.6834000000000007</v>
      </c>
      <c r="V3317" s="9">
        <v>8.2654999999999994</v>
      </c>
      <c r="W3317" s="9">
        <v>5.4446000000000003</v>
      </c>
      <c r="X3317" s="9">
        <v>7.4669999999999996</v>
      </c>
      <c r="Y3317" s="9">
        <v>9.5465999999999998</v>
      </c>
    </row>
    <row r="3318" spans="1:25" hidden="1" x14ac:dyDescent="0.3">
      <c r="A3318" t="s">
        <v>3595</v>
      </c>
      <c r="B3318" t="s">
        <v>3596</v>
      </c>
      <c r="C3318" t="s">
        <v>3609</v>
      </c>
      <c r="D3318" t="s">
        <v>114</v>
      </c>
      <c r="E3318" s="52">
        <f>Transportation!E3318/1000000</f>
        <v>1.9400000000000001E-5</v>
      </c>
      <c r="F3318" s="55">
        <f t="shared" si="368"/>
        <v>4.6901098901098952E-6</v>
      </c>
      <c r="G3318" s="57">
        <f t="shared" si="369"/>
        <v>4.6901098901098949E-7</v>
      </c>
      <c r="H3318" s="4">
        <f t="shared" si="370"/>
        <v>7.4615384615384683E-8</v>
      </c>
      <c r="I3318">
        <v>3500000</v>
      </c>
      <c r="J3318">
        <f t="shared" si="371"/>
        <v>0.16387665000000001</v>
      </c>
      <c r="K3318" s="50">
        <f t="shared" si="372"/>
        <v>8492.1091086818706</v>
      </c>
      <c r="L3318" s="53">
        <f t="shared" si="373"/>
        <v>12.524925529487438</v>
      </c>
      <c r="M3318">
        <v>1920</v>
      </c>
      <c r="N3318">
        <v>79.900000000000006</v>
      </c>
      <c r="O3318">
        <v>321</v>
      </c>
      <c r="P3318">
        <v>33.86</v>
      </c>
      <c r="Q3318">
        <v>-84.34</v>
      </c>
      <c r="R3318" s="7">
        <v>4.0190999999999999</v>
      </c>
      <c r="S3318" s="8">
        <v>3307200</v>
      </c>
      <c r="T3318">
        <v>48</v>
      </c>
      <c r="U3318" s="9">
        <v>17.814</v>
      </c>
      <c r="V3318" s="9">
        <v>17.352</v>
      </c>
      <c r="W3318" s="9">
        <v>12.547000000000001</v>
      </c>
      <c r="X3318" s="9">
        <v>16.004999999999999</v>
      </c>
      <c r="Y3318" s="9">
        <v>19.303999999999998</v>
      </c>
    </row>
    <row r="3319" spans="1:25" hidden="1" x14ac:dyDescent="0.3">
      <c r="A3319" t="s">
        <v>3595</v>
      </c>
      <c r="B3319" t="s">
        <v>3596</v>
      </c>
      <c r="C3319" t="s">
        <v>3757</v>
      </c>
      <c r="D3319" t="s">
        <v>114</v>
      </c>
      <c r="E3319" s="52">
        <f>Transportation!E3469/1000000</f>
        <v>1.9400000000000001E-5</v>
      </c>
      <c r="F3319" s="55">
        <f t="shared" si="368"/>
        <v>4.6901098901098952E-6</v>
      </c>
      <c r="G3319" s="57">
        <f t="shared" si="369"/>
        <v>4.6901098901098949E-7</v>
      </c>
      <c r="H3319" s="4">
        <f t="shared" si="370"/>
        <v>7.4615384615384683E-8</v>
      </c>
      <c r="I3319">
        <v>5418000</v>
      </c>
      <c r="J3319">
        <f t="shared" si="371"/>
        <v>0.10586346899224806</v>
      </c>
      <c r="K3319" s="50">
        <f t="shared" si="372"/>
        <v>13145.784900239536</v>
      </c>
      <c r="L3319" s="53">
        <f t="shared" si="373"/>
        <v>12.524925529487437</v>
      </c>
      <c r="M3319">
        <v>2740</v>
      </c>
      <c r="N3319">
        <v>103</v>
      </c>
      <c r="O3319">
        <v>448</v>
      </c>
      <c r="P3319">
        <v>40.020000000000003</v>
      </c>
      <c r="Q3319">
        <v>-75.17</v>
      </c>
      <c r="R3319" s="7">
        <v>4.3289</v>
      </c>
      <c r="S3319" s="8">
        <v>5546900</v>
      </c>
      <c r="T3319">
        <v>79</v>
      </c>
      <c r="U3319" s="9">
        <v>21.056000000000001</v>
      </c>
      <c r="V3319" s="9">
        <v>18.361999999999998</v>
      </c>
      <c r="W3319" s="9">
        <v>12.597</v>
      </c>
      <c r="X3319" s="9">
        <v>16.178000000000001</v>
      </c>
      <c r="Y3319" s="9">
        <v>23.916</v>
      </c>
    </row>
    <row r="3320" spans="1:25" hidden="1" x14ac:dyDescent="0.3">
      <c r="A3320" t="s">
        <v>3595</v>
      </c>
      <c r="B3320" t="s">
        <v>3596</v>
      </c>
      <c r="C3320" t="s">
        <v>3657</v>
      </c>
      <c r="D3320" t="s">
        <v>114</v>
      </c>
      <c r="E3320" s="52">
        <f>Transportation!E3366/1000000</f>
        <v>1.7400000000000003E-5</v>
      </c>
      <c r="F3320" s="55">
        <f t="shared" si="368"/>
        <v>4.2065934065934115E-6</v>
      </c>
      <c r="G3320" s="57">
        <f t="shared" si="369"/>
        <v>4.2065934065934119E-7</v>
      </c>
      <c r="H3320" s="4">
        <f t="shared" si="370"/>
        <v>6.6923076923076992E-8</v>
      </c>
      <c r="I3320">
        <v>5091000</v>
      </c>
      <c r="J3320">
        <f t="shared" si="371"/>
        <v>0.10104842368886272</v>
      </c>
      <c r="K3320" s="50">
        <f t="shared" si="372"/>
        <v>12352.37927779983</v>
      </c>
      <c r="L3320" s="53">
        <f t="shared" si="373"/>
        <v>11.233696093457807</v>
      </c>
      <c r="M3320">
        <v>2390</v>
      </c>
      <c r="N3320">
        <v>104</v>
      </c>
      <c r="O3320">
        <v>569</v>
      </c>
      <c r="P3320">
        <v>42.44</v>
      </c>
      <c r="Q3320">
        <v>-83.22</v>
      </c>
      <c r="R3320" s="7">
        <v>5.4630000000000001</v>
      </c>
      <c r="S3320" s="8">
        <v>4467800</v>
      </c>
      <c r="T3320">
        <v>61</v>
      </c>
      <c r="U3320" s="9">
        <v>19.661999999999999</v>
      </c>
      <c r="V3320" s="9">
        <v>18.861000000000001</v>
      </c>
      <c r="W3320" s="9">
        <v>12.597</v>
      </c>
      <c r="X3320" s="9">
        <v>17.404</v>
      </c>
      <c r="Y3320" s="9">
        <v>21.14</v>
      </c>
    </row>
    <row r="3321" spans="1:25" hidden="1" x14ac:dyDescent="0.3">
      <c r="A3321" t="s">
        <v>3595</v>
      </c>
      <c r="B3321" t="s">
        <v>3596</v>
      </c>
      <c r="C3321" t="s">
        <v>3640</v>
      </c>
      <c r="D3321" t="s">
        <v>114</v>
      </c>
      <c r="E3321" s="52">
        <f>Transportation!E3349/1000000</f>
        <v>1.7199999999999998E-5</v>
      </c>
      <c r="F3321" s="55">
        <f t="shared" si="368"/>
        <v>4.1582417582417622E-6</v>
      </c>
      <c r="G3321" s="57">
        <f t="shared" si="369"/>
        <v>4.1582417582417622E-7</v>
      </c>
      <c r="H3321" s="4">
        <f t="shared" si="370"/>
        <v>6.6153846153846206E-8</v>
      </c>
      <c r="I3321">
        <v>1787000</v>
      </c>
      <c r="J3321">
        <f t="shared" si="371"/>
        <v>0.28456880246222716</v>
      </c>
      <c r="K3321" s="50">
        <f t="shared" si="372"/>
        <v>4335.8282792041437</v>
      </c>
      <c r="L3321" s="53">
        <f t="shared" si="373"/>
        <v>11.10457314985484</v>
      </c>
      <c r="M3321">
        <v>634</v>
      </c>
      <c r="N3321">
        <v>71</v>
      </c>
      <c r="O3321">
        <v>416</v>
      </c>
      <c r="P3321">
        <v>41.47</v>
      </c>
      <c r="Q3321">
        <v>-81.64</v>
      </c>
      <c r="R3321" s="7">
        <v>5.8605999999999998</v>
      </c>
      <c r="S3321" s="8">
        <v>1683000</v>
      </c>
      <c r="T3321">
        <v>24</v>
      </c>
      <c r="U3321" s="9">
        <v>21.324999999999999</v>
      </c>
      <c r="V3321" s="9">
        <v>19.934000000000001</v>
      </c>
      <c r="W3321" s="9">
        <v>14.744999999999999</v>
      </c>
      <c r="X3321" s="9">
        <v>17.771000000000001</v>
      </c>
      <c r="Y3321" s="9">
        <v>22.579000000000001</v>
      </c>
    </row>
    <row r="3322" spans="1:25" hidden="1" x14ac:dyDescent="0.3">
      <c r="A3322" t="s">
        <v>3595</v>
      </c>
      <c r="B3322" t="s">
        <v>3596</v>
      </c>
      <c r="C3322" t="s">
        <v>3809</v>
      </c>
      <c r="D3322" t="s">
        <v>114</v>
      </c>
      <c r="E3322" s="52">
        <f>Transportation!E3524/1000000</f>
        <v>1.5700000000000002E-5</v>
      </c>
      <c r="F3322" s="55">
        <f t="shared" si="368"/>
        <v>3.7956043956044E-6</v>
      </c>
      <c r="G3322" s="57">
        <f t="shared" si="369"/>
        <v>3.7956043956043998E-7</v>
      </c>
      <c r="H3322" s="4">
        <f t="shared" si="370"/>
        <v>6.0384615384615454E-8</v>
      </c>
      <c r="I3322">
        <v>204300</v>
      </c>
      <c r="J3322">
        <f t="shared" si="371"/>
        <v>2.2720332232011753</v>
      </c>
      <c r="K3322" s="50">
        <f t="shared" si="372"/>
        <v>495.69654025820176</v>
      </c>
      <c r="L3322" s="53">
        <f t="shared" si="373"/>
        <v>10.136151072832618</v>
      </c>
      <c r="M3322">
        <v>35</v>
      </c>
      <c r="N3322">
        <v>34.5</v>
      </c>
      <c r="O3322">
        <v>251</v>
      </c>
      <c r="P3322">
        <v>30.44</v>
      </c>
      <c r="Q3322">
        <v>-84.29</v>
      </c>
      <c r="R3322" s="7">
        <v>7.2633999999999999</v>
      </c>
      <c r="S3322" s="8">
        <v>150970</v>
      </c>
      <c r="T3322">
        <v>3</v>
      </c>
      <c r="U3322" s="9">
        <v>10.164</v>
      </c>
      <c r="V3322" s="9">
        <v>10.135999999999999</v>
      </c>
      <c r="W3322" s="9">
        <v>9.9575999999999993</v>
      </c>
      <c r="X3322" s="9">
        <v>10.009</v>
      </c>
      <c r="Y3322" s="9">
        <v>10.214</v>
      </c>
    </row>
    <row r="3323" spans="1:25" hidden="1" x14ac:dyDescent="0.3">
      <c r="A3323" t="s">
        <v>3595</v>
      </c>
      <c r="B3323" t="s">
        <v>3596</v>
      </c>
      <c r="C3323" t="s">
        <v>3714</v>
      </c>
      <c r="D3323" t="s">
        <v>114</v>
      </c>
      <c r="E3323" s="52">
        <f>Transportation!E3424/1000000</f>
        <v>1.5600000000000003E-5</v>
      </c>
      <c r="F3323" s="55">
        <f t="shared" si="368"/>
        <v>3.7714285714285762E-6</v>
      </c>
      <c r="G3323" s="57">
        <f t="shared" si="369"/>
        <v>3.771428571428576E-7</v>
      </c>
      <c r="H3323" s="4">
        <f t="shared" si="370"/>
        <v>6.0000000000000074E-8</v>
      </c>
      <c r="I3323">
        <v>1314000</v>
      </c>
      <c r="J3323">
        <f t="shared" si="371"/>
        <v>0.35100445205479458</v>
      </c>
      <c r="K3323" s="50">
        <f t="shared" si="372"/>
        <v>3188.1803910879939</v>
      </c>
      <c r="L3323" s="53">
        <f t="shared" si="373"/>
        <v>10.071589601031137</v>
      </c>
      <c r="M3323">
        <v>394</v>
      </c>
      <c r="N3323">
        <v>66.2</v>
      </c>
      <c r="O3323">
        <v>448</v>
      </c>
      <c r="P3323">
        <v>36.130000000000003</v>
      </c>
      <c r="Q3323">
        <v>-115.15</v>
      </c>
      <c r="R3323" s="7">
        <v>6.7682000000000002</v>
      </c>
      <c r="S3323" s="8">
        <v>1366400</v>
      </c>
      <c r="T3323">
        <v>13</v>
      </c>
      <c r="U3323" s="9">
        <v>9.5823999999999998</v>
      </c>
      <c r="V3323" s="9">
        <v>9.6295999999999999</v>
      </c>
      <c r="W3323" s="9">
        <v>8.4082000000000008</v>
      </c>
      <c r="X3323" s="9">
        <v>9.5980000000000008</v>
      </c>
      <c r="Y3323" s="9">
        <v>10.265000000000001</v>
      </c>
    </row>
    <row r="3324" spans="1:25" hidden="1" x14ac:dyDescent="0.3">
      <c r="A3324" t="s">
        <v>3595</v>
      </c>
      <c r="B3324" t="s">
        <v>3596</v>
      </c>
      <c r="C3324" t="s">
        <v>3758</v>
      </c>
      <c r="D3324" t="s">
        <v>114</v>
      </c>
      <c r="E3324" s="52">
        <f>Transportation!E3470/1000000</f>
        <v>1.5600000000000003E-5</v>
      </c>
      <c r="F3324" s="55">
        <f t="shared" si="368"/>
        <v>3.7714285714285762E-6</v>
      </c>
      <c r="G3324" s="57">
        <f t="shared" si="369"/>
        <v>3.771428571428576E-7</v>
      </c>
      <c r="H3324" s="4">
        <f t="shared" si="370"/>
        <v>6.0000000000000074E-8</v>
      </c>
      <c r="I3324">
        <v>2907000</v>
      </c>
      <c r="J3324">
        <f t="shared" si="371"/>
        <v>0.15865835913312698</v>
      </c>
      <c r="K3324" s="50">
        <f t="shared" si="372"/>
        <v>7053.3031939823422</v>
      </c>
      <c r="L3324" s="53">
        <f t="shared" si="373"/>
        <v>10.071589601031137</v>
      </c>
      <c r="M3324">
        <v>1540</v>
      </c>
      <c r="N3324">
        <v>74</v>
      </c>
      <c r="O3324">
        <v>380</v>
      </c>
      <c r="P3324">
        <v>33.5</v>
      </c>
      <c r="Q3324">
        <v>-112.01</v>
      </c>
      <c r="R3324" s="7">
        <v>5.1364999999999998</v>
      </c>
      <c r="S3324" s="8">
        <v>3222100</v>
      </c>
      <c r="T3324">
        <v>38</v>
      </c>
      <c r="U3324" s="9">
        <v>10.132</v>
      </c>
      <c r="V3324" s="9">
        <v>10.076000000000001</v>
      </c>
      <c r="W3324" s="9">
        <v>8.8236000000000008</v>
      </c>
      <c r="X3324" s="9">
        <v>9.7779000000000007</v>
      </c>
      <c r="Y3324" s="9">
        <v>11.233000000000001</v>
      </c>
    </row>
    <row r="3325" spans="1:25" hidden="1" x14ac:dyDescent="0.3">
      <c r="A3325" t="s">
        <v>3595</v>
      </c>
      <c r="B3325" t="s">
        <v>3596</v>
      </c>
      <c r="C3325" t="s">
        <v>3810</v>
      </c>
      <c r="D3325" t="s">
        <v>114</v>
      </c>
      <c r="E3325" s="52">
        <f>Transportation!E3525/1000000</f>
        <v>1.5500000000000001E-5</v>
      </c>
      <c r="F3325" s="55">
        <f t="shared" si="368"/>
        <v>3.7472527472527511E-6</v>
      </c>
      <c r="G3325" s="57">
        <f t="shared" si="369"/>
        <v>3.7472527472527511E-7</v>
      </c>
      <c r="H3325" s="4">
        <f t="shared" si="370"/>
        <v>5.9615384615384681E-8</v>
      </c>
      <c r="I3325">
        <v>2062000</v>
      </c>
      <c r="J3325">
        <f t="shared" si="371"/>
        <v>0.22224214961202715</v>
      </c>
      <c r="K3325" s="50">
        <f t="shared" si="372"/>
        <v>5003.0654234577196</v>
      </c>
      <c r="L3325" s="53">
        <f t="shared" si="373"/>
        <v>10.007028129229653</v>
      </c>
      <c r="M3325">
        <v>396</v>
      </c>
      <c r="N3325">
        <v>104</v>
      </c>
      <c r="O3325">
        <v>727</v>
      </c>
      <c r="P3325">
        <v>27.99</v>
      </c>
      <c r="Q3325">
        <v>-82.47</v>
      </c>
      <c r="R3325" s="7">
        <v>7.0129000000000001</v>
      </c>
      <c r="S3325" s="8">
        <v>788760</v>
      </c>
      <c r="T3325">
        <v>14</v>
      </c>
      <c r="U3325" s="9">
        <v>13.875</v>
      </c>
      <c r="V3325" s="9">
        <v>11.353999999999999</v>
      </c>
      <c r="W3325" s="9">
        <v>12.244999999999999</v>
      </c>
      <c r="X3325" s="9">
        <v>13.124000000000001</v>
      </c>
      <c r="Y3325" s="9">
        <v>14.545999999999999</v>
      </c>
    </row>
    <row r="3326" spans="1:25" hidden="1" x14ac:dyDescent="0.3">
      <c r="A3326" t="s">
        <v>3595</v>
      </c>
      <c r="B3326" t="s">
        <v>3596</v>
      </c>
      <c r="C3326" t="s">
        <v>3691</v>
      </c>
      <c r="D3326" t="s">
        <v>114</v>
      </c>
      <c r="E3326" s="52">
        <f>Transportation!E3400/1000000</f>
        <v>1.5400000000000002E-5</v>
      </c>
      <c r="F3326" s="55">
        <f t="shared" si="368"/>
        <v>3.7230769230769273E-6</v>
      </c>
      <c r="G3326" s="57">
        <f t="shared" si="369"/>
        <v>3.7230769230769273E-7</v>
      </c>
      <c r="H3326" s="4">
        <f t="shared" si="370"/>
        <v>5.9230769230769294E-8</v>
      </c>
      <c r="I3326">
        <v>3823000</v>
      </c>
      <c r="J3326">
        <f t="shared" si="371"/>
        <v>0.1190967237771384</v>
      </c>
      <c r="K3326" s="50">
        <f t="shared" si="372"/>
        <v>9275.8094635687976</v>
      </c>
      <c r="L3326" s="53">
        <f t="shared" si="373"/>
        <v>9.9424666574281737</v>
      </c>
      <c r="M3326">
        <v>2250</v>
      </c>
      <c r="N3326">
        <v>80.600000000000009</v>
      </c>
      <c r="O3326">
        <v>458</v>
      </c>
      <c r="P3326">
        <v>29.78</v>
      </c>
      <c r="Q3326">
        <v>-95.39</v>
      </c>
      <c r="R3326" s="7">
        <v>5.6848999999999998</v>
      </c>
      <c r="S3326" s="8">
        <v>4194100</v>
      </c>
      <c r="T3326">
        <v>52</v>
      </c>
      <c r="U3326" s="9">
        <v>12.475</v>
      </c>
      <c r="V3326" s="9">
        <v>11.962</v>
      </c>
      <c r="W3326" s="9">
        <v>8.4602000000000004</v>
      </c>
      <c r="X3326" s="9">
        <v>11.182</v>
      </c>
      <c r="Y3326" s="9">
        <v>13.749000000000001</v>
      </c>
    </row>
    <row r="3327" spans="1:25" hidden="1" x14ac:dyDescent="0.3">
      <c r="A3327" t="s">
        <v>3595</v>
      </c>
      <c r="B3327" t="s">
        <v>3596</v>
      </c>
      <c r="C3327" t="s">
        <v>3600</v>
      </c>
      <c r="D3327" t="s">
        <v>114</v>
      </c>
      <c r="E3327" s="52">
        <f>Transportation!E3309/1000000</f>
        <v>1.4800000000000001E-5</v>
      </c>
      <c r="F3327" s="55">
        <f t="shared" si="368"/>
        <v>3.578021978021982E-6</v>
      </c>
      <c r="G3327" s="57">
        <f t="shared" si="369"/>
        <v>3.5780219780219819E-7</v>
      </c>
      <c r="H3327" s="4">
        <f t="shared" si="370"/>
        <v>5.6923076923076982E-8</v>
      </c>
      <c r="I3327">
        <v>875600</v>
      </c>
      <c r="J3327">
        <f t="shared" si="371"/>
        <v>0.49973452489721332</v>
      </c>
      <c r="K3327" s="50">
        <f t="shared" si="372"/>
        <v>2124.4830673033844</v>
      </c>
      <c r="L3327" s="53">
        <f t="shared" si="373"/>
        <v>9.5550978266192814</v>
      </c>
      <c r="M3327">
        <v>347</v>
      </c>
      <c r="N3327">
        <v>47</v>
      </c>
      <c r="O3327">
        <v>315</v>
      </c>
      <c r="P3327">
        <v>42.74</v>
      </c>
      <c r="Q3327">
        <v>-73.84</v>
      </c>
      <c r="R3327" s="7">
        <v>6.7038000000000002</v>
      </c>
      <c r="S3327" s="8">
        <v>599260</v>
      </c>
      <c r="T3327">
        <v>19</v>
      </c>
      <c r="U3327" s="9">
        <v>12.164</v>
      </c>
      <c r="V3327" s="9">
        <v>11.866</v>
      </c>
      <c r="W3327" s="9">
        <v>9.9062999999999999</v>
      </c>
      <c r="X3327" s="9">
        <v>11.284000000000001</v>
      </c>
      <c r="Y3327" s="9">
        <v>12.999000000000001</v>
      </c>
    </row>
    <row r="3328" spans="1:25" hidden="1" x14ac:dyDescent="0.3">
      <c r="A3328" t="s">
        <v>3595</v>
      </c>
      <c r="B3328" t="s">
        <v>3596</v>
      </c>
      <c r="C3328" t="s">
        <v>3607</v>
      </c>
      <c r="D3328" t="s">
        <v>114</v>
      </c>
      <c r="E3328" s="52">
        <f>Transportation!E3316/1000000</f>
        <v>1.4700000000000002E-5</v>
      </c>
      <c r="F3328" s="55">
        <f t="shared" si="368"/>
        <v>3.5538461538461577E-6</v>
      </c>
      <c r="G3328" s="57">
        <f t="shared" si="369"/>
        <v>3.5538461538461581E-7</v>
      </c>
      <c r="H3328" s="4">
        <f t="shared" si="370"/>
        <v>5.6538461538461602E-8</v>
      </c>
      <c r="I3328">
        <v>221600</v>
      </c>
      <c r="J3328">
        <f t="shared" si="371"/>
        <v>1.9612410311371842</v>
      </c>
      <c r="K3328" s="50">
        <f t="shared" si="372"/>
        <v>537.67182242397212</v>
      </c>
      <c r="L3328" s="53">
        <f t="shared" si="373"/>
        <v>9.4905363548178006</v>
      </c>
      <c r="M3328">
        <v>39.200000000000003</v>
      </c>
      <c r="N3328">
        <v>35.4</v>
      </c>
      <c r="O3328">
        <v>279</v>
      </c>
      <c r="P3328">
        <v>35.590000000000003</v>
      </c>
      <c r="Q3328">
        <v>-82.56</v>
      </c>
      <c r="R3328" s="7">
        <v>7.8811999999999998</v>
      </c>
      <c r="S3328" s="8">
        <v>108480</v>
      </c>
      <c r="T3328">
        <v>4</v>
      </c>
      <c r="U3328" s="9">
        <v>11.516999999999999</v>
      </c>
      <c r="V3328" s="9">
        <v>11.528</v>
      </c>
      <c r="W3328" s="9">
        <v>10.978999999999999</v>
      </c>
      <c r="X3328" s="9">
        <v>11.587999999999999</v>
      </c>
      <c r="Y3328" s="9">
        <v>11.891999999999999</v>
      </c>
    </row>
    <row r="3329" spans="1:25" hidden="1" x14ac:dyDescent="0.3">
      <c r="A3329" t="s">
        <v>3595</v>
      </c>
      <c r="B3329" t="s">
        <v>3596</v>
      </c>
      <c r="C3329" t="s">
        <v>3635</v>
      </c>
      <c r="D3329" t="s">
        <v>114</v>
      </c>
      <c r="E3329" s="52">
        <f>Transportation!E3344/1000000</f>
        <v>1.45E-5</v>
      </c>
      <c r="F3329" s="55">
        <f t="shared" si="368"/>
        <v>3.5054945054945093E-6</v>
      </c>
      <c r="G3329" s="57">
        <f t="shared" si="369"/>
        <v>3.5054945054945094E-7</v>
      </c>
      <c r="H3329" s="4">
        <f t="shared" si="370"/>
        <v>5.5769230769230822E-8</v>
      </c>
      <c r="I3329">
        <v>758900</v>
      </c>
      <c r="J3329">
        <f t="shared" si="371"/>
        <v>0.56489384306232704</v>
      </c>
      <c r="K3329" s="50">
        <f t="shared" si="372"/>
        <v>1841.3318864510491</v>
      </c>
      <c r="L3329" s="53">
        <f t="shared" si="373"/>
        <v>9.3614134112148371</v>
      </c>
      <c r="M3329">
        <v>298</v>
      </c>
      <c r="N3329">
        <v>43.900000000000006</v>
      </c>
      <c r="O3329">
        <v>312</v>
      </c>
      <c r="P3329">
        <v>35.200000000000003</v>
      </c>
      <c r="Q3329">
        <v>-80.84</v>
      </c>
      <c r="R3329" s="7">
        <v>7.0906000000000002</v>
      </c>
      <c r="S3329" s="8">
        <v>719750</v>
      </c>
      <c r="T3329">
        <v>14</v>
      </c>
      <c r="U3329" s="9">
        <v>15.455</v>
      </c>
      <c r="V3329" s="9">
        <v>15.208</v>
      </c>
      <c r="W3329" s="9">
        <v>13.5</v>
      </c>
      <c r="X3329" s="9">
        <v>14.471</v>
      </c>
      <c r="Y3329" s="9">
        <v>15.635</v>
      </c>
    </row>
    <row r="3330" spans="1:25" hidden="1" x14ac:dyDescent="0.3">
      <c r="A3330" t="s">
        <v>3595</v>
      </c>
      <c r="B3330" t="s">
        <v>3596</v>
      </c>
      <c r="C3330" t="s">
        <v>3785</v>
      </c>
      <c r="D3330" t="s">
        <v>114</v>
      </c>
      <c r="E3330" s="52">
        <f>Transportation!E3498/1000000</f>
        <v>1.45E-5</v>
      </c>
      <c r="F3330" s="55">
        <f t="shared" si="368"/>
        <v>3.5054945054945093E-6</v>
      </c>
      <c r="G3330" s="57">
        <f t="shared" si="369"/>
        <v>3.5054945054945094E-7</v>
      </c>
      <c r="H3330" s="4">
        <f t="shared" si="370"/>
        <v>5.5769230769230822E-8</v>
      </c>
      <c r="I3330">
        <v>2674000</v>
      </c>
      <c r="J3330">
        <f t="shared" si="371"/>
        <v>0.1603208442408377</v>
      </c>
      <c r="K3330" s="50">
        <f t="shared" si="372"/>
        <v>6487.9713590329493</v>
      </c>
      <c r="L3330" s="53">
        <f t="shared" si="373"/>
        <v>9.3614134112148371</v>
      </c>
      <c r="M3330">
        <v>1300</v>
      </c>
      <c r="N3330">
        <v>74.2</v>
      </c>
      <c r="O3330">
        <v>450</v>
      </c>
      <c r="P3330">
        <v>32.909999999999997</v>
      </c>
      <c r="Q3330">
        <v>-117.14</v>
      </c>
      <c r="R3330" s="7">
        <v>6.0712000000000002</v>
      </c>
      <c r="S3330" s="8">
        <v>2604400</v>
      </c>
      <c r="T3330">
        <v>31</v>
      </c>
      <c r="U3330" s="9">
        <v>16.108000000000001</v>
      </c>
      <c r="V3330" s="9">
        <v>14.292</v>
      </c>
      <c r="W3330" s="9">
        <v>9.7009000000000007</v>
      </c>
      <c r="X3330" s="9">
        <v>15.487</v>
      </c>
      <c r="Y3330" s="9">
        <v>18.283000000000001</v>
      </c>
    </row>
    <row r="3331" spans="1:25" hidden="1" x14ac:dyDescent="0.3">
      <c r="A3331" t="s">
        <v>3595</v>
      </c>
      <c r="B3331" t="s">
        <v>3596</v>
      </c>
      <c r="C3331" t="s">
        <v>3648</v>
      </c>
      <c r="D3331" t="s">
        <v>114</v>
      </c>
      <c r="E3331" s="52">
        <f>Transportation!E3357/1000000</f>
        <v>1.4200000000000001E-5</v>
      </c>
      <c r="F3331" s="55">
        <f t="shared" si="368"/>
        <v>3.432967032967037E-6</v>
      </c>
      <c r="G3331" s="57">
        <f t="shared" si="369"/>
        <v>3.4329670329670369E-7</v>
      </c>
      <c r="H3331" s="4">
        <f t="shared" si="370"/>
        <v>5.4615384615384676E-8</v>
      </c>
      <c r="I3331">
        <v>4146000</v>
      </c>
      <c r="J3331">
        <f t="shared" si="371"/>
        <v>0.1012610528219971</v>
      </c>
      <c r="K3331" s="50">
        <f t="shared" si="372"/>
        <v>10059.509818455725</v>
      </c>
      <c r="L3331" s="53">
        <f t="shared" si="373"/>
        <v>9.1677289958103927</v>
      </c>
      <c r="M3331">
        <v>2070</v>
      </c>
      <c r="N3331">
        <v>91.2</v>
      </c>
      <c r="O3331">
        <v>606</v>
      </c>
      <c r="P3331">
        <v>32.840000000000003</v>
      </c>
      <c r="Q3331">
        <v>-96.97</v>
      </c>
      <c r="R3331" s="7">
        <v>6.6459000000000001</v>
      </c>
      <c r="S3331" s="8">
        <v>4554100</v>
      </c>
      <c r="T3331">
        <v>49</v>
      </c>
      <c r="U3331" s="9">
        <v>16.259</v>
      </c>
      <c r="V3331" s="9">
        <v>15.756</v>
      </c>
      <c r="W3331" s="9">
        <v>11.182</v>
      </c>
      <c r="X3331" s="9">
        <v>15.090999999999999</v>
      </c>
      <c r="Y3331" s="9">
        <v>17.306999999999999</v>
      </c>
    </row>
    <row r="3332" spans="1:25" hidden="1" x14ac:dyDescent="0.3">
      <c r="A3332" t="s">
        <v>3595</v>
      </c>
      <c r="B3332" t="s">
        <v>3596</v>
      </c>
      <c r="C3332" t="s">
        <v>3721</v>
      </c>
      <c r="D3332" t="s">
        <v>114</v>
      </c>
      <c r="E3332" s="52">
        <f>Transportation!E3431/1000000</f>
        <v>1.4200000000000001E-5</v>
      </c>
      <c r="F3332" s="55">
        <f t="shared" si="368"/>
        <v>3.432967032967037E-6</v>
      </c>
      <c r="G3332" s="57">
        <f t="shared" si="369"/>
        <v>3.4329670329670369E-7</v>
      </c>
      <c r="H3332" s="4">
        <f t="shared" si="370"/>
        <v>5.4615384615384676E-8</v>
      </c>
      <c r="I3332">
        <v>863600</v>
      </c>
      <c r="J3332">
        <f t="shared" si="371"/>
        <v>0.48613747684113018</v>
      </c>
      <c r="K3332" s="50">
        <f t="shared" si="372"/>
        <v>2095.3672646450468</v>
      </c>
      <c r="L3332" s="53">
        <f t="shared" si="373"/>
        <v>9.1677289958103927</v>
      </c>
      <c r="M3332">
        <v>428</v>
      </c>
      <c r="N3332">
        <v>41.7</v>
      </c>
      <c r="O3332">
        <v>274</v>
      </c>
      <c r="P3332">
        <v>38.21</v>
      </c>
      <c r="Q3332">
        <v>-85.73</v>
      </c>
      <c r="R3332" s="7">
        <v>6.5713999999999997</v>
      </c>
      <c r="S3332" s="8">
        <v>850170</v>
      </c>
      <c r="T3332">
        <v>16</v>
      </c>
      <c r="U3332" s="9">
        <v>15.52</v>
      </c>
      <c r="V3332" s="9">
        <v>15.134</v>
      </c>
      <c r="W3332" s="9">
        <v>13.898999999999999</v>
      </c>
      <c r="X3332" s="9">
        <v>14.471</v>
      </c>
      <c r="Y3332" s="9">
        <v>15.981</v>
      </c>
    </row>
    <row r="3333" spans="1:25" hidden="1" x14ac:dyDescent="0.3">
      <c r="A3333" t="s">
        <v>3595</v>
      </c>
      <c r="B3333" t="s">
        <v>3596</v>
      </c>
      <c r="C3333" t="s">
        <v>3774</v>
      </c>
      <c r="D3333" t="s">
        <v>114</v>
      </c>
      <c r="E3333" s="52">
        <f>Transportation!E3486/1000000</f>
        <v>1.4200000000000001E-5</v>
      </c>
      <c r="F3333" s="55">
        <f t="shared" si="368"/>
        <v>3.432967032967037E-6</v>
      </c>
      <c r="G3333" s="57">
        <f t="shared" si="369"/>
        <v>3.4329670329670369E-7</v>
      </c>
      <c r="H3333" s="4">
        <f t="shared" si="370"/>
        <v>5.4615384615384676E-8</v>
      </c>
      <c r="I3333">
        <v>818800</v>
      </c>
      <c r="J3333">
        <f t="shared" si="371"/>
        <v>0.51273610771861255</v>
      </c>
      <c r="K3333" s="50">
        <f t="shared" si="372"/>
        <v>1986.6682680539188</v>
      </c>
      <c r="L3333" s="53">
        <f t="shared" si="373"/>
        <v>9.1677289958103909</v>
      </c>
      <c r="M3333">
        <v>262</v>
      </c>
      <c r="N3333">
        <v>50.6</v>
      </c>
      <c r="O3333">
        <v>370</v>
      </c>
      <c r="P3333">
        <v>37.549999999999997</v>
      </c>
      <c r="Q3333">
        <v>-77.47</v>
      </c>
      <c r="R3333" s="7">
        <v>7.3235000000000001</v>
      </c>
      <c r="S3333" s="8">
        <v>727200</v>
      </c>
      <c r="T3333">
        <v>14</v>
      </c>
      <c r="U3333" s="9">
        <v>14.141999999999999</v>
      </c>
      <c r="V3333" s="9">
        <v>13.872</v>
      </c>
      <c r="W3333" s="9">
        <v>12.042999999999999</v>
      </c>
      <c r="X3333" s="9">
        <v>13.423999999999999</v>
      </c>
      <c r="Y3333" s="9">
        <v>14.247999999999999</v>
      </c>
    </row>
    <row r="3334" spans="1:25" hidden="1" x14ac:dyDescent="0.3">
      <c r="A3334" t="s">
        <v>3595</v>
      </c>
      <c r="B3334" t="s">
        <v>3596</v>
      </c>
      <c r="C3334" t="s">
        <v>3780</v>
      </c>
      <c r="D3334" t="s">
        <v>114</v>
      </c>
      <c r="E3334" s="52">
        <f>Transportation!E3492/1000000</f>
        <v>1.4100000000000002E-5</v>
      </c>
      <c r="F3334" s="55">
        <f t="shared" si="368"/>
        <v>3.4087912087912128E-6</v>
      </c>
      <c r="G3334" s="57">
        <f t="shared" si="369"/>
        <v>3.4087912087912131E-7</v>
      </c>
      <c r="H3334" s="4">
        <f t="shared" si="370"/>
        <v>5.4230769230769289E-8</v>
      </c>
      <c r="I3334">
        <v>1394000</v>
      </c>
      <c r="J3334">
        <f t="shared" si="371"/>
        <v>0.29904719332855095</v>
      </c>
      <c r="K3334" s="50">
        <f t="shared" si="372"/>
        <v>3382.2857421435792</v>
      </c>
      <c r="L3334" s="53">
        <f t="shared" si="373"/>
        <v>9.1031675240089118</v>
      </c>
      <c r="M3334">
        <v>760</v>
      </c>
      <c r="N3334">
        <v>50.6</v>
      </c>
      <c r="O3334">
        <v>339</v>
      </c>
      <c r="P3334">
        <v>38.619999999999997</v>
      </c>
      <c r="Q3334">
        <v>-121.36</v>
      </c>
      <c r="R3334" s="7">
        <v>6.7035999999999998</v>
      </c>
      <c r="S3334" s="8">
        <v>1475600</v>
      </c>
      <c r="T3334">
        <v>22</v>
      </c>
      <c r="U3334" s="9">
        <v>16.706</v>
      </c>
      <c r="V3334" s="9">
        <v>15.74</v>
      </c>
      <c r="W3334" s="9">
        <v>10.214</v>
      </c>
      <c r="X3334" s="9">
        <v>13.923999999999999</v>
      </c>
      <c r="Y3334" s="9">
        <v>18.039000000000001</v>
      </c>
    </row>
    <row r="3335" spans="1:25" hidden="1" x14ac:dyDescent="0.3">
      <c r="A3335" t="s">
        <v>3595</v>
      </c>
      <c r="B3335" t="s">
        <v>3596</v>
      </c>
      <c r="C3335" t="s">
        <v>3789</v>
      </c>
      <c r="D3335" t="s">
        <v>114</v>
      </c>
      <c r="E3335" s="52">
        <f>Transportation!E3504/1000000</f>
        <v>1.4100000000000002E-5</v>
      </c>
      <c r="F3335" s="55">
        <f t="shared" si="368"/>
        <v>3.4087912087912128E-6</v>
      </c>
      <c r="G3335" s="57">
        <f t="shared" si="369"/>
        <v>3.4087912087912131E-7</v>
      </c>
      <c r="H3335" s="4">
        <f t="shared" si="370"/>
        <v>5.4230769230769289E-8</v>
      </c>
      <c r="I3335">
        <v>285400</v>
      </c>
      <c r="J3335">
        <f t="shared" si="371"/>
        <v>1.460657980028031</v>
      </c>
      <c r="K3335" s="50">
        <f t="shared" si="372"/>
        <v>692.4708398908017</v>
      </c>
      <c r="L3335" s="53">
        <f t="shared" si="373"/>
        <v>9.1031675240089118</v>
      </c>
      <c r="M3335">
        <v>72.3</v>
      </c>
      <c r="N3335">
        <v>33.6</v>
      </c>
      <c r="O3335">
        <v>273</v>
      </c>
      <c r="P3335">
        <v>38.450000000000003</v>
      </c>
      <c r="Q3335">
        <v>-122.72</v>
      </c>
      <c r="R3335" s="7">
        <v>8.1300000000000008</v>
      </c>
      <c r="S3335" s="8">
        <v>178060</v>
      </c>
      <c r="T3335">
        <v>3</v>
      </c>
      <c r="U3335" s="9">
        <v>10.265000000000001</v>
      </c>
      <c r="V3335" s="9">
        <v>10.114000000000001</v>
      </c>
      <c r="W3335" s="9">
        <v>9.6494999999999997</v>
      </c>
      <c r="X3335" s="9">
        <v>9.7009000000000007</v>
      </c>
      <c r="Y3335" s="9">
        <v>10.316000000000001</v>
      </c>
    </row>
    <row r="3336" spans="1:25" hidden="1" x14ac:dyDescent="0.3">
      <c r="A3336" t="s">
        <v>3595</v>
      </c>
      <c r="B3336" t="s">
        <v>3596</v>
      </c>
      <c r="C3336" t="s">
        <v>3806</v>
      </c>
      <c r="D3336" t="s">
        <v>114</v>
      </c>
      <c r="E3336" s="52">
        <f>Transportation!E3521/1000000</f>
        <v>1.4E-5</v>
      </c>
      <c r="F3336" s="55">
        <f t="shared" si="368"/>
        <v>3.3846153846153881E-6</v>
      </c>
      <c r="G3336" s="57">
        <f t="shared" si="369"/>
        <v>3.3846153846153882E-7</v>
      </c>
      <c r="H3336" s="4">
        <f t="shared" si="370"/>
        <v>5.3846153846153896E-8</v>
      </c>
      <c r="I3336">
        <v>2078000</v>
      </c>
      <c r="J3336">
        <f t="shared" si="371"/>
        <v>0.19918924446583253</v>
      </c>
      <c r="K3336" s="50">
        <f t="shared" si="372"/>
        <v>5041.886493668836</v>
      </c>
      <c r="L3336" s="53">
        <f t="shared" si="373"/>
        <v>9.0386060522074292</v>
      </c>
      <c r="M3336">
        <v>1320</v>
      </c>
      <c r="N3336">
        <v>57.2</v>
      </c>
      <c r="O3336">
        <v>359</v>
      </c>
      <c r="P3336">
        <v>38.65</v>
      </c>
      <c r="Q3336">
        <v>-90.36</v>
      </c>
      <c r="R3336" s="7">
        <v>6.2866999999999997</v>
      </c>
      <c r="S3336" s="8">
        <v>2117800</v>
      </c>
      <c r="T3336">
        <v>41</v>
      </c>
      <c r="U3336" s="9">
        <v>14.375</v>
      </c>
      <c r="V3336" s="9">
        <v>14.016</v>
      </c>
      <c r="W3336" s="9">
        <v>10.725</v>
      </c>
      <c r="X3336" s="9">
        <v>13.749000000000001</v>
      </c>
      <c r="Y3336" s="9">
        <v>16.128</v>
      </c>
    </row>
    <row r="3337" spans="1:25" hidden="1" x14ac:dyDescent="0.3">
      <c r="A3337" t="s">
        <v>3595</v>
      </c>
      <c r="B3337" t="s">
        <v>3596</v>
      </c>
      <c r="C3337" t="s">
        <v>3602</v>
      </c>
      <c r="D3337" t="s">
        <v>114</v>
      </c>
      <c r="E3337" s="52">
        <f>Transportation!E3311/1000000</f>
        <v>1.38E-5</v>
      </c>
      <c r="F3337" s="55">
        <f t="shared" si="368"/>
        <v>3.3362637362637397E-6</v>
      </c>
      <c r="G3337" s="57">
        <f t="shared" si="369"/>
        <v>3.3362637362637396E-7</v>
      </c>
      <c r="H3337" s="4">
        <f t="shared" si="370"/>
        <v>5.307692307692313E-8</v>
      </c>
      <c r="I3337">
        <v>576400</v>
      </c>
      <c r="J3337">
        <f t="shared" si="371"/>
        <v>0.70784554996530191</v>
      </c>
      <c r="K3337" s="50">
        <f t="shared" si="372"/>
        <v>1398.5290543554943</v>
      </c>
      <c r="L3337" s="53">
        <f t="shared" si="373"/>
        <v>8.9094831086044657</v>
      </c>
      <c r="M3337">
        <v>181</v>
      </c>
      <c r="N3337">
        <v>42.800000000000004</v>
      </c>
      <c r="O3337">
        <v>332</v>
      </c>
      <c r="P3337">
        <v>40.619999999999997</v>
      </c>
      <c r="Q3337">
        <v>-75.45</v>
      </c>
      <c r="R3337" s="7">
        <v>7.7450000000000001</v>
      </c>
      <c r="S3337" s="8">
        <v>384250</v>
      </c>
      <c r="T3337">
        <v>7</v>
      </c>
      <c r="U3337" s="9">
        <v>16.007000000000001</v>
      </c>
      <c r="V3337" s="9">
        <v>15.611000000000001</v>
      </c>
      <c r="W3337" s="9">
        <v>13.798999999999999</v>
      </c>
      <c r="X3337" s="9">
        <v>15.042</v>
      </c>
      <c r="Y3337" s="9">
        <v>16.324999999999999</v>
      </c>
    </row>
    <row r="3338" spans="1:25" hidden="1" x14ac:dyDescent="0.3">
      <c r="A3338" t="s">
        <v>3595</v>
      </c>
      <c r="B3338" t="s">
        <v>3596</v>
      </c>
      <c r="C3338" t="s">
        <v>3710</v>
      </c>
      <c r="D3338" t="s">
        <v>114</v>
      </c>
      <c r="E3338" s="52">
        <f>Transportation!E3420/1000000</f>
        <v>1.3300000000000001E-5</v>
      </c>
      <c r="F3338" s="55">
        <f t="shared" si="368"/>
        <v>3.215384615384619E-6</v>
      </c>
      <c r="G3338" s="57">
        <f t="shared" si="369"/>
        <v>3.215384615384619E-7</v>
      </c>
      <c r="H3338" s="4">
        <f t="shared" si="370"/>
        <v>5.115384615384621E-8</v>
      </c>
      <c r="I3338">
        <v>323600</v>
      </c>
      <c r="J3338">
        <f t="shared" si="371"/>
        <v>1.2151405670580966</v>
      </c>
      <c r="K3338" s="50">
        <f t="shared" si="372"/>
        <v>785.15614501984385</v>
      </c>
      <c r="L3338" s="53">
        <f t="shared" si="373"/>
        <v>8.5866757495970578</v>
      </c>
      <c r="M3338">
        <v>61.2</v>
      </c>
      <c r="N3338">
        <v>41.400000000000006</v>
      </c>
      <c r="O3338">
        <v>377</v>
      </c>
      <c r="P3338">
        <v>40.049999999999997</v>
      </c>
      <c r="Q3338">
        <v>-76.31</v>
      </c>
      <c r="R3338" s="7">
        <v>9.1052999999999997</v>
      </c>
      <c r="S3338" s="8">
        <v>153710</v>
      </c>
      <c r="T3338">
        <v>3</v>
      </c>
      <c r="U3338" s="9">
        <v>17.489000000000001</v>
      </c>
      <c r="V3338" s="9">
        <v>17.448</v>
      </c>
      <c r="W3338" s="9">
        <v>16.128</v>
      </c>
      <c r="X3338" s="9">
        <v>17.404</v>
      </c>
      <c r="Y3338" s="9">
        <v>17.501999999999999</v>
      </c>
    </row>
    <row r="3339" spans="1:25" hidden="1" x14ac:dyDescent="0.3">
      <c r="A3339" t="s">
        <v>3595</v>
      </c>
      <c r="B3339" t="s">
        <v>3596</v>
      </c>
      <c r="C3339" t="s">
        <v>3638</v>
      </c>
      <c r="D3339" t="s">
        <v>114</v>
      </c>
      <c r="E3339" s="52">
        <f>Transportation!E3347/1000000</f>
        <v>1.3100000000000002E-5</v>
      </c>
      <c r="F3339" s="55">
        <f t="shared" si="368"/>
        <v>3.1670329670329705E-6</v>
      </c>
      <c r="G3339" s="57">
        <f t="shared" si="369"/>
        <v>3.1670329670329708E-7</v>
      </c>
      <c r="H3339" s="4">
        <f t="shared" si="370"/>
        <v>5.0384615384615437E-8</v>
      </c>
      <c r="I3339">
        <v>1503000</v>
      </c>
      <c r="J3339">
        <f t="shared" si="371"/>
        <v>0.25768889720558885</v>
      </c>
      <c r="K3339" s="50">
        <f t="shared" si="372"/>
        <v>3646.7542829568147</v>
      </c>
      <c r="L3339" s="53">
        <f t="shared" si="373"/>
        <v>8.4575528059940961</v>
      </c>
      <c r="M3339">
        <v>855</v>
      </c>
      <c r="N3339">
        <v>51.400000000000006</v>
      </c>
      <c r="O3339">
        <v>354</v>
      </c>
      <c r="P3339">
        <v>39.21</v>
      </c>
      <c r="Q3339">
        <v>-84.49</v>
      </c>
      <c r="R3339" s="7">
        <v>6.8815999999999997</v>
      </c>
      <c r="S3339" s="8">
        <v>1505000</v>
      </c>
      <c r="T3339">
        <v>27</v>
      </c>
      <c r="U3339" s="9">
        <v>17.928000000000001</v>
      </c>
      <c r="V3339" s="9">
        <v>17.466999999999999</v>
      </c>
      <c r="W3339" s="9">
        <v>14.545999999999999</v>
      </c>
      <c r="X3339" s="9">
        <v>16.571000000000002</v>
      </c>
      <c r="Y3339" s="9">
        <v>18.867000000000001</v>
      </c>
    </row>
    <row r="3340" spans="1:25" hidden="1" x14ac:dyDescent="0.3">
      <c r="A3340" t="s">
        <v>3595</v>
      </c>
      <c r="B3340" t="s">
        <v>3596</v>
      </c>
      <c r="C3340" t="s">
        <v>3619</v>
      </c>
      <c r="D3340" t="s">
        <v>114</v>
      </c>
      <c r="E3340" s="52">
        <f>Transportation!E3328/1000000</f>
        <v>1.2999999999999999E-5</v>
      </c>
      <c r="F3340" s="55">
        <f t="shared" si="368"/>
        <v>3.1428571428571459E-6</v>
      </c>
      <c r="G3340" s="57">
        <f t="shared" si="369"/>
        <v>3.142857142857146E-7</v>
      </c>
      <c r="H3340" s="4">
        <f t="shared" si="370"/>
        <v>5.0000000000000044E-8</v>
      </c>
      <c r="I3340">
        <v>663600</v>
      </c>
      <c r="J3340">
        <f t="shared" si="371"/>
        <v>0.57918908227848098</v>
      </c>
      <c r="K3340" s="50">
        <f t="shared" si="372"/>
        <v>1610.1038870060827</v>
      </c>
      <c r="L3340" s="53">
        <f t="shared" si="373"/>
        <v>8.3929913341926117</v>
      </c>
      <c r="M3340">
        <v>320</v>
      </c>
      <c r="N3340">
        <v>37.1</v>
      </c>
      <c r="O3340">
        <v>304</v>
      </c>
      <c r="P3340">
        <v>33.49</v>
      </c>
      <c r="Q3340">
        <v>-86.84</v>
      </c>
      <c r="R3340" s="7">
        <v>8.1881000000000004</v>
      </c>
      <c r="S3340" s="8">
        <v>620960</v>
      </c>
      <c r="T3340">
        <v>16</v>
      </c>
      <c r="U3340" s="9">
        <v>14.787000000000001</v>
      </c>
      <c r="V3340" s="9">
        <v>14.542999999999999</v>
      </c>
      <c r="W3340" s="9">
        <v>12.798</v>
      </c>
      <c r="X3340" s="9">
        <v>13.724</v>
      </c>
      <c r="Y3340" s="9">
        <v>15.339</v>
      </c>
    </row>
    <row r="3341" spans="1:25" hidden="1" x14ac:dyDescent="0.3">
      <c r="A3341" t="s">
        <v>3595</v>
      </c>
      <c r="B3341" t="s">
        <v>3596</v>
      </c>
      <c r="C3341" t="s">
        <v>3634</v>
      </c>
      <c r="D3341" t="s">
        <v>114</v>
      </c>
      <c r="E3341" s="52">
        <f>Transportation!E3343/1000000</f>
        <v>1.2999999999999999E-5</v>
      </c>
      <c r="F3341" s="55">
        <f t="shared" si="368"/>
        <v>3.1428571428571459E-6</v>
      </c>
      <c r="G3341" s="57">
        <f t="shared" si="369"/>
        <v>3.142857142857146E-7</v>
      </c>
      <c r="H3341" s="4">
        <f t="shared" si="370"/>
        <v>5.0000000000000044E-8</v>
      </c>
      <c r="I3341">
        <v>423400</v>
      </c>
      <c r="J3341">
        <f t="shared" si="371"/>
        <v>0.90777013462446843</v>
      </c>
      <c r="K3341" s="50">
        <f t="shared" si="372"/>
        <v>1027.3025704616869</v>
      </c>
      <c r="L3341" s="53">
        <f t="shared" si="373"/>
        <v>8.3929913341926117</v>
      </c>
      <c r="M3341">
        <v>136</v>
      </c>
      <c r="N3341">
        <v>36.200000000000003</v>
      </c>
      <c r="O3341">
        <v>300</v>
      </c>
      <c r="P3341">
        <v>32.880000000000003</v>
      </c>
      <c r="Q3341">
        <v>-80.02</v>
      </c>
      <c r="R3341" s="7">
        <v>8.2736999999999998</v>
      </c>
      <c r="S3341" s="8">
        <v>313100</v>
      </c>
      <c r="T3341">
        <v>8</v>
      </c>
      <c r="U3341" s="9">
        <v>11.491</v>
      </c>
      <c r="V3341" s="9">
        <v>11.553000000000001</v>
      </c>
      <c r="W3341" s="9">
        <v>10.417999999999999</v>
      </c>
      <c r="X3341" s="9">
        <v>11.461</v>
      </c>
      <c r="Y3341" s="9">
        <v>12.346</v>
      </c>
    </row>
    <row r="3342" spans="1:25" hidden="1" x14ac:dyDescent="0.3">
      <c r="A3342" t="s">
        <v>3595</v>
      </c>
      <c r="B3342" t="s">
        <v>3596</v>
      </c>
      <c r="C3342" t="s">
        <v>3704</v>
      </c>
      <c r="D3342" t="s">
        <v>114</v>
      </c>
      <c r="E3342" s="52">
        <f>Transportation!E3413/1000000</f>
        <v>1.2800000000000001E-5</v>
      </c>
      <c r="F3342" s="55">
        <f t="shared" si="368"/>
        <v>3.0945054945054978E-6</v>
      </c>
      <c r="G3342" s="57">
        <f t="shared" si="369"/>
        <v>3.0945054945054978E-7</v>
      </c>
      <c r="H3342" s="4">
        <f t="shared" si="370"/>
        <v>4.9230769230769284E-8</v>
      </c>
      <c r="I3342">
        <v>419800</v>
      </c>
      <c r="J3342">
        <f t="shared" si="371"/>
        <v>0.90146927108146746</v>
      </c>
      <c r="K3342" s="50">
        <f t="shared" si="372"/>
        <v>1018.5678296641855</v>
      </c>
      <c r="L3342" s="53">
        <f t="shared" si="373"/>
        <v>8.2638683905896499</v>
      </c>
      <c r="M3342">
        <v>125</v>
      </c>
      <c r="N3342">
        <v>37.6</v>
      </c>
      <c r="O3342">
        <v>306</v>
      </c>
      <c r="P3342">
        <v>35.96</v>
      </c>
      <c r="Q3342">
        <v>-83.99</v>
      </c>
      <c r="R3342" s="7">
        <v>8.1210000000000004</v>
      </c>
      <c r="S3342" s="8">
        <v>332180</v>
      </c>
      <c r="T3342">
        <v>8</v>
      </c>
      <c r="U3342" s="9">
        <v>15.622999999999999</v>
      </c>
      <c r="V3342" s="9">
        <v>15.439</v>
      </c>
      <c r="W3342" s="9">
        <v>14.198</v>
      </c>
      <c r="X3342" s="9">
        <v>15.388</v>
      </c>
      <c r="Y3342" s="9">
        <v>15.882</v>
      </c>
    </row>
    <row r="3343" spans="1:25" hidden="1" x14ac:dyDescent="0.3">
      <c r="A3343" t="s">
        <v>3595</v>
      </c>
      <c r="B3343" t="s">
        <v>3596</v>
      </c>
      <c r="C3343" t="s">
        <v>3769</v>
      </c>
      <c r="D3343" t="s">
        <v>114</v>
      </c>
      <c r="E3343" s="52">
        <f>Transportation!E3481/1000000</f>
        <v>1.2600000000000001E-5</v>
      </c>
      <c r="F3343" s="55">
        <f t="shared" si="368"/>
        <v>3.0461538461538498E-6</v>
      </c>
      <c r="G3343" s="57">
        <f t="shared" si="369"/>
        <v>3.0461538461538497E-7</v>
      </c>
      <c r="H3343" s="4">
        <f t="shared" si="370"/>
        <v>4.8461538461538511E-8</v>
      </c>
      <c r="I3343">
        <v>541500</v>
      </c>
      <c r="J3343">
        <f t="shared" si="371"/>
        <v>0.68794778393351808</v>
      </c>
      <c r="K3343" s="50">
        <f t="shared" si="372"/>
        <v>1313.8505949574951</v>
      </c>
      <c r="L3343" s="53">
        <f t="shared" si="373"/>
        <v>8.1347454469866864</v>
      </c>
      <c r="M3343">
        <v>256</v>
      </c>
      <c r="N3343">
        <v>33.800000000000004</v>
      </c>
      <c r="O3343">
        <v>280</v>
      </c>
      <c r="P3343">
        <v>35.81</v>
      </c>
      <c r="Q3343">
        <v>-78.680000000000007</v>
      </c>
      <c r="R3343" s="7">
        <v>8.2748000000000008</v>
      </c>
      <c r="S3343" s="8">
        <v>529050</v>
      </c>
      <c r="T3343">
        <v>12</v>
      </c>
      <c r="U3343" s="9">
        <v>14.407</v>
      </c>
      <c r="V3343" s="9">
        <v>14.225</v>
      </c>
      <c r="W3343" s="9">
        <v>12.597</v>
      </c>
      <c r="X3343" s="9">
        <v>13.874000000000001</v>
      </c>
      <c r="Y3343" s="9">
        <v>14.893000000000001</v>
      </c>
    </row>
    <row r="3344" spans="1:25" hidden="1" x14ac:dyDescent="0.3">
      <c r="A3344" t="s">
        <v>3595</v>
      </c>
      <c r="B3344" t="s">
        <v>3596</v>
      </c>
      <c r="C3344" t="s">
        <v>3599</v>
      </c>
      <c r="D3344" t="s">
        <v>114</v>
      </c>
      <c r="E3344" s="52">
        <f>Transportation!E3308/1000000</f>
        <v>1.2200000000000002E-5</v>
      </c>
      <c r="F3344" s="55">
        <f t="shared" si="368"/>
        <v>2.9494505494505529E-6</v>
      </c>
      <c r="G3344" s="57">
        <f t="shared" si="369"/>
        <v>2.9494505494505529E-7</v>
      </c>
      <c r="H3344" s="4">
        <f t="shared" si="370"/>
        <v>4.6923076923076972E-8</v>
      </c>
      <c r="I3344">
        <v>570200</v>
      </c>
      <c r="J3344">
        <f t="shared" si="371"/>
        <v>0.63258080498070857</v>
      </c>
      <c r="K3344" s="50">
        <f t="shared" si="372"/>
        <v>1383.4858896486865</v>
      </c>
      <c r="L3344" s="53">
        <f t="shared" si="373"/>
        <v>7.8764995597807603</v>
      </c>
      <c r="M3344">
        <v>155</v>
      </c>
      <c r="N3344">
        <v>45.800000000000004</v>
      </c>
      <c r="O3344">
        <v>410</v>
      </c>
      <c r="P3344">
        <v>41.07</v>
      </c>
      <c r="Q3344">
        <v>-81.510000000000005</v>
      </c>
      <c r="R3344" s="7">
        <v>8.9463000000000008</v>
      </c>
      <c r="S3344" s="8">
        <v>442480</v>
      </c>
      <c r="T3344">
        <v>8</v>
      </c>
      <c r="U3344" s="9">
        <v>16.571999999999999</v>
      </c>
      <c r="V3344" s="9">
        <v>16.367999999999999</v>
      </c>
      <c r="W3344" s="9">
        <v>15.635</v>
      </c>
      <c r="X3344" s="9">
        <v>15.808</v>
      </c>
      <c r="Y3344" s="9">
        <v>16.669</v>
      </c>
    </row>
    <row r="3345" spans="1:25" hidden="1" x14ac:dyDescent="0.3">
      <c r="A3345" t="s">
        <v>3595</v>
      </c>
      <c r="B3345" t="s">
        <v>3596</v>
      </c>
      <c r="C3345" t="s">
        <v>3636</v>
      </c>
      <c r="D3345" t="s">
        <v>114</v>
      </c>
      <c r="E3345" s="52">
        <f>Transportation!E3345/1000000</f>
        <v>1.19E-5</v>
      </c>
      <c r="F3345" s="55">
        <f t="shared" si="368"/>
        <v>2.8769230769230798E-6</v>
      </c>
      <c r="G3345" s="57">
        <f t="shared" si="369"/>
        <v>2.8769230769230799E-7</v>
      </c>
      <c r="H3345" s="4">
        <f t="shared" si="370"/>
        <v>4.5769230769230812E-8</v>
      </c>
      <c r="I3345">
        <v>343500</v>
      </c>
      <c r="J3345">
        <f t="shared" si="371"/>
        <v>1.0242444323144104</v>
      </c>
      <c r="K3345" s="50">
        <f t="shared" si="372"/>
        <v>833.43985109492075</v>
      </c>
      <c r="L3345" s="53">
        <f t="shared" si="373"/>
        <v>7.6828151443763142</v>
      </c>
      <c r="M3345">
        <v>131</v>
      </c>
      <c r="N3345">
        <v>30</v>
      </c>
      <c r="O3345">
        <v>262</v>
      </c>
      <c r="P3345">
        <v>35.049999999999997</v>
      </c>
      <c r="Q3345">
        <v>-85.25</v>
      </c>
      <c r="R3345" s="7">
        <v>8.7372999999999994</v>
      </c>
      <c r="S3345" s="8">
        <v>289930</v>
      </c>
      <c r="T3345">
        <v>8</v>
      </c>
      <c r="U3345" s="9">
        <v>14.582000000000001</v>
      </c>
      <c r="V3345" s="9">
        <v>14.407999999999999</v>
      </c>
      <c r="W3345" s="9">
        <v>13.849</v>
      </c>
      <c r="X3345" s="9">
        <v>14.347</v>
      </c>
      <c r="Y3345" s="9">
        <v>14.645</v>
      </c>
    </row>
    <row r="3346" spans="1:25" hidden="1" x14ac:dyDescent="0.3">
      <c r="A3346" t="s">
        <v>3595</v>
      </c>
      <c r="B3346" t="s">
        <v>3596</v>
      </c>
      <c r="C3346" t="s">
        <v>3733</v>
      </c>
      <c r="D3346" t="s">
        <v>114</v>
      </c>
      <c r="E3346" s="52">
        <f>Transportation!E3444/1000000</f>
        <v>1.19E-5</v>
      </c>
      <c r="F3346" s="55">
        <f t="shared" si="368"/>
        <v>2.8769230769230798E-6</v>
      </c>
      <c r="G3346" s="57">
        <f t="shared" si="369"/>
        <v>2.8769230769230799E-7</v>
      </c>
      <c r="H3346" s="4">
        <f t="shared" si="370"/>
        <v>4.5769230769230812E-8</v>
      </c>
      <c r="I3346">
        <v>2389000</v>
      </c>
      <c r="J3346">
        <f t="shared" si="371"/>
        <v>0.14726997174550022</v>
      </c>
      <c r="K3346" s="50">
        <f t="shared" si="372"/>
        <v>5796.471045897425</v>
      </c>
      <c r="L3346" s="53">
        <f t="shared" si="373"/>
        <v>7.6828151443763151</v>
      </c>
      <c r="M3346">
        <v>1400</v>
      </c>
      <c r="N3346">
        <v>63.900000000000006</v>
      </c>
      <c r="O3346">
        <v>558</v>
      </c>
      <c r="P3346">
        <v>44.96</v>
      </c>
      <c r="Q3346">
        <v>-93.26</v>
      </c>
      <c r="R3346" s="7">
        <v>8.7307000000000006</v>
      </c>
      <c r="S3346" s="8">
        <v>2485900</v>
      </c>
      <c r="T3346">
        <v>40</v>
      </c>
      <c r="U3346" s="9">
        <v>14.097</v>
      </c>
      <c r="V3346" s="9">
        <v>13.333</v>
      </c>
      <c r="W3346" s="9">
        <v>9.2888999999999999</v>
      </c>
      <c r="X3346" s="9">
        <v>12.27</v>
      </c>
      <c r="Y3346" s="9">
        <v>15.19</v>
      </c>
    </row>
    <row r="3347" spans="1:25" hidden="1" x14ac:dyDescent="0.3">
      <c r="A3347" t="s">
        <v>3595</v>
      </c>
      <c r="B3347" t="s">
        <v>3596</v>
      </c>
      <c r="C3347" t="s">
        <v>3763</v>
      </c>
      <c r="D3347" t="s">
        <v>114</v>
      </c>
      <c r="E3347" s="52">
        <f>Transportation!E3475/1000000</f>
        <v>1.15E-5</v>
      </c>
      <c r="F3347" s="55">
        <f t="shared" si="368"/>
        <v>2.7802197802197833E-6</v>
      </c>
      <c r="G3347" s="57">
        <f t="shared" si="369"/>
        <v>2.7802197802197831E-7</v>
      </c>
      <c r="H3347" s="4">
        <f t="shared" si="370"/>
        <v>4.4230769230769273E-8</v>
      </c>
      <c r="I3347">
        <v>352000</v>
      </c>
      <c r="J3347">
        <f t="shared" si="371"/>
        <v>0.96591424005681814</v>
      </c>
      <c r="K3347" s="50">
        <f t="shared" si="372"/>
        <v>854.06354464457672</v>
      </c>
      <c r="L3347" s="53">
        <f t="shared" si="373"/>
        <v>7.4245692571703881</v>
      </c>
      <c r="M3347">
        <v>130</v>
      </c>
      <c r="N3347">
        <v>30.900000000000002</v>
      </c>
      <c r="O3347">
        <v>297</v>
      </c>
      <c r="P3347">
        <v>41.62</v>
      </c>
      <c r="Q3347">
        <v>-73.91</v>
      </c>
      <c r="R3347" s="7">
        <v>9.6205999999999996</v>
      </c>
      <c r="S3347" s="8">
        <v>208490</v>
      </c>
      <c r="T3347">
        <v>8</v>
      </c>
      <c r="U3347" s="9">
        <v>12.571</v>
      </c>
      <c r="V3347" s="9">
        <v>12.425000000000001</v>
      </c>
      <c r="W3347" s="9">
        <v>11.335000000000001</v>
      </c>
      <c r="X3347" s="9">
        <v>12.295</v>
      </c>
      <c r="Y3347" s="9">
        <v>12.898999999999999</v>
      </c>
    </row>
    <row r="3348" spans="1:25" hidden="1" x14ac:dyDescent="0.3">
      <c r="A3348" t="s">
        <v>3595</v>
      </c>
      <c r="B3348" t="s">
        <v>3596</v>
      </c>
      <c r="C3348" t="s">
        <v>3830</v>
      </c>
      <c r="D3348" t="s">
        <v>114</v>
      </c>
      <c r="E3348" s="52">
        <f>Transportation!E3545/1000000</f>
        <v>1.13E-5</v>
      </c>
      <c r="F3348" s="55">
        <f t="shared" si="368"/>
        <v>2.7318681318681348E-6</v>
      </c>
      <c r="G3348" s="57">
        <f t="shared" si="369"/>
        <v>2.7318681318681349E-7</v>
      </c>
      <c r="H3348" s="4">
        <f t="shared" si="370"/>
        <v>4.3461538461538506E-8</v>
      </c>
      <c r="I3348">
        <v>429900</v>
      </c>
      <c r="J3348">
        <f t="shared" si="371"/>
        <v>0.77713128053035585</v>
      </c>
      <c r="K3348" s="50">
        <f t="shared" si="372"/>
        <v>1043.0736302349533</v>
      </c>
      <c r="L3348" s="53">
        <f t="shared" si="373"/>
        <v>7.2954463135674246</v>
      </c>
      <c r="M3348">
        <v>161</v>
      </c>
      <c r="N3348">
        <v>33.9</v>
      </c>
      <c r="O3348">
        <v>326</v>
      </c>
      <c r="P3348">
        <v>42.26</v>
      </c>
      <c r="Q3348">
        <v>-71.8</v>
      </c>
      <c r="R3348" s="7">
        <v>9.6092999999999993</v>
      </c>
      <c r="S3348" s="8">
        <v>336420</v>
      </c>
      <c r="T3348">
        <v>9</v>
      </c>
      <c r="U3348" s="9">
        <v>10.791</v>
      </c>
      <c r="V3348" s="9">
        <v>10.750999999999999</v>
      </c>
      <c r="W3348" s="9">
        <v>9.5980000000000008</v>
      </c>
      <c r="X3348" s="9">
        <v>10.571999999999999</v>
      </c>
      <c r="Y3348" s="9">
        <v>11.638999999999999</v>
      </c>
    </row>
    <row r="3349" spans="1:25" hidden="1" x14ac:dyDescent="0.3">
      <c r="A3349" t="s">
        <v>3595</v>
      </c>
      <c r="B3349" t="s">
        <v>3596</v>
      </c>
      <c r="C3349" t="s">
        <v>3784</v>
      </c>
      <c r="D3349" t="s">
        <v>114</v>
      </c>
      <c r="E3349" s="52">
        <f>Transportation!E3497/1000000</f>
        <v>1.0900000000000001E-5</v>
      </c>
      <c r="F3349" s="55">
        <f t="shared" si="368"/>
        <v>2.6351648351648379E-6</v>
      </c>
      <c r="G3349" s="57">
        <f t="shared" si="369"/>
        <v>2.6351648351648381E-7</v>
      </c>
      <c r="H3349" s="4">
        <f t="shared" si="370"/>
        <v>4.1923076923076967E-8</v>
      </c>
      <c r="I3349">
        <v>1328000</v>
      </c>
      <c r="J3349">
        <f t="shared" si="371"/>
        <v>0.24266761106927712</v>
      </c>
      <c r="K3349" s="50">
        <f t="shared" si="372"/>
        <v>3222.1488275227211</v>
      </c>
      <c r="L3349" s="53">
        <f t="shared" si="373"/>
        <v>7.0372004263614985</v>
      </c>
      <c r="M3349">
        <v>571</v>
      </c>
      <c r="N3349">
        <v>55.5</v>
      </c>
      <c r="O3349">
        <v>520</v>
      </c>
      <c r="P3349">
        <v>29.49</v>
      </c>
      <c r="Q3349">
        <v>-98.52</v>
      </c>
      <c r="R3349" s="7">
        <v>9.3582000000000001</v>
      </c>
      <c r="S3349" s="8">
        <v>1427000</v>
      </c>
      <c r="T3349">
        <v>18</v>
      </c>
      <c r="U3349" s="9">
        <v>11.34</v>
      </c>
      <c r="V3349" s="9">
        <v>11.090999999999999</v>
      </c>
      <c r="W3349" s="9">
        <v>8.4082000000000008</v>
      </c>
      <c r="X3349" s="9">
        <v>10.188000000000001</v>
      </c>
      <c r="Y3349" s="9">
        <v>11.74</v>
      </c>
    </row>
    <row r="3350" spans="1:25" hidden="1" x14ac:dyDescent="0.3">
      <c r="A3350" t="s">
        <v>3595</v>
      </c>
      <c r="B3350" t="s">
        <v>3596</v>
      </c>
      <c r="C3350" t="s">
        <v>3742</v>
      </c>
      <c r="D3350" t="s">
        <v>114</v>
      </c>
      <c r="E3350" s="52">
        <f>Transportation!E3453/1000000</f>
        <v>1.08E-5</v>
      </c>
      <c r="F3350" s="55">
        <f t="shared" si="368"/>
        <v>2.6109890109890137E-6</v>
      </c>
      <c r="G3350" s="57">
        <f t="shared" si="369"/>
        <v>2.6109890109890138E-7</v>
      </c>
      <c r="H3350" s="4">
        <f t="shared" si="370"/>
        <v>4.153846153846158E-8</v>
      </c>
      <c r="I3350">
        <v>749900</v>
      </c>
      <c r="J3350">
        <f t="shared" si="371"/>
        <v>0.42579817308974532</v>
      </c>
      <c r="K3350" s="50">
        <f t="shared" si="372"/>
        <v>1819.4950344572956</v>
      </c>
      <c r="L3350" s="53">
        <f t="shared" si="373"/>
        <v>6.9726389545600176</v>
      </c>
      <c r="M3350">
        <v>288</v>
      </c>
      <c r="N3350">
        <v>44.2</v>
      </c>
      <c r="O3350">
        <v>472</v>
      </c>
      <c r="P3350">
        <v>36.159999999999997</v>
      </c>
      <c r="Q3350">
        <v>-86.75</v>
      </c>
      <c r="R3350" s="7">
        <v>10.685</v>
      </c>
      <c r="S3350" s="8">
        <v>629530</v>
      </c>
      <c r="T3350">
        <v>14</v>
      </c>
      <c r="U3350" s="9">
        <v>15.012</v>
      </c>
      <c r="V3350" s="9">
        <v>14.808</v>
      </c>
      <c r="W3350" s="9">
        <v>12.747999999999999</v>
      </c>
      <c r="X3350" s="9">
        <v>14.521000000000001</v>
      </c>
      <c r="Y3350" s="9">
        <v>15.487</v>
      </c>
    </row>
    <row r="3351" spans="1:25" hidden="1" x14ac:dyDescent="0.3">
      <c r="A3351" t="s">
        <v>3595</v>
      </c>
      <c r="B3351" t="s">
        <v>3596</v>
      </c>
      <c r="C3351" t="s">
        <v>3628</v>
      </c>
      <c r="D3351" t="s">
        <v>114</v>
      </c>
      <c r="E3351" s="52">
        <f>Transportation!E3337/1000000</f>
        <v>1.0700000000000001E-5</v>
      </c>
      <c r="F3351" s="55">
        <f t="shared" si="368"/>
        <v>2.5868131868131899E-6</v>
      </c>
      <c r="G3351" s="57">
        <f t="shared" si="369"/>
        <v>2.5868131868131895E-7</v>
      </c>
      <c r="H3351" s="4">
        <f t="shared" si="370"/>
        <v>4.1153846153846194E-8</v>
      </c>
      <c r="I3351">
        <v>976700</v>
      </c>
      <c r="J3351">
        <f t="shared" si="371"/>
        <v>0.3238962962014949</v>
      </c>
      <c r="K3351" s="50">
        <f t="shared" si="372"/>
        <v>2369.7837046998807</v>
      </c>
      <c r="L3351" s="53">
        <f t="shared" si="373"/>
        <v>6.9080774827585367</v>
      </c>
      <c r="M3351">
        <v>406</v>
      </c>
      <c r="N3351">
        <v>48.5</v>
      </c>
      <c r="O3351">
        <v>481</v>
      </c>
      <c r="P3351">
        <v>42.91</v>
      </c>
      <c r="Q3351">
        <v>-78.81</v>
      </c>
      <c r="R3351" s="7">
        <v>9.9139999999999997</v>
      </c>
      <c r="S3351" s="8">
        <v>908670</v>
      </c>
      <c r="T3351">
        <v>15</v>
      </c>
      <c r="U3351" s="9">
        <v>17.018000000000001</v>
      </c>
      <c r="V3351" s="9">
        <v>16.126999999999999</v>
      </c>
      <c r="W3351" s="9">
        <v>12.295</v>
      </c>
      <c r="X3351" s="9">
        <v>15.042</v>
      </c>
      <c r="Y3351" s="9">
        <v>17.550999999999998</v>
      </c>
    </row>
    <row r="3352" spans="1:25" hidden="1" x14ac:dyDescent="0.3">
      <c r="A3352" t="s">
        <v>3595</v>
      </c>
      <c r="B3352" t="s">
        <v>3596</v>
      </c>
      <c r="C3352" t="s">
        <v>1942</v>
      </c>
      <c r="D3352" t="s">
        <v>114</v>
      </c>
      <c r="E3352" s="52">
        <f>Transportation!E3494/1000000</f>
        <v>1.0600000000000002E-5</v>
      </c>
      <c r="F3352" s="55">
        <f t="shared" si="368"/>
        <v>2.5626373626373657E-6</v>
      </c>
      <c r="G3352" s="57">
        <f t="shared" si="369"/>
        <v>2.5626373626373657E-7</v>
      </c>
      <c r="H3352" s="4">
        <f t="shared" si="370"/>
        <v>4.0769230769230814E-8</v>
      </c>
      <c r="I3352">
        <v>207200</v>
      </c>
      <c r="J3352">
        <f t="shared" si="371"/>
        <v>1.5125143581081084</v>
      </c>
      <c r="K3352" s="50">
        <f t="shared" si="372"/>
        <v>502.73285923396674</v>
      </c>
      <c r="L3352" s="53">
        <f t="shared" si="373"/>
        <v>6.8435160109570559</v>
      </c>
      <c r="M3352">
        <v>97.5</v>
      </c>
      <c r="N3352">
        <v>21</v>
      </c>
      <c r="O3352">
        <v>219</v>
      </c>
      <c r="P3352">
        <v>44.94</v>
      </c>
      <c r="Q3352">
        <v>-123.03</v>
      </c>
      <c r="R3352" s="7">
        <v>10.449</v>
      </c>
      <c r="S3352" s="8">
        <v>235100</v>
      </c>
      <c r="T3352">
        <v>7</v>
      </c>
      <c r="U3352" s="9">
        <v>5.7184999999999997</v>
      </c>
      <c r="V3352" s="9">
        <v>5.7412000000000001</v>
      </c>
      <c r="W3352" s="9">
        <v>5.1199000000000003</v>
      </c>
      <c r="X3352" s="9">
        <v>5.7138999999999998</v>
      </c>
      <c r="Y3352" s="9">
        <v>5.9821999999999997</v>
      </c>
    </row>
    <row r="3353" spans="1:25" hidden="1" x14ac:dyDescent="0.3">
      <c r="A3353" t="s">
        <v>3595</v>
      </c>
      <c r="B3353" t="s">
        <v>3596</v>
      </c>
      <c r="C3353" t="s">
        <v>3617</v>
      </c>
      <c r="D3353" t="s">
        <v>114</v>
      </c>
      <c r="E3353" s="52">
        <f>Transportation!E3326/1000000</f>
        <v>1.0499999999999999E-5</v>
      </c>
      <c r="F3353" s="55">
        <f t="shared" si="368"/>
        <v>2.538461538461541E-6</v>
      </c>
      <c r="G3353" s="57">
        <f t="shared" si="369"/>
        <v>2.5384615384615408E-7</v>
      </c>
      <c r="H3353" s="4">
        <f t="shared" si="370"/>
        <v>4.038461538461542E-8</v>
      </c>
      <c r="I3353">
        <v>205800</v>
      </c>
      <c r="J3353">
        <f t="shared" si="371"/>
        <v>1.5084375000000001</v>
      </c>
      <c r="K3353" s="50">
        <f t="shared" si="372"/>
        <v>499.33601559049401</v>
      </c>
      <c r="L3353" s="53">
        <f t="shared" si="373"/>
        <v>6.7789545391555723</v>
      </c>
      <c r="M3353">
        <v>79.600000000000009</v>
      </c>
      <c r="N3353">
        <v>23.1</v>
      </c>
      <c r="O3353">
        <v>260</v>
      </c>
      <c r="P3353">
        <v>30.41</v>
      </c>
      <c r="Q3353">
        <v>-89.04</v>
      </c>
      <c r="R3353" s="7">
        <v>11.275</v>
      </c>
      <c r="S3353" s="8">
        <v>117630</v>
      </c>
      <c r="T3353">
        <v>8</v>
      </c>
      <c r="U3353" s="9">
        <v>11.994999999999999</v>
      </c>
      <c r="V3353" s="9">
        <v>8.9870999999999999</v>
      </c>
      <c r="W3353" s="9">
        <v>11.689</v>
      </c>
      <c r="X3353" s="9">
        <v>11.942</v>
      </c>
      <c r="Y3353" s="9">
        <v>12.295</v>
      </c>
    </row>
    <row r="3354" spans="1:25" hidden="1" x14ac:dyDescent="0.3">
      <c r="A3354" t="s">
        <v>3595</v>
      </c>
      <c r="B3354" t="s">
        <v>3596</v>
      </c>
      <c r="C3354" t="s">
        <v>3811</v>
      </c>
      <c r="D3354" t="s">
        <v>114</v>
      </c>
      <c r="E3354" s="52">
        <f>Transportation!E3526/1000000</f>
        <v>1.04E-5</v>
      </c>
      <c r="F3354" s="55">
        <f t="shared" si="368"/>
        <v>2.5142857142857172E-6</v>
      </c>
      <c r="G3354" s="57">
        <f t="shared" si="369"/>
        <v>2.514285714285717E-7</v>
      </c>
      <c r="H3354" s="4">
        <f t="shared" si="370"/>
        <v>4.0000000000000041E-8</v>
      </c>
      <c r="I3354">
        <v>229800</v>
      </c>
      <c r="J3354">
        <f t="shared" si="371"/>
        <v>1.3380326370757181</v>
      </c>
      <c r="K3354" s="50">
        <f t="shared" si="372"/>
        <v>557.56762090716973</v>
      </c>
      <c r="L3354" s="53">
        <f t="shared" si="373"/>
        <v>6.7143930673540915</v>
      </c>
      <c r="M3354">
        <v>71.7</v>
      </c>
      <c r="N3354">
        <v>27.1</v>
      </c>
      <c r="O3354">
        <v>272</v>
      </c>
      <c r="P3354">
        <v>33.53</v>
      </c>
      <c r="Q3354">
        <v>-117.16</v>
      </c>
      <c r="R3354" s="7">
        <v>10.026999999999999</v>
      </c>
      <c r="S3354" s="8">
        <v>145180</v>
      </c>
      <c r="T3354">
        <v>7</v>
      </c>
      <c r="U3354" s="9">
        <v>11.154</v>
      </c>
      <c r="V3354" s="9">
        <v>10.78</v>
      </c>
      <c r="W3354" s="9">
        <v>9.3919999999999995</v>
      </c>
      <c r="X3354" s="9">
        <v>11.182</v>
      </c>
      <c r="Y3354" s="9">
        <v>12.848000000000001</v>
      </c>
    </row>
    <row r="3355" spans="1:25" hidden="1" x14ac:dyDescent="0.3">
      <c r="A3355" t="s">
        <v>3595</v>
      </c>
      <c r="B3355" t="s">
        <v>3596</v>
      </c>
      <c r="C3355" t="s">
        <v>3654</v>
      </c>
      <c r="D3355" t="s">
        <v>114</v>
      </c>
      <c r="E3355" s="52">
        <f>Transportation!E3363/1000000</f>
        <v>1.0300000000000001E-5</v>
      </c>
      <c r="F3355" s="55">
        <f t="shared" si="368"/>
        <v>2.490109890109893E-6</v>
      </c>
      <c r="G3355" s="57">
        <f t="shared" si="369"/>
        <v>2.4901098901098932E-7</v>
      </c>
      <c r="H3355" s="4">
        <f t="shared" si="370"/>
        <v>3.9615384615384661E-8</v>
      </c>
      <c r="I3355">
        <v>299800</v>
      </c>
      <c r="J3355">
        <f t="shared" si="371"/>
        <v>1.0157550450300201</v>
      </c>
      <c r="K3355" s="50">
        <f t="shared" si="372"/>
        <v>727.40980308080714</v>
      </c>
      <c r="L3355" s="53">
        <f t="shared" si="373"/>
        <v>6.6498315955526097</v>
      </c>
      <c r="M3355">
        <v>35.9</v>
      </c>
      <c r="N3355">
        <v>50</v>
      </c>
      <c r="O3355">
        <v>601</v>
      </c>
      <c r="P3355">
        <v>33.21</v>
      </c>
      <c r="Q3355">
        <v>-97.13</v>
      </c>
      <c r="R3355" s="7">
        <v>12.015000000000001</v>
      </c>
      <c r="S3355" s="8">
        <v>128050</v>
      </c>
      <c r="T3355">
        <v>4</v>
      </c>
      <c r="U3355" s="9">
        <v>11.308999999999999</v>
      </c>
      <c r="V3355" s="9">
        <v>11.449</v>
      </c>
      <c r="W3355" s="9">
        <v>11.132</v>
      </c>
      <c r="X3355" s="9">
        <v>11.411</v>
      </c>
      <c r="Y3355" s="9">
        <v>12.647</v>
      </c>
    </row>
    <row r="3356" spans="1:25" hidden="1" x14ac:dyDescent="0.3">
      <c r="A3356" t="s">
        <v>3595</v>
      </c>
      <c r="B3356" t="s">
        <v>3596</v>
      </c>
      <c r="C3356" t="s">
        <v>3752</v>
      </c>
      <c r="D3356" t="s">
        <v>114</v>
      </c>
      <c r="E3356" s="52">
        <f>Transportation!E3464/1000000</f>
        <v>1.0300000000000001E-5</v>
      </c>
      <c r="F3356" s="55">
        <f t="shared" si="368"/>
        <v>2.490109890109893E-6</v>
      </c>
      <c r="G3356" s="57">
        <f t="shared" si="369"/>
        <v>2.4901098901098932E-7</v>
      </c>
      <c r="H3356" s="4">
        <f t="shared" si="370"/>
        <v>3.9615384615384661E-8</v>
      </c>
      <c r="I3356">
        <v>1344000</v>
      </c>
      <c r="J3356">
        <f t="shared" si="371"/>
        <v>0.22657988281250002</v>
      </c>
      <c r="K3356" s="50">
        <f t="shared" si="372"/>
        <v>3260.9698977338385</v>
      </c>
      <c r="L3356" s="53">
        <f t="shared" si="373"/>
        <v>6.6498315955526097</v>
      </c>
      <c r="M3356">
        <v>803</v>
      </c>
      <c r="N3356">
        <v>47.400000000000006</v>
      </c>
      <c r="O3356">
        <v>444</v>
      </c>
      <c r="P3356">
        <v>28.55</v>
      </c>
      <c r="Q3356">
        <v>-81.39</v>
      </c>
      <c r="R3356" s="7">
        <v>9.3684999999999992</v>
      </c>
      <c r="S3356" s="8">
        <v>1472300</v>
      </c>
      <c r="T3356">
        <v>27</v>
      </c>
      <c r="U3356" s="9">
        <v>14.981999999999999</v>
      </c>
      <c r="V3356" s="9">
        <v>14.191000000000001</v>
      </c>
      <c r="W3356" s="9">
        <v>10.622999999999999</v>
      </c>
      <c r="X3356" s="9">
        <v>12.597</v>
      </c>
      <c r="Y3356" s="9">
        <v>16.079000000000001</v>
      </c>
    </row>
    <row r="3357" spans="1:25" hidden="1" x14ac:dyDescent="0.3">
      <c r="A3357" t="s">
        <v>3595</v>
      </c>
      <c r="B3357" t="s">
        <v>3596</v>
      </c>
      <c r="C3357" t="s">
        <v>3829</v>
      </c>
      <c r="D3357" t="s">
        <v>114</v>
      </c>
      <c r="E3357" s="52">
        <f>Transportation!E3544/1000000</f>
        <v>1.0300000000000001E-5</v>
      </c>
      <c r="F3357" s="55">
        <f t="shared" si="368"/>
        <v>2.490109890109893E-6</v>
      </c>
      <c r="G3357" s="57">
        <f t="shared" si="369"/>
        <v>2.4901098901098932E-7</v>
      </c>
      <c r="H3357" s="4">
        <f t="shared" si="370"/>
        <v>3.9615384615384661E-8</v>
      </c>
      <c r="I3357">
        <v>299300</v>
      </c>
      <c r="J3357">
        <f t="shared" si="371"/>
        <v>1.0174519295021718</v>
      </c>
      <c r="K3357" s="50">
        <f t="shared" si="372"/>
        <v>726.19664463670972</v>
      </c>
      <c r="L3357" s="53">
        <f t="shared" si="373"/>
        <v>6.6498315955526088</v>
      </c>
      <c r="M3357">
        <v>65</v>
      </c>
      <c r="N3357">
        <v>37.1</v>
      </c>
      <c r="O3357">
        <v>443</v>
      </c>
      <c r="P3357">
        <v>36.1</v>
      </c>
      <c r="Q3357">
        <v>-80.27</v>
      </c>
      <c r="R3357" s="7">
        <v>11.936999999999999</v>
      </c>
      <c r="S3357" s="8">
        <v>203230</v>
      </c>
      <c r="T3357">
        <v>4</v>
      </c>
      <c r="U3357" s="9">
        <v>14.164999999999999</v>
      </c>
      <c r="V3357" s="9">
        <v>14.228</v>
      </c>
      <c r="W3357" s="9">
        <v>13.898999999999999</v>
      </c>
      <c r="X3357" s="9">
        <v>14.122999999999999</v>
      </c>
      <c r="Y3357" s="9">
        <v>14.992000000000001</v>
      </c>
    </row>
    <row r="3358" spans="1:25" hidden="1" x14ac:dyDescent="0.3">
      <c r="A3358" t="s">
        <v>3595</v>
      </c>
      <c r="B3358" t="s">
        <v>3596</v>
      </c>
      <c r="C3358" t="s">
        <v>3804</v>
      </c>
      <c r="D3358" t="s">
        <v>114</v>
      </c>
      <c r="E3358" s="52">
        <f>Transportation!E3519/1000000</f>
        <v>1.0100000000000002E-5</v>
      </c>
      <c r="F3358" s="55">
        <f t="shared" si="368"/>
        <v>2.4417582417582445E-6</v>
      </c>
      <c r="G3358" s="57">
        <f t="shared" si="369"/>
        <v>2.4417582417582445E-7</v>
      </c>
      <c r="H3358" s="4">
        <f t="shared" si="370"/>
        <v>3.8846153846153888E-8</v>
      </c>
      <c r="I3358">
        <v>573600</v>
      </c>
      <c r="J3358">
        <f t="shared" si="371"/>
        <v>0.52058976202928875</v>
      </c>
      <c r="K3358" s="50">
        <f t="shared" si="372"/>
        <v>1391.7353670685488</v>
      </c>
      <c r="L3358" s="53">
        <f t="shared" si="373"/>
        <v>6.5207086519496453</v>
      </c>
      <c r="M3358">
        <v>326</v>
      </c>
      <c r="N3358">
        <v>31.700000000000003</v>
      </c>
      <c r="O3358">
        <v>314</v>
      </c>
      <c r="P3358">
        <v>42.12</v>
      </c>
      <c r="Q3358">
        <v>-72.59</v>
      </c>
      <c r="R3358" s="7">
        <v>9.8841999999999999</v>
      </c>
      <c r="S3358" s="8">
        <v>567810</v>
      </c>
      <c r="T3358">
        <v>15</v>
      </c>
      <c r="U3358" s="9">
        <v>13.851000000000001</v>
      </c>
      <c r="V3358" s="9">
        <v>13.157999999999999</v>
      </c>
      <c r="W3358" s="9">
        <v>10.316000000000001</v>
      </c>
      <c r="X3358" s="9">
        <v>12.547000000000001</v>
      </c>
      <c r="Y3358" s="9">
        <v>14.397</v>
      </c>
    </row>
    <row r="3359" spans="1:25" hidden="1" x14ac:dyDescent="0.3">
      <c r="A3359" t="s">
        <v>3595</v>
      </c>
      <c r="B3359" t="s">
        <v>3596</v>
      </c>
      <c r="C3359" t="s">
        <v>3649</v>
      </c>
      <c r="D3359" t="s">
        <v>114</v>
      </c>
      <c r="E3359" s="52">
        <f>Transportation!E3358/1000000</f>
        <v>1.0000000000000001E-5</v>
      </c>
      <c r="F3359" s="55">
        <f t="shared" si="368"/>
        <v>2.4175824175824203E-6</v>
      </c>
      <c r="G3359" s="57">
        <f t="shared" si="369"/>
        <v>2.4175824175824202E-7</v>
      </c>
      <c r="H3359" s="4">
        <f t="shared" si="370"/>
        <v>3.8461538461538501E-8</v>
      </c>
      <c r="I3359">
        <v>154500</v>
      </c>
      <c r="J3359">
        <f t="shared" si="371"/>
        <v>1.9136165048543692</v>
      </c>
      <c r="K3359" s="50">
        <f t="shared" si="372"/>
        <v>374.86595922609973</v>
      </c>
      <c r="L3359" s="53">
        <f t="shared" si="373"/>
        <v>6.4561471801481645</v>
      </c>
      <c r="M3359">
        <v>38.300000000000004</v>
      </c>
      <c r="N3359">
        <v>25</v>
      </c>
      <c r="O3359">
        <v>301</v>
      </c>
      <c r="P3359">
        <v>41.4</v>
      </c>
      <c r="Q3359">
        <v>-73.44</v>
      </c>
      <c r="R3359" s="7">
        <v>12.074999999999999</v>
      </c>
      <c r="S3359" s="8">
        <v>144730</v>
      </c>
      <c r="T3359">
        <v>5</v>
      </c>
      <c r="U3359" s="9">
        <v>11.920999999999999</v>
      </c>
      <c r="V3359" s="9">
        <v>11.914</v>
      </c>
      <c r="W3359" s="9">
        <v>11.791</v>
      </c>
      <c r="X3359" s="9">
        <v>11.942</v>
      </c>
      <c r="Y3359" s="9">
        <v>11.942</v>
      </c>
    </row>
    <row r="3360" spans="1:25" hidden="1" x14ac:dyDescent="0.3">
      <c r="A3360" t="s">
        <v>3595</v>
      </c>
      <c r="B3360" t="s">
        <v>3596</v>
      </c>
      <c r="C3360" t="s">
        <v>3659</v>
      </c>
      <c r="D3360" t="s">
        <v>114</v>
      </c>
      <c r="E3360" s="52">
        <f>Transportation!E3368/1000000</f>
        <v>1.0000000000000001E-5</v>
      </c>
      <c r="F3360" s="55">
        <f t="shared" si="368"/>
        <v>2.4175824175824203E-6</v>
      </c>
      <c r="G3360" s="57">
        <f t="shared" si="369"/>
        <v>2.4175824175824202E-7</v>
      </c>
      <c r="H3360" s="4">
        <f t="shared" si="370"/>
        <v>3.8461538461538501E-8</v>
      </c>
      <c r="I3360">
        <v>287800</v>
      </c>
      <c r="J3360">
        <f t="shared" si="371"/>
        <v>1.0272889159138292</v>
      </c>
      <c r="K3360" s="50">
        <f t="shared" si="372"/>
        <v>698.29400042246925</v>
      </c>
      <c r="L3360" s="53">
        <f t="shared" si="373"/>
        <v>6.4561471801481645</v>
      </c>
      <c r="M3360">
        <v>129</v>
      </c>
      <c r="N3360">
        <v>25.3</v>
      </c>
      <c r="O3360">
        <v>280</v>
      </c>
      <c r="P3360">
        <v>35.96</v>
      </c>
      <c r="Q3360">
        <v>-78.900000000000006</v>
      </c>
      <c r="R3360" s="7">
        <v>11.071999999999999</v>
      </c>
      <c r="S3360" s="8">
        <v>273950</v>
      </c>
      <c r="T3360">
        <v>7</v>
      </c>
      <c r="U3360" s="9">
        <v>13.856999999999999</v>
      </c>
      <c r="V3360" s="9">
        <v>13.776999999999999</v>
      </c>
      <c r="W3360" s="9">
        <v>13.148999999999999</v>
      </c>
      <c r="X3360" s="9">
        <v>13.5</v>
      </c>
      <c r="Y3360" s="9">
        <v>14.893000000000001</v>
      </c>
    </row>
    <row r="3361" spans="1:25" hidden="1" x14ac:dyDescent="0.3">
      <c r="A3361" t="s">
        <v>3595</v>
      </c>
      <c r="B3361" t="s">
        <v>3596</v>
      </c>
      <c r="C3361" t="s">
        <v>3650</v>
      </c>
      <c r="D3361" t="s">
        <v>114</v>
      </c>
      <c r="E3361" s="52">
        <f>Transportation!E3359/1000000</f>
        <v>9.9600000000000012E-6</v>
      </c>
      <c r="F3361" s="55">
        <f t="shared" si="368"/>
        <v>2.4079120879120908E-6</v>
      </c>
      <c r="G3361" s="57">
        <f t="shared" si="369"/>
        <v>2.4079120879120904E-7</v>
      </c>
      <c r="H3361" s="4">
        <f t="shared" si="370"/>
        <v>3.830769230769235E-8</v>
      </c>
      <c r="I3361">
        <v>629700</v>
      </c>
      <c r="J3361">
        <f t="shared" si="371"/>
        <v>0.46763718437351126</v>
      </c>
      <c r="K3361" s="50">
        <f t="shared" si="372"/>
        <v>1527.8517444962783</v>
      </c>
      <c r="L3361" s="53">
        <f t="shared" si="373"/>
        <v>6.4303225914275721</v>
      </c>
      <c r="M3361">
        <v>195</v>
      </c>
      <c r="N3361">
        <v>45.1</v>
      </c>
      <c r="O3361">
        <v>543</v>
      </c>
      <c r="P3361">
        <v>41.51</v>
      </c>
      <c r="Q3361">
        <v>-90.53</v>
      </c>
      <c r="R3361" s="7">
        <v>12.04</v>
      </c>
      <c r="S3361" s="8">
        <v>279360</v>
      </c>
      <c r="T3361">
        <v>9</v>
      </c>
      <c r="U3361" s="9">
        <v>12.353999999999999</v>
      </c>
      <c r="V3361" s="9">
        <v>12.327999999999999</v>
      </c>
      <c r="W3361" s="9">
        <v>11.689</v>
      </c>
      <c r="X3361" s="9">
        <v>12.244999999999999</v>
      </c>
      <c r="Y3361" s="9">
        <v>12.647</v>
      </c>
    </row>
    <row r="3362" spans="1:25" hidden="1" x14ac:dyDescent="0.3">
      <c r="A3362" t="s">
        <v>3595</v>
      </c>
      <c r="B3362" t="s">
        <v>3596</v>
      </c>
      <c r="C3362" t="s">
        <v>3662</v>
      </c>
      <c r="D3362" t="s">
        <v>114</v>
      </c>
      <c r="E3362" s="52">
        <f>Transportation!E3371/1000000</f>
        <v>9.9500000000000013E-6</v>
      </c>
      <c r="F3362" s="55">
        <f t="shared" si="368"/>
        <v>2.4054945054945084E-6</v>
      </c>
      <c r="G3362" s="57">
        <f t="shared" si="369"/>
        <v>2.4054945054945083E-7</v>
      </c>
      <c r="H3362" s="4">
        <f t="shared" si="370"/>
        <v>3.8269230769230811E-8</v>
      </c>
      <c r="I3362">
        <v>224100</v>
      </c>
      <c r="J3362">
        <f t="shared" si="371"/>
        <v>1.3126973728246321</v>
      </c>
      <c r="K3362" s="50">
        <f t="shared" si="372"/>
        <v>543.7376146444592</v>
      </c>
      <c r="L3362" s="53">
        <f t="shared" si="373"/>
        <v>6.423866444247424</v>
      </c>
      <c r="M3362">
        <v>123</v>
      </c>
      <c r="N3362">
        <v>20.200000000000003</v>
      </c>
      <c r="O3362">
        <v>214</v>
      </c>
      <c r="P3362">
        <v>44.07</v>
      </c>
      <c r="Q3362">
        <v>-123.09</v>
      </c>
      <c r="R3362" s="7">
        <v>10.613</v>
      </c>
      <c r="S3362" s="8">
        <v>241490</v>
      </c>
      <c r="T3362">
        <v>6</v>
      </c>
      <c r="U3362" s="9">
        <v>5.2328999999999999</v>
      </c>
      <c r="V3362" s="9">
        <v>5.1494</v>
      </c>
      <c r="W3362" s="9">
        <v>4.1898999999999997</v>
      </c>
      <c r="X3362" s="9">
        <v>4.9566999999999997</v>
      </c>
      <c r="Y3362" s="9">
        <v>5.3906000000000001</v>
      </c>
    </row>
    <row r="3363" spans="1:25" hidden="1" x14ac:dyDescent="0.3">
      <c r="A3363" t="s">
        <v>3595</v>
      </c>
      <c r="B3363" t="s">
        <v>3596</v>
      </c>
      <c r="C3363" t="s">
        <v>3615</v>
      </c>
      <c r="D3363" t="s">
        <v>114</v>
      </c>
      <c r="E3363" s="52">
        <f>Transportation!E3324/1000000</f>
        <v>9.8200000000000008E-6</v>
      </c>
      <c r="F3363" s="55">
        <f t="shared" si="368"/>
        <v>2.3740659340659366E-6</v>
      </c>
      <c r="G3363" s="57">
        <f t="shared" si="369"/>
        <v>2.3740659340659366E-7</v>
      </c>
      <c r="H3363" s="4">
        <f t="shared" si="370"/>
        <v>3.7769230769230807E-8</v>
      </c>
      <c r="I3363">
        <v>479000</v>
      </c>
      <c r="J3363">
        <f t="shared" si="371"/>
        <v>0.60612104906054287</v>
      </c>
      <c r="K3363" s="50">
        <f t="shared" si="372"/>
        <v>1162.2057894453189</v>
      </c>
      <c r="L3363" s="53">
        <f t="shared" si="373"/>
        <v>6.3399365309054971</v>
      </c>
      <c r="M3363">
        <v>174</v>
      </c>
      <c r="N3363">
        <v>36.300000000000004</v>
      </c>
      <c r="O3363">
        <v>428</v>
      </c>
      <c r="P3363">
        <v>30.45</v>
      </c>
      <c r="Q3363">
        <v>-91.12</v>
      </c>
      <c r="R3363" s="7">
        <v>11.776</v>
      </c>
      <c r="S3363" s="8">
        <v>379230</v>
      </c>
      <c r="T3363">
        <v>8</v>
      </c>
      <c r="U3363" s="9">
        <v>10.682</v>
      </c>
      <c r="V3363" s="9">
        <v>10.672000000000001</v>
      </c>
      <c r="W3363" s="9">
        <v>10.111000000000001</v>
      </c>
      <c r="X3363" s="9">
        <v>10.725</v>
      </c>
      <c r="Y3363" s="9">
        <v>11.03</v>
      </c>
    </row>
    <row r="3364" spans="1:25" hidden="1" x14ac:dyDescent="0.3">
      <c r="A3364" t="s">
        <v>3595</v>
      </c>
      <c r="B3364" t="s">
        <v>3596</v>
      </c>
      <c r="C3364" t="s">
        <v>3682</v>
      </c>
      <c r="D3364" t="s">
        <v>114</v>
      </c>
      <c r="E3364" s="52">
        <f>Transportation!E3391/1000000</f>
        <v>9.7799999999999995E-6</v>
      </c>
      <c r="F3364" s="55">
        <f t="shared" si="368"/>
        <v>2.3643956043956066E-6</v>
      </c>
      <c r="G3364" s="57">
        <f t="shared" si="369"/>
        <v>2.3643956043956066E-7</v>
      </c>
      <c r="H3364" s="4">
        <f t="shared" si="370"/>
        <v>3.7615384615384649E-8</v>
      </c>
      <c r="I3364">
        <v>302200</v>
      </c>
      <c r="J3364">
        <f t="shared" si="371"/>
        <v>0.95681458471211112</v>
      </c>
      <c r="K3364" s="50">
        <f t="shared" si="372"/>
        <v>733.23296361247469</v>
      </c>
      <c r="L3364" s="53">
        <f t="shared" si="373"/>
        <v>6.314111942184903</v>
      </c>
      <c r="M3364">
        <v>165</v>
      </c>
      <c r="N3364">
        <v>23.5</v>
      </c>
      <c r="O3364">
        <v>259</v>
      </c>
      <c r="P3364">
        <v>34.840000000000003</v>
      </c>
      <c r="Q3364">
        <v>-82.35</v>
      </c>
      <c r="R3364" s="7">
        <v>11.023999999999999</v>
      </c>
      <c r="S3364" s="8">
        <v>344890</v>
      </c>
      <c r="T3364">
        <v>9</v>
      </c>
      <c r="U3364" s="9">
        <v>14.054</v>
      </c>
      <c r="V3364" s="9">
        <v>14.02</v>
      </c>
      <c r="W3364" s="9">
        <v>12.898999999999999</v>
      </c>
      <c r="X3364" s="9">
        <v>14.048</v>
      </c>
      <c r="Y3364" s="9">
        <v>14.496</v>
      </c>
    </row>
    <row r="3365" spans="1:25" hidden="1" x14ac:dyDescent="0.3">
      <c r="A3365" t="s">
        <v>3595</v>
      </c>
      <c r="B3365" t="s">
        <v>3596</v>
      </c>
      <c r="C3365" t="s">
        <v>3729</v>
      </c>
      <c r="D3365" t="s">
        <v>114</v>
      </c>
      <c r="E3365" s="52">
        <f>Transportation!E3440/1000000</f>
        <v>9.6600000000000007E-6</v>
      </c>
      <c r="F3365" s="55">
        <f t="shared" si="368"/>
        <v>2.3353846153846181E-6</v>
      </c>
      <c r="G3365" s="57">
        <f t="shared" si="369"/>
        <v>2.335384615384618E-7</v>
      </c>
      <c r="H3365" s="4">
        <f t="shared" si="370"/>
        <v>3.7153846153846191E-8</v>
      </c>
      <c r="I3365">
        <v>972100</v>
      </c>
      <c r="J3365">
        <f t="shared" si="371"/>
        <v>0.29379850066865548</v>
      </c>
      <c r="K3365" s="50">
        <f t="shared" si="372"/>
        <v>2358.6226470141846</v>
      </c>
      <c r="L3365" s="53">
        <f t="shared" si="373"/>
        <v>6.236638176023126</v>
      </c>
      <c r="M3365">
        <v>530</v>
      </c>
      <c r="N3365">
        <v>42.2</v>
      </c>
      <c r="O3365">
        <v>483</v>
      </c>
      <c r="P3365">
        <v>35.11</v>
      </c>
      <c r="Q3365">
        <v>-89.94</v>
      </c>
      <c r="R3365" s="7">
        <v>11.449</v>
      </c>
      <c r="S3365" s="8">
        <v>976520</v>
      </c>
      <c r="T3365">
        <v>17</v>
      </c>
      <c r="U3365" s="9">
        <v>14.555999999999999</v>
      </c>
      <c r="V3365" s="9">
        <v>14.282</v>
      </c>
      <c r="W3365" s="9">
        <v>12.144</v>
      </c>
      <c r="X3365" s="9">
        <v>13.6</v>
      </c>
      <c r="Y3365" s="9">
        <v>15.19</v>
      </c>
    </row>
    <row r="3366" spans="1:25" hidden="1" x14ac:dyDescent="0.3">
      <c r="A3366" t="s">
        <v>3595</v>
      </c>
      <c r="B3366" t="s">
        <v>3596</v>
      </c>
      <c r="C3366" t="s">
        <v>3687</v>
      </c>
      <c r="D3366" t="s">
        <v>114</v>
      </c>
      <c r="E3366" s="52">
        <f>Transportation!E3396/1000000</f>
        <v>9.4399999999999994E-6</v>
      </c>
      <c r="F3366" s="55">
        <f t="shared" si="368"/>
        <v>2.2821978021978044E-6</v>
      </c>
      <c r="G3366" s="57">
        <f t="shared" si="369"/>
        <v>2.2821978021978044E-7</v>
      </c>
      <c r="H3366" s="4">
        <f t="shared" si="370"/>
        <v>3.6307692307692339E-8</v>
      </c>
      <c r="I3366">
        <v>187800</v>
      </c>
      <c r="J3366">
        <f t="shared" si="371"/>
        <v>1.4861402555910543</v>
      </c>
      <c r="K3366" s="50">
        <f t="shared" si="372"/>
        <v>455.66231160298724</v>
      </c>
      <c r="L3366" s="53">
        <f t="shared" si="373"/>
        <v>6.0946029380598663</v>
      </c>
      <c r="M3366">
        <v>34.4</v>
      </c>
      <c r="N3366">
        <v>32</v>
      </c>
      <c r="O3366">
        <v>423</v>
      </c>
      <c r="P3366">
        <v>35.729999999999997</v>
      </c>
      <c r="Q3366">
        <v>-81.34</v>
      </c>
      <c r="R3366" s="7">
        <v>13.223000000000001</v>
      </c>
      <c r="S3366">
        <v>91397</v>
      </c>
      <c r="T3366">
        <v>4</v>
      </c>
      <c r="U3366" s="9">
        <v>12.851000000000001</v>
      </c>
      <c r="V3366" s="9">
        <v>12.874000000000001</v>
      </c>
      <c r="W3366" s="9">
        <v>12.042999999999999</v>
      </c>
      <c r="X3366" s="9">
        <v>12.798</v>
      </c>
      <c r="Y3366" s="9">
        <v>13.249000000000001</v>
      </c>
    </row>
    <row r="3367" spans="1:25" hidden="1" x14ac:dyDescent="0.3">
      <c r="A3367" t="s">
        <v>3595</v>
      </c>
      <c r="B3367" t="s">
        <v>3596</v>
      </c>
      <c r="C3367" t="s">
        <v>3755</v>
      </c>
      <c r="D3367" t="s">
        <v>114</v>
      </c>
      <c r="E3367" s="52">
        <f>Transportation!E3467/1000000</f>
        <v>9.3899999999999999E-6</v>
      </c>
      <c r="F3367" s="55">
        <f t="shared" si="368"/>
        <v>2.2701098901098925E-6</v>
      </c>
      <c r="G3367" s="57">
        <f t="shared" si="369"/>
        <v>2.2701098901098925E-7</v>
      </c>
      <c r="H3367" s="4">
        <f t="shared" si="370"/>
        <v>3.6115384615384649E-8</v>
      </c>
      <c r="I3367">
        <v>323800</v>
      </c>
      <c r="J3367">
        <f t="shared" si="371"/>
        <v>0.85737761349598518</v>
      </c>
      <c r="K3367" s="50">
        <f t="shared" si="372"/>
        <v>785.64140839748279</v>
      </c>
      <c r="L3367" s="53">
        <f t="shared" si="373"/>
        <v>6.062322202159125</v>
      </c>
      <c r="M3367">
        <v>103</v>
      </c>
      <c r="N3367">
        <v>31.8</v>
      </c>
      <c r="O3367">
        <v>423</v>
      </c>
      <c r="P3367">
        <v>30.46</v>
      </c>
      <c r="Q3367">
        <v>-87.24</v>
      </c>
      <c r="R3367" s="7">
        <v>13.298</v>
      </c>
      <c r="S3367" s="8">
        <v>218870</v>
      </c>
      <c r="T3367">
        <v>7</v>
      </c>
      <c r="U3367" s="9">
        <v>12.938000000000001</v>
      </c>
      <c r="V3367" s="9">
        <v>10.352</v>
      </c>
      <c r="W3367" s="9">
        <v>12.295</v>
      </c>
      <c r="X3367" s="9">
        <v>12.446</v>
      </c>
      <c r="Y3367" s="9">
        <v>12.949</v>
      </c>
    </row>
    <row r="3368" spans="1:25" hidden="1" x14ac:dyDescent="0.3">
      <c r="A3368" t="s">
        <v>3595</v>
      </c>
      <c r="B3368" t="s">
        <v>3596</v>
      </c>
      <c r="C3368" t="s">
        <v>3694</v>
      </c>
      <c r="D3368" t="s">
        <v>114</v>
      </c>
      <c r="E3368" s="52">
        <f>Transportation!E3403/1000000</f>
        <v>9.1800000000000002E-6</v>
      </c>
      <c r="F3368" s="55">
        <f t="shared" si="368"/>
        <v>2.2193406593406617E-6</v>
      </c>
      <c r="G3368" s="57">
        <f t="shared" si="369"/>
        <v>2.2193406593406617E-7</v>
      </c>
      <c r="H3368" s="4">
        <f t="shared" si="370"/>
        <v>3.5307692307692343E-8</v>
      </c>
      <c r="I3368">
        <v>1219000</v>
      </c>
      <c r="J3368">
        <f t="shared" si="371"/>
        <v>0.222649829778507</v>
      </c>
      <c r="K3368" s="50">
        <f t="shared" si="372"/>
        <v>2957.6802867094857</v>
      </c>
      <c r="L3368" s="53">
        <f t="shared" si="373"/>
        <v>5.9267431113760143</v>
      </c>
      <c r="M3368">
        <v>675</v>
      </c>
      <c r="N3368">
        <v>46.900000000000006</v>
      </c>
      <c r="O3368">
        <v>536</v>
      </c>
      <c r="P3368">
        <v>39.799999999999997</v>
      </c>
      <c r="Q3368">
        <v>-86.15</v>
      </c>
      <c r="R3368" s="7">
        <v>11.416</v>
      </c>
      <c r="S3368" s="8">
        <v>1175900</v>
      </c>
      <c r="T3368">
        <v>22</v>
      </c>
      <c r="U3368" s="9">
        <v>19.276</v>
      </c>
      <c r="V3368" s="9">
        <v>18.834</v>
      </c>
      <c r="W3368" s="9">
        <v>16.079000000000001</v>
      </c>
      <c r="X3368" s="9">
        <v>17.672999999999998</v>
      </c>
      <c r="Y3368" s="9">
        <v>19.981999999999999</v>
      </c>
    </row>
    <row r="3369" spans="1:25" hidden="1" x14ac:dyDescent="0.3">
      <c r="A3369" t="s">
        <v>3595</v>
      </c>
      <c r="B3369" t="s">
        <v>3596</v>
      </c>
      <c r="C3369" t="s">
        <v>3825</v>
      </c>
      <c r="D3369" t="s">
        <v>114</v>
      </c>
      <c r="E3369" s="52">
        <f>Transportation!E3540/1000000</f>
        <v>9.0599999999999997E-6</v>
      </c>
      <c r="F3369" s="55">
        <f t="shared" si="368"/>
        <v>2.1903296703296727E-6</v>
      </c>
      <c r="G3369" s="57">
        <f t="shared" si="369"/>
        <v>2.1903296703296725E-7</v>
      </c>
      <c r="H3369" s="4">
        <f t="shared" si="370"/>
        <v>3.4846153846153878E-8</v>
      </c>
      <c r="I3369">
        <v>189000</v>
      </c>
      <c r="J3369">
        <f t="shared" si="371"/>
        <v>1.4172608333333334</v>
      </c>
      <c r="K3369" s="50">
        <f t="shared" si="372"/>
        <v>458.57389186882102</v>
      </c>
      <c r="L3369" s="53">
        <f t="shared" si="373"/>
        <v>5.8492693452142364</v>
      </c>
      <c r="M3369">
        <v>65.2</v>
      </c>
      <c r="N3369">
        <v>23.400000000000002</v>
      </c>
      <c r="O3369">
        <v>301</v>
      </c>
      <c r="P3369">
        <v>41.55</v>
      </c>
      <c r="Q3369">
        <v>-73.040000000000006</v>
      </c>
      <c r="R3369" s="7">
        <v>12.874000000000001</v>
      </c>
      <c r="S3369" s="8">
        <v>219280</v>
      </c>
      <c r="T3369">
        <v>5</v>
      </c>
      <c r="U3369" s="9">
        <v>12.457000000000001</v>
      </c>
      <c r="V3369" s="9">
        <v>12.606999999999999</v>
      </c>
      <c r="W3369" s="9">
        <v>12.042999999999999</v>
      </c>
      <c r="X3369" s="9">
        <v>12.446</v>
      </c>
      <c r="Y3369" s="9">
        <v>13.6</v>
      </c>
    </row>
    <row r="3370" spans="1:25" hidden="1" x14ac:dyDescent="0.3">
      <c r="A3370" t="s">
        <v>3595</v>
      </c>
      <c r="B3370" t="s">
        <v>3596</v>
      </c>
      <c r="C3370" t="s">
        <v>3645</v>
      </c>
      <c r="D3370" t="s">
        <v>114</v>
      </c>
      <c r="E3370" s="52">
        <f>Transportation!E3354/1000000</f>
        <v>8.9800000000000004E-6</v>
      </c>
      <c r="F3370" s="55">
        <f t="shared" ref="F3370:F3433" si="374">0.241758241758242*E3370</f>
        <v>2.1709890109890132E-6</v>
      </c>
      <c r="G3370" s="57">
        <f t="shared" ref="G3370:G3433" si="375">0.0241758241758242*E3370</f>
        <v>2.1709890109890133E-7</v>
      </c>
      <c r="H3370" s="4">
        <f t="shared" ref="H3370:H3433" si="376">0.00384615384615385*E3370</f>
        <v>3.453846153846157E-8</v>
      </c>
      <c r="I3370">
        <v>1133000</v>
      </c>
      <c r="J3370">
        <f t="shared" ref="J3370:J3433" si="377">((591307500000)*E3370)/(20*I3370)</f>
        <v>0.23433103927625776</v>
      </c>
      <c r="K3370" s="50">
        <f t="shared" ref="K3370:K3433" si="378">I3370*CVD_USA</f>
        <v>2749.0170343247314</v>
      </c>
      <c r="L3370" s="53">
        <f t="shared" ref="L3370:L3433" si="379">(J3370/10)*K3370*0.09</f>
        <v>5.7976201677730526</v>
      </c>
      <c r="M3370">
        <v>647</v>
      </c>
      <c r="N3370">
        <v>44.6</v>
      </c>
      <c r="O3370">
        <v>525</v>
      </c>
      <c r="P3370">
        <v>40</v>
      </c>
      <c r="Q3370">
        <v>-83</v>
      </c>
      <c r="R3370" s="7">
        <v>11.786</v>
      </c>
      <c r="S3370" s="8">
        <v>1150100</v>
      </c>
      <c r="T3370">
        <v>18</v>
      </c>
      <c r="U3370" s="9">
        <v>20.312000000000001</v>
      </c>
      <c r="V3370" s="9">
        <v>19.396999999999998</v>
      </c>
      <c r="W3370" s="9">
        <v>16.472999999999999</v>
      </c>
      <c r="X3370" s="9">
        <v>17.942</v>
      </c>
      <c r="Y3370" s="9">
        <v>21.812999999999999</v>
      </c>
    </row>
    <row r="3371" spans="1:25" hidden="1" x14ac:dyDescent="0.3">
      <c r="A3371" t="s">
        <v>3595</v>
      </c>
      <c r="B3371" t="s">
        <v>3596</v>
      </c>
      <c r="C3371" t="s">
        <v>3610</v>
      </c>
      <c r="D3371" t="s">
        <v>114</v>
      </c>
      <c r="E3371" s="52">
        <f>Transportation!E3319/1000000</f>
        <v>8.9099999999999994E-6</v>
      </c>
      <c r="F3371" s="55">
        <f t="shared" si="374"/>
        <v>2.1540659340659362E-6</v>
      </c>
      <c r="G3371" s="57">
        <f t="shared" si="375"/>
        <v>2.1540659340659363E-7</v>
      </c>
      <c r="H3371" s="4">
        <f t="shared" si="376"/>
        <v>3.4269230769230802E-8</v>
      </c>
      <c r="I3371">
        <v>227200</v>
      </c>
      <c r="J3371">
        <f t="shared" si="377"/>
        <v>1.1594519861355632</v>
      </c>
      <c r="K3371" s="50">
        <f t="shared" si="378"/>
        <v>551.25919699786311</v>
      </c>
      <c r="L3371" s="53">
        <f t="shared" si="379"/>
        <v>5.7524271375120124</v>
      </c>
      <c r="M3371">
        <v>32.4</v>
      </c>
      <c r="N3371">
        <v>39.900000000000006</v>
      </c>
      <c r="O3371">
        <v>585</v>
      </c>
      <c r="P3371">
        <v>39.369999999999997</v>
      </c>
      <c r="Q3371">
        <v>-74.45</v>
      </c>
      <c r="R3371" s="7">
        <v>14.659000000000001</v>
      </c>
      <c r="S3371" s="8">
        <v>105100</v>
      </c>
      <c r="T3371">
        <v>4</v>
      </c>
      <c r="U3371" s="9">
        <v>16.286999999999999</v>
      </c>
      <c r="V3371" s="9">
        <v>15.31</v>
      </c>
      <c r="W3371" s="9">
        <v>16.079000000000001</v>
      </c>
      <c r="X3371" s="9">
        <v>16.276</v>
      </c>
      <c r="Y3371" s="9">
        <v>16.669</v>
      </c>
    </row>
    <row r="3372" spans="1:25" hidden="1" x14ac:dyDescent="0.3">
      <c r="A3372" t="s">
        <v>3595</v>
      </c>
      <c r="B3372" t="s">
        <v>3596</v>
      </c>
      <c r="C3372" t="s">
        <v>3833</v>
      </c>
      <c r="D3372" t="s">
        <v>114</v>
      </c>
      <c r="E3372" s="52">
        <f>Transportation!E3548/1000000</f>
        <v>8.8599999999999999E-6</v>
      </c>
      <c r="F3372" s="55">
        <f t="shared" si="374"/>
        <v>2.1419780219780243E-6</v>
      </c>
      <c r="G3372" s="57">
        <f t="shared" si="375"/>
        <v>2.1419780219780241E-7</v>
      </c>
      <c r="H3372" s="4">
        <f t="shared" si="376"/>
        <v>3.4076923076923112E-8</v>
      </c>
      <c r="I3372">
        <v>417400</v>
      </c>
      <c r="J3372">
        <f t="shared" si="377"/>
        <v>0.62757360445615717</v>
      </c>
      <c r="K3372" s="50">
        <f t="shared" si="378"/>
        <v>1012.744669132518</v>
      </c>
      <c r="L3372" s="53">
        <f t="shared" si="379"/>
        <v>5.7201464016112737</v>
      </c>
      <c r="M3372">
        <v>249</v>
      </c>
      <c r="N3372">
        <v>26.400000000000002</v>
      </c>
      <c r="O3372">
        <v>296</v>
      </c>
      <c r="P3372">
        <v>41.13</v>
      </c>
      <c r="Q3372">
        <v>-80.709999999999994</v>
      </c>
      <c r="R3372" s="7">
        <v>11.185</v>
      </c>
      <c r="S3372" s="8">
        <v>383070</v>
      </c>
      <c r="T3372">
        <v>11</v>
      </c>
      <c r="U3372" s="9">
        <v>16.803000000000001</v>
      </c>
      <c r="V3372" s="9">
        <v>16.643000000000001</v>
      </c>
      <c r="W3372" s="9">
        <v>14.744999999999999</v>
      </c>
      <c r="X3372" s="9">
        <v>16.03</v>
      </c>
      <c r="Y3372" s="9">
        <v>17.404</v>
      </c>
    </row>
    <row r="3373" spans="1:25" hidden="1" x14ac:dyDescent="0.3">
      <c r="A3373" t="s">
        <v>3595</v>
      </c>
      <c r="B3373" t="s">
        <v>3596</v>
      </c>
      <c r="C3373" t="s">
        <v>3655</v>
      </c>
      <c r="D3373" t="s">
        <v>114</v>
      </c>
      <c r="E3373" s="52">
        <f>Transportation!E3364/1000000</f>
        <v>8.8400000000000001E-6</v>
      </c>
      <c r="F3373" s="55">
        <f t="shared" si="374"/>
        <v>2.1371428571428595E-6</v>
      </c>
      <c r="G3373" s="57">
        <f t="shared" si="375"/>
        <v>2.1371428571428595E-7</v>
      </c>
      <c r="H3373" s="4">
        <f t="shared" si="376"/>
        <v>3.4000000000000033E-8</v>
      </c>
      <c r="I3373">
        <v>1985000</v>
      </c>
      <c r="J3373">
        <f t="shared" si="377"/>
        <v>0.13166645591939546</v>
      </c>
      <c r="K3373" s="50">
        <f t="shared" si="378"/>
        <v>4816.2390230667179</v>
      </c>
      <c r="L3373" s="53">
        <f t="shared" si="379"/>
        <v>5.7072341072509767</v>
      </c>
      <c r="M3373">
        <v>1120</v>
      </c>
      <c r="N3373">
        <v>59.2</v>
      </c>
      <c r="O3373">
        <v>664</v>
      </c>
      <c r="P3373">
        <v>39.729999999999997</v>
      </c>
      <c r="Q3373">
        <v>-105</v>
      </c>
      <c r="R3373" s="7">
        <v>11.218</v>
      </c>
      <c r="S3373" s="8">
        <v>2149500</v>
      </c>
      <c r="T3373">
        <v>25</v>
      </c>
      <c r="U3373" s="9">
        <v>10.215</v>
      </c>
      <c r="V3373" s="9">
        <v>9.8460000000000001</v>
      </c>
      <c r="W3373" s="9">
        <v>7.2565999999999997</v>
      </c>
      <c r="X3373" s="9">
        <v>9.5980000000000008</v>
      </c>
      <c r="Y3373" s="9">
        <v>11.537000000000001</v>
      </c>
    </row>
    <row r="3374" spans="1:25" hidden="1" x14ac:dyDescent="0.3">
      <c r="A3374" t="s">
        <v>3595</v>
      </c>
      <c r="B3374" t="s">
        <v>3596</v>
      </c>
      <c r="C3374" t="s">
        <v>3709</v>
      </c>
      <c r="D3374" t="s">
        <v>114</v>
      </c>
      <c r="E3374" s="52">
        <f>Transportation!E3419/1000000</f>
        <v>8.7200000000000012E-6</v>
      </c>
      <c r="F3374" s="55">
        <f t="shared" si="374"/>
        <v>2.1081318681318705E-6</v>
      </c>
      <c r="G3374" s="57">
        <f t="shared" si="375"/>
        <v>2.1081318681318706E-7</v>
      </c>
      <c r="H3374" s="4">
        <f t="shared" si="376"/>
        <v>3.3538461538461575E-8</v>
      </c>
      <c r="I3374">
        <v>263500</v>
      </c>
      <c r="J3374">
        <f t="shared" si="377"/>
        <v>0.9784063377609109</v>
      </c>
      <c r="K3374" s="50">
        <f t="shared" si="378"/>
        <v>639.33450003933513</v>
      </c>
      <c r="L3374" s="53">
        <f t="shared" si="379"/>
        <v>5.6297603410891996</v>
      </c>
      <c r="M3374">
        <v>78.7</v>
      </c>
      <c r="N3374">
        <v>29.700000000000003</v>
      </c>
      <c r="O3374">
        <v>404</v>
      </c>
      <c r="P3374">
        <v>34.68</v>
      </c>
      <c r="Q3374">
        <v>-118.17</v>
      </c>
      <c r="R3374" s="7">
        <v>13.608000000000001</v>
      </c>
      <c r="S3374" s="8">
        <v>152850</v>
      </c>
      <c r="T3374">
        <v>5</v>
      </c>
      <c r="U3374" s="9">
        <v>13.557</v>
      </c>
      <c r="V3374" s="9">
        <v>13.439</v>
      </c>
      <c r="W3374" s="9">
        <v>12.295</v>
      </c>
      <c r="X3374" s="9">
        <v>14.048</v>
      </c>
      <c r="Y3374" s="9">
        <v>14.645</v>
      </c>
    </row>
    <row r="3375" spans="1:25" hidden="1" x14ac:dyDescent="0.3">
      <c r="A3375" t="s">
        <v>3595</v>
      </c>
      <c r="B3375" t="s">
        <v>3596</v>
      </c>
      <c r="C3375" t="s">
        <v>3696</v>
      </c>
      <c r="D3375" t="s">
        <v>114</v>
      </c>
      <c r="E3375" s="52">
        <f>Transportation!E3405/1000000</f>
        <v>8.7000000000000014E-6</v>
      </c>
      <c r="F3375" s="55">
        <f t="shared" si="374"/>
        <v>2.1032967032967057E-6</v>
      </c>
      <c r="G3375" s="57">
        <f t="shared" si="375"/>
        <v>2.103296703296706E-7</v>
      </c>
      <c r="H3375" s="4">
        <f t="shared" si="376"/>
        <v>3.3461538461538496E-8</v>
      </c>
      <c r="I3375">
        <v>292600</v>
      </c>
      <c r="J3375">
        <f t="shared" si="377"/>
        <v>0.87907984449760779</v>
      </c>
      <c r="K3375" s="50">
        <f t="shared" si="378"/>
        <v>709.94032148580436</v>
      </c>
      <c r="L3375" s="53">
        <f t="shared" si="379"/>
        <v>5.6168480467289035</v>
      </c>
      <c r="M3375">
        <v>139</v>
      </c>
      <c r="N3375">
        <v>24.8</v>
      </c>
      <c r="O3375">
        <v>316</v>
      </c>
      <c r="P3375">
        <v>32.33</v>
      </c>
      <c r="Q3375">
        <v>-90.18</v>
      </c>
      <c r="R3375" s="7">
        <v>12.723000000000001</v>
      </c>
      <c r="S3375" s="8">
        <v>275160</v>
      </c>
      <c r="T3375">
        <v>8</v>
      </c>
      <c r="U3375" s="9">
        <v>11.494</v>
      </c>
      <c r="V3375" s="9">
        <v>11.364000000000001</v>
      </c>
      <c r="W3375" s="9">
        <v>10.571999999999999</v>
      </c>
      <c r="X3375" s="9">
        <v>11.208</v>
      </c>
      <c r="Y3375" s="9">
        <v>12.093999999999999</v>
      </c>
    </row>
    <row r="3376" spans="1:25" hidden="1" x14ac:dyDescent="0.3">
      <c r="A3376" t="s">
        <v>3595</v>
      </c>
      <c r="B3376" t="s">
        <v>3596</v>
      </c>
      <c r="C3376" t="s">
        <v>3701</v>
      </c>
      <c r="D3376" t="s">
        <v>114</v>
      </c>
      <c r="E3376" s="52">
        <f>Transportation!E3410/1000000</f>
        <v>8.67E-6</v>
      </c>
      <c r="F3376" s="55">
        <f t="shared" si="374"/>
        <v>2.0960439560439582E-6</v>
      </c>
      <c r="G3376" s="57">
        <f t="shared" si="375"/>
        <v>2.0960439560439581E-7</v>
      </c>
      <c r="H3376" s="4">
        <f t="shared" si="376"/>
        <v>3.3346153846153878E-8</v>
      </c>
      <c r="I3376">
        <v>1362000</v>
      </c>
      <c r="J3376">
        <f t="shared" si="377"/>
        <v>0.18820249724669605</v>
      </c>
      <c r="K3376" s="50">
        <f t="shared" si="378"/>
        <v>3304.643601721345</v>
      </c>
      <c r="L3376" s="53">
        <f t="shared" si="379"/>
        <v>5.5974796051884583</v>
      </c>
      <c r="M3376">
        <v>816</v>
      </c>
      <c r="N3376">
        <v>47.7</v>
      </c>
      <c r="O3376">
        <v>571</v>
      </c>
      <c r="P3376">
        <v>39.04</v>
      </c>
      <c r="Q3376">
        <v>-94.6</v>
      </c>
      <c r="R3376" s="7">
        <v>11.986000000000001</v>
      </c>
      <c r="S3376" s="8">
        <v>1429100</v>
      </c>
      <c r="T3376">
        <v>28</v>
      </c>
      <c r="U3376" s="9">
        <v>14.262</v>
      </c>
      <c r="V3376" s="9">
        <v>13.654999999999999</v>
      </c>
      <c r="W3376" s="9">
        <v>10.775</v>
      </c>
      <c r="X3376" s="9">
        <v>12.497</v>
      </c>
      <c r="Y3376" s="9">
        <v>14.794</v>
      </c>
    </row>
    <row r="3377" spans="1:25" hidden="1" x14ac:dyDescent="0.3">
      <c r="A3377" t="s">
        <v>3595</v>
      </c>
      <c r="B3377" t="s">
        <v>3596</v>
      </c>
      <c r="C3377" t="s">
        <v>3660</v>
      </c>
      <c r="D3377" t="s">
        <v>114</v>
      </c>
      <c r="E3377" s="52">
        <f>Transportation!E3369/1000000</f>
        <v>8.6600000000000001E-6</v>
      </c>
      <c r="F3377" s="55">
        <f t="shared" si="374"/>
        <v>2.0936263736263758E-6</v>
      </c>
      <c r="G3377" s="57">
        <f t="shared" si="375"/>
        <v>2.093626373626376E-7</v>
      </c>
      <c r="H3377" s="4">
        <f t="shared" si="376"/>
        <v>3.3307692307692339E-8</v>
      </c>
      <c r="I3377">
        <v>679600</v>
      </c>
      <c r="J3377">
        <f t="shared" si="377"/>
        <v>0.376745361241907</v>
      </c>
      <c r="K3377" s="50">
        <f t="shared" si="378"/>
        <v>1648.9249572171998</v>
      </c>
      <c r="L3377" s="53">
        <f t="shared" si="379"/>
        <v>5.5910234580083102</v>
      </c>
      <c r="M3377">
        <v>306</v>
      </c>
      <c r="N3377">
        <v>38.900000000000006</v>
      </c>
      <c r="O3377">
        <v>475</v>
      </c>
      <c r="P3377">
        <v>31.8</v>
      </c>
      <c r="Q3377">
        <v>-106.43</v>
      </c>
      <c r="R3377" s="7">
        <v>12.206</v>
      </c>
      <c r="S3377" s="8">
        <v>755960</v>
      </c>
      <c r="T3377">
        <v>14</v>
      </c>
      <c r="U3377" s="9">
        <v>9.2253000000000007</v>
      </c>
      <c r="V3377" s="9">
        <v>9.0017999999999994</v>
      </c>
      <c r="W3377" s="9">
        <v>8.3041</v>
      </c>
      <c r="X3377" s="9">
        <v>8.8752999999999993</v>
      </c>
      <c r="Y3377" s="9">
        <v>9.7523</v>
      </c>
    </row>
    <row r="3378" spans="1:25" hidden="1" x14ac:dyDescent="0.3">
      <c r="A3378" t="s">
        <v>3595</v>
      </c>
      <c r="B3378" t="s">
        <v>3596</v>
      </c>
      <c r="C3378" t="s">
        <v>208</v>
      </c>
      <c r="D3378" t="s">
        <v>114</v>
      </c>
      <c r="E3378" s="52">
        <f>Transportation!E3502/1000000</f>
        <v>8.5500000000000011E-6</v>
      </c>
      <c r="F3378" s="55">
        <f t="shared" si="374"/>
        <v>2.0670329670329696E-6</v>
      </c>
      <c r="G3378" s="57">
        <f t="shared" si="375"/>
        <v>2.0670329670329695E-7</v>
      </c>
      <c r="H3378" s="4">
        <f t="shared" si="376"/>
        <v>3.2884615384615419E-8</v>
      </c>
      <c r="I3378">
        <v>157400</v>
      </c>
      <c r="J3378">
        <f t="shared" si="377"/>
        <v>1.6059971807496827</v>
      </c>
      <c r="K3378" s="50">
        <f t="shared" si="378"/>
        <v>381.9022782018647</v>
      </c>
      <c r="L3378" s="53">
        <f t="shared" si="379"/>
        <v>5.5200058390266813</v>
      </c>
      <c r="M3378">
        <v>41.300000000000004</v>
      </c>
      <c r="N3378">
        <v>24.5</v>
      </c>
      <c r="O3378">
        <v>333</v>
      </c>
      <c r="P3378">
        <v>36.979999999999997</v>
      </c>
      <c r="Q3378">
        <v>-122</v>
      </c>
      <c r="R3378" s="7">
        <v>13.627000000000001</v>
      </c>
      <c r="S3378">
        <v>33161</v>
      </c>
      <c r="T3378">
        <v>4</v>
      </c>
      <c r="U3378" s="9">
        <v>11.03</v>
      </c>
      <c r="V3378" s="9">
        <v>0.59496000000000004</v>
      </c>
      <c r="W3378" s="9">
        <v>11.03</v>
      </c>
      <c r="X3378" s="9">
        <v>11.510999999999999</v>
      </c>
      <c r="Y3378" s="9">
        <v>11.993</v>
      </c>
    </row>
    <row r="3379" spans="1:25" hidden="1" x14ac:dyDescent="0.3">
      <c r="A3379" t="s">
        <v>3595</v>
      </c>
      <c r="B3379" t="s">
        <v>3596</v>
      </c>
      <c r="C3379" t="s">
        <v>3676</v>
      </c>
      <c r="D3379" t="s">
        <v>114</v>
      </c>
      <c r="E3379" s="52">
        <f>Transportation!E3385/1000000</f>
        <v>8.49E-6</v>
      </c>
      <c r="F3379" s="55">
        <f t="shared" si="374"/>
        <v>2.0525274725274745E-6</v>
      </c>
      <c r="G3379" s="57">
        <f t="shared" si="375"/>
        <v>2.0525274725274746E-7</v>
      </c>
      <c r="H3379" s="4">
        <f t="shared" si="376"/>
        <v>3.2653846153846184E-8</v>
      </c>
      <c r="I3379">
        <v>554900</v>
      </c>
      <c r="J3379">
        <f t="shared" si="377"/>
        <v>0.45235183591638134</v>
      </c>
      <c r="K3379" s="50">
        <f t="shared" si="378"/>
        <v>1346.3632412593058</v>
      </c>
      <c r="L3379" s="53">
        <f t="shared" si="379"/>
        <v>5.4812689559457919</v>
      </c>
      <c r="M3379">
        <v>316</v>
      </c>
      <c r="N3379">
        <v>31.200000000000003</v>
      </c>
      <c r="O3379">
        <v>368</v>
      </c>
      <c r="P3379">
        <v>36.79</v>
      </c>
      <c r="Q3379">
        <v>-119.78</v>
      </c>
      <c r="R3379" s="7">
        <v>11.789</v>
      </c>
      <c r="S3379" s="8">
        <v>617960</v>
      </c>
      <c r="T3379">
        <v>12</v>
      </c>
      <c r="U3379" s="9">
        <v>15.239000000000001</v>
      </c>
      <c r="V3379" s="9">
        <v>15.045</v>
      </c>
      <c r="W3379" s="9">
        <v>12.497</v>
      </c>
      <c r="X3379" s="9">
        <v>14.744</v>
      </c>
      <c r="Y3379" s="9">
        <v>17.452999999999999</v>
      </c>
    </row>
    <row r="3380" spans="1:25" hidden="1" x14ac:dyDescent="0.3">
      <c r="A3380" t="s">
        <v>3595</v>
      </c>
      <c r="B3380" t="s">
        <v>3596</v>
      </c>
      <c r="C3380" t="s">
        <v>3612</v>
      </c>
      <c r="D3380" t="s">
        <v>114</v>
      </c>
      <c r="E3380" s="52">
        <f>Transportation!E3321/1000000</f>
        <v>8.4600000000000003E-6</v>
      </c>
      <c r="F3380" s="55">
        <f t="shared" si="374"/>
        <v>2.0452747252747273E-6</v>
      </c>
      <c r="G3380" s="57">
        <f t="shared" si="375"/>
        <v>2.0452747252747276E-7</v>
      </c>
      <c r="H3380" s="4">
        <f t="shared" si="376"/>
        <v>3.2538461538461572E-8</v>
      </c>
      <c r="I3380">
        <v>901900</v>
      </c>
      <c r="J3380">
        <f t="shared" si="377"/>
        <v>0.27732905255571572</v>
      </c>
      <c r="K3380" s="50">
        <f t="shared" si="378"/>
        <v>2188.2952014629082</v>
      </c>
      <c r="L3380" s="53">
        <f t="shared" si="379"/>
        <v>5.4619005144053467</v>
      </c>
      <c r="M3380">
        <v>420</v>
      </c>
      <c r="N3380">
        <v>44</v>
      </c>
      <c r="O3380">
        <v>549</v>
      </c>
      <c r="P3380">
        <v>30.34</v>
      </c>
      <c r="Q3380">
        <v>-97.75</v>
      </c>
      <c r="R3380" s="7">
        <v>12.468</v>
      </c>
      <c r="S3380" s="8">
        <v>955520</v>
      </c>
      <c r="T3380">
        <v>15</v>
      </c>
      <c r="U3380" s="9">
        <v>11.061999999999999</v>
      </c>
      <c r="V3380" s="9">
        <v>10.753</v>
      </c>
      <c r="W3380" s="9">
        <v>9.1857000000000006</v>
      </c>
      <c r="X3380" s="9">
        <v>10.316000000000001</v>
      </c>
      <c r="Y3380" s="9">
        <v>11.335000000000001</v>
      </c>
    </row>
    <row r="3381" spans="1:25" hidden="1" x14ac:dyDescent="0.3">
      <c r="A3381" t="s">
        <v>3595</v>
      </c>
      <c r="B3381" t="s">
        <v>3596</v>
      </c>
      <c r="C3381" t="s">
        <v>3644</v>
      </c>
      <c r="D3381" t="s">
        <v>114</v>
      </c>
      <c r="E3381" s="52">
        <f>Transportation!E3353/1000000</f>
        <v>8.4200000000000007E-6</v>
      </c>
      <c r="F3381" s="55">
        <f t="shared" si="374"/>
        <v>2.0356043956043978E-6</v>
      </c>
      <c r="G3381" s="57">
        <f t="shared" si="375"/>
        <v>2.0356043956043978E-7</v>
      </c>
      <c r="H3381" s="4">
        <f t="shared" si="376"/>
        <v>3.2384615384615422E-8</v>
      </c>
      <c r="I3381">
        <v>242300</v>
      </c>
      <c r="J3381">
        <f t="shared" si="377"/>
        <v>1.0274059327280232</v>
      </c>
      <c r="K3381" s="50">
        <f t="shared" si="378"/>
        <v>587.89658200960491</v>
      </c>
      <c r="L3381" s="53">
        <f t="shared" si="379"/>
        <v>5.4360759256847544</v>
      </c>
      <c r="M3381">
        <v>124</v>
      </c>
      <c r="N3381">
        <v>21.700000000000003</v>
      </c>
      <c r="O3381">
        <v>275</v>
      </c>
      <c r="P3381">
        <v>32.49</v>
      </c>
      <c r="Q3381">
        <v>-84.96</v>
      </c>
      <c r="R3381" s="7">
        <v>12.629</v>
      </c>
      <c r="S3381" s="8">
        <v>229210</v>
      </c>
      <c r="T3381">
        <v>6</v>
      </c>
      <c r="U3381" s="9">
        <v>13.795999999999999</v>
      </c>
      <c r="V3381" s="9">
        <v>13.616</v>
      </c>
      <c r="W3381" s="9">
        <v>12.547000000000001</v>
      </c>
      <c r="X3381" s="9">
        <v>13.374000000000001</v>
      </c>
      <c r="Y3381" s="9">
        <v>14.048</v>
      </c>
    </row>
    <row r="3382" spans="1:25" hidden="1" x14ac:dyDescent="0.3">
      <c r="A3382" t="s">
        <v>3595</v>
      </c>
      <c r="B3382" t="s">
        <v>3596</v>
      </c>
      <c r="C3382" t="s">
        <v>3732</v>
      </c>
      <c r="D3382" t="s">
        <v>114</v>
      </c>
      <c r="E3382" s="52">
        <f>Transportation!E3443/1000000</f>
        <v>8.3800000000000011E-6</v>
      </c>
      <c r="F3382" s="55">
        <f t="shared" si="374"/>
        <v>2.0259340659340683E-6</v>
      </c>
      <c r="G3382" s="57">
        <f t="shared" si="375"/>
        <v>2.0259340659340683E-7</v>
      </c>
      <c r="H3382" s="4">
        <f t="shared" si="376"/>
        <v>3.2230769230769264E-8</v>
      </c>
      <c r="I3382">
        <v>1309000</v>
      </c>
      <c r="J3382">
        <f t="shared" si="377"/>
        <v>0.18927260695187167</v>
      </c>
      <c r="K3382" s="50">
        <f t="shared" si="378"/>
        <v>3176.0488066470198</v>
      </c>
      <c r="L3382" s="53">
        <f t="shared" si="379"/>
        <v>5.4102513369641612</v>
      </c>
      <c r="M3382">
        <v>544</v>
      </c>
      <c r="N3382">
        <v>56.1</v>
      </c>
      <c r="O3382">
        <v>828</v>
      </c>
      <c r="P3382">
        <v>43.04</v>
      </c>
      <c r="Q3382">
        <v>-88.01</v>
      </c>
      <c r="R3382" s="7">
        <v>14.756</v>
      </c>
      <c r="S3382" s="8">
        <v>1272000</v>
      </c>
      <c r="T3382">
        <v>19</v>
      </c>
      <c r="U3382" s="9">
        <v>18.318999999999999</v>
      </c>
      <c r="V3382" s="9">
        <v>17.126000000000001</v>
      </c>
      <c r="W3382" s="9">
        <v>13.35</v>
      </c>
      <c r="X3382" s="9">
        <v>15.782999999999999</v>
      </c>
      <c r="Y3382" s="9">
        <v>19.401</v>
      </c>
    </row>
    <row r="3383" spans="1:25" hidden="1" x14ac:dyDescent="0.3">
      <c r="A3383" t="s">
        <v>3595</v>
      </c>
      <c r="B3383" t="s">
        <v>3596</v>
      </c>
      <c r="C3383" t="s">
        <v>3770</v>
      </c>
      <c r="D3383" t="s">
        <v>114</v>
      </c>
      <c r="E3383" s="52">
        <f>Transportation!E3482/1000000</f>
        <v>8.3399999999999998E-6</v>
      </c>
      <c r="F3383" s="55">
        <f t="shared" si="374"/>
        <v>2.0162637362637383E-6</v>
      </c>
      <c r="G3383" s="57">
        <f t="shared" si="375"/>
        <v>2.0162637362637383E-7</v>
      </c>
      <c r="H3383" s="4">
        <f t="shared" si="376"/>
        <v>3.2076923076923107E-8</v>
      </c>
      <c r="I3383">
        <v>240300</v>
      </c>
      <c r="J3383">
        <f t="shared" si="377"/>
        <v>1.0261141385767789</v>
      </c>
      <c r="K3383" s="50">
        <f t="shared" si="378"/>
        <v>583.04394823321525</v>
      </c>
      <c r="L3383" s="53">
        <f t="shared" si="379"/>
        <v>5.384426748243567</v>
      </c>
      <c r="M3383">
        <v>123</v>
      </c>
      <c r="N3383">
        <v>21.700000000000003</v>
      </c>
      <c r="O3383">
        <v>286</v>
      </c>
      <c r="P3383">
        <v>40.340000000000003</v>
      </c>
      <c r="Q3383">
        <v>-75.930000000000007</v>
      </c>
      <c r="R3383" s="7">
        <v>13.205</v>
      </c>
      <c r="S3383" s="8">
        <v>258830</v>
      </c>
      <c r="T3383">
        <v>8</v>
      </c>
      <c r="U3383" s="9">
        <v>15.478999999999999</v>
      </c>
      <c r="V3383" s="9">
        <v>15.3</v>
      </c>
      <c r="W3383" s="9">
        <v>13.898999999999999</v>
      </c>
      <c r="X3383" s="9">
        <v>15.116</v>
      </c>
      <c r="Y3383" s="9">
        <v>15.487</v>
      </c>
    </row>
    <row r="3384" spans="1:25" hidden="1" x14ac:dyDescent="0.3">
      <c r="A3384" t="s">
        <v>3595</v>
      </c>
      <c r="B3384" t="s">
        <v>3596</v>
      </c>
      <c r="C3384" t="s">
        <v>3760</v>
      </c>
      <c r="D3384" t="s">
        <v>114</v>
      </c>
      <c r="E3384" s="52">
        <f>Transportation!E3472/1000000</f>
        <v>8.2799999999999987E-6</v>
      </c>
      <c r="F3384" s="55">
        <f t="shared" si="374"/>
        <v>2.0017582417582436E-6</v>
      </c>
      <c r="G3384" s="57">
        <f t="shared" si="375"/>
        <v>2.0017582417582435E-7</v>
      </c>
      <c r="H3384" s="4">
        <f t="shared" si="376"/>
        <v>3.1846153846153871E-8</v>
      </c>
      <c r="I3384">
        <v>417900</v>
      </c>
      <c r="J3384">
        <f t="shared" si="377"/>
        <v>0.58578919597989942</v>
      </c>
      <c r="K3384" s="50">
        <f t="shared" si="378"/>
        <v>1013.9578275766154</v>
      </c>
      <c r="L3384" s="53">
        <f t="shared" si="379"/>
        <v>5.3456898651626794</v>
      </c>
      <c r="M3384">
        <v>181</v>
      </c>
      <c r="N3384">
        <v>31.1</v>
      </c>
      <c r="O3384">
        <v>430</v>
      </c>
      <c r="P3384">
        <v>29.99</v>
      </c>
      <c r="Q3384">
        <v>-94.03</v>
      </c>
      <c r="R3384" s="7">
        <v>13.837999999999999</v>
      </c>
      <c r="S3384" s="8">
        <v>251030</v>
      </c>
      <c r="T3384">
        <v>11</v>
      </c>
      <c r="U3384" s="9">
        <v>10.093999999999999</v>
      </c>
      <c r="V3384" s="9">
        <v>9.7007999999999992</v>
      </c>
      <c r="W3384" s="9">
        <v>8.8754000000000008</v>
      </c>
      <c r="X3384" s="9">
        <v>9.2888999999999999</v>
      </c>
      <c r="Y3384" s="9">
        <v>10.725</v>
      </c>
    </row>
    <row r="3385" spans="1:25" hidden="1" x14ac:dyDescent="0.3">
      <c r="A3385" t="s">
        <v>3595</v>
      </c>
      <c r="B3385" t="s">
        <v>3596</v>
      </c>
      <c r="C3385" t="s">
        <v>3808</v>
      </c>
      <c r="D3385" t="s">
        <v>114</v>
      </c>
      <c r="E3385" s="52">
        <f>Transportation!E3523/1000000</f>
        <v>8.2799999999999987E-6</v>
      </c>
      <c r="F3385" s="55">
        <f t="shared" si="374"/>
        <v>2.0017582417582436E-6</v>
      </c>
      <c r="G3385" s="57">
        <f t="shared" si="375"/>
        <v>2.0017582417582435E-7</v>
      </c>
      <c r="H3385" s="4">
        <f t="shared" si="376"/>
        <v>3.1846153846153871E-8</v>
      </c>
      <c r="I3385">
        <v>402300</v>
      </c>
      <c r="J3385">
        <f t="shared" si="377"/>
        <v>0.60850436241610739</v>
      </c>
      <c r="K3385" s="50">
        <f t="shared" si="378"/>
        <v>976.10728412077617</v>
      </c>
      <c r="L3385" s="53">
        <f t="shared" si="379"/>
        <v>5.3456898651626794</v>
      </c>
      <c r="M3385">
        <v>227</v>
      </c>
      <c r="N3385">
        <v>26.700000000000003</v>
      </c>
      <c r="O3385">
        <v>345</v>
      </c>
      <c r="P3385">
        <v>43.07</v>
      </c>
      <c r="Q3385">
        <v>-76.150000000000006</v>
      </c>
      <c r="R3385" s="7">
        <v>12.896000000000001</v>
      </c>
      <c r="S3385" s="8">
        <v>391460</v>
      </c>
      <c r="T3385">
        <v>10</v>
      </c>
      <c r="U3385" s="9">
        <v>13.058</v>
      </c>
      <c r="V3385" s="9">
        <v>12.7</v>
      </c>
      <c r="W3385" s="9">
        <v>11.081</v>
      </c>
      <c r="X3385" s="9">
        <v>12.018000000000001</v>
      </c>
      <c r="Y3385" s="9">
        <v>13.199</v>
      </c>
    </row>
    <row r="3386" spans="1:25" hidden="1" x14ac:dyDescent="0.3">
      <c r="A3386" t="s">
        <v>3595</v>
      </c>
      <c r="B3386" t="s">
        <v>3596</v>
      </c>
      <c r="C3386" t="s">
        <v>3613</v>
      </c>
      <c r="D3386" t="s">
        <v>114</v>
      </c>
      <c r="E3386" s="52">
        <f>Transportation!E3322/1000000</f>
        <v>8.2400000000000007E-6</v>
      </c>
      <c r="F3386" s="55">
        <f t="shared" si="374"/>
        <v>1.9920879120879145E-6</v>
      </c>
      <c r="G3386" s="57">
        <f t="shared" si="375"/>
        <v>1.9920879120879143E-7</v>
      </c>
      <c r="H3386" s="4">
        <f t="shared" si="376"/>
        <v>3.1692307692307727E-8</v>
      </c>
      <c r="I3386">
        <v>396100</v>
      </c>
      <c r="J3386">
        <f t="shared" si="377"/>
        <v>0.61504339813178499</v>
      </c>
      <c r="K3386" s="50">
        <f t="shared" si="378"/>
        <v>961.06411941396823</v>
      </c>
      <c r="L3386" s="53">
        <f t="shared" si="379"/>
        <v>5.319865276442088</v>
      </c>
      <c r="M3386">
        <v>173</v>
      </c>
      <c r="N3386">
        <v>30.1</v>
      </c>
      <c r="O3386">
        <v>359</v>
      </c>
      <c r="P3386">
        <v>35.369999999999997</v>
      </c>
      <c r="Q3386">
        <v>-119.04</v>
      </c>
      <c r="R3386" s="7">
        <v>11.92</v>
      </c>
      <c r="S3386" s="8">
        <v>377570</v>
      </c>
      <c r="T3386">
        <v>7</v>
      </c>
      <c r="U3386" s="9">
        <v>15.676</v>
      </c>
      <c r="V3386" s="9">
        <v>15.302</v>
      </c>
      <c r="W3386" s="9">
        <v>14.148</v>
      </c>
      <c r="X3386" s="9">
        <v>14.794</v>
      </c>
      <c r="Y3386" s="9">
        <v>15.833</v>
      </c>
    </row>
    <row r="3387" spans="1:25" hidden="1" x14ac:dyDescent="0.3">
      <c r="A3387" t="s">
        <v>3595</v>
      </c>
      <c r="B3387" t="s">
        <v>3596</v>
      </c>
      <c r="C3387" t="s">
        <v>3633</v>
      </c>
      <c r="D3387" t="s">
        <v>114</v>
      </c>
      <c r="E3387" s="52">
        <f>Transportation!E3342/1000000</f>
        <v>8.1099999999999986E-6</v>
      </c>
      <c r="F3387" s="55">
        <f t="shared" si="374"/>
        <v>1.9606593406593423E-6</v>
      </c>
      <c r="G3387" s="57">
        <f t="shared" si="375"/>
        <v>1.9606593406593424E-7</v>
      </c>
      <c r="H3387" s="4">
        <f t="shared" si="376"/>
        <v>3.1192307692307716E-8</v>
      </c>
      <c r="I3387">
        <v>183000</v>
      </c>
      <c r="J3387">
        <f t="shared" si="377"/>
        <v>1.3102469467213114</v>
      </c>
      <c r="K3387" s="50">
        <f t="shared" si="378"/>
        <v>444.01599053965208</v>
      </c>
      <c r="L3387" s="53">
        <f t="shared" si="379"/>
        <v>5.2359353631001593</v>
      </c>
      <c r="M3387">
        <v>84.5</v>
      </c>
      <c r="N3387">
        <v>19.900000000000002</v>
      </c>
      <c r="O3387">
        <v>268</v>
      </c>
      <c r="P3387">
        <v>38.36</v>
      </c>
      <c r="Q3387">
        <v>-81.7</v>
      </c>
      <c r="R3387" s="7">
        <v>13.445</v>
      </c>
      <c r="S3387" s="8">
        <v>143040</v>
      </c>
      <c r="T3387">
        <v>9</v>
      </c>
      <c r="U3387" s="9">
        <v>12.439</v>
      </c>
      <c r="V3387" s="9">
        <v>12.355</v>
      </c>
      <c r="W3387" s="9">
        <v>11.132</v>
      </c>
      <c r="X3387" s="9">
        <v>12.295</v>
      </c>
      <c r="Y3387" s="9">
        <v>12.547000000000001</v>
      </c>
    </row>
    <row r="3388" spans="1:25" hidden="1" x14ac:dyDescent="0.3">
      <c r="A3388" t="s">
        <v>3595</v>
      </c>
      <c r="B3388" t="s">
        <v>3596</v>
      </c>
      <c r="C3388" t="s">
        <v>3652</v>
      </c>
      <c r="D3388" t="s">
        <v>114</v>
      </c>
      <c r="E3388" s="52">
        <f>Transportation!E3360/1000000</f>
        <v>8.0299999999999994E-6</v>
      </c>
      <c r="F3388" s="55">
        <f t="shared" si="374"/>
        <v>1.9413186813186833E-6</v>
      </c>
      <c r="G3388" s="57">
        <f t="shared" si="375"/>
        <v>1.9413186813186832E-7</v>
      </c>
      <c r="H3388" s="4">
        <f t="shared" si="376"/>
        <v>3.0884615384615415E-8</v>
      </c>
      <c r="I3388">
        <v>255400</v>
      </c>
      <c r="J3388">
        <f t="shared" si="377"/>
        <v>0.92956132047768203</v>
      </c>
      <c r="K3388" s="50">
        <f t="shared" si="378"/>
        <v>619.68133324495705</v>
      </c>
      <c r="L3388" s="53">
        <f t="shared" si="379"/>
        <v>5.1842861856589746</v>
      </c>
      <c r="M3388">
        <v>103</v>
      </c>
      <c r="N3388">
        <v>25.1</v>
      </c>
      <c r="O3388">
        <v>343</v>
      </c>
      <c r="P3388">
        <v>29.19</v>
      </c>
      <c r="Q3388">
        <v>-81.040000000000006</v>
      </c>
      <c r="R3388" s="7">
        <v>13.638999999999999</v>
      </c>
      <c r="S3388" s="8">
        <v>191980</v>
      </c>
      <c r="T3388">
        <v>8</v>
      </c>
      <c r="U3388" s="9">
        <v>11.185</v>
      </c>
      <c r="V3388" s="9">
        <v>10.138</v>
      </c>
      <c r="W3388" s="9">
        <v>10.214</v>
      </c>
      <c r="X3388" s="9">
        <v>10.725</v>
      </c>
      <c r="Y3388" s="9">
        <v>11.233000000000001</v>
      </c>
    </row>
    <row r="3389" spans="1:25" hidden="1" x14ac:dyDescent="0.3">
      <c r="A3389" t="s">
        <v>3595</v>
      </c>
      <c r="B3389" t="s">
        <v>3596</v>
      </c>
      <c r="C3389" t="s">
        <v>3643</v>
      </c>
      <c r="D3389" t="s">
        <v>114</v>
      </c>
      <c r="E3389" s="52">
        <f>Transportation!E3352/1000000</f>
        <v>7.9999999999999996E-6</v>
      </c>
      <c r="F3389" s="55">
        <f t="shared" si="374"/>
        <v>1.9340659340659361E-6</v>
      </c>
      <c r="G3389" s="57">
        <f t="shared" si="375"/>
        <v>1.9340659340659359E-7</v>
      </c>
      <c r="H3389" s="4">
        <f t="shared" si="376"/>
        <v>3.0769230769230797E-8</v>
      </c>
      <c r="I3389">
        <v>420500</v>
      </c>
      <c r="J3389">
        <f t="shared" si="377"/>
        <v>0.56248038049940552</v>
      </c>
      <c r="K3389" s="50">
        <f t="shared" si="378"/>
        <v>1020.2662514859219</v>
      </c>
      <c r="L3389" s="53">
        <f t="shared" si="379"/>
        <v>5.1649177441185312</v>
      </c>
      <c r="M3389">
        <v>306</v>
      </c>
      <c r="N3389">
        <v>24</v>
      </c>
      <c r="O3389">
        <v>310</v>
      </c>
      <c r="P3389">
        <v>34.03</v>
      </c>
      <c r="Q3389">
        <v>-81.040000000000006</v>
      </c>
      <c r="R3389" s="7">
        <v>12.914999999999999</v>
      </c>
      <c r="S3389" s="8">
        <v>431790</v>
      </c>
      <c r="T3389">
        <v>13</v>
      </c>
      <c r="U3389" s="9">
        <v>13.723000000000001</v>
      </c>
      <c r="V3389" s="9">
        <v>13.611000000000001</v>
      </c>
      <c r="W3389" s="9">
        <v>12.798</v>
      </c>
      <c r="X3389" s="9">
        <v>13.45</v>
      </c>
      <c r="Y3389" s="9">
        <v>13.849</v>
      </c>
    </row>
    <row r="3390" spans="1:25" hidden="1" x14ac:dyDescent="0.3">
      <c r="A3390" t="s">
        <v>3595</v>
      </c>
      <c r="B3390" t="s">
        <v>3596</v>
      </c>
      <c r="C3390" t="s">
        <v>3651</v>
      </c>
      <c r="D3390" t="s">
        <v>114</v>
      </c>
      <c r="E3390" s="52">
        <f>Transportation!E3361/1000000</f>
        <v>7.8299999999999996E-6</v>
      </c>
      <c r="F3390" s="55">
        <f t="shared" si="374"/>
        <v>1.8929670329670348E-6</v>
      </c>
      <c r="G3390" s="57">
        <f t="shared" si="375"/>
        <v>1.8929670329670348E-7</v>
      </c>
      <c r="H3390" s="4">
        <f t="shared" si="376"/>
        <v>3.0115384615384642E-8</v>
      </c>
      <c r="I3390">
        <v>703400</v>
      </c>
      <c r="J3390">
        <f t="shared" si="377"/>
        <v>0.32911129691498431</v>
      </c>
      <c r="K3390" s="50">
        <f t="shared" si="378"/>
        <v>1706.6712991562365</v>
      </c>
      <c r="L3390" s="53">
        <f t="shared" si="379"/>
        <v>5.0551632420560111</v>
      </c>
      <c r="M3390">
        <v>384</v>
      </c>
      <c r="N3390">
        <v>35.9</v>
      </c>
      <c r="O3390">
        <v>503</v>
      </c>
      <c r="P3390">
        <v>39.729999999999997</v>
      </c>
      <c r="Q3390">
        <v>-84.17</v>
      </c>
      <c r="R3390" s="7">
        <v>14.009</v>
      </c>
      <c r="S3390" s="8">
        <v>657530</v>
      </c>
      <c r="T3390">
        <v>15</v>
      </c>
      <c r="U3390" s="9">
        <v>18.768999999999998</v>
      </c>
      <c r="V3390" s="9">
        <v>18.326000000000001</v>
      </c>
      <c r="W3390" s="9">
        <v>15.388</v>
      </c>
      <c r="X3390" s="9">
        <v>17.209</v>
      </c>
      <c r="Y3390" s="9">
        <v>19.449000000000002</v>
      </c>
    </row>
    <row r="3391" spans="1:25" hidden="1" x14ac:dyDescent="0.3">
      <c r="A3391" t="s">
        <v>3595</v>
      </c>
      <c r="B3391" t="s">
        <v>3596</v>
      </c>
      <c r="C3391" t="s">
        <v>3775</v>
      </c>
      <c r="D3391" t="s">
        <v>114</v>
      </c>
      <c r="E3391" s="52">
        <f>Transportation!E3487/1000000</f>
        <v>7.79E-6</v>
      </c>
      <c r="F3391" s="55">
        <f t="shared" si="374"/>
        <v>1.8832967032967053E-6</v>
      </c>
      <c r="G3391" s="57">
        <f t="shared" si="375"/>
        <v>1.8832967032967053E-7</v>
      </c>
      <c r="H3391" s="4">
        <f t="shared" si="376"/>
        <v>2.9961538461538491E-8</v>
      </c>
      <c r="I3391">
        <v>197400</v>
      </c>
      <c r="J3391">
        <f t="shared" si="377"/>
        <v>1.1667389627659575</v>
      </c>
      <c r="K3391" s="50">
        <f t="shared" si="378"/>
        <v>478.95495372965752</v>
      </c>
      <c r="L3391" s="53">
        <f t="shared" si="379"/>
        <v>5.0293386533354196</v>
      </c>
      <c r="M3391">
        <v>97</v>
      </c>
      <c r="N3391">
        <v>20.100000000000001</v>
      </c>
      <c r="O3391">
        <v>281</v>
      </c>
      <c r="P3391">
        <v>37.28</v>
      </c>
      <c r="Q3391">
        <v>-79.989999999999995</v>
      </c>
      <c r="R3391" s="7">
        <v>13.999000000000001</v>
      </c>
      <c r="S3391" s="8">
        <v>198970</v>
      </c>
      <c r="T3391">
        <v>6</v>
      </c>
      <c r="U3391" s="9">
        <v>12.558999999999999</v>
      </c>
      <c r="V3391" s="9">
        <v>12.422000000000001</v>
      </c>
      <c r="W3391" s="9">
        <v>11.182</v>
      </c>
      <c r="X3391" s="9">
        <v>12.27</v>
      </c>
      <c r="Y3391" s="9">
        <v>12.647</v>
      </c>
    </row>
    <row r="3392" spans="1:25" hidden="1" x14ac:dyDescent="0.3">
      <c r="A3392" t="s">
        <v>3595</v>
      </c>
      <c r="B3392" t="s">
        <v>3596</v>
      </c>
      <c r="C3392" t="s">
        <v>3737</v>
      </c>
      <c r="D3392" t="s">
        <v>114</v>
      </c>
      <c r="E3392" s="52">
        <f>Transportation!E3448/1000000</f>
        <v>7.7400000000000004E-6</v>
      </c>
      <c r="F3392" s="55">
        <f t="shared" si="374"/>
        <v>1.8712087912087932E-6</v>
      </c>
      <c r="G3392" s="57">
        <f t="shared" si="375"/>
        <v>1.8712087912087931E-7</v>
      </c>
      <c r="H3392" s="4">
        <f t="shared" si="376"/>
        <v>2.9769230769230798E-8</v>
      </c>
      <c r="I3392">
        <v>196900</v>
      </c>
      <c r="J3392">
        <f t="shared" si="377"/>
        <v>1.1621940198070086</v>
      </c>
      <c r="K3392" s="50">
        <f t="shared" si="378"/>
        <v>477.7417952855601</v>
      </c>
      <c r="L3392" s="53">
        <f t="shared" si="379"/>
        <v>4.9970579174346783</v>
      </c>
      <c r="M3392">
        <v>122</v>
      </c>
      <c r="N3392">
        <v>17.8</v>
      </c>
      <c r="O3392">
        <v>271</v>
      </c>
      <c r="P3392">
        <v>32.369999999999997</v>
      </c>
      <c r="Q3392">
        <v>-86.27</v>
      </c>
      <c r="R3392" s="7">
        <v>15.191000000000001</v>
      </c>
      <c r="S3392" s="8">
        <v>209390</v>
      </c>
      <c r="T3392">
        <v>6</v>
      </c>
      <c r="U3392" s="9">
        <v>15.247</v>
      </c>
      <c r="V3392" s="9">
        <v>14.994</v>
      </c>
      <c r="W3392" s="9">
        <v>13.6</v>
      </c>
      <c r="X3392" s="9">
        <v>14.422000000000001</v>
      </c>
      <c r="Y3392" s="9">
        <v>15.289</v>
      </c>
    </row>
    <row r="3393" spans="1:25" hidden="1" x14ac:dyDescent="0.3">
      <c r="A3393" t="s">
        <v>3595</v>
      </c>
      <c r="B3393" t="s">
        <v>3596</v>
      </c>
      <c r="C3393" t="s">
        <v>3604</v>
      </c>
      <c r="D3393" t="s">
        <v>114</v>
      </c>
      <c r="E3393" s="52">
        <f>Transportation!E3313/1000000</f>
        <v>7.5900000000000002E-6</v>
      </c>
      <c r="F3393" s="55">
        <f t="shared" si="374"/>
        <v>1.8349450549450568E-6</v>
      </c>
      <c r="G3393" s="57">
        <f t="shared" si="375"/>
        <v>1.8349450549450569E-7</v>
      </c>
      <c r="H3393" s="4">
        <f t="shared" si="376"/>
        <v>2.9192307692307721E-8</v>
      </c>
      <c r="I3393">
        <v>225700</v>
      </c>
      <c r="J3393">
        <f t="shared" si="377"/>
        <v>0.99424544195835174</v>
      </c>
      <c r="K3393" s="50">
        <f t="shared" si="378"/>
        <v>547.61972166557086</v>
      </c>
      <c r="L3393" s="53">
        <f t="shared" si="379"/>
        <v>4.9002157097324552</v>
      </c>
      <c r="M3393">
        <v>69.400000000000006</v>
      </c>
      <c r="N3393">
        <v>27.1</v>
      </c>
      <c r="O3393">
        <v>430</v>
      </c>
      <c r="P3393">
        <v>61.18</v>
      </c>
      <c r="Q3393">
        <v>-149.88999999999999</v>
      </c>
      <c r="R3393" s="7">
        <v>15.865</v>
      </c>
      <c r="S3393" s="8">
        <v>177420</v>
      </c>
      <c r="T3393">
        <v>6</v>
      </c>
      <c r="U3393" s="9">
        <v>3.9239999999999999</v>
      </c>
      <c r="V3393" s="9">
        <v>3.8765999999999998</v>
      </c>
      <c r="W3393" s="9">
        <v>3.6905999999999999</v>
      </c>
      <c r="X3393" s="9">
        <v>3.8576000000000001</v>
      </c>
      <c r="Y3393" s="9">
        <v>4.5747999999999998</v>
      </c>
    </row>
    <row r="3394" spans="1:25" hidden="1" x14ac:dyDescent="0.3">
      <c r="A3394" t="s">
        <v>3595</v>
      </c>
      <c r="B3394" t="s">
        <v>3596</v>
      </c>
      <c r="C3394" t="s">
        <v>3724</v>
      </c>
      <c r="D3394" t="s">
        <v>114</v>
      </c>
      <c r="E3394" s="52">
        <f>Transportation!E3434/1000000</f>
        <v>7.5600000000000005E-6</v>
      </c>
      <c r="F3394" s="55">
        <f t="shared" si="374"/>
        <v>1.8276923076923097E-6</v>
      </c>
      <c r="G3394" s="57">
        <f t="shared" si="375"/>
        <v>1.8276923076923096E-7</v>
      </c>
      <c r="H3394" s="4">
        <f t="shared" si="376"/>
        <v>2.9076923076923107E-8</v>
      </c>
      <c r="I3394">
        <v>329500</v>
      </c>
      <c r="J3394">
        <f t="shared" si="377"/>
        <v>0.67834365705614574</v>
      </c>
      <c r="K3394" s="50">
        <f t="shared" si="378"/>
        <v>799.4714146601932</v>
      </c>
      <c r="L3394" s="53">
        <f t="shared" si="379"/>
        <v>4.8808472681920119</v>
      </c>
      <c r="M3394">
        <v>105</v>
      </c>
      <c r="N3394">
        <v>32.200000000000003</v>
      </c>
      <c r="O3394">
        <v>541</v>
      </c>
      <c r="P3394">
        <v>43.08</v>
      </c>
      <c r="Q3394">
        <v>-89.41</v>
      </c>
      <c r="R3394" s="7">
        <v>16.794</v>
      </c>
      <c r="S3394" s="8">
        <v>309260</v>
      </c>
      <c r="T3394">
        <v>8</v>
      </c>
      <c r="U3394" s="9">
        <v>11.529</v>
      </c>
      <c r="V3394" s="9">
        <v>11.521000000000001</v>
      </c>
      <c r="W3394" s="9">
        <v>11.081</v>
      </c>
      <c r="X3394" s="9">
        <v>11.563000000000001</v>
      </c>
      <c r="Y3394" s="9">
        <v>11.74</v>
      </c>
    </row>
    <row r="3395" spans="1:25" hidden="1" x14ac:dyDescent="0.3">
      <c r="A3395" t="s">
        <v>3595</v>
      </c>
      <c r="B3395" t="s">
        <v>3596</v>
      </c>
      <c r="C3395" t="s">
        <v>3792</v>
      </c>
      <c r="D3395" t="s">
        <v>114</v>
      </c>
      <c r="E3395" s="52">
        <f>Transportation!E3507/1000000</f>
        <v>7.5499999999999997E-6</v>
      </c>
      <c r="F3395" s="55">
        <f t="shared" si="374"/>
        <v>1.8252747252747271E-6</v>
      </c>
      <c r="G3395" s="57">
        <f t="shared" si="375"/>
        <v>1.8252747252747272E-7</v>
      </c>
      <c r="H3395" s="4">
        <f t="shared" si="376"/>
        <v>2.9038461538461564E-8</v>
      </c>
      <c r="I3395">
        <v>385200</v>
      </c>
      <c r="J3395">
        <f t="shared" si="377"/>
        <v>0.57948749026479751</v>
      </c>
      <c r="K3395" s="50">
        <f t="shared" si="378"/>
        <v>934.61726533264471</v>
      </c>
      <c r="L3395" s="53">
        <f t="shared" si="379"/>
        <v>4.8743911210118638</v>
      </c>
      <c r="M3395">
        <v>263</v>
      </c>
      <c r="N3395">
        <v>23.700000000000003</v>
      </c>
      <c r="O3395">
        <v>317</v>
      </c>
      <c r="P3395">
        <v>41.34</v>
      </c>
      <c r="Q3395">
        <v>-75.78</v>
      </c>
      <c r="R3395" s="7">
        <v>13.337</v>
      </c>
      <c r="S3395" s="8">
        <v>395790</v>
      </c>
      <c r="T3395">
        <v>15</v>
      </c>
      <c r="U3395" s="9">
        <v>12.741</v>
      </c>
      <c r="V3395" s="9">
        <v>12.733000000000001</v>
      </c>
      <c r="W3395" s="9">
        <v>11.537000000000001</v>
      </c>
      <c r="X3395" s="9">
        <v>12.346</v>
      </c>
      <c r="Y3395" s="9">
        <v>13.5</v>
      </c>
    </row>
    <row r="3396" spans="1:25" hidden="1" x14ac:dyDescent="0.3">
      <c r="A3396" t="s">
        <v>3595</v>
      </c>
      <c r="B3396" t="s">
        <v>3596</v>
      </c>
      <c r="C3396" t="s">
        <v>3653</v>
      </c>
      <c r="D3396" t="s">
        <v>114</v>
      </c>
      <c r="E3396" s="52">
        <f>Transportation!E3362/1000000</f>
        <v>7.4800000000000004E-6</v>
      </c>
      <c r="F3396" s="55">
        <f t="shared" si="374"/>
        <v>1.8083516483516502E-6</v>
      </c>
      <c r="G3396" s="57">
        <f t="shared" si="375"/>
        <v>1.8083516483516504E-7</v>
      </c>
      <c r="H3396" s="4">
        <f t="shared" si="376"/>
        <v>2.8769230769230799E-8</v>
      </c>
      <c r="I3396">
        <v>147700</v>
      </c>
      <c r="J3396">
        <f t="shared" si="377"/>
        <v>1.4972850710900476</v>
      </c>
      <c r="K3396" s="50">
        <f t="shared" si="378"/>
        <v>358.36700438637496</v>
      </c>
      <c r="L3396" s="53">
        <f t="shared" si="379"/>
        <v>4.8291980907508272</v>
      </c>
      <c r="M3396">
        <v>44</v>
      </c>
      <c r="N3396">
        <v>22.3</v>
      </c>
      <c r="O3396">
        <v>343</v>
      </c>
      <c r="P3396">
        <v>28.91</v>
      </c>
      <c r="Q3396">
        <v>-81.239999999999995</v>
      </c>
      <c r="R3396" s="7">
        <v>15.382</v>
      </c>
      <c r="S3396" s="8">
        <v>148870</v>
      </c>
      <c r="T3396">
        <v>6</v>
      </c>
      <c r="U3396" s="9">
        <v>11.113</v>
      </c>
      <c r="V3396" s="9">
        <v>11.038</v>
      </c>
      <c r="W3396" s="9">
        <v>10.52</v>
      </c>
      <c r="X3396" s="9">
        <v>11.055</v>
      </c>
      <c r="Y3396" s="9">
        <v>11.385</v>
      </c>
    </row>
    <row r="3397" spans="1:25" hidden="1" x14ac:dyDescent="0.3">
      <c r="A3397" t="s">
        <v>3595</v>
      </c>
      <c r="B3397" t="s">
        <v>3596</v>
      </c>
      <c r="C3397" t="s">
        <v>3693</v>
      </c>
      <c r="D3397" t="s">
        <v>114</v>
      </c>
      <c r="E3397" s="52">
        <f>Transportation!E3402/1000000</f>
        <v>7.4699999999999996E-6</v>
      </c>
      <c r="F3397" s="55">
        <f t="shared" si="374"/>
        <v>1.8059340659340676E-6</v>
      </c>
      <c r="G3397" s="57">
        <f t="shared" si="375"/>
        <v>1.8059340659340677E-7</v>
      </c>
      <c r="H3397" s="4">
        <f t="shared" si="376"/>
        <v>2.8730769230769256E-8</v>
      </c>
      <c r="I3397">
        <v>213300</v>
      </c>
      <c r="J3397">
        <f t="shared" si="377"/>
        <v>1.0354118670886074</v>
      </c>
      <c r="K3397" s="50">
        <f t="shared" si="378"/>
        <v>517.53339225195509</v>
      </c>
      <c r="L3397" s="53">
        <f t="shared" si="379"/>
        <v>4.8227419435706773</v>
      </c>
      <c r="M3397">
        <v>86.7</v>
      </c>
      <c r="N3397">
        <v>22.900000000000002</v>
      </c>
      <c r="O3397">
        <v>376</v>
      </c>
      <c r="P3397">
        <v>34.72</v>
      </c>
      <c r="Q3397">
        <v>-86.61</v>
      </c>
      <c r="R3397" s="7">
        <v>16.436</v>
      </c>
      <c r="S3397" s="8">
        <v>163350</v>
      </c>
      <c r="T3397">
        <v>5</v>
      </c>
      <c r="U3397" s="9">
        <v>15.148999999999999</v>
      </c>
      <c r="V3397" s="9">
        <v>14.928000000000001</v>
      </c>
      <c r="W3397" s="9">
        <v>13.949</v>
      </c>
      <c r="X3397" s="9">
        <v>14.843999999999999</v>
      </c>
      <c r="Y3397" s="9">
        <v>15.339</v>
      </c>
    </row>
    <row r="3398" spans="1:25" hidden="1" x14ac:dyDescent="0.3">
      <c r="A3398" t="s">
        <v>3595</v>
      </c>
      <c r="B3398" t="s">
        <v>3596</v>
      </c>
      <c r="C3398" t="s">
        <v>3814</v>
      </c>
      <c r="D3398" t="s">
        <v>114</v>
      </c>
      <c r="E3398" s="52">
        <f>Transportation!E3529/1000000</f>
        <v>7.4699999999999996E-6</v>
      </c>
      <c r="F3398" s="55">
        <f t="shared" si="374"/>
        <v>1.8059340659340676E-6</v>
      </c>
      <c r="G3398" s="57">
        <f t="shared" si="375"/>
        <v>1.8059340659340677E-7</v>
      </c>
      <c r="H3398" s="4">
        <f t="shared" si="376"/>
        <v>2.8730769230769256E-8</v>
      </c>
      <c r="I3398">
        <v>720400</v>
      </c>
      <c r="J3398">
        <f t="shared" si="377"/>
        <v>0.30657044870905048</v>
      </c>
      <c r="K3398" s="50">
        <f t="shared" si="378"/>
        <v>1747.9186862555484</v>
      </c>
      <c r="L3398" s="53">
        <f t="shared" si="379"/>
        <v>4.8227419435706773</v>
      </c>
      <c r="M3398">
        <v>467</v>
      </c>
      <c r="N3398">
        <v>33.300000000000004</v>
      </c>
      <c r="O3398">
        <v>423</v>
      </c>
      <c r="P3398">
        <v>32.24</v>
      </c>
      <c r="Q3398">
        <v>-110.95</v>
      </c>
      <c r="R3398" s="7">
        <v>12.692</v>
      </c>
      <c r="S3398" s="8">
        <v>726650</v>
      </c>
      <c r="T3398">
        <v>13</v>
      </c>
      <c r="U3398" s="9">
        <v>7.0438999999999998</v>
      </c>
      <c r="V3398" s="9">
        <v>7.0726000000000004</v>
      </c>
      <c r="W3398" s="9">
        <v>6.5689000000000002</v>
      </c>
      <c r="X3398" s="9">
        <v>7.0456000000000003</v>
      </c>
      <c r="Y3398" s="9">
        <v>7.4145000000000003</v>
      </c>
    </row>
    <row r="3399" spans="1:25" hidden="1" x14ac:dyDescent="0.3">
      <c r="A3399" t="s">
        <v>3595</v>
      </c>
      <c r="B3399" t="s">
        <v>3596</v>
      </c>
      <c r="C3399" t="s">
        <v>3802</v>
      </c>
      <c r="D3399" t="s">
        <v>114</v>
      </c>
      <c r="E3399" s="52">
        <f>Transportation!E3517/1000000</f>
        <v>7.4400000000000008E-6</v>
      </c>
      <c r="F3399" s="55">
        <f t="shared" si="374"/>
        <v>1.7986813186813207E-6</v>
      </c>
      <c r="G3399" s="57">
        <f t="shared" si="375"/>
        <v>1.7986813186813207E-7</v>
      </c>
      <c r="H3399" s="4">
        <f t="shared" si="376"/>
        <v>2.8615384615384645E-8</v>
      </c>
      <c r="I3399">
        <v>334900</v>
      </c>
      <c r="J3399">
        <f t="shared" si="377"/>
        <v>0.65681215288145722</v>
      </c>
      <c r="K3399" s="50">
        <f t="shared" si="378"/>
        <v>812.57352585644526</v>
      </c>
      <c r="L3399" s="53">
        <f t="shared" si="379"/>
        <v>4.8033735020302339</v>
      </c>
      <c r="M3399">
        <v>215</v>
      </c>
      <c r="N3399">
        <v>22.900000000000002</v>
      </c>
      <c r="O3399">
        <v>381</v>
      </c>
      <c r="P3399">
        <v>47.68</v>
      </c>
      <c r="Q3399">
        <v>-117.35</v>
      </c>
      <c r="R3399" s="7">
        <v>16.687999999999999</v>
      </c>
      <c r="S3399" s="8">
        <v>360720</v>
      </c>
      <c r="T3399">
        <v>11</v>
      </c>
      <c r="U3399" s="9">
        <v>7.3091999999999997</v>
      </c>
      <c r="V3399" s="9">
        <v>7.1646999999999998</v>
      </c>
      <c r="W3399" s="9">
        <v>6.2493999999999996</v>
      </c>
      <c r="X3399" s="9">
        <v>6.9398999999999997</v>
      </c>
      <c r="Y3399" s="9">
        <v>7.8342000000000001</v>
      </c>
    </row>
    <row r="3400" spans="1:25" hidden="1" x14ac:dyDescent="0.3">
      <c r="A3400" t="s">
        <v>3595</v>
      </c>
      <c r="B3400" t="s">
        <v>3596</v>
      </c>
      <c r="C3400" t="s">
        <v>3795</v>
      </c>
      <c r="D3400" t="s">
        <v>114</v>
      </c>
      <c r="E3400" s="52">
        <f>Transportation!E3510/1000000</f>
        <v>7.3600000000000007E-6</v>
      </c>
      <c r="F3400" s="55">
        <f t="shared" si="374"/>
        <v>1.7793406593406613E-6</v>
      </c>
      <c r="G3400" s="57">
        <f t="shared" si="375"/>
        <v>1.7793406593406615E-7</v>
      </c>
      <c r="H3400" s="4">
        <f t="shared" si="376"/>
        <v>2.8307692307692337E-8</v>
      </c>
      <c r="I3400">
        <v>275200</v>
      </c>
      <c r="J3400">
        <f t="shared" si="377"/>
        <v>0.79070188953488374</v>
      </c>
      <c r="K3400" s="50">
        <f t="shared" si="378"/>
        <v>667.72240763121454</v>
      </c>
      <c r="L3400" s="53">
        <f t="shared" si="379"/>
        <v>4.7517243245890484</v>
      </c>
      <c r="M3400">
        <v>198</v>
      </c>
      <c r="N3400">
        <v>19.600000000000001</v>
      </c>
      <c r="O3400">
        <v>283</v>
      </c>
      <c r="P3400">
        <v>32.479999999999997</v>
      </c>
      <c r="Q3400">
        <v>-93.76</v>
      </c>
      <c r="R3400" s="7">
        <v>14.432</v>
      </c>
      <c r="S3400" s="8">
        <v>252470</v>
      </c>
      <c r="T3400">
        <v>8</v>
      </c>
      <c r="U3400" s="9">
        <v>11.871</v>
      </c>
      <c r="V3400" s="9">
        <v>11.608000000000001</v>
      </c>
      <c r="W3400" s="9">
        <v>10.52</v>
      </c>
      <c r="X3400" s="9">
        <v>11.385</v>
      </c>
      <c r="Y3400" s="9">
        <v>12.144</v>
      </c>
    </row>
    <row r="3401" spans="1:25" hidden="1" x14ac:dyDescent="0.3">
      <c r="A3401" t="s">
        <v>3595</v>
      </c>
      <c r="B3401" t="s">
        <v>3596</v>
      </c>
      <c r="C3401" t="s">
        <v>3725</v>
      </c>
      <c r="D3401" t="s">
        <v>114</v>
      </c>
      <c r="E3401" s="52">
        <f>Transportation!E3436/1000000</f>
        <v>7.2999999999999996E-6</v>
      </c>
      <c r="F3401" s="55">
        <f t="shared" si="374"/>
        <v>1.7648351648351665E-6</v>
      </c>
      <c r="G3401" s="57">
        <f t="shared" si="375"/>
        <v>1.7648351648351666E-7</v>
      </c>
      <c r="H3401" s="4">
        <f t="shared" si="376"/>
        <v>2.8076923076923101E-8</v>
      </c>
      <c r="I3401">
        <v>114400</v>
      </c>
      <c r="J3401">
        <f t="shared" si="377"/>
        <v>1.8866017263986015</v>
      </c>
      <c r="K3401" s="50">
        <f t="shared" si="378"/>
        <v>277.57065200948745</v>
      </c>
      <c r="L3401" s="53">
        <f t="shared" si="379"/>
        <v>4.7129874415081598</v>
      </c>
      <c r="M3401">
        <v>75.600000000000009</v>
      </c>
      <c r="N3401">
        <v>13.200000000000001</v>
      </c>
      <c r="O3401">
        <v>217</v>
      </c>
      <c r="P3401">
        <v>48.07</v>
      </c>
      <c r="Q3401">
        <v>-122.13</v>
      </c>
      <c r="R3401" s="7">
        <v>16.491</v>
      </c>
      <c r="S3401" s="8">
        <v>167790</v>
      </c>
      <c r="T3401">
        <v>7</v>
      </c>
      <c r="U3401" s="9">
        <v>7.8867000000000003</v>
      </c>
      <c r="V3401" s="9">
        <v>7.8413000000000004</v>
      </c>
      <c r="W3401" s="9">
        <v>6.6749999999999998</v>
      </c>
      <c r="X3401" s="9">
        <v>7.9911000000000003</v>
      </c>
      <c r="Y3401" s="9">
        <v>8.8236000000000008</v>
      </c>
    </row>
    <row r="3402" spans="1:25" hidden="1" x14ac:dyDescent="0.3">
      <c r="A3402" t="s">
        <v>3595</v>
      </c>
      <c r="B3402" t="s">
        <v>3596</v>
      </c>
      <c r="C3402" t="s">
        <v>3727</v>
      </c>
      <c r="D3402" t="s">
        <v>114</v>
      </c>
      <c r="E3402" s="52">
        <f>Transportation!E3438/1000000</f>
        <v>7.2599999999999999E-6</v>
      </c>
      <c r="F3402" s="55">
        <f t="shared" si="374"/>
        <v>1.755164835164837E-6</v>
      </c>
      <c r="G3402" s="57">
        <f t="shared" si="375"/>
        <v>1.7551648351648369E-7</v>
      </c>
      <c r="H3402" s="4">
        <f t="shared" si="376"/>
        <v>2.792307692307695E-8</v>
      </c>
      <c r="I3402">
        <v>128800</v>
      </c>
      <c r="J3402">
        <f t="shared" si="377"/>
        <v>1.666495516304348</v>
      </c>
      <c r="K3402" s="50">
        <f t="shared" si="378"/>
        <v>312.50961519949283</v>
      </c>
      <c r="L3402" s="53">
        <f t="shared" si="379"/>
        <v>4.6871628527875675</v>
      </c>
      <c r="M3402">
        <v>60</v>
      </c>
      <c r="N3402">
        <v>16.600000000000001</v>
      </c>
      <c r="O3402">
        <v>259</v>
      </c>
      <c r="P3402">
        <v>42.34</v>
      </c>
      <c r="Q3402">
        <v>-122.88</v>
      </c>
      <c r="R3402" s="7">
        <v>15.605</v>
      </c>
      <c r="S3402" s="8">
        <v>105710</v>
      </c>
      <c r="T3402">
        <v>5</v>
      </c>
      <c r="U3402" s="9">
        <v>5.3727</v>
      </c>
      <c r="V3402" s="9">
        <v>5.2766000000000002</v>
      </c>
      <c r="W3402" s="9">
        <v>4.6295000000000002</v>
      </c>
      <c r="X3402" s="9">
        <v>5.0113000000000003</v>
      </c>
      <c r="Y3402" s="9">
        <v>5.3906000000000001</v>
      </c>
    </row>
    <row r="3403" spans="1:25" hidden="1" x14ac:dyDescent="0.3">
      <c r="A3403" t="s">
        <v>3595</v>
      </c>
      <c r="B3403" t="s">
        <v>3596</v>
      </c>
      <c r="C3403" t="s">
        <v>3735</v>
      </c>
      <c r="D3403" t="s">
        <v>114</v>
      </c>
      <c r="E3403" s="52">
        <f>Transportation!E3446/1000000</f>
        <v>7.2599999999999999E-6</v>
      </c>
      <c r="F3403" s="55">
        <f t="shared" si="374"/>
        <v>1.755164835164837E-6</v>
      </c>
      <c r="G3403" s="57">
        <f t="shared" si="375"/>
        <v>1.7551648351648369E-7</v>
      </c>
      <c r="H3403" s="4">
        <f t="shared" si="376"/>
        <v>2.792307692307695E-8</v>
      </c>
      <c r="I3403">
        <v>310900</v>
      </c>
      <c r="J3403">
        <f t="shared" si="377"/>
        <v>0.69039762785461567</v>
      </c>
      <c r="K3403" s="50">
        <f t="shared" si="378"/>
        <v>754.3419205397696</v>
      </c>
      <c r="L3403" s="53">
        <f t="shared" si="379"/>
        <v>4.6871628527875666</v>
      </c>
      <c r="M3403">
        <v>156</v>
      </c>
      <c r="N3403">
        <v>24.900000000000002</v>
      </c>
      <c r="O3403">
        <v>353</v>
      </c>
      <c r="P3403">
        <v>37.65</v>
      </c>
      <c r="Q3403">
        <v>-120.99</v>
      </c>
      <c r="R3403" s="7">
        <v>14.17</v>
      </c>
      <c r="S3403" s="8">
        <v>382040</v>
      </c>
      <c r="T3403">
        <v>8</v>
      </c>
      <c r="U3403" s="9">
        <v>11.993</v>
      </c>
      <c r="V3403" s="9">
        <v>11.763</v>
      </c>
      <c r="W3403" s="9">
        <v>11.182</v>
      </c>
      <c r="X3403" s="9">
        <v>11.461</v>
      </c>
      <c r="Y3403" s="9">
        <v>12.547000000000001</v>
      </c>
    </row>
    <row r="3404" spans="1:25" hidden="1" x14ac:dyDescent="0.3">
      <c r="A3404" t="s">
        <v>3595</v>
      </c>
      <c r="B3404" t="s">
        <v>3596</v>
      </c>
      <c r="C3404" t="s">
        <v>3620</v>
      </c>
      <c r="D3404" t="s">
        <v>114</v>
      </c>
      <c r="E3404" s="52">
        <f>Transportation!E3329/1000000</f>
        <v>7.2300000000000002E-6</v>
      </c>
      <c r="F3404" s="55">
        <f t="shared" si="374"/>
        <v>1.7479120879120899E-6</v>
      </c>
      <c r="G3404" s="57">
        <f t="shared" si="375"/>
        <v>1.7479120879120898E-7</v>
      </c>
      <c r="H3404" s="4">
        <f t="shared" si="376"/>
        <v>2.7807692307692336E-8</v>
      </c>
      <c r="I3404">
        <v>112400</v>
      </c>
      <c r="J3404">
        <f t="shared" si="377"/>
        <v>1.9017585520462637</v>
      </c>
      <c r="K3404" s="50">
        <f t="shared" si="378"/>
        <v>272.71801823309778</v>
      </c>
      <c r="L3404" s="53">
        <f t="shared" si="379"/>
        <v>4.6677944112471232</v>
      </c>
      <c r="M3404">
        <v>39.300000000000004</v>
      </c>
      <c r="N3404">
        <v>17.900000000000002</v>
      </c>
      <c r="O3404">
        <v>291</v>
      </c>
      <c r="P3404">
        <v>39.159999999999997</v>
      </c>
      <c r="Q3404">
        <v>-86.54</v>
      </c>
      <c r="R3404" s="7">
        <v>16.224</v>
      </c>
      <c r="S3404">
        <v>86711</v>
      </c>
      <c r="T3404">
        <v>3</v>
      </c>
      <c r="U3404" s="9">
        <v>13.249000000000001</v>
      </c>
      <c r="V3404" s="9">
        <v>13.233000000000001</v>
      </c>
      <c r="W3404" s="9">
        <v>13.048999999999999</v>
      </c>
      <c r="X3404" s="9">
        <v>13.249000000000001</v>
      </c>
      <c r="Y3404" s="9">
        <v>13.5</v>
      </c>
    </row>
    <row r="3405" spans="1:25" hidden="1" x14ac:dyDescent="0.3">
      <c r="A3405" t="s">
        <v>3595</v>
      </c>
      <c r="B3405" t="s">
        <v>3596</v>
      </c>
      <c r="C3405" t="s">
        <v>3782</v>
      </c>
      <c r="D3405" t="s">
        <v>114</v>
      </c>
      <c r="E3405" s="52">
        <f>Transportation!E3495/1000000</f>
        <v>7.2300000000000002E-6</v>
      </c>
      <c r="F3405" s="55">
        <f t="shared" si="374"/>
        <v>1.7479120879120899E-6</v>
      </c>
      <c r="G3405" s="57">
        <f t="shared" si="375"/>
        <v>1.7479120879120898E-7</v>
      </c>
      <c r="H3405" s="4">
        <f t="shared" si="376"/>
        <v>2.7807692307692336E-8</v>
      </c>
      <c r="I3405">
        <v>179200</v>
      </c>
      <c r="J3405">
        <f t="shared" si="377"/>
        <v>1.1928440917968752</v>
      </c>
      <c r="K3405" s="50">
        <f t="shared" si="378"/>
        <v>434.7959863645118</v>
      </c>
      <c r="L3405" s="53">
        <f t="shared" si="379"/>
        <v>4.6677944112471232</v>
      </c>
      <c r="M3405">
        <v>48.6</v>
      </c>
      <c r="N3405">
        <v>25.700000000000003</v>
      </c>
      <c r="O3405">
        <v>400</v>
      </c>
      <c r="P3405">
        <v>36.69</v>
      </c>
      <c r="Q3405">
        <v>-121.65</v>
      </c>
      <c r="R3405" s="7">
        <v>15.574999999999999</v>
      </c>
      <c r="S3405" s="8">
        <v>149540</v>
      </c>
      <c r="T3405">
        <v>3</v>
      </c>
      <c r="U3405" s="9">
        <v>7.5942999999999996</v>
      </c>
      <c r="V3405" s="9">
        <v>7.6513</v>
      </c>
      <c r="W3405" s="9">
        <v>5.7138999999999998</v>
      </c>
      <c r="X3405" s="9">
        <v>7.5720999999999998</v>
      </c>
      <c r="Y3405" s="9">
        <v>7.8342000000000001</v>
      </c>
    </row>
    <row r="3406" spans="1:25" hidden="1" x14ac:dyDescent="0.3">
      <c r="A3406" t="s">
        <v>3595</v>
      </c>
      <c r="B3406" t="s">
        <v>3596</v>
      </c>
      <c r="C3406" t="s">
        <v>3726</v>
      </c>
      <c r="D3406" t="s">
        <v>114</v>
      </c>
      <c r="E3406" s="52">
        <f>Transportation!E3437/1000000</f>
        <v>7.1299999999999995E-6</v>
      </c>
      <c r="F3406" s="55">
        <f t="shared" si="374"/>
        <v>1.7237362637362654E-6</v>
      </c>
      <c r="G3406" s="57">
        <f t="shared" si="375"/>
        <v>1.7237362637362655E-7</v>
      </c>
      <c r="H3406" s="4">
        <f t="shared" si="376"/>
        <v>2.7423076923076946E-8</v>
      </c>
      <c r="I3406">
        <v>523100</v>
      </c>
      <c r="J3406">
        <f t="shared" si="377"/>
        <v>0.40298436962339895</v>
      </c>
      <c r="K3406" s="50">
        <f t="shared" si="378"/>
        <v>1269.2063642147104</v>
      </c>
      <c r="L3406" s="53">
        <f t="shared" si="379"/>
        <v>4.6032329394456406</v>
      </c>
      <c r="M3406">
        <v>147</v>
      </c>
      <c r="N3406">
        <v>43.1</v>
      </c>
      <c r="O3406">
        <v>671</v>
      </c>
      <c r="P3406">
        <v>26.2</v>
      </c>
      <c r="Q3406">
        <v>-98.19</v>
      </c>
      <c r="R3406" s="7">
        <v>15.567</v>
      </c>
      <c r="S3406" s="8">
        <v>398070</v>
      </c>
      <c r="T3406">
        <v>8</v>
      </c>
      <c r="U3406" s="9">
        <v>13.391</v>
      </c>
      <c r="V3406" s="9">
        <v>12.932</v>
      </c>
      <c r="W3406" s="9">
        <v>11.74</v>
      </c>
      <c r="X3406" s="9">
        <v>12.696999999999999</v>
      </c>
      <c r="Y3406" s="9">
        <v>13.749000000000001</v>
      </c>
    </row>
    <row r="3407" spans="1:25" hidden="1" x14ac:dyDescent="0.3">
      <c r="A3407" t="s">
        <v>3595</v>
      </c>
      <c r="B3407" t="s">
        <v>3596</v>
      </c>
      <c r="C3407" t="s">
        <v>3601</v>
      </c>
      <c r="D3407" t="s">
        <v>114</v>
      </c>
      <c r="E3407" s="52">
        <f>Transportation!E3310/1000000</f>
        <v>7.1200000000000004E-6</v>
      </c>
      <c r="F3407" s="55">
        <f t="shared" si="374"/>
        <v>1.7213186813186833E-6</v>
      </c>
      <c r="G3407" s="57">
        <f t="shared" si="375"/>
        <v>1.7213186813186833E-7</v>
      </c>
      <c r="H3407" s="4">
        <f t="shared" si="376"/>
        <v>2.7384615384615413E-8</v>
      </c>
      <c r="I3407">
        <v>598200</v>
      </c>
      <c r="J3407">
        <f t="shared" si="377"/>
        <v>0.35189814443329992</v>
      </c>
      <c r="K3407" s="50">
        <f t="shared" si="378"/>
        <v>1451.4227625181413</v>
      </c>
      <c r="L3407" s="53">
        <f t="shared" si="379"/>
        <v>4.5967767922654925</v>
      </c>
      <c r="M3407">
        <v>370</v>
      </c>
      <c r="N3407">
        <v>31.1</v>
      </c>
      <c r="O3407">
        <v>442</v>
      </c>
      <c r="P3407">
        <v>35.1</v>
      </c>
      <c r="Q3407">
        <v>-106.63</v>
      </c>
      <c r="R3407" s="7">
        <v>14.212999999999999</v>
      </c>
      <c r="S3407" s="8">
        <v>640560</v>
      </c>
      <c r="T3407">
        <v>13</v>
      </c>
      <c r="U3407" s="9">
        <v>7.7278000000000002</v>
      </c>
      <c r="V3407" s="9">
        <v>7.7854999999999999</v>
      </c>
      <c r="W3407" s="9">
        <v>6.8341000000000003</v>
      </c>
      <c r="X3407" s="9">
        <v>7.7294</v>
      </c>
      <c r="Y3407" s="9">
        <v>9.0305999999999997</v>
      </c>
    </row>
    <row r="3408" spans="1:25" hidden="1" x14ac:dyDescent="0.3">
      <c r="A3408" t="s">
        <v>3595</v>
      </c>
      <c r="B3408" t="s">
        <v>3596</v>
      </c>
      <c r="C3408" t="s">
        <v>3679</v>
      </c>
      <c r="D3408" t="s">
        <v>114</v>
      </c>
      <c r="E3408" s="52">
        <f>Transportation!E3388/1000000</f>
        <v>7.0899999999999999E-6</v>
      </c>
      <c r="F3408" s="55">
        <f t="shared" si="374"/>
        <v>1.7140659340659359E-6</v>
      </c>
      <c r="G3408" s="57">
        <f t="shared" si="375"/>
        <v>1.7140659340659358E-7</v>
      </c>
      <c r="H3408" s="4">
        <f t="shared" si="376"/>
        <v>2.7269230769230795E-8</v>
      </c>
      <c r="I3408">
        <v>539100</v>
      </c>
      <c r="J3408">
        <f t="shared" si="377"/>
        <v>0.3888304744017807</v>
      </c>
      <c r="K3408" s="50">
        <f t="shared" si="378"/>
        <v>1308.0274344258276</v>
      </c>
      <c r="L3408" s="53">
        <f t="shared" si="379"/>
        <v>4.5774083507250474</v>
      </c>
      <c r="M3408">
        <v>261</v>
      </c>
      <c r="N3408">
        <v>33.4</v>
      </c>
      <c r="O3408">
        <v>528</v>
      </c>
      <c r="P3408">
        <v>42.94</v>
      </c>
      <c r="Q3408">
        <v>-85.66</v>
      </c>
      <c r="R3408" s="7">
        <v>15.826000000000001</v>
      </c>
      <c r="S3408" s="8">
        <v>538490</v>
      </c>
      <c r="T3408">
        <v>12</v>
      </c>
      <c r="U3408" s="9">
        <v>14.64</v>
      </c>
      <c r="V3408" s="9">
        <v>14.154999999999999</v>
      </c>
      <c r="W3408" s="9">
        <v>12.798</v>
      </c>
      <c r="X3408" s="9">
        <v>13.525</v>
      </c>
      <c r="Y3408" s="9">
        <v>14.794</v>
      </c>
    </row>
    <row r="3409" spans="1:25" hidden="1" x14ac:dyDescent="0.3">
      <c r="A3409" t="s">
        <v>3595</v>
      </c>
      <c r="B3409" t="s">
        <v>3596</v>
      </c>
      <c r="C3409" t="s">
        <v>3683</v>
      </c>
      <c r="D3409" t="s">
        <v>114</v>
      </c>
      <c r="E3409" s="52">
        <f>Transportation!E3392/1000000</f>
        <v>6.9400000000000005E-6</v>
      </c>
      <c r="F3409" s="55">
        <f t="shared" si="374"/>
        <v>1.6778021978021996E-6</v>
      </c>
      <c r="G3409" s="57">
        <f t="shared" si="375"/>
        <v>1.6778021978021998E-7</v>
      </c>
      <c r="H3409" s="4">
        <f t="shared" si="376"/>
        <v>2.6692307692307719E-8</v>
      </c>
      <c r="I3409">
        <v>120300</v>
      </c>
      <c r="J3409">
        <f t="shared" si="377"/>
        <v>1.7056001870324191</v>
      </c>
      <c r="K3409" s="50">
        <f t="shared" si="378"/>
        <v>291.88592164983686</v>
      </c>
      <c r="L3409" s="53">
        <f t="shared" si="379"/>
        <v>4.4805661430228261</v>
      </c>
      <c r="M3409">
        <v>36.200000000000003</v>
      </c>
      <c r="N3409">
        <v>20</v>
      </c>
      <c r="O3409">
        <v>341</v>
      </c>
      <c r="P3409">
        <v>39.64</v>
      </c>
      <c r="Q3409">
        <v>-77.73</v>
      </c>
      <c r="R3409" s="7">
        <v>17.021999999999998</v>
      </c>
      <c r="S3409">
        <v>72898</v>
      </c>
      <c r="T3409">
        <v>3</v>
      </c>
      <c r="U3409" s="9">
        <v>14.544</v>
      </c>
      <c r="V3409" s="9">
        <v>14.505000000000001</v>
      </c>
      <c r="W3409" s="9">
        <v>13.5</v>
      </c>
      <c r="X3409" s="9">
        <v>13.999000000000001</v>
      </c>
      <c r="Y3409" s="9">
        <v>14.545999999999999</v>
      </c>
    </row>
    <row r="3410" spans="1:25" hidden="1" x14ac:dyDescent="0.3">
      <c r="A3410" t="s">
        <v>3595</v>
      </c>
      <c r="B3410" t="s">
        <v>3596</v>
      </c>
      <c r="C3410" t="s">
        <v>3783</v>
      </c>
      <c r="D3410" t="s">
        <v>114</v>
      </c>
      <c r="E3410" s="52">
        <f>Transportation!E3496/1000000</f>
        <v>6.9E-6</v>
      </c>
      <c r="F3410" s="55">
        <f t="shared" si="374"/>
        <v>1.6681318681318698E-6</v>
      </c>
      <c r="G3410" s="57">
        <f t="shared" si="375"/>
        <v>1.6681318681318698E-7</v>
      </c>
      <c r="H3410" s="4">
        <f t="shared" si="376"/>
        <v>2.6538461538461565E-8</v>
      </c>
      <c r="I3410">
        <v>1010000</v>
      </c>
      <c r="J3410">
        <f t="shared" si="377"/>
        <v>0.20198127475247524</v>
      </c>
      <c r="K3410" s="50">
        <f t="shared" si="378"/>
        <v>2450.5800570767683</v>
      </c>
      <c r="L3410" s="53">
        <f t="shared" si="379"/>
        <v>4.4547415543022328</v>
      </c>
      <c r="M3410">
        <v>847</v>
      </c>
      <c r="N3410">
        <v>34.700000000000003</v>
      </c>
      <c r="O3410">
        <v>479</v>
      </c>
      <c r="P3410">
        <v>40.81</v>
      </c>
      <c r="Q3410">
        <v>-111.94</v>
      </c>
      <c r="R3410" s="7">
        <v>13.795999999999999</v>
      </c>
      <c r="S3410" s="8">
        <v>1406900</v>
      </c>
      <c r="T3410">
        <v>30</v>
      </c>
      <c r="U3410" s="9">
        <v>8.0898000000000003</v>
      </c>
      <c r="V3410" s="9">
        <v>8.0769000000000002</v>
      </c>
      <c r="W3410" s="9">
        <v>7.1510999999999996</v>
      </c>
      <c r="X3410" s="9">
        <v>8.0433000000000003</v>
      </c>
      <c r="Y3410" s="9">
        <v>8.6679999999999993</v>
      </c>
    </row>
    <row r="3411" spans="1:25" hidden="1" x14ac:dyDescent="0.3">
      <c r="A3411" t="s">
        <v>3595</v>
      </c>
      <c r="B3411" t="s">
        <v>3596</v>
      </c>
      <c r="C3411" t="s">
        <v>3611</v>
      </c>
      <c r="D3411" t="s">
        <v>114</v>
      </c>
      <c r="E3411" s="52">
        <f>Transportation!E3320/1000000</f>
        <v>6.8900000000000009E-6</v>
      </c>
      <c r="F3411" s="55">
        <f t="shared" si="374"/>
        <v>1.6657142857142877E-6</v>
      </c>
      <c r="G3411" s="57">
        <f t="shared" si="375"/>
        <v>1.6657142857142876E-7</v>
      </c>
      <c r="H3411" s="4">
        <f t="shared" si="376"/>
        <v>2.6500000000000029E-8</v>
      </c>
      <c r="I3411">
        <v>335600</v>
      </c>
      <c r="J3411">
        <f t="shared" si="377"/>
        <v>0.60698877756257463</v>
      </c>
      <c r="K3411" s="50">
        <f t="shared" si="378"/>
        <v>814.27194767818162</v>
      </c>
      <c r="L3411" s="53">
        <f t="shared" si="379"/>
        <v>4.4482854071220856</v>
      </c>
      <c r="M3411">
        <v>148</v>
      </c>
      <c r="N3411">
        <v>27.6</v>
      </c>
      <c r="O3411">
        <v>447</v>
      </c>
      <c r="P3411">
        <v>33.479999999999997</v>
      </c>
      <c r="Q3411">
        <v>-82.04</v>
      </c>
      <c r="R3411" s="7">
        <v>16.221</v>
      </c>
      <c r="S3411" s="8">
        <v>286450</v>
      </c>
      <c r="T3411">
        <v>8</v>
      </c>
      <c r="U3411" s="9">
        <v>12.824999999999999</v>
      </c>
      <c r="V3411" s="9">
        <v>12.757999999999999</v>
      </c>
      <c r="W3411" s="9">
        <v>11.993</v>
      </c>
      <c r="X3411" s="9">
        <v>12.673</v>
      </c>
      <c r="Y3411" s="9">
        <v>12.999000000000001</v>
      </c>
    </row>
    <row r="3412" spans="1:25" hidden="1" x14ac:dyDescent="0.3">
      <c r="A3412" t="s">
        <v>3595</v>
      </c>
      <c r="B3412" t="s">
        <v>3596</v>
      </c>
      <c r="C3412" t="s">
        <v>3772</v>
      </c>
      <c r="D3412" t="s">
        <v>114</v>
      </c>
      <c r="E3412" s="52">
        <f>Transportation!E3484/1000000</f>
        <v>6.8800000000000002E-6</v>
      </c>
      <c r="F3412" s="55">
        <f t="shared" si="374"/>
        <v>1.6632967032967051E-6</v>
      </c>
      <c r="G3412" s="57">
        <f t="shared" si="375"/>
        <v>1.6632967032967052E-7</v>
      </c>
      <c r="H3412" s="4">
        <f t="shared" si="376"/>
        <v>2.6461538461538486E-8</v>
      </c>
      <c r="I3412">
        <v>303700</v>
      </c>
      <c r="J3412">
        <f t="shared" si="377"/>
        <v>0.66977207770826475</v>
      </c>
      <c r="K3412" s="50">
        <f t="shared" si="378"/>
        <v>736.87243894476694</v>
      </c>
      <c r="L3412" s="53">
        <f t="shared" si="379"/>
        <v>4.4418292599419367</v>
      </c>
      <c r="M3412">
        <v>228</v>
      </c>
      <c r="N3412">
        <v>20.100000000000001</v>
      </c>
      <c r="O3412">
        <v>297</v>
      </c>
      <c r="P3412">
        <v>39.520000000000003</v>
      </c>
      <c r="Q3412">
        <v>-119.81</v>
      </c>
      <c r="R3412" s="7">
        <v>14.744</v>
      </c>
      <c r="S3412" s="8">
        <v>308260</v>
      </c>
      <c r="T3412">
        <v>10</v>
      </c>
      <c r="U3412" s="9">
        <v>7.7298</v>
      </c>
      <c r="V3412" s="9">
        <v>7.6673999999999998</v>
      </c>
      <c r="W3412" s="9">
        <v>7.3619000000000003</v>
      </c>
      <c r="X3412" s="9">
        <v>7.7031999999999998</v>
      </c>
      <c r="Y3412" s="9">
        <v>7.9911000000000003</v>
      </c>
    </row>
    <row r="3413" spans="1:25" hidden="1" x14ac:dyDescent="0.3">
      <c r="A3413" t="s">
        <v>3595</v>
      </c>
      <c r="B3413" t="s">
        <v>3596</v>
      </c>
      <c r="C3413" t="s">
        <v>3681</v>
      </c>
      <c r="D3413" t="s">
        <v>114</v>
      </c>
      <c r="E3413" s="52">
        <f>Transportation!E3390/1000000</f>
        <v>6.8000000000000001E-6</v>
      </c>
      <c r="F3413" s="55">
        <f t="shared" si="374"/>
        <v>1.6439560439560456E-6</v>
      </c>
      <c r="G3413" s="57">
        <f t="shared" si="375"/>
        <v>1.6439560439560457E-7</v>
      </c>
      <c r="H3413" s="4">
        <f t="shared" si="376"/>
        <v>2.6153846153846178E-8</v>
      </c>
      <c r="I3413">
        <v>267900</v>
      </c>
      <c r="J3413">
        <f t="shared" si="377"/>
        <v>0.75044624860022402</v>
      </c>
      <c r="K3413" s="50">
        <f t="shared" si="378"/>
        <v>650.01029434739235</v>
      </c>
      <c r="L3413" s="53">
        <f t="shared" si="379"/>
        <v>4.390180082500752</v>
      </c>
      <c r="M3413">
        <v>112</v>
      </c>
      <c r="N3413">
        <v>25.3</v>
      </c>
      <c r="O3413">
        <v>443</v>
      </c>
      <c r="P3413">
        <v>36.07</v>
      </c>
      <c r="Q3413">
        <v>-79.849999999999994</v>
      </c>
      <c r="R3413" s="7">
        <v>17.513999999999999</v>
      </c>
      <c r="S3413" s="8">
        <v>337050</v>
      </c>
      <c r="T3413">
        <v>8</v>
      </c>
      <c r="U3413" s="9">
        <v>14.959</v>
      </c>
      <c r="V3413" s="9">
        <v>14.72</v>
      </c>
      <c r="W3413" s="9">
        <v>13.35</v>
      </c>
      <c r="X3413" s="9">
        <v>14.122999999999999</v>
      </c>
      <c r="Y3413" s="9">
        <v>15.090999999999999</v>
      </c>
    </row>
    <row r="3414" spans="1:25" hidden="1" x14ac:dyDescent="0.3">
      <c r="A3414" t="s">
        <v>3595</v>
      </c>
      <c r="B3414" t="s">
        <v>3596</v>
      </c>
      <c r="C3414" t="s">
        <v>3738</v>
      </c>
      <c r="D3414" t="s">
        <v>114</v>
      </c>
      <c r="E3414" s="52">
        <f>Transportation!E3449/1000000</f>
        <v>6.7300000000000008E-6</v>
      </c>
      <c r="F3414" s="55">
        <f t="shared" si="374"/>
        <v>1.627032967032969E-6</v>
      </c>
      <c r="G3414" s="57">
        <f t="shared" si="375"/>
        <v>1.627032967032969E-7</v>
      </c>
      <c r="H3414" s="4">
        <f t="shared" si="376"/>
        <v>2.5884615384615413E-8</v>
      </c>
      <c r="I3414">
        <v>135900</v>
      </c>
      <c r="J3414">
        <f t="shared" si="377"/>
        <v>1.4641278421633557</v>
      </c>
      <c r="K3414" s="50">
        <f t="shared" si="378"/>
        <v>329.73646510567607</v>
      </c>
      <c r="L3414" s="53">
        <f t="shared" si="379"/>
        <v>4.3449870522397154</v>
      </c>
      <c r="M3414">
        <v>30.700000000000003</v>
      </c>
      <c r="N3414">
        <v>24.5</v>
      </c>
      <c r="O3414">
        <v>472</v>
      </c>
      <c r="P3414">
        <v>35.85</v>
      </c>
      <c r="Q3414">
        <v>-86.4</v>
      </c>
      <c r="R3414" s="7">
        <v>19.268999999999998</v>
      </c>
      <c r="S3414">
        <v>74297</v>
      </c>
      <c r="T3414">
        <v>2</v>
      </c>
      <c r="U3414" s="9">
        <v>14.147</v>
      </c>
      <c r="V3414" s="9">
        <v>14.180999999999999</v>
      </c>
      <c r="W3414" s="9">
        <v>14.098000000000001</v>
      </c>
      <c r="X3414" s="9">
        <v>14.198</v>
      </c>
      <c r="Y3414" s="9">
        <v>14.297000000000001</v>
      </c>
    </row>
    <row r="3415" spans="1:25" hidden="1" x14ac:dyDescent="0.3">
      <c r="A3415" t="s">
        <v>3595</v>
      </c>
      <c r="B3415" t="s">
        <v>3596</v>
      </c>
      <c r="C3415" t="s">
        <v>3747</v>
      </c>
      <c r="D3415" t="s">
        <v>114</v>
      </c>
      <c r="E3415" s="52">
        <f>Transportation!E3458/1000000</f>
        <v>6.7300000000000008E-6</v>
      </c>
      <c r="F3415" s="55">
        <f t="shared" si="374"/>
        <v>1.627032967032969E-6</v>
      </c>
      <c r="G3415" s="57">
        <f t="shared" si="375"/>
        <v>1.627032967032969E-7</v>
      </c>
      <c r="H3415" s="4">
        <f t="shared" si="376"/>
        <v>2.5884615384615413E-8</v>
      </c>
      <c r="I3415">
        <v>1394000</v>
      </c>
      <c r="J3415">
        <f t="shared" si="377"/>
        <v>0.14273671000717361</v>
      </c>
      <c r="K3415" s="50">
        <f t="shared" si="378"/>
        <v>3382.2857421435792</v>
      </c>
      <c r="L3415" s="53">
        <f t="shared" si="379"/>
        <v>4.3449870522397145</v>
      </c>
      <c r="M3415">
        <v>552</v>
      </c>
      <c r="N3415">
        <v>59.300000000000004</v>
      </c>
      <c r="O3415">
        <v>1080</v>
      </c>
      <c r="P3415">
        <v>36.840000000000003</v>
      </c>
      <c r="Q3415">
        <v>-76.23</v>
      </c>
      <c r="R3415" s="7">
        <v>18.279</v>
      </c>
      <c r="S3415" s="8">
        <v>890740</v>
      </c>
      <c r="T3415">
        <v>17</v>
      </c>
      <c r="U3415" s="9">
        <v>15.92</v>
      </c>
      <c r="V3415" s="9">
        <v>13.776999999999999</v>
      </c>
      <c r="W3415" s="9">
        <v>11.74</v>
      </c>
      <c r="X3415" s="9">
        <v>14.122999999999999</v>
      </c>
      <c r="Y3415" s="9">
        <v>16.669</v>
      </c>
    </row>
    <row r="3416" spans="1:25" hidden="1" x14ac:dyDescent="0.3">
      <c r="A3416" t="s">
        <v>3595</v>
      </c>
      <c r="B3416" t="s">
        <v>3596</v>
      </c>
      <c r="C3416" t="s">
        <v>3692</v>
      </c>
      <c r="D3416" t="s">
        <v>114</v>
      </c>
      <c r="E3416" s="52">
        <f>Transportation!E3401/1000000</f>
        <v>6.6500000000000007E-6</v>
      </c>
      <c r="F3416" s="55">
        <f t="shared" si="374"/>
        <v>1.6076923076923095E-6</v>
      </c>
      <c r="G3416" s="57">
        <f t="shared" si="375"/>
        <v>1.6076923076923095E-7</v>
      </c>
      <c r="H3416" s="4">
        <f t="shared" si="376"/>
        <v>2.5576923076923105E-8</v>
      </c>
      <c r="I3416">
        <v>177600</v>
      </c>
      <c r="J3416">
        <f t="shared" si="377"/>
        <v>1.1070368454391892</v>
      </c>
      <c r="K3416" s="50">
        <f t="shared" si="378"/>
        <v>430.91387934340008</v>
      </c>
      <c r="L3416" s="53">
        <f t="shared" si="379"/>
        <v>4.2933378747985289</v>
      </c>
      <c r="M3416">
        <v>112</v>
      </c>
      <c r="N3416">
        <v>16.8</v>
      </c>
      <c r="O3416">
        <v>263</v>
      </c>
      <c r="P3416">
        <v>38.44</v>
      </c>
      <c r="Q3416">
        <v>-82.55</v>
      </c>
      <c r="R3416" s="7">
        <v>15.643000000000001</v>
      </c>
      <c r="S3416" s="8">
        <v>180760</v>
      </c>
      <c r="T3416">
        <v>11</v>
      </c>
      <c r="U3416" s="9">
        <v>12.432</v>
      </c>
      <c r="V3416" s="9">
        <v>12.43</v>
      </c>
      <c r="W3416" s="9">
        <v>12.093999999999999</v>
      </c>
      <c r="X3416" s="9">
        <v>12.446</v>
      </c>
      <c r="Y3416" s="9">
        <v>12.647</v>
      </c>
    </row>
    <row r="3417" spans="1:25" hidden="1" x14ac:dyDescent="0.3">
      <c r="A3417" t="s">
        <v>3595</v>
      </c>
      <c r="B3417" t="s">
        <v>3596</v>
      </c>
      <c r="C3417" t="s">
        <v>3723</v>
      </c>
      <c r="D3417" t="s">
        <v>114</v>
      </c>
      <c r="E3417" s="52">
        <f>Transportation!E3433/1000000</f>
        <v>6.5799999999999997E-6</v>
      </c>
      <c r="F3417" s="55">
        <f t="shared" si="374"/>
        <v>1.5907692307692324E-6</v>
      </c>
      <c r="G3417" s="57">
        <f t="shared" si="375"/>
        <v>1.5907692307692325E-7</v>
      </c>
      <c r="H3417" s="4">
        <f t="shared" si="376"/>
        <v>2.530769230769233E-8</v>
      </c>
      <c r="I3417">
        <v>135200</v>
      </c>
      <c r="J3417">
        <f t="shared" si="377"/>
        <v>1.4389065643491123</v>
      </c>
      <c r="K3417" s="50">
        <f t="shared" si="378"/>
        <v>328.03804328393971</v>
      </c>
      <c r="L3417" s="53">
        <f t="shared" si="379"/>
        <v>4.2481448445374914</v>
      </c>
      <c r="M3417">
        <v>69.5</v>
      </c>
      <c r="N3417">
        <v>16.2</v>
      </c>
      <c r="O3417">
        <v>276</v>
      </c>
      <c r="P3417">
        <v>32.83</v>
      </c>
      <c r="Q3417">
        <v>-83.66</v>
      </c>
      <c r="R3417" s="7">
        <v>16.991</v>
      </c>
      <c r="S3417" s="8">
        <v>148240</v>
      </c>
      <c r="T3417">
        <v>6</v>
      </c>
      <c r="U3417" s="9">
        <v>12.8</v>
      </c>
      <c r="V3417" s="9">
        <v>12.805</v>
      </c>
      <c r="W3417" s="9">
        <v>12.295</v>
      </c>
      <c r="X3417" s="9">
        <v>12.647</v>
      </c>
      <c r="Y3417" s="9">
        <v>13.048999999999999</v>
      </c>
    </row>
    <row r="3418" spans="1:25" hidden="1" x14ac:dyDescent="0.3">
      <c r="A3418" t="s">
        <v>3595</v>
      </c>
      <c r="B3418" t="s">
        <v>3596</v>
      </c>
      <c r="C3418" t="s">
        <v>3751</v>
      </c>
      <c r="D3418" t="s">
        <v>114</v>
      </c>
      <c r="E3418" s="52">
        <f>Transportation!E3463/1000000</f>
        <v>6.5799999999999997E-6</v>
      </c>
      <c r="F3418" s="55">
        <f t="shared" si="374"/>
        <v>1.5907692307692324E-6</v>
      </c>
      <c r="G3418" s="57">
        <f t="shared" si="375"/>
        <v>1.5907692307692325E-7</v>
      </c>
      <c r="H3418" s="4">
        <f t="shared" si="376"/>
        <v>2.530769230769233E-8</v>
      </c>
      <c r="I3418">
        <v>626600</v>
      </c>
      <c r="J3418">
        <f t="shared" si="377"/>
        <v>0.31046946616661342</v>
      </c>
      <c r="K3418" s="50">
        <f t="shared" si="378"/>
        <v>1520.3301621428743</v>
      </c>
      <c r="L3418" s="53">
        <f t="shared" si="379"/>
        <v>4.2481448445374914</v>
      </c>
      <c r="M3418">
        <v>339</v>
      </c>
      <c r="N3418">
        <v>34</v>
      </c>
      <c r="O3418">
        <v>590</v>
      </c>
      <c r="P3418">
        <v>41.25</v>
      </c>
      <c r="Q3418">
        <v>-96.01</v>
      </c>
      <c r="R3418" s="7">
        <v>17.347999999999999</v>
      </c>
      <c r="S3418" s="8">
        <v>633130</v>
      </c>
      <c r="T3418">
        <v>12</v>
      </c>
      <c r="U3418" s="9">
        <v>11.54</v>
      </c>
      <c r="V3418" s="9">
        <v>11.262</v>
      </c>
      <c r="W3418" s="9">
        <v>9.7523</v>
      </c>
      <c r="X3418" s="9">
        <v>10.673</v>
      </c>
      <c r="Y3418" s="9">
        <v>11.891999999999999</v>
      </c>
    </row>
    <row r="3419" spans="1:25" hidden="1" x14ac:dyDescent="0.3">
      <c r="A3419" t="s">
        <v>3595</v>
      </c>
      <c r="B3419" t="s">
        <v>3596</v>
      </c>
      <c r="C3419" t="s">
        <v>3625</v>
      </c>
      <c r="D3419" t="s">
        <v>114</v>
      </c>
      <c r="E3419" s="52">
        <f>Transportation!E3334/1000000</f>
        <v>6.55E-6</v>
      </c>
      <c r="F3419" s="55">
        <f t="shared" si="374"/>
        <v>1.5835164835164853E-6</v>
      </c>
      <c r="G3419" s="57">
        <f t="shared" si="375"/>
        <v>1.5835164835164852E-7</v>
      </c>
      <c r="H3419" s="4">
        <f t="shared" si="376"/>
        <v>2.5192307692307715E-8</v>
      </c>
      <c r="I3419">
        <v>178400</v>
      </c>
      <c r="J3419">
        <f t="shared" si="377"/>
        <v>1.0855000350336323</v>
      </c>
      <c r="K3419" s="50">
        <f t="shared" si="378"/>
        <v>432.85493285395592</v>
      </c>
      <c r="L3419" s="53">
        <f t="shared" si="379"/>
        <v>4.2287764029970472</v>
      </c>
      <c r="M3419">
        <v>130</v>
      </c>
      <c r="N3419">
        <v>15.700000000000001</v>
      </c>
      <c r="O3419">
        <v>261</v>
      </c>
      <c r="P3419">
        <v>47.6</v>
      </c>
      <c r="Q3419">
        <v>-122.64</v>
      </c>
      <c r="R3419" s="7">
        <v>16.7</v>
      </c>
      <c r="S3419" s="8">
        <v>151900</v>
      </c>
      <c r="T3419">
        <v>10</v>
      </c>
      <c r="U3419" s="9">
        <v>7.8338000000000001</v>
      </c>
      <c r="V3419" s="9">
        <v>4.9137000000000004</v>
      </c>
      <c r="W3419" s="9">
        <v>6.6749999999999998</v>
      </c>
      <c r="X3419" s="9">
        <v>7.0983999999999998</v>
      </c>
      <c r="Y3419" s="9">
        <v>8.4602000000000004</v>
      </c>
    </row>
    <row r="3420" spans="1:25" hidden="1" x14ac:dyDescent="0.3">
      <c r="A3420" t="s">
        <v>3595</v>
      </c>
      <c r="B3420" t="s">
        <v>3596</v>
      </c>
      <c r="C3420" t="s">
        <v>3816</v>
      </c>
      <c r="D3420" t="s">
        <v>114</v>
      </c>
      <c r="E3420" s="52">
        <f>Transportation!E3531/1000000</f>
        <v>6.55E-6</v>
      </c>
      <c r="F3420" s="55">
        <f t="shared" si="374"/>
        <v>1.5835164835164853E-6</v>
      </c>
      <c r="G3420" s="57">
        <f t="shared" si="375"/>
        <v>1.5835164835164852E-7</v>
      </c>
      <c r="H3420" s="4">
        <f t="shared" si="376"/>
        <v>2.5192307692307715E-8</v>
      </c>
      <c r="I3420">
        <v>116900</v>
      </c>
      <c r="J3420">
        <f t="shared" si="377"/>
        <v>1.6565714820359281</v>
      </c>
      <c r="K3420" s="50">
        <f t="shared" si="378"/>
        <v>283.63644422997447</v>
      </c>
      <c r="L3420" s="53">
        <f t="shared" si="379"/>
        <v>4.2287764029970472</v>
      </c>
      <c r="M3420">
        <v>73.900000000000006</v>
      </c>
      <c r="N3420">
        <v>13.600000000000001</v>
      </c>
      <c r="O3420">
        <v>246</v>
      </c>
      <c r="P3420">
        <v>33.21</v>
      </c>
      <c r="Q3420">
        <v>-87.55</v>
      </c>
      <c r="R3420" s="7">
        <v>18.120999999999999</v>
      </c>
      <c r="S3420" s="8">
        <v>118800</v>
      </c>
      <c r="T3420">
        <v>6</v>
      </c>
      <c r="U3420" s="9">
        <v>12.974</v>
      </c>
      <c r="V3420" s="9">
        <v>12.956</v>
      </c>
      <c r="W3420" s="9">
        <v>12.497</v>
      </c>
      <c r="X3420" s="9">
        <v>12.949</v>
      </c>
      <c r="Y3420" s="9">
        <v>13.199</v>
      </c>
    </row>
    <row r="3421" spans="1:25" hidden="1" x14ac:dyDescent="0.3">
      <c r="A3421" t="s">
        <v>3595</v>
      </c>
      <c r="B3421" t="s">
        <v>3596</v>
      </c>
      <c r="C3421" t="s">
        <v>3663</v>
      </c>
      <c r="D3421" t="s">
        <v>114</v>
      </c>
      <c r="E3421" s="52">
        <f>Transportation!E3372/1000000</f>
        <v>6.46E-6</v>
      </c>
      <c r="F3421" s="55">
        <f t="shared" si="374"/>
        <v>1.5617582417582434E-6</v>
      </c>
      <c r="G3421" s="57">
        <f t="shared" si="375"/>
        <v>1.5617582417582432E-7</v>
      </c>
      <c r="H3421" s="4">
        <f t="shared" si="376"/>
        <v>2.4846153846153871E-8</v>
      </c>
      <c r="I3421">
        <v>212000</v>
      </c>
      <c r="J3421">
        <f t="shared" si="377"/>
        <v>0.90090718160377359</v>
      </c>
      <c r="K3421" s="50">
        <f t="shared" si="378"/>
        <v>514.3791802973019</v>
      </c>
      <c r="L3421" s="53">
        <f t="shared" si="379"/>
        <v>4.1706710783757144</v>
      </c>
      <c r="M3421">
        <v>79.400000000000006</v>
      </c>
      <c r="N3421">
        <v>23.8</v>
      </c>
      <c r="O3421">
        <v>468</v>
      </c>
      <c r="P3421">
        <v>37.979999999999997</v>
      </c>
      <c r="Q3421">
        <v>-87.55</v>
      </c>
      <c r="R3421" s="7">
        <v>19.692</v>
      </c>
      <c r="S3421" s="8">
        <v>176280</v>
      </c>
      <c r="T3421">
        <v>5</v>
      </c>
      <c r="U3421" s="9">
        <v>16.631</v>
      </c>
      <c r="V3421" s="9">
        <v>16.456</v>
      </c>
      <c r="W3421" s="9">
        <v>15.833</v>
      </c>
      <c r="X3421" s="9">
        <v>16.227</v>
      </c>
      <c r="Y3421" s="9">
        <v>16.766999999999999</v>
      </c>
    </row>
    <row r="3422" spans="1:25" hidden="1" x14ac:dyDescent="0.3">
      <c r="A3422" t="s">
        <v>3595</v>
      </c>
      <c r="B3422" t="s">
        <v>3596</v>
      </c>
      <c r="C3422" t="s">
        <v>3668</v>
      </c>
      <c r="D3422" t="s">
        <v>114</v>
      </c>
      <c r="E3422" s="52">
        <f>Transportation!E3377/1000000</f>
        <v>6.4500000000000001E-6</v>
      </c>
      <c r="F3422" s="55">
        <f t="shared" si="374"/>
        <v>1.559340659340661E-6</v>
      </c>
      <c r="G3422" s="57">
        <f t="shared" si="375"/>
        <v>1.5593406593406611E-7</v>
      </c>
      <c r="H3422" s="4">
        <f t="shared" si="376"/>
        <v>2.4807692307692332E-8</v>
      </c>
      <c r="I3422">
        <v>365100</v>
      </c>
      <c r="J3422">
        <f t="shared" si="377"/>
        <v>0.52231352711585866</v>
      </c>
      <c r="K3422" s="50">
        <f t="shared" si="378"/>
        <v>885.84829587992886</v>
      </c>
      <c r="L3422" s="53">
        <f t="shared" si="379"/>
        <v>4.1642149311955654</v>
      </c>
      <c r="M3422">
        <v>149</v>
      </c>
      <c r="N3422">
        <v>29.900000000000002</v>
      </c>
      <c r="O3422">
        <v>553</v>
      </c>
      <c r="P3422">
        <v>43.01</v>
      </c>
      <c r="Q3422">
        <v>-83.7</v>
      </c>
      <c r="R3422" s="7">
        <v>18.474</v>
      </c>
      <c r="S3422" s="8">
        <v>339350</v>
      </c>
      <c r="T3422">
        <v>9</v>
      </c>
      <c r="U3422" s="9">
        <v>14.090999999999999</v>
      </c>
      <c r="V3422" s="9">
        <v>14.039</v>
      </c>
      <c r="W3422" s="9">
        <v>12.999000000000001</v>
      </c>
      <c r="X3422" s="9">
        <v>13.6</v>
      </c>
      <c r="Y3422" s="9">
        <v>14.297000000000001</v>
      </c>
    </row>
    <row r="3423" spans="1:25" hidden="1" x14ac:dyDescent="0.3">
      <c r="A3423" t="s">
        <v>3595</v>
      </c>
      <c r="B3423" t="s">
        <v>3596</v>
      </c>
      <c r="C3423" t="s">
        <v>3707</v>
      </c>
      <c r="D3423" t="s">
        <v>114</v>
      </c>
      <c r="E3423" s="52">
        <f>Transportation!E3417/1000000</f>
        <v>6.4500000000000001E-6</v>
      </c>
      <c r="F3423" s="55">
        <f t="shared" si="374"/>
        <v>1.559340659340661E-6</v>
      </c>
      <c r="G3423" s="57">
        <f t="shared" si="375"/>
        <v>1.5593406593406611E-7</v>
      </c>
      <c r="H3423" s="4">
        <f t="shared" si="376"/>
        <v>2.4807692307692332E-8</v>
      </c>
      <c r="I3423">
        <v>199500</v>
      </c>
      <c r="J3423">
        <f t="shared" si="377"/>
        <v>0.95587302631578952</v>
      </c>
      <c r="K3423" s="50">
        <f t="shared" si="378"/>
        <v>484.0502191948666</v>
      </c>
      <c r="L3423" s="53">
        <f t="shared" si="379"/>
        <v>4.1642149311955654</v>
      </c>
      <c r="M3423">
        <v>79.2</v>
      </c>
      <c r="N3423">
        <v>22.400000000000002</v>
      </c>
      <c r="O3423">
        <v>392</v>
      </c>
      <c r="P3423">
        <v>28.04</v>
      </c>
      <c r="Q3423">
        <v>-81.95</v>
      </c>
      <c r="R3423" s="7">
        <v>17.486999999999998</v>
      </c>
      <c r="S3423" s="8">
        <v>205680</v>
      </c>
      <c r="T3423">
        <v>6</v>
      </c>
      <c r="U3423" s="9">
        <v>11.442</v>
      </c>
      <c r="V3423" s="9">
        <v>11.487</v>
      </c>
      <c r="W3423" s="9">
        <v>11.182</v>
      </c>
      <c r="X3423" s="9">
        <v>11.487</v>
      </c>
      <c r="Y3423" s="9">
        <v>12.093999999999999</v>
      </c>
    </row>
    <row r="3424" spans="1:25" hidden="1" x14ac:dyDescent="0.3">
      <c r="A3424" t="s">
        <v>3595</v>
      </c>
      <c r="B3424" t="s">
        <v>3596</v>
      </c>
      <c r="C3424" t="s">
        <v>3685</v>
      </c>
      <c r="D3424" t="s">
        <v>114</v>
      </c>
      <c r="E3424" s="52">
        <f>Transportation!E3394/1000000</f>
        <v>6.4400000000000002E-6</v>
      </c>
      <c r="F3424" s="55">
        <f t="shared" si="374"/>
        <v>1.5569230769230786E-6</v>
      </c>
      <c r="G3424" s="57">
        <f t="shared" si="375"/>
        <v>1.5569230769230786E-7</v>
      </c>
      <c r="H3424" s="4">
        <f t="shared" si="376"/>
        <v>2.4769230769230793E-8</v>
      </c>
      <c r="I3424">
        <v>362800</v>
      </c>
      <c r="J3424">
        <f t="shared" si="377"/>
        <v>0.52480985391400226</v>
      </c>
      <c r="K3424" s="50">
        <f t="shared" si="378"/>
        <v>880.26776703708072</v>
      </c>
      <c r="L3424" s="53">
        <f t="shared" si="379"/>
        <v>4.1577587840154173</v>
      </c>
      <c r="M3424">
        <v>191</v>
      </c>
      <c r="N3424">
        <v>26.3</v>
      </c>
      <c r="O3424">
        <v>469</v>
      </c>
      <c r="P3424">
        <v>40.25</v>
      </c>
      <c r="Q3424">
        <v>-76.89</v>
      </c>
      <c r="R3424" s="7">
        <v>17.864000000000001</v>
      </c>
      <c r="S3424" s="8">
        <v>352440</v>
      </c>
      <c r="T3424">
        <v>11</v>
      </c>
      <c r="U3424" s="9">
        <v>15.605</v>
      </c>
      <c r="V3424" s="9">
        <v>15.272</v>
      </c>
      <c r="W3424" s="9">
        <v>13.6</v>
      </c>
      <c r="X3424" s="9">
        <v>14.645</v>
      </c>
      <c r="Y3424" s="9">
        <v>15.782999999999999</v>
      </c>
    </row>
    <row r="3425" spans="1:25" hidden="1" x14ac:dyDescent="0.3">
      <c r="A3425" t="s">
        <v>3595</v>
      </c>
      <c r="B3425" t="s">
        <v>3596</v>
      </c>
      <c r="C3425" t="s">
        <v>3744</v>
      </c>
      <c r="D3425" t="s">
        <v>114</v>
      </c>
      <c r="E3425" s="52">
        <f>Transportation!E3455/1000000</f>
        <v>6.4100000000000005E-6</v>
      </c>
      <c r="F3425" s="55">
        <f t="shared" si="374"/>
        <v>1.5496703296703313E-6</v>
      </c>
      <c r="G3425" s="57">
        <f t="shared" si="375"/>
        <v>1.5496703296703313E-7</v>
      </c>
      <c r="H3425" s="4">
        <f t="shared" si="376"/>
        <v>2.4653846153846178E-8</v>
      </c>
      <c r="I3425">
        <v>173200</v>
      </c>
      <c r="J3425">
        <f t="shared" si="377"/>
        <v>1.0941919962471132</v>
      </c>
      <c r="K3425" s="50">
        <f t="shared" si="378"/>
        <v>420.23808503534286</v>
      </c>
      <c r="L3425" s="53">
        <f t="shared" si="379"/>
        <v>4.1383903424749731</v>
      </c>
      <c r="M3425">
        <v>79</v>
      </c>
      <c r="N3425">
        <v>19.5</v>
      </c>
      <c r="O3425">
        <v>351</v>
      </c>
      <c r="P3425">
        <v>41.4</v>
      </c>
      <c r="Q3425">
        <v>-72.11</v>
      </c>
      <c r="R3425" s="7">
        <v>17.995000000000001</v>
      </c>
      <c r="S3425" s="8">
        <v>175780</v>
      </c>
      <c r="T3425">
        <v>9</v>
      </c>
      <c r="U3425" s="9">
        <v>14.173999999999999</v>
      </c>
      <c r="V3425" s="9">
        <v>13.89</v>
      </c>
      <c r="W3425" s="9">
        <v>12.848000000000001</v>
      </c>
      <c r="X3425" s="9">
        <v>14.297000000000001</v>
      </c>
      <c r="Y3425" s="9">
        <v>14.496</v>
      </c>
    </row>
    <row r="3426" spans="1:25" hidden="1" x14ac:dyDescent="0.3">
      <c r="A3426" t="s">
        <v>3595</v>
      </c>
      <c r="B3426" t="s">
        <v>3596</v>
      </c>
      <c r="C3426" t="s">
        <v>3791</v>
      </c>
      <c r="D3426" t="s">
        <v>114</v>
      </c>
      <c r="E3426" s="52">
        <f>Transportation!E3506/1000000</f>
        <v>6.3600000000000001E-6</v>
      </c>
      <c r="F3426" s="55">
        <f t="shared" si="374"/>
        <v>1.5375824175824192E-6</v>
      </c>
      <c r="G3426" s="57">
        <f t="shared" si="375"/>
        <v>1.5375824175824192E-7</v>
      </c>
      <c r="H3426" s="4">
        <f t="shared" si="376"/>
        <v>2.4461538461538485E-8</v>
      </c>
      <c r="I3426">
        <v>208900</v>
      </c>
      <c r="J3426">
        <f t="shared" si="377"/>
        <v>0.9001234322642413</v>
      </c>
      <c r="K3426" s="50">
        <f t="shared" si="378"/>
        <v>506.85759794389793</v>
      </c>
      <c r="L3426" s="53">
        <f t="shared" si="379"/>
        <v>4.1061096065742317</v>
      </c>
      <c r="M3426">
        <v>124</v>
      </c>
      <c r="N3426">
        <v>18.8</v>
      </c>
      <c r="O3426">
        <v>325</v>
      </c>
      <c r="P3426">
        <v>32.06</v>
      </c>
      <c r="Q3426">
        <v>-81.12</v>
      </c>
      <c r="R3426" s="7">
        <v>17.309000000000001</v>
      </c>
      <c r="S3426" s="8">
        <v>194150</v>
      </c>
      <c r="T3426">
        <v>6</v>
      </c>
      <c r="U3426" s="9">
        <v>12.474</v>
      </c>
      <c r="V3426" s="9">
        <v>12.454000000000001</v>
      </c>
      <c r="W3426" s="9">
        <v>11.385</v>
      </c>
      <c r="X3426" s="9">
        <v>12.396000000000001</v>
      </c>
      <c r="Y3426" s="9">
        <v>13.048999999999999</v>
      </c>
    </row>
    <row r="3427" spans="1:25" hidden="1" x14ac:dyDescent="0.3">
      <c r="A3427" t="s">
        <v>3595</v>
      </c>
      <c r="B3427" t="s">
        <v>3596</v>
      </c>
      <c r="C3427" t="s">
        <v>3753</v>
      </c>
      <c r="D3427" t="s">
        <v>114</v>
      </c>
      <c r="E3427" s="52">
        <f>Transportation!E3465/1000000</f>
        <v>6.3399999999999994E-6</v>
      </c>
      <c r="F3427" s="55">
        <f t="shared" si="374"/>
        <v>1.5327472527472542E-6</v>
      </c>
      <c r="G3427" s="57">
        <f t="shared" si="375"/>
        <v>1.5327472527472543E-7</v>
      </c>
      <c r="H3427" s="4">
        <f t="shared" si="376"/>
        <v>2.4384615384615406E-8</v>
      </c>
      <c r="I3427">
        <v>337600</v>
      </c>
      <c r="J3427">
        <f t="shared" si="377"/>
        <v>0.55522653287914692</v>
      </c>
      <c r="K3427" s="50">
        <f t="shared" si="378"/>
        <v>819.12458145457128</v>
      </c>
      <c r="L3427" s="53">
        <f t="shared" si="379"/>
        <v>4.0931973122139356</v>
      </c>
      <c r="M3427">
        <v>198</v>
      </c>
      <c r="N3427">
        <v>24</v>
      </c>
      <c r="O3427">
        <v>446</v>
      </c>
      <c r="P3427">
        <v>34.229999999999997</v>
      </c>
      <c r="Q3427">
        <v>-119.17</v>
      </c>
      <c r="R3427" s="7">
        <v>18.617999999999999</v>
      </c>
      <c r="S3427" s="8">
        <v>432580</v>
      </c>
      <c r="T3427">
        <v>12</v>
      </c>
      <c r="U3427" s="9">
        <v>10.923999999999999</v>
      </c>
      <c r="V3427" s="9">
        <v>9.7223000000000006</v>
      </c>
      <c r="W3427" s="9">
        <v>9.4436</v>
      </c>
      <c r="X3427" s="9">
        <v>10.699</v>
      </c>
      <c r="Y3427" s="9">
        <v>11.385</v>
      </c>
    </row>
    <row r="3428" spans="1:25" hidden="1" x14ac:dyDescent="0.3">
      <c r="A3428" t="s">
        <v>3595</v>
      </c>
      <c r="B3428" t="s">
        <v>3596</v>
      </c>
      <c r="C3428" t="s">
        <v>3705</v>
      </c>
      <c r="D3428" t="s">
        <v>114</v>
      </c>
      <c r="E3428" s="52">
        <f>Transportation!E3414/1000000</f>
        <v>6.3100000000000006E-6</v>
      </c>
      <c r="F3428" s="55">
        <f t="shared" si="374"/>
        <v>1.5254945054945073E-6</v>
      </c>
      <c r="G3428" s="57">
        <f t="shared" si="375"/>
        <v>1.5254945054945073E-7</v>
      </c>
      <c r="H3428" s="4">
        <f t="shared" si="376"/>
        <v>2.4269230769230795E-8</v>
      </c>
      <c r="I3428">
        <v>178100</v>
      </c>
      <c r="J3428">
        <f t="shared" si="377"/>
        <v>1.0474874578888265</v>
      </c>
      <c r="K3428" s="50">
        <f t="shared" si="378"/>
        <v>432.1270377874975</v>
      </c>
      <c r="L3428" s="53">
        <f t="shared" si="379"/>
        <v>4.0738288706734913</v>
      </c>
      <c r="M3428">
        <v>58.400000000000006</v>
      </c>
      <c r="N3428">
        <v>23.3</v>
      </c>
      <c r="O3428">
        <v>473</v>
      </c>
      <c r="P3428">
        <v>30.21</v>
      </c>
      <c r="Q3428">
        <v>-92.04</v>
      </c>
      <c r="R3428" s="7">
        <v>20.295999999999999</v>
      </c>
      <c r="S3428" s="8">
        <v>156400</v>
      </c>
      <c r="T3428">
        <v>4</v>
      </c>
      <c r="U3428" s="9">
        <v>8.8447999999999993</v>
      </c>
      <c r="V3428" s="9">
        <v>8.8704000000000001</v>
      </c>
      <c r="W3428" s="9">
        <v>8.8236000000000008</v>
      </c>
      <c r="X3428" s="9">
        <v>8.9270999999999994</v>
      </c>
      <c r="Y3428" s="9">
        <v>9.0305999999999997</v>
      </c>
    </row>
    <row r="3429" spans="1:25" hidden="1" x14ac:dyDescent="0.3">
      <c r="A3429" t="s">
        <v>3595</v>
      </c>
      <c r="B3429" t="s">
        <v>3596</v>
      </c>
      <c r="C3429" t="s">
        <v>3749</v>
      </c>
      <c r="D3429" t="s">
        <v>114</v>
      </c>
      <c r="E3429" s="52">
        <f>Transportation!E3461/1000000</f>
        <v>6.2700000000000001E-6</v>
      </c>
      <c r="F3429" s="55">
        <f t="shared" si="374"/>
        <v>1.5158241758241773E-6</v>
      </c>
      <c r="G3429" s="57">
        <f t="shared" si="375"/>
        <v>1.5158241758241775E-7</v>
      </c>
      <c r="H3429" s="4">
        <f t="shared" si="376"/>
        <v>2.4115384615384638E-8</v>
      </c>
      <c r="I3429">
        <v>747000</v>
      </c>
      <c r="J3429">
        <f t="shared" si="377"/>
        <v>0.24815917168674698</v>
      </c>
      <c r="K3429" s="50">
        <f t="shared" si="378"/>
        <v>1812.4587154815306</v>
      </c>
      <c r="L3429" s="53">
        <f t="shared" si="379"/>
        <v>4.048004281952899</v>
      </c>
      <c r="M3429">
        <v>413</v>
      </c>
      <c r="N3429">
        <v>36.700000000000003</v>
      </c>
      <c r="O3429">
        <v>644</v>
      </c>
      <c r="P3429">
        <v>35.49</v>
      </c>
      <c r="Q3429">
        <v>-97.55</v>
      </c>
      <c r="R3429" s="7">
        <v>17.527000000000001</v>
      </c>
      <c r="S3429" s="8">
        <v>752920</v>
      </c>
      <c r="T3429">
        <v>14</v>
      </c>
      <c r="U3429" s="9">
        <v>11.108000000000001</v>
      </c>
      <c r="V3429" s="9">
        <v>10.933999999999999</v>
      </c>
      <c r="W3429" s="9">
        <v>9.1340000000000003</v>
      </c>
      <c r="X3429" s="9">
        <v>10.494999999999999</v>
      </c>
      <c r="Y3429" s="9">
        <v>11.335000000000001</v>
      </c>
    </row>
    <row r="3430" spans="1:25" hidden="1" x14ac:dyDescent="0.3">
      <c r="A3430" t="s">
        <v>3595</v>
      </c>
      <c r="B3430" t="s">
        <v>3596</v>
      </c>
      <c r="C3430" t="s">
        <v>3718</v>
      </c>
      <c r="D3430" t="s">
        <v>114</v>
      </c>
      <c r="E3430" s="52">
        <f>Transportation!E3428/1000000</f>
        <v>6.2300000000000005E-6</v>
      </c>
      <c r="F3430" s="55">
        <f t="shared" si="374"/>
        <v>1.5061538461538478E-6</v>
      </c>
      <c r="G3430" s="57">
        <f t="shared" si="375"/>
        <v>1.5061538461538478E-7</v>
      </c>
      <c r="H3430" s="4">
        <f t="shared" si="376"/>
        <v>2.3961538461538487E-8</v>
      </c>
      <c r="I3430">
        <v>360300</v>
      </c>
      <c r="J3430">
        <f t="shared" si="377"/>
        <v>0.51121922356369698</v>
      </c>
      <c r="K3430" s="50">
        <f t="shared" si="378"/>
        <v>874.20197481659375</v>
      </c>
      <c r="L3430" s="53">
        <f t="shared" si="379"/>
        <v>4.0221796932323066</v>
      </c>
      <c r="M3430">
        <v>201</v>
      </c>
      <c r="N3430">
        <v>25.400000000000002</v>
      </c>
      <c r="O3430">
        <v>475</v>
      </c>
      <c r="P3430">
        <v>34.76</v>
      </c>
      <c r="Q3430">
        <v>-92.31</v>
      </c>
      <c r="R3430" s="7">
        <v>18.718</v>
      </c>
      <c r="S3430" s="8">
        <v>340880</v>
      </c>
      <c r="T3430">
        <v>11</v>
      </c>
      <c r="U3430" s="9">
        <v>13.505000000000001</v>
      </c>
      <c r="V3430" s="9">
        <v>13.23</v>
      </c>
      <c r="W3430" s="9">
        <v>11.942</v>
      </c>
      <c r="X3430" s="9">
        <v>12.798</v>
      </c>
      <c r="Y3430" s="9">
        <v>13.648999999999999</v>
      </c>
    </row>
    <row r="3431" spans="1:25" hidden="1" x14ac:dyDescent="0.3">
      <c r="A3431" t="s">
        <v>3595</v>
      </c>
      <c r="B3431" t="s">
        <v>3596</v>
      </c>
      <c r="C3431" t="s">
        <v>3815</v>
      </c>
      <c r="D3431" t="s">
        <v>114</v>
      </c>
      <c r="E3431" s="52">
        <f>Transportation!E3530/1000000</f>
        <v>6.2300000000000005E-6</v>
      </c>
      <c r="F3431" s="55">
        <f t="shared" si="374"/>
        <v>1.5061538461538478E-6</v>
      </c>
      <c r="G3431" s="57">
        <f t="shared" si="375"/>
        <v>1.5061538461538478E-7</v>
      </c>
      <c r="H3431" s="4">
        <f t="shared" si="376"/>
        <v>2.3961538461538487E-8</v>
      </c>
      <c r="I3431">
        <v>558300</v>
      </c>
      <c r="J3431">
        <f t="shared" si="377"/>
        <v>0.32991632858678133</v>
      </c>
      <c r="K3431" s="50">
        <f t="shared" si="378"/>
        <v>1354.6127186791682</v>
      </c>
      <c r="L3431" s="53">
        <f t="shared" si="379"/>
        <v>4.0221796932323066</v>
      </c>
      <c r="M3431">
        <v>292</v>
      </c>
      <c r="N3431">
        <v>32.700000000000003</v>
      </c>
      <c r="O3431">
        <v>598</v>
      </c>
      <c r="P3431">
        <v>36.11</v>
      </c>
      <c r="Q3431">
        <v>-95.93</v>
      </c>
      <c r="R3431" s="7">
        <v>18.321999999999999</v>
      </c>
      <c r="S3431" s="8">
        <v>570450</v>
      </c>
      <c r="T3431">
        <v>12</v>
      </c>
      <c r="U3431" s="9">
        <v>11.282</v>
      </c>
      <c r="V3431" s="9">
        <v>11.233000000000001</v>
      </c>
      <c r="W3431" s="9">
        <v>9.3919999999999995</v>
      </c>
      <c r="X3431" s="9">
        <v>11.03</v>
      </c>
      <c r="Y3431" s="9">
        <v>11.840999999999999</v>
      </c>
    </row>
    <row r="3432" spans="1:25" hidden="1" x14ac:dyDescent="0.3">
      <c r="A3432" t="s">
        <v>3595</v>
      </c>
      <c r="B3432" t="s">
        <v>3596</v>
      </c>
      <c r="C3432" t="s">
        <v>3716</v>
      </c>
      <c r="D3432" t="s">
        <v>114</v>
      </c>
      <c r="E3432" s="52">
        <f>Transportation!E3426/1000000</f>
        <v>6.19E-6</v>
      </c>
      <c r="F3432" s="55">
        <f t="shared" si="374"/>
        <v>1.4964835164835181E-6</v>
      </c>
      <c r="G3432" s="57">
        <f t="shared" si="375"/>
        <v>1.4964835164835181E-7</v>
      </c>
      <c r="H3432" s="4">
        <f t="shared" si="376"/>
        <v>2.380769230769233E-8</v>
      </c>
      <c r="I3432">
        <v>251000</v>
      </c>
      <c r="J3432">
        <f t="shared" si="377"/>
        <v>0.72912219621513941</v>
      </c>
      <c r="K3432" s="50">
        <f t="shared" si="378"/>
        <v>609.00553893689982</v>
      </c>
      <c r="L3432" s="53">
        <f t="shared" si="379"/>
        <v>3.9963551045117129</v>
      </c>
      <c r="M3432">
        <v>115</v>
      </c>
      <c r="N3432">
        <v>23.400000000000002</v>
      </c>
      <c r="O3432">
        <v>443</v>
      </c>
      <c r="P3432">
        <v>38.03</v>
      </c>
      <c r="Q3432">
        <v>-84.5</v>
      </c>
      <c r="R3432" s="7">
        <v>18.908000000000001</v>
      </c>
      <c r="S3432" s="8">
        <v>248810</v>
      </c>
      <c r="T3432">
        <v>4</v>
      </c>
      <c r="U3432" s="9">
        <v>15.337</v>
      </c>
      <c r="V3432" s="9">
        <v>15.257</v>
      </c>
      <c r="W3432" s="9">
        <v>14.843999999999999</v>
      </c>
      <c r="X3432" s="9">
        <v>15.19</v>
      </c>
      <c r="Y3432" s="9">
        <v>15.438000000000001</v>
      </c>
    </row>
    <row r="3433" spans="1:25" hidden="1" x14ac:dyDescent="0.3">
      <c r="A3433" t="s">
        <v>3595</v>
      </c>
      <c r="B3433" t="s">
        <v>3596</v>
      </c>
      <c r="C3433" t="s">
        <v>3750</v>
      </c>
      <c r="D3433" t="s">
        <v>114</v>
      </c>
      <c r="E3433" s="52">
        <f>Transportation!E3462/1000000</f>
        <v>6.19E-6</v>
      </c>
      <c r="F3433" s="55">
        <f t="shared" si="374"/>
        <v>1.4964835164835181E-6</v>
      </c>
      <c r="G3433" s="57">
        <f t="shared" si="375"/>
        <v>1.4964835164835181E-7</v>
      </c>
      <c r="H3433" s="4">
        <f t="shared" si="376"/>
        <v>2.380769230769233E-8</v>
      </c>
      <c r="I3433">
        <v>143900</v>
      </c>
      <c r="J3433">
        <f t="shared" si="377"/>
        <v>1.2717836779013203</v>
      </c>
      <c r="K3433" s="50">
        <f t="shared" si="378"/>
        <v>349.14700021123463</v>
      </c>
      <c r="L3433" s="53">
        <f t="shared" si="379"/>
        <v>3.9963551045117134</v>
      </c>
      <c r="M3433">
        <v>101</v>
      </c>
      <c r="N3433">
        <v>14.3</v>
      </c>
      <c r="O3433">
        <v>270</v>
      </c>
      <c r="P3433">
        <v>47.03</v>
      </c>
      <c r="Q3433">
        <v>-122.85</v>
      </c>
      <c r="R3433" s="7">
        <v>18.888000000000002</v>
      </c>
      <c r="S3433" s="8">
        <v>154040</v>
      </c>
      <c r="T3433">
        <v>6</v>
      </c>
      <c r="U3433" s="9">
        <v>6.1497000000000002</v>
      </c>
      <c r="V3433" s="9">
        <v>5.9903000000000004</v>
      </c>
      <c r="W3433" s="9">
        <v>4.9569000000000001</v>
      </c>
      <c r="X3433" s="9">
        <v>5.7138</v>
      </c>
      <c r="Y3433" s="9">
        <v>6.5689000000000002</v>
      </c>
    </row>
    <row r="3434" spans="1:25" hidden="1" x14ac:dyDescent="0.3">
      <c r="A3434" t="s">
        <v>3595</v>
      </c>
      <c r="B3434" t="s">
        <v>3596</v>
      </c>
      <c r="C3434" t="s">
        <v>3630</v>
      </c>
      <c r="D3434" t="s">
        <v>114</v>
      </c>
      <c r="E3434" s="52">
        <f>Transportation!E3339/1000000</f>
        <v>6.1600000000000003E-6</v>
      </c>
      <c r="F3434" s="55">
        <f t="shared" ref="F3434:F3497" si="380">0.241758241758242*E3434</f>
        <v>1.4892307692307709E-6</v>
      </c>
      <c r="G3434" s="57">
        <f t="shared" ref="G3434:G3497" si="381">0.0241758241758242*E3434</f>
        <v>1.4892307692307708E-7</v>
      </c>
      <c r="H3434" s="4">
        <f t="shared" ref="H3434:H3497" si="382">0.00384615384615385*E3434</f>
        <v>2.3692307692307715E-8</v>
      </c>
      <c r="I3434">
        <v>266600</v>
      </c>
      <c r="J3434">
        <f t="shared" ref="J3434:J3497" si="383">((591307500000)*E3434)/(20*I3434)</f>
        <v>0.68313094523630913</v>
      </c>
      <c r="K3434" s="50">
        <f t="shared" ref="K3434:K3497" si="384">I3434*CVD_USA</f>
        <v>646.85608239273904</v>
      </c>
      <c r="L3434" s="53">
        <f t="shared" ref="L3434:L3497" si="385">(J3434/10)*K3434*0.09</f>
        <v>3.9769866629712687</v>
      </c>
      <c r="M3434">
        <v>137</v>
      </c>
      <c r="N3434">
        <v>22.8</v>
      </c>
      <c r="O3434">
        <v>410</v>
      </c>
      <c r="P3434">
        <v>40.81</v>
      </c>
      <c r="Q3434">
        <v>-81.430000000000007</v>
      </c>
      <c r="R3434" s="7">
        <v>17.948</v>
      </c>
      <c r="S3434" s="8">
        <v>313200</v>
      </c>
      <c r="T3434">
        <v>8</v>
      </c>
      <c r="U3434" s="9">
        <v>15.744</v>
      </c>
      <c r="V3434" s="9">
        <v>15.419</v>
      </c>
      <c r="W3434" s="9">
        <v>14.545999999999999</v>
      </c>
      <c r="X3434" s="9">
        <v>15.462</v>
      </c>
      <c r="Y3434" s="9">
        <v>16.324999999999999</v>
      </c>
    </row>
    <row r="3435" spans="1:25" hidden="1" x14ac:dyDescent="0.3">
      <c r="A3435" t="s">
        <v>3595</v>
      </c>
      <c r="B3435" t="s">
        <v>3596</v>
      </c>
      <c r="C3435" t="s">
        <v>3618</v>
      </c>
      <c r="D3435" t="s">
        <v>114</v>
      </c>
      <c r="E3435" s="52">
        <f>Transportation!E3327/1000000</f>
        <v>6.1400000000000005E-6</v>
      </c>
      <c r="F3435" s="55">
        <f t="shared" si="380"/>
        <v>1.484395604395606E-6</v>
      </c>
      <c r="G3435" s="57">
        <f t="shared" si="381"/>
        <v>1.4843956043956062E-7</v>
      </c>
      <c r="H3435" s="4">
        <f t="shared" si="382"/>
        <v>2.361538461538464E-8</v>
      </c>
      <c r="I3435">
        <v>158900</v>
      </c>
      <c r="J3435">
        <f t="shared" si="383"/>
        <v>1.1424254405286345</v>
      </c>
      <c r="K3435" s="50">
        <f t="shared" si="384"/>
        <v>385.54175353415695</v>
      </c>
      <c r="L3435" s="53">
        <f t="shared" si="385"/>
        <v>3.964074368610973</v>
      </c>
      <c r="M3435">
        <v>76.2</v>
      </c>
      <c r="N3435">
        <v>18.2</v>
      </c>
      <c r="O3435">
        <v>332</v>
      </c>
      <c r="P3435">
        <v>42.11</v>
      </c>
      <c r="Q3435">
        <v>-75.95</v>
      </c>
      <c r="R3435" s="7">
        <v>18.254999999999999</v>
      </c>
      <c r="S3435" s="8">
        <v>159170</v>
      </c>
      <c r="T3435">
        <v>6</v>
      </c>
      <c r="U3435" s="9">
        <v>10.677</v>
      </c>
      <c r="V3435" s="9">
        <v>10.581</v>
      </c>
      <c r="W3435" s="9">
        <v>10.265000000000001</v>
      </c>
      <c r="X3435" s="9">
        <v>10.342000000000001</v>
      </c>
      <c r="Y3435" s="9">
        <v>11.03</v>
      </c>
    </row>
    <row r="3436" spans="1:25" hidden="1" x14ac:dyDescent="0.3">
      <c r="A3436" t="s">
        <v>3595</v>
      </c>
      <c r="B3436" t="s">
        <v>3596</v>
      </c>
      <c r="C3436" t="s">
        <v>3566</v>
      </c>
      <c r="D3436" t="s">
        <v>114</v>
      </c>
      <c r="E3436" s="52">
        <f>Transportation!E3435/1000000</f>
        <v>6.0399999999999998E-6</v>
      </c>
      <c r="F3436" s="55">
        <f t="shared" si="380"/>
        <v>1.4602197802197817E-6</v>
      </c>
      <c r="G3436" s="57">
        <f t="shared" si="381"/>
        <v>1.4602197802197816E-7</v>
      </c>
      <c r="H3436" s="4">
        <f t="shared" si="382"/>
        <v>2.3230769230769253E-8</v>
      </c>
      <c r="I3436">
        <v>143600</v>
      </c>
      <c r="J3436">
        <f t="shared" si="383"/>
        <v>1.2435575557103062</v>
      </c>
      <c r="K3436" s="50">
        <f t="shared" si="384"/>
        <v>348.41910514477615</v>
      </c>
      <c r="L3436" s="53">
        <f t="shared" si="385"/>
        <v>3.8995128968094903</v>
      </c>
      <c r="M3436">
        <v>86</v>
      </c>
      <c r="N3436">
        <v>15.5</v>
      </c>
      <c r="O3436">
        <v>293</v>
      </c>
      <c r="P3436">
        <v>42.98</v>
      </c>
      <c r="Q3436">
        <v>-71.459999999999994</v>
      </c>
      <c r="R3436" s="7">
        <v>18.954999999999998</v>
      </c>
      <c r="S3436" s="8">
        <v>207030</v>
      </c>
      <c r="T3436">
        <v>7</v>
      </c>
      <c r="U3436" s="9">
        <v>9.7289999999999992</v>
      </c>
      <c r="V3436" s="9">
        <v>9.6489999999999991</v>
      </c>
      <c r="W3436" s="9">
        <v>9.2372999999999994</v>
      </c>
      <c r="X3436" s="9">
        <v>9.6494999999999997</v>
      </c>
      <c r="Y3436" s="9">
        <v>10.214</v>
      </c>
    </row>
    <row r="3437" spans="1:25" hidden="1" x14ac:dyDescent="0.3">
      <c r="A3437" t="s">
        <v>3595</v>
      </c>
      <c r="B3437" t="s">
        <v>3596</v>
      </c>
      <c r="C3437" t="s">
        <v>3807</v>
      </c>
      <c r="D3437" t="s">
        <v>114</v>
      </c>
      <c r="E3437" s="52">
        <f>Transportation!E3522/1000000</f>
        <v>6.0100000000000001E-6</v>
      </c>
      <c r="F3437" s="55">
        <f t="shared" si="380"/>
        <v>1.4529670329670346E-6</v>
      </c>
      <c r="G3437" s="57">
        <f t="shared" si="381"/>
        <v>1.4529670329670345E-7</v>
      </c>
      <c r="H3437" s="4">
        <f t="shared" si="382"/>
        <v>2.3115384615384639E-8</v>
      </c>
      <c r="I3437">
        <v>313400</v>
      </c>
      <c r="J3437">
        <f t="shared" si="383"/>
        <v>0.56696842294192729</v>
      </c>
      <c r="K3437" s="50">
        <f t="shared" si="384"/>
        <v>760.40771276025669</v>
      </c>
      <c r="L3437" s="53">
        <f t="shared" si="385"/>
        <v>3.8801444552690465</v>
      </c>
      <c r="M3437">
        <v>209</v>
      </c>
      <c r="N3437">
        <v>21.700000000000003</v>
      </c>
      <c r="O3437">
        <v>381</v>
      </c>
      <c r="P3437">
        <v>37.94</v>
      </c>
      <c r="Q3437">
        <v>-121.29</v>
      </c>
      <c r="R3437" s="7">
        <v>17.603000000000002</v>
      </c>
      <c r="S3437" s="8">
        <v>425990</v>
      </c>
      <c r="T3437">
        <v>10</v>
      </c>
      <c r="U3437" s="9">
        <v>12.885</v>
      </c>
      <c r="V3437" s="9">
        <v>12.685</v>
      </c>
      <c r="W3437" s="9">
        <v>10.06</v>
      </c>
      <c r="X3437" s="9">
        <v>11.993</v>
      </c>
      <c r="Y3437" s="9">
        <v>13.199</v>
      </c>
    </row>
    <row r="3438" spans="1:25" hidden="1" x14ac:dyDescent="0.3">
      <c r="A3438" t="s">
        <v>3595</v>
      </c>
      <c r="B3438" t="s">
        <v>3596</v>
      </c>
      <c r="C3438" t="s">
        <v>3642</v>
      </c>
      <c r="D3438" t="s">
        <v>114</v>
      </c>
      <c r="E3438" s="52">
        <f>Transportation!E3351/1000000</f>
        <v>5.9100000000000002E-6</v>
      </c>
      <c r="F3438" s="55">
        <f t="shared" si="380"/>
        <v>1.4287912087912104E-6</v>
      </c>
      <c r="G3438" s="57">
        <f t="shared" si="381"/>
        <v>1.4287912087912102E-7</v>
      </c>
      <c r="H3438" s="4">
        <f t="shared" si="382"/>
        <v>2.2730769230769252E-8</v>
      </c>
      <c r="I3438">
        <v>466100</v>
      </c>
      <c r="J3438">
        <f t="shared" si="383"/>
        <v>0.37487956715297149</v>
      </c>
      <c r="K3438" s="50">
        <f t="shared" si="384"/>
        <v>1130.9063015876056</v>
      </c>
      <c r="L3438" s="53">
        <f t="shared" si="385"/>
        <v>3.8155829834675652</v>
      </c>
      <c r="M3438">
        <v>263</v>
      </c>
      <c r="N3438">
        <v>28.700000000000003</v>
      </c>
      <c r="O3438">
        <v>583</v>
      </c>
      <c r="P3438">
        <v>38.85</v>
      </c>
      <c r="Q3438">
        <v>-104.8</v>
      </c>
      <c r="R3438" s="7">
        <v>20.317</v>
      </c>
      <c r="S3438" s="8">
        <v>451680</v>
      </c>
      <c r="T3438">
        <v>9</v>
      </c>
      <c r="U3438" s="9">
        <v>7.9352999999999998</v>
      </c>
      <c r="V3438" s="9">
        <v>7.8613999999999997</v>
      </c>
      <c r="W3438" s="9">
        <v>6.5156999999999998</v>
      </c>
      <c r="X3438" s="9">
        <v>8.1477000000000004</v>
      </c>
      <c r="Y3438" s="9">
        <v>9.3919999999999995</v>
      </c>
    </row>
    <row r="3439" spans="1:25" hidden="1" x14ac:dyDescent="0.3">
      <c r="A3439" t="s">
        <v>3595</v>
      </c>
      <c r="B3439" t="s">
        <v>3596</v>
      </c>
      <c r="C3439" t="s">
        <v>3656</v>
      </c>
      <c r="D3439" t="s">
        <v>114</v>
      </c>
      <c r="E3439" s="52">
        <f>Transportation!E3365/1000000</f>
        <v>5.8799999999999996E-6</v>
      </c>
      <c r="F3439" s="55">
        <f t="shared" si="380"/>
        <v>1.421538461538463E-6</v>
      </c>
      <c r="G3439" s="57">
        <f t="shared" si="381"/>
        <v>1.4215384615384629E-7</v>
      </c>
      <c r="H3439" s="4">
        <f t="shared" si="382"/>
        <v>2.2615384615384634E-8</v>
      </c>
      <c r="I3439">
        <v>370500</v>
      </c>
      <c r="J3439">
        <f t="shared" si="383"/>
        <v>0.4692156680161943</v>
      </c>
      <c r="K3439" s="50">
        <f t="shared" si="384"/>
        <v>898.95040707618091</v>
      </c>
      <c r="L3439" s="53">
        <f t="shared" si="385"/>
        <v>3.79621454192712</v>
      </c>
      <c r="M3439">
        <v>179</v>
      </c>
      <c r="N3439">
        <v>27.700000000000003</v>
      </c>
      <c r="O3439">
        <v>570</v>
      </c>
      <c r="P3439">
        <v>41.6</v>
      </c>
      <c r="Q3439">
        <v>-93.66</v>
      </c>
      <c r="R3439" s="7">
        <v>20.577000000000002</v>
      </c>
      <c r="S3439" s="8">
        <v>328760</v>
      </c>
      <c r="T3439">
        <v>8</v>
      </c>
      <c r="U3439" s="9">
        <v>11.121</v>
      </c>
      <c r="V3439" s="9">
        <v>11.058</v>
      </c>
      <c r="W3439" s="9">
        <v>9.9575999999999993</v>
      </c>
      <c r="X3439" s="9">
        <v>10.903</v>
      </c>
      <c r="Y3439" s="9">
        <v>11.284000000000001</v>
      </c>
    </row>
    <row r="3440" spans="1:25" hidden="1" x14ac:dyDescent="0.3">
      <c r="A3440" t="s">
        <v>3595</v>
      </c>
      <c r="B3440" t="s">
        <v>3596</v>
      </c>
      <c r="C3440" t="s">
        <v>3778</v>
      </c>
      <c r="D3440" t="s">
        <v>114</v>
      </c>
      <c r="E3440" s="52">
        <f>Transportation!E3490/1000000</f>
        <v>5.7300000000000002E-6</v>
      </c>
      <c r="F3440" s="55">
        <f t="shared" si="380"/>
        <v>1.3852747252747267E-6</v>
      </c>
      <c r="G3440" s="57">
        <f t="shared" si="381"/>
        <v>1.3852747252747267E-7</v>
      </c>
      <c r="H3440" s="4">
        <f t="shared" si="382"/>
        <v>2.2038461538461561E-8</v>
      </c>
      <c r="I3440">
        <v>270400</v>
      </c>
      <c r="J3440">
        <f t="shared" si="383"/>
        <v>0.62651478827662721</v>
      </c>
      <c r="K3440" s="50">
        <f t="shared" si="384"/>
        <v>656.07608656787943</v>
      </c>
      <c r="L3440" s="53">
        <f t="shared" si="385"/>
        <v>3.6993723342248983</v>
      </c>
      <c r="M3440">
        <v>117</v>
      </c>
      <c r="N3440">
        <v>25</v>
      </c>
      <c r="O3440">
        <v>548</v>
      </c>
      <c r="P3440">
        <v>42.27</v>
      </c>
      <c r="Q3440">
        <v>-89.06</v>
      </c>
      <c r="R3440" s="7">
        <v>21.97</v>
      </c>
      <c r="S3440" s="8">
        <v>243820</v>
      </c>
      <c r="T3440">
        <v>8</v>
      </c>
      <c r="U3440" s="9">
        <v>12.593</v>
      </c>
      <c r="V3440" s="9">
        <v>12.456</v>
      </c>
      <c r="W3440" s="9">
        <v>11.74</v>
      </c>
      <c r="X3440" s="9">
        <v>12.22</v>
      </c>
      <c r="Y3440" s="9">
        <v>12.898999999999999</v>
      </c>
    </row>
    <row r="3441" spans="1:25" hidden="1" x14ac:dyDescent="0.3">
      <c r="A3441" t="s">
        <v>3595</v>
      </c>
      <c r="B3441" t="s">
        <v>3596</v>
      </c>
      <c r="C3441" t="s">
        <v>3832</v>
      </c>
      <c r="D3441" t="s">
        <v>114</v>
      </c>
      <c r="E3441" s="52">
        <f>Transportation!E3547/1000000</f>
        <v>5.6500000000000001E-6</v>
      </c>
      <c r="F3441" s="55">
        <f t="shared" si="380"/>
        <v>1.3659340659340674E-6</v>
      </c>
      <c r="G3441" s="57">
        <f t="shared" si="381"/>
        <v>1.3659340659340675E-7</v>
      </c>
      <c r="H3441" s="4">
        <f t="shared" si="382"/>
        <v>2.1730769230769253E-8</v>
      </c>
      <c r="I3441">
        <v>192900</v>
      </c>
      <c r="J3441">
        <f t="shared" si="383"/>
        <v>0.86596354976671852</v>
      </c>
      <c r="K3441" s="50">
        <f t="shared" si="384"/>
        <v>468.03652773278083</v>
      </c>
      <c r="L3441" s="53">
        <f t="shared" si="385"/>
        <v>3.6477231567837127</v>
      </c>
      <c r="M3441">
        <v>77.800000000000011</v>
      </c>
      <c r="N3441">
        <v>21.900000000000002</v>
      </c>
      <c r="O3441">
        <v>469</v>
      </c>
      <c r="P3441">
        <v>39.97</v>
      </c>
      <c r="Q3441">
        <v>-76.73</v>
      </c>
      <c r="R3441" s="7">
        <v>21.465</v>
      </c>
      <c r="S3441" s="8">
        <v>172670</v>
      </c>
      <c r="T3441">
        <v>5</v>
      </c>
      <c r="U3441" s="9">
        <v>15.893000000000001</v>
      </c>
      <c r="V3441" s="9">
        <v>15.718999999999999</v>
      </c>
      <c r="W3441" s="9">
        <v>13.898999999999999</v>
      </c>
      <c r="X3441" s="9">
        <v>14.893000000000001</v>
      </c>
      <c r="Y3441" s="9">
        <v>15.930999999999999</v>
      </c>
    </row>
    <row r="3442" spans="1:25" hidden="1" x14ac:dyDescent="0.3">
      <c r="A3442" t="s">
        <v>3595</v>
      </c>
      <c r="B3442" t="s">
        <v>3596</v>
      </c>
      <c r="C3442" t="s">
        <v>3664</v>
      </c>
      <c r="D3442" t="s">
        <v>114</v>
      </c>
      <c r="E3442" s="52">
        <f>Transportation!E3373/1000000</f>
        <v>5.6399999999999994E-6</v>
      </c>
      <c r="F3442" s="55">
        <f t="shared" si="380"/>
        <v>1.3635164835164848E-6</v>
      </c>
      <c r="G3442" s="57">
        <f t="shared" si="381"/>
        <v>1.3635164835164848E-7</v>
      </c>
      <c r="H3442" s="4">
        <f t="shared" si="382"/>
        <v>2.169230769230771E-8</v>
      </c>
      <c r="I3442">
        <v>112500</v>
      </c>
      <c r="J3442">
        <f t="shared" si="383"/>
        <v>1.4822107999999998</v>
      </c>
      <c r="K3442" s="50">
        <f t="shared" si="384"/>
        <v>272.96064992191725</v>
      </c>
      <c r="L3442" s="53">
        <f t="shared" si="385"/>
        <v>3.6412670096035633</v>
      </c>
      <c r="M3442">
        <v>39.800000000000004</v>
      </c>
      <c r="N3442">
        <v>17.8</v>
      </c>
      <c r="O3442">
        <v>365</v>
      </c>
      <c r="P3442">
        <v>38.26</v>
      </c>
      <c r="Q3442">
        <v>-122.04</v>
      </c>
      <c r="R3442" s="7">
        <v>20.507000000000001</v>
      </c>
      <c r="S3442" s="8">
        <v>128550</v>
      </c>
      <c r="T3442">
        <v>3</v>
      </c>
      <c r="U3442" s="9">
        <v>8.3042999999999996</v>
      </c>
      <c r="V3442" s="9">
        <v>8.3202999999999996</v>
      </c>
      <c r="W3442" s="9">
        <v>8.3041</v>
      </c>
      <c r="X3442" s="9">
        <v>8.7199000000000009</v>
      </c>
      <c r="Y3442" s="9">
        <v>8.7716999999999992</v>
      </c>
    </row>
    <row r="3443" spans="1:25" hidden="1" x14ac:dyDescent="0.3">
      <c r="A3443" t="s">
        <v>3595</v>
      </c>
      <c r="B3443" t="s">
        <v>3596</v>
      </c>
      <c r="C3443" t="s">
        <v>3734</v>
      </c>
      <c r="D3443" t="s">
        <v>114</v>
      </c>
      <c r="E3443" s="52">
        <f>Transportation!E3445/1000000</f>
        <v>5.5799999999999999E-6</v>
      </c>
      <c r="F3443" s="55">
        <f t="shared" si="380"/>
        <v>1.3490109890109903E-6</v>
      </c>
      <c r="G3443" s="57">
        <f t="shared" si="381"/>
        <v>1.3490109890109904E-7</v>
      </c>
      <c r="H3443" s="4">
        <f t="shared" si="382"/>
        <v>2.1461538461538481E-8</v>
      </c>
      <c r="I3443">
        <v>317600</v>
      </c>
      <c r="J3443">
        <f t="shared" si="383"/>
        <v>0.51944204187657428</v>
      </c>
      <c r="K3443" s="50">
        <f t="shared" si="384"/>
        <v>770.59824369067485</v>
      </c>
      <c r="L3443" s="53">
        <f t="shared" si="385"/>
        <v>3.6025301265226748</v>
      </c>
      <c r="M3443">
        <v>116</v>
      </c>
      <c r="N3443">
        <v>29.5</v>
      </c>
      <c r="O3443">
        <v>673</v>
      </c>
      <c r="P3443">
        <v>30.7</v>
      </c>
      <c r="Q3443">
        <v>-88.09</v>
      </c>
      <c r="R3443" s="7">
        <v>22.818000000000001</v>
      </c>
      <c r="S3443" s="8">
        <v>262030</v>
      </c>
      <c r="T3443">
        <v>5</v>
      </c>
      <c r="U3443" s="9">
        <v>13.606</v>
      </c>
      <c r="V3443" s="9">
        <v>13.545</v>
      </c>
      <c r="W3443" s="9">
        <v>11.840999999999999</v>
      </c>
      <c r="X3443" s="9">
        <v>13.3</v>
      </c>
      <c r="Y3443" s="9">
        <v>13.999000000000001</v>
      </c>
    </row>
    <row r="3444" spans="1:25" hidden="1" x14ac:dyDescent="0.3">
      <c r="A3444" t="s">
        <v>3595</v>
      </c>
      <c r="B3444" t="s">
        <v>3596</v>
      </c>
      <c r="C3444" t="s">
        <v>3765</v>
      </c>
      <c r="D3444" t="s">
        <v>114</v>
      </c>
      <c r="E3444" s="52">
        <f>Transportation!E3477/1000000</f>
        <v>5.5400000000000003E-6</v>
      </c>
      <c r="F3444" s="55">
        <f t="shared" si="380"/>
        <v>1.3393406593406608E-6</v>
      </c>
      <c r="G3444" s="57">
        <f t="shared" si="381"/>
        <v>1.3393406593406607E-7</v>
      </c>
      <c r="H3444" s="4">
        <f t="shared" si="382"/>
        <v>2.1307692307692331E-8</v>
      </c>
      <c r="I3444">
        <v>303700</v>
      </c>
      <c r="J3444">
        <f t="shared" si="383"/>
        <v>0.53932228350345746</v>
      </c>
      <c r="K3444" s="50">
        <f t="shared" si="384"/>
        <v>736.87243894476694</v>
      </c>
      <c r="L3444" s="53">
        <f t="shared" si="385"/>
        <v>3.5767055378020833</v>
      </c>
      <c r="M3444">
        <v>205</v>
      </c>
      <c r="N3444">
        <v>21.200000000000003</v>
      </c>
      <c r="O3444">
        <v>410</v>
      </c>
      <c r="P3444">
        <v>40.31</v>
      </c>
      <c r="Q3444">
        <v>-111.72</v>
      </c>
      <c r="R3444" s="7">
        <v>19.34</v>
      </c>
      <c r="S3444" s="8">
        <v>346040</v>
      </c>
      <c r="T3444">
        <v>9</v>
      </c>
      <c r="U3444" s="9">
        <v>7.3670999999999998</v>
      </c>
      <c r="V3444" s="9">
        <v>7.3333000000000004</v>
      </c>
      <c r="W3444" s="9">
        <v>6.1426999999999996</v>
      </c>
      <c r="X3444" s="9">
        <v>7.3619000000000003</v>
      </c>
      <c r="Y3444" s="9">
        <v>7.9387999999999996</v>
      </c>
    </row>
    <row r="3445" spans="1:25" hidden="1" x14ac:dyDescent="0.3">
      <c r="A3445" t="s">
        <v>3595</v>
      </c>
      <c r="B3445" t="s">
        <v>3596</v>
      </c>
      <c r="C3445" t="s">
        <v>3799</v>
      </c>
      <c r="D3445" t="s">
        <v>114</v>
      </c>
      <c r="E3445" s="52">
        <f>Transportation!E3514/1000000</f>
        <v>5.5400000000000003E-6</v>
      </c>
      <c r="F3445" s="55">
        <f t="shared" si="380"/>
        <v>1.3393406593406608E-6</v>
      </c>
      <c r="G3445" s="57">
        <f t="shared" si="381"/>
        <v>1.3393406593406607E-7</v>
      </c>
      <c r="H3445" s="4">
        <f t="shared" si="382"/>
        <v>2.1307692307692331E-8</v>
      </c>
      <c r="I3445">
        <v>407700</v>
      </c>
      <c r="J3445">
        <f t="shared" si="383"/>
        <v>0.40174681751287716</v>
      </c>
      <c r="K3445" s="50">
        <f t="shared" si="384"/>
        <v>989.20939531702822</v>
      </c>
      <c r="L3445" s="53">
        <f t="shared" si="385"/>
        <v>3.5767055378020833</v>
      </c>
      <c r="M3445">
        <v>223</v>
      </c>
      <c r="N3445">
        <v>27.3</v>
      </c>
      <c r="O3445">
        <v>560</v>
      </c>
      <c r="P3445">
        <v>41.68</v>
      </c>
      <c r="Q3445">
        <v>-86.14</v>
      </c>
      <c r="R3445" s="7">
        <v>20.513999999999999</v>
      </c>
      <c r="S3445" s="8">
        <v>382900</v>
      </c>
      <c r="T3445">
        <v>12</v>
      </c>
      <c r="U3445" s="9">
        <v>15.266999999999999</v>
      </c>
      <c r="V3445" s="9">
        <v>14.933</v>
      </c>
      <c r="W3445" s="9">
        <v>13.4</v>
      </c>
      <c r="X3445" s="9">
        <v>14.545</v>
      </c>
      <c r="Y3445" s="9">
        <v>15.833</v>
      </c>
    </row>
    <row r="3446" spans="1:25" hidden="1" x14ac:dyDescent="0.3">
      <c r="A3446" t="s">
        <v>3595</v>
      </c>
      <c r="B3446" t="s">
        <v>3596</v>
      </c>
      <c r="C3446" t="s">
        <v>3605</v>
      </c>
      <c r="D3446" t="s">
        <v>114</v>
      </c>
      <c r="E3446" s="52">
        <f>Transportation!E3314/1000000</f>
        <v>5.4099999999999999E-6</v>
      </c>
      <c r="F3446" s="55">
        <f t="shared" si="380"/>
        <v>1.3079120879120892E-6</v>
      </c>
      <c r="G3446" s="57">
        <f t="shared" si="381"/>
        <v>1.3079120879120893E-7</v>
      </c>
      <c r="H3446" s="4">
        <f t="shared" si="382"/>
        <v>2.0807692307692326E-8</v>
      </c>
      <c r="I3446">
        <v>217600</v>
      </c>
      <c r="J3446">
        <f t="shared" si="383"/>
        <v>0.73505826631433813</v>
      </c>
      <c r="K3446" s="50">
        <f t="shared" si="384"/>
        <v>527.9665548711929</v>
      </c>
      <c r="L3446" s="53">
        <f t="shared" si="385"/>
        <v>3.4927756244601564</v>
      </c>
      <c r="M3446">
        <v>117</v>
      </c>
      <c r="N3446">
        <v>20.100000000000001</v>
      </c>
      <c r="O3446">
        <v>421</v>
      </c>
      <c r="P3446">
        <v>38</v>
      </c>
      <c r="Q3446">
        <v>-121.82</v>
      </c>
      <c r="R3446" s="7">
        <v>20.913</v>
      </c>
      <c r="S3446" s="8">
        <v>259040</v>
      </c>
      <c r="T3446">
        <v>8</v>
      </c>
      <c r="U3446" s="9">
        <v>9.9946000000000002</v>
      </c>
      <c r="V3446" s="9">
        <v>7.8762999999999996</v>
      </c>
      <c r="W3446" s="9">
        <v>9.0823</v>
      </c>
      <c r="X3446" s="9">
        <v>10.163</v>
      </c>
      <c r="Y3446" s="9">
        <v>11.233000000000001</v>
      </c>
    </row>
    <row r="3447" spans="1:25" hidden="1" x14ac:dyDescent="0.3">
      <c r="A3447" t="s">
        <v>3595</v>
      </c>
      <c r="B3447" t="s">
        <v>3596</v>
      </c>
      <c r="C3447" t="s">
        <v>3621</v>
      </c>
      <c r="D3447" t="s">
        <v>114</v>
      </c>
      <c r="E3447" s="52">
        <f>Transportation!E3330/1000000</f>
        <v>5.3900000000000001E-6</v>
      </c>
      <c r="F3447" s="55">
        <f t="shared" si="380"/>
        <v>1.3030769230769245E-6</v>
      </c>
      <c r="G3447" s="57">
        <f t="shared" si="381"/>
        <v>1.3030769230769245E-7</v>
      </c>
      <c r="H3447" s="4">
        <f t="shared" si="382"/>
        <v>2.0730769230769251E-8</v>
      </c>
      <c r="I3447">
        <v>272600</v>
      </c>
      <c r="J3447">
        <f t="shared" si="383"/>
        <v>0.5845831667278063</v>
      </c>
      <c r="K3447" s="50">
        <f t="shared" si="384"/>
        <v>661.41398372190804</v>
      </c>
      <c r="L3447" s="53">
        <f t="shared" si="385"/>
        <v>3.4798633300998607</v>
      </c>
      <c r="M3447">
        <v>214</v>
      </c>
      <c r="N3447">
        <v>18.600000000000001</v>
      </c>
      <c r="O3447">
        <v>369</v>
      </c>
      <c r="P3447">
        <v>43.61</v>
      </c>
      <c r="Q3447">
        <v>-116.28</v>
      </c>
      <c r="R3447" s="7">
        <v>19.776</v>
      </c>
      <c r="S3447" s="8">
        <v>301150</v>
      </c>
      <c r="T3447">
        <v>8</v>
      </c>
      <c r="U3447" s="9">
        <v>7.0415999999999999</v>
      </c>
      <c r="V3447" s="9">
        <v>6.9843000000000002</v>
      </c>
      <c r="W3447" s="9">
        <v>6.6749999999999998</v>
      </c>
      <c r="X3447" s="9">
        <v>6.9927999999999999</v>
      </c>
      <c r="Y3447" s="9">
        <v>7.1510999999999996</v>
      </c>
    </row>
    <row r="3448" spans="1:25" hidden="1" x14ac:dyDescent="0.3">
      <c r="A3448" t="s">
        <v>3595</v>
      </c>
      <c r="B3448" t="s">
        <v>3596</v>
      </c>
      <c r="C3448" t="s">
        <v>3678</v>
      </c>
      <c r="D3448" t="s">
        <v>114</v>
      </c>
      <c r="E3448" s="52">
        <f>Transportation!E3387/1000000</f>
        <v>5.3900000000000001E-6</v>
      </c>
      <c r="F3448" s="55">
        <f t="shared" si="380"/>
        <v>1.3030769230769245E-6</v>
      </c>
      <c r="G3448" s="57">
        <f t="shared" si="381"/>
        <v>1.3030769230769245E-7</v>
      </c>
      <c r="H3448" s="4">
        <f t="shared" si="382"/>
        <v>2.0730769230769251E-8</v>
      </c>
      <c r="I3448">
        <v>141400</v>
      </c>
      <c r="J3448">
        <f t="shared" si="383"/>
        <v>1.1269969678217822</v>
      </c>
      <c r="K3448" s="50">
        <f t="shared" si="384"/>
        <v>343.0812079907476</v>
      </c>
      <c r="L3448" s="53">
        <f t="shared" si="385"/>
        <v>3.4798633300998603</v>
      </c>
      <c r="M3448">
        <v>113</v>
      </c>
      <c r="N3448">
        <v>13.3</v>
      </c>
      <c r="O3448">
        <v>276</v>
      </c>
      <c r="P3448">
        <v>35.25</v>
      </c>
      <c r="Q3448">
        <v>-81.150000000000006</v>
      </c>
      <c r="R3448" s="7">
        <v>20.765999999999998</v>
      </c>
      <c r="S3448" s="8">
        <v>155420</v>
      </c>
      <c r="T3448">
        <v>6</v>
      </c>
      <c r="U3448" s="9">
        <v>13.647</v>
      </c>
      <c r="V3448" s="9">
        <v>13.727</v>
      </c>
      <c r="W3448" s="9">
        <v>12.647</v>
      </c>
      <c r="X3448" s="9">
        <v>13.525</v>
      </c>
      <c r="Y3448" s="9">
        <v>14.545999999999999</v>
      </c>
    </row>
    <row r="3449" spans="1:25" hidden="1" x14ac:dyDescent="0.3">
      <c r="A3449" t="s">
        <v>3595</v>
      </c>
      <c r="B3449" t="s">
        <v>3596</v>
      </c>
      <c r="C3449" t="s">
        <v>3728</v>
      </c>
      <c r="D3449" t="s">
        <v>114</v>
      </c>
      <c r="E3449" s="52">
        <f>Transportation!E3439/1000000</f>
        <v>5.3100000000000008E-6</v>
      </c>
      <c r="F3449" s="55">
        <f t="shared" si="380"/>
        <v>1.2837362637362652E-6</v>
      </c>
      <c r="G3449" s="57">
        <f t="shared" si="381"/>
        <v>1.2837362637362653E-7</v>
      </c>
      <c r="H3449" s="4">
        <f t="shared" si="382"/>
        <v>2.0423076923076946E-8</v>
      </c>
      <c r="I3449">
        <v>393300</v>
      </c>
      <c r="J3449">
        <f t="shared" si="383"/>
        <v>0.39916639016018313</v>
      </c>
      <c r="K3449" s="50">
        <f t="shared" si="384"/>
        <v>954.27043212702279</v>
      </c>
      <c r="L3449" s="53">
        <f t="shared" si="385"/>
        <v>3.4282141526586756</v>
      </c>
      <c r="M3449">
        <v>148</v>
      </c>
      <c r="N3449">
        <v>32.300000000000004</v>
      </c>
      <c r="O3449">
        <v>749</v>
      </c>
      <c r="P3449">
        <v>28.08</v>
      </c>
      <c r="Q3449">
        <v>-80.66</v>
      </c>
      <c r="R3449" s="7">
        <v>23.167000000000002</v>
      </c>
      <c r="S3449" s="8">
        <v>228590</v>
      </c>
      <c r="T3449">
        <v>8</v>
      </c>
      <c r="U3449" s="9">
        <v>11.491</v>
      </c>
      <c r="V3449" s="9">
        <v>10.831</v>
      </c>
      <c r="W3449" s="9">
        <v>10.826000000000001</v>
      </c>
      <c r="X3449" s="9">
        <v>11.284000000000001</v>
      </c>
      <c r="Y3449" s="9">
        <v>11.791</v>
      </c>
    </row>
    <row r="3450" spans="1:25" hidden="1" x14ac:dyDescent="0.3">
      <c r="A3450" t="s">
        <v>3595</v>
      </c>
      <c r="B3450" t="s">
        <v>3596</v>
      </c>
      <c r="C3450" t="s">
        <v>3708</v>
      </c>
      <c r="D3450" t="s">
        <v>114</v>
      </c>
      <c r="E3450" s="52">
        <f>Transportation!E3418/1000000</f>
        <v>5.2800000000000003E-6</v>
      </c>
      <c r="F3450" s="55">
        <f t="shared" si="380"/>
        <v>1.2764835164835179E-6</v>
      </c>
      <c r="G3450" s="57">
        <f t="shared" si="381"/>
        <v>1.276483516483518E-7</v>
      </c>
      <c r="H3450" s="4">
        <f t="shared" si="382"/>
        <v>2.0307692307692328E-8</v>
      </c>
      <c r="I3450">
        <v>153900</v>
      </c>
      <c r="J3450">
        <f t="shared" si="383"/>
        <v>1.0143286549707602</v>
      </c>
      <c r="K3450" s="50">
        <f t="shared" si="384"/>
        <v>373.41016909318284</v>
      </c>
      <c r="L3450" s="53">
        <f t="shared" si="385"/>
        <v>3.40884571111823</v>
      </c>
      <c r="M3450">
        <v>71.2</v>
      </c>
      <c r="N3450">
        <v>18.2</v>
      </c>
      <c r="O3450">
        <v>392</v>
      </c>
      <c r="P3450">
        <v>28.03</v>
      </c>
      <c r="Q3450">
        <v>-81.739999999999995</v>
      </c>
      <c r="R3450" s="7">
        <v>21.495999999999999</v>
      </c>
      <c r="S3450" s="8">
        <v>143920</v>
      </c>
      <c r="T3450">
        <v>6</v>
      </c>
      <c r="U3450" s="9">
        <v>11.323</v>
      </c>
      <c r="V3450" s="9">
        <v>11.179</v>
      </c>
      <c r="W3450" s="9">
        <v>10.316000000000001</v>
      </c>
      <c r="X3450" s="9">
        <v>11.182</v>
      </c>
      <c r="Y3450" s="9">
        <v>11.587999999999999</v>
      </c>
    </row>
    <row r="3451" spans="1:25" hidden="1" x14ac:dyDescent="0.3">
      <c r="A3451" t="s">
        <v>3595</v>
      </c>
      <c r="B3451" t="s">
        <v>3596</v>
      </c>
      <c r="C3451" t="s">
        <v>3614</v>
      </c>
      <c r="D3451" t="s">
        <v>114</v>
      </c>
      <c r="E3451" s="52">
        <f>Transportation!E3323/1000000</f>
        <v>5.2499999999999997E-6</v>
      </c>
      <c r="F3451" s="55">
        <f t="shared" si="380"/>
        <v>1.2692307692307705E-6</v>
      </c>
      <c r="G3451" s="57">
        <f t="shared" si="381"/>
        <v>1.2692307692307704E-7</v>
      </c>
      <c r="H3451" s="4">
        <f t="shared" si="382"/>
        <v>2.019230769230771E-8</v>
      </c>
      <c r="I3451">
        <v>243700</v>
      </c>
      <c r="J3451">
        <f t="shared" si="383"/>
        <v>0.63692334324989741</v>
      </c>
      <c r="K3451" s="50">
        <f t="shared" si="384"/>
        <v>591.29342565307763</v>
      </c>
      <c r="L3451" s="53">
        <f t="shared" si="385"/>
        <v>3.3894772695777862</v>
      </c>
      <c r="M3451">
        <v>54.400000000000006</v>
      </c>
      <c r="N3451">
        <v>33</v>
      </c>
      <c r="O3451">
        <v>932</v>
      </c>
      <c r="P3451">
        <v>41.68</v>
      </c>
      <c r="Q3451">
        <v>-70.22</v>
      </c>
      <c r="R3451" s="7">
        <v>28.222999999999999</v>
      </c>
      <c r="S3451">
        <v>60358</v>
      </c>
      <c r="T3451">
        <v>6</v>
      </c>
      <c r="U3451" s="9">
        <v>13.739000000000001</v>
      </c>
      <c r="V3451" s="9">
        <v>9.0845000000000002</v>
      </c>
      <c r="W3451" s="9">
        <v>12.747999999999999</v>
      </c>
      <c r="X3451" s="9">
        <v>13.199</v>
      </c>
      <c r="Y3451" s="9">
        <v>13.849</v>
      </c>
    </row>
    <row r="3452" spans="1:25" hidden="1" x14ac:dyDescent="0.3">
      <c r="A3452" t="s">
        <v>3595</v>
      </c>
      <c r="B3452" t="s">
        <v>3596</v>
      </c>
      <c r="C3452" t="s">
        <v>3771</v>
      </c>
      <c r="D3452" t="s">
        <v>114</v>
      </c>
      <c r="E3452" s="52">
        <f>Transportation!E3483/1000000</f>
        <v>5.2399999999999998E-6</v>
      </c>
      <c r="F3452" s="55">
        <f t="shared" si="380"/>
        <v>1.2668131868131881E-6</v>
      </c>
      <c r="G3452" s="57">
        <f t="shared" si="381"/>
        <v>1.266813186813188E-7</v>
      </c>
      <c r="H3452" s="4">
        <f t="shared" si="382"/>
        <v>2.0153846153846171E-8</v>
      </c>
      <c r="I3452">
        <v>105300</v>
      </c>
      <c r="J3452">
        <f t="shared" si="383"/>
        <v>1.4712494301994301</v>
      </c>
      <c r="K3452" s="50">
        <f t="shared" si="384"/>
        <v>255.49116832691456</v>
      </c>
      <c r="L3452" s="53">
        <f t="shared" si="385"/>
        <v>3.3830211223976376</v>
      </c>
      <c r="M3452">
        <v>76.900000000000006</v>
      </c>
      <c r="N3452">
        <v>12</v>
      </c>
      <c r="O3452">
        <v>260</v>
      </c>
      <c r="P3452">
        <v>40.57</v>
      </c>
      <c r="Q3452">
        <v>-122.38</v>
      </c>
      <c r="R3452" s="7">
        <v>21.62</v>
      </c>
      <c r="S3452" s="8">
        <v>109770</v>
      </c>
      <c r="T3452">
        <v>5</v>
      </c>
      <c r="U3452" s="9">
        <v>6.6025999999999998</v>
      </c>
      <c r="V3452" s="9">
        <v>6.3418999999999999</v>
      </c>
      <c r="W3452" s="9">
        <v>5.7676999999999996</v>
      </c>
      <c r="X3452" s="9">
        <v>6.0891999999999999</v>
      </c>
      <c r="Y3452" s="9">
        <v>6.7811000000000003</v>
      </c>
    </row>
    <row r="3453" spans="1:25" hidden="1" x14ac:dyDescent="0.3">
      <c r="A3453" t="s">
        <v>3595</v>
      </c>
      <c r="B3453" t="s">
        <v>3596</v>
      </c>
      <c r="C3453" t="s">
        <v>3779</v>
      </c>
      <c r="D3453" t="s">
        <v>114</v>
      </c>
      <c r="E3453" s="52">
        <f>Transportation!E3491/1000000</f>
        <v>5.2399999999999998E-6</v>
      </c>
      <c r="F3453" s="55">
        <f t="shared" si="380"/>
        <v>1.2668131868131881E-6</v>
      </c>
      <c r="G3453" s="57">
        <f t="shared" si="381"/>
        <v>1.266813186813188E-7</v>
      </c>
      <c r="H3453" s="4">
        <f t="shared" si="382"/>
        <v>2.0153846153846171E-8</v>
      </c>
      <c r="I3453">
        <v>143000</v>
      </c>
      <c r="J3453">
        <f t="shared" si="383"/>
        <v>1.0833745804195805</v>
      </c>
      <c r="K3453" s="50">
        <f t="shared" si="384"/>
        <v>346.96331501185927</v>
      </c>
      <c r="L3453" s="53">
        <f t="shared" si="385"/>
        <v>3.3830211223976376</v>
      </c>
      <c r="M3453">
        <v>50.7</v>
      </c>
      <c r="N3453">
        <v>20.100000000000001</v>
      </c>
      <c r="O3453">
        <v>472</v>
      </c>
      <c r="P3453">
        <v>35.950000000000003</v>
      </c>
      <c r="Q3453">
        <v>-77.81</v>
      </c>
      <c r="R3453" s="7">
        <v>23.484000000000002</v>
      </c>
      <c r="S3453">
        <v>66838</v>
      </c>
      <c r="T3453">
        <v>4</v>
      </c>
      <c r="U3453" s="9">
        <v>12.875999999999999</v>
      </c>
      <c r="V3453" s="9">
        <v>12.801</v>
      </c>
      <c r="W3453" s="9">
        <v>12.446</v>
      </c>
      <c r="X3453" s="9">
        <v>12.622</v>
      </c>
      <c r="Y3453" s="9">
        <v>12.949</v>
      </c>
    </row>
    <row r="3454" spans="1:25" hidden="1" x14ac:dyDescent="0.3">
      <c r="A3454" t="s">
        <v>3595</v>
      </c>
      <c r="B3454" t="s">
        <v>3596</v>
      </c>
      <c r="C3454" t="s">
        <v>3818</v>
      </c>
      <c r="D3454" t="s">
        <v>114</v>
      </c>
      <c r="E3454" s="52">
        <f>Transportation!E3533/1000000</f>
        <v>5.22E-6</v>
      </c>
      <c r="F3454" s="55">
        <f t="shared" si="380"/>
        <v>1.2619780219780234E-6</v>
      </c>
      <c r="G3454" s="57">
        <f t="shared" si="381"/>
        <v>1.2619780219780234E-7</v>
      </c>
      <c r="H3454" s="4">
        <f t="shared" si="382"/>
        <v>2.0076923076923096E-8</v>
      </c>
      <c r="I3454">
        <v>113400</v>
      </c>
      <c r="J3454">
        <f t="shared" si="383"/>
        <v>1.3609458333333333</v>
      </c>
      <c r="K3454" s="50">
        <f t="shared" si="384"/>
        <v>275.14433512129261</v>
      </c>
      <c r="L3454" s="53">
        <f t="shared" si="385"/>
        <v>3.370108828037341</v>
      </c>
      <c r="M3454">
        <v>61.400000000000006</v>
      </c>
      <c r="N3454">
        <v>14.5</v>
      </c>
      <c r="O3454">
        <v>323</v>
      </c>
      <c r="P3454">
        <v>43.1</v>
      </c>
      <c r="Q3454">
        <v>-75.25</v>
      </c>
      <c r="R3454" s="7">
        <v>22.341000000000001</v>
      </c>
      <c r="S3454" s="8">
        <v>128190</v>
      </c>
      <c r="T3454">
        <v>6</v>
      </c>
      <c r="U3454" s="9">
        <v>10.374000000000001</v>
      </c>
      <c r="V3454" s="9">
        <v>10.288</v>
      </c>
      <c r="W3454" s="9">
        <v>9.1857000000000006</v>
      </c>
      <c r="X3454" s="9">
        <v>10.367000000000001</v>
      </c>
      <c r="Y3454" s="9">
        <v>10.775</v>
      </c>
    </row>
    <row r="3455" spans="1:25" hidden="1" x14ac:dyDescent="0.3">
      <c r="A3455" t="s">
        <v>3595</v>
      </c>
      <c r="B3455" t="s">
        <v>3596</v>
      </c>
      <c r="C3455" t="s">
        <v>3801</v>
      </c>
      <c r="D3455" t="s">
        <v>114</v>
      </c>
      <c r="E3455" s="52">
        <f>Transportation!E3516/1000000</f>
        <v>5.2100000000000001E-6</v>
      </c>
      <c r="F3455" s="55">
        <f t="shared" si="380"/>
        <v>1.259560439560441E-6</v>
      </c>
      <c r="G3455" s="57">
        <f t="shared" si="381"/>
        <v>1.2595604395604409E-7</v>
      </c>
      <c r="H3455" s="4">
        <f t="shared" si="382"/>
        <v>2.003846153846156E-8</v>
      </c>
      <c r="I3455">
        <v>145100</v>
      </c>
      <c r="J3455">
        <f t="shared" si="383"/>
        <v>1.0615823828394211</v>
      </c>
      <c r="K3455" s="50">
        <f t="shared" si="384"/>
        <v>352.0585804770684</v>
      </c>
      <c r="L3455" s="53">
        <f t="shared" si="385"/>
        <v>3.3636526808571934</v>
      </c>
      <c r="M3455">
        <v>64.100000000000009</v>
      </c>
      <c r="N3455">
        <v>18.100000000000001</v>
      </c>
      <c r="O3455">
        <v>414</v>
      </c>
      <c r="P3455">
        <v>34.96</v>
      </c>
      <c r="Q3455">
        <v>-81.97</v>
      </c>
      <c r="R3455" s="7">
        <v>22.873000000000001</v>
      </c>
      <c r="S3455" s="8">
        <v>132980</v>
      </c>
      <c r="T3455">
        <v>5</v>
      </c>
      <c r="U3455" s="9">
        <v>13.048</v>
      </c>
      <c r="V3455" s="9">
        <v>13.019</v>
      </c>
      <c r="W3455" s="9">
        <v>12.597</v>
      </c>
      <c r="X3455" s="9">
        <v>12.898999999999999</v>
      </c>
      <c r="Y3455" s="9">
        <v>13.048999999999999</v>
      </c>
    </row>
    <row r="3456" spans="1:25" hidden="1" x14ac:dyDescent="0.3">
      <c r="A3456" t="s">
        <v>3595</v>
      </c>
      <c r="B3456" t="s">
        <v>3596</v>
      </c>
      <c r="C3456" t="s">
        <v>3793</v>
      </c>
      <c r="D3456" t="s">
        <v>114</v>
      </c>
      <c r="E3456" s="52">
        <f>Transportation!E3508/1000000</f>
        <v>5.1599999999999997E-6</v>
      </c>
      <c r="F3456" s="55">
        <f t="shared" si="380"/>
        <v>1.2474725274725287E-6</v>
      </c>
      <c r="G3456" s="57">
        <f t="shared" si="381"/>
        <v>1.2474725274725288E-7</v>
      </c>
      <c r="H3456" s="4">
        <f t="shared" si="382"/>
        <v>1.9846153846153863E-8</v>
      </c>
      <c r="I3456">
        <v>125500</v>
      </c>
      <c r="J3456">
        <f t="shared" si="383"/>
        <v>1.2155962948207171</v>
      </c>
      <c r="K3456" s="50">
        <f t="shared" si="384"/>
        <v>304.50276946844991</v>
      </c>
      <c r="L3456" s="53">
        <f t="shared" si="385"/>
        <v>3.3313719449564521</v>
      </c>
      <c r="M3456">
        <v>50.800000000000004</v>
      </c>
      <c r="N3456">
        <v>17.600000000000001</v>
      </c>
      <c r="O3456">
        <v>429</v>
      </c>
      <c r="P3456">
        <v>36.590000000000003</v>
      </c>
      <c r="Q3456">
        <v>-121.89</v>
      </c>
      <c r="R3456" s="7">
        <v>24.350999999999999</v>
      </c>
      <c r="S3456">
        <v>52778</v>
      </c>
      <c r="T3456">
        <v>5</v>
      </c>
      <c r="U3456" s="9">
        <v>10.206</v>
      </c>
      <c r="V3456" s="9">
        <v>2.1137000000000001</v>
      </c>
      <c r="W3456" s="9">
        <v>9.2888999999999999</v>
      </c>
      <c r="X3456" s="9">
        <v>9.7513000000000005</v>
      </c>
      <c r="Y3456" s="9">
        <v>10.214</v>
      </c>
    </row>
    <row r="3457" spans="1:25" hidden="1" x14ac:dyDescent="0.3">
      <c r="A3457" t="s">
        <v>3595</v>
      </c>
      <c r="B3457" t="s">
        <v>3596</v>
      </c>
      <c r="C3457" t="s">
        <v>3711</v>
      </c>
      <c r="D3457" t="s">
        <v>114</v>
      </c>
      <c r="E3457" s="52">
        <f>Transportation!E3421/1000000</f>
        <v>5.1500000000000007E-6</v>
      </c>
      <c r="F3457" s="55">
        <f t="shared" si="380"/>
        <v>1.2450549450549465E-6</v>
      </c>
      <c r="G3457" s="57">
        <f t="shared" si="381"/>
        <v>1.2450549450549466E-7</v>
      </c>
      <c r="H3457" s="4">
        <f t="shared" si="382"/>
        <v>1.980769230769233E-8</v>
      </c>
      <c r="I3457">
        <v>300000</v>
      </c>
      <c r="J3457">
        <f t="shared" si="383"/>
        <v>0.50753893750000012</v>
      </c>
      <c r="K3457" s="50">
        <f t="shared" si="384"/>
        <v>727.89506645844608</v>
      </c>
      <c r="L3457" s="53">
        <f t="shared" si="385"/>
        <v>3.3249157977763049</v>
      </c>
      <c r="M3457">
        <v>148</v>
      </c>
      <c r="N3457">
        <v>24.700000000000003</v>
      </c>
      <c r="O3457">
        <v>560</v>
      </c>
      <c r="P3457">
        <v>42.72</v>
      </c>
      <c r="Q3457">
        <v>-84.54</v>
      </c>
      <c r="R3457" s="7">
        <v>22.675000000000001</v>
      </c>
      <c r="S3457" s="8">
        <v>291930</v>
      </c>
      <c r="T3457">
        <v>8</v>
      </c>
      <c r="U3457" s="9">
        <v>14.462</v>
      </c>
      <c r="V3457" s="9">
        <v>14.166</v>
      </c>
      <c r="W3457" s="9">
        <v>12.647</v>
      </c>
      <c r="X3457" s="9">
        <v>13.699</v>
      </c>
      <c r="Y3457" s="9">
        <v>14.744999999999999</v>
      </c>
    </row>
    <row r="3458" spans="1:25" hidden="1" x14ac:dyDescent="0.3">
      <c r="A3458" t="s">
        <v>3595</v>
      </c>
      <c r="B3458" t="s">
        <v>3596</v>
      </c>
      <c r="C3458" t="s">
        <v>3673</v>
      </c>
      <c r="D3458" t="s">
        <v>114</v>
      </c>
      <c r="E3458" s="52">
        <f>Transportation!E3382/1000000</f>
        <v>5.1100000000000002E-6</v>
      </c>
      <c r="F3458" s="55">
        <f t="shared" si="380"/>
        <v>1.2353846153846168E-6</v>
      </c>
      <c r="G3458" s="57">
        <f t="shared" si="381"/>
        <v>1.2353846153846166E-7</v>
      </c>
      <c r="H3458" s="4">
        <f t="shared" si="382"/>
        <v>1.9653846153846173E-8</v>
      </c>
      <c r="I3458">
        <v>152700</v>
      </c>
      <c r="J3458">
        <f t="shared" si="383"/>
        <v>0.98938484774066804</v>
      </c>
      <c r="K3458" s="50">
        <f t="shared" si="384"/>
        <v>370.49858882734907</v>
      </c>
      <c r="L3458" s="53">
        <f t="shared" si="385"/>
        <v>3.2990912090557116</v>
      </c>
      <c r="M3458">
        <v>43.2</v>
      </c>
      <c r="N3458">
        <v>23.200000000000003</v>
      </c>
      <c r="O3458">
        <v>596</v>
      </c>
      <c r="P3458">
        <v>30.43</v>
      </c>
      <c r="Q3458">
        <v>-86.64</v>
      </c>
      <c r="R3458" s="7">
        <v>25.645</v>
      </c>
      <c r="S3458">
        <v>76768</v>
      </c>
      <c r="T3458">
        <v>5</v>
      </c>
      <c r="U3458" s="9">
        <v>10.978999999999999</v>
      </c>
      <c r="V3458" s="9">
        <v>10.404</v>
      </c>
      <c r="W3458" s="9">
        <v>10.725</v>
      </c>
      <c r="X3458" s="9">
        <v>10.978999999999999</v>
      </c>
      <c r="Y3458" s="9">
        <v>11.132</v>
      </c>
    </row>
    <row r="3459" spans="1:25" hidden="1" x14ac:dyDescent="0.3">
      <c r="A3459" t="s">
        <v>3595</v>
      </c>
      <c r="B3459" t="s">
        <v>3596</v>
      </c>
      <c r="C3459" t="s">
        <v>3712</v>
      </c>
      <c r="D3459" t="s">
        <v>114</v>
      </c>
      <c r="E3459" s="52">
        <f>Transportation!E3422/1000000</f>
        <v>5.0600000000000007E-6</v>
      </c>
      <c r="F3459" s="55">
        <f t="shared" si="380"/>
        <v>1.2232967032967046E-6</v>
      </c>
      <c r="G3459" s="57">
        <f t="shared" si="381"/>
        <v>1.2232967032967047E-7</v>
      </c>
      <c r="H3459" s="4">
        <f t="shared" si="382"/>
        <v>1.9461538461538483E-8</v>
      </c>
      <c r="I3459">
        <v>175600</v>
      </c>
      <c r="J3459">
        <f t="shared" si="383"/>
        <v>0.85194076025056953</v>
      </c>
      <c r="K3459" s="50">
        <f t="shared" si="384"/>
        <v>426.06124556701042</v>
      </c>
      <c r="L3459" s="53">
        <f t="shared" si="385"/>
        <v>3.2668104731549708</v>
      </c>
      <c r="M3459">
        <v>42.7</v>
      </c>
      <c r="N3459">
        <v>26.900000000000002</v>
      </c>
      <c r="O3459">
        <v>630</v>
      </c>
      <c r="P3459">
        <v>27.54</v>
      </c>
      <c r="Q3459">
        <v>-99.48</v>
      </c>
      <c r="R3459" s="7">
        <v>23.465</v>
      </c>
      <c r="S3459" s="8">
        <v>186790</v>
      </c>
      <c r="T3459">
        <v>3</v>
      </c>
      <c r="U3459" s="9">
        <v>11.038</v>
      </c>
      <c r="V3459" s="9">
        <v>11.089</v>
      </c>
      <c r="W3459" s="9">
        <v>11.03</v>
      </c>
      <c r="X3459" s="9">
        <v>11.03</v>
      </c>
      <c r="Y3459" s="9">
        <v>11.436</v>
      </c>
    </row>
    <row r="3460" spans="1:25" hidden="1" x14ac:dyDescent="0.3">
      <c r="A3460" t="s">
        <v>3595</v>
      </c>
      <c r="B3460" t="s">
        <v>3596</v>
      </c>
      <c r="C3460" t="s">
        <v>3787</v>
      </c>
      <c r="D3460" t="s">
        <v>114</v>
      </c>
      <c r="E3460" s="52">
        <f>Transportation!E3500/1000000</f>
        <v>4.9900000000000005E-6</v>
      </c>
      <c r="F3460" s="55">
        <f t="shared" si="380"/>
        <v>1.2063736263736278E-6</v>
      </c>
      <c r="G3460" s="57">
        <f t="shared" si="381"/>
        <v>1.2063736263736277E-7</v>
      </c>
      <c r="H3460" s="4">
        <f t="shared" si="382"/>
        <v>1.9192307692307711E-8</v>
      </c>
      <c r="I3460">
        <v>196300</v>
      </c>
      <c r="J3460">
        <f t="shared" si="383"/>
        <v>0.75155996561385641</v>
      </c>
      <c r="K3460" s="50">
        <f t="shared" si="384"/>
        <v>476.28600515264321</v>
      </c>
      <c r="L3460" s="53">
        <f t="shared" si="385"/>
        <v>3.2216174428939337</v>
      </c>
      <c r="M3460">
        <v>82.800000000000011</v>
      </c>
      <c r="N3460">
        <v>21.6</v>
      </c>
      <c r="O3460">
        <v>497</v>
      </c>
      <c r="P3460">
        <v>34.43</v>
      </c>
      <c r="Q3460">
        <v>-119.78</v>
      </c>
      <c r="R3460" s="7">
        <v>23.033000000000001</v>
      </c>
      <c r="S3460" s="8">
        <v>159000</v>
      </c>
      <c r="T3460">
        <v>5</v>
      </c>
      <c r="U3460" s="9">
        <v>10.398999999999999</v>
      </c>
      <c r="V3460" s="9">
        <v>9.9149999999999991</v>
      </c>
      <c r="W3460" s="9">
        <v>10.06</v>
      </c>
      <c r="X3460" s="9">
        <v>10.163</v>
      </c>
      <c r="Y3460" s="9">
        <v>10.52</v>
      </c>
    </row>
    <row r="3461" spans="1:25" hidden="1" x14ac:dyDescent="0.3">
      <c r="A3461" t="s">
        <v>3595</v>
      </c>
      <c r="B3461" t="s">
        <v>3596</v>
      </c>
      <c r="C3461" t="s">
        <v>3688</v>
      </c>
      <c r="D3461" t="s">
        <v>114</v>
      </c>
      <c r="E3461" s="52">
        <f>Transportation!E3397/1000000</f>
        <v>4.9800000000000006E-6</v>
      </c>
      <c r="F3461" s="55">
        <f t="shared" si="380"/>
        <v>1.2039560439560454E-6</v>
      </c>
      <c r="G3461" s="57">
        <f t="shared" si="381"/>
        <v>1.2039560439560452E-7</v>
      </c>
      <c r="H3461" s="4">
        <f t="shared" si="382"/>
        <v>1.9153846153846175E-8</v>
      </c>
      <c r="I3461">
        <v>132900</v>
      </c>
      <c r="J3461">
        <f t="shared" si="383"/>
        <v>1.1078673250564337</v>
      </c>
      <c r="K3461" s="50">
        <f t="shared" si="384"/>
        <v>322.45751444109158</v>
      </c>
      <c r="L3461" s="53">
        <f t="shared" si="385"/>
        <v>3.2151612957137861</v>
      </c>
      <c r="M3461">
        <v>55.400000000000006</v>
      </c>
      <c r="N3461">
        <v>17.900000000000002</v>
      </c>
      <c r="O3461">
        <v>443</v>
      </c>
      <c r="P3461">
        <v>35.96</v>
      </c>
      <c r="Q3461">
        <v>-80.010000000000005</v>
      </c>
      <c r="R3461" s="7">
        <v>24.808</v>
      </c>
      <c r="S3461" s="8">
        <v>147070</v>
      </c>
      <c r="T3461">
        <v>4</v>
      </c>
      <c r="U3461" s="9">
        <v>14.067</v>
      </c>
      <c r="V3461" s="9">
        <v>14.175000000000001</v>
      </c>
      <c r="W3461" s="9">
        <v>13.949</v>
      </c>
      <c r="X3461" s="9">
        <v>14.422000000000001</v>
      </c>
      <c r="Y3461" s="9">
        <v>14.992000000000001</v>
      </c>
    </row>
    <row r="3462" spans="1:25" hidden="1" x14ac:dyDescent="0.3">
      <c r="A3462" t="s">
        <v>3595</v>
      </c>
      <c r="B3462" t="s">
        <v>3596</v>
      </c>
      <c r="C3462" t="s">
        <v>3736</v>
      </c>
      <c r="D3462" t="s">
        <v>114</v>
      </c>
      <c r="E3462" s="52">
        <f>Transportation!E3447/1000000</f>
        <v>4.8899999999999998E-6</v>
      </c>
      <c r="F3462" s="55">
        <f t="shared" si="380"/>
        <v>1.1821978021978033E-6</v>
      </c>
      <c r="G3462" s="57">
        <f t="shared" si="381"/>
        <v>1.1821978021978033E-7</v>
      </c>
      <c r="H3462" s="4">
        <f t="shared" si="382"/>
        <v>1.8807692307692325E-8</v>
      </c>
      <c r="I3462">
        <v>113800</v>
      </c>
      <c r="J3462">
        <f t="shared" si="383"/>
        <v>1.2704278009666079</v>
      </c>
      <c r="K3462" s="50">
        <f t="shared" si="384"/>
        <v>276.11486187657056</v>
      </c>
      <c r="L3462" s="53">
        <f t="shared" si="385"/>
        <v>3.1570559710924515</v>
      </c>
      <c r="M3462">
        <v>69.600000000000009</v>
      </c>
      <c r="N3462">
        <v>13.600000000000001</v>
      </c>
      <c r="O3462">
        <v>330</v>
      </c>
      <c r="P3462">
        <v>32.51</v>
      </c>
      <c r="Q3462">
        <v>-92.12</v>
      </c>
      <c r="R3462" s="7">
        <v>24.175000000000001</v>
      </c>
      <c r="S3462" s="8">
        <v>116350</v>
      </c>
      <c r="T3462">
        <v>6</v>
      </c>
      <c r="U3462" s="9">
        <v>11.779</v>
      </c>
      <c r="V3462" s="9">
        <v>11.792</v>
      </c>
      <c r="W3462" s="9">
        <v>11.081</v>
      </c>
      <c r="X3462" s="9">
        <v>11.689</v>
      </c>
      <c r="Y3462" s="9">
        <v>11.942</v>
      </c>
    </row>
    <row r="3463" spans="1:25" hidden="1" x14ac:dyDescent="0.3">
      <c r="A3463" t="s">
        <v>3595</v>
      </c>
      <c r="B3463" t="s">
        <v>3596</v>
      </c>
      <c r="C3463" t="s">
        <v>3697</v>
      </c>
      <c r="D3463" t="s">
        <v>114</v>
      </c>
      <c r="E3463" s="52">
        <f>Transportation!E3406/1000000</f>
        <v>4.8600000000000001E-6</v>
      </c>
      <c r="F3463" s="55">
        <f t="shared" si="380"/>
        <v>1.1749450549450562E-6</v>
      </c>
      <c r="G3463" s="57">
        <f t="shared" si="381"/>
        <v>1.1749450549450562E-7</v>
      </c>
      <c r="H3463" s="4">
        <f t="shared" si="382"/>
        <v>1.869230769230771E-8</v>
      </c>
      <c r="I3463">
        <v>882300</v>
      </c>
      <c r="J3463">
        <f t="shared" si="383"/>
        <v>0.1628558568514111</v>
      </c>
      <c r="K3463" s="50">
        <f t="shared" si="384"/>
        <v>2140.7393904542901</v>
      </c>
      <c r="L3463" s="53">
        <f t="shared" si="385"/>
        <v>3.1376875295520081</v>
      </c>
      <c r="M3463">
        <v>301</v>
      </c>
      <c r="N3463">
        <v>50.900000000000006</v>
      </c>
      <c r="O3463">
        <v>1260</v>
      </c>
      <c r="P3463">
        <v>30.31</v>
      </c>
      <c r="Q3463">
        <v>-81.63</v>
      </c>
      <c r="R3463" s="7">
        <v>24.762</v>
      </c>
      <c r="S3463" s="8">
        <v>783120</v>
      </c>
      <c r="T3463">
        <v>14</v>
      </c>
      <c r="U3463" s="9">
        <v>13.207000000000001</v>
      </c>
      <c r="V3463" s="9">
        <v>13.114000000000001</v>
      </c>
      <c r="W3463" s="9">
        <v>11.233000000000001</v>
      </c>
      <c r="X3463" s="9">
        <v>12.823</v>
      </c>
      <c r="Y3463" s="9">
        <v>13.999000000000001</v>
      </c>
    </row>
    <row r="3464" spans="1:25" hidden="1" x14ac:dyDescent="0.3">
      <c r="A3464" t="s">
        <v>3595</v>
      </c>
      <c r="B3464" t="s">
        <v>3596</v>
      </c>
      <c r="C3464" t="s">
        <v>3730</v>
      </c>
      <c r="D3464" t="s">
        <v>114</v>
      </c>
      <c r="E3464" s="52">
        <f>Transportation!E3441/1000000</f>
        <v>4.7999999999999998E-6</v>
      </c>
      <c r="F3464" s="55">
        <f t="shared" si="380"/>
        <v>1.1604395604395617E-6</v>
      </c>
      <c r="G3464" s="57">
        <f t="shared" si="381"/>
        <v>1.1604395604395616E-7</v>
      </c>
      <c r="H3464" s="4">
        <f t="shared" si="382"/>
        <v>1.8461538461538477E-8</v>
      </c>
      <c r="I3464">
        <v>110500</v>
      </c>
      <c r="J3464">
        <f t="shared" si="383"/>
        <v>1.2842877828054298</v>
      </c>
      <c r="K3464" s="50">
        <f t="shared" si="384"/>
        <v>268.10801614552764</v>
      </c>
      <c r="L3464" s="53">
        <f t="shared" si="385"/>
        <v>3.0989506464711187</v>
      </c>
      <c r="M3464">
        <v>50.5</v>
      </c>
      <c r="N3464">
        <v>15.5</v>
      </c>
      <c r="O3464">
        <v>353</v>
      </c>
      <c r="P3464">
        <v>37.31</v>
      </c>
      <c r="Q3464">
        <v>-120.48</v>
      </c>
      <c r="R3464" s="7">
        <v>22.69</v>
      </c>
      <c r="S3464">
        <v>97510</v>
      </c>
      <c r="T3464">
        <v>6</v>
      </c>
      <c r="U3464" s="9">
        <v>12.930999999999999</v>
      </c>
      <c r="V3464" s="9">
        <v>12.997</v>
      </c>
      <c r="W3464" s="9">
        <v>11.74</v>
      </c>
      <c r="X3464" s="9">
        <v>12.848000000000001</v>
      </c>
      <c r="Y3464" s="9">
        <v>13.648999999999999</v>
      </c>
    </row>
    <row r="3465" spans="1:25" hidden="1" x14ac:dyDescent="0.3">
      <c r="A3465" t="s">
        <v>3595</v>
      </c>
      <c r="B3465" t="s">
        <v>3596</v>
      </c>
      <c r="C3465" t="s">
        <v>3661</v>
      </c>
      <c r="D3465" t="s">
        <v>114</v>
      </c>
      <c r="E3465" s="52">
        <f>Transportation!E3370/1000000</f>
        <v>4.7500000000000003E-6</v>
      </c>
      <c r="F3465" s="55">
        <f t="shared" si="380"/>
        <v>1.1483516483516496E-6</v>
      </c>
      <c r="G3465" s="57">
        <f t="shared" si="381"/>
        <v>1.1483516483516497E-7</v>
      </c>
      <c r="H3465" s="4">
        <f t="shared" si="382"/>
        <v>1.8269230769230787E-8</v>
      </c>
      <c r="I3465">
        <v>194800</v>
      </c>
      <c r="J3465">
        <f t="shared" si="383"/>
        <v>0.72092161832648871</v>
      </c>
      <c r="K3465" s="50">
        <f t="shared" si="384"/>
        <v>472.64652982035096</v>
      </c>
      <c r="L3465" s="53">
        <f t="shared" si="385"/>
        <v>3.0666699105703774</v>
      </c>
      <c r="M3465">
        <v>126</v>
      </c>
      <c r="N3465">
        <v>17.400000000000002</v>
      </c>
      <c r="O3465">
        <v>427</v>
      </c>
      <c r="P3465">
        <v>42.1</v>
      </c>
      <c r="Q3465">
        <v>-80.11</v>
      </c>
      <c r="R3465" s="7">
        <v>24.538</v>
      </c>
      <c r="S3465" s="8">
        <v>203250</v>
      </c>
      <c r="T3465">
        <v>7</v>
      </c>
      <c r="U3465" s="9">
        <v>13.896000000000001</v>
      </c>
      <c r="V3465" s="9">
        <v>13.756</v>
      </c>
      <c r="W3465" s="9">
        <v>13.249000000000001</v>
      </c>
      <c r="X3465" s="9">
        <v>13.4</v>
      </c>
      <c r="Y3465" s="9">
        <v>14.794</v>
      </c>
    </row>
    <row r="3466" spans="1:25" hidden="1" x14ac:dyDescent="0.3">
      <c r="A3466" t="s">
        <v>3595</v>
      </c>
      <c r="B3466" t="s">
        <v>3596</v>
      </c>
      <c r="C3466" t="s">
        <v>3667</v>
      </c>
      <c r="D3466" t="s">
        <v>114</v>
      </c>
      <c r="E3466" s="52">
        <f>Transportation!E3376/1000000</f>
        <v>4.7099999999999998E-6</v>
      </c>
      <c r="F3466" s="55">
        <f t="shared" si="380"/>
        <v>1.1386813186813198E-6</v>
      </c>
      <c r="G3466" s="57">
        <f t="shared" si="381"/>
        <v>1.1386813186813198E-7</v>
      </c>
      <c r="H3466" s="4">
        <f t="shared" si="382"/>
        <v>1.8115384615384634E-8</v>
      </c>
      <c r="I3466">
        <v>276400</v>
      </c>
      <c r="J3466">
        <f t="shared" si="383"/>
        <v>0.50380939308972494</v>
      </c>
      <c r="K3466" s="50">
        <f t="shared" si="384"/>
        <v>670.63398789704831</v>
      </c>
      <c r="L3466" s="53">
        <f t="shared" si="385"/>
        <v>3.0408453218497842</v>
      </c>
      <c r="M3466">
        <v>218</v>
      </c>
      <c r="N3466">
        <v>18.7</v>
      </c>
      <c r="O3466">
        <v>460</v>
      </c>
      <c r="P3466">
        <v>35.08</v>
      </c>
      <c r="Q3466">
        <v>-78.95</v>
      </c>
      <c r="R3466" s="7">
        <v>24.559000000000001</v>
      </c>
      <c r="S3466" s="8">
        <v>288680</v>
      </c>
      <c r="T3466">
        <v>9</v>
      </c>
      <c r="U3466" s="9">
        <v>14.227</v>
      </c>
      <c r="V3466" s="9">
        <v>13.648</v>
      </c>
      <c r="W3466" s="9">
        <v>12.396000000000001</v>
      </c>
      <c r="X3466" s="9">
        <v>13.099</v>
      </c>
      <c r="Y3466" s="9">
        <v>14.397</v>
      </c>
    </row>
    <row r="3467" spans="1:25" hidden="1" x14ac:dyDescent="0.3">
      <c r="A3467" t="s">
        <v>3595</v>
      </c>
      <c r="B3467" t="s">
        <v>3596</v>
      </c>
      <c r="C3467" t="s">
        <v>3675</v>
      </c>
      <c r="D3467" t="s">
        <v>114</v>
      </c>
      <c r="E3467" s="52">
        <f>Transportation!E3384/1000000</f>
        <v>4.6700000000000002E-6</v>
      </c>
      <c r="F3467" s="55">
        <f t="shared" si="380"/>
        <v>1.1290109890109903E-6</v>
      </c>
      <c r="G3467" s="57">
        <f t="shared" si="381"/>
        <v>1.1290109890109902E-7</v>
      </c>
      <c r="H3467" s="4">
        <f t="shared" si="382"/>
        <v>1.796153846153848E-8</v>
      </c>
      <c r="I3467">
        <v>119100</v>
      </c>
      <c r="J3467">
        <f t="shared" si="383"/>
        <v>1.1592804471032745</v>
      </c>
      <c r="K3467" s="50">
        <f t="shared" si="384"/>
        <v>288.97434138400308</v>
      </c>
      <c r="L3467" s="53">
        <f t="shared" si="385"/>
        <v>3.0150207331291923</v>
      </c>
      <c r="M3467">
        <v>42.5</v>
      </c>
      <c r="N3467">
        <v>18.3</v>
      </c>
      <c r="O3467">
        <v>493</v>
      </c>
      <c r="P3467">
        <v>39.409999999999997</v>
      </c>
      <c r="Q3467">
        <v>-77.42</v>
      </c>
      <c r="R3467" s="7">
        <v>26.992999999999999</v>
      </c>
      <c r="S3467" s="8">
        <v>107920</v>
      </c>
      <c r="T3467">
        <v>4</v>
      </c>
      <c r="U3467" s="9">
        <v>14.86</v>
      </c>
      <c r="V3467" s="9">
        <v>14.773999999999999</v>
      </c>
      <c r="W3467" s="9">
        <v>14.496</v>
      </c>
      <c r="X3467" s="9">
        <v>14.769</v>
      </c>
      <c r="Y3467" s="9">
        <v>14.893000000000001</v>
      </c>
    </row>
    <row r="3468" spans="1:25" hidden="1" x14ac:dyDescent="0.3">
      <c r="A3468" t="s">
        <v>3595</v>
      </c>
      <c r="B3468" t="s">
        <v>3596</v>
      </c>
      <c r="C3468" t="s">
        <v>3756</v>
      </c>
      <c r="D3468" t="s">
        <v>114</v>
      </c>
      <c r="E3468" s="52">
        <f>Transportation!E3468/1000000</f>
        <v>4.6700000000000002E-6</v>
      </c>
      <c r="F3468" s="55">
        <f t="shared" si="380"/>
        <v>1.1290109890109903E-6</v>
      </c>
      <c r="G3468" s="57">
        <f t="shared" si="381"/>
        <v>1.1290109890109902E-7</v>
      </c>
      <c r="H3468" s="4">
        <f t="shared" si="382"/>
        <v>1.796153846153848E-8</v>
      </c>
      <c r="I3468">
        <v>247200</v>
      </c>
      <c r="J3468">
        <f t="shared" si="383"/>
        <v>0.55853681735436889</v>
      </c>
      <c r="K3468" s="50">
        <f t="shared" si="384"/>
        <v>599.78553476175955</v>
      </c>
      <c r="L3468" s="53">
        <f t="shared" si="385"/>
        <v>3.0150207331291923</v>
      </c>
      <c r="M3468">
        <v>131</v>
      </c>
      <c r="N3468">
        <v>21.6</v>
      </c>
      <c r="O3468">
        <v>575</v>
      </c>
      <c r="P3468">
        <v>40.71</v>
      </c>
      <c r="Q3468">
        <v>-89.61</v>
      </c>
      <c r="R3468" s="7">
        <v>26.585000000000001</v>
      </c>
      <c r="S3468" s="8">
        <v>187430</v>
      </c>
      <c r="T3468">
        <v>6</v>
      </c>
      <c r="U3468" s="9">
        <v>12.816000000000001</v>
      </c>
      <c r="V3468" s="9">
        <v>12.833</v>
      </c>
      <c r="W3468" s="9">
        <v>12.093999999999999</v>
      </c>
      <c r="X3468" s="9">
        <v>12.773</v>
      </c>
      <c r="Y3468" s="9">
        <v>13.099</v>
      </c>
    </row>
    <row r="3469" spans="1:25" hidden="1" x14ac:dyDescent="0.3">
      <c r="A3469" t="s">
        <v>3595</v>
      </c>
      <c r="B3469" t="s">
        <v>3596</v>
      </c>
      <c r="C3469" t="s">
        <v>3629</v>
      </c>
      <c r="D3469" t="s">
        <v>114</v>
      </c>
      <c r="E3469" s="52">
        <f>Transportation!E3338/1000000</f>
        <v>4.6000000000000009E-6</v>
      </c>
      <c r="F3469" s="55">
        <f t="shared" si="380"/>
        <v>1.1120879120879134E-6</v>
      </c>
      <c r="G3469" s="57">
        <f t="shared" si="381"/>
        <v>1.1120879120879134E-7</v>
      </c>
      <c r="H3469" s="4">
        <f t="shared" si="382"/>
        <v>1.7692307692307711E-8</v>
      </c>
      <c r="I3469">
        <v>105400</v>
      </c>
      <c r="J3469">
        <f t="shared" si="383"/>
        <v>1.2903294592030363</v>
      </c>
      <c r="K3469" s="50">
        <f t="shared" si="384"/>
        <v>255.73380001573406</v>
      </c>
      <c r="L3469" s="53">
        <f t="shared" si="385"/>
        <v>2.9698277028681561</v>
      </c>
      <c r="M3469">
        <v>44.6</v>
      </c>
      <c r="N3469">
        <v>15.8</v>
      </c>
      <c r="O3469">
        <v>428</v>
      </c>
      <c r="P3469">
        <v>44.48</v>
      </c>
      <c r="Q3469">
        <v>-73.17</v>
      </c>
      <c r="R3469" s="7">
        <v>27.148</v>
      </c>
      <c r="S3469" s="8">
        <v>102530</v>
      </c>
      <c r="T3469">
        <v>5</v>
      </c>
      <c r="U3469" s="9">
        <v>8.0427999999999997</v>
      </c>
      <c r="V3469" s="9">
        <v>8.01</v>
      </c>
      <c r="W3469" s="9">
        <v>7.3091999999999997</v>
      </c>
      <c r="X3469" s="9">
        <v>8.0433000000000003</v>
      </c>
      <c r="Y3469" s="9">
        <v>8.1997999999999998</v>
      </c>
    </row>
    <row r="3470" spans="1:25" hidden="1" x14ac:dyDescent="0.3">
      <c r="A3470" t="s">
        <v>3595</v>
      </c>
      <c r="B3470" t="s">
        <v>3596</v>
      </c>
      <c r="C3470" t="s">
        <v>3695</v>
      </c>
      <c r="D3470" t="s">
        <v>114</v>
      </c>
      <c r="E3470" s="52">
        <f>Transportation!E3404/1000000</f>
        <v>4.6000000000000009E-6</v>
      </c>
      <c r="F3470" s="55">
        <f t="shared" si="380"/>
        <v>1.1120879120879134E-6</v>
      </c>
      <c r="G3470" s="57">
        <f t="shared" si="381"/>
        <v>1.1120879120879134E-7</v>
      </c>
      <c r="H3470" s="4">
        <f t="shared" si="382"/>
        <v>1.7692307692307711E-8</v>
      </c>
      <c r="I3470">
        <v>254900</v>
      </c>
      <c r="J3470">
        <f t="shared" si="383"/>
        <v>0.53354540996469213</v>
      </c>
      <c r="K3470" s="50">
        <f t="shared" si="384"/>
        <v>618.46817480085963</v>
      </c>
      <c r="L3470" s="53">
        <f t="shared" si="385"/>
        <v>2.9698277028681557</v>
      </c>
      <c r="M3470">
        <v>183</v>
      </c>
      <c r="N3470">
        <v>18.8</v>
      </c>
      <c r="O3470">
        <v>457</v>
      </c>
      <c r="P3470">
        <v>33.76</v>
      </c>
      <c r="Q3470">
        <v>-116.4</v>
      </c>
      <c r="R3470" s="7">
        <v>24.27</v>
      </c>
      <c r="S3470" s="8">
        <v>256510</v>
      </c>
      <c r="T3470">
        <v>11</v>
      </c>
      <c r="U3470" s="9">
        <v>13.29</v>
      </c>
      <c r="V3470" s="9">
        <v>13.137</v>
      </c>
      <c r="W3470" s="9">
        <v>11.436</v>
      </c>
      <c r="X3470" s="9">
        <v>12.747999999999999</v>
      </c>
      <c r="Y3470" s="9">
        <v>13.798999999999999</v>
      </c>
    </row>
    <row r="3471" spans="1:25" hidden="1" x14ac:dyDescent="0.3">
      <c r="A3471" t="s">
        <v>3595</v>
      </c>
      <c r="B3471" t="s">
        <v>3596</v>
      </c>
      <c r="C3471" t="s">
        <v>3762</v>
      </c>
      <c r="D3471" t="s">
        <v>114</v>
      </c>
      <c r="E3471" s="52">
        <f>Transportation!E3473/1000000</f>
        <v>4.5900000000000001E-6</v>
      </c>
      <c r="F3471" s="55">
        <f t="shared" si="380"/>
        <v>1.1096703296703308E-6</v>
      </c>
      <c r="G3471" s="57">
        <f t="shared" si="381"/>
        <v>1.1096703296703308E-7</v>
      </c>
      <c r="H3471" s="4">
        <f t="shared" si="382"/>
        <v>1.7653846153846172E-8</v>
      </c>
      <c r="I3471">
        <v>188100</v>
      </c>
      <c r="J3471">
        <f t="shared" si="383"/>
        <v>0.72145173444976085</v>
      </c>
      <c r="K3471" s="50">
        <f t="shared" si="384"/>
        <v>456.39020666944566</v>
      </c>
      <c r="L3471" s="53">
        <f t="shared" si="385"/>
        <v>2.9633715556880076</v>
      </c>
      <c r="M3471">
        <v>110</v>
      </c>
      <c r="N3471">
        <v>17.900000000000002</v>
      </c>
      <c r="O3471">
        <v>568</v>
      </c>
      <c r="P3471">
        <v>43.66</v>
      </c>
      <c r="Q3471">
        <v>-70.319999999999993</v>
      </c>
      <c r="R3471" s="7">
        <v>31.658999999999999</v>
      </c>
      <c r="S3471" s="8">
        <v>172390</v>
      </c>
      <c r="T3471">
        <v>8</v>
      </c>
      <c r="U3471" s="9">
        <v>10.314</v>
      </c>
      <c r="V3471" s="9">
        <v>10.159000000000001</v>
      </c>
      <c r="W3471" s="9">
        <v>8.9270999999999994</v>
      </c>
      <c r="X3471" s="9">
        <v>9.9575999999999993</v>
      </c>
      <c r="Y3471" s="9">
        <v>10.52</v>
      </c>
    </row>
    <row r="3472" spans="1:25" hidden="1" x14ac:dyDescent="0.3">
      <c r="A3472" t="s">
        <v>3595</v>
      </c>
      <c r="B3472" t="s">
        <v>3596</v>
      </c>
      <c r="C3472" t="s">
        <v>3606</v>
      </c>
      <c r="D3472" t="s">
        <v>114</v>
      </c>
      <c r="E3472" s="52">
        <f>Transportation!E3315/1000000</f>
        <v>4.5800000000000002E-6</v>
      </c>
      <c r="F3472" s="55">
        <f t="shared" si="380"/>
        <v>1.1072527472527485E-6</v>
      </c>
      <c r="G3472" s="57">
        <f t="shared" si="381"/>
        <v>1.1072527472527484E-7</v>
      </c>
      <c r="H3472" s="4">
        <f t="shared" si="382"/>
        <v>1.7615384615384632E-8</v>
      </c>
      <c r="I3472">
        <v>285000</v>
      </c>
      <c r="J3472">
        <f t="shared" si="383"/>
        <v>0.47512076315789475</v>
      </c>
      <c r="K3472" s="50">
        <f t="shared" si="384"/>
        <v>691.5003131355237</v>
      </c>
      <c r="L3472" s="53">
        <f t="shared" si="385"/>
        <v>2.9569154085078591</v>
      </c>
      <c r="M3472">
        <v>128</v>
      </c>
      <c r="N3472">
        <v>25.200000000000003</v>
      </c>
      <c r="O3472">
        <v>721</v>
      </c>
      <c r="P3472">
        <v>44.25</v>
      </c>
      <c r="Q3472">
        <v>-88.41</v>
      </c>
      <c r="R3472" s="7">
        <v>28.65</v>
      </c>
      <c r="S3472" s="8">
        <v>211140</v>
      </c>
      <c r="T3472">
        <v>9</v>
      </c>
      <c r="U3472" s="9">
        <v>12.034000000000001</v>
      </c>
      <c r="V3472" s="9">
        <v>11.974</v>
      </c>
      <c r="W3472" s="9">
        <v>10.877000000000001</v>
      </c>
      <c r="X3472" s="9">
        <v>11.689</v>
      </c>
      <c r="Y3472" s="9">
        <v>12.042999999999999</v>
      </c>
    </row>
    <row r="3473" spans="1:25" hidden="1" x14ac:dyDescent="0.3">
      <c r="A3473" t="s">
        <v>3595</v>
      </c>
      <c r="B3473" t="s">
        <v>3596</v>
      </c>
      <c r="C3473" t="s">
        <v>3674</v>
      </c>
      <c r="D3473" t="s">
        <v>114</v>
      </c>
      <c r="E3473" s="52">
        <f>Transportation!E3383/1000000</f>
        <v>4.5800000000000002E-6</v>
      </c>
      <c r="F3473" s="55">
        <f t="shared" si="380"/>
        <v>1.1072527472527485E-6</v>
      </c>
      <c r="G3473" s="57">
        <f t="shared" si="381"/>
        <v>1.1072527472527484E-7</v>
      </c>
      <c r="H3473" s="4">
        <f t="shared" si="382"/>
        <v>1.7615384615384632E-8</v>
      </c>
      <c r="I3473">
        <v>287800</v>
      </c>
      <c r="J3473">
        <f t="shared" si="383"/>
        <v>0.47049832348853371</v>
      </c>
      <c r="K3473" s="50">
        <f t="shared" si="384"/>
        <v>698.29400042246925</v>
      </c>
      <c r="L3473" s="53">
        <f t="shared" si="385"/>
        <v>2.9569154085078591</v>
      </c>
      <c r="M3473">
        <v>175</v>
      </c>
      <c r="N3473">
        <v>21.8</v>
      </c>
      <c r="O3473">
        <v>554</v>
      </c>
      <c r="P3473">
        <v>41.09</v>
      </c>
      <c r="Q3473">
        <v>-85.13</v>
      </c>
      <c r="R3473" s="7">
        <v>25.46</v>
      </c>
      <c r="S3473" s="8">
        <v>290780</v>
      </c>
      <c r="T3473">
        <v>6</v>
      </c>
      <c r="U3473" s="9">
        <v>16.454999999999998</v>
      </c>
      <c r="V3473" s="9">
        <v>16.34</v>
      </c>
      <c r="W3473" s="9">
        <v>15.685</v>
      </c>
      <c r="X3473" s="9">
        <v>16.177</v>
      </c>
      <c r="Y3473" s="9">
        <v>16.521999999999998</v>
      </c>
    </row>
    <row r="3474" spans="1:25" hidden="1" x14ac:dyDescent="0.3">
      <c r="A3474" t="s">
        <v>3595</v>
      </c>
      <c r="B3474" t="s">
        <v>3596</v>
      </c>
      <c r="C3474" t="s">
        <v>3745</v>
      </c>
      <c r="D3474" t="s">
        <v>114</v>
      </c>
      <c r="E3474" s="52">
        <f>Transportation!E3456/1000000</f>
        <v>4.5200000000000008E-6</v>
      </c>
      <c r="F3474" s="55">
        <f t="shared" si="380"/>
        <v>1.092747252747254E-6</v>
      </c>
      <c r="G3474" s="57">
        <f t="shared" si="381"/>
        <v>1.0927472527472541E-7</v>
      </c>
      <c r="H3474" s="4">
        <f t="shared" si="382"/>
        <v>1.7384615384615403E-8</v>
      </c>
      <c r="I3474">
        <v>1009000</v>
      </c>
      <c r="J3474">
        <f t="shared" si="383"/>
        <v>0.13244350346878098</v>
      </c>
      <c r="K3474" s="50">
        <f t="shared" si="384"/>
        <v>2448.1537401885735</v>
      </c>
      <c r="L3474" s="53">
        <f t="shared" si="385"/>
        <v>2.9181785254269701</v>
      </c>
      <c r="M3474">
        <v>466</v>
      </c>
      <c r="N3474">
        <v>46.7</v>
      </c>
      <c r="O3474">
        <v>1290</v>
      </c>
      <c r="P3474">
        <v>29.96</v>
      </c>
      <c r="Q3474">
        <v>-90.11</v>
      </c>
      <c r="R3474" s="7">
        <v>27.709</v>
      </c>
      <c r="S3474" s="8">
        <v>838130</v>
      </c>
      <c r="T3474">
        <v>14</v>
      </c>
      <c r="U3474" s="9">
        <v>15.369</v>
      </c>
      <c r="V3474" s="9">
        <v>11.504</v>
      </c>
      <c r="W3474" s="9">
        <v>12.144</v>
      </c>
      <c r="X3474" s="9">
        <v>13.699</v>
      </c>
      <c r="Y3474" s="9">
        <v>15.981</v>
      </c>
    </row>
    <row r="3475" spans="1:25" hidden="1" x14ac:dyDescent="0.3">
      <c r="A3475" t="s">
        <v>3595</v>
      </c>
      <c r="B3475" t="s">
        <v>3596</v>
      </c>
      <c r="C3475" t="s">
        <v>3805</v>
      </c>
      <c r="D3475" t="s">
        <v>114</v>
      </c>
      <c r="E3475" s="52">
        <f>Transportation!E3520/1000000</f>
        <v>4.5200000000000008E-6</v>
      </c>
      <c r="F3475" s="55">
        <f t="shared" si="380"/>
        <v>1.092747252747254E-6</v>
      </c>
      <c r="G3475" s="57">
        <f t="shared" si="381"/>
        <v>1.0927472527472541E-7</v>
      </c>
      <c r="H3475" s="4">
        <f t="shared" si="382"/>
        <v>1.7384615384615403E-8</v>
      </c>
      <c r="I3475">
        <v>215000</v>
      </c>
      <c r="J3475">
        <f t="shared" si="383"/>
        <v>0.62156044186046522</v>
      </c>
      <c r="K3475" s="50">
        <f t="shared" si="384"/>
        <v>521.65813096188629</v>
      </c>
      <c r="L3475" s="53">
        <f t="shared" si="385"/>
        <v>2.9181785254269701</v>
      </c>
      <c r="M3475">
        <v>145</v>
      </c>
      <c r="N3475">
        <v>17.8</v>
      </c>
      <c r="O3475">
        <v>456</v>
      </c>
      <c r="P3475">
        <v>37.19</v>
      </c>
      <c r="Q3475">
        <v>-93.29</v>
      </c>
      <c r="R3475" s="7">
        <v>25.587</v>
      </c>
      <c r="S3475" s="8">
        <v>190550</v>
      </c>
      <c r="T3475">
        <v>4</v>
      </c>
      <c r="U3475" s="9">
        <v>10.404999999999999</v>
      </c>
      <c r="V3475" s="9">
        <v>10.364000000000001</v>
      </c>
      <c r="W3475" s="9">
        <v>10.214</v>
      </c>
      <c r="X3475" s="9">
        <v>10.342000000000001</v>
      </c>
      <c r="Y3475" s="9">
        <v>10.468999999999999</v>
      </c>
    </row>
    <row r="3476" spans="1:25" hidden="1" x14ac:dyDescent="0.3">
      <c r="A3476" t="s">
        <v>3595</v>
      </c>
      <c r="B3476" t="s">
        <v>3596</v>
      </c>
      <c r="C3476" t="s">
        <v>3641</v>
      </c>
      <c r="D3476" t="s">
        <v>114</v>
      </c>
      <c r="E3476" s="52">
        <f>Transportation!E3350/1000000</f>
        <v>4.4900000000000002E-6</v>
      </c>
      <c r="F3476" s="55">
        <f t="shared" si="380"/>
        <v>1.0854945054945066E-6</v>
      </c>
      <c r="G3476" s="57">
        <f t="shared" si="381"/>
        <v>1.0854945054945066E-7</v>
      </c>
      <c r="H3476" s="4">
        <f t="shared" si="382"/>
        <v>1.7269230769230785E-8</v>
      </c>
      <c r="I3476">
        <v>132500</v>
      </c>
      <c r="J3476">
        <f t="shared" si="383"/>
        <v>1.0018757264150944</v>
      </c>
      <c r="K3476" s="50">
        <f t="shared" si="384"/>
        <v>321.48698768581369</v>
      </c>
      <c r="L3476" s="53">
        <f t="shared" si="385"/>
        <v>2.8988100838865254</v>
      </c>
      <c r="M3476">
        <v>49.5</v>
      </c>
      <c r="N3476">
        <v>18.8</v>
      </c>
      <c r="O3476">
        <v>506</v>
      </c>
      <c r="P3476">
        <v>30.64</v>
      </c>
      <c r="Q3476">
        <v>-96.34</v>
      </c>
      <c r="R3476" s="7">
        <v>26.861999999999998</v>
      </c>
      <c r="S3476" s="8">
        <v>110550</v>
      </c>
      <c r="T3476">
        <v>3</v>
      </c>
      <c r="U3476" s="9">
        <v>9.3922000000000008</v>
      </c>
      <c r="V3476" s="9">
        <v>9.3976000000000006</v>
      </c>
      <c r="W3476" s="9">
        <v>9.3919999999999995</v>
      </c>
      <c r="X3476" s="9">
        <v>9.4436</v>
      </c>
      <c r="Y3476" s="9">
        <v>9.4436</v>
      </c>
    </row>
    <row r="3477" spans="1:25" hidden="1" x14ac:dyDescent="0.3">
      <c r="A3477" t="s">
        <v>3595</v>
      </c>
      <c r="B3477" t="s">
        <v>3596</v>
      </c>
      <c r="C3477" t="s">
        <v>3788</v>
      </c>
      <c r="D3477" t="s">
        <v>114</v>
      </c>
      <c r="E3477" s="52">
        <f>Transportation!E3501/1000000</f>
        <v>4.4299999999999999E-6</v>
      </c>
      <c r="F3477" s="55">
        <f t="shared" si="380"/>
        <v>1.0709890109890121E-6</v>
      </c>
      <c r="G3477" s="57">
        <f t="shared" si="381"/>
        <v>1.070989010989012E-7</v>
      </c>
      <c r="H3477" s="4">
        <f t="shared" si="382"/>
        <v>1.7038461538461556E-8</v>
      </c>
      <c r="I3477">
        <v>170500</v>
      </c>
      <c r="J3477">
        <f t="shared" si="383"/>
        <v>0.76817953812316719</v>
      </c>
      <c r="K3477" s="50">
        <f t="shared" si="384"/>
        <v>413.68702943721684</v>
      </c>
      <c r="L3477" s="53">
        <f t="shared" si="385"/>
        <v>2.8600732008056369</v>
      </c>
      <c r="M3477">
        <v>113</v>
      </c>
      <c r="N3477">
        <v>16.100000000000001</v>
      </c>
      <c r="O3477">
        <v>411</v>
      </c>
      <c r="P3477">
        <v>34.42</v>
      </c>
      <c r="Q3477">
        <v>-118.51</v>
      </c>
      <c r="R3477" s="7">
        <v>25.596</v>
      </c>
      <c r="S3477" s="8">
        <v>260450</v>
      </c>
      <c r="T3477">
        <v>7</v>
      </c>
      <c r="U3477" s="9">
        <v>11.055999999999999</v>
      </c>
      <c r="V3477" s="9">
        <v>11.432</v>
      </c>
      <c r="W3477" s="9">
        <v>8.7199000000000009</v>
      </c>
      <c r="X3477" s="9">
        <v>11.487</v>
      </c>
      <c r="Y3477" s="9">
        <v>15.042</v>
      </c>
    </row>
    <row r="3478" spans="1:25" hidden="1" x14ac:dyDescent="0.3">
      <c r="A3478" t="s">
        <v>3595</v>
      </c>
      <c r="B3478" t="s">
        <v>3596</v>
      </c>
      <c r="C3478" t="s">
        <v>3608</v>
      </c>
      <c r="D3478" t="s">
        <v>114</v>
      </c>
      <c r="E3478" s="52">
        <f>Transportation!E3317/1000000</f>
        <v>4.3899999999999995E-6</v>
      </c>
      <c r="F3478" s="55">
        <f t="shared" si="380"/>
        <v>1.0613186813186824E-6</v>
      </c>
      <c r="G3478" s="57">
        <f t="shared" si="381"/>
        <v>1.0613186813186823E-7</v>
      </c>
      <c r="H3478" s="4">
        <f t="shared" si="382"/>
        <v>1.6884615384615399E-8</v>
      </c>
      <c r="I3478">
        <v>106500</v>
      </c>
      <c r="J3478">
        <f t="shared" si="383"/>
        <v>1.2187041901408451</v>
      </c>
      <c r="K3478" s="50">
        <f t="shared" si="384"/>
        <v>258.40274859274837</v>
      </c>
      <c r="L3478" s="53">
        <f t="shared" si="385"/>
        <v>2.8342486120850436</v>
      </c>
      <c r="M3478">
        <v>108</v>
      </c>
      <c r="N3478">
        <v>10.3</v>
      </c>
      <c r="O3478">
        <v>252</v>
      </c>
      <c r="P3478">
        <v>33.950000000000003</v>
      </c>
      <c r="Q3478">
        <v>-83.39</v>
      </c>
      <c r="R3478" s="7">
        <v>24.581</v>
      </c>
      <c r="S3478" s="8">
        <v>103660</v>
      </c>
      <c r="T3478">
        <v>4</v>
      </c>
      <c r="U3478" s="9">
        <v>12.866</v>
      </c>
      <c r="V3478" s="9">
        <v>12.877000000000001</v>
      </c>
      <c r="W3478" s="9">
        <v>12.848000000000001</v>
      </c>
      <c r="X3478" s="9">
        <v>12.898999999999999</v>
      </c>
      <c r="Y3478" s="9">
        <v>12.999000000000001</v>
      </c>
    </row>
    <row r="3479" spans="1:25" hidden="1" x14ac:dyDescent="0.3">
      <c r="A3479" t="s">
        <v>3595</v>
      </c>
      <c r="B3479" t="s">
        <v>3596</v>
      </c>
      <c r="C3479" t="s">
        <v>3812</v>
      </c>
      <c r="D3479" t="s">
        <v>114</v>
      </c>
      <c r="E3479" s="52">
        <f>Transportation!E3527/1000000</f>
        <v>4.3899999999999995E-6</v>
      </c>
      <c r="F3479" s="55">
        <f t="shared" si="380"/>
        <v>1.0613186813186824E-6</v>
      </c>
      <c r="G3479" s="57">
        <f t="shared" si="381"/>
        <v>1.0613186813186823E-7</v>
      </c>
      <c r="H3479" s="4">
        <f t="shared" si="382"/>
        <v>1.6884615384615399E-8</v>
      </c>
      <c r="I3479">
        <v>503000</v>
      </c>
      <c r="J3479">
        <f t="shared" si="383"/>
        <v>0.25803577783300197</v>
      </c>
      <c r="K3479" s="50">
        <f t="shared" si="384"/>
        <v>1220.4373947619945</v>
      </c>
      <c r="L3479" s="53">
        <f t="shared" si="385"/>
        <v>2.8342486120850436</v>
      </c>
      <c r="M3479">
        <v>344</v>
      </c>
      <c r="N3479">
        <v>27.1</v>
      </c>
      <c r="O3479">
        <v>737</v>
      </c>
      <c r="P3479">
        <v>41.66</v>
      </c>
      <c r="Q3479">
        <v>-83.6</v>
      </c>
      <c r="R3479" s="7">
        <v>27.207000000000001</v>
      </c>
      <c r="S3479" s="8">
        <v>530580</v>
      </c>
      <c r="T3479">
        <v>12</v>
      </c>
      <c r="U3479" s="9">
        <v>18.059999999999999</v>
      </c>
      <c r="V3479" s="9">
        <v>17.484000000000002</v>
      </c>
      <c r="W3479" s="9">
        <v>14.943</v>
      </c>
      <c r="X3479" s="9">
        <v>17.11</v>
      </c>
      <c r="Y3479" s="9">
        <v>18.916</v>
      </c>
    </row>
    <row r="3480" spans="1:25" hidden="1" x14ac:dyDescent="0.3">
      <c r="A3480" t="s">
        <v>3595</v>
      </c>
      <c r="B3480" t="s">
        <v>3596</v>
      </c>
      <c r="C3480" t="s">
        <v>3790</v>
      </c>
      <c r="D3480" t="s">
        <v>114</v>
      </c>
      <c r="E3480" s="52">
        <f>Transportation!E3505/1000000</f>
        <v>4.3600000000000006E-6</v>
      </c>
      <c r="F3480" s="55">
        <f t="shared" si="380"/>
        <v>1.0540659340659353E-6</v>
      </c>
      <c r="G3480" s="57">
        <f t="shared" si="381"/>
        <v>1.0540659340659353E-7</v>
      </c>
      <c r="H3480" s="4">
        <f t="shared" si="382"/>
        <v>1.6769230769230787E-8</v>
      </c>
      <c r="I3480">
        <v>559200</v>
      </c>
      <c r="J3480">
        <f t="shared" si="383"/>
        <v>0.23051687231759657</v>
      </c>
      <c r="K3480" s="50">
        <f t="shared" si="384"/>
        <v>1356.7964038785435</v>
      </c>
      <c r="L3480" s="53">
        <f t="shared" si="385"/>
        <v>2.8148801705445998</v>
      </c>
      <c r="M3480">
        <v>259</v>
      </c>
      <c r="N3480">
        <v>34.800000000000004</v>
      </c>
      <c r="O3480">
        <v>909</v>
      </c>
      <c r="P3480">
        <v>27.39</v>
      </c>
      <c r="Q3480">
        <v>-82.54</v>
      </c>
      <c r="R3480" s="7">
        <v>26.152999999999999</v>
      </c>
      <c r="S3480" s="8">
        <v>337400</v>
      </c>
      <c r="T3480">
        <v>10</v>
      </c>
      <c r="U3480" s="9">
        <v>12.8</v>
      </c>
      <c r="V3480" s="9">
        <v>9.5753000000000004</v>
      </c>
      <c r="W3480" s="9">
        <v>11.132</v>
      </c>
      <c r="X3480" s="9">
        <v>12.194000000000001</v>
      </c>
      <c r="Y3480" s="9">
        <v>12.949</v>
      </c>
    </row>
    <row r="3481" spans="1:25" hidden="1" x14ac:dyDescent="0.3">
      <c r="A3481" t="s">
        <v>3595</v>
      </c>
      <c r="B3481" t="s">
        <v>3596</v>
      </c>
      <c r="C3481" t="s">
        <v>3603</v>
      </c>
      <c r="D3481" t="s">
        <v>114</v>
      </c>
      <c r="E3481" s="52">
        <f>Transportation!E3312/1000000</f>
        <v>4.3200000000000001E-6</v>
      </c>
      <c r="F3481" s="55">
        <f t="shared" si="380"/>
        <v>1.0443956043956055E-6</v>
      </c>
      <c r="G3481" s="57">
        <f t="shared" si="381"/>
        <v>1.0443956043956055E-7</v>
      </c>
      <c r="H3481" s="4">
        <f t="shared" si="382"/>
        <v>1.6615384615384633E-8</v>
      </c>
      <c r="I3481">
        <v>179300</v>
      </c>
      <c r="J3481">
        <f t="shared" si="383"/>
        <v>0.71233920803123252</v>
      </c>
      <c r="K3481" s="50">
        <f t="shared" si="384"/>
        <v>435.03861805333128</v>
      </c>
      <c r="L3481" s="53">
        <f t="shared" si="385"/>
        <v>2.7890555818240066</v>
      </c>
      <c r="M3481">
        <v>50.2</v>
      </c>
      <c r="N3481">
        <v>25.3</v>
      </c>
      <c r="O3481">
        <v>689</v>
      </c>
      <c r="P3481">
        <v>35.19</v>
      </c>
      <c r="Q3481">
        <v>-101.87</v>
      </c>
      <c r="R3481" s="7">
        <v>27.219000000000001</v>
      </c>
      <c r="S3481" s="8">
        <v>173420</v>
      </c>
      <c r="T3481">
        <v>5</v>
      </c>
      <c r="U3481" s="9">
        <v>8.1844000000000001</v>
      </c>
      <c r="V3481" s="9">
        <v>8.1891999999999996</v>
      </c>
      <c r="W3481" s="9">
        <v>8.0433000000000003</v>
      </c>
      <c r="X3481" s="9">
        <v>8.1997999999999998</v>
      </c>
      <c r="Y3481" s="9">
        <v>8.4602000000000004</v>
      </c>
    </row>
    <row r="3482" spans="1:25" hidden="1" x14ac:dyDescent="0.3">
      <c r="A3482" t="s">
        <v>3595</v>
      </c>
      <c r="B3482" t="s">
        <v>3596</v>
      </c>
      <c r="C3482" t="s">
        <v>3796</v>
      </c>
      <c r="D3482" t="s">
        <v>114</v>
      </c>
      <c r="E3482" s="52">
        <f>Transportation!E3511/1000000</f>
        <v>4.3100000000000002E-6</v>
      </c>
      <c r="F3482" s="55">
        <f t="shared" si="380"/>
        <v>1.0419780219780231E-6</v>
      </c>
      <c r="G3482" s="57">
        <f t="shared" si="381"/>
        <v>1.0419780219780231E-7</v>
      </c>
      <c r="H3482" s="4">
        <f t="shared" si="382"/>
        <v>1.6576923076923094E-8</v>
      </c>
      <c r="I3482">
        <v>112300</v>
      </c>
      <c r="J3482">
        <f t="shared" si="383"/>
        <v>1.1346996104185219</v>
      </c>
      <c r="K3482" s="50">
        <f t="shared" si="384"/>
        <v>272.47538654427831</v>
      </c>
      <c r="L3482" s="53">
        <f t="shared" si="385"/>
        <v>2.7825994346438585</v>
      </c>
      <c r="M3482">
        <v>55.800000000000004</v>
      </c>
      <c r="N3482">
        <v>15</v>
      </c>
      <c r="O3482">
        <v>411</v>
      </c>
      <c r="P3482">
        <v>34.28</v>
      </c>
      <c r="Q3482">
        <v>-118.75</v>
      </c>
      <c r="R3482" s="7">
        <v>27.35</v>
      </c>
      <c r="S3482" s="8">
        <v>243330</v>
      </c>
      <c r="T3482">
        <v>4</v>
      </c>
      <c r="U3482" s="9">
        <v>11.483000000000001</v>
      </c>
      <c r="V3482" s="9">
        <v>11.91</v>
      </c>
      <c r="W3482" s="9">
        <v>10.52</v>
      </c>
      <c r="X3482" s="9">
        <v>11.436</v>
      </c>
      <c r="Y3482" s="9">
        <v>14.744999999999999</v>
      </c>
    </row>
    <row r="3483" spans="1:25" hidden="1" x14ac:dyDescent="0.3">
      <c r="A3483" t="s">
        <v>3595</v>
      </c>
      <c r="B3483" t="s">
        <v>3596</v>
      </c>
      <c r="C3483" t="s">
        <v>3822</v>
      </c>
      <c r="D3483" t="s">
        <v>114</v>
      </c>
      <c r="E3483" s="52">
        <f>Transportation!E3537/1000000</f>
        <v>4.25E-6</v>
      </c>
      <c r="F3483" s="55">
        <f t="shared" si="380"/>
        <v>1.0274725274725284E-6</v>
      </c>
      <c r="G3483" s="57">
        <f t="shared" si="381"/>
        <v>1.0274725274725285E-7</v>
      </c>
      <c r="H3483" s="4">
        <f t="shared" si="382"/>
        <v>1.6346153846153861E-8</v>
      </c>
      <c r="I3483">
        <v>120000</v>
      </c>
      <c r="J3483">
        <f t="shared" si="383"/>
        <v>1.0471070312499999</v>
      </c>
      <c r="K3483" s="50">
        <f t="shared" si="384"/>
        <v>291.15802658337844</v>
      </c>
      <c r="L3483" s="53">
        <f t="shared" si="385"/>
        <v>2.7438625515629695</v>
      </c>
      <c r="M3483">
        <v>63.1</v>
      </c>
      <c r="N3483">
        <v>15.100000000000001</v>
      </c>
      <c r="O3483">
        <v>392</v>
      </c>
      <c r="P3483">
        <v>36.33</v>
      </c>
      <c r="Q3483">
        <v>-119.33</v>
      </c>
      <c r="R3483" s="7">
        <v>25.959</v>
      </c>
      <c r="S3483" s="8">
        <v>148770</v>
      </c>
      <c r="T3483">
        <v>5</v>
      </c>
      <c r="U3483" s="9">
        <v>12.672000000000001</v>
      </c>
      <c r="V3483" s="9">
        <v>12.832000000000001</v>
      </c>
      <c r="W3483" s="9">
        <v>12.446</v>
      </c>
      <c r="X3483" s="9">
        <v>12.647</v>
      </c>
      <c r="Y3483" s="9">
        <v>13.45</v>
      </c>
    </row>
    <row r="3484" spans="1:25" hidden="1" x14ac:dyDescent="0.3">
      <c r="A3484" t="s">
        <v>3595</v>
      </c>
      <c r="B3484" t="s">
        <v>3596</v>
      </c>
      <c r="C3484" t="s">
        <v>3827</v>
      </c>
      <c r="D3484" t="s">
        <v>114</v>
      </c>
      <c r="E3484" s="52">
        <f>Transportation!E3542/1000000</f>
        <v>4.25E-6</v>
      </c>
      <c r="F3484" s="55">
        <f t="shared" si="380"/>
        <v>1.0274725274725284E-6</v>
      </c>
      <c r="G3484" s="57">
        <f t="shared" si="381"/>
        <v>1.0274725274725285E-7</v>
      </c>
      <c r="H3484" s="4">
        <f t="shared" si="382"/>
        <v>1.6346153846153861E-8</v>
      </c>
      <c r="I3484">
        <v>422300</v>
      </c>
      <c r="J3484">
        <f t="shared" si="383"/>
        <v>0.29754402971820981</v>
      </c>
      <c r="K3484" s="50">
        <f t="shared" si="384"/>
        <v>1024.6336218846725</v>
      </c>
      <c r="L3484" s="53">
        <f t="shared" si="385"/>
        <v>2.7438625515629695</v>
      </c>
      <c r="M3484">
        <v>308</v>
      </c>
      <c r="N3484">
        <v>24</v>
      </c>
      <c r="O3484">
        <v>644</v>
      </c>
      <c r="P3484">
        <v>37.68</v>
      </c>
      <c r="Q3484">
        <v>-97.34</v>
      </c>
      <c r="R3484" s="7">
        <v>26.774999999999999</v>
      </c>
      <c r="S3484" s="8">
        <v>419450</v>
      </c>
      <c r="T3484">
        <v>11</v>
      </c>
      <c r="U3484" s="9">
        <v>10.552</v>
      </c>
      <c r="V3484" s="9">
        <v>10.445</v>
      </c>
      <c r="W3484" s="9">
        <v>8.1997999999999998</v>
      </c>
      <c r="X3484" s="9">
        <v>10.265000000000001</v>
      </c>
      <c r="Y3484" s="9">
        <v>10.877000000000001</v>
      </c>
    </row>
    <row r="3485" spans="1:25" hidden="1" x14ac:dyDescent="0.3">
      <c r="A3485" t="s">
        <v>3595</v>
      </c>
      <c r="B3485" t="s">
        <v>3596</v>
      </c>
      <c r="C3485" t="s">
        <v>3703</v>
      </c>
      <c r="D3485" t="s">
        <v>114</v>
      </c>
      <c r="E3485" s="52">
        <f>Transportation!E3412/1000000</f>
        <v>4.2300000000000002E-6</v>
      </c>
      <c r="F3485" s="55">
        <f t="shared" si="380"/>
        <v>1.0226373626373637E-6</v>
      </c>
      <c r="G3485" s="57">
        <f t="shared" si="381"/>
        <v>1.0226373626373638E-7</v>
      </c>
      <c r="H3485" s="4">
        <f t="shared" si="382"/>
        <v>1.6269230769230786E-8</v>
      </c>
      <c r="I3485">
        <v>168000</v>
      </c>
      <c r="J3485">
        <f t="shared" si="383"/>
        <v>0.74441390625000003</v>
      </c>
      <c r="K3485" s="50">
        <f t="shared" si="384"/>
        <v>407.62123721672981</v>
      </c>
      <c r="L3485" s="53">
        <f t="shared" si="385"/>
        <v>2.7309502572026738</v>
      </c>
      <c r="M3485">
        <v>68.3</v>
      </c>
      <c r="N3485">
        <v>20.3</v>
      </c>
      <c r="O3485">
        <v>563</v>
      </c>
      <c r="P3485">
        <v>31.11</v>
      </c>
      <c r="Q3485">
        <v>-97.73</v>
      </c>
      <c r="R3485" s="7">
        <v>27.707000000000001</v>
      </c>
      <c r="S3485" s="8">
        <v>132230</v>
      </c>
      <c r="T3485">
        <v>5</v>
      </c>
      <c r="U3485" s="9">
        <v>9.8995999999999995</v>
      </c>
      <c r="V3485" s="9">
        <v>9.8955000000000002</v>
      </c>
      <c r="W3485" s="9">
        <v>9.8550000000000004</v>
      </c>
      <c r="X3485" s="9">
        <v>9.9062999999999999</v>
      </c>
      <c r="Y3485" s="9">
        <v>9.9575999999999993</v>
      </c>
    </row>
    <row r="3486" spans="1:25" hidden="1" x14ac:dyDescent="0.3">
      <c r="A3486" t="s">
        <v>3595</v>
      </c>
      <c r="B3486" t="s">
        <v>3596</v>
      </c>
      <c r="C3486" t="s">
        <v>3715</v>
      </c>
      <c r="D3486" t="s">
        <v>114</v>
      </c>
      <c r="E3486" s="52">
        <f>Transportation!E3425/1000000</f>
        <v>4.1500000000000001E-6</v>
      </c>
      <c r="F3486" s="55">
        <f t="shared" si="380"/>
        <v>1.0032967032967044E-6</v>
      </c>
      <c r="G3486" s="57">
        <f t="shared" si="381"/>
        <v>1.0032967032967043E-7</v>
      </c>
      <c r="H3486" s="4">
        <f t="shared" si="382"/>
        <v>1.5961538461538478E-8</v>
      </c>
      <c r="I3486">
        <v>112900</v>
      </c>
      <c r="J3486">
        <f t="shared" si="383"/>
        <v>1.0867697630646589</v>
      </c>
      <c r="K3486" s="50">
        <f t="shared" si="384"/>
        <v>273.9311766771952</v>
      </c>
      <c r="L3486" s="53">
        <f t="shared" si="385"/>
        <v>2.6793010797614878</v>
      </c>
      <c r="M3486">
        <v>92.100000000000009</v>
      </c>
      <c r="N3486">
        <v>11.8</v>
      </c>
      <c r="O3486">
        <v>326</v>
      </c>
      <c r="P3486">
        <v>42.55</v>
      </c>
      <c r="Q3486">
        <v>-71.709999999999994</v>
      </c>
      <c r="R3486" s="7">
        <v>27.669</v>
      </c>
      <c r="S3486" s="8">
        <v>151700</v>
      </c>
      <c r="T3486">
        <v>7</v>
      </c>
      <c r="U3486" s="9">
        <v>9.8314000000000004</v>
      </c>
      <c r="V3486" s="9">
        <v>9.7484000000000002</v>
      </c>
      <c r="W3486" s="9">
        <v>9.1340000000000003</v>
      </c>
      <c r="X3486" s="9">
        <v>9.8550000000000004</v>
      </c>
      <c r="Y3486" s="9">
        <v>10.06</v>
      </c>
    </row>
    <row r="3487" spans="1:25" hidden="1" x14ac:dyDescent="0.3">
      <c r="A3487" t="s">
        <v>3595</v>
      </c>
      <c r="B3487" t="s">
        <v>3596</v>
      </c>
      <c r="C3487" t="s">
        <v>3722</v>
      </c>
      <c r="D3487" t="s">
        <v>114</v>
      </c>
      <c r="E3487" s="52">
        <f>Transportation!E3432/1000000</f>
        <v>4.1399999999999993E-6</v>
      </c>
      <c r="F3487" s="55">
        <f t="shared" si="380"/>
        <v>1.0008791208791218E-6</v>
      </c>
      <c r="G3487" s="57">
        <f t="shared" si="381"/>
        <v>1.0008791208791217E-7</v>
      </c>
      <c r="H3487" s="4">
        <f t="shared" si="382"/>
        <v>1.5923076923076936E-8</v>
      </c>
      <c r="I3487">
        <v>202200</v>
      </c>
      <c r="J3487">
        <f t="shared" si="383"/>
        <v>0.6053444732937685</v>
      </c>
      <c r="K3487" s="50">
        <f t="shared" si="384"/>
        <v>490.60127479299263</v>
      </c>
      <c r="L3487" s="53">
        <f t="shared" si="385"/>
        <v>2.6728449325813397</v>
      </c>
      <c r="M3487">
        <v>77.800000000000011</v>
      </c>
      <c r="N3487">
        <v>22.900000000000002</v>
      </c>
      <c r="O3487">
        <v>661</v>
      </c>
      <c r="P3487">
        <v>33.56</v>
      </c>
      <c r="Q3487">
        <v>-101.89</v>
      </c>
      <c r="R3487" s="7">
        <v>28.811</v>
      </c>
      <c r="S3487" s="8">
        <v>196590</v>
      </c>
      <c r="T3487">
        <v>3</v>
      </c>
      <c r="U3487" s="9">
        <v>9.4251000000000005</v>
      </c>
      <c r="V3487" s="9">
        <v>9.4369999999999994</v>
      </c>
      <c r="W3487" s="9">
        <v>9.3919999999999995</v>
      </c>
      <c r="X3487" s="9">
        <v>9.4951000000000008</v>
      </c>
      <c r="Y3487" s="9">
        <v>9.4951000000000008</v>
      </c>
    </row>
    <row r="3488" spans="1:25" hidden="1" x14ac:dyDescent="0.3">
      <c r="A3488" t="s">
        <v>3595</v>
      </c>
      <c r="B3488" t="s">
        <v>3596</v>
      </c>
      <c r="C3488" t="s">
        <v>3717</v>
      </c>
      <c r="D3488" t="s">
        <v>114</v>
      </c>
      <c r="E3488" s="52">
        <f>Transportation!E3427/1000000</f>
        <v>4.1200000000000004E-6</v>
      </c>
      <c r="F3488" s="55">
        <f t="shared" si="380"/>
        <v>9.9604395604395727E-7</v>
      </c>
      <c r="G3488" s="57">
        <f t="shared" si="381"/>
        <v>9.9604395604395714E-8</v>
      </c>
      <c r="H3488" s="4">
        <f t="shared" si="382"/>
        <v>1.5846153846153864E-8</v>
      </c>
      <c r="I3488">
        <v>226600</v>
      </c>
      <c r="J3488">
        <f t="shared" si="383"/>
        <v>0.5375522727272728</v>
      </c>
      <c r="K3488" s="50">
        <f t="shared" si="384"/>
        <v>549.80340686494628</v>
      </c>
      <c r="L3488" s="53">
        <f t="shared" si="385"/>
        <v>2.659932638221044</v>
      </c>
      <c r="M3488">
        <v>121</v>
      </c>
      <c r="N3488">
        <v>20.6</v>
      </c>
      <c r="O3488">
        <v>609</v>
      </c>
      <c r="P3488">
        <v>40.81</v>
      </c>
      <c r="Q3488">
        <v>-96.68</v>
      </c>
      <c r="R3488" s="7">
        <v>29.536000000000001</v>
      </c>
      <c r="S3488" s="8">
        <v>223350</v>
      </c>
      <c r="T3488">
        <v>4</v>
      </c>
      <c r="U3488" s="9">
        <v>9.7744</v>
      </c>
      <c r="V3488" s="9">
        <v>9.7162000000000006</v>
      </c>
      <c r="W3488" s="9">
        <v>9.4951000000000008</v>
      </c>
      <c r="X3488" s="9">
        <v>9.6494</v>
      </c>
      <c r="Y3488" s="9">
        <v>9.8550000000000004</v>
      </c>
    </row>
    <row r="3489" spans="1:25" hidden="1" x14ac:dyDescent="0.3">
      <c r="A3489" t="s">
        <v>3595</v>
      </c>
      <c r="B3489" t="s">
        <v>3596</v>
      </c>
      <c r="C3489" t="s">
        <v>3672</v>
      </c>
      <c r="D3489" t="s">
        <v>114</v>
      </c>
      <c r="E3489" s="52">
        <f>Transportation!E3381/1000000</f>
        <v>4.1100000000000005E-6</v>
      </c>
      <c r="F3489" s="55">
        <f t="shared" si="380"/>
        <v>9.9362637362637468E-7</v>
      </c>
      <c r="G3489" s="57">
        <f t="shared" si="381"/>
        <v>9.9362637362637471E-8</v>
      </c>
      <c r="H3489" s="4">
        <f t="shared" si="382"/>
        <v>1.5807692307692324E-8</v>
      </c>
      <c r="I3489">
        <v>106500</v>
      </c>
      <c r="J3489">
        <f t="shared" si="383"/>
        <v>1.1409736267605635</v>
      </c>
      <c r="K3489" s="50">
        <f t="shared" si="384"/>
        <v>258.40274859274837</v>
      </c>
      <c r="L3489" s="53">
        <f t="shared" si="385"/>
        <v>2.6534764910408954</v>
      </c>
      <c r="M3489">
        <v>60.6</v>
      </c>
      <c r="N3489">
        <v>13.700000000000001</v>
      </c>
      <c r="O3489">
        <v>388</v>
      </c>
      <c r="P3489">
        <v>35.36</v>
      </c>
      <c r="Q3489">
        <v>-94.4</v>
      </c>
      <c r="R3489" s="7">
        <v>28.341999999999999</v>
      </c>
      <c r="S3489" s="8">
        <v>111610</v>
      </c>
      <c r="T3489">
        <v>5</v>
      </c>
      <c r="U3489" s="9">
        <v>11.503</v>
      </c>
      <c r="V3489" s="9">
        <v>11.477</v>
      </c>
      <c r="W3489" s="9">
        <v>10.928000000000001</v>
      </c>
      <c r="X3489" s="9">
        <v>11.335000000000001</v>
      </c>
      <c r="Y3489" s="9">
        <v>11.537000000000001</v>
      </c>
    </row>
    <row r="3490" spans="1:25" hidden="1" x14ac:dyDescent="0.3">
      <c r="A3490" t="s">
        <v>3595</v>
      </c>
      <c r="B3490" t="s">
        <v>3596</v>
      </c>
      <c r="C3490" t="s">
        <v>3665</v>
      </c>
      <c r="D3490" t="s">
        <v>114</v>
      </c>
      <c r="E3490" s="52">
        <f>Transportation!E3374/1000000</f>
        <v>4.0899999999999998E-6</v>
      </c>
      <c r="F3490" s="55">
        <f t="shared" si="380"/>
        <v>9.8879120879120971E-7</v>
      </c>
      <c r="G3490" s="57">
        <f t="shared" si="381"/>
        <v>9.8879120879120971E-8</v>
      </c>
      <c r="H3490" s="4">
        <f t="shared" si="382"/>
        <v>1.5730769230769246E-8</v>
      </c>
      <c r="I3490">
        <v>142500</v>
      </c>
      <c r="J3490">
        <f t="shared" si="383"/>
        <v>0.84857813157894735</v>
      </c>
      <c r="K3490" s="50">
        <f t="shared" si="384"/>
        <v>345.75015656776185</v>
      </c>
      <c r="L3490" s="53">
        <f t="shared" si="385"/>
        <v>2.6405641966805984</v>
      </c>
      <c r="M3490">
        <v>66.5</v>
      </c>
      <c r="N3490">
        <v>17.5</v>
      </c>
      <c r="O3490">
        <v>557</v>
      </c>
      <c r="P3490">
        <v>46.87</v>
      </c>
      <c r="Q3490">
        <v>-96.82</v>
      </c>
      <c r="R3490" s="7">
        <v>31.891999999999999</v>
      </c>
      <c r="S3490" s="8">
        <v>141120</v>
      </c>
      <c r="T3490">
        <v>5</v>
      </c>
      <c r="U3490" s="9">
        <v>7.7157999999999998</v>
      </c>
      <c r="V3490" s="9">
        <v>7.6824000000000003</v>
      </c>
      <c r="W3490" s="9">
        <v>7.5195999999999996</v>
      </c>
      <c r="X3490" s="9">
        <v>7.5720999999999998</v>
      </c>
      <c r="Y3490" s="9">
        <v>7.9387999999999996</v>
      </c>
    </row>
    <row r="3491" spans="1:25" hidden="1" x14ac:dyDescent="0.3">
      <c r="A3491" t="s">
        <v>3595</v>
      </c>
      <c r="B3491" t="s">
        <v>3596</v>
      </c>
      <c r="C3491" t="s">
        <v>3632</v>
      </c>
      <c r="D3491" t="s">
        <v>114</v>
      </c>
      <c r="E3491" s="52">
        <f>Transportation!E3341/1000000</f>
        <v>4.0400000000000003E-6</v>
      </c>
      <c r="F3491" s="55">
        <f t="shared" si="380"/>
        <v>9.767032967032978E-7</v>
      </c>
      <c r="G3491" s="57">
        <f t="shared" si="381"/>
        <v>9.767032967032978E-8</v>
      </c>
      <c r="H3491" s="4">
        <f t="shared" si="382"/>
        <v>1.5538461538461556E-8</v>
      </c>
      <c r="I3491">
        <v>123900</v>
      </c>
      <c r="J3491">
        <f t="shared" si="383"/>
        <v>0.96403644067796623</v>
      </c>
      <c r="K3491" s="50">
        <f t="shared" si="384"/>
        <v>300.62066244733825</v>
      </c>
      <c r="L3491" s="53">
        <f t="shared" si="385"/>
        <v>2.6082834607798588</v>
      </c>
      <c r="M3491">
        <v>50.800000000000004</v>
      </c>
      <c r="N3491">
        <v>17.400000000000002</v>
      </c>
      <c r="O3491">
        <v>563</v>
      </c>
      <c r="P3491">
        <v>40.11</v>
      </c>
      <c r="Q3491">
        <v>-88.25</v>
      </c>
      <c r="R3491" s="7">
        <v>32.36</v>
      </c>
      <c r="S3491" s="8">
        <v>126940</v>
      </c>
      <c r="T3491">
        <v>5</v>
      </c>
      <c r="U3491" s="9">
        <v>12.994999999999999</v>
      </c>
      <c r="V3491" s="9">
        <v>12.98</v>
      </c>
      <c r="W3491" s="9">
        <v>12.848000000000001</v>
      </c>
      <c r="X3491" s="9">
        <v>12.949</v>
      </c>
      <c r="Y3491" s="9">
        <v>12.999000000000001</v>
      </c>
    </row>
    <row r="3492" spans="1:25" hidden="1" x14ac:dyDescent="0.3">
      <c r="A3492" t="s">
        <v>3595</v>
      </c>
      <c r="B3492" t="s">
        <v>3596</v>
      </c>
      <c r="C3492" t="s">
        <v>3680</v>
      </c>
      <c r="D3492" t="s">
        <v>114</v>
      </c>
      <c r="E3492" s="52">
        <f>Transportation!E3389/1000000</f>
        <v>3.9999999999999998E-6</v>
      </c>
      <c r="F3492" s="55">
        <f t="shared" si="380"/>
        <v>9.6703296703296807E-7</v>
      </c>
      <c r="G3492" s="57">
        <f t="shared" si="381"/>
        <v>9.6703296703296794E-8</v>
      </c>
      <c r="H3492" s="4">
        <f t="shared" si="382"/>
        <v>1.5384615384615398E-8</v>
      </c>
      <c r="I3492">
        <v>226800</v>
      </c>
      <c r="J3492">
        <f t="shared" si="383"/>
        <v>0.52143518518518517</v>
      </c>
      <c r="K3492" s="50">
        <f t="shared" si="384"/>
        <v>550.28867024258523</v>
      </c>
      <c r="L3492" s="53">
        <f t="shared" si="385"/>
        <v>2.5824588720592656</v>
      </c>
      <c r="M3492">
        <v>135</v>
      </c>
      <c r="N3492">
        <v>19.5</v>
      </c>
      <c r="O3492">
        <v>642</v>
      </c>
      <c r="P3492">
        <v>44.5</v>
      </c>
      <c r="Q3492">
        <v>-88.04</v>
      </c>
      <c r="R3492" s="7">
        <v>32.844999999999999</v>
      </c>
      <c r="S3492" s="8">
        <v>193770</v>
      </c>
      <c r="T3492">
        <v>6</v>
      </c>
      <c r="U3492" s="9">
        <v>10.554</v>
      </c>
      <c r="V3492" s="9">
        <v>10.465</v>
      </c>
      <c r="W3492" s="9">
        <v>10.163</v>
      </c>
      <c r="X3492" s="9">
        <v>10.367000000000001</v>
      </c>
      <c r="Y3492" s="9">
        <v>10.673999999999999</v>
      </c>
    </row>
    <row r="3493" spans="1:25" hidden="1" x14ac:dyDescent="0.3">
      <c r="A3493" t="s">
        <v>3595</v>
      </c>
      <c r="B3493" t="s">
        <v>3596</v>
      </c>
      <c r="C3493" t="s">
        <v>3670</v>
      </c>
      <c r="D3493" t="s">
        <v>114</v>
      </c>
      <c r="E3493" s="52">
        <f>Transportation!E3379/1000000</f>
        <v>3.9899999999999999E-6</v>
      </c>
      <c r="F3493" s="55">
        <f t="shared" si="380"/>
        <v>9.6461538461538569E-7</v>
      </c>
      <c r="G3493" s="57">
        <f t="shared" si="381"/>
        <v>9.6461538461538564E-8</v>
      </c>
      <c r="H3493" s="4">
        <f t="shared" si="382"/>
        <v>1.5346153846153859E-8</v>
      </c>
      <c r="I3493">
        <v>329800</v>
      </c>
      <c r="J3493">
        <f t="shared" si="383"/>
        <v>0.35768904260157669</v>
      </c>
      <c r="K3493" s="50">
        <f t="shared" si="384"/>
        <v>800.19930972665168</v>
      </c>
      <c r="L3493" s="53">
        <f t="shared" si="385"/>
        <v>2.5760027248791171</v>
      </c>
      <c r="M3493">
        <v>160</v>
      </c>
      <c r="N3493">
        <v>26.1</v>
      </c>
      <c r="O3493">
        <v>805</v>
      </c>
      <c r="P3493">
        <v>26.56</v>
      </c>
      <c r="Q3493">
        <v>-81.86</v>
      </c>
      <c r="R3493" s="7">
        <v>30.843</v>
      </c>
      <c r="S3493" s="8">
        <v>179140</v>
      </c>
      <c r="T3493">
        <v>7</v>
      </c>
      <c r="U3493" s="9">
        <v>12.951000000000001</v>
      </c>
      <c r="V3493" s="9">
        <v>8.9479000000000006</v>
      </c>
      <c r="W3493" s="9">
        <v>10.417999999999999</v>
      </c>
      <c r="X3493" s="9">
        <v>11.791</v>
      </c>
      <c r="Y3493" s="9">
        <v>13.999000000000001</v>
      </c>
    </row>
    <row r="3494" spans="1:25" hidden="1" x14ac:dyDescent="0.3">
      <c r="A3494" t="s">
        <v>3595</v>
      </c>
      <c r="B3494" t="s">
        <v>3596</v>
      </c>
      <c r="C3494" t="s">
        <v>3739</v>
      </c>
      <c r="D3494" t="s">
        <v>114</v>
      </c>
      <c r="E3494" s="52">
        <f>Transportation!E3450/1000000</f>
        <v>3.98E-6</v>
      </c>
      <c r="F3494" s="55">
        <f t="shared" si="380"/>
        <v>9.621978021978031E-7</v>
      </c>
      <c r="G3494" s="57">
        <f t="shared" si="381"/>
        <v>9.621978021978032E-8</v>
      </c>
      <c r="H3494" s="4">
        <f t="shared" si="382"/>
        <v>1.5307692307692323E-8</v>
      </c>
      <c r="I3494">
        <v>154700</v>
      </c>
      <c r="J3494">
        <f t="shared" si="383"/>
        <v>0.76063472850678737</v>
      </c>
      <c r="K3494" s="50">
        <f t="shared" si="384"/>
        <v>375.35122260373868</v>
      </c>
      <c r="L3494" s="53">
        <f t="shared" si="385"/>
        <v>2.5695465776989694</v>
      </c>
      <c r="M3494">
        <v>49.6</v>
      </c>
      <c r="N3494">
        <v>22</v>
      </c>
      <c r="O3494">
        <v>708</v>
      </c>
      <c r="P3494">
        <v>43.21</v>
      </c>
      <c r="Q3494">
        <v>-86.25</v>
      </c>
      <c r="R3494" s="7">
        <v>32.204999999999998</v>
      </c>
      <c r="S3494" s="8">
        <v>131050</v>
      </c>
      <c r="T3494">
        <v>6</v>
      </c>
      <c r="U3494" s="9">
        <v>13.339</v>
      </c>
      <c r="V3494" s="9">
        <v>13.347</v>
      </c>
      <c r="W3494" s="9">
        <v>12.446</v>
      </c>
      <c r="X3494" s="9">
        <v>13.074</v>
      </c>
      <c r="Y3494" s="9">
        <v>13.749000000000001</v>
      </c>
    </row>
    <row r="3495" spans="1:25" hidden="1" x14ac:dyDescent="0.3">
      <c r="A3495" t="s">
        <v>3595</v>
      </c>
      <c r="B3495" t="s">
        <v>3596</v>
      </c>
      <c r="C3495" t="s">
        <v>3631</v>
      </c>
      <c r="D3495" t="s">
        <v>114</v>
      </c>
      <c r="E3495" s="52">
        <f>Transportation!E3340/1000000</f>
        <v>3.9700000000000001E-6</v>
      </c>
      <c r="F3495" s="55">
        <f t="shared" si="380"/>
        <v>9.5978021978022072E-7</v>
      </c>
      <c r="G3495" s="57">
        <f t="shared" si="381"/>
        <v>9.5978021978022077E-8</v>
      </c>
      <c r="H3495" s="4">
        <f t="shared" si="382"/>
        <v>1.5269230769230784E-8</v>
      </c>
      <c r="I3495">
        <v>155300</v>
      </c>
      <c r="J3495">
        <f t="shared" si="383"/>
        <v>0.75579226497102381</v>
      </c>
      <c r="K3495" s="50">
        <f t="shared" si="384"/>
        <v>376.80701273665557</v>
      </c>
      <c r="L3495" s="53">
        <f t="shared" si="385"/>
        <v>2.5630904305188209</v>
      </c>
      <c r="M3495">
        <v>84.600000000000009</v>
      </c>
      <c r="N3495">
        <v>16.900000000000002</v>
      </c>
      <c r="O3495">
        <v>536</v>
      </c>
      <c r="P3495">
        <v>41.99</v>
      </c>
      <c r="Q3495">
        <v>-91.67</v>
      </c>
      <c r="R3495" s="7">
        <v>31.739000000000001</v>
      </c>
      <c r="S3495" s="8">
        <v>157540</v>
      </c>
      <c r="T3495">
        <v>5</v>
      </c>
      <c r="U3495" s="9">
        <v>11.233000000000001</v>
      </c>
      <c r="V3495" s="9">
        <v>11.163</v>
      </c>
      <c r="W3495" s="9">
        <v>10.775</v>
      </c>
      <c r="X3495" s="9">
        <v>11.03</v>
      </c>
      <c r="Y3495" s="9">
        <v>11.284000000000001</v>
      </c>
    </row>
    <row r="3496" spans="1:25" hidden="1" x14ac:dyDescent="0.3">
      <c r="A3496" t="s">
        <v>3595</v>
      </c>
      <c r="B3496" t="s">
        <v>3596</v>
      </c>
      <c r="C3496" t="s">
        <v>3686</v>
      </c>
      <c r="D3496" t="s">
        <v>114</v>
      </c>
      <c r="E3496" s="52">
        <f>Transportation!E3395/1000000</f>
        <v>3.9099999999999998E-6</v>
      </c>
      <c r="F3496" s="55">
        <f t="shared" si="380"/>
        <v>9.4527472527472622E-7</v>
      </c>
      <c r="G3496" s="57">
        <f t="shared" si="381"/>
        <v>9.4527472527472617E-8</v>
      </c>
      <c r="H3496" s="4">
        <f t="shared" si="382"/>
        <v>1.5038461538461551E-8</v>
      </c>
      <c r="I3496">
        <v>117200</v>
      </c>
      <c r="J3496">
        <f t="shared" si="383"/>
        <v>0.98635338097269609</v>
      </c>
      <c r="K3496" s="50">
        <f t="shared" si="384"/>
        <v>284.36433929643295</v>
      </c>
      <c r="L3496" s="53">
        <f t="shared" si="385"/>
        <v>2.5243535474379315</v>
      </c>
      <c r="M3496">
        <v>61</v>
      </c>
      <c r="N3496">
        <v>15</v>
      </c>
      <c r="O3496">
        <v>457</v>
      </c>
      <c r="P3496">
        <v>33.76</v>
      </c>
      <c r="Q3496">
        <v>-116.96</v>
      </c>
      <c r="R3496" s="7">
        <v>30.439</v>
      </c>
      <c r="S3496" s="8">
        <v>114790</v>
      </c>
      <c r="T3496">
        <v>4</v>
      </c>
      <c r="U3496" s="9">
        <v>12.403</v>
      </c>
      <c r="V3496" s="9">
        <v>12.529</v>
      </c>
      <c r="W3496" s="9">
        <v>11.689</v>
      </c>
      <c r="X3496" s="9">
        <v>12.848000000000001</v>
      </c>
      <c r="Y3496" s="9">
        <v>13.6</v>
      </c>
    </row>
    <row r="3497" spans="1:25" hidden="1" x14ac:dyDescent="0.3">
      <c r="A3497" t="s">
        <v>3595</v>
      </c>
      <c r="B3497" t="s">
        <v>3596</v>
      </c>
      <c r="C3497" t="s">
        <v>3700</v>
      </c>
      <c r="D3497" t="s">
        <v>114</v>
      </c>
      <c r="E3497" s="52">
        <f>Transportation!E3409/1000000</f>
        <v>3.9099999999999998E-6</v>
      </c>
      <c r="F3497" s="55">
        <f t="shared" si="380"/>
        <v>9.4527472527472622E-7</v>
      </c>
      <c r="G3497" s="57">
        <f t="shared" si="381"/>
        <v>9.4527472527472617E-8</v>
      </c>
      <c r="H3497" s="4">
        <f t="shared" si="382"/>
        <v>1.5038461538461551E-8</v>
      </c>
      <c r="I3497">
        <v>188000</v>
      </c>
      <c r="J3497">
        <f t="shared" si="383"/>
        <v>0.61489689494680844</v>
      </c>
      <c r="K3497" s="50">
        <f t="shared" si="384"/>
        <v>456.14757498062619</v>
      </c>
      <c r="L3497" s="53">
        <f t="shared" si="385"/>
        <v>2.5243535474379315</v>
      </c>
      <c r="M3497">
        <v>105</v>
      </c>
      <c r="N3497">
        <v>18.3</v>
      </c>
      <c r="O3497">
        <v>555</v>
      </c>
      <c r="P3497">
        <v>42.27</v>
      </c>
      <c r="Q3497">
        <v>-85.59</v>
      </c>
      <c r="R3497" s="7">
        <v>30.331</v>
      </c>
      <c r="S3497" s="8">
        <v>186770</v>
      </c>
      <c r="T3497">
        <v>6</v>
      </c>
      <c r="U3497" s="9">
        <v>13.382999999999999</v>
      </c>
      <c r="V3497" s="9">
        <v>13.275</v>
      </c>
      <c r="W3497" s="9">
        <v>12.647</v>
      </c>
      <c r="X3497" s="9">
        <v>13.35</v>
      </c>
      <c r="Y3497" s="9">
        <v>13.5</v>
      </c>
    </row>
    <row r="3498" spans="1:25" hidden="1" x14ac:dyDescent="0.3">
      <c r="A3498" t="s">
        <v>3595</v>
      </c>
      <c r="B3498" t="s">
        <v>3596</v>
      </c>
      <c r="C3498" t="s">
        <v>327</v>
      </c>
      <c r="D3498" t="s">
        <v>114</v>
      </c>
      <c r="E3498" s="52">
        <f>Transportation!E3503/1000000</f>
        <v>3.8800000000000001E-6</v>
      </c>
      <c r="F3498" s="55">
        <f t="shared" ref="F3498:F3548" si="386">0.241758241758242*E3498</f>
        <v>9.3802197802197898E-7</v>
      </c>
      <c r="G3498" s="57">
        <f t="shared" ref="G3498:G3548" si="387">0.0241758241758242*E3498</f>
        <v>9.38021978021979E-8</v>
      </c>
      <c r="H3498" s="4">
        <f t="shared" ref="H3498:H3548" si="388">0.00384615384615385*E3498</f>
        <v>1.4923076923076937E-8</v>
      </c>
      <c r="I3498">
        <v>120300</v>
      </c>
      <c r="J3498">
        <f t="shared" ref="J3498:J3548" si="389">((591307500000)*E3498)/(20*I3498)</f>
        <v>0.95356321695760604</v>
      </c>
      <c r="K3498" s="50">
        <f t="shared" ref="K3498:K3548" si="390">I3498*CVD_USA</f>
        <v>291.88592164983686</v>
      </c>
      <c r="L3498" s="53">
        <f t="shared" ref="L3498:L3548" si="391">(J3498/10)*K3498*0.09</f>
        <v>2.5049851058974877</v>
      </c>
      <c r="M3498">
        <v>50.800000000000004</v>
      </c>
      <c r="N3498">
        <v>16.900000000000002</v>
      </c>
      <c r="O3498">
        <v>525</v>
      </c>
      <c r="P3498">
        <v>34.92</v>
      </c>
      <c r="Q3498">
        <v>-120.44</v>
      </c>
      <c r="R3498" s="7">
        <v>31.126000000000001</v>
      </c>
      <c r="S3498" s="8">
        <v>110770</v>
      </c>
      <c r="T3498">
        <v>3</v>
      </c>
      <c r="U3498" s="9">
        <v>7.5754999999999999</v>
      </c>
      <c r="V3498" s="9">
        <v>7.5891000000000002</v>
      </c>
      <c r="W3498" s="9">
        <v>6.6219999999999999</v>
      </c>
      <c r="X3498" s="9">
        <v>7.5720999999999998</v>
      </c>
      <c r="Y3498" s="9">
        <v>7.6246</v>
      </c>
    </row>
    <row r="3499" spans="1:25" hidden="1" x14ac:dyDescent="0.3">
      <c r="A3499" t="s">
        <v>3595</v>
      </c>
      <c r="B3499" t="s">
        <v>3596</v>
      </c>
      <c r="C3499" t="s">
        <v>3597</v>
      </c>
      <c r="D3499" t="s">
        <v>114</v>
      </c>
      <c r="E3499" s="52">
        <f>Transportation!E3306/1000000</f>
        <v>3.8200000000000007E-6</v>
      </c>
      <c r="F3499" s="55">
        <f t="shared" si="386"/>
        <v>9.2351648351648469E-7</v>
      </c>
      <c r="G3499" s="57">
        <f t="shared" si="387"/>
        <v>9.2351648351648467E-8</v>
      </c>
      <c r="H3499" s="4">
        <f t="shared" si="388"/>
        <v>1.4692307692307709E-8</v>
      </c>
      <c r="I3499">
        <v>174600</v>
      </c>
      <c r="J3499">
        <f t="shared" si="389"/>
        <v>0.64684841065292109</v>
      </c>
      <c r="K3499" s="50">
        <f t="shared" si="390"/>
        <v>423.63492867881558</v>
      </c>
      <c r="L3499" s="53">
        <f t="shared" si="391"/>
        <v>2.4662482228165987</v>
      </c>
      <c r="M3499">
        <v>141</v>
      </c>
      <c r="N3499">
        <v>14.700000000000001</v>
      </c>
      <c r="O3499">
        <v>458</v>
      </c>
      <c r="P3499">
        <v>39.5</v>
      </c>
      <c r="Q3499">
        <v>-76.290000000000006</v>
      </c>
      <c r="R3499" s="7">
        <v>31.22</v>
      </c>
      <c r="S3499" s="8">
        <v>166550</v>
      </c>
      <c r="T3499">
        <v>9</v>
      </c>
      <c r="U3499" s="9">
        <v>14.419</v>
      </c>
      <c r="V3499" s="9">
        <v>13.472</v>
      </c>
      <c r="W3499" s="9">
        <v>13.949</v>
      </c>
      <c r="X3499" s="9">
        <v>14.321999999999999</v>
      </c>
      <c r="Y3499" s="9">
        <v>15.537000000000001</v>
      </c>
    </row>
    <row r="3500" spans="1:25" hidden="1" x14ac:dyDescent="0.3">
      <c r="A3500" t="s">
        <v>3595</v>
      </c>
      <c r="B3500" t="s">
        <v>3596</v>
      </c>
      <c r="C3500" t="s">
        <v>3821</v>
      </c>
      <c r="D3500" t="s">
        <v>114</v>
      </c>
      <c r="E3500" s="52">
        <f>Transportation!E3536/1000000</f>
        <v>3.7900000000000001E-6</v>
      </c>
      <c r="F3500" s="55">
        <f t="shared" si="386"/>
        <v>9.1626373626373723E-7</v>
      </c>
      <c r="G3500" s="57">
        <f t="shared" si="387"/>
        <v>9.1626373626373723E-8</v>
      </c>
      <c r="H3500" s="4">
        <f t="shared" si="388"/>
        <v>1.4576923076923091E-8</v>
      </c>
      <c r="I3500">
        <v>200400</v>
      </c>
      <c r="J3500">
        <f t="shared" si="389"/>
        <v>0.55914556511976055</v>
      </c>
      <c r="K3500" s="50">
        <f t="shared" si="390"/>
        <v>486.23390439424196</v>
      </c>
      <c r="L3500" s="53">
        <f t="shared" si="391"/>
        <v>2.4468797812761545</v>
      </c>
      <c r="M3500">
        <v>156</v>
      </c>
      <c r="N3500">
        <v>16.100000000000001</v>
      </c>
      <c r="O3500">
        <v>486</v>
      </c>
      <c r="P3500">
        <v>34.49</v>
      </c>
      <c r="Q3500">
        <v>-117.3</v>
      </c>
      <c r="R3500" s="7">
        <v>30.257999999999999</v>
      </c>
      <c r="S3500" s="8">
        <v>183690</v>
      </c>
      <c r="T3500">
        <v>8</v>
      </c>
      <c r="U3500" s="9">
        <v>13.933</v>
      </c>
      <c r="V3500" s="9">
        <v>13.86</v>
      </c>
      <c r="W3500" s="9">
        <v>13.048999999999999</v>
      </c>
      <c r="X3500" s="9">
        <v>13.798999999999999</v>
      </c>
      <c r="Y3500" s="9">
        <v>13.999000000000001</v>
      </c>
    </row>
    <row r="3501" spans="1:25" hidden="1" x14ac:dyDescent="0.3">
      <c r="A3501" t="s">
        <v>3595</v>
      </c>
      <c r="B3501" t="s">
        <v>3596</v>
      </c>
      <c r="C3501" t="s">
        <v>3823</v>
      </c>
      <c r="D3501" t="s">
        <v>114</v>
      </c>
      <c r="E3501" s="52">
        <f>Transportation!E3538/1000000</f>
        <v>3.7800000000000002E-6</v>
      </c>
      <c r="F3501" s="55">
        <f t="shared" si="386"/>
        <v>9.1384615384615485E-7</v>
      </c>
      <c r="G3501" s="57">
        <f t="shared" si="387"/>
        <v>9.138461538461548E-8</v>
      </c>
      <c r="H3501" s="4">
        <f t="shared" si="388"/>
        <v>1.4538461538461553E-8</v>
      </c>
      <c r="I3501">
        <v>153200</v>
      </c>
      <c r="J3501">
        <f t="shared" si="389"/>
        <v>0.7294851011749347</v>
      </c>
      <c r="K3501" s="50">
        <f t="shared" si="390"/>
        <v>371.71174727144643</v>
      </c>
      <c r="L3501" s="53">
        <f t="shared" si="391"/>
        <v>2.4404236340960055</v>
      </c>
      <c r="M3501">
        <v>72.900000000000006</v>
      </c>
      <c r="N3501">
        <v>17.900000000000002</v>
      </c>
      <c r="O3501">
        <v>563</v>
      </c>
      <c r="P3501">
        <v>31.54</v>
      </c>
      <c r="Q3501">
        <v>-97.17</v>
      </c>
      <c r="R3501" s="7">
        <v>31.356000000000002</v>
      </c>
      <c r="S3501" s="8">
        <v>140440</v>
      </c>
      <c r="T3501">
        <v>4</v>
      </c>
      <c r="U3501" s="9">
        <v>11.068</v>
      </c>
      <c r="V3501" s="9">
        <v>10.909000000000001</v>
      </c>
      <c r="W3501" s="9">
        <v>10.214</v>
      </c>
      <c r="X3501" s="9">
        <v>10.393000000000001</v>
      </c>
      <c r="Y3501" s="9">
        <v>11.081</v>
      </c>
    </row>
    <row r="3502" spans="1:25" hidden="1" x14ac:dyDescent="0.3">
      <c r="A3502" t="s">
        <v>3595</v>
      </c>
      <c r="B3502" t="s">
        <v>3596</v>
      </c>
      <c r="C3502" t="s">
        <v>3803</v>
      </c>
      <c r="D3502" t="s">
        <v>114</v>
      </c>
      <c r="E3502" s="52">
        <f>Transportation!E3518/1000000</f>
        <v>3.7699999999999999E-6</v>
      </c>
      <c r="F3502" s="55">
        <f t="shared" si="386"/>
        <v>9.1142857142857237E-7</v>
      </c>
      <c r="G3502" s="57">
        <f t="shared" si="387"/>
        <v>9.1142857142857237E-8</v>
      </c>
      <c r="H3502" s="4">
        <f t="shared" si="388"/>
        <v>1.4500000000000014E-8</v>
      </c>
      <c r="I3502">
        <v>153500</v>
      </c>
      <c r="J3502">
        <f t="shared" si="389"/>
        <v>0.72613331433224748</v>
      </c>
      <c r="K3502" s="50">
        <f t="shared" si="390"/>
        <v>372.4396423379049</v>
      </c>
      <c r="L3502" s="53">
        <f t="shared" si="391"/>
        <v>2.4339674869158574</v>
      </c>
      <c r="M3502">
        <v>83.4</v>
      </c>
      <c r="N3502">
        <v>16.8</v>
      </c>
      <c r="O3502">
        <v>570</v>
      </c>
      <c r="P3502">
        <v>39.79</v>
      </c>
      <c r="Q3502">
        <v>-89.65</v>
      </c>
      <c r="R3502" s="7">
        <v>33.898000000000003</v>
      </c>
      <c r="S3502" s="8">
        <v>134060</v>
      </c>
      <c r="T3502">
        <v>5</v>
      </c>
      <c r="U3502" s="9">
        <v>12.839</v>
      </c>
      <c r="V3502" s="9">
        <v>12.706</v>
      </c>
      <c r="W3502" s="9">
        <v>12.244999999999999</v>
      </c>
      <c r="X3502" s="9">
        <v>12.547000000000001</v>
      </c>
      <c r="Y3502" s="9">
        <v>12.949</v>
      </c>
    </row>
    <row r="3503" spans="1:25" hidden="1" x14ac:dyDescent="0.3">
      <c r="A3503" t="s">
        <v>3595</v>
      </c>
      <c r="B3503" t="s">
        <v>3596</v>
      </c>
      <c r="C3503" t="s">
        <v>3677</v>
      </c>
      <c r="D3503" t="s">
        <v>114</v>
      </c>
      <c r="E3503" s="52">
        <f>Transportation!E3386/1000000</f>
        <v>3.7400000000000002E-6</v>
      </c>
      <c r="F3503" s="55">
        <f t="shared" si="386"/>
        <v>9.0417582417582512E-7</v>
      </c>
      <c r="G3503" s="57">
        <f t="shared" si="387"/>
        <v>9.041758241758252E-8</v>
      </c>
      <c r="H3503" s="4">
        <f t="shared" si="388"/>
        <v>1.4384615384615399E-8</v>
      </c>
      <c r="I3503">
        <v>159500</v>
      </c>
      <c r="J3503">
        <f t="shared" si="389"/>
        <v>0.69325706896551731</v>
      </c>
      <c r="K3503" s="50">
        <f t="shared" si="390"/>
        <v>386.99754366707384</v>
      </c>
      <c r="L3503" s="53">
        <f t="shared" si="391"/>
        <v>2.4145990453754136</v>
      </c>
      <c r="M3503">
        <v>137</v>
      </c>
      <c r="N3503">
        <v>13.600000000000001</v>
      </c>
      <c r="O3503">
        <v>402</v>
      </c>
      <c r="P3503">
        <v>29.66</v>
      </c>
      <c r="Q3503">
        <v>-82.38</v>
      </c>
      <c r="R3503" s="7">
        <v>29.472999999999999</v>
      </c>
      <c r="S3503" s="8">
        <v>178460</v>
      </c>
      <c r="T3503">
        <v>6</v>
      </c>
      <c r="U3503" s="9">
        <v>11.423999999999999</v>
      </c>
      <c r="V3503" s="9">
        <v>11.246</v>
      </c>
      <c r="W3503" s="9">
        <v>10.316000000000001</v>
      </c>
      <c r="X3503" s="9">
        <v>11.132</v>
      </c>
      <c r="Y3503" s="9">
        <v>11.487</v>
      </c>
    </row>
    <row r="3504" spans="1:25" hidden="1" x14ac:dyDescent="0.3">
      <c r="A3504" t="s">
        <v>3595</v>
      </c>
      <c r="B3504" t="s">
        <v>3596</v>
      </c>
      <c r="C3504" t="s">
        <v>3705</v>
      </c>
      <c r="D3504" t="s">
        <v>114</v>
      </c>
      <c r="E3504" s="52">
        <f>Transportation!E3415/1000000</f>
        <v>3.7200000000000004E-6</v>
      </c>
      <c r="F3504" s="55">
        <f t="shared" si="386"/>
        <v>8.9934065934066036E-7</v>
      </c>
      <c r="G3504" s="57">
        <f t="shared" si="387"/>
        <v>8.9934065934066033E-8</v>
      </c>
      <c r="H3504" s="4">
        <f t="shared" si="388"/>
        <v>1.4307692307692322E-8</v>
      </c>
      <c r="I3504">
        <v>125700</v>
      </c>
      <c r="J3504">
        <f t="shared" si="389"/>
        <v>0.87496575178997626</v>
      </c>
      <c r="K3504" s="50">
        <f t="shared" si="390"/>
        <v>304.98803284608891</v>
      </c>
      <c r="L3504" s="53">
        <f t="shared" si="391"/>
        <v>2.4016867510151174</v>
      </c>
      <c r="M3504">
        <v>55</v>
      </c>
      <c r="N3504">
        <v>17</v>
      </c>
      <c r="O3504">
        <v>559</v>
      </c>
      <c r="P3504">
        <v>40.42</v>
      </c>
      <c r="Q3504">
        <v>-86.88</v>
      </c>
      <c r="R3504" s="7">
        <v>32.970999999999997</v>
      </c>
      <c r="S3504" s="8">
        <v>128900</v>
      </c>
      <c r="T3504">
        <v>4</v>
      </c>
      <c r="U3504" s="9">
        <v>14.547000000000001</v>
      </c>
      <c r="V3504" s="9">
        <v>14.423999999999999</v>
      </c>
      <c r="W3504" s="9">
        <v>14.148</v>
      </c>
      <c r="X3504" s="9">
        <v>14.247999999999999</v>
      </c>
      <c r="Y3504" s="9">
        <v>14.695</v>
      </c>
    </row>
    <row r="3505" spans="1:25" hidden="1" x14ac:dyDescent="0.3">
      <c r="A3505" t="s">
        <v>3595</v>
      </c>
      <c r="B3505" t="s">
        <v>3596</v>
      </c>
      <c r="C3505" t="s">
        <v>3798</v>
      </c>
      <c r="D3505" t="s">
        <v>114</v>
      </c>
      <c r="E3505" s="52">
        <f>Transportation!E3513/1000000</f>
        <v>3.7000000000000002E-6</v>
      </c>
      <c r="F3505" s="55">
        <f t="shared" si="386"/>
        <v>8.9450549450549549E-7</v>
      </c>
      <c r="G3505" s="57">
        <f t="shared" si="387"/>
        <v>8.9450549450549547E-8</v>
      </c>
      <c r="H3505" s="4">
        <f t="shared" si="388"/>
        <v>1.4230769230769245E-8</v>
      </c>
      <c r="I3505">
        <v>124300</v>
      </c>
      <c r="J3505">
        <f t="shared" si="389"/>
        <v>0.88006345534995978</v>
      </c>
      <c r="K3505" s="50">
        <f t="shared" si="390"/>
        <v>301.59118920261614</v>
      </c>
      <c r="L3505" s="53">
        <f t="shared" si="391"/>
        <v>2.3887744566548204</v>
      </c>
      <c r="M3505">
        <v>53.800000000000004</v>
      </c>
      <c r="N3505">
        <v>16.900000000000002</v>
      </c>
      <c r="O3505">
        <v>574</v>
      </c>
      <c r="P3505">
        <v>43.53</v>
      </c>
      <c r="Q3505">
        <v>-96.74</v>
      </c>
      <c r="R3505" s="7">
        <v>33.905999999999999</v>
      </c>
      <c r="S3505" s="8">
        <v>129680</v>
      </c>
      <c r="T3505">
        <v>4</v>
      </c>
      <c r="U3505" s="9">
        <v>8.8674999999999997</v>
      </c>
      <c r="V3505" s="9">
        <v>8.7847000000000008</v>
      </c>
      <c r="W3505" s="9">
        <v>8.3560999999999996</v>
      </c>
      <c r="X3505" s="9">
        <v>8.4601000000000006</v>
      </c>
      <c r="Y3505" s="9">
        <v>8.8754000000000008</v>
      </c>
    </row>
    <row r="3506" spans="1:25" hidden="1" x14ac:dyDescent="0.3">
      <c r="A3506" t="s">
        <v>3595</v>
      </c>
      <c r="B3506" t="s">
        <v>3596</v>
      </c>
      <c r="C3506" t="s">
        <v>3698</v>
      </c>
      <c r="D3506" t="s">
        <v>114</v>
      </c>
      <c r="E3506" s="52">
        <f>Transportation!E3407/1000000</f>
        <v>3.6600000000000001E-6</v>
      </c>
      <c r="F3506" s="55">
        <f t="shared" si="386"/>
        <v>8.8483516483516576E-7</v>
      </c>
      <c r="G3506" s="57">
        <f t="shared" si="387"/>
        <v>8.8483516483516573E-8</v>
      </c>
      <c r="H3506" s="4">
        <f t="shared" si="388"/>
        <v>1.4076923076923091E-8</v>
      </c>
      <c r="I3506">
        <v>102500</v>
      </c>
      <c r="J3506">
        <f t="shared" si="389"/>
        <v>1.0557002195121952</v>
      </c>
      <c r="K3506" s="50">
        <f t="shared" si="390"/>
        <v>248.69748103996906</v>
      </c>
      <c r="L3506" s="53">
        <f t="shared" si="391"/>
        <v>2.362949867934228</v>
      </c>
      <c r="M3506">
        <v>75.7</v>
      </c>
      <c r="N3506">
        <v>11.8</v>
      </c>
      <c r="O3506">
        <v>361</v>
      </c>
      <c r="P3506">
        <v>36.33</v>
      </c>
      <c r="Q3506">
        <v>-82.36</v>
      </c>
      <c r="R3506" s="7">
        <v>30.641999999999999</v>
      </c>
      <c r="S3506" s="8">
        <v>128250</v>
      </c>
      <c r="T3506">
        <v>7</v>
      </c>
      <c r="U3506" s="9">
        <v>14.010999999999999</v>
      </c>
      <c r="V3506" s="9">
        <v>13.707000000000001</v>
      </c>
      <c r="W3506" s="9">
        <v>11.081</v>
      </c>
      <c r="X3506" s="9">
        <v>13.5</v>
      </c>
      <c r="Y3506" s="9">
        <v>14.148</v>
      </c>
    </row>
    <row r="3507" spans="1:25" hidden="1" x14ac:dyDescent="0.3">
      <c r="A3507" t="s">
        <v>3595</v>
      </c>
      <c r="B3507" t="s">
        <v>3596</v>
      </c>
      <c r="C3507" t="s">
        <v>3743</v>
      </c>
      <c r="D3507" t="s">
        <v>114</v>
      </c>
      <c r="E3507" s="52">
        <f>Transportation!E3454/1000000</f>
        <v>3.6200000000000001E-6</v>
      </c>
      <c r="F3507" s="55">
        <f t="shared" si="386"/>
        <v>8.7516483516483613E-7</v>
      </c>
      <c r="G3507" s="57">
        <f t="shared" si="387"/>
        <v>8.7516483516483613E-8</v>
      </c>
      <c r="H3507" s="4">
        <f t="shared" si="388"/>
        <v>1.3923076923076936E-8</v>
      </c>
      <c r="I3507">
        <v>146700</v>
      </c>
      <c r="J3507">
        <f t="shared" si="389"/>
        <v>0.72956140081799592</v>
      </c>
      <c r="K3507" s="50">
        <f t="shared" si="390"/>
        <v>355.94068749818013</v>
      </c>
      <c r="L3507" s="53">
        <f t="shared" si="391"/>
        <v>2.3371252792136352</v>
      </c>
      <c r="M3507">
        <v>39.800000000000004</v>
      </c>
      <c r="N3507">
        <v>23.3</v>
      </c>
      <c r="O3507">
        <v>866</v>
      </c>
      <c r="P3507">
        <v>41.65</v>
      </c>
      <c r="Q3507">
        <v>-70.930000000000007</v>
      </c>
      <c r="R3507" s="7">
        <v>37.261000000000003</v>
      </c>
      <c r="S3507" s="8">
        <v>143930</v>
      </c>
      <c r="T3507">
        <v>4</v>
      </c>
      <c r="U3507" s="9">
        <v>12.747999999999999</v>
      </c>
      <c r="V3507" s="9">
        <v>12.733000000000001</v>
      </c>
      <c r="W3507" s="9">
        <v>11.74</v>
      </c>
      <c r="X3507" s="9">
        <v>12.723000000000001</v>
      </c>
      <c r="Y3507" s="9">
        <v>13.4</v>
      </c>
    </row>
    <row r="3508" spans="1:25" hidden="1" x14ac:dyDescent="0.3">
      <c r="A3508" t="s">
        <v>3595</v>
      </c>
      <c r="B3508" t="s">
        <v>3596</v>
      </c>
      <c r="C3508" t="s">
        <v>3669</v>
      </c>
      <c r="D3508" t="s">
        <v>114</v>
      </c>
      <c r="E3508" s="52">
        <f>Transportation!E3378/1000000</f>
        <v>3.54E-6</v>
      </c>
      <c r="F3508" s="55">
        <f t="shared" si="386"/>
        <v>8.5582417582417666E-7</v>
      </c>
      <c r="G3508" s="57">
        <f t="shared" si="387"/>
        <v>8.5582417582417666E-8</v>
      </c>
      <c r="H3508" s="4">
        <f t="shared" si="388"/>
        <v>1.3615384615384628E-8</v>
      </c>
      <c r="I3508">
        <v>206800</v>
      </c>
      <c r="J3508">
        <f t="shared" si="389"/>
        <v>0.50609974613152808</v>
      </c>
      <c r="K3508" s="50">
        <f t="shared" si="390"/>
        <v>501.76233247868879</v>
      </c>
      <c r="L3508" s="53">
        <f t="shared" si="391"/>
        <v>2.2854761017724496</v>
      </c>
      <c r="M3508">
        <v>118</v>
      </c>
      <c r="N3508">
        <v>19.100000000000001</v>
      </c>
      <c r="O3508">
        <v>671</v>
      </c>
      <c r="P3508">
        <v>40.57</v>
      </c>
      <c r="Q3508">
        <v>-105.08</v>
      </c>
      <c r="R3508" s="7">
        <v>35.183</v>
      </c>
      <c r="S3508" s="8">
        <v>180640</v>
      </c>
      <c r="T3508">
        <v>6</v>
      </c>
      <c r="U3508" s="9">
        <v>9.7984000000000009</v>
      </c>
      <c r="V3508" s="9">
        <v>9.7278000000000002</v>
      </c>
      <c r="W3508" s="9">
        <v>8.8754000000000008</v>
      </c>
      <c r="X3508" s="9">
        <v>9.8035999999999994</v>
      </c>
      <c r="Y3508" s="9">
        <v>10.775</v>
      </c>
    </row>
    <row r="3509" spans="1:25" hidden="1" x14ac:dyDescent="0.3">
      <c r="A3509" t="s">
        <v>3595</v>
      </c>
      <c r="B3509" t="s">
        <v>3596</v>
      </c>
      <c r="C3509" t="s">
        <v>3666</v>
      </c>
      <c r="D3509" t="s">
        <v>114</v>
      </c>
      <c r="E3509" s="52">
        <f>Transportation!E3375/1000000</f>
        <v>3.4599999999999999E-6</v>
      </c>
      <c r="F3509" s="55">
        <f t="shared" si="386"/>
        <v>8.364835164835173E-7</v>
      </c>
      <c r="G3509" s="57">
        <f t="shared" si="387"/>
        <v>8.3648351648351733E-8</v>
      </c>
      <c r="H3509" s="4">
        <f t="shared" si="388"/>
        <v>1.330769230769232E-8</v>
      </c>
      <c r="I3509">
        <v>172600</v>
      </c>
      <c r="J3509">
        <f t="shared" si="389"/>
        <v>0.59267785341830825</v>
      </c>
      <c r="K3509" s="50">
        <f t="shared" si="390"/>
        <v>418.78229490242597</v>
      </c>
      <c r="L3509" s="53">
        <f t="shared" si="391"/>
        <v>2.2338269243312645</v>
      </c>
      <c r="M3509">
        <v>230</v>
      </c>
      <c r="N3509">
        <v>11.4</v>
      </c>
      <c r="O3509">
        <v>345</v>
      </c>
      <c r="P3509">
        <v>36.19</v>
      </c>
      <c r="Q3509">
        <v>-94.14</v>
      </c>
      <c r="R3509" s="7">
        <v>30.265999999999998</v>
      </c>
      <c r="S3509" s="8">
        <v>176050</v>
      </c>
      <c r="T3509">
        <v>8</v>
      </c>
      <c r="U3509" s="9">
        <v>10.593</v>
      </c>
      <c r="V3509" s="9">
        <v>10.574999999999999</v>
      </c>
      <c r="W3509" s="9">
        <v>9.8035999999999994</v>
      </c>
      <c r="X3509" s="9">
        <v>10.571</v>
      </c>
      <c r="Y3509" s="9">
        <v>11.081</v>
      </c>
    </row>
    <row r="3510" spans="1:25" hidden="1" x14ac:dyDescent="0.3">
      <c r="A3510" t="s">
        <v>3595</v>
      </c>
      <c r="B3510" t="s">
        <v>3596</v>
      </c>
      <c r="C3510" t="s">
        <v>3689</v>
      </c>
      <c r="D3510" t="s">
        <v>114</v>
      </c>
      <c r="E3510" s="52">
        <f>Transportation!E3398/1000000</f>
        <v>3.4300000000000002E-6</v>
      </c>
      <c r="F3510" s="55">
        <f t="shared" si="386"/>
        <v>8.2923076923077016E-7</v>
      </c>
      <c r="G3510" s="57">
        <f t="shared" si="387"/>
        <v>8.2923076923077016E-8</v>
      </c>
      <c r="H3510" s="4">
        <f t="shared" si="388"/>
        <v>1.3192307692307705E-8</v>
      </c>
      <c r="I3510">
        <v>1594000</v>
      </c>
      <c r="J3510">
        <f t="shared" si="389"/>
        <v>6.3619345200752825E-2</v>
      </c>
      <c r="K3510" s="50">
        <f t="shared" si="390"/>
        <v>3867.5491197825436</v>
      </c>
      <c r="L3510" s="53">
        <f t="shared" si="391"/>
        <v>2.2144584827908202</v>
      </c>
      <c r="M3510">
        <v>270</v>
      </c>
      <c r="N3510">
        <v>97</v>
      </c>
      <c r="O3510">
        <v>3640</v>
      </c>
      <c r="P3510">
        <v>21.36</v>
      </c>
      <c r="Q3510">
        <v>-157.96</v>
      </c>
      <c r="R3510" s="7">
        <v>37.536999999999999</v>
      </c>
      <c r="S3510" s="8">
        <v>614440</v>
      </c>
      <c r="T3510">
        <v>14</v>
      </c>
      <c r="U3510" s="9">
        <v>11.759</v>
      </c>
      <c r="V3510" s="9">
        <v>9.7440999999999995</v>
      </c>
      <c r="W3510" s="9">
        <v>11.487</v>
      </c>
      <c r="X3510" s="9">
        <v>11.74</v>
      </c>
      <c r="Y3510" s="9">
        <v>13.199</v>
      </c>
    </row>
    <row r="3511" spans="1:25" hidden="1" x14ac:dyDescent="0.3">
      <c r="A3511" t="s">
        <v>3595</v>
      </c>
      <c r="B3511" t="s">
        <v>3596</v>
      </c>
      <c r="C3511" t="s">
        <v>3731</v>
      </c>
      <c r="D3511" t="s">
        <v>114</v>
      </c>
      <c r="E3511" s="52">
        <f>Transportation!E3442/1000000</f>
        <v>3.3200000000000004E-6</v>
      </c>
      <c r="F3511" s="55">
        <f t="shared" si="386"/>
        <v>8.0263736263736355E-7</v>
      </c>
      <c r="G3511" s="57">
        <f t="shared" si="387"/>
        <v>8.0263736263736353E-8</v>
      </c>
      <c r="H3511" s="4">
        <f t="shared" si="388"/>
        <v>1.2769230769230783E-8</v>
      </c>
      <c r="I3511">
        <v>4919000</v>
      </c>
      <c r="J3511">
        <f t="shared" si="389"/>
        <v>1.9954674730636311E-2</v>
      </c>
      <c r="K3511" s="50">
        <f t="shared" si="390"/>
        <v>11935.05277303032</v>
      </c>
      <c r="L3511" s="53">
        <f t="shared" si="391"/>
        <v>2.1434408638091909</v>
      </c>
      <c r="M3511">
        <v>2370</v>
      </c>
      <c r="N3511">
        <v>101</v>
      </c>
      <c r="O3511">
        <v>4130</v>
      </c>
      <c r="P3511">
        <v>26.17</v>
      </c>
      <c r="Q3511">
        <v>-80.22</v>
      </c>
      <c r="R3511" s="7">
        <v>40.904000000000003</v>
      </c>
      <c r="S3511" s="8">
        <v>4743800</v>
      </c>
      <c r="T3511">
        <v>51</v>
      </c>
      <c r="U3511" s="9">
        <v>14.026999999999999</v>
      </c>
      <c r="V3511" s="9">
        <v>12.724</v>
      </c>
      <c r="W3511" s="9">
        <v>9.9575999999999993</v>
      </c>
      <c r="X3511" s="9">
        <v>12.747999999999999</v>
      </c>
      <c r="Y3511" s="9">
        <v>15.24</v>
      </c>
    </row>
    <row r="3512" spans="1:25" hidden="1" x14ac:dyDescent="0.3">
      <c r="A3512" t="s">
        <v>3595</v>
      </c>
      <c r="B3512" t="s">
        <v>3596</v>
      </c>
      <c r="C3512" t="s">
        <v>3616</v>
      </c>
      <c r="D3512" t="s">
        <v>114</v>
      </c>
      <c r="E3512" s="52">
        <f>Transportation!E3325/1000000</f>
        <v>3.2800000000000004E-6</v>
      </c>
      <c r="F3512" s="55">
        <f t="shared" si="386"/>
        <v>7.9296703296703392E-7</v>
      </c>
      <c r="G3512" s="57">
        <f t="shared" si="387"/>
        <v>7.9296703296703392E-8</v>
      </c>
      <c r="H3512" s="4">
        <f t="shared" si="388"/>
        <v>1.2615384615384629E-8</v>
      </c>
      <c r="I3512">
        <v>100300</v>
      </c>
      <c r="J3512">
        <f t="shared" si="389"/>
        <v>0.96684376869391842</v>
      </c>
      <c r="K3512" s="50">
        <f t="shared" si="390"/>
        <v>243.35958388594045</v>
      </c>
      <c r="L3512" s="53">
        <f t="shared" si="391"/>
        <v>2.1176162750885976</v>
      </c>
      <c r="M3512">
        <v>44.800000000000004</v>
      </c>
      <c r="N3512">
        <v>15</v>
      </c>
      <c r="O3512">
        <v>580</v>
      </c>
      <c r="P3512">
        <v>45.78</v>
      </c>
      <c r="Q3512">
        <v>-108.55</v>
      </c>
      <c r="R3512" s="7">
        <v>38.706000000000003</v>
      </c>
      <c r="S3512">
        <v>85739</v>
      </c>
      <c r="T3512">
        <v>5</v>
      </c>
      <c r="U3512" s="9">
        <v>5.9842000000000004</v>
      </c>
      <c r="V3512" s="9">
        <v>6.0617999999999999</v>
      </c>
      <c r="W3512" s="9">
        <v>5.9821999999999997</v>
      </c>
      <c r="X3512" s="9">
        <v>6.3028000000000004</v>
      </c>
      <c r="Y3512" s="9">
        <v>6.5689000000000002</v>
      </c>
    </row>
    <row r="3513" spans="1:25" hidden="1" x14ac:dyDescent="0.3">
      <c r="A3513" t="s">
        <v>3595</v>
      </c>
      <c r="B3513" t="s">
        <v>3596</v>
      </c>
      <c r="C3513" t="s">
        <v>3719</v>
      </c>
      <c r="D3513" t="s">
        <v>114</v>
      </c>
      <c r="E3513" s="52">
        <f>Transportation!E3429/1000000</f>
        <v>3.2600000000000001E-6</v>
      </c>
      <c r="F3513" s="55">
        <f t="shared" si="386"/>
        <v>7.8813186813186895E-7</v>
      </c>
      <c r="G3513" s="57">
        <f t="shared" si="387"/>
        <v>7.8813186813186893E-8</v>
      </c>
      <c r="H3513" s="4">
        <f t="shared" si="388"/>
        <v>1.253846153846155E-8</v>
      </c>
      <c r="I3513">
        <v>193600</v>
      </c>
      <c r="J3513">
        <f t="shared" si="389"/>
        <v>0.4978467071280992</v>
      </c>
      <c r="K3513" s="50">
        <f t="shared" si="390"/>
        <v>469.73494955451719</v>
      </c>
      <c r="L3513" s="53">
        <f t="shared" si="391"/>
        <v>2.1047039807283014</v>
      </c>
      <c r="M3513">
        <v>53.400000000000006</v>
      </c>
      <c r="N3513">
        <v>26.5</v>
      </c>
      <c r="O3513">
        <v>1160</v>
      </c>
      <c r="P3513">
        <v>41.44</v>
      </c>
      <c r="Q3513">
        <v>-82.16</v>
      </c>
      <c r="R3513" s="7">
        <v>43.732999999999997</v>
      </c>
      <c r="S3513" s="8">
        <v>138100</v>
      </c>
      <c r="T3513">
        <v>4</v>
      </c>
      <c r="U3513" s="9">
        <v>18.512</v>
      </c>
      <c r="V3513" s="9">
        <v>18.245000000000001</v>
      </c>
      <c r="W3513" s="9">
        <v>16.718</v>
      </c>
      <c r="X3513" s="9">
        <v>17.940999999999999</v>
      </c>
      <c r="Y3513" s="9">
        <v>18.672999999999998</v>
      </c>
    </row>
    <row r="3514" spans="1:25" hidden="1" x14ac:dyDescent="0.3">
      <c r="A3514" t="s">
        <v>3595</v>
      </c>
      <c r="B3514" t="s">
        <v>3596</v>
      </c>
      <c r="C3514" t="s">
        <v>3690</v>
      </c>
      <c r="D3514" t="s">
        <v>114</v>
      </c>
      <c r="E3514" s="52">
        <f>Transportation!E3399/1000000</f>
        <v>3.2499999999999998E-6</v>
      </c>
      <c r="F3514" s="55">
        <f t="shared" si="386"/>
        <v>7.8571428571428647E-7</v>
      </c>
      <c r="G3514" s="57">
        <f t="shared" si="387"/>
        <v>7.8571428571428649E-8</v>
      </c>
      <c r="H3514" s="4">
        <f t="shared" si="388"/>
        <v>1.2500000000000011E-8</v>
      </c>
      <c r="I3514">
        <v>125900</v>
      </c>
      <c r="J3514">
        <f t="shared" si="389"/>
        <v>0.76320467633042088</v>
      </c>
      <c r="K3514" s="50">
        <f t="shared" si="390"/>
        <v>305.47329622372786</v>
      </c>
      <c r="L3514" s="53">
        <f t="shared" si="391"/>
        <v>2.0982478335481529</v>
      </c>
      <c r="M3514">
        <v>36.300000000000004</v>
      </c>
      <c r="N3514">
        <v>20.900000000000002</v>
      </c>
      <c r="O3514">
        <v>868</v>
      </c>
      <c r="P3514">
        <v>29.6</v>
      </c>
      <c r="Q3514">
        <v>-90.73</v>
      </c>
      <c r="R3514" s="7">
        <v>41.554000000000002</v>
      </c>
      <c r="S3514">
        <v>65648</v>
      </c>
      <c r="T3514">
        <v>4</v>
      </c>
      <c r="U3514" s="9">
        <v>11.465999999999999</v>
      </c>
      <c r="V3514" s="9">
        <v>11.609</v>
      </c>
      <c r="W3514" s="9">
        <v>10.978999999999999</v>
      </c>
      <c r="X3514" s="9">
        <v>11.486000000000001</v>
      </c>
      <c r="Y3514" s="9">
        <v>12.042999999999999</v>
      </c>
    </row>
    <row r="3515" spans="1:25" hidden="1" x14ac:dyDescent="0.3">
      <c r="A3515" t="s">
        <v>3595</v>
      </c>
      <c r="B3515" t="s">
        <v>3596</v>
      </c>
      <c r="C3515" t="s">
        <v>3781</v>
      </c>
      <c r="D3515" t="s">
        <v>114</v>
      </c>
      <c r="E3515" s="52">
        <f>Transportation!E3493/1000000</f>
        <v>3.2099999999999998E-6</v>
      </c>
      <c r="F3515" s="55">
        <f t="shared" si="386"/>
        <v>7.7604395604395684E-7</v>
      </c>
      <c r="G3515" s="57">
        <f t="shared" si="387"/>
        <v>7.7604395604395676E-8</v>
      </c>
      <c r="H3515" s="4">
        <f t="shared" si="388"/>
        <v>1.2346153846153857E-8</v>
      </c>
      <c r="I3515">
        <v>141000</v>
      </c>
      <c r="J3515">
        <f t="shared" si="389"/>
        <v>0.67308406914893615</v>
      </c>
      <c r="K3515" s="50">
        <f t="shared" si="390"/>
        <v>342.11068123546966</v>
      </c>
      <c r="L3515" s="53">
        <f t="shared" si="391"/>
        <v>2.0724232448275606</v>
      </c>
      <c r="M3515">
        <v>81.800000000000011</v>
      </c>
      <c r="N3515">
        <v>15.600000000000001</v>
      </c>
      <c r="O3515">
        <v>596</v>
      </c>
      <c r="P3515">
        <v>43.44</v>
      </c>
      <c r="Q3515">
        <v>-83.96</v>
      </c>
      <c r="R3515" s="7">
        <v>38.244</v>
      </c>
      <c r="S3515" s="8">
        <v>140240</v>
      </c>
      <c r="T3515">
        <v>5</v>
      </c>
      <c r="U3515" s="9">
        <v>13.691000000000001</v>
      </c>
      <c r="V3515" s="9">
        <v>13.625</v>
      </c>
      <c r="W3515" s="9">
        <v>13.099</v>
      </c>
      <c r="X3515" s="9">
        <v>13.4</v>
      </c>
      <c r="Y3515" s="9">
        <v>13.749000000000001</v>
      </c>
    </row>
    <row r="3516" spans="1:25" hidden="1" x14ac:dyDescent="0.3">
      <c r="A3516" t="s">
        <v>3595</v>
      </c>
      <c r="B3516" t="s">
        <v>3596</v>
      </c>
      <c r="C3516" t="s">
        <v>3754</v>
      </c>
      <c r="D3516" t="s">
        <v>114</v>
      </c>
      <c r="E3516" s="52">
        <f>Transportation!E3466/1000000</f>
        <v>3.2000000000000003E-6</v>
      </c>
      <c r="F3516" s="55">
        <f t="shared" si="386"/>
        <v>7.7362637362637446E-7</v>
      </c>
      <c r="G3516" s="57">
        <f t="shared" si="387"/>
        <v>7.7362637362637446E-8</v>
      </c>
      <c r="H3516" s="4">
        <f t="shared" si="388"/>
        <v>1.2307692307692321E-8</v>
      </c>
      <c r="I3516">
        <v>132400</v>
      </c>
      <c r="J3516">
        <f t="shared" si="389"/>
        <v>0.71457099697885207</v>
      </c>
      <c r="K3516" s="50">
        <f t="shared" si="390"/>
        <v>321.24435599699422</v>
      </c>
      <c r="L3516" s="53">
        <f t="shared" si="391"/>
        <v>2.0659670976474129</v>
      </c>
      <c r="M3516">
        <v>75</v>
      </c>
      <c r="N3516">
        <v>15.3</v>
      </c>
      <c r="O3516">
        <v>629</v>
      </c>
      <c r="P3516">
        <v>30.18</v>
      </c>
      <c r="Q3516">
        <v>-85.65</v>
      </c>
      <c r="R3516" s="7">
        <v>41.116999999999997</v>
      </c>
      <c r="S3516" s="8">
        <v>109240</v>
      </c>
      <c r="T3516">
        <v>5</v>
      </c>
      <c r="U3516" s="9">
        <v>10.112</v>
      </c>
      <c r="V3516" s="9">
        <v>10.032999999999999</v>
      </c>
      <c r="W3516" s="9">
        <v>9.2372999999999994</v>
      </c>
      <c r="X3516" s="9">
        <v>10.06</v>
      </c>
      <c r="Y3516" s="9">
        <v>10.978999999999999</v>
      </c>
    </row>
    <row r="3517" spans="1:25" hidden="1" x14ac:dyDescent="0.3">
      <c r="A3517" t="s">
        <v>3595</v>
      </c>
      <c r="B3517" t="s">
        <v>3596</v>
      </c>
      <c r="C3517" t="s">
        <v>3647</v>
      </c>
      <c r="D3517" t="s">
        <v>114</v>
      </c>
      <c r="E3517" s="52">
        <f>Transportation!E3356/1000000</f>
        <v>3.1699999999999997E-6</v>
      </c>
      <c r="F3517" s="55">
        <f t="shared" si="386"/>
        <v>7.663736263736271E-7</v>
      </c>
      <c r="G3517" s="57">
        <f t="shared" si="387"/>
        <v>7.6637362637362716E-8</v>
      </c>
      <c r="H3517" s="4">
        <f t="shared" si="388"/>
        <v>1.2192307692307703E-8</v>
      </c>
      <c r="I3517">
        <v>293900</v>
      </c>
      <c r="J3517">
        <f t="shared" si="389"/>
        <v>0.3188915915277305</v>
      </c>
      <c r="K3517" s="50">
        <f t="shared" si="390"/>
        <v>713.09453344045767</v>
      </c>
      <c r="L3517" s="53">
        <f t="shared" si="391"/>
        <v>2.0465986561069678</v>
      </c>
      <c r="M3517">
        <v>154</v>
      </c>
      <c r="N3517">
        <v>23.700000000000003</v>
      </c>
      <c r="O3517">
        <v>899</v>
      </c>
      <c r="P3517">
        <v>27.77</v>
      </c>
      <c r="Q3517">
        <v>-97.43</v>
      </c>
      <c r="R3517" s="7">
        <v>37.987000000000002</v>
      </c>
      <c r="S3517" s="8">
        <v>197290</v>
      </c>
      <c r="T3517">
        <v>8</v>
      </c>
      <c r="U3517" s="9">
        <v>9.3859999999999992</v>
      </c>
      <c r="V3517" s="9">
        <v>5.4490999999999996</v>
      </c>
      <c r="W3517" s="9">
        <v>8.7199000000000009</v>
      </c>
      <c r="X3517" s="9">
        <v>9.1857000000000006</v>
      </c>
      <c r="Y3517" s="9">
        <v>9.3919999999999995</v>
      </c>
    </row>
    <row r="3518" spans="1:25" hidden="1" x14ac:dyDescent="0.3">
      <c r="A3518" t="s">
        <v>3595</v>
      </c>
      <c r="B3518" t="s">
        <v>3596</v>
      </c>
      <c r="C3518" t="s">
        <v>3817</v>
      </c>
      <c r="D3518" t="s">
        <v>114</v>
      </c>
      <c r="E3518" s="52">
        <f>Transportation!E3532/1000000</f>
        <v>3.14E-6</v>
      </c>
      <c r="F3518" s="55">
        <f t="shared" si="386"/>
        <v>7.5912087912087996E-7</v>
      </c>
      <c r="G3518" s="57">
        <f t="shared" si="387"/>
        <v>7.5912087912087986E-8</v>
      </c>
      <c r="H3518" s="4">
        <f t="shared" si="388"/>
        <v>1.2076923076923088E-8</v>
      </c>
      <c r="I3518">
        <v>101500</v>
      </c>
      <c r="J3518">
        <f t="shared" si="389"/>
        <v>0.914633275862069</v>
      </c>
      <c r="K3518" s="50">
        <f t="shared" si="390"/>
        <v>246.27116415177426</v>
      </c>
      <c r="L3518" s="53">
        <f t="shared" si="391"/>
        <v>2.0272302145665235</v>
      </c>
      <c r="M3518">
        <v>62.6</v>
      </c>
      <c r="N3518">
        <v>12.8</v>
      </c>
      <c r="O3518">
        <v>505</v>
      </c>
      <c r="P3518">
        <v>32.33</v>
      </c>
      <c r="Q3518">
        <v>-95.3</v>
      </c>
      <c r="R3518" s="7">
        <v>39.344000000000001</v>
      </c>
      <c r="S3518" s="8">
        <v>109170</v>
      </c>
      <c r="T3518">
        <v>4</v>
      </c>
      <c r="U3518" s="9">
        <v>10.186999999999999</v>
      </c>
      <c r="V3518" s="9">
        <v>10.153</v>
      </c>
      <c r="W3518" s="9">
        <v>9.7009000000000007</v>
      </c>
      <c r="X3518" s="9">
        <v>10.137</v>
      </c>
      <c r="Y3518" s="9">
        <v>10.214</v>
      </c>
    </row>
    <row r="3519" spans="1:25" hidden="1" x14ac:dyDescent="0.3">
      <c r="A3519" t="s">
        <v>3595</v>
      </c>
      <c r="B3519" t="s">
        <v>3596</v>
      </c>
      <c r="C3519" t="s">
        <v>3797</v>
      </c>
      <c r="D3519" t="s">
        <v>114</v>
      </c>
      <c r="E3519" s="52">
        <f>Transportation!E3512/1000000</f>
        <v>3.1099999999999999E-6</v>
      </c>
      <c r="F3519" s="55">
        <f t="shared" si="386"/>
        <v>7.5186813186813261E-7</v>
      </c>
      <c r="G3519" s="57">
        <f t="shared" si="387"/>
        <v>7.5186813186813256E-8</v>
      </c>
      <c r="H3519" s="4">
        <f t="shared" si="388"/>
        <v>1.1961538461538472E-8</v>
      </c>
      <c r="I3519">
        <v>106100</v>
      </c>
      <c r="J3519">
        <f t="shared" si="389"/>
        <v>0.86661938030160224</v>
      </c>
      <c r="K3519" s="50">
        <f t="shared" si="390"/>
        <v>257.43222183747042</v>
      </c>
      <c r="L3519" s="53">
        <f t="shared" si="391"/>
        <v>2.0078617730260793</v>
      </c>
      <c r="M3519">
        <v>51.400000000000006</v>
      </c>
      <c r="N3519">
        <v>14.8</v>
      </c>
      <c r="O3519">
        <v>599</v>
      </c>
      <c r="P3519">
        <v>42.49</v>
      </c>
      <c r="Q3519">
        <v>-96.4</v>
      </c>
      <c r="R3519" s="7">
        <v>40.432000000000002</v>
      </c>
      <c r="S3519" s="8">
        <v>105020</v>
      </c>
      <c r="T3519">
        <v>4</v>
      </c>
      <c r="U3519" s="9">
        <v>9.1879000000000008</v>
      </c>
      <c r="V3519" s="9">
        <v>9.1959999999999997</v>
      </c>
      <c r="W3519" s="9">
        <v>8.8754000000000008</v>
      </c>
      <c r="X3519" s="9">
        <v>9.1857000000000006</v>
      </c>
      <c r="Y3519" s="9">
        <v>9.4951000000000008</v>
      </c>
    </row>
    <row r="3520" spans="1:25" hidden="1" x14ac:dyDescent="0.3">
      <c r="A3520" t="s">
        <v>3595</v>
      </c>
      <c r="B3520" t="s">
        <v>3596</v>
      </c>
      <c r="C3520" t="s">
        <v>3826</v>
      </c>
      <c r="D3520" t="s">
        <v>114</v>
      </c>
      <c r="E3520" s="52">
        <f>Transportation!E3541/1000000</f>
        <v>3.0599999999999999E-6</v>
      </c>
      <c r="F3520" s="55">
        <f t="shared" si="386"/>
        <v>7.397802197802205E-7</v>
      </c>
      <c r="G3520" s="57">
        <f t="shared" si="387"/>
        <v>7.3978021978022052E-8</v>
      </c>
      <c r="H3520" s="4">
        <f t="shared" si="388"/>
        <v>1.1769230769230781E-8</v>
      </c>
      <c r="I3520">
        <v>108300</v>
      </c>
      <c r="J3520">
        <f t="shared" si="389"/>
        <v>0.83536516620498613</v>
      </c>
      <c r="K3520" s="50">
        <f t="shared" si="390"/>
        <v>262.77011899149903</v>
      </c>
      <c r="L3520" s="53">
        <f t="shared" si="391"/>
        <v>1.9755810371253379</v>
      </c>
      <c r="M3520">
        <v>67.400000000000006</v>
      </c>
      <c r="N3520">
        <v>13.200000000000001</v>
      </c>
      <c r="O3520">
        <v>550</v>
      </c>
      <c r="P3520">
        <v>42.51</v>
      </c>
      <c r="Q3520">
        <v>-92.38</v>
      </c>
      <c r="R3520" s="7">
        <v>41.734999999999999</v>
      </c>
      <c r="S3520" s="8">
        <v>112600</v>
      </c>
      <c r="T3520">
        <v>6</v>
      </c>
      <c r="U3520" s="9">
        <v>9.8571000000000009</v>
      </c>
      <c r="V3520" s="9">
        <v>9.8399000000000001</v>
      </c>
      <c r="W3520" s="9">
        <v>9.7009000000000007</v>
      </c>
      <c r="X3520" s="9">
        <v>9.8035999999999994</v>
      </c>
      <c r="Y3520" s="9">
        <v>9.9062999999999999</v>
      </c>
    </row>
    <row r="3521" spans="1:25" hidden="1" x14ac:dyDescent="0.3">
      <c r="A3521" t="s">
        <v>3595</v>
      </c>
      <c r="B3521" t="s">
        <v>3596</v>
      </c>
      <c r="C3521" t="s">
        <v>3713</v>
      </c>
      <c r="D3521" t="s">
        <v>114</v>
      </c>
      <c r="E3521" s="52">
        <f>Transportation!E3423/1000000</f>
        <v>3.0300000000000002E-6</v>
      </c>
      <c r="F3521" s="55">
        <f t="shared" si="386"/>
        <v>7.3252747252747335E-7</v>
      </c>
      <c r="G3521" s="57">
        <f t="shared" si="387"/>
        <v>7.3252747252747335E-8</v>
      </c>
      <c r="H3521" s="4">
        <f t="shared" si="388"/>
        <v>1.1653846153846166E-8</v>
      </c>
      <c r="I3521">
        <v>104200</v>
      </c>
      <c r="J3521">
        <f t="shared" si="389"/>
        <v>0.85972251679462575</v>
      </c>
      <c r="K3521" s="50">
        <f t="shared" si="390"/>
        <v>252.82221974990026</v>
      </c>
      <c r="L3521" s="53">
        <f t="shared" si="391"/>
        <v>1.9562125955848935</v>
      </c>
      <c r="M3521">
        <v>72.2</v>
      </c>
      <c r="N3521">
        <v>12.3</v>
      </c>
      <c r="O3521">
        <v>471</v>
      </c>
      <c r="P3521">
        <v>32.32</v>
      </c>
      <c r="Q3521">
        <v>-106.79</v>
      </c>
      <c r="R3521" s="7">
        <v>38.384</v>
      </c>
      <c r="S3521">
        <v>86658</v>
      </c>
      <c r="T3521">
        <v>6</v>
      </c>
      <c r="U3521" s="9">
        <v>8.8001000000000005</v>
      </c>
      <c r="V3521" s="9">
        <v>8.8436000000000003</v>
      </c>
      <c r="W3521" s="9">
        <v>8.5122</v>
      </c>
      <c r="X3521" s="9">
        <v>8.8234999999999992</v>
      </c>
      <c r="Y3521" s="9">
        <v>9.0823</v>
      </c>
    </row>
    <row r="3522" spans="1:25" hidden="1" x14ac:dyDescent="0.3">
      <c r="A3522" t="s">
        <v>3595</v>
      </c>
      <c r="B3522" t="s">
        <v>3596</v>
      </c>
      <c r="C3522" t="s">
        <v>3706</v>
      </c>
      <c r="D3522" t="s">
        <v>114</v>
      </c>
      <c r="E3522" s="52">
        <f>Transportation!E3416/1000000</f>
        <v>3.0100000000000004E-6</v>
      </c>
      <c r="F3522" s="55">
        <f t="shared" si="386"/>
        <v>7.2769230769230859E-7</v>
      </c>
      <c r="G3522" s="57">
        <f t="shared" si="387"/>
        <v>7.2769230769230849E-8</v>
      </c>
      <c r="H3522" s="4">
        <f t="shared" si="388"/>
        <v>1.1576923076923089E-8</v>
      </c>
      <c r="I3522">
        <v>133000</v>
      </c>
      <c r="J3522">
        <f t="shared" si="389"/>
        <v>0.66911111842105275</v>
      </c>
      <c r="K3522" s="50">
        <f t="shared" si="390"/>
        <v>322.7001461299111</v>
      </c>
      <c r="L3522" s="53">
        <f t="shared" si="391"/>
        <v>1.9433003012245975</v>
      </c>
      <c r="M3522">
        <v>50.300000000000004</v>
      </c>
      <c r="N3522">
        <v>18.8</v>
      </c>
      <c r="O3522">
        <v>827</v>
      </c>
      <c r="P3522">
        <v>30.22</v>
      </c>
      <c r="Q3522">
        <v>-93.32</v>
      </c>
      <c r="R3522" s="7">
        <v>44.076999999999998</v>
      </c>
      <c r="S3522">
        <v>88569</v>
      </c>
      <c r="T3522">
        <v>4</v>
      </c>
      <c r="U3522" s="9">
        <v>8.9908999999999999</v>
      </c>
      <c r="V3522" s="9">
        <v>9.0045999999999999</v>
      </c>
      <c r="W3522" s="9">
        <v>8.7199000000000009</v>
      </c>
      <c r="X3522" s="9">
        <v>9.0564</v>
      </c>
      <c r="Y3522" s="9">
        <v>9.2372999999999994</v>
      </c>
    </row>
    <row r="3523" spans="1:25" hidden="1" x14ac:dyDescent="0.3">
      <c r="A3523" t="s">
        <v>3595</v>
      </c>
      <c r="B3523" t="s">
        <v>3596</v>
      </c>
      <c r="C3523" t="s">
        <v>3624</v>
      </c>
      <c r="D3523" t="s">
        <v>114</v>
      </c>
      <c r="E3523" s="52">
        <f>Transportation!E3333/1000000</f>
        <v>3.0000000000000001E-6</v>
      </c>
      <c r="F3523" s="55">
        <f t="shared" si="386"/>
        <v>7.25274725274726E-7</v>
      </c>
      <c r="G3523" s="57">
        <f t="shared" si="387"/>
        <v>7.2527472527472605E-8</v>
      </c>
      <c r="H3523" s="4">
        <f t="shared" si="388"/>
        <v>1.153846153846155E-8</v>
      </c>
      <c r="I3523">
        <v>112300</v>
      </c>
      <c r="J3523">
        <f t="shared" si="389"/>
        <v>0.78981411398040957</v>
      </c>
      <c r="K3523" s="50">
        <f t="shared" si="390"/>
        <v>272.47538654427831</v>
      </c>
      <c r="L3523" s="53">
        <f t="shared" si="391"/>
        <v>1.936844154044449</v>
      </c>
      <c r="M3523">
        <v>56.2</v>
      </c>
      <c r="N3523">
        <v>15</v>
      </c>
      <c r="O3523">
        <v>653</v>
      </c>
      <c r="P3523">
        <v>40.020000000000003</v>
      </c>
      <c r="Q3523">
        <v>-105.26</v>
      </c>
      <c r="R3523" s="7">
        <v>43.581000000000003</v>
      </c>
      <c r="S3523" s="8">
        <v>108600</v>
      </c>
      <c r="T3523">
        <v>3</v>
      </c>
      <c r="U3523" s="9">
        <v>8.9093</v>
      </c>
      <c r="V3523" s="9">
        <v>8.7878000000000007</v>
      </c>
      <c r="W3523" s="9">
        <v>8.0954999999999995</v>
      </c>
      <c r="X3523" s="9">
        <v>8.4602000000000004</v>
      </c>
      <c r="Y3523" s="9">
        <v>8.9270999999999994</v>
      </c>
    </row>
    <row r="3524" spans="1:25" hidden="1" x14ac:dyDescent="0.3">
      <c r="A3524" t="s">
        <v>3595</v>
      </c>
      <c r="B3524" t="s">
        <v>3596</v>
      </c>
      <c r="C3524" t="s">
        <v>3639</v>
      </c>
      <c r="D3524" t="s">
        <v>114</v>
      </c>
      <c r="E3524" s="52">
        <f>Transportation!E3348/1000000</f>
        <v>2.9700000000000004E-6</v>
      </c>
      <c r="F3524" s="55">
        <f t="shared" si="386"/>
        <v>7.1802197802197886E-7</v>
      </c>
      <c r="G3524" s="57">
        <f t="shared" si="387"/>
        <v>7.1802197802197889E-8</v>
      </c>
      <c r="H3524" s="4">
        <f t="shared" si="388"/>
        <v>1.1423076923076935E-8</v>
      </c>
      <c r="I3524">
        <v>121800</v>
      </c>
      <c r="J3524">
        <f t="shared" si="389"/>
        <v>0.72092909482758627</v>
      </c>
      <c r="K3524" s="50">
        <f t="shared" si="390"/>
        <v>295.52539698212911</v>
      </c>
      <c r="L3524" s="53">
        <f t="shared" si="391"/>
        <v>1.9174757125040045</v>
      </c>
      <c r="M3524">
        <v>154</v>
      </c>
      <c r="N3524">
        <v>9.82</v>
      </c>
      <c r="O3524">
        <v>386</v>
      </c>
      <c r="P3524">
        <v>36.549999999999997</v>
      </c>
      <c r="Q3524">
        <v>-87.34</v>
      </c>
      <c r="R3524" s="7">
        <v>39.313000000000002</v>
      </c>
      <c r="S3524" s="8">
        <v>127460</v>
      </c>
      <c r="T3524">
        <v>9</v>
      </c>
      <c r="U3524" s="9">
        <v>14.122999999999999</v>
      </c>
      <c r="V3524" s="9">
        <v>13.956</v>
      </c>
      <c r="W3524" s="9">
        <v>13.4</v>
      </c>
      <c r="X3524" s="9">
        <v>13.898999999999999</v>
      </c>
      <c r="Y3524" s="9">
        <v>14.297000000000001</v>
      </c>
    </row>
    <row r="3525" spans="1:25" hidden="1" x14ac:dyDescent="0.3">
      <c r="A3525" t="s">
        <v>3595</v>
      </c>
      <c r="B3525" t="s">
        <v>3596</v>
      </c>
      <c r="C3525" t="s">
        <v>3702</v>
      </c>
      <c r="D3525" t="s">
        <v>114</v>
      </c>
      <c r="E3525" s="52">
        <f>Transportation!E3411/1000000</f>
        <v>2.9399999999999998E-6</v>
      </c>
      <c r="F3525" s="55">
        <f t="shared" si="386"/>
        <v>7.1076923076923151E-7</v>
      </c>
      <c r="G3525" s="57">
        <f t="shared" si="387"/>
        <v>7.1076923076923145E-8</v>
      </c>
      <c r="H3525" s="4">
        <f t="shared" si="388"/>
        <v>1.1307692307692317E-8</v>
      </c>
      <c r="I3525">
        <v>110900</v>
      </c>
      <c r="J3525">
        <f t="shared" si="389"/>
        <v>0.78378902164111808</v>
      </c>
      <c r="K3525" s="50">
        <f t="shared" si="390"/>
        <v>269.07854290080553</v>
      </c>
      <c r="L3525" s="53">
        <f t="shared" si="391"/>
        <v>1.8981072709635598</v>
      </c>
      <c r="M3525">
        <v>44.2</v>
      </c>
      <c r="N3525">
        <v>16.7</v>
      </c>
      <c r="O3525">
        <v>779</v>
      </c>
      <c r="P3525">
        <v>42.58</v>
      </c>
      <c r="Q3525">
        <v>-87.85</v>
      </c>
      <c r="R3525" s="7">
        <v>46.713999999999999</v>
      </c>
      <c r="S3525" s="8">
        <v>116930</v>
      </c>
      <c r="T3525">
        <v>2</v>
      </c>
      <c r="U3525" s="9">
        <v>13.898999999999999</v>
      </c>
      <c r="V3525" s="9">
        <v>13.898999999999999</v>
      </c>
      <c r="W3525" s="9">
        <v>13.898999999999999</v>
      </c>
      <c r="X3525" s="9">
        <v>13.898999999999999</v>
      </c>
      <c r="Y3525" s="9">
        <v>13.898999999999999</v>
      </c>
    </row>
    <row r="3526" spans="1:25" hidden="1" x14ac:dyDescent="0.3">
      <c r="A3526" t="s">
        <v>3595</v>
      </c>
      <c r="B3526" t="s">
        <v>3596</v>
      </c>
      <c r="C3526" t="s">
        <v>3684</v>
      </c>
      <c r="D3526" t="s">
        <v>114</v>
      </c>
      <c r="E3526" s="52">
        <f>Transportation!E3393/1000000</f>
        <v>2.9300000000000003E-6</v>
      </c>
      <c r="F3526" s="55">
        <f t="shared" si="386"/>
        <v>7.0835164835164913E-7</v>
      </c>
      <c r="G3526" s="57">
        <f t="shared" si="387"/>
        <v>7.0835164835164915E-8</v>
      </c>
      <c r="H3526" s="4">
        <f t="shared" si="388"/>
        <v>1.1269230769230781E-8</v>
      </c>
      <c r="I3526">
        <v>110800</v>
      </c>
      <c r="J3526">
        <f t="shared" si="389"/>
        <v>0.78182805731046934</v>
      </c>
      <c r="K3526" s="50">
        <f t="shared" si="390"/>
        <v>268.83591121198606</v>
      </c>
      <c r="L3526" s="53">
        <f t="shared" si="391"/>
        <v>1.8916511237834119</v>
      </c>
      <c r="M3526">
        <v>42.300000000000004</v>
      </c>
      <c r="N3526">
        <v>17</v>
      </c>
      <c r="O3526">
        <v>671</v>
      </c>
      <c r="P3526">
        <v>26.2</v>
      </c>
      <c r="Q3526">
        <v>-97.7</v>
      </c>
      <c r="R3526" s="7">
        <v>39.438000000000002</v>
      </c>
      <c r="S3526" s="8">
        <v>104120</v>
      </c>
      <c r="T3526">
        <v>4</v>
      </c>
      <c r="U3526" s="9">
        <v>10.025</v>
      </c>
      <c r="V3526" s="9">
        <v>10.029</v>
      </c>
      <c r="W3526" s="9">
        <v>9.4436</v>
      </c>
      <c r="X3526" s="9">
        <v>10.009</v>
      </c>
      <c r="Y3526" s="9">
        <v>10.725</v>
      </c>
    </row>
    <row r="3527" spans="1:25" hidden="1" x14ac:dyDescent="0.3">
      <c r="A3527" t="s">
        <v>3595</v>
      </c>
      <c r="B3527" t="s">
        <v>3596</v>
      </c>
      <c r="C3527" t="s">
        <v>3820</v>
      </c>
      <c r="D3527" t="s">
        <v>114</v>
      </c>
      <c r="E3527" s="52">
        <f>Transportation!E3535/1000000</f>
        <v>2.92E-6</v>
      </c>
      <c r="F3527" s="55">
        <f t="shared" si="386"/>
        <v>7.0593406593406664E-7</v>
      </c>
      <c r="G3527" s="57">
        <f t="shared" si="387"/>
        <v>7.0593406593406672E-8</v>
      </c>
      <c r="H3527" s="4">
        <f t="shared" si="388"/>
        <v>1.1230769230769242E-8</v>
      </c>
      <c r="I3527">
        <v>121000</v>
      </c>
      <c r="J3527">
        <f t="shared" si="389"/>
        <v>0.71347847107438012</v>
      </c>
      <c r="K3527" s="50">
        <f t="shared" si="390"/>
        <v>293.58434347157322</v>
      </c>
      <c r="L3527" s="53">
        <f t="shared" si="391"/>
        <v>1.8851949766032634</v>
      </c>
      <c r="M3527">
        <v>122</v>
      </c>
      <c r="N3527">
        <v>11</v>
      </c>
      <c r="O3527">
        <v>435</v>
      </c>
      <c r="P3527">
        <v>27.66</v>
      </c>
      <c r="Q3527">
        <v>-80.42</v>
      </c>
      <c r="R3527" s="7">
        <v>39.67</v>
      </c>
      <c r="S3527">
        <v>93086</v>
      </c>
      <c r="T3527">
        <v>8</v>
      </c>
      <c r="U3527" s="9">
        <v>10.225</v>
      </c>
      <c r="V3527" s="9">
        <v>8.2821999999999996</v>
      </c>
      <c r="W3527" s="9">
        <v>9.9575999999999993</v>
      </c>
      <c r="X3527" s="9">
        <v>10.06</v>
      </c>
      <c r="Y3527" s="9">
        <v>11.081</v>
      </c>
    </row>
    <row r="3528" spans="1:25" hidden="1" x14ac:dyDescent="0.3">
      <c r="A3528" t="s">
        <v>3595</v>
      </c>
      <c r="B3528" t="s">
        <v>3596</v>
      </c>
      <c r="C3528" t="s">
        <v>3813</v>
      </c>
      <c r="D3528" t="s">
        <v>114</v>
      </c>
      <c r="E3528" s="52">
        <f>Transportation!E3528/1000000</f>
        <v>2.8000000000000003E-6</v>
      </c>
      <c r="F3528" s="55">
        <f t="shared" si="386"/>
        <v>6.7692307692307765E-7</v>
      </c>
      <c r="G3528" s="57">
        <f t="shared" si="387"/>
        <v>6.7692307692307765E-8</v>
      </c>
      <c r="H3528" s="4">
        <f t="shared" si="388"/>
        <v>1.076923076923078E-8</v>
      </c>
      <c r="I3528">
        <v>142400</v>
      </c>
      <c r="J3528">
        <f t="shared" si="389"/>
        <v>0.58134164325842708</v>
      </c>
      <c r="K3528" s="50">
        <f t="shared" si="390"/>
        <v>345.50752487894238</v>
      </c>
      <c r="L3528" s="53">
        <f t="shared" si="391"/>
        <v>1.8077212104414861</v>
      </c>
      <c r="M3528">
        <v>104</v>
      </c>
      <c r="N3528">
        <v>14</v>
      </c>
      <c r="O3528">
        <v>603</v>
      </c>
      <c r="P3528">
        <v>39.04</v>
      </c>
      <c r="Q3528">
        <v>-95.71</v>
      </c>
      <c r="R3528" s="7">
        <v>43.093000000000004</v>
      </c>
      <c r="S3528" s="8">
        <v>153040</v>
      </c>
      <c r="T3528">
        <v>7</v>
      </c>
      <c r="U3528" s="9">
        <v>10.564</v>
      </c>
      <c r="V3528" s="9">
        <v>10.542999999999999</v>
      </c>
      <c r="W3528" s="9">
        <v>9.7523</v>
      </c>
      <c r="X3528" s="9">
        <v>10.163</v>
      </c>
      <c r="Y3528" s="9">
        <v>10.673999999999999</v>
      </c>
    </row>
    <row r="3529" spans="1:25" hidden="1" x14ac:dyDescent="0.3">
      <c r="A3529" t="s">
        <v>3595</v>
      </c>
      <c r="B3529" t="s">
        <v>3596</v>
      </c>
      <c r="C3529" t="s">
        <v>3508</v>
      </c>
      <c r="D3529" t="s">
        <v>114</v>
      </c>
      <c r="E3529" s="52">
        <f>Transportation!E3460/1000000</f>
        <v>2.7200000000000002E-6</v>
      </c>
      <c r="F3529" s="55">
        <f t="shared" si="386"/>
        <v>6.5758241758241829E-7</v>
      </c>
      <c r="G3529" s="57">
        <f t="shared" si="387"/>
        <v>6.5758241758241831E-8</v>
      </c>
      <c r="H3529" s="4">
        <f t="shared" si="388"/>
        <v>1.0461538461538472E-8</v>
      </c>
      <c r="I3529">
        <v>111400</v>
      </c>
      <c r="J3529">
        <f t="shared" si="389"/>
        <v>0.72188348294434479</v>
      </c>
      <c r="K3529" s="50">
        <f t="shared" si="390"/>
        <v>270.29170134490295</v>
      </c>
      <c r="L3529" s="53">
        <f t="shared" si="391"/>
        <v>1.7560720330003006</v>
      </c>
      <c r="M3529">
        <v>60.1</v>
      </c>
      <c r="N3529">
        <v>14.4</v>
      </c>
      <c r="O3529">
        <v>641</v>
      </c>
      <c r="P3529">
        <v>31.87</v>
      </c>
      <c r="Q3529">
        <v>-102.37</v>
      </c>
      <c r="R3529" s="7">
        <v>44.61</v>
      </c>
      <c r="S3529" s="8">
        <v>104090</v>
      </c>
      <c r="T3529">
        <v>3</v>
      </c>
      <c r="U3529" s="9">
        <v>9.8515999999999995</v>
      </c>
      <c r="V3529" s="9">
        <v>9.8135999999999992</v>
      </c>
      <c r="W3529" s="9">
        <v>9.5465999999999998</v>
      </c>
      <c r="X3529" s="9">
        <v>9.8550000000000004</v>
      </c>
      <c r="Y3529" s="9">
        <v>9.9575999999999993</v>
      </c>
    </row>
    <row r="3530" spans="1:25" hidden="1" x14ac:dyDescent="0.3">
      <c r="A3530" t="s">
        <v>3595</v>
      </c>
      <c r="B3530" t="s">
        <v>3596</v>
      </c>
      <c r="C3530" t="s">
        <v>3773</v>
      </c>
      <c r="D3530" t="s">
        <v>114</v>
      </c>
      <c r="E3530" s="52">
        <f>Transportation!E3485/1000000</f>
        <v>2.7200000000000002E-6</v>
      </c>
      <c r="F3530" s="55">
        <f t="shared" si="386"/>
        <v>6.5758241758241829E-7</v>
      </c>
      <c r="G3530" s="57">
        <f t="shared" si="387"/>
        <v>6.5758241758241831E-8</v>
      </c>
      <c r="H3530" s="4">
        <f t="shared" si="388"/>
        <v>1.0461538461538472E-8</v>
      </c>
      <c r="I3530">
        <v>153900</v>
      </c>
      <c r="J3530">
        <f t="shared" si="389"/>
        <v>0.52253294346978563</v>
      </c>
      <c r="K3530" s="50">
        <f t="shared" si="390"/>
        <v>373.41016909318284</v>
      </c>
      <c r="L3530" s="53">
        <f t="shared" si="391"/>
        <v>1.7560720330003006</v>
      </c>
      <c r="M3530">
        <v>239</v>
      </c>
      <c r="N3530">
        <v>9.9500000000000011</v>
      </c>
      <c r="O3530">
        <v>407</v>
      </c>
      <c r="P3530">
        <v>46.24</v>
      </c>
      <c r="Q3530">
        <v>-119.19</v>
      </c>
      <c r="R3530" s="7">
        <v>40.929000000000002</v>
      </c>
      <c r="S3530" s="8">
        <v>162900</v>
      </c>
      <c r="T3530">
        <v>13</v>
      </c>
      <c r="U3530" s="9">
        <v>6.8958000000000004</v>
      </c>
      <c r="V3530" s="9">
        <v>6.9733999999999998</v>
      </c>
      <c r="W3530" s="9">
        <v>6.7281000000000004</v>
      </c>
      <c r="X3530" s="9">
        <v>7.0456000000000003</v>
      </c>
      <c r="Y3530" s="9">
        <v>7.5195999999999996</v>
      </c>
    </row>
    <row r="3531" spans="1:25" hidden="1" x14ac:dyDescent="0.3">
      <c r="A3531" t="s">
        <v>3595</v>
      </c>
      <c r="B3531" t="s">
        <v>3596</v>
      </c>
      <c r="C3531" t="s">
        <v>3767</v>
      </c>
      <c r="D3531" t="s">
        <v>114</v>
      </c>
      <c r="E3531" s="52">
        <f>Transportation!E3479/1000000</f>
        <v>2.6699999999999998E-6</v>
      </c>
      <c r="F3531" s="55">
        <f t="shared" si="386"/>
        <v>6.4549450549450617E-7</v>
      </c>
      <c r="G3531" s="57">
        <f t="shared" si="387"/>
        <v>6.4549450549450615E-8</v>
      </c>
      <c r="H3531" s="4">
        <f t="shared" si="388"/>
        <v>1.0269230769230779E-8</v>
      </c>
      <c r="I3531">
        <v>195100</v>
      </c>
      <c r="J3531">
        <f t="shared" si="389"/>
        <v>0.40461071886212197</v>
      </c>
      <c r="K3531" s="50">
        <f t="shared" si="390"/>
        <v>473.37442488680944</v>
      </c>
      <c r="L3531" s="53">
        <f t="shared" si="391"/>
        <v>1.7237912970995595</v>
      </c>
      <c r="M3531">
        <v>348</v>
      </c>
      <c r="N3531">
        <v>10.5</v>
      </c>
      <c r="O3531">
        <v>400</v>
      </c>
      <c r="P3531">
        <v>27.01</v>
      </c>
      <c r="Q3531">
        <v>-82.13</v>
      </c>
      <c r="R3531" s="7">
        <v>38.261000000000003</v>
      </c>
      <c r="S3531" s="8">
        <v>119980</v>
      </c>
      <c r="T3531">
        <v>12</v>
      </c>
      <c r="U3531" s="9">
        <v>11.462999999999999</v>
      </c>
      <c r="V3531" s="9">
        <v>9.2414000000000005</v>
      </c>
      <c r="W3531" s="9">
        <v>10.009</v>
      </c>
      <c r="X3531" s="9">
        <v>10.622999999999999</v>
      </c>
      <c r="Y3531" s="9">
        <v>12.144</v>
      </c>
    </row>
    <row r="3532" spans="1:25" hidden="1" x14ac:dyDescent="0.3">
      <c r="A3532" t="s">
        <v>3595</v>
      </c>
      <c r="B3532" t="s">
        <v>3596</v>
      </c>
      <c r="C3532" t="s">
        <v>3768</v>
      </c>
      <c r="D3532" t="s">
        <v>114</v>
      </c>
      <c r="E3532" s="52">
        <f>Transportation!E3480/1000000</f>
        <v>2.6599999999999999E-6</v>
      </c>
      <c r="F3532" s="55">
        <f t="shared" si="386"/>
        <v>6.4307692307692369E-7</v>
      </c>
      <c r="G3532" s="57">
        <f t="shared" si="387"/>
        <v>6.4307692307692371E-8</v>
      </c>
      <c r="H3532" s="4">
        <f t="shared" si="388"/>
        <v>1.0230769230769241E-8</v>
      </c>
      <c r="I3532">
        <v>129500</v>
      </c>
      <c r="J3532">
        <f t="shared" si="389"/>
        <v>0.60728878378378381</v>
      </c>
      <c r="K3532" s="50">
        <f t="shared" si="390"/>
        <v>314.20803702122919</v>
      </c>
      <c r="L3532" s="53">
        <f t="shared" si="391"/>
        <v>1.7173351499194114</v>
      </c>
      <c r="M3532">
        <v>71.5</v>
      </c>
      <c r="N3532">
        <v>15.3</v>
      </c>
      <c r="O3532">
        <v>779</v>
      </c>
      <c r="P3532">
        <v>42.73</v>
      </c>
      <c r="Q3532">
        <v>-87.83</v>
      </c>
      <c r="R3532" s="7">
        <v>50.89</v>
      </c>
      <c r="S3532" s="8">
        <v>198800</v>
      </c>
      <c r="T3532">
        <v>8</v>
      </c>
      <c r="U3532" s="9">
        <v>14.122999999999999</v>
      </c>
      <c r="V3532" s="9">
        <v>14.178000000000001</v>
      </c>
      <c r="W3532" s="9">
        <v>12.798</v>
      </c>
      <c r="X3532" s="9">
        <v>14.372</v>
      </c>
      <c r="Y3532" s="9">
        <v>15.782999999999999</v>
      </c>
    </row>
    <row r="3533" spans="1:25" hidden="1" x14ac:dyDescent="0.3">
      <c r="A3533" t="s">
        <v>3595</v>
      </c>
      <c r="B3533" t="s">
        <v>3596</v>
      </c>
      <c r="C3533" t="s">
        <v>3766</v>
      </c>
      <c r="D3533" t="s">
        <v>114</v>
      </c>
      <c r="E3533" s="52">
        <f>Transportation!E3478/1000000</f>
        <v>2.5899999999999998E-6</v>
      </c>
      <c r="F3533" s="55">
        <f t="shared" si="386"/>
        <v>6.2615384615384671E-7</v>
      </c>
      <c r="G3533" s="57">
        <f t="shared" si="387"/>
        <v>6.2615384615384681E-8</v>
      </c>
      <c r="H3533" s="4">
        <f t="shared" si="388"/>
        <v>9.9615384615384708E-9</v>
      </c>
      <c r="I3533">
        <v>123400</v>
      </c>
      <c r="J3533">
        <f t="shared" si="389"/>
        <v>0.62053744935170174</v>
      </c>
      <c r="K3533" s="50">
        <f t="shared" si="390"/>
        <v>299.40750400324083</v>
      </c>
      <c r="L3533" s="53">
        <f t="shared" si="391"/>
        <v>1.6721421196583743</v>
      </c>
      <c r="M3533">
        <v>106</v>
      </c>
      <c r="N3533">
        <v>12</v>
      </c>
      <c r="O3533">
        <v>570</v>
      </c>
      <c r="P3533">
        <v>38.26</v>
      </c>
      <c r="Q3533">
        <v>-104.61</v>
      </c>
      <c r="R3533" s="7">
        <v>47.500999999999998</v>
      </c>
      <c r="S3533" s="8">
        <v>127500</v>
      </c>
      <c r="T3533">
        <v>6</v>
      </c>
      <c r="U3533" s="9">
        <v>8.6731999999999996</v>
      </c>
      <c r="V3533" s="9">
        <v>8.7509999999999994</v>
      </c>
      <c r="W3533" s="9">
        <v>8.6160999999999994</v>
      </c>
      <c r="X3533" s="9">
        <v>8.8752999999999993</v>
      </c>
      <c r="Y3533" s="9">
        <v>9.2372999999999994</v>
      </c>
    </row>
    <row r="3534" spans="1:25" hidden="1" x14ac:dyDescent="0.3">
      <c r="A3534" t="s">
        <v>3595</v>
      </c>
      <c r="B3534" t="s">
        <v>3596</v>
      </c>
      <c r="C3534" t="s">
        <v>3646</v>
      </c>
      <c r="D3534" t="s">
        <v>114</v>
      </c>
      <c r="E3534" s="52">
        <f>Transportation!E3355/1000000</f>
        <v>2.4500000000000003E-6</v>
      </c>
      <c r="F3534" s="55">
        <f t="shared" si="386"/>
        <v>5.9230769230769296E-7</v>
      </c>
      <c r="G3534" s="57">
        <f t="shared" si="387"/>
        <v>5.9230769230769301E-8</v>
      </c>
      <c r="H3534" s="4">
        <f t="shared" si="388"/>
        <v>9.4230769230769336E-9</v>
      </c>
      <c r="I3534">
        <v>115100</v>
      </c>
      <c r="J3534">
        <f t="shared" si="389"/>
        <v>0.62932379452649878</v>
      </c>
      <c r="K3534" s="50">
        <f t="shared" si="390"/>
        <v>279.26907383122381</v>
      </c>
      <c r="L3534" s="53">
        <f t="shared" si="391"/>
        <v>1.5817560591363</v>
      </c>
      <c r="M3534">
        <v>155</v>
      </c>
      <c r="N3534">
        <v>9.25</v>
      </c>
      <c r="O3534">
        <v>433</v>
      </c>
      <c r="P3534">
        <v>35.44</v>
      </c>
      <c r="Q3534">
        <v>-80.61</v>
      </c>
      <c r="R3534" s="7">
        <v>46.831000000000003</v>
      </c>
      <c r="S3534" s="8">
        <v>146730</v>
      </c>
      <c r="T3534">
        <v>6</v>
      </c>
      <c r="U3534" s="9">
        <v>13.961</v>
      </c>
      <c r="V3534" s="9">
        <v>13.775</v>
      </c>
      <c r="W3534" s="9">
        <v>12.999000000000001</v>
      </c>
      <c r="X3534" s="9">
        <v>13.45</v>
      </c>
      <c r="Y3534" s="9">
        <v>14.645</v>
      </c>
    </row>
    <row r="3535" spans="1:25" hidden="1" x14ac:dyDescent="0.3">
      <c r="A3535" t="s">
        <v>3595</v>
      </c>
      <c r="B3535" t="s">
        <v>3596</v>
      </c>
      <c r="C3535" t="s">
        <v>3598</v>
      </c>
      <c r="D3535" t="s">
        <v>114</v>
      </c>
      <c r="E3535" s="52">
        <f>Transportation!E3307/1000000</f>
        <v>2.3999999999999999E-6</v>
      </c>
      <c r="F3535" s="55">
        <f t="shared" si="386"/>
        <v>5.8021978021978084E-7</v>
      </c>
      <c r="G3535" s="57">
        <f t="shared" si="387"/>
        <v>5.8021978021978078E-8</v>
      </c>
      <c r="H3535" s="4">
        <f t="shared" si="388"/>
        <v>9.2307692307692387E-9</v>
      </c>
      <c r="I3535">
        <v>107000</v>
      </c>
      <c r="J3535">
        <f t="shared" si="389"/>
        <v>0.66314859813084115</v>
      </c>
      <c r="K3535" s="50">
        <f t="shared" si="390"/>
        <v>259.61590703684578</v>
      </c>
      <c r="L3535" s="53">
        <f t="shared" si="391"/>
        <v>1.5494753232355596</v>
      </c>
      <c r="M3535">
        <v>65.3</v>
      </c>
      <c r="N3535">
        <v>13.3</v>
      </c>
      <c r="O3535">
        <v>669</v>
      </c>
      <c r="P3535">
        <v>32.44</v>
      </c>
      <c r="Q3535">
        <v>-99.76</v>
      </c>
      <c r="R3535" s="7">
        <v>50.52</v>
      </c>
      <c r="S3535" s="8">
        <v>115380</v>
      </c>
      <c r="T3535">
        <v>4</v>
      </c>
      <c r="U3535" s="9">
        <v>8.0427999999999997</v>
      </c>
      <c r="V3535" s="9">
        <v>8.0119000000000007</v>
      </c>
      <c r="W3535" s="9">
        <v>7.5195999999999996</v>
      </c>
      <c r="X3535" s="9">
        <v>7.8342000000000001</v>
      </c>
      <c r="Y3535" s="9">
        <v>8.0433000000000003</v>
      </c>
    </row>
    <row r="3536" spans="1:25" hidden="1" x14ac:dyDescent="0.3">
      <c r="A3536" t="s">
        <v>3595</v>
      </c>
      <c r="B3536" t="s">
        <v>3596</v>
      </c>
      <c r="C3536" t="s">
        <v>3658</v>
      </c>
      <c r="D3536" t="s">
        <v>114</v>
      </c>
      <c r="E3536" s="52">
        <f>Transportation!E3367/1000000</f>
        <v>2.3499999999999999E-6</v>
      </c>
      <c r="F3536" s="55">
        <f t="shared" si="386"/>
        <v>5.6813186813186873E-7</v>
      </c>
      <c r="G3536" s="57">
        <f t="shared" si="387"/>
        <v>5.6813186813186874E-8</v>
      </c>
      <c r="H3536" s="4">
        <f t="shared" si="388"/>
        <v>9.0384615384615471E-9</v>
      </c>
      <c r="I3536">
        <v>118300</v>
      </c>
      <c r="J3536">
        <f t="shared" si="389"/>
        <v>0.58730880177514788</v>
      </c>
      <c r="K3536" s="50">
        <f t="shared" si="390"/>
        <v>287.03328787344725</v>
      </c>
      <c r="L3536" s="53">
        <f t="shared" si="391"/>
        <v>1.5171945873348185</v>
      </c>
      <c r="M3536">
        <v>95.5</v>
      </c>
      <c r="N3536">
        <v>12.100000000000001</v>
      </c>
      <c r="O3536">
        <v>682</v>
      </c>
      <c r="P3536">
        <v>46.76</v>
      </c>
      <c r="Q3536">
        <v>-92.12</v>
      </c>
      <c r="R3536" s="7">
        <v>56.331000000000003</v>
      </c>
      <c r="S3536" s="8">
        <v>128310</v>
      </c>
      <c r="T3536">
        <v>9</v>
      </c>
      <c r="U3536" s="9">
        <v>8.2144999999999992</v>
      </c>
      <c r="V3536" s="9">
        <v>8.02</v>
      </c>
      <c r="W3536" s="9">
        <v>7.2565999999999997</v>
      </c>
      <c r="X3536" s="9">
        <v>7.7294</v>
      </c>
      <c r="Y3536" s="9">
        <v>8.3560999999999996</v>
      </c>
    </row>
    <row r="3537" spans="1:25" hidden="1" x14ac:dyDescent="0.3">
      <c r="A3537" t="s">
        <v>3595</v>
      </c>
      <c r="B3537" t="s">
        <v>3596</v>
      </c>
      <c r="C3537" t="s">
        <v>3622</v>
      </c>
      <c r="D3537" t="s">
        <v>114</v>
      </c>
      <c r="E3537" s="52">
        <f>Transportation!E3331/1000000</f>
        <v>2.2900000000000001E-6</v>
      </c>
      <c r="F3537" s="55">
        <f t="shared" si="386"/>
        <v>5.5362637362637423E-7</v>
      </c>
      <c r="G3537" s="57">
        <f t="shared" si="387"/>
        <v>5.5362637362637421E-8</v>
      </c>
      <c r="H3537" s="4">
        <f t="shared" si="388"/>
        <v>8.8076923076923162E-9</v>
      </c>
      <c r="I3537">
        <v>100000</v>
      </c>
      <c r="J3537">
        <f t="shared" si="389"/>
        <v>0.67704708749999998</v>
      </c>
      <c r="K3537" s="50">
        <f t="shared" si="390"/>
        <v>242.63168881948201</v>
      </c>
      <c r="L3537" s="53">
        <f t="shared" si="391"/>
        <v>1.4784577042539293</v>
      </c>
      <c r="M3537">
        <v>50</v>
      </c>
      <c r="N3537">
        <v>14.100000000000001</v>
      </c>
      <c r="O3537">
        <v>805</v>
      </c>
      <c r="P3537">
        <v>26.35</v>
      </c>
      <c r="Q3537">
        <v>-81.8</v>
      </c>
      <c r="R3537" s="7">
        <v>56.905000000000001</v>
      </c>
      <c r="S3537">
        <v>85608</v>
      </c>
      <c r="T3537">
        <v>5</v>
      </c>
      <c r="U3537" s="9">
        <v>10.827999999999999</v>
      </c>
      <c r="V3537" s="9">
        <v>4.9078999999999997</v>
      </c>
      <c r="W3537" s="9">
        <v>10.417999999999999</v>
      </c>
      <c r="X3537" s="9">
        <v>10.826000000000001</v>
      </c>
      <c r="Y3537" s="9">
        <v>11.335000000000001</v>
      </c>
    </row>
    <row r="3538" spans="1:25" hidden="1" x14ac:dyDescent="0.3">
      <c r="A3538" t="s">
        <v>3595</v>
      </c>
      <c r="B3538" t="s">
        <v>3596</v>
      </c>
      <c r="C3538" t="s">
        <v>3800</v>
      </c>
      <c r="D3538" t="s">
        <v>114</v>
      </c>
      <c r="E3538" s="52">
        <f>Transportation!E3515/1000000</f>
        <v>2.2600000000000004E-6</v>
      </c>
      <c r="F3538" s="55">
        <f t="shared" si="386"/>
        <v>5.4637362637362699E-7</v>
      </c>
      <c r="G3538" s="57">
        <f t="shared" si="387"/>
        <v>5.4637362637362704E-8</v>
      </c>
      <c r="H3538" s="4">
        <f t="shared" si="388"/>
        <v>8.6923076923077016E-9</v>
      </c>
      <c r="I3538">
        <v>106100</v>
      </c>
      <c r="J3538">
        <f t="shared" si="389"/>
        <v>0.62976199340245065</v>
      </c>
      <c r="K3538" s="50">
        <f t="shared" si="390"/>
        <v>257.43222183747042</v>
      </c>
      <c r="L3538" s="53">
        <f t="shared" si="391"/>
        <v>1.4590892627134855</v>
      </c>
      <c r="M3538">
        <v>96.9</v>
      </c>
      <c r="N3538">
        <v>10.8</v>
      </c>
      <c r="O3538">
        <v>574</v>
      </c>
      <c r="P3538">
        <v>42.54</v>
      </c>
      <c r="Q3538">
        <v>-83.77</v>
      </c>
      <c r="R3538" s="7">
        <v>53.253999999999998</v>
      </c>
      <c r="S3538" s="8">
        <v>148210</v>
      </c>
      <c r="T3538">
        <v>9</v>
      </c>
      <c r="U3538" s="9">
        <v>12.896000000000001</v>
      </c>
      <c r="V3538" s="9">
        <v>12.887</v>
      </c>
      <c r="W3538" s="9">
        <v>12.497</v>
      </c>
      <c r="X3538" s="9">
        <v>12.898999999999999</v>
      </c>
      <c r="Y3538" s="9">
        <v>14.247999999999999</v>
      </c>
    </row>
    <row r="3539" spans="1:25" hidden="1" x14ac:dyDescent="0.3">
      <c r="A3539" t="s">
        <v>3595</v>
      </c>
      <c r="B3539" t="s">
        <v>3596</v>
      </c>
      <c r="C3539" t="s">
        <v>3748</v>
      </c>
      <c r="D3539" t="s">
        <v>114</v>
      </c>
      <c r="E3539" s="52">
        <f>Transportation!E3459/1000000</f>
        <v>2.1800000000000003E-6</v>
      </c>
      <c r="F3539" s="55">
        <f t="shared" si="386"/>
        <v>5.2703296703296763E-7</v>
      </c>
      <c r="G3539" s="57">
        <f t="shared" si="387"/>
        <v>5.2703296703296764E-8</v>
      </c>
      <c r="H3539" s="4">
        <f t="shared" si="388"/>
        <v>8.3846153846153936E-9</v>
      </c>
      <c r="I3539">
        <v>106500</v>
      </c>
      <c r="J3539">
        <f t="shared" si="389"/>
        <v>0.60518795774647893</v>
      </c>
      <c r="K3539" s="50">
        <f t="shared" si="390"/>
        <v>258.40274859274837</v>
      </c>
      <c r="L3539" s="53">
        <f t="shared" si="391"/>
        <v>1.4074400852722999</v>
      </c>
      <c r="M3539">
        <v>172</v>
      </c>
      <c r="N3539">
        <v>8.120000000000001</v>
      </c>
      <c r="O3539">
        <v>402</v>
      </c>
      <c r="P3539">
        <v>29.17</v>
      </c>
      <c r="Q3539">
        <v>-82.11</v>
      </c>
      <c r="R3539" s="7">
        <v>49.511000000000003</v>
      </c>
      <c r="S3539" s="8">
        <v>172320</v>
      </c>
      <c r="T3539">
        <v>10</v>
      </c>
      <c r="U3539" s="9">
        <v>10.071</v>
      </c>
      <c r="V3539" s="9">
        <v>10.09</v>
      </c>
      <c r="W3539" s="9">
        <v>9.9062999999999999</v>
      </c>
      <c r="X3539" s="9">
        <v>10.111000000000001</v>
      </c>
      <c r="Y3539" s="9">
        <v>10.52</v>
      </c>
    </row>
    <row r="3540" spans="1:25" hidden="1" x14ac:dyDescent="0.3">
      <c r="A3540" t="s">
        <v>3595</v>
      </c>
      <c r="B3540" t="s">
        <v>3596</v>
      </c>
      <c r="C3540" t="s">
        <v>3828</v>
      </c>
      <c r="D3540" t="s">
        <v>114</v>
      </c>
      <c r="E3540" s="52">
        <f>Transportation!E3543/1000000</f>
        <v>2.04E-6</v>
      </c>
      <c r="F3540" s="55">
        <f t="shared" si="386"/>
        <v>4.9318681318681366E-7</v>
      </c>
      <c r="G3540" s="57">
        <f t="shared" si="387"/>
        <v>4.931868131868137E-8</v>
      </c>
      <c r="H3540" s="4">
        <f t="shared" si="388"/>
        <v>7.8461538461538532E-9</v>
      </c>
      <c r="I3540">
        <v>161200</v>
      </c>
      <c r="J3540">
        <f t="shared" si="389"/>
        <v>0.374152388337469</v>
      </c>
      <c r="K3540" s="50">
        <f t="shared" si="390"/>
        <v>391.12228237700504</v>
      </c>
      <c r="L3540" s="53">
        <f t="shared" si="391"/>
        <v>1.3170540247502256</v>
      </c>
      <c r="M3540">
        <v>99.9</v>
      </c>
      <c r="N3540">
        <v>16.100000000000001</v>
      </c>
      <c r="O3540">
        <v>978</v>
      </c>
      <c r="P3540">
        <v>34.229999999999997</v>
      </c>
      <c r="Q3540">
        <v>-77.92</v>
      </c>
      <c r="R3540" s="7">
        <v>60.66</v>
      </c>
      <c r="S3540" s="8">
        <v>117970</v>
      </c>
      <c r="T3540">
        <v>6</v>
      </c>
      <c r="U3540" s="9">
        <v>10.666</v>
      </c>
      <c r="V3540" s="9">
        <v>8.8568999999999996</v>
      </c>
      <c r="W3540" s="9">
        <v>9.2372999999999994</v>
      </c>
      <c r="X3540" s="9">
        <v>10.367000000000001</v>
      </c>
      <c r="Y3540" s="9">
        <v>11.03</v>
      </c>
    </row>
    <row r="3541" spans="1:25" hidden="1" x14ac:dyDescent="0.3">
      <c r="A3541" t="s">
        <v>3595</v>
      </c>
      <c r="B3541" t="s">
        <v>3596</v>
      </c>
      <c r="C3541" t="s">
        <v>3831</v>
      </c>
      <c r="D3541" t="s">
        <v>114</v>
      </c>
      <c r="E3541" s="52">
        <f>Transportation!E3546/1000000</f>
        <v>1.9599999999999999E-6</v>
      </c>
      <c r="F3541" s="55">
        <f t="shared" si="386"/>
        <v>4.738461538461543E-7</v>
      </c>
      <c r="G3541" s="57">
        <f t="shared" si="387"/>
        <v>4.738461538461543E-8</v>
      </c>
      <c r="H3541" s="4">
        <f t="shared" si="388"/>
        <v>7.5384615384615453E-9</v>
      </c>
      <c r="I3541">
        <v>112800</v>
      </c>
      <c r="J3541">
        <f t="shared" si="389"/>
        <v>0.51372460106382978</v>
      </c>
      <c r="K3541" s="50">
        <f t="shared" si="390"/>
        <v>273.68854498837572</v>
      </c>
      <c r="L3541" s="53">
        <f t="shared" si="391"/>
        <v>1.26540484730904</v>
      </c>
      <c r="M3541">
        <v>184</v>
      </c>
      <c r="N3541">
        <v>8.31</v>
      </c>
      <c r="O3541">
        <v>489</v>
      </c>
      <c r="P3541">
        <v>46.61</v>
      </c>
      <c r="Q3541">
        <v>-120.54</v>
      </c>
      <c r="R3541" s="7">
        <v>58.795000000000002</v>
      </c>
      <c r="S3541" s="8">
        <v>136930</v>
      </c>
      <c r="T3541">
        <v>10</v>
      </c>
      <c r="U3541" s="9">
        <v>6.15</v>
      </c>
      <c r="V3541" s="9">
        <v>6.2853000000000003</v>
      </c>
      <c r="W3541" s="9">
        <v>5.7676999999999996</v>
      </c>
      <c r="X3541" s="9">
        <v>6.1158999999999999</v>
      </c>
      <c r="Y3541" s="9">
        <v>7.1510999999999996</v>
      </c>
    </row>
    <row r="3542" spans="1:25" hidden="1" x14ac:dyDescent="0.3">
      <c r="A3542" t="s">
        <v>3595</v>
      </c>
      <c r="B3542" t="s">
        <v>3596</v>
      </c>
      <c r="C3542" t="s">
        <v>3819</v>
      </c>
      <c r="D3542" t="s">
        <v>114</v>
      </c>
      <c r="E3542" s="52">
        <f>Transportation!E3534/1000000</f>
        <v>1.9400000000000001E-6</v>
      </c>
      <c r="F3542" s="55">
        <f t="shared" si="386"/>
        <v>4.6901098901098949E-7</v>
      </c>
      <c r="G3542" s="57">
        <f t="shared" si="387"/>
        <v>4.690109890109895E-8</v>
      </c>
      <c r="H3542" s="4">
        <f t="shared" si="388"/>
        <v>7.4615384615384683E-9</v>
      </c>
      <c r="I3542">
        <v>158600</v>
      </c>
      <c r="J3542">
        <f t="shared" si="389"/>
        <v>0.36164456179066834</v>
      </c>
      <c r="K3542" s="50">
        <f t="shared" si="390"/>
        <v>384.81385846769848</v>
      </c>
      <c r="L3542" s="53">
        <f t="shared" si="391"/>
        <v>1.2524925529487438</v>
      </c>
      <c r="M3542">
        <v>414</v>
      </c>
      <c r="N3542">
        <v>7.8</v>
      </c>
      <c r="O3542">
        <v>421</v>
      </c>
      <c r="P3542">
        <v>37.9</v>
      </c>
      <c r="Q3542">
        <v>-122.03</v>
      </c>
      <c r="R3542" s="7">
        <v>53.957999999999998</v>
      </c>
      <c r="S3542" s="8">
        <v>1222100</v>
      </c>
      <c r="T3542">
        <v>22</v>
      </c>
      <c r="U3542" s="9">
        <v>9.5297999999999998</v>
      </c>
      <c r="V3542" s="9">
        <v>10.029</v>
      </c>
      <c r="W3542" s="9">
        <v>9.2372999999999994</v>
      </c>
      <c r="X3542" s="9">
        <v>10.214</v>
      </c>
      <c r="Y3542" s="9">
        <v>11.689</v>
      </c>
    </row>
    <row r="3543" spans="1:25" hidden="1" x14ac:dyDescent="0.3">
      <c r="A3543" t="s">
        <v>3595</v>
      </c>
      <c r="B3543" t="s">
        <v>3596</v>
      </c>
      <c r="C3543" t="s">
        <v>3741</v>
      </c>
      <c r="D3543" t="s">
        <v>114</v>
      </c>
      <c r="E3543" s="52">
        <f>Transportation!E3452/1000000</f>
        <v>1.7800000000000001E-6</v>
      </c>
      <c r="F3543" s="55">
        <f t="shared" si="386"/>
        <v>4.3032967032967082E-7</v>
      </c>
      <c r="G3543" s="57">
        <f t="shared" si="387"/>
        <v>4.3032967032967083E-8</v>
      </c>
      <c r="H3543" s="4">
        <f t="shared" si="388"/>
        <v>6.8461538461538533E-9</v>
      </c>
      <c r="I3543">
        <v>221200</v>
      </c>
      <c r="J3543">
        <f t="shared" si="389"/>
        <v>0.23791305379746838</v>
      </c>
      <c r="K3543" s="50">
        <f t="shared" si="390"/>
        <v>536.70129566869423</v>
      </c>
      <c r="L3543" s="53">
        <f t="shared" si="391"/>
        <v>1.1491941980663734</v>
      </c>
      <c r="M3543">
        <v>129</v>
      </c>
      <c r="N3543">
        <v>19.5</v>
      </c>
      <c r="O3543">
        <v>1570</v>
      </c>
      <c r="P3543">
        <v>26.19</v>
      </c>
      <c r="Q3543">
        <v>-81.760000000000005</v>
      </c>
      <c r="R3543" s="7">
        <v>80.376000000000005</v>
      </c>
      <c r="S3543" s="8">
        <v>165040</v>
      </c>
      <c r="T3543">
        <v>8</v>
      </c>
      <c r="U3543" s="9">
        <v>11.1</v>
      </c>
      <c r="V3543" s="9">
        <v>9.1991999999999994</v>
      </c>
      <c r="W3543" s="9">
        <v>9.7523</v>
      </c>
      <c r="X3543" s="9">
        <v>10.188000000000001</v>
      </c>
      <c r="Y3543" s="9">
        <v>11.335000000000001</v>
      </c>
    </row>
    <row r="3544" spans="1:25" hidden="1" x14ac:dyDescent="0.3">
      <c r="A3544" t="s">
        <v>3595</v>
      </c>
      <c r="B3544" t="s">
        <v>3596</v>
      </c>
      <c r="C3544" t="s">
        <v>3627</v>
      </c>
      <c r="D3544" t="s">
        <v>114</v>
      </c>
      <c r="E3544" s="52">
        <f>Transportation!E3336/1000000</f>
        <v>1.46E-6</v>
      </c>
      <c r="F3544" s="55">
        <f t="shared" si="386"/>
        <v>3.5296703296703332E-7</v>
      </c>
      <c r="G3544" s="57">
        <f t="shared" si="387"/>
        <v>3.5296703296703336E-8</v>
      </c>
      <c r="H3544" s="4">
        <f t="shared" si="388"/>
        <v>5.6153846153846209E-9</v>
      </c>
      <c r="I3544">
        <v>165800</v>
      </c>
      <c r="J3544">
        <f t="shared" si="389"/>
        <v>0.26034648673100119</v>
      </c>
      <c r="K3544" s="50">
        <f t="shared" si="390"/>
        <v>402.2833400627012</v>
      </c>
      <c r="L3544" s="53">
        <f t="shared" si="391"/>
        <v>0.9425974883016317</v>
      </c>
      <c r="M3544">
        <v>110</v>
      </c>
      <c r="N3544">
        <v>15.8</v>
      </c>
      <c r="O3544">
        <v>1340</v>
      </c>
      <c r="P3544">
        <v>25.95</v>
      </c>
      <c r="Q3544">
        <v>-97.47</v>
      </c>
      <c r="R3544" s="7">
        <v>84.995000000000005</v>
      </c>
      <c r="S3544" s="8">
        <v>202870</v>
      </c>
      <c r="T3544">
        <v>6</v>
      </c>
      <c r="U3544" s="9">
        <v>9.3964999999999996</v>
      </c>
      <c r="V3544" s="9">
        <v>9.5760000000000005</v>
      </c>
      <c r="W3544" s="9">
        <v>9.1857000000000006</v>
      </c>
      <c r="X3544" s="9">
        <v>9.5465</v>
      </c>
      <c r="Y3544" s="9">
        <v>10.06</v>
      </c>
    </row>
    <row r="3545" spans="1:25" hidden="1" x14ac:dyDescent="0.3">
      <c r="A3545" t="s">
        <v>3595</v>
      </c>
      <c r="B3545" t="s">
        <v>3596</v>
      </c>
      <c r="C3545" t="s">
        <v>3699</v>
      </c>
      <c r="D3545" t="s">
        <v>114</v>
      </c>
      <c r="E3545" s="52">
        <f>Transportation!E3408/1000000</f>
        <v>9.1400000000000006E-7</v>
      </c>
      <c r="F3545" s="55">
        <f t="shared" si="386"/>
        <v>2.2096703296703322E-7</v>
      </c>
      <c r="G3545" s="57">
        <f t="shared" si="387"/>
        <v>2.209670329670332E-8</v>
      </c>
      <c r="H3545" s="4">
        <f t="shared" si="388"/>
        <v>3.515384615384619E-9</v>
      </c>
      <c r="I3545">
        <v>117700</v>
      </c>
      <c r="J3545">
        <f t="shared" si="389"/>
        <v>0.22959008283772306</v>
      </c>
      <c r="K3545" s="50">
        <f t="shared" si="390"/>
        <v>285.57749774053036</v>
      </c>
      <c r="L3545" s="53">
        <f t="shared" si="391"/>
        <v>0.59009185226554228</v>
      </c>
      <c r="M3545">
        <v>25.5</v>
      </c>
      <c r="N3545">
        <v>23.3</v>
      </c>
      <c r="O3545">
        <v>3640</v>
      </c>
      <c r="P3545">
        <v>21.41</v>
      </c>
      <c r="Q3545">
        <v>-157.77000000000001</v>
      </c>
      <c r="R3545" s="7">
        <v>156.16</v>
      </c>
      <c r="S3545" s="8">
        <v>318620</v>
      </c>
      <c r="T3545">
        <v>4</v>
      </c>
      <c r="U3545" s="9">
        <v>12.005000000000001</v>
      </c>
      <c r="V3545" s="9">
        <v>7.5541</v>
      </c>
      <c r="W3545" s="9">
        <v>11.993</v>
      </c>
      <c r="X3545" s="9">
        <v>12.042999999999999</v>
      </c>
      <c r="Y3545" s="9">
        <v>12.144</v>
      </c>
    </row>
    <row r="3546" spans="1:25" hidden="1" x14ac:dyDescent="0.3">
      <c r="A3546" t="s">
        <v>3595</v>
      </c>
      <c r="B3546" t="s">
        <v>3596</v>
      </c>
      <c r="C3546" t="s">
        <v>3671</v>
      </c>
      <c r="D3546" t="s">
        <v>114</v>
      </c>
      <c r="E3546" s="52">
        <f>Transportation!E3380/1000000</f>
        <v>8.060000000000001E-7</v>
      </c>
      <c r="F3546" s="55">
        <f t="shared" si="386"/>
        <v>1.9485714285714307E-7</v>
      </c>
      <c r="G3546" s="57">
        <f t="shared" si="387"/>
        <v>1.9485714285714309E-8</v>
      </c>
      <c r="H3546" s="4">
        <f t="shared" si="388"/>
        <v>3.1000000000000034E-9</v>
      </c>
      <c r="I3546">
        <v>270800</v>
      </c>
      <c r="J3546">
        <f t="shared" si="389"/>
        <v>8.7997386447562789E-2</v>
      </c>
      <c r="K3546" s="50">
        <f t="shared" si="390"/>
        <v>657.04661332315732</v>
      </c>
      <c r="L3546" s="53">
        <f t="shared" si="391"/>
        <v>0.52036546271994211</v>
      </c>
      <c r="M3546">
        <v>408</v>
      </c>
      <c r="N3546">
        <v>13.4</v>
      </c>
      <c r="O3546">
        <v>2570</v>
      </c>
      <c r="P3546">
        <v>27.26</v>
      </c>
      <c r="Q3546">
        <v>-80.319999999999993</v>
      </c>
      <c r="R3546" s="7">
        <v>192.07</v>
      </c>
      <c r="S3546" s="8">
        <v>272560</v>
      </c>
      <c r="T3546">
        <v>12</v>
      </c>
      <c r="U3546" s="9">
        <v>10.598000000000001</v>
      </c>
      <c r="V3546" s="9">
        <v>10.018000000000001</v>
      </c>
      <c r="W3546" s="9">
        <v>9.3405000000000005</v>
      </c>
      <c r="X3546" s="9">
        <v>10.367000000000001</v>
      </c>
      <c r="Y3546" s="9">
        <v>11.335000000000001</v>
      </c>
    </row>
    <row r="3547" spans="1:25" hidden="1" x14ac:dyDescent="0.3">
      <c r="A3547" t="s">
        <v>3595</v>
      </c>
      <c r="B3547" t="s">
        <v>3596</v>
      </c>
      <c r="C3547" t="s">
        <v>3626</v>
      </c>
      <c r="D3547" t="s">
        <v>114</v>
      </c>
      <c r="E3547" s="52">
        <f>Transportation!E3335/1000000</f>
        <v>7.9100000000000003E-7</v>
      </c>
      <c r="F3547" s="55">
        <f t="shared" si="386"/>
        <v>1.9123076923076942E-7</v>
      </c>
      <c r="G3547" s="57">
        <f t="shared" si="387"/>
        <v>1.9123076923076944E-8</v>
      </c>
      <c r="H3547" s="4">
        <f t="shared" si="388"/>
        <v>3.0423076923076952E-9</v>
      </c>
      <c r="I3547">
        <v>102200</v>
      </c>
      <c r="J3547">
        <f t="shared" si="389"/>
        <v>0.22882790239726031</v>
      </c>
      <c r="K3547" s="50">
        <f t="shared" si="390"/>
        <v>247.96958597351062</v>
      </c>
      <c r="L3547" s="53">
        <f t="shared" si="391"/>
        <v>0.51068124194971976</v>
      </c>
      <c r="M3547">
        <v>314</v>
      </c>
      <c r="N3547">
        <v>5.7700000000000005</v>
      </c>
      <c r="O3547">
        <v>825</v>
      </c>
      <c r="P3547">
        <v>28.5</v>
      </c>
      <c r="Q3547">
        <v>-82.5</v>
      </c>
      <c r="R3547" s="7">
        <v>142.97</v>
      </c>
      <c r="S3547" s="8">
        <v>139810</v>
      </c>
      <c r="T3547">
        <v>9</v>
      </c>
      <c r="U3547" s="9">
        <v>11.964</v>
      </c>
      <c r="V3547" s="9">
        <v>11.305</v>
      </c>
      <c r="W3547" s="9">
        <v>9.9575999999999993</v>
      </c>
      <c r="X3547" s="9">
        <v>11.385</v>
      </c>
      <c r="Y3547" s="9">
        <v>12.396000000000001</v>
      </c>
    </row>
    <row r="3548" spans="1:25" hidden="1" x14ac:dyDescent="0.3">
      <c r="A3548" t="s">
        <v>3595</v>
      </c>
      <c r="B3548" t="s">
        <v>3596</v>
      </c>
      <c r="C3548" t="s">
        <v>3740</v>
      </c>
      <c r="D3548" t="s">
        <v>114</v>
      </c>
      <c r="E3548" s="52">
        <f>Transportation!E3451/1000000</f>
        <v>6.7200000000000009E-7</v>
      </c>
      <c r="F3548" s="55">
        <f t="shared" si="386"/>
        <v>1.6246153846153865E-7</v>
      </c>
      <c r="G3548" s="57">
        <f t="shared" si="387"/>
        <v>1.6246153846153864E-8</v>
      </c>
      <c r="H3548" s="4">
        <f t="shared" si="388"/>
        <v>2.5846153846153876E-9</v>
      </c>
      <c r="I3548">
        <v>123000</v>
      </c>
      <c r="J3548">
        <f t="shared" si="389"/>
        <v>0.16152790243902443</v>
      </c>
      <c r="K3548" s="50">
        <f t="shared" si="390"/>
        <v>298.43697724796289</v>
      </c>
      <c r="L3548" s="53">
        <f t="shared" si="391"/>
        <v>0.43385309050595666</v>
      </c>
      <c r="M3548">
        <v>109</v>
      </c>
      <c r="N3548">
        <v>11.8</v>
      </c>
      <c r="O3548">
        <v>2780</v>
      </c>
      <c r="P3548">
        <v>33.72</v>
      </c>
      <c r="Q3548">
        <v>-78.930000000000007</v>
      </c>
      <c r="R3548" s="7">
        <v>236.28</v>
      </c>
      <c r="S3548" s="8">
        <v>134980</v>
      </c>
      <c r="T3548">
        <v>13</v>
      </c>
      <c r="U3548" s="9">
        <v>11.101000000000001</v>
      </c>
      <c r="V3548" s="9">
        <v>9.4123000000000001</v>
      </c>
      <c r="W3548" s="9">
        <v>10.316000000000001</v>
      </c>
      <c r="X3548" s="9">
        <v>10.877000000000001</v>
      </c>
      <c r="Y3548" s="9">
        <v>11.335000000000001</v>
      </c>
    </row>
    <row r="3549" spans="1:25" hidden="1" x14ac:dyDescent="0.3">
      <c r="A3549" t="s">
        <v>3834</v>
      </c>
      <c r="B3549" t="s">
        <v>3835</v>
      </c>
      <c r="C3549" t="s">
        <v>3836</v>
      </c>
      <c r="D3549" t="s">
        <v>77</v>
      </c>
      <c r="E3549" s="52">
        <f>Transportation!E3549/1000000</f>
        <v>8.6099999999999989E-6</v>
      </c>
      <c r="F3549" s="55">
        <f t="shared" ref="F3549:F3585" si="392">0.241758241758242*E3549</f>
        <v>2.0815384615384635E-6</v>
      </c>
      <c r="G3549" s="57">
        <f t="shared" ref="G3549:G3585" si="393">0.0241758241758242*E3549</f>
        <v>2.0815384615384635E-7</v>
      </c>
      <c r="H3549" s="4">
        <f t="shared" ref="H3549:H3585" si="394">0.00384615384615385*E3549</f>
        <v>3.3115384615384642E-8</v>
      </c>
      <c r="I3549">
        <v>1285000</v>
      </c>
      <c r="J3549">
        <f t="shared" ref="J3549:J3586" si="395">((591307500000)*E3549)/(20*I3549)</f>
        <v>0.19809951653696495</v>
      </c>
      <c r="K3549" s="50">
        <f>I3549*CVDURY</f>
        <v>3446.596120218167</v>
      </c>
      <c r="L3549" s="53">
        <f t="shared" ref="L3549:L3585" si="396">(J3549/10)*K3549*0.09</f>
        <v>6.1449212260205819</v>
      </c>
      <c r="M3549">
        <v>342</v>
      </c>
      <c r="N3549">
        <v>69.5</v>
      </c>
      <c r="O3549">
        <v>1040</v>
      </c>
      <c r="P3549">
        <v>-34.82</v>
      </c>
      <c r="Q3549">
        <v>-56.1</v>
      </c>
      <c r="R3549" s="7">
        <v>15</v>
      </c>
      <c r="S3549" s="8">
        <v>1216700</v>
      </c>
      <c r="T3549">
        <v>15</v>
      </c>
      <c r="U3549" s="9">
        <v>7.9108999999999998</v>
      </c>
      <c r="V3549" s="9">
        <v>6.9032</v>
      </c>
      <c r="W3549" s="9">
        <v>5.3906000000000001</v>
      </c>
      <c r="X3549" s="9">
        <v>6.6219000000000001</v>
      </c>
      <c r="Y3549" s="9">
        <v>8.1477000000000004</v>
      </c>
    </row>
    <row r="3550" spans="1:25" hidden="1" x14ac:dyDescent="0.3">
      <c r="A3550" t="s">
        <v>3837</v>
      </c>
      <c r="B3550" t="s">
        <v>3838</v>
      </c>
      <c r="C3550" t="s">
        <v>3839</v>
      </c>
      <c r="D3550" t="s">
        <v>14</v>
      </c>
      <c r="E3550" s="52">
        <f>Transportation!E3550/1000000</f>
        <v>4.6999999999999999E-6</v>
      </c>
      <c r="F3550" s="55">
        <f t="shared" si="392"/>
        <v>1.1362637362637375E-6</v>
      </c>
      <c r="G3550" s="57">
        <f t="shared" si="393"/>
        <v>1.1362637362637375E-7</v>
      </c>
      <c r="H3550" s="4">
        <f t="shared" si="394"/>
        <v>1.8076923076923094E-8</v>
      </c>
      <c r="I3550">
        <v>323900</v>
      </c>
      <c r="J3550">
        <f t="shared" si="395"/>
        <v>0.42901285118863847</v>
      </c>
      <c r="K3550" s="50">
        <f t="shared" ref="K3550:K3566" si="397">I3550*CVDUZB</f>
        <v>1080.3367306516743</v>
      </c>
      <c r="L3550" s="53">
        <f t="shared" si="396"/>
        <v>4.1713050695461824</v>
      </c>
      <c r="M3550">
        <v>511</v>
      </c>
      <c r="N3550">
        <v>14.3</v>
      </c>
      <c r="O3550">
        <v>274</v>
      </c>
      <c r="P3550">
        <v>40.72</v>
      </c>
      <c r="Q3550">
        <v>72.209999999999994</v>
      </c>
      <c r="R3550" s="7">
        <v>19.097000000000001</v>
      </c>
      <c r="S3550" s="8">
        <v>1541800</v>
      </c>
      <c r="T3550">
        <v>23</v>
      </c>
      <c r="U3550" s="9">
        <v>19.178000000000001</v>
      </c>
      <c r="V3550" s="9">
        <v>19.207999999999998</v>
      </c>
      <c r="W3550" s="9">
        <v>17.844000000000001</v>
      </c>
      <c r="X3550" s="9">
        <v>18.867000000000001</v>
      </c>
      <c r="Y3550" s="9">
        <v>20.03</v>
      </c>
    </row>
    <row r="3551" spans="1:25" hidden="1" x14ac:dyDescent="0.3">
      <c r="A3551" t="s">
        <v>3837</v>
      </c>
      <c r="B3551" t="s">
        <v>3838</v>
      </c>
      <c r="C3551" t="s">
        <v>3840</v>
      </c>
      <c r="D3551" t="s">
        <v>14</v>
      </c>
      <c r="E3551" s="52">
        <f>Transportation!E3551/1000000</f>
        <v>7.4499999999999998E-6</v>
      </c>
      <c r="F3551" s="55">
        <f t="shared" si="392"/>
        <v>1.8010989010989029E-6</v>
      </c>
      <c r="G3551" s="57">
        <f t="shared" si="393"/>
        <v>1.8010989010989028E-7</v>
      </c>
      <c r="H3551" s="4">
        <f t="shared" si="394"/>
        <v>2.8653846153846181E-8</v>
      </c>
      <c r="I3551">
        <v>128600</v>
      </c>
      <c r="J3551">
        <f t="shared" si="395"/>
        <v>1.7127686139191292</v>
      </c>
      <c r="K3551" s="50">
        <f t="shared" si="397"/>
        <v>428.93270627294015</v>
      </c>
      <c r="L3551" s="53">
        <f t="shared" si="396"/>
        <v>6.6119622910891618</v>
      </c>
      <c r="M3551">
        <v>61.1</v>
      </c>
      <c r="N3551">
        <v>16.5</v>
      </c>
      <c r="O3551">
        <v>259</v>
      </c>
      <c r="P3551">
        <v>41.01</v>
      </c>
      <c r="Q3551">
        <v>70.069999999999993</v>
      </c>
      <c r="R3551" s="7">
        <v>15.714</v>
      </c>
      <c r="S3551" s="8">
        <v>182150</v>
      </c>
      <c r="T3551">
        <v>4</v>
      </c>
      <c r="U3551" s="9">
        <v>16.835999999999999</v>
      </c>
      <c r="V3551" s="9">
        <v>16.907</v>
      </c>
      <c r="W3551" s="9">
        <v>16.276</v>
      </c>
      <c r="X3551" s="9">
        <v>17.331</v>
      </c>
      <c r="Y3551" s="9">
        <v>17.550999999999998</v>
      </c>
    </row>
    <row r="3552" spans="1:25" hidden="1" x14ac:dyDescent="0.3">
      <c r="A3552" t="s">
        <v>3837</v>
      </c>
      <c r="B3552" t="s">
        <v>3838</v>
      </c>
      <c r="C3552" t="s">
        <v>3841</v>
      </c>
      <c r="D3552" t="s">
        <v>14</v>
      </c>
      <c r="E3552" s="52">
        <f>Transportation!E3552/1000000</f>
        <v>1.0000000000000001E-5</v>
      </c>
      <c r="F3552" s="55">
        <f t="shared" si="392"/>
        <v>2.4175824175824203E-6</v>
      </c>
      <c r="G3552" s="57">
        <f t="shared" si="393"/>
        <v>2.4175824175824202E-7</v>
      </c>
      <c r="H3552" s="4">
        <f t="shared" si="394"/>
        <v>3.8461538461538501E-8</v>
      </c>
      <c r="I3552">
        <v>201100</v>
      </c>
      <c r="J3552">
        <f t="shared" si="395"/>
        <v>1.4701827449030336</v>
      </c>
      <c r="K3552" s="50">
        <f t="shared" si="397"/>
        <v>670.74935638793363</v>
      </c>
      <c r="L3552" s="53">
        <f t="shared" si="396"/>
        <v>8.8751171692471988</v>
      </c>
      <c r="M3552">
        <v>43.2</v>
      </c>
      <c r="N3552">
        <v>30.6</v>
      </c>
      <c r="O3552">
        <v>396</v>
      </c>
      <c r="P3552">
        <v>40.229999999999997</v>
      </c>
      <c r="Q3552">
        <v>69.22</v>
      </c>
      <c r="R3552" s="7">
        <v>12.948</v>
      </c>
      <c r="S3552" s="8">
        <v>162860</v>
      </c>
      <c r="T3552">
        <v>3</v>
      </c>
      <c r="U3552" s="9">
        <v>18.292999999999999</v>
      </c>
      <c r="V3552" s="9">
        <v>18.355</v>
      </c>
      <c r="W3552" s="9">
        <v>18.137</v>
      </c>
      <c r="X3552" s="9">
        <v>18.283000000000001</v>
      </c>
      <c r="Y3552" s="9">
        <v>18.527000000000001</v>
      </c>
    </row>
    <row r="3553" spans="1:25" hidden="1" x14ac:dyDescent="0.3">
      <c r="A3553" t="s">
        <v>3837</v>
      </c>
      <c r="B3553" t="s">
        <v>3838</v>
      </c>
      <c r="C3553" t="s">
        <v>3842</v>
      </c>
      <c r="D3553" t="s">
        <v>14</v>
      </c>
      <c r="E3553" s="52">
        <f>Transportation!E3553/1000000</f>
        <v>4.8500000000000002E-6</v>
      </c>
      <c r="F3553" s="55">
        <f t="shared" si="392"/>
        <v>1.1725274725274738E-6</v>
      </c>
      <c r="G3553" s="57">
        <f t="shared" si="393"/>
        <v>1.1725274725274737E-7</v>
      </c>
      <c r="H3553" s="4">
        <f t="shared" si="394"/>
        <v>1.8653846153846171E-8</v>
      </c>
      <c r="I3553">
        <v>237900</v>
      </c>
      <c r="J3553">
        <f t="shared" si="395"/>
        <v>0.60274093631778058</v>
      </c>
      <c r="K3553" s="50">
        <f t="shared" si="397"/>
        <v>793.49215258423385</v>
      </c>
      <c r="L3553" s="53">
        <f t="shared" si="396"/>
        <v>4.3044318270848905</v>
      </c>
      <c r="M3553">
        <v>118</v>
      </c>
      <c r="N3553">
        <v>21.900000000000002</v>
      </c>
      <c r="O3553">
        <v>524</v>
      </c>
      <c r="P3553">
        <v>39.76</v>
      </c>
      <c r="Q3553">
        <v>64.47</v>
      </c>
      <c r="R3553" s="7">
        <v>23.902999999999999</v>
      </c>
      <c r="S3553" s="8">
        <v>420120</v>
      </c>
      <c r="T3553">
        <v>6</v>
      </c>
      <c r="U3553" s="9">
        <v>24.718</v>
      </c>
      <c r="V3553" s="9">
        <v>24.826000000000001</v>
      </c>
      <c r="W3553" s="9">
        <v>24.297000000000001</v>
      </c>
      <c r="X3553" s="9">
        <v>24.890999999999998</v>
      </c>
      <c r="Y3553" s="9">
        <v>25.861999999999998</v>
      </c>
    </row>
    <row r="3554" spans="1:25" hidden="1" x14ac:dyDescent="0.3">
      <c r="A3554" t="s">
        <v>3837</v>
      </c>
      <c r="B3554" t="s">
        <v>3838</v>
      </c>
      <c r="C3554" t="s">
        <v>3843</v>
      </c>
      <c r="D3554" t="s">
        <v>14</v>
      </c>
      <c r="E3554" s="52">
        <f>Transportation!E3554/1000000</f>
        <v>6.3900000000000007E-6</v>
      </c>
      <c r="F3554" s="55">
        <f t="shared" si="392"/>
        <v>1.5448351648351665E-6</v>
      </c>
      <c r="G3554" s="57">
        <f t="shared" si="393"/>
        <v>1.5448351648351665E-7</v>
      </c>
      <c r="H3554" s="4">
        <f t="shared" si="394"/>
        <v>2.4576923076923103E-8</v>
      </c>
      <c r="I3554">
        <v>145600</v>
      </c>
      <c r="J3554">
        <f t="shared" si="395"/>
        <v>1.2975463341346154</v>
      </c>
      <c r="K3554" s="50">
        <f t="shared" si="397"/>
        <v>485.63454147231795</v>
      </c>
      <c r="L3554" s="53">
        <f t="shared" si="396"/>
        <v>5.6711998711489597</v>
      </c>
      <c r="M3554">
        <v>69.7</v>
      </c>
      <c r="N3554">
        <v>17.400000000000002</v>
      </c>
      <c r="O3554">
        <v>314</v>
      </c>
      <c r="P3554">
        <v>41.46</v>
      </c>
      <c r="Q3554">
        <v>69.569999999999993</v>
      </c>
      <c r="R3554" s="7">
        <v>17.984999999999999</v>
      </c>
      <c r="S3554" s="8">
        <v>333400</v>
      </c>
      <c r="T3554">
        <v>6</v>
      </c>
      <c r="U3554" s="9">
        <v>17.632999999999999</v>
      </c>
      <c r="V3554" s="9">
        <v>17.425999999999998</v>
      </c>
      <c r="W3554" s="9">
        <v>16.373999999999999</v>
      </c>
      <c r="X3554" s="9">
        <v>17.452999999999999</v>
      </c>
      <c r="Y3554" s="9">
        <v>18.428999999999998</v>
      </c>
    </row>
    <row r="3555" spans="1:25" hidden="1" x14ac:dyDescent="0.3">
      <c r="A3555" t="s">
        <v>3837</v>
      </c>
      <c r="B3555" t="s">
        <v>3838</v>
      </c>
      <c r="C3555" t="s">
        <v>3844</v>
      </c>
      <c r="D3555" t="s">
        <v>14</v>
      </c>
      <c r="E3555" s="52">
        <f>Transportation!E3555/1000000</f>
        <v>4.25E-6</v>
      </c>
      <c r="F3555" s="55">
        <f t="shared" si="392"/>
        <v>1.0274725274725284E-6</v>
      </c>
      <c r="G3555" s="57">
        <f t="shared" si="393"/>
        <v>1.0274725274725285E-7</v>
      </c>
      <c r="H3555" s="4">
        <f t="shared" si="394"/>
        <v>1.6346153846153861E-8</v>
      </c>
      <c r="I3555">
        <v>126400</v>
      </c>
      <c r="J3555">
        <f t="shared" si="395"/>
        <v>0.99408895371835448</v>
      </c>
      <c r="K3555" s="50">
        <f t="shared" si="397"/>
        <v>421.59482171772657</v>
      </c>
      <c r="L3555" s="53">
        <f t="shared" si="396"/>
        <v>3.7719247969300591</v>
      </c>
      <c r="M3555">
        <v>103</v>
      </c>
      <c r="N3555">
        <v>12.4</v>
      </c>
      <c r="O3555">
        <v>289</v>
      </c>
      <c r="P3555">
        <v>40.130000000000003</v>
      </c>
      <c r="Q3555">
        <v>67.84</v>
      </c>
      <c r="R3555" s="7">
        <v>23.213999999999999</v>
      </c>
      <c r="S3555" s="8">
        <v>206140</v>
      </c>
      <c r="T3555">
        <v>6</v>
      </c>
      <c r="U3555" s="9">
        <v>17.664000000000001</v>
      </c>
      <c r="V3555" s="9">
        <v>17.510000000000002</v>
      </c>
      <c r="W3555" s="9">
        <v>16.62</v>
      </c>
      <c r="X3555" s="9">
        <v>17.623999999999999</v>
      </c>
      <c r="Y3555" s="9">
        <v>18.283000000000001</v>
      </c>
    </row>
    <row r="3556" spans="1:25" hidden="1" x14ac:dyDescent="0.3">
      <c r="A3556" t="s">
        <v>3837</v>
      </c>
      <c r="B3556" t="s">
        <v>3838</v>
      </c>
      <c r="C3556" t="s">
        <v>3845</v>
      </c>
      <c r="D3556" t="s">
        <v>14</v>
      </c>
      <c r="E3556" s="52">
        <f>Transportation!E3556/1000000</f>
        <v>5.6799999999999998E-6</v>
      </c>
      <c r="F3556" s="55">
        <f t="shared" si="392"/>
        <v>1.3731868131868146E-6</v>
      </c>
      <c r="G3556" s="57">
        <f t="shared" si="393"/>
        <v>1.3731868131868145E-7</v>
      </c>
      <c r="H3556" s="4">
        <f t="shared" si="394"/>
        <v>2.1846153846153868E-8</v>
      </c>
      <c r="I3556">
        <v>326400</v>
      </c>
      <c r="J3556">
        <f t="shared" si="395"/>
        <v>0.51449549632352942</v>
      </c>
      <c r="K3556" s="50">
        <f t="shared" si="397"/>
        <v>1088.6752358280535</v>
      </c>
      <c r="L3556" s="53">
        <f t="shared" si="396"/>
        <v>5.041066552132409</v>
      </c>
      <c r="M3556">
        <v>380</v>
      </c>
      <c r="N3556">
        <v>16.8</v>
      </c>
      <c r="O3556">
        <v>274</v>
      </c>
      <c r="P3556">
        <v>40.46</v>
      </c>
      <c r="Q3556">
        <v>71.739999999999995</v>
      </c>
      <c r="R3556" s="7">
        <v>16.338999999999999</v>
      </c>
      <c r="S3556" s="8">
        <v>1034100</v>
      </c>
      <c r="T3556">
        <v>18</v>
      </c>
      <c r="U3556" s="9">
        <v>18.776</v>
      </c>
      <c r="V3556" s="9">
        <v>18.763000000000002</v>
      </c>
      <c r="W3556" s="9">
        <v>17.062000000000001</v>
      </c>
      <c r="X3556" s="9">
        <v>18.478000000000002</v>
      </c>
      <c r="Y3556" s="9">
        <v>19.352</v>
      </c>
    </row>
    <row r="3557" spans="1:25" hidden="1" x14ac:dyDescent="0.3">
      <c r="A3557" t="s">
        <v>3837</v>
      </c>
      <c r="B3557" t="s">
        <v>3838</v>
      </c>
      <c r="C3557" t="s">
        <v>3846</v>
      </c>
      <c r="D3557" t="s">
        <v>14</v>
      </c>
      <c r="E3557" s="52">
        <f>Transportation!E3557/1000000</f>
        <v>5.2599999999999996E-6</v>
      </c>
      <c r="F3557" s="55">
        <f t="shared" si="392"/>
        <v>1.2716483516483529E-6</v>
      </c>
      <c r="G3557" s="57">
        <f t="shared" si="393"/>
        <v>1.2716483516483528E-7</v>
      </c>
      <c r="H3557" s="4">
        <f t="shared" si="394"/>
        <v>2.023076923076925E-8</v>
      </c>
      <c r="I3557">
        <v>197600</v>
      </c>
      <c r="J3557">
        <f t="shared" si="395"/>
        <v>0.78701352479757081</v>
      </c>
      <c r="K3557" s="50">
        <f t="shared" si="397"/>
        <v>659.07544914100299</v>
      </c>
      <c r="L3557" s="53">
        <f t="shared" si="396"/>
        <v>4.668311631024026</v>
      </c>
      <c r="M3557">
        <v>102</v>
      </c>
      <c r="N3557">
        <v>19.600000000000001</v>
      </c>
      <c r="O3557">
        <v>399</v>
      </c>
      <c r="P3557">
        <v>38.85</v>
      </c>
      <c r="Q3557">
        <v>65.78</v>
      </c>
      <c r="R3557" s="7">
        <v>20.416</v>
      </c>
      <c r="S3557" s="8">
        <v>311580</v>
      </c>
      <c r="T3557">
        <v>6</v>
      </c>
      <c r="U3557" s="9">
        <v>17.399000000000001</v>
      </c>
      <c r="V3557" s="9">
        <v>17.425999999999998</v>
      </c>
      <c r="W3557" s="9">
        <v>17.013000000000002</v>
      </c>
      <c r="X3557" s="9">
        <v>17.649000000000001</v>
      </c>
      <c r="Y3557" s="9">
        <v>17.698</v>
      </c>
    </row>
    <row r="3558" spans="1:25" hidden="1" x14ac:dyDescent="0.3">
      <c r="A3558" t="s">
        <v>3837</v>
      </c>
      <c r="B3558" t="s">
        <v>3838</v>
      </c>
      <c r="C3558" t="s">
        <v>3847</v>
      </c>
      <c r="D3558" t="s">
        <v>14</v>
      </c>
      <c r="E3558" s="52">
        <f>Transportation!E3558/1000000</f>
        <v>1.5200000000000001E-6</v>
      </c>
      <c r="F3558" s="55">
        <f t="shared" si="392"/>
        <v>3.6747252747252787E-7</v>
      </c>
      <c r="G3558" s="57">
        <f t="shared" si="393"/>
        <v>3.6747252747252789E-8</v>
      </c>
      <c r="H3558" s="4">
        <f t="shared" si="394"/>
        <v>5.8461538461538518E-9</v>
      </c>
      <c r="I3558">
        <v>192500</v>
      </c>
      <c r="J3558">
        <f t="shared" si="395"/>
        <v>0.23345127272727273</v>
      </c>
      <c r="K3558" s="50">
        <f t="shared" si="397"/>
        <v>642.0648985811896</v>
      </c>
      <c r="L3558" s="53">
        <f t="shared" si="396"/>
        <v>1.3490178097255738</v>
      </c>
      <c r="M3558">
        <v>916</v>
      </c>
      <c r="N3558">
        <v>6.36</v>
      </c>
      <c r="O3558">
        <v>366</v>
      </c>
      <c r="P3558">
        <v>40.49</v>
      </c>
      <c r="Q3558">
        <v>70.97</v>
      </c>
      <c r="R3558" s="7">
        <v>57.466999999999999</v>
      </c>
      <c r="S3558" s="8">
        <v>1281300</v>
      </c>
      <c r="T3558">
        <v>32</v>
      </c>
      <c r="U3558" s="9">
        <v>17.538</v>
      </c>
      <c r="V3558" s="9">
        <v>17.562999999999999</v>
      </c>
      <c r="W3558" s="9">
        <v>16.324999999999999</v>
      </c>
      <c r="X3558" s="9">
        <v>17.795000000000002</v>
      </c>
      <c r="Y3558" s="9">
        <v>19.158000000000001</v>
      </c>
    </row>
    <row r="3559" spans="1:25" hidden="1" x14ac:dyDescent="0.3">
      <c r="A3559" t="s">
        <v>3837</v>
      </c>
      <c r="B3559" t="s">
        <v>3838</v>
      </c>
      <c r="C3559" t="s">
        <v>3848</v>
      </c>
      <c r="D3559" t="s">
        <v>14</v>
      </c>
      <c r="E3559" s="52">
        <f>Transportation!E3559/1000000</f>
        <v>5.3900000000000001E-6</v>
      </c>
      <c r="F3559" s="55">
        <f t="shared" si="392"/>
        <v>1.3030769230769245E-6</v>
      </c>
      <c r="G3559" s="57">
        <f t="shared" si="393"/>
        <v>1.3030769230769245E-7</v>
      </c>
      <c r="H3559" s="4">
        <f t="shared" si="394"/>
        <v>2.0730769230769251E-8</v>
      </c>
      <c r="I3559">
        <v>376600</v>
      </c>
      <c r="J3559">
        <f t="shared" si="395"/>
        <v>0.42314756040892193</v>
      </c>
      <c r="K3559" s="50">
        <f t="shared" si="397"/>
        <v>1256.1124197697454</v>
      </c>
      <c r="L3559" s="53">
        <f t="shared" si="396"/>
        <v>4.7836881542242393</v>
      </c>
      <c r="M3559">
        <v>366</v>
      </c>
      <c r="N3559">
        <v>19.700000000000003</v>
      </c>
      <c r="O3559">
        <v>392</v>
      </c>
      <c r="P3559">
        <v>40.98</v>
      </c>
      <c r="Q3559">
        <v>71.63</v>
      </c>
      <c r="R3559" s="7">
        <v>19.928999999999998</v>
      </c>
      <c r="S3559" s="8">
        <v>1014900</v>
      </c>
      <c r="T3559">
        <v>18</v>
      </c>
      <c r="U3559" s="9">
        <v>18.344999999999999</v>
      </c>
      <c r="V3559" s="9">
        <v>18.178999999999998</v>
      </c>
      <c r="W3559" s="9">
        <v>16.766999999999999</v>
      </c>
      <c r="X3559" s="9">
        <v>18.113</v>
      </c>
      <c r="Y3559" s="9">
        <v>19.254999999999999</v>
      </c>
    </row>
    <row r="3560" spans="1:25" hidden="1" x14ac:dyDescent="0.3">
      <c r="A3560" t="s">
        <v>3837</v>
      </c>
      <c r="B3560" t="s">
        <v>3838</v>
      </c>
      <c r="C3560" t="s">
        <v>3849</v>
      </c>
      <c r="D3560" t="s">
        <v>14</v>
      </c>
      <c r="E3560" s="52">
        <f>Transportation!E3560/1000000</f>
        <v>1.9599999999999999E-6</v>
      </c>
      <c r="F3560" s="55">
        <f t="shared" si="392"/>
        <v>4.738461538461543E-7</v>
      </c>
      <c r="G3560" s="57">
        <f t="shared" si="393"/>
        <v>4.738461538461543E-8</v>
      </c>
      <c r="H3560" s="4">
        <f t="shared" si="394"/>
        <v>7.5384615384615453E-9</v>
      </c>
      <c r="I3560">
        <v>117600</v>
      </c>
      <c r="J3560">
        <f t="shared" si="395"/>
        <v>0.49275625000000001</v>
      </c>
      <c r="K3560" s="50">
        <f t="shared" si="397"/>
        <v>392.24328349687221</v>
      </c>
      <c r="L3560" s="53">
        <f t="shared" si="396"/>
        <v>1.7395229651724509</v>
      </c>
      <c r="M3560">
        <v>198</v>
      </c>
      <c r="N3560">
        <v>8.35</v>
      </c>
      <c r="O3560">
        <v>471</v>
      </c>
      <c r="P3560">
        <v>40.14</v>
      </c>
      <c r="Q3560">
        <v>65.400000000000006</v>
      </c>
      <c r="R3560" s="7">
        <v>56.351999999999997</v>
      </c>
      <c r="S3560" s="8">
        <v>291980</v>
      </c>
      <c r="T3560">
        <v>13</v>
      </c>
      <c r="U3560" s="9">
        <v>18.315000000000001</v>
      </c>
      <c r="V3560" s="9">
        <v>18.346</v>
      </c>
      <c r="W3560" s="9">
        <v>17.991</v>
      </c>
      <c r="X3560" s="9">
        <v>18.234000000000002</v>
      </c>
      <c r="Y3560" s="9">
        <v>19.449000000000002</v>
      </c>
    </row>
    <row r="3561" spans="1:25" hidden="1" x14ac:dyDescent="0.3">
      <c r="A3561" t="s">
        <v>3837</v>
      </c>
      <c r="B3561" t="s">
        <v>3838</v>
      </c>
      <c r="C3561" t="s">
        <v>3850</v>
      </c>
      <c r="D3561" t="s">
        <v>14</v>
      </c>
      <c r="E3561" s="52">
        <f>Transportation!E3561/1000000</f>
        <v>5.9100000000000002E-6</v>
      </c>
      <c r="F3561" s="55">
        <f t="shared" si="392"/>
        <v>1.4287912087912104E-6</v>
      </c>
      <c r="G3561" s="57">
        <f t="shared" si="393"/>
        <v>1.4287912087912102E-7</v>
      </c>
      <c r="H3561" s="4">
        <f t="shared" si="394"/>
        <v>2.2730769230769252E-8</v>
      </c>
      <c r="I3561">
        <v>199000</v>
      </c>
      <c r="J3561">
        <f t="shared" si="395"/>
        <v>0.87804706658291465</v>
      </c>
      <c r="K3561" s="50">
        <f t="shared" si="397"/>
        <v>663.74501203977525</v>
      </c>
      <c r="L3561" s="53">
        <f t="shared" si="396"/>
        <v>5.2451942470250943</v>
      </c>
      <c r="M3561">
        <v>54.2</v>
      </c>
      <c r="N3561">
        <v>27</v>
      </c>
      <c r="O3561">
        <v>536</v>
      </c>
      <c r="P3561">
        <v>42.47</v>
      </c>
      <c r="Q3561">
        <v>59.6</v>
      </c>
      <c r="R3561" s="7">
        <v>19.818000000000001</v>
      </c>
      <c r="S3561" s="8">
        <v>279870</v>
      </c>
      <c r="T3561">
        <v>4</v>
      </c>
      <c r="U3561" s="9">
        <v>35.426000000000002</v>
      </c>
      <c r="V3561" s="9">
        <v>35.249000000000002</v>
      </c>
      <c r="W3561" s="9">
        <v>33.764000000000003</v>
      </c>
      <c r="X3561" s="9">
        <v>34.710999999999999</v>
      </c>
      <c r="Y3561" s="9">
        <v>35.701999999999998</v>
      </c>
    </row>
    <row r="3562" spans="1:25" hidden="1" x14ac:dyDescent="0.3">
      <c r="A3562" t="s">
        <v>3837</v>
      </c>
      <c r="B3562" t="s">
        <v>3838</v>
      </c>
      <c r="C3562" t="s">
        <v>3851</v>
      </c>
      <c r="D3562" t="s">
        <v>14</v>
      </c>
      <c r="E3562" s="52">
        <f>Transportation!E3562/1000000</f>
        <v>5.7199999999999994E-6</v>
      </c>
      <c r="F3562" s="55">
        <f t="shared" si="392"/>
        <v>1.3828571428571441E-6</v>
      </c>
      <c r="G3562" s="57">
        <f t="shared" si="393"/>
        <v>1.3828571428571442E-7</v>
      </c>
      <c r="H3562" s="4">
        <f t="shared" si="394"/>
        <v>2.2000000000000018E-8</v>
      </c>
      <c r="I3562">
        <v>115100</v>
      </c>
      <c r="J3562">
        <f t="shared" si="395"/>
        <v>1.4692784100781926</v>
      </c>
      <c r="K3562" s="50">
        <f t="shared" si="397"/>
        <v>383.90477832049311</v>
      </c>
      <c r="L3562" s="53">
        <f t="shared" si="396"/>
        <v>5.0765670208093949</v>
      </c>
      <c r="M3562">
        <v>56.2</v>
      </c>
      <c r="N3562">
        <v>15.4</v>
      </c>
      <c r="O3562">
        <v>300</v>
      </c>
      <c r="P3562">
        <v>40.869999999999997</v>
      </c>
      <c r="Q3562">
        <v>69.59</v>
      </c>
      <c r="R3562" s="7">
        <v>19.559999999999999</v>
      </c>
      <c r="S3562" s="8">
        <v>209780</v>
      </c>
      <c r="T3562">
        <v>3</v>
      </c>
      <c r="U3562" s="9">
        <v>17.863</v>
      </c>
      <c r="V3562" s="9">
        <v>17.920999999999999</v>
      </c>
      <c r="W3562" s="9">
        <v>17.747</v>
      </c>
      <c r="X3562" s="9">
        <v>17.893000000000001</v>
      </c>
      <c r="Y3562" s="9">
        <v>18.381</v>
      </c>
    </row>
    <row r="3563" spans="1:25" hidden="1" x14ac:dyDescent="0.3">
      <c r="A3563" t="s">
        <v>3837</v>
      </c>
      <c r="B3563" t="s">
        <v>3838</v>
      </c>
      <c r="C3563" t="s">
        <v>3852</v>
      </c>
      <c r="D3563" t="s">
        <v>14</v>
      </c>
      <c r="E3563" s="52">
        <f>Transportation!E3563/1000000</f>
        <v>3.6899999999999998E-6</v>
      </c>
      <c r="F3563" s="55">
        <f t="shared" si="392"/>
        <v>8.9208791208791301E-7</v>
      </c>
      <c r="G3563" s="57">
        <f t="shared" si="393"/>
        <v>8.9208791208791303E-8</v>
      </c>
      <c r="H3563" s="4">
        <f t="shared" si="394"/>
        <v>1.4192307692307704E-8</v>
      </c>
      <c r="I3563">
        <v>362300</v>
      </c>
      <c r="J3563">
        <f t="shared" si="395"/>
        <v>0.30112126345569967</v>
      </c>
      <c r="K3563" s="50">
        <f t="shared" si="397"/>
        <v>1208.4161701608571</v>
      </c>
      <c r="L3563" s="53">
        <f t="shared" si="396"/>
        <v>3.2749182354522155</v>
      </c>
      <c r="M3563">
        <v>573</v>
      </c>
      <c r="N3563">
        <v>15.100000000000001</v>
      </c>
      <c r="O3563">
        <v>413</v>
      </c>
      <c r="P3563">
        <v>39.72</v>
      </c>
      <c r="Q3563">
        <v>66.930000000000007</v>
      </c>
      <c r="R3563" s="7">
        <v>27.292999999999999</v>
      </c>
      <c r="S3563" s="8">
        <v>1202300</v>
      </c>
      <c r="T3563">
        <v>25</v>
      </c>
      <c r="U3563" s="9">
        <v>17.678000000000001</v>
      </c>
      <c r="V3563" s="9">
        <v>17.564</v>
      </c>
      <c r="W3563" s="9">
        <v>16.423999999999999</v>
      </c>
      <c r="X3563" s="9">
        <v>17.600000000000001</v>
      </c>
      <c r="Y3563" s="9">
        <v>17.991</v>
      </c>
    </row>
    <row r="3564" spans="1:25" hidden="1" x14ac:dyDescent="0.3">
      <c r="A3564" t="s">
        <v>3837</v>
      </c>
      <c r="B3564" t="s">
        <v>3838</v>
      </c>
      <c r="C3564" t="s">
        <v>3853</v>
      </c>
      <c r="D3564" t="s">
        <v>14</v>
      </c>
      <c r="E3564" s="52">
        <f>Transportation!E3564/1000000</f>
        <v>2.8E-5</v>
      </c>
      <c r="F3564" s="55">
        <f t="shared" si="392"/>
        <v>6.7692307692307763E-6</v>
      </c>
      <c r="G3564" s="57">
        <f t="shared" si="393"/>
        <v>6.7692307692307765E-7</v>
      </c>
      <c r="H3564" s="4">
        <f t="shared" si="394"/>
        <v>1.0769230769230779E-7</v>
      </c>
      <c r="I3564">
        <v>2148000</v>
      </c>
      <c r="J3564">
        <f t="shared" si="395"/>
        <v>0.38539594972067037</v>
      </c>
      <c r="K3564" s="50">
        <f t="shared" si="397"/>
        <v>7164.4436475449102</v>
      </c>
      <c r="L3564" s="53">
        <f t="shared" si="396"/>
        <v>24.850328073892147</v>
      </c>
      <c r="M3564">
        <v>546</v>
      </c>
      <c r="N3564">
        <v>92</v>
      </c>
      <c r="O3564">
        <v>314</v>
      </c>
      <c r="P3564">
        <v>41.3</v>
      </c>
      <c r="Q3564">
        <v>69.23</v>
      </c>
      <c r="R3564" s="7">
        <v>3.4106000000000001</v>
      </c>
      <c r="S3564" s="8">
        <v>3438300</v>
      </c>
      <c r="T3564">
        <v>17</v>
      </c>
      <c r="U3564" s="9">
        <v>19.39</v>
      </c>
      <c r="V3564" s="9">
        <v>19.05</v>
      </c>
      <c r="W3564" s="9">
        <v>17.942</v>
      </c>
      <c r="X3564" s="9">
        <v>18.478000000000002</v>
      </c>
      <c r="Y3564" s="9">
        <v>20.175000000000001</v>
      </c>
    </row>
    <row r="3565" spans="1:25" hidden="1" x14ac:dyDescent="0.3">
      <c r="A3565" t="s">
        <v>3837</v>
      </c>
      <c r="B3565" t="s">
        <v>3838</v>
      </c>
      <c r="C3565" t="s">
        <v>3854</v>
      </c>
      <c r="D3565" t="s">
        <v>14</v>
      </c>
      <c r="E3565" s="52">
        <f>Transportation!E3565/1000000</f>
        <v>5.1500000000000007E-6</v>
      </c>
      <c r="F3565" s="55">
        <f t="shared" si="392"/>
        <v>1.2450549450549465E-6</v>
      </c>
      <c r="G3565" s="57">
        <f t="shared" si="393"/>
        <v>1.2450549450549466E-7</v>
      </c>
      <c r="H3565" s="4">
        <f t="shared" si="394"/>
        <v>1.980769230769233E-8</v>
      </c>
      <c r="I3565">
        <v>124100</v>
      </c>
      <c r="J3565">
        <f t="shared" si="395"/>
        <v>1.2269273267526191</v>
      </c>
      <c r="K3565" s="50">
        <f t="shared" si="397"/>
        <v>413.9233969554578</v>
      </c>
      <c r="L3565" s="53">
        <f t="shared" si="396"/>
        <v>4.5706853421623066</v>
      </c>
      <c r="M3565">
        <v>50.300000000000004</v>
      </c>
      <c r="N3565">
        <v>17.5</v>
      </c>
      <c r="O3565">
        <v>405</v>
      </c>
      <c r="P3565">
        <v>37.25</v>
      </c>
      <c r="Q3565">
        <v>67.290000000000006</v>
      </c>
      <c r="R3565" s="7">
        <v>23.141999999999999</v>
      </c>
      <c r="S3565" s="8">
        <v>149440</v>
      </c>
      <c r="T3565">
        <v>4</v>
      </c>
      <c r="U3565" s="9">
        <v>22.158000000000001</v>
      </c>
      <c r="V3565" s="9">
        <v>22.207000000000001</v>
      </c>
      <c r="W3565" s="9">
        <v>21.667999999999999</v>
      </c>
      <c r="X3565" s="9">
        <v>22.292000000000002</v>
      </c>
      <c r="Y3565" s="9">
        <v>22.722999999999999</v>
      </c>
    </row>
    <row r="3566" spans="1:25" hidden="1" x14ac:dyDescent="0.3">
      <c r="A3566" t="s">
        <v>3837</v>
      </c>
      <c r="B3566" t="s">
        <v>3838</v>
      </c>
      <c r="C3566" t="s">
        <v>3855</v>
      </c>
      <c r="D3566" t="s">
        <v>14</v>
      </c>
      <c r="E3566" s="52">
        <f>Transportation!E3566/1000000</f>
        <v>3.7800000000000002E-6</v>
      </c>
      <c r="F3566" s="55">
        <f t="shared" si="392"/>
        <v>9.1384615384615485E-7</v>
      </c>
      <c r="G3566" s="57">
        <f t="shared" si="393"/>
        <v>9.138461538461548E-8</v>
      </c>
      <c r="H3566" s="4">
        <f t="shared" si="394"/>
        <v>1.4538461538461553E-8</v>
      </c>
      <c r="I3566">
        <v>139100</v>
      </c>
      <c r="J3566">
        <f t="shared" si="395"/>
        <v>0.80343003235082677</v>
      </c>
      <c r="K3566" s="50">
        <f t="shared" si="397"/>
        <v>463.95442801373235</v>
      </c>
      <c r="L3566" s="53">
        <f t="shared" si="396"/>
        <v>3.3547942899754406</v>
      </c>
      <c r="M3566">
        <v>70.8</v>
      </c>
      <c r="N3566">
        <v>16.5</v>
      </c>
      <c r="O3566">
        <v>515</v>
      </c>
      <c r="P3566">
        <v>41.55</v>
      </c>
      <c r="Q3566">
        <v>60.63</v>
      </c>
      <c r="R3566" s="7">
        <v>31.129000000000001</v>
      </c>
      <c r="S3566" s="8">
        <v>258240</v>
      </c>
      <c r="T3566">
        <v>4</v>
      </c>
      <c r="U3566" s="9">
        <v>42.781999999999996</v>
      </c>
      <c r="V3566" s="9">
        <v>43.119</v>
      </c>
      <c r="W3566" s="9">
        <v>41.42</v>
      </c>
      <c r="X3566" s="9">
        <v>43.484000000000002</v>
      </c>
      <c r="Y3566" s="9">
        <v>44.999000000000002</v>
      </c>
    </row>
    <row r="3567" spans="1:25" hidden="1" x14ac:dyDescent="0.3">
      <c r="A3567" t="s">
        <v>3856</v>
      </c>
      <c r="B3567" t="s">
        <v>3857</v>
      </c>
      <c r="C3567" t="s">
        <v>3858</v>
      </c>
      <c r="D3567" t="s">
        <v>77</v>
      </c>
      <c r="E3567" s="52">
        <f>Transportation!E3567/1000000</f>
        <v>1.73E-5</v>
      </c>
      <c r="F3567" s="55">
        <f t="shared" si="392"/>
        <v>4.1824175824175868E-6</v>
      </c>
      <c r="G3567" s="57">
        <f t="shared" si="393"/>
        <v>4.182417582417587E-7</v>
      </c>
      <c r="H3567" s="4">
        <f t="shared" si="394"/>
        <v>6.6538461538461599E-8</v>
      </c>
      <c r="I3567">
        <v>141100</v>
      </c>
      <c r="J3567">
        <f t="shared" si="395"/>
        <v>3.6249538447909284</v>
      </c>
      <c r="K3567" s="50">
        <f t="shared" ref="K3567:K3597" si="398">I3567*CVDVEN</f>
        <v>233.985841693438</v>
      </c>
      <c r="L3567" s="53">
        <f t="shared" si="396"/>
        <v>7.6336908882594274</v>
      </c>
      <c r="M3567">
        <v>63.7</v>
      </c>
      <c r="N3567">
        <v>17.7</v>
      </c>
      <c r="O3567">
        <v>110</v>
      </c>
      <c r="P3567">
        <v>9.57</v>
      </c>
      <c r="Q3567">
        <v>-69.209999999999994</v>
      </c>
      <c r="R3567" s="7">
        <v>6.1913999999999998</v>
      </c>
      <c r="S3567" s="8">
        <v>103690</v>
      </c>
      <c r="T3567">
        <v>4</v>
      </c>
      <c r="U3567" s="9">
        <v>10.363</v>
      </c>
      <c r="V3567" s="9">
        <v>10.28</v>
      </c>
      <c r="W3567" s="9">
        <v>9.5980000000000008</v>
      </c>
      <c r="X3567" s="9">
        <v>9.7522000000000002</v>
      </c>
      <c r="Y3567" s="9">
        <v>11.182</v>
      </c>
    </row>
    <row r="3568" spans="1:25" hidden="1" x14ac:dyDescent="0.3">
      <c r="A3568" t="s">
        <v>3856</v>
      </c>
      <c r="B3568" t="s">
        <v>3857</v>
      </c>
      <c r="C3568" t="s">
        <v>3266</v>
      </c>
      <c r="D3568" t="s">
        <v>77</v>
      </c>
      <c r="E3568" s="52">
        <f>Transportation!E3568/1000000</f>
        <v>1.3900000000000001E-5</v>
      </c>
      <c r="F3568" s="55">
        <f t="shared" si="392"/>
        <v>3.3604395604395639E-6</v>
      </c>
      <c r="G3568" s="57">
        <f t="shared" si="393"/>
        <v>3.3604395604395639E-7</v>
      </c>
      <c r="H3568" s="4">
        <f t="shared" si="394"/>
        <v>5.3461538461538516E-8</v>
      </c>
      <c r="I3568">
        <v>549400</v>
      </c>
      <c r="J3568">
        <f t="shared" si="395"/>
        <v>0.74801367400800878</v>
      </c>
      <c r="K3568" s="50">
        <f t="shared" si="398"/>
        <v>911.06889742292583</v>
      </c>
      <c r="L3568" s="53">
        <f t="shared" si="396"/>
        <v>6.1334279391217352</v>
      </c>
      <c r="M3568">
        <v>112</v>
      </c>
      <c r="N3568">
        <v>51.900000000000006</v>
      </c>
      <c r="O3568">
        <v>452</v>
      </c>
      <c r="P3568">
        <v>10.16</v>
      </c>
      <c r="Q3568">
        <v>-64.67</v>
      </c>
      <c r="R3568" s="7">
        <v>8.7051999999999996</v>
      </c>
      <c r="S3568" s="8">
        <v>129810</v>
      </c>
      <c r="T3568">
        <v>6</v>
      </c>
      <c r="U3568" s="9">
        <v>8.0403000000000002</v>
      </c>
      <c r="V3568" s="9">
        <v>5.4013999999999998</v>
      </c>
      <c r="W3568" s="9">
        <v>7.4145000000000003</v>
      </c>
      <c r="X3568" s="9">
        <v>7.9909999999999997</v>
      </c>
      <c r="Y3568" s="9">
        <v>8.1477000000000004</v>
      </c>
    </row>
    <row r="3569" spans="1:25" hidden="1" x14ac:dyDescent="0.3">
      <c r="A3569" t="s">
        <v>3856</v>
      </c>
      <c r="B3569" t="s">
        <v>3857</v>
      </c>
      <c r="C3569" t="s">
        <v>3859</v>
      </c>
      <c r="D3569" t="s">
        <v>77</v>
      </c>
      <c r="E3569" s="52">
        <f>Transportation!E3569/1000000</f>
        <v>1.5299999999999999E-5</v>
      </c>
      <c r="F3569" s="55">
        <f t="shared" si="392"/>
        <v>3.6989010989011027E-6</v>
      </c>
      <c r="G3569" s="57">
        <f t="shared" si="393"/>
        <v>3.6989010989011025E-7</v>
      </c>
      <c r="H3569" s="4">
        <f t="shared" si="394"/>
        <v>5.8846153846153901E-8</v>
      </c>
      <c r="I3569">
        <v>243500</v>
      </c>
      <c r="J3569">
        <f t="shared" si="395"/>
        <v>1.857701180698152</v>
      </c>
      <c r="K3569" s="50">
        <f t="shared" si="398"/>
        <v>403.79555246174453</v>
      </c>
      <c r="L3569" s="53">
        <f t="shared" si="396"/>
        <v>6.7511832711196087</v>
      </c>
      <c r="M3569">
        <v>52.900000000000006</v>
      </c>
      <c r="N3569">
        <v>33.5</v>
      </c>
      <c r="O3569">
        <v>267</v>
      </c>
      <c r="P3569">
        <v>8.64</v>
      </c>
      <c r="Q3569">
        <v>-70.22</v>
      </c>
      <c r="R3569" s="7">
        <v>7.9889000000000001</v>
      </c>
      <c r="S3569">
        <v>28095</v>
      </c>
      <c r="T3569">
        <v>3</v>
      </c>
      <c r="U3569" s="9">
        <v>10.101000000000001</v>
      </c>
      <c r="V3569" s="9">
        <v>10.065</v>
      </c>
      <c r="W3569" s="9">
        <v>9.9062999999999999</v>
      </c>
      <c r="X3569" s="9">
        <v>9.9062999999999999</v>
      </c>
      <c r="Y3569" s="9">
        <v>10.111000000000001</v>
      </c>
    </row>
    <row r="3570" spans="1:25" hidden="1" x14ac:dyDescent="0.3">
      <c r="A3570" t="s">
        <v>3856</v>
      </c>
      <c r="B3570" t="s">
        <v>3857</v>
      </c>
      <c r="C3570" t="s">
        <v>3860</v>
      </c>
      <c r="D3570" t="s">
        <v>77</v>
      </c>
      <c r="E3570" s="52">
        <f>Transportation!E3570/1000000</f>
        <v>1.5100000000000001E-5</v>
      </c>
      <c r="F3570" s="55">
        <f t="shared" si="392"/>
        <v>3.6505494505494547E-6</v>
      </c>
      <c r="G3570" s="57">
        <f t="shared" si="393"/>
        <v>3.6505494505494549E-7</v>
      </c>
      <c r="H3570" s="4">
        <f t="shared" si="394"/>
        <v>5.8076923076923135E-8</v>
      </c>
      <c r="I3570">
        <v>932000</v>
      </c>
      <c r="J3570">
        <f t="shared" si="395"/>
        <v>0.47900983100858369</v>
      </c>
      <c r="K3570" s="50">
        <f t="shared" si="398"/>
        <v>1545.5336956646649</v>
      </c>
      <c r="L3570" s="53">
        <f t="shared" si="396"/>
        <v>6.6629325094056266</v>
      </c>
      <c r="M3570">
        <v>288</v>
      </c>
      <c r="N3570">
        <v>54.900000000000006</v>
      </c>
      <c r="O3570">
        <v>378</v>
      </c>
      <c r="P3570">
        <v>10.08</v>
      </c>
      <c r="Q3570">
        <v>-69.36</v>
      </c>
      <c r="R3570" s="7">
        <v>6.8834</v>
      </c>
      <c r="S3570" s="8">
        <v>536040</v>
      </c>
      <c r="T3570">
        <v>12</v>
      </c>
      <c r="U3570" s="9">
        <v>10.476000000000001</v>
      </c>
      <c r="V3570" s="9">
        <v>10.429</v>
      </c>
      <c r="W3570" s="9">
        <v>8.5640999999999998</v>
      </c>
      <c r="X3570" s="9">
        <v>10.035</v>
      </c>
      <c r="Y3570" s="9">
        <v>11.840999999999999</v>
      </c>
    </row>
    <row r="3571" spans="1:25" hidden="1" x14ac:dyDescent="0.3">
      <c r="A3571" t="s">
        <v>3856</v>
      </c>
      <c r="B3571" t="s">
        <v>3857</v>
      </c>
      <c r="C3571" t="s">
        <v>3861</v>
      </c>
      <c r="D3571" t="s">
        <v>77</v>
      </c>
      <c r="E3571" s="52">
        <f>Transportation!E3571/1000000</f>
        <v>6.5400000000000001E-6</v>
      </c>
      <c r="F3571" s="55">
        <f t="shared" si="392"/>
        <v>1.5810989010989027E-6</v>
      </c>
      <c r="G3571" s="57">
        <f t="shared" si="393"/>
        <v>1.5810989010989027E-7</v>
      </c>
      <c r="H3571" s="4">
        <f t="shared" si="394"/>
        <v>2.5153846153846179E-8</v>
      </c>
      <c r="I3571">
        <v>217400</v>
      </c>
      <c r="J3571">
        <f t="shared" si="395"/>
        <v>0.88940916513339463</v>
      </c>
      <c r="K3571" s="50">
        <f t="shared" si="398"/>
        <v>360.51397579130702</v>
      </c>
      <c r="L3571" s="53">
        <f t="shared" si="396"/>
        <v>2.8857999080472045</v>
      </c>
      <c r="M3571">
        <v>122</v>
      </c>
      <c r="N3571">
        <v>19.700000000000003</v>
      </c>
      <c r="O3571">
        <v>321</v>
      </c>
      <c r="P3571">
        <v>10.28</v>
      </c>
      <c r="Q3571">
        <v>-71.37</v>
      </c>
      <c r="R3571" s="7">
        <v>16.311</v>
      </c>
      <c r="S3571" s="8">
        <v>135960</v>
      </c>
      <c r="T3571">
        <v>9</v>
      </c>
      <c r="U3571" s="9">
        <v>10.116</v>
      </c>
      <c r="V3571" s="9">
        <v>6.8766999999999996</v>
      </c>
      <c r="W3571" s="9">
        <v>9.4436</v>
      </c>
      <c r="X3571" s="9">
        <v>9.7523</v>
      </c>
      <c r="Y3571" s="9">
        <v>10.367000000000001</v>
      </c>
    </row>
    <row r="3572" spans="1:25" hidden="1" x14ac:dyDescent="0.3">
      <c r="A3572" t="s">
        <v>3856</v>
      </c>
      <c r="B3572" t="s">
        <v>3857</v>
      </c>
      <c r="C3572" t="s">
        <v>3862</v>
      </c>
      <c r="D3572" t="s">
        <v>77</v>
      </c>
      <c r="E3572" s="52">
        <f>Transportation!E3572/1000000</f>
        <v>5.5600000000000001E-6</v>
      </c>
      <c r="F3572" s="55">
        <f t="shared" si="392"/>
        <v>1.3441758241758256E-6</v>
      </c>
      <c r="G3572" s="57">
        <f t="shared" si="393"/>
        <v>1.3441758241758256E-7</v>
      </c>
      <c r="H3572" s="4">
        <f t="shared" si="394"/>
        <v>2.1384615384615406E-8</v>
      </c>
      <c r="I3572">
        <v>103600</v>
      </c>
      <c r="J3572">
        <f t="shared" si="395"/>
        <v>1.5867131756756758</v>
      </c>
      <c r="K3572" s="50">
        <f t="shared" si="398"/>
        <v>171.79966831637262</v>
      </c>
      <c r="L3572" s="53">
        <f t="shared" si="396"/>
        <v>2.4533711756486944</v>
      </c>
      <c r="M3572">
        <v>33.800000000000004</v>
      </c>
      <c r="N3572">
        <v>17.8</v>
      </c>
      <c r="O3572">
        <v>420</v>
      </c>
      <c r="P3572">
        <v>8.93</v>
      </c>
      <c r="Q3572">
        <v>-67.42</v>
      </c>
      <c r="R3572" s="7">
        <v>23.571000000000002</v>
      </c>
      <c r="S3572">
        <v>2917.7</v>
      </c>
      <c r="T3572">
        <v>3</v>
      </c>
      <c r="U3572" s="9">
        <v>11.638</v>
      </c>
      <c r="V3572" s="9">
        <v>11.621</v>
      </c>
      <c r="W3572" s="9">
        <v>10.673999999999999</v>
      </c>
      <c r="X3572" s="9">
        <v>11.638999999999999</v>
      </c>
      <c r="Y3572" s="9">
        <v>11.638999999999999</v>
      </c>
    </row>
    <row r="3573" spans="1:25" hidden="1" x14ac:dyDescent="0.3">
      <c r="A3573" t="s">
        <v>3856</v>
      </c>
      <c r="B3573" t="s">
        <v>3857</v>
      </c>
      <c r="C3573" t="s">
        <v>3863</v>
      </c>
      <c r="D3573" t="s">
        <v>77</v>
      </c>
      <c r="E3573" s="52">
        <f>Transportation!E3573/1000000</f>
        <v>7.2600000000000003E-5</v>
      </c>
      <c r="F3573" s="55">
        <f t="shared" si="392"/>
        <v>1.7551648351648372E-5</v>
      </c>
      <c r="G3573" s="57">
        <f t="shared" si="393"/>
        <v>1.755164835164837E-6</v>
      </c>
      <c r="H3573" s="4">
        <f t="shared" si="394"/>
        <v>2.792307692307695E-7</v>
      </c>
      <c r="I3573">
        <v>2864000</v>
      </c>
      <c r="J3573">
        <f t="shared" si="395"/>
        <v>0.74945748079608943</v>
      </c>
      <c r="K3573" s="50">
        <f t="shared" si="398"/>
        <v>4749.3653480510729</v>
      </c>
      <c r="L3573" s="53">
        <f t="shared" si="396"/>
        <v>32.035026502175391</v>
      </c>
      <c r="M3573">
        <v>197</v>
      </c>
      <c r="N3573">
        <v>204</v>
      </c>
      <c r="O3573">
        <v>304</v>
      </c>
      <c r="P3573">
        <v>10.48</v>
      </c>
      <c r="Q3573">
        <v>-66.900000000000006</v>
      </c>
      <c r="R3573" s="7">
        <v>1.4877</v>
      </c>
      <c r="S3573" s="8">
        <v>2840300</v>
      </c>
      <c r="T3573">
        <v>7</v>
      </c>
      <c r="U3573" s="9">
        <v>8.2919999999999998</v>
      </c>
      <c r="V3573" s="9">
        <v>8.2981999999999996</v>
      </c>
      <c r="W3573" s="9">
        <v>7.9387999999999996</v>
      </c>
      <c r="X3573" s="9">
        <v>8.1997999999999998</v>
      </c>
      <c r="Y3573" s="9">
        <v>8.6679999999999993</v>
      </c>
    </row>
    <row r="3574" spans="1:25" hidden="1" x14ac:dyDescent="0.3">
      <c r="A3574" t="s">
        <v>3856</v>
      </c>
      <c r="B3574" t="s">
        <v>3857</v>
      </c>
      <c r="C3574" t="s">
        <v>3864</v>
      </c>
      <c r="D3574" t="s">
        <v>77</v>
      </c>
      <c r="E3574" s="52">
        <f>Transportation!E3574/1000000</f>
        <v>1.1E-5</v>
      </c>
      <c r="F3574" s="55">
        <f t="shared" si="392"/>
        <v>2.6593406593406621E-6</v>
      </c>
      <c r="G3574" s="57">
        <f t="shared" si="393"/>
        <v>2.6593406593406619E-7</v>
      </c>
      <c r="H3574" s="4">
        <f t="shared" si="394"/>
        <v>4.2307692307692347E-8</v>
      </c>
      <c r="I3574">
        <v>120900</v>
      </c>
      <c r="J3574">
        <f t="shared" si="395"/>
        <v>2.6899844913151365</v>
      </c>
      <c r="K3574" s="50">
        <f t="shared" si="398"/>
        <v>200.4882229676588</v>
      </c>
      <c r="L3574" s="53">
        <f t="shared" si="396"/>
        <v>4.8537918942689995</v>
      </c>
      <c r="M3574">
        <v>18.900000000000002</v>
      </c>
      <c r="N3574">
        <v>27.8</v>
      </c>
      <c r="O3574">
        <v>332</v>
      </c>
      <c r="P3574">
        <v>10.65</v>
      </c>
      <c r="Q3574">
        <v>-63.26</v>
      </c>
      <c r="R3574" s="7">
        <v>11.961</v>
      </c>
      <c r="S3574">
        <v>73102</v>
      </c>
      <c r="T3574">
        <v>2</v>
      </c>
      <c r="U3574" s="9">
        <v>6.6219999999999999</v>
      </c>
      <c r="V3574" s="9">
        <v>6.6219000000000001</v>
      </c>
      <c r="W3574" s="9">
        <v>6.5689000000000002</v>
      </c>
      <c r="X3574" s="9">
        <v>6.5953999999999997</v>
      </c>
      <c r="Y3574" s="9">
        <v>6.6219999999999999</v>
      </c>
    </row>
    <row r="3575" spans="1:25" hidden="1" x14ac:dyDescent="0.3">
      <c r="A3575" t="s">
        <v>3856</v>
      </c>
      <c r="B3575" t="s">
        <v>3857</v>
      </c>
      <c r="C3575" t="s">
        <v>3865</v>
      </c>
      <c r="D3575" t="s">
        <v>77</v>
      </c>
      <c r="E3575" s="52">
        <f>Transportation!E3575/1000000</f>
        <v>3.1200000000000002E-6</v>
      </c>
      <c r="F3575" s="55">
        <f t="shared" si="392"/>
        <v>7.542857142857151E-7</v>
      </c>
      <c r="G3575" s="57">
        <f t="shared" si="393"/>
        <v>7.5428571428571512E-8</v>
      </c>
      <c r="H3575" s="4">
        <f t="shared" si="394"/>
        <v>1.2000000000000012E-8</v>
      </c>
      <c r="I3575">
        <v>116400</v>
      </c>
      <c r="J3575">
        <f t="shared" si="395"/>
        <v>0.79247396907216505</v>
      </c>
      <c r="K3575" s="50">
        <f t="shared" si="398"/>
        <v>193.02588216241094</v>
      </c>
      <c r="L3575" s="53">
        <f t="shared" si="396"/>
        <v>1.3767118827381164</v>
      </c>
      <c r="M3575">
        <v>26.200000000000003</v>
      </c>
      <c r="N3575">
        <v>22.700000000000003</v>
      </c>
      <c r="O3575">
        <v>1150</v>
      </c>
      <c r="P3575">
        <v>10.6</v>
      </c>
      <c r="Q3575">
        <v>-67</v>
      </c>
      <c r="R3575" s="7">
        <v>50.484999999999999</v>
      </c>
      <c r="S3575" s="8">
        <v>616520</v>
      </c>
      <c r="T3575">
        <v>5</v>
      </c>
      <c r="U3575" s="9">
        <v>8.6457999999999995</v>
      </c>
      <c r="V3575" s="9">
        <v>6.0955000000000004</v>
      </c>
      <c r="W3575" s="9">
        <v>8.5122</v>
      </c>
      <c r="X3575" s="9">
        <v>8.5122</v>
      </c>
      <c r="Y3575" s="9">
        <v>8.6679999999999993</v>
      </c>
    </row>
    <row r="3576" spans="1:25" hidden="1" x14ac:dyDescent="0.3">
      <c r="A3576" t="s">
        <v>3856</v>
      </c>
      <c r="B3576" t="s">
        <v>3857</v>
      </c>
      <c r="C3576" t="s">
        <v>3866</v>
      </c>
      <c r="D3576" t="s">
        <v>77</v>
      </c>
      <c r="E3576" s="52">
        <f>Transportation!E3576/1000000</f>
        <v>6.0100000000000001E-6</v>
      </c>
      <c r="F3576" s="55">
        <f t="shared" si="392"/>
        <v>1.4529670329670346E-6</v>
      </c>
      <c r="G3576" s="57">
        <f t="shared" si="393"/>
        <v>1.4529670329670345E-7</v>
      </c>
      <c r="H3576" s="4">
        <f t="shared" si="394"/>
        <v>2.3115384615384639E-8</v>
      </c>
      <c r="I3576">
        <v>288600</v>
      </c>
      <c r="J3576">
        <f t="shared" si="395"/>
        <v>0.6156892021829522</v>
      </c>
      <c r="K3576" s="50">
        <f t="shared" si="398"/>
        <v>478.58479030989514</v>
      </c>
      <c r="L3576" s="53">
        <f t="shared" si="396"/>
        <v>2.6519353895051534</v>
      </c>
      <c r="M3576">
        <v>108</v>
      </c>
      <c r="N3576">
        <v>27.8</v>
      </c>
      <c r="O3576">
        <v>666</v>
      </c>
      <c r="P3576">
        <v>8.1199999999999992</v>
      </c>
      <c r="Q3576">
        <v>-63.55</v>
      </c>
      <c r="R3576" s="7">
        <v>23.99</v>
      </c>
      <c r="S3576">
        <v>19932</v>
      </c>
      <c r="T3576">
        <v>6</v>
      </c>
      <c r="U3576" s="9">
        <v>6.8574000000000002</v>
      </c>
      <c r="V3576" s="9">
        <v>6.9785000000000004</v>
      </c>
      <c r="W3576" s="9">
        <v>6.6219999999999999</v>
      </c>
      <c r="X3576" s="9">
        <v>6.9398999999999997</v>
      </c>
      <c r="Y3576" s="9">
        <v>8.0954999999999995</v>
      </c>
    </row>
    <row r="3577" spans="1:25" hidden="1" x14ac:dyDescent="0.3">
      <c r="A3577" t="s">
        <v>3856</v>
      </c>
      <c r="B3577" t="s">
        <v>3857</v>
      </c>
      <c r="C3577" t="s">
        <v>3867</v>
      </c>
      <c r="D3577" t="s">
        <v>77</v>
      </c>
      <c r="E3577" s="52">
        <f>Transportation!E3577/1000000</f>
        <v>1.5200000000000002E-5</v>
      </c>
      <c r="F3577" s="55">
        <f t="shared" si="392"/>
        <v>3.6747252747252789E-6</v>
      </c>
      <c r="G3577" s="57">
        <f t="shared" si="393"/>
        <v>3.6747252747252792E-7</v>
      </c>
      <c r="H3577" s="4">
        <f t="shared" si="394"/>
        <v>5.8461538461538528E-8</v>
      </c>
      <c r="I3577">
        <v>636000</v>
      </c>
      <c r="J3577">
        <f t="shared" si="395"/>
        <v>0.7065938679245285</v>
      </c>
      <c r="K3577" s="50">
        <f t="shared" si="398"/>
        <v>1054.6775004750289</v>
      </c>
      <c r="L3577" s="53">
        <f t="shared" si="396"/>
        <v>6.707057890262619</v>
      </c>
      <c r="M3577">
        <v>174</v>
      </c>
      <c r="N3577">
        <v>48.2</v>
      </c>
      <c r="O3577">
        <v>387</v>
      </c>
      <c r="P3577">
        <v>8.32</v>
      </c>
      <c r="Q3577">
        <v>-62.73</v>
      </c>
      <c r="R3577" s="7">
        <v>8.0358000000000001</v>
      </c>
      <c r="S3577" s="8">
        <v>141010</v>
      </c>
      <c r="T3577">
        <v>8</v>
      </c>
      <c r="U3577" s="9">
        <v>7.5048000000000004</v>
      </c>
      <c r="V3577" s="9">
        <v>7.7824</v>
      </c>
      <c r="W3577" s="9">
        <v>6.6219999999999999</v>
      </c>
      <c r="X3577" s="9">
        <v>7.6242999999999999</v>
      </c>
      <c r="Y3577" s="9">
        <v>8.2520000000000007</v>
      </c>
    </row>
    <row r="3578" spans="1:25" hidden="1" x14ac:dyDescent="0.3">
      <c r="A3578" t="s">
        <v>3856</v>
      </c>
      <c r="B3578" t="s">
        <v>3857</v>
      </c>
      <c r="C3578" t="s">
        <v>3868</v>
      </c>
      <c r="D3578" t="s">
        <v>77</v>
      </c>
      <c r="E3578" s="52">
        <f>Transportation!E3578/1000000</f>
        <v>3.63E-6</v>
      </c>
      <c r="F3578" s="55">
        <f t="shared" si="392"/>
        <v>8.7758241758241851E-7</v>
      </c>
      <c r="G3578" s="57">
        <f t="shared" si="393"/>
        <v>8.7758241758241843E-8</v>
      </c>
      <c r="H3578" s="4">
        <f t="shared" si="394"/>
        <v>1.3961538461538475E-8</v>
      </c>
      <c r="I3578">
        <v>160300</v>
      </c>
      <c r="J3578">
        <f t="shared" si="395"/>
        <v>0.66950911572052407</v>
      </c>
      <c r="K3578" s="50">
        <f t="shared" si="398"/>
        <v>265.82516246249548</v>
      </c>
      <c r="L3578" s="53">
        <f t="shared" si="396"/>
        <v>1.6017513251087701</v>
      </c>
      <c r="M3578">
        <v>82</v>
      </c>
      <c r="N3578">
        <v>17.7</v>
      </c>
      <c r="O3578">
        <v>655</v>
      </c>
      <c r="P3578">
        <v>11.42</v>
      </c>
      <c r="Q3578">
        <v>-69.66</v>
      </c>
      <c r="R3578" s="7">
        <v>37.020000000000003</v>
      </c>
      <c r="S3578">
        <v>47005</v>
      </c>
      <c r="T3578">
        <v>5</v>
      </c>
      <c r="U3578" s="9">
        <v>9.7528000000000006</v>
      </c>
      <c r="V3578" s="9">
        <v>9.4391999999999996</v>
      </c>
      <c r="W3578" s="9">
        <v>8.1477000000000004</v>
      </c>
      <c r="X3578" s="9">
        <v>8.8236000000000008</v>
      </c>
      <c r="Y3578" s="9">
        <v>10.265000000000001</v>
      </c>
    </row>
    <row r="3579" spans="1:25" hidden="1" x14ac:dyDescent="0.3">
      <c r="A3579" t="s">
        <v>3856</v>
      </c>
      <c r="B3579" t="s">
        <v>3857</v>
      </c>
      <c r="C3579" t="s">
        <v>3869</v>
      </c>
      <c r="D3579" t="s">
        <v>77</v>
      </c>
      <c r="E3579" s="52">
        <f>Transportation!E3579/1000000</f>
        <v>1.4400000000000001E-5</v>
      </c>
      <c r="F3579" s="55">
        <f t="shared" si="392"/>
        <v>3.4813186813186851E-6</v>
      </c>
      <c r="G3579" s="57">
        <f t="shared" si="393"/>
        <v>3.4813186813186851E-7</v>
      </c>
      <c r="H3579" s="4">
        <f t="shared" si="394"/>
        <v>5.5384615384615442E-8</v>
      </c>
      <c r="I3579">
        <v>100100</v>
      </c>
      <c r="J3579">
        <f t="shared" si="395"/>
        <v>4.2531608391608389</v>
      </c>
      <c r="K3579" s="50">
        <f t="shared" si="398"/>
        <v>165.99562546784651</v>
      </c>
      <c r="L3579" s="53">
        <f t="shared" si="396"/>
        <v>6.3540548434066899</v>
      </c>
      <c r="M3579">
        <v>14</v>
      </c>
      <c r="N3579">
        <v>26.8</v>
      </c>
      <c r="O3579">
        <v>240</v>
      </c>
      <c r="P3579">
        <v>10.17</v>
      </c>
      <c r="Q3579">
        <v>-66.89</v>
      </c>
      <c r="R3579" s="7">
        <v>8.9602000000000004</v>
      </c>
      <c r="S3579" s="8">
        <v>207650</v>
      </c>
      <c r="T3579">
        <v>4</v>
      </c>
      <c r="U3579" s="9">
        <v>8.7698999999999998</v>
      </c>
      <c r="V3579" s="9">
        <v>8.7702000000000009</v>
      </c>
      <c r="W3579" s="9">
        <v>8.7199000000000009</v>
      </c>
      <c r="X3579" s="9">
        <v>8.7716999999999992</v>
      </c>
      <c r="Y3579" s="9">
        <v>8.9270999999999994</v>
      </c>
    </row>
    <row r="3580" spans="1:25" hidden="1" x14ac:dyDescent="0.3">
      <c r="A3580" t="s">
        <v>3856</v>
      </c>
      <c r="B3580" t="s">
        <v>3857</v>
      </c>
      <c r="C3580" t="s">
        <v>3870</v>
      </c>
      <c r="D3580" t="s">
        <v>77</v>
      </c>
      <c r="E3580" s="52">
        <f>Transportation!E3580/1000000</f>
        <v>9.3899999999999999E-6</v>
      </c>
      <c r="F3580" s="55">
        <f t="shared" si="392"/>
        <v>2.2701098901098925E-6</v>
      </c>
      <c r="G3580" s="57">
        <f t="shared" si="393"/>
        <v>2.2701098901098925E-7</v>
      </c>
      <c r="H3580" s="4">
        <f t="shared" si="394"/>
        <v>3.6115384615384649E-8</v>
      </c>
      <c r="I3580">
        <v>269400</v>
      </c>
      <c r="J3580">
        <f t="shared" si="395"/>
        <v>1.0305080595768374</v>
      </c>
      <c r="K3580" s="50">
        <f t="shared" si="398"/>
        <v>446.74546954083769</v>
      </c>
      <c r="L3580" s="53">
        <f t="shared" si="396"/>
        <v>4.1433732624714459</v>
      </c>
      <c r="M3580">
        <v>19.8</v>
      </c>
      <c r="N3580">
        <v>60.6</v>
      </c>
      <c r="O3580">
        <v>890</v>
      </c>
      <c r="P3580">
        <v>10.44</v>
      </c>
      <c r="Q3580">
        <v>-64.180000000000007</v>
      </c>
      <c r="R3580" s="7">
        <v>14.699</v>
      </c>
      <c r="S3580">
        <v>17098</v>
      </c>
      <c r="T3580">
        <v>2</v>
      </c>
      <c r="U3580" s="9">
        <v>6.0891999999999999</v>
      </c>
      <c r="V3580" s="9">
        <v>5.8287000000000004</v>
      </c>
      <c r="W3580" s="9">
        <v>6.0891999999999999</v>
      </c>
      <c r="X3580" s="9">
        <v>6.0891999999999999</v>
      </c>
      <c r="Y3580" s="9">
        <v>6.0891999999999999</v>
      </c>
    </row>
    <row r="3581" spans="1:25" hidden="1" x14ac:dyDescent="0.3">
      <c r="A3581" t="s">
        <v>3856</v>
      </c>
      <c r="B3581" t="s">
        <v>3857</v>
      </c>
      <c r="C3581" t="s">
        <v>3871</v>
      </c>
      <c r="D3581" t="s">
        <v>77</v>
      </c>
      <c r="E3581" s="52">
        <f>Transportation!E3581/1000000</f>
        <v>4.0300000000000004E-6</v>
      </c>
      <c r="F3581" s="55">
        <f t="shared" si="392"/>
        <v>9.7428571428571542E-7</v>
      </c>
      <c r="G3581" s="57">
        <f t="shared" si="393"/>
        <v>9.7428571428571537E-8</v>
      </c>
      <c r="H3581" s="4">
        <f t="shared" si="394"/>
        <v>1.5500000000000016E-8</v>
      </c>
      <c r="I3581">
        <v>145700</v>
      </c>
      <c r="J3581">
        <f t="shared" si="395"/>
        <v>0.81776569148936173</v>
      </c>
      <c r="K3581" s="50">
        <f t="shared" si="398"/>
        <v>241.61401229435802</v>
      </c>
      <c r="L3581" s="53">
        <f t="shared" si="396"/>
        <v>1.7782528485367335</v>
      </c>
      <c r="M3581">
        <v>66.5</v>
      </c>
      <c r="N3581">
        <v>17.900000000000002</v>
      </c>
      <c r="O3581">
        <v>619</v>
      </c>
      <c r="P3581">
        <v>8.91</v>
      </c>
      <c r="Q3581">
        <v>-64.22</v>
      </c>
      <c r="R3581" s="7">
        <v>34.615000000000002</v>
      </c>
      <c r="S3581">
        <v>36096</v>
      </c>
      <c r="T3581">
        <v>4</v>
      </c>
      <c r="U3581" s="9">
        <v>5.2016999999999998</v>
      </c>
      <c r="V3581" s="9">
        <v>5.8601999999999999</v>
      </c>
      <c r="W3581" s="9">
        <v>4.9569000000000001</v>
      </c>
      <c r="X3581" s="9">
        <v>6.1425999999999998</v>
      </c>
      <c r="Y3581" s="9">
        <v>6.3560999999999996</v>
      </c>
    </row>
    <row r="3582" spans="1:25" hidden="1" x14ac:dyDescent="0.3">
      <c r="A3582" t="s">
        <v>3856</v>
      </c>
      <c r="B3582" t="s">
        <v>3857</v>
      </c>
      <c r="C3582" t="s">
        <v>3872</v>
      </c>
      <c r="D3582" t="s">
        <v>77</v>
      </c>
      <c r="E3582" s="52">
        <f>Transportation!E3582/1000000</f>
        <v>1.9600000000000002E-5</v>
      </c>
      <c r="F3582" s="55">
        <f t="shared" si="392"/>
        <v>4.7384615384615437E-6</v>
      </c>
      <c r="G3582" s="57">
        <f t="shared" si="393"/>
        <v>4.7384615384615441E-7</v>
      </c>
      <c r="H3582" s="4">
        <f t="shared" si="394"/>
        <v>7.5384615384615469E-8</v>
      </c>
      <c r="I3582">
        <v>112000</v>
      </c>
      <c r="J3582">
        <f t="shared" si="395"/>
        <v>5.1739406250000011</v>
      </c>
      <c r="K3582" s="50">
        <f t="shared" si="398"/>
        <v>185.72937115283526</v>
      </c>
      <c r="L3582" s="53">
        <f t="shared" si="396"/>
        <v>8.6485746479702179</v>
      </c>
      <c r="M3582">
        <v>29.900000000000002</v>
      </c>
      <c r="N3582">
        <v>20.5</v>
      </c>
      <c r="O3582">
        <v>121</v>
      </c>
      <c r="P3582">
        <v>9.06</v>
      </c>
      <c r="Q3582">
        <v>-69.739999999999995</v>
      </c>
      <c r="R3582" s="7">
        <v>5.8872999999999998</v>
      </c>
      <c r="S3582">
        <v>17563</v>
      </c>
      <c r="T3582">
        <v>2</v>
      </c>
      <c r="U3582" s="9">
        <v>9.8550000000000004</v>
      </c>
      <c r="V3582" s="9">
        <v>9.8543000000000003</v>
      </c>
      <c r="W3582" s="9">
        <v>9.5465999999999998</v>
      </c>
      <c r="X3582" s="9">
        <v>9.7007999999999992</v>
      </c>
      <c r="Y3582" s="9">
        <v>9.8550000000000004</v>
      </c>
    </row>
    <row r="3583" spans="1:25" hidden="1" x14ac:dyDescent="0.3">
      <c r="A3583" t="s">
        <v>3856</v>
      </c>
      <c r="B3583" t="s">
        <v>3857</v>
      </c>
      <c r="C3583" t="s">
        <v>3873</v>
      </c>
      <c r="D3583" t="s">
        <v>77</v>
      </c>
      <c r="E3583" s="52">
        <f>Transportation!E3583/1000000</f>
        <v>1.34E-5</v>
      </c>
      <c r="F3583" s="55">
        <f t="shared" si="392"/>
        <v>3.2395604395604432E-6</v>
      </c>
      <c r="G3583" s="57">
        <f t="shared" si="393"/>
        <v>3.2395604395604428E-7</v>
      </c>
      <c r="H3583" s="4">
        <f t="shared" si="394"/>
        <v>5.153846153846159E-8</v>
      </c>
      <c r="I3583">
        <v>187300</v>
      </c>
      <c r="J3583">
        <f t="shared" si="395"/>
        <v>2.1151950080085427</v>
      </c>
      <c r="K3583" s="50">
        <f t="shared" si="398"/>
        <v>310.59920729398254</v>
      </c>
      <c r="L3583" s="53">
        <f t="shared" si="396"/>
        <v>5.9128010348367814</v>
      </c>
      <c r="M3583">
        <v>36.4</v>
      </c>
      <c r="N3583">
        <v>31.1</v>
      </c>
      <c r="O3583">
        <v>304</v>
      </c>
      <c r="P3583">
        <v>10.47</v>
      </c>
      <c r="Q3583">
        <v>-66.58</v>
      </c>
      <c r="R3583" s="7">
        <v>9.7761999999999993</v>
      </c>
      <c r="S3583" s="8">
        <v>209530</v>
      </c>
      <c r="T3583">
        <v>2</v>
      </c>
      <c r="U3583" s="9">
        <v>8.0977999999999994</v>
      </c>
      <c r="V3583" s="9">
        <v>8.0635999999999992</v>
      </c>
      <c r="W3583" s="9">
        <v>7.7817999999999996</v>
      </c>
      <c r="X3583" s="9">
        <v>8.1470000000000002</v>
      </c>
      <c r="Y3583" s="9">
        <v>8.5122</v>
      </c>
    </row>
    <row r="3584" spans="1:25" hidden="1" x14ac:dyDescent="0.3">
      <c r="A3584" t="s">
        <v>3856</v>
      </c>
      <c r="B3584" t="s">
        <v>3857</v>
      </c>
      <c r="C3584" t="s">
        <v>3874</v>
      </c>
      <c r="D3584" t="s">
        <v>77</v>
      </c>
      <c r="E3584" s="52">
        <f>Transportation!E3584/1000000</f>
        <v>8.9700000000000005E-6</v>
      </c>
      <c r="F3584" s="55">
        <f t="shared" si="392"/>
        <v>2.1685714285714309E-6</v>
      </c>
      <c r="G3584" s="57">
        <f t="shared" si="393"/>
        <v>2.1685714285714309E-7</v>
      </c>
      <c r="H3584" s="4">
        <f t="shared" si="394"/>
        <v>3.4500000000000038E-8</v>
      </c>
      <c r="I3584">
        <v>117000</v>
      </c>
      <c r="J3584">
        <f t="shared" si="395"/>
        <v>2.2666787500000001</v>
      </c>
      <c r="K3584" s="50">
        <f t="shared" si="398"/>
        <v>194.020860936444</v>
      </c>
      <c r="L3584" s="53">
        <f t="shared" si="396"/>
        <v>3.9580466628720843</v>
      </c>
      <c r="M3584">
        <v>20.700000000000003</v>
      </c>
      <c r="N3584">
        <v>25.700000000000003</v>
      </c>
      <c r="O3584">
        <v>398</v>
      </c>
      <c r="P3584">
        <v>10.23</v>
      </c>
      <c r="Q3584">
        <v>-67.33</v>
      </c>
      <c r="R3584" s="7">
        <v>15.461</v>
      </c>
      <c r="S3584" s="8">
        <v>211900</v>
      </c>
      <c r="T3584">
        <v>3</v>
      </c>
      <c r="U3584" s="9">
        <v>8.0951000000000004</v>
      </c>
      <c r="V3584" s="9">
        <v>8.0881000000000007</v>
      </c>
      <c r="W3584" s="9">
        <v>7.9387999999999996</v>
      </c>
      <c r="X3584" s="9">
        <v>8.0433000000000003</v>
      </c>
      <c r="Y3584" s="9">
        <v>8.0954999999999995</v>
      </c>
    </row>
    <row r="3585" spans="1:25" hidden="1" x14ac:dyDescent="0.3">
      <c r="A3585" t="s">
        <v>3856</v>
      </c>
      <c r="B3585" t="s">
        <v>3857</v>
      </c>
      <c r="C3585" t="s">
        <v>3875</v>
      </c>
      <c r="D3585" t="s">
        <v>77</v>
      </c>
      <c r="E3585" s="52">
        <f>Transportation!E3585/1000000</f>
        <v>4.5900000000000001E-6</v>
      </c>
      <c r="F3585" s="55">
        <f t="shared" si="392"/>
        <v>1.1096703296703308E-6</v>
      </c>
      <c r="G3585" s="57">
        <f t="shared" si="393"/>
        <v>1.1096703296703308E-7</v>
      </c>
      <c r="H3585" s="4">
        <f t="shared" si="394"/>
        <v>1.7653846153846172E-8</v>
      </c>
      <c r="I3585">
        <v>183100</v>
      </c>
      <c r="J3585">
        <f t="shared" si="395"/>
        <v>0.74115276488257786</v>
      </c>
      <c r="K3585" s="50">
        <f t="shared" si="398"/>
        <v>303.63435587575123</v>
      </c>
      <c r="L3585" s="53">
        <f t="shared" si="396"/>
        <v>2.0253549813358824</v>
      </c>
      <c r="M3585">
        <v>29.900000000000002</v>
      </c>
      <c r="N3585">
        <v>33.5</v>
      </c>
      <c r="O3585">
        <v>1150</v>
      </c>
      <c r="P3585">
        <v>10.36</v>
      </c>
      <c r="Q3585">
        <v>-67.05</v>
      </c>
      <c r="R3585" s="7">
        <v>34.24</v>
      </c>
      <c r="S3585" s="8">
        <v>138230</v>
      </c>
      <c r="T3585">
        <v>2</v>
      </c>
      <c r="U3585" s="9">
        <v>8.0954999999999995</v>
      </c>
      <c r="V3585" s="9">
        <v>8.0940999999999992</v>
      </c>
      <c r="W3585" s="9">
        <v>7.9911000000000003</v>
      </c>
      <c r="X3585" s="9">
        <v>8.0433000000000003</v>
      </c>
      <c r="Y3585" s="9">
        <v>8.0954999999999995</v>
      </c>
    </row>
    <row r="3586" spans="1:25" hidden="1" x14ac:dyDescent="0.3">
      <c r="A3586" t="s">
        <v>3856</v>
      </c>
      <c r="B3586" t="s">
        <v>3857</v>
      </c>
      <c r="C3586" t="s">
        <v>3876</v>
      </c>
      <c r="D3586" t="s">
        <v>77</v>
      </c>
      <c r="E3586" s="52">
        <f>Transportation!E3586/1000000</f>
        <v>2.6900000000000003E-5</v>
      </c>
      <c r="F3586" s="55">
        <f t="shared" ref="F3586:F3647" si="399">0.241758241758242*E3586</f>
        <v>6.503296703296711E-6</v>
      </c>
      <c r="G3586" s="57">
        <f t="shared" ref="G3586:G3647" si="400">0.0241758241758242*E3586</f>
        <v>6.5032967032967104E-7</v>
      </c>
      <c r="H3586" s="4">
        <f t="shared" ref="H3586:H3647" si="401">0.00384615384615385*E3586</f>
        <v>1.0346153846153857E-7</v>
      </c>
      <c r="I3586">
        <v>1901000</v>
      </c>
      <c r="J3586">
        <f t="shared" si="395"/>
        <v>0.41836327590741718</v>
      </c>
      <c r="K3586" s="50">
        <f t="shared" si="398"/>
        <v>3152.4244157280345</v>
      </c>
      <c r="L3586" s="53">
        <f t="shared" ref="L3586:L3647" si="402">(J3586/10)*K3586*0.09</f>
        <v>11.869727450530554</v>
      </c>
      <c r="M3586">
        <v>321</v>
      </c>
      <c r="N3586">
        <v>106</v>
      </c>
      <c r="O3586">
        <v>374</v>
      </c>
      <c r="P3586">
        <v>10.63</v>
      </c>
      <c r="Q3586">
        <v>-71.67</v>
      </c>
      <c r="R3586" s="7">
        <v>3.5289000000000001</v>
      </c>
      <c r="S3586" s="8">
        <v>1730200</v>
      </c>
      <c r="T3586">
        <v>13</v>
      </c>
      <c r="U3586" s="9">
        <v>12.106999999999999</v>
      </c>
      <c r="V3586" s="9">
        <v>11.444000000000001</v>
      </c>
      <c r="W3586" s="9">
        <v>10.417999999999999</v>
      </c>
      <c r="X3586" s="9">
        <v>11.689</v>
      </c>
      <c r="Y3586" s="9">
        <v>12.194000000000001</v>
      </c>
    </row>
    <row r="3587" spans="1:25" hidden="1" x14ac:dyDescent="0.3">
      <c r="A3587" t="s">
        <v>3856</v>
      </c>
      <c r="B3587" t="s">
        <v>3857</v>
      </c>
      <c r="C3587" t="s">
        <v>3877</v>
      </c>
      <c r="D3587" t="s">
        <v>77</v>
      </c>
      <c r="E3587" s="52">
        <f>Transportation!E3587/1000000</f>
        <v>2.0200000000000003E-5</v>
      </c>
      <c r="F3587" s="55">
        <f t="shared" si="399"/>
        <v>4.883516483516489E-6</v>
      </c>
      <c r="G3587" s="57">
        <f t="shared" si="400"/>
        <v>4.883516483516489E-7</v>
      </c>
      <c r="H3587" s="4">
        <f t="shared" si="401"/>
        <v>7.7692307692307775E-8</v>
      </c>
      <c r="I3587">
        <v>1015000</v>
      </c>
      <c r="J3587">
        <f t="shared" ref="J3587:J3647" si="403">((591307500000)*E3587)/(20*I3587)</f>
        <v>0.58839465517241385</v>
      </c>
      <c r="K3587" s="50">
        <f t="shared" si="398"/>
        <v>1683.1724260725696</v>
      </c>
      <c r="L3587" s="53">
        <f t="shared" si="402"/>
        <v>8.9133269331121614</v>
      </c>
      <c r="M3587">
        <v>222</v>
      </c>
      <c r="N3587">
        <v>68.2</v>
      </c>
      <c r="O3587">
        <v>398</v>
      </c>
      <c r="P3587">
        <v>10.23</v>
      </c>
      <c r="Q3587">
        <v>-67.569999999999993</v>
      </c>
      <c r="R3587" s="7">
        <v>5.8398000000000003</v>
      </c>
      <c r="S3587" s="8">
        <v>808800</v>
      </c>
      <c r="T3587">
        <v>11</v>
      </c>
      <c r="U3587" s="9">
        <v>8.7378999999999998</v>
      </c>
      <c r="V3587" s="9">
        <v>8.8146000000000004</v>
      </c>
      <c r="W3587" s="9">
        <v>8.0954999999999995</v>
      </c>
      <c r="X3587" s="9">
        <v>8.7716999999999992</v>
      </c>
      <c r="Y3587" s="9">
        <v>9.5465999999999998</v>
      </c>
    </row>
    <row r="3588" spans="1:25" hidden="1" x14ac:dyDescent="0.3">
      <c r="A3588" t="s">
        <v>3856</v>
      </c>
      <c r="B3588" t="s">
        <v>3857</v>
      </c>
      <c r="C3588" t="s">
        <v>3878</v>
      </c>
      <c r="D3588" t="s">
        <v>77</v>
      </c>
      <c r="E3588" s="52">
        <f>Transportation!E3588/1000000</f>
        <v>1.95E-5</v>
      </c>
      <c r="F3588" s="55">
        <f t="shared" si="399"/>
        <v>4.714285714285719E-6</v>
      </c>
      <c r="G3588" s="57">
        <f t="shared" si="400"/>
        <v>4.7142857142857192E-7</v>
      </c>
      <c r="H3588" s="4">
        <f t="shared" si="401"/>
        <v>7.5000000000000076E-8</v>
      </c>
      <c r="I3588">
        <v>283300</v>
      </c>
      <c r="J3588">
        <f t="shared" si="403"/>
        <v>2.035032871514296</v>
      </c>
      <c r="K3588" s="50">
        <f t="shared" si="398"/>
        <v>469.79581113926992</v>
      </c>
      <c r="L3588" s="53">
        <f t="shared" si="402"/>
        <v>8.6044492671132264</v>
      </c>
      <c r="M3588">
        <v>40</v>
      </c>
      <c r="N3588">
        <v>44.800000000000004</v>
      </c>
      <c r="O3588">
        <v>274</v>
      </c>
      <c r="P3588">
        <v>9.76</v>
      </c>
      <c r="Q3588">
        <v>-63.18</v>
      </c>
      <c r="R3588" s="7">
        <v>6.1184000000000003</v>
      </c>
      <c r="S3588">
        <v>16898</v>
      </c>
      <c r="T3588">
        <v>4</v>
      </c>
      <c r="U3588" s="9">
        <v>7.2843999999999998</v>
      </c>
      <c r="V3588" s="9">
        <v>7.2476000000000003</v>
      </c>
      <c r="W3588" s="9">
        <v>6.6749999999999998</v>
      </c>
      <c r="X3588" s="9">
        <v>6.9927000000000001</v>
      </c>
      <c r="Y3588" s="9">
        <v>7.3091999999999997</v>
      </c>
    </row>
    <row r="3589" spans="1:25" hidden="1" x14ac:dyDescent="0.3">
      <c r="A3589" t="s">
        <v>3856</v>
      </c>
      <c r="B3589" t="s">
        <v>3857</v>
      </c>
      <c r="C3589" t="s">
        <v>2560</v>
      </c>
      <c r="D3589" t="s">
        <v>77</v>
      </c>
      <c r="E3589" s="52">
        <f>Transportation!E3589/1000000</f>
        <v>1.2100000000000001E-5</v>
      </c>
      <c r="F3589" s="55">
        <f t="shared" si="399"/>
        <v>2.9252747252747287E-6</v>
      </c>
      <c r="G3589" s="57">
        <f t="shared" si="400"/>
        <v>2.9252747252747285E-7</v>
      </c>
      <c r="H3589" s="4">
        <f t="shared" si="401"/>
        <v>4.6538461538461585E-8</v>
      </c>
      <c r="I3589">
        <v>201300</v>
      </c>
      <c r="J3589">
        <f t="shared" si="403"/>
        <v>1.7771536885245904</v>
      </c>
      <c r="K3589" s="50">
        <f t="shared" si="398"/>
        <v>333.81537868808698</v>
      </c>
      <c r="L3589" s="53">
        <f t="shared" si="402"/>
        <v>5.3391710836959003</v>
      </c>
      <c r="M3589">
        <v>38.1</v>
      </c>
      <c r="N3589">
        <v>32.6</v>
      </c>
      <c r="O3589">
        <v>318</v>
      </c>
      <c r="P3589">
        <v>8.59</v>
      </c>
      <c r="Q3589">
        <v>-71.17</v>
      </c>
      <c r="R3589" s="7">
        <v>9.7542000000000009</v>
      </c>
      <c r="S3589">
        <v>69289</v>
      </c>
      <c r="T3589">
        <v>4</v>
      </c>
      <c r="U3589" s="9">
        <v>9.0398999999999994</v>
      </c>
      <c r="V3589" s="9">
        <v>9.0341000000000005</v>
      </c>
      <c r="W3589" s="9">
        <v>8.6160999999999994</v>
      </c>
      <c r="X3589" s="9">
        <v>9.2629000000000001</v>
      </c>
      <c r="Y3589" s="9">
        <v>9.4951000000000008</v>
      </c>
    </row>
    <row r="3590" spans="1:25" hidden="1" x14ac:dyDescent="0.3">
      <c r="A3590" t="s">
        <v>3856</v>
      </c>
      <c r="B3590" t="s">
        <v>3857</v>
      </c>
      <c r="C3590" t="s">
        <v>3879</v>
      </c>
      <c r="D3590" t="s">
        <v>77</v>
      </c>
      <c r="E3590" s="52">
        <f>Transportation!E3590/1000000</f>
        <v>1.5700000000000002E-5</v>
      </c>
      <c r="F3590" s="55">
        <f t="shared" si="399"/>
        <v>3.7956043956044E-6</v>
      </c>
      <c r="G3590" s="57">
        <f t="shared" si="400"/>
        <v>3.7956043956043998E-7</v>
      </c>
      <c r="H3590" s="4">
        <f t="shared" si="401"/>
        <v>6.0384615384615454E-8</v>
      </c>
      <c r="I3590">
        <v>104500</v>
      </c>
      <c r="J3590">
        <f t="shared" si="403"/>
        <v>4.4418793062200965</v>
      </c>
      <c r="K3590" s="50">
        <f t="shared" si="398"/>
        <v>173.29213647742219</v>
      </c>
      <c r="L3590" s="53">
        <f t="shared" si="402"/>
        <v>6.9276847945475737</v>
      </c>
      <c r="M3590">
        <v>12.9</v>
      </c>
      <c r="N3590">
        <v>29.1</v>
      </c>
      <c r="O3590">
        <v>240</v>
      </c>
      <c r="P3590">
        <v>10.119999999999999</v>
      </c>
      <c r="Q3590">
        <v>-66.790000000000006</v>
      </c>
      <c r="R3590" s="7">
        <v>8.2401999999999997</v>
      </c>
      <c r="S3590">
        <v>75866</v>
      </c>
      <c r="T3590">
        <v>2</v>
      </c>
      <c r="U3590" s="9">
        <v>8.7279</v>
      </c>
      <c r="V3590" s="9">
        <v>8.7331000000000003</v>
      </c>
      <c r="W3590" s="9">
        <v>8.7199000000000009</v>
      </c>
      <c r="X3590" s="9">
        <v>8.7457999999999991</v>
      </c>
      <c r="Y3590" s="9">
        <v>8.7716999999999992</v>
      </c>
    </row>
    <row r="3591" spans="1:25" hidden="1" x14ac:dyDescent="0.3">
      <c r="A3591" t="s">
        <v>3856</v>
      </c>
      <c r="B3591" t="s">
        <v>3857</v>
      </c>
      <c r="C3591" t="s">
        <v>3880</v>
      </c>
      <c r="D3591" t="s">
        <v>77</v>
      </c>
      <c r="E3591" s="52">
        <f>Transportation!E3591/1000000</f>
        <v>7.9100000000000005E-6</v>
      </c>
      <c r="F3591" s="55">
        <f t="shared" si="399"/>
        <v>1.9123076923076943E-6</v>
      </c>
      <c r="G3591" s="57">
        <f t="shared" si="400"/>
        <v>1.9123076923076945E-7</v>
      </c>
      <c r="H3591" s="4">
        <f t="shared" si="401"/>
        <v>3.0423076923076956E-8</v>
      </c>
      <c r="I3591">
        <v>170000</v>
      </c>
      <c r="J3591">
        <f t="shared" si="403"/>
        <v>1.3756595073529412</v>
      </c>
      <c r="K3591" s="50">
        <f t="shared" si="398"/>
        <v>281.91065264269639</v>
      </c>
      <c r="L3591" s="53">
        <f t="shared" si="402"/>
        <v>3.4903176257879807</v>
      </c>
      <c r="M3591">
        <v>32.700000000000003</v>
      </c>
      <c r="N3591">
        <v>29.700000000000003</v>
      </c>
      <c r="O3591">
        <v>524</v>
      </c>
      <c r="P3591">
        <v>10.47</v>
      </c>
      <c r="Q3591">
        <v>-68.05</v>
      </c>
      <c r="R3591" s="7">
        <v>17.640999999999998</v>
      </c>
      <c r="S3591" s="8">
        <v>112940</v>
      </c>
      <c r="T3591">
        <v>3</v>
      </c>
      <c r="U3591" s="9">
        <v>9.8561999999999994</v>
      </c>
      <c r="V3591" s="9">
        <v>9.8604000000000003</v>
      </c>
      <c r="W3591" s="9">
        <v>9.8035999999999994</v>
      </c>
      <c r="X3591" s="9">
        <v>9.8550000000000004</v>
      </c>
      <c r="Y3591" s="9">
        <v>9.9575999999999993</v>
      </c>
    </row>
    <row r="3592" spans="1:25" hidden="1" x14ac:dyDescent="0.3">
      <c r="A3592" t="s">
        <v>3856</v>
      </c>
      <c r="B3592" t="s">
        <v>3857</v>
      </c>
      <c r="C3592" t="s">
        <v>3881</v>
      </c>
      <c r="D3592" t="s">
        <v>77</v>
      </c>
      <c r="E3592" s="52">
        <f>Transportation!E3592/1000000</f>
        <v>1.1000000000000001E-6</v>
      </c>
      <c r="F3592" s="55">
        <f t="shared" si="399"/>
        <v>2.6593406593406625E-7</v>
      </c>
      <c r="G3592" s="57">
        <f t="shared" si="400"/>
        <v>2.6593406593406622E-8</v>
      </c>
      <c r="H3592" s="4">
        <f t="shared" si="401"/>
        <v>4.2307692307692353E-9</v>
      </c>
      <c r="I3592">
        <v>109400</v>
      </c>
      <c r="J3592">
        <f t="shared" si="403"/>
        <v>0.29727525137111516</v>
      </c>
      <c r="K3592" s="50">
        <f t="shared" si="398"/>
        <v>181.41779646535875</v>
      </c>
      <c r="L3592" s="53">
        <f t="shared" si="402"/>
        <v>0.48537918942689995</v>
      </c>
      <c r="M3592">
        <v>83.5</v>
      </c>
      <c r="N3592">
        <v>12</v>
      </c>
      <c r="O3592">
        <v>1580</v>
      </c>
      <c r="P3592">
        <v>11.7</v>
      </c>
      <c r="Q3592">
        <v>-70.2</v>
      </c>
      <c r="R3592" s="7">
        <v>131.91</v>
      </c>
      <c r="S3592">
        <v>58994</v>
      </c>
      <c r="T3592">
        <v>4</v>
      </c>
      <c r="U3592" s="9">
        <v>9.5482999999999993</v>
      </c>
      <c r="V3592" s="9">
        <v>5.3872</v>
      </c>
      <c r="W3592" s="9">
        <v>9.3919999999999995</v>
      </c>
      <c r="X3592" s="9">
        <v>9.6234999999999999</v>
      </c>
      <c r="Y3592" s="9">
        <v>9.8550000000000004</v>
      </c>
    </row>
    <row r="3593" spans="1:25" hidden="1" x14ac:dyDescent="0.3">
      <c r="A3593" t="s">
        <v>3856</v>
      </c>
      <c r="B3593" t="s">
        <v>3857</v>
      </c>
      <c r="C3593" t="s">
        <v>1393</v>
      </c>
      <c r="D3593" t="s">
        <v>77</v>
      </c>
      <c r="E3593" s="52">
        <f>Transportation!E3593/1000000</f>
        <v>1.27E-5</v>
      </c>
      <c r="F3593" s="55">
        <f t="shared" si="399"/>
        <v>3.0703296703296736E-6</v>
      </c>
      <c r="G3593" s="57">
        <f t="shared" si="400"/>
        <v>3.0703296703296735E-7</v>
      </c>
      <c r="H3593" s="4">
        <f t="shared" si="401"/>
        <v>4.8846153846153891E-8</v>
      </c>
      <c r="I3593">
        <v>247500</v>
      </c>
      <c r="J3593">
        <f t="shared" si="403"/>
        <v>1.5170919696969698</v>
      </c>
      <c r="K3593" s="50">
        <f t="shared" si="398"/>
        <v>410.42874428863149</v>
      </c>
      <c r="L3593" s="53">
        <f t="shared" si="402"/>
        <v>5.6039233688378447</v>
      </c>
      <c r="M3593">
        <v>56.2</v>
      </c>
      <c r="N3593">
        <v>33</v>
      </c>
      <c r="O3593">
        <v>299</v>
      </c>
      <c r="P3593">
        <v>7.8</v>
      </c>
      <c r="Q3593">
        <v>-72.23</v>
      </c>
      <c r="R3593" s="7">
        <v>9.0587999999999997</v>
      </c>
      <c r="S3593" s="8">
        <v>219130</v>
      </c>
      <c r="T3593">
        <v>4</v>
      </c>
      <c r="U3593" s="9">
        <v>11.34</v>
      </c>
      <c r="V3593" s="9">
        <v>11.315</v>
      </c>
      <c r="W3593" s="9">
        <v>10.725</v>
      </c>
      <c r="X3593" s="9">
        <v>11.284000000000001</v>
      </c>
      <c r="Y3593" s="9">
        <v>11.385</v>
      </c>
    </row>
    <row r="3594" spans="1:25" hidden="1" x14ac:dyDescent="0.3">
      <c r="A3594" t="s">
        <v>3856</v>
      </c>
      <c r="B3594" t="s">
        <v>3857</v>
      </c>
      <c r="C3594" t="s">
        <v>3882</v>
      </c>
      <c r="D3594" t="s">
        <v>77</v>
      </c>
      <c r="E3594" s="52">
        <f>Transportation!E3594/1000000</f>
        <v>7.4000000000000003E-6</v>
      </c>
      <c r="F3594" s="55">
        <f t="shared" si="399"/>
        <v>1.789010989010991E-6</v>
      </c>
      <c r="G3594" s="57">
        <f t="shared" si="400"/>
        <v>1.7890109890109909E-7</v>
      </c>
      <c r="H3594" s="4">
        <f t="shared" si="401"/>
        <v>2.8461538461538491E-8</v>
      </c>
      <c r="I3594">
        <v>142400</v>
      </c>
      <c r="J3594">
        <f t="shared" si="403"/>
        <v>1.5364029143258426</v>
      </c>
      <c r="K3594" s="50">
        <f t="shared" si="398"/>
        <v>236.14162903717627</v>
      </c>
      <c r="L3594" s="53">
        <f t="shared" si="402"/>
        <v>3.2652781834173266</v>
      </c>
      <c r="M3594">
        <v>42.800000000000004</v>
      </c>
      <c r="N3594">
        <v>21.8</v>
      </c>
      <c r="O3594">
        <v>372</v>
      </c>
      <c r="P3594">
        <v>7.89</v>
      </c>
      <c r="Q3594">
        <v>-67.48</v>
      </c>
      <c r="R3594" s="7">
        <v>17.097999999999999</v>
      </c>
      <c r="S3594">
        <v>6385.9</v>
      </c>
      <c r="T3594">
        <v>4</v>
      </c>
      <c r="U3594" s="9">
        <v>8.6508000000000003</v>
      </c>
      <c r="V3594" s="9">
        <v>8.7182999999999993</v>
      </c>
      <c r="W3594" s="9">
        <v>8.0433000000000003</v>
      </c>
      <c r="X3594" s="9">
        <v>8.9013000000000009</v>
      </c>
      <c r="Y3594" s="9">
        <v>9.2888999999999999</v>
      </c>
    </row>
    <row r="3595" spans="1:25" hidden="1" x14ac:dyDescent="0.3">
      <c r="A3595" t="s">
        <v>3856</v>
      </c>
      <c r="B3595" t="s">
        <v>3857</v>
      </c>
      <c r="C3595" t="s">
        <v>3883</v>
      </c>
      <c r="D3595" t="s">
        <v>77</v>
      </c>
      <c r="E3595" s="52">
        <f>Transportation!E3595/1000000</f>
        <v>1.3600000000000002E-5</v>
      </c>
      <c r="F3595" s="55">
        <f t="shared" si="399"/>
        <v>3.2879120879120917E-6</v>
      </c>
      <c r="G3595" s="57">
        <f t="shared" si="400"/>
        <v>3.287912087912092E-7</v>
      </c>
      <c r="H3595" s="4">
        <f t="shared" si="401"/>
        <v>5.2307692307692363E-8</v>
      </c>
      <c r="I3595">
        <v>126900</v>
      </c>
      <c r="J3595">
        <f t="shared" si="403"/>
        <v>3.1685508274231684</v>
      </c>
      <c r="K3595" s="50">
        <f t="shared" si="398"/>
        <v>210.43801070798924</v>
      </c>
      <c r="L3595" s="53">
        <f t="shared" si="402"/>
        <v>6.0010517965507626</v>
      </c>
      <c r="M3595">
        <v>23.200000000000003</v>
      </c>
      <c r="N3595">
        <v>26.3</v>
      </c>
      <c r="O3595">
        <v>240</v>
      </c>
      <c r="P3595">
        <v>10.25</v>
      </c>
      <c r="Q3595">
        <v>-66.69</v>
      </c>
      <c r="R3595" s="7">
        <v>9.1079000000000008</v>
      </c>
      <c r="S3595">
        <v>92148</v>
      </c>
      <c r="T3595">
        <v>2</v>
      </c>
      <c r="U3595" s="9">
        <v>8.7393999999999998</v>
      </c>
      <c r="V3595" s="9">
        <v>8.7834000000000003</v>
      </c>
      <c r="W3595" s="9">
        <v>8.6679999999999993</v>
      </c>
      <c r="X3595" s="9">
        <v>8.8233999999999995</v>
      </c>
      <c r="Y3595" s="9">
        <v>8.9788999999999994</v>
      </c>
    </row>
    <row r="3596" spans="1:25" hidden="1" x14ac:dyDescent="0.3">
      <c r="A3596" t="s">
        <v>3856</v>
      </c>
      <c r="B3596" t="s">
        <v>3857</v>
      </c>
      <c r="C3596" t="s">
        <v>3294</v>
      </c>
      <c r="D3596" t="s">
        <v>77</v>
      </c>
      <c r="E3596" s="52">
        <f>Transportation!E3596/1000000</f>
        <v>2.9E-5</v>
      </c>
      <c r="F3596" s="55">
        <f t="shared" si="399"/>
        <v>7.0109890109890186E-6</v>
      </c>
      <c r="G3596" s="57">
        <f t="shared" si="400"/>
        <v>7.0109890109890188E-7</v>
      </c>
      <c r="H3596" s="4">
        <f t="shared" si="401"/>
        <v>1.1153846153846164E-7</v>
      </c>
      <c r="I3596">
        <v>1893000</v>
      </c>
      <c r="J3596">
        <f t="shared" si="403"/>
        <v>0.45292967511885895</v>
      </c>
      <c r="K3596" s="50">
        <f t="shared" si="398"/>
        <v>3139.1580320742605</v>
      </c>
      <c r="L3596" s="53">
        <f t="shared" si="402"/>
        <v>12.796360448527363</v>
      </c>
      <c r="M3596">
        <v>259</v>
      </c>
      <c r="N3596">
        <v>118</v>
      </c>
      <c r="O3596">
        <v>469</v>
      </c>
      <c r="P3596">
        <v>10.19</v>
      </c>
      <c r="Q3596">
        <v>-67.98</v>
      </c>
      <c r="R3596" s="7">
        <v>3.9851000000000001</v>
      </c>
      <c r="S3596" s="8">
        <v>1085100</v>
      </c>
      <c r="T3596">
        <v>11</v>
      </c>
      <c r="U3596" s="9">
        <v>10.058</v>
      </c>
      <c r="V3596" s="9">
        <v>9.8698999999999995</v>
      </c>
      <c r="W3596" s="9">
        <v>8.5640999999999998</v>
      </c>
      <c r="X3596" s="9">
        <v>9.2888999999999999</v>
      </c>
      <c r="Y3596" s="9">
        <v>11.03</v>
      </c>
    </row>
    <row r="3597" spans="1:25" hidden="1" x14ac:dyDescent="0.3">
      <c r="A3597" t="s">
        <v>3856</v>
      </c>
      <c r="B3597" t="s">
        <v>3857</v>
      </c>
      <c r="C3597" t="s">
        <v>3884</v>
      </c>
      <c r="D3597" t="s">
        <v>77</v>
      </c>
      <c r="E3597" s="52">
        <f>Transportation!E3597/1000000</f>
        <v>1.4400000000000001E-5</v>
      </c>
      <c r="F3597" s="55">
        <f t="shared" si="399"/>
        <v>3.4813186813186851E-6</v>
      </c>
      <c r="G3597" s="57">
        <f t="shared" si="400"/>
        <v>3.4813186813186851E-7</v>
      </c>
      <c r="H3597" s="4">
        <f t="shared" si="401"/>
        <v>5.5384615384615442E-8</v>
      </c>
      <c r="I3597">
        <v>124300</v>
      </c>
      <c r="J3597">
        <f t="shared" si="403"/>
        <v>3.4251118262268703</v>
      </c>
      <c r="K3597" s="50">
        <f t="shared" si="398"/>
        <v>206.12643602051273</v>
      </c>
      <c r="L3597" s="53">
        <f t="shared" si="402"/>
        <v>6.3540548434066908</v>
      </c>
      <c r="M3597">
        <v>29</v>
      </c>
      <c r="N3597">
        <v>23.1</v>
      </c>
      <c r="O3597">
        <v>195</v>
      </c>
      <c r="P3597">
        <v>9.33</v>
      </c>
      <c r="Q3597">
        <v>-70.599999999999994</v>
      </c>
      <c r="R3597" s="7">
        <v>8.4733000000000001</v>
      </c>
      <c r="S3597" s="8">
        <v>108250</v>
      </c>
      <c r="T3597">
        <v>3</v>
      </c>
      <c r="U3597" s="9">
        <v>10.003</v>
      </c>
      <c r="V3597" s="9">
        <v>9.9633000000000003</v>
      </c>
      <c r="W3597" s="9">
        <v>9.4951000000000008</v>
      </c>
      <c r="X3597" s="9">
        <v>9.8035999999999994</v>
      </c>
      <c r="Y3597" s="9">
        <v>10.163</v>
      </c>
    </row>
    <row r="3598" spans="1:25" hidden="1" x14ac:dyDescent="0.3">
      <c r="A3598" t="s">
        <v>3885</v>
      </c>
      <c r="B3598" t="s">
        <v>3886</v>
      </c>
      <c r="C3598" t="s">
        <v>3887</v>
      </c>
      <c r="D3598" t="s">
        <v>369</v>
      </c>
      <c r="E3598" s="52">
        <f>Transportation!E3598/1000000</f>
        <v>4.3999999999999999E-5</v>
      </c>
      <c r="F3598" s="55">
        <f t="shared" si="399"/>
        <v>1.0637362637362649E-5</v>
      </c>
      <c r="G3598" s="57">
        <f t="shared" si="400"/>
        <v>1.0637362637362648E-6</v>
      </c>
      <c r="H3598" s="4">
        <f t="shared" si="401"/>
        <v>1.6923076923076939E-7</v>
      </c>
      <c r="I3598">
        <v>435400</v>
      </c>
      <c r="J3598">
        <f t="shared" si="403"/>
        <v>2.9877733118971062</v>
      </c>
      <c r="K3598" s="50">
        <f t="shared" ref="K3598:K3623" si="404">I3598*CVDVNM</f>
        <v>830.01839257211714</v>
      </c>
      <c r="L3598" s="53">
        <f t="shared" si="402"/>
        <v>22.319161215396363</v>
      </c>
      <c r="M3598">
        <v>11.4</v>
      </c>
      <c r="N3598">
        <v>129</v>
      </c>
      <c r="O3598">
        <v>399</v>
      </c>
      <c r="P3598">
        <v>10.97</v>
      </c>
      <c r="Q3598">
        <v>106.82</v>
      </c>
      <c r="R3598" s="7">
        <v>3.0926999999999998</v>
      </c>
      <c r="S3598" s="8">
        <v>574090</v>
      </c>
      <c r="T3598">
        <v>2</v>
      </c>
      <c r="U3598" s="9">
        <v>19.739999999999998</v>
      </c>
      <c r="V3598" s="9">
        <v>19.765999999999998</v>
      </c>
      <c r="W3598" s="9">
        <v>19.739999999999998</v>
      </c>
      <c r="X3598" s="9">
        <v>20.344000000000001</v>
      </c>
      <c r="Y3598" s="9">
        <v>20.946999999999999</v>
      </c>
    </row>
    <row r="3599" spans="1:25" hidden="1" x14ac:dyDescent="0.3">
      <c r="A3599" t="s">
        <v>3885</v>
      </c>
      <c r="B3599" t="s">
        <v>3886</v>
      </c>
      <c r="C3599" t="s">
        <v>3888</v>
      </c>
      <c r="D3599" t="s">
        <v>369</v>
      </c>
      <c r="E3599" s="52">
        <f>Transportation!E3599/1000000</f>
        <v>2.4000000000000001E-5</v>
      </c>
      <c r="F3599" s="55">
        <f t="shared" si="399"/>
        <v>5.802197802197808E-6</v>
      </c>
      <c r="G3599" s="57">
        <f t="shared" si="400"/>
        <v>5.8021978021978084E-7</v>
      </c>
      <c r="H3599" s="4">
        <f t="shared" si="401"/>
        <v>9.2307692307692397E-8</v>
      </c>
      <c r="I3599">
        <v>175700</v>
      </c>
      <c r="J3599">
        <f t="shared" si="403"/>
        <v>4.0385258964143427</v>
      </c>
      <c r="K3599" s="50">
        <f t="shared" si="404"/>
        <v>334.94311340128843</v>
      </c>
      <c r="L3599" s="53">
        <f t="shared" si="402"/>
        <v>12.174087935670743</v>
      </c>
      <c r="M3599">
        <v>19.100000000000001</v>
      </c>
      <c r="N3599">
        <v>40.200000000000003</v>
      </c>
      <c r="O3599">
        <v>214</v>
      </c>
      <c r="P3599">
        <v>12.69</v>
      </c>
      <c r="Q3599">
        <v>108.05</v>
      </c>
      <c r="R3599" s="7">
        <v>5.3177000000000003</v>
      </c>
      <c r="S3599" s="8">
        <v>322070</v>
      </c>
      <c r="T3599">
        <v>4</v>
      </c>
      <c r="U3599" s="9">
        <v>14.484</v>
      </c>
      <c r="V3599" s="9">
        <v>14.43</v>
      </c>
      <c r="W3599" s="9">
        <v>13.4</v>
      </c>
      <c r="X3599" s="9">
        <v>14.098000000000001</v>
      </c>
      <c r="Y3599" s="9">
        <v>14.496</v>
      </c>
    </row>
    <row r="3600" spans="1:25" hidden="1" x14ac:dyDescent="0.3">
      <c r="A3600" t="s">
        <v>3885</v>
      </c>
      <c r="B3600" t="s">
        <v>3886</v>
      </c>
      <c r="C3600" t="s">
        <v>3889</v>
      </c>
      <c r="D3600" t="s">
        <v>369</v>
      </c>
      <c r="E3600" s="52">
        <f>Transportation!E3600/1000000</f>
        <v>5.3800000000000002E-6</v>
      </c>
      <c r="F3600" s="55">
        <f t="shared" si="399"/>
        <v>1.3006593406593421E-6</v>
      </c>
      <c r="G3600" s="57">
        <f t="shared" si="400"/>
        <v>1.300659340659342E-7</v>
      </c>
      <c r="H3600" s="4">
        <f t="shared" si="401"/>
        <v>2.0692307692307711E-8</v>
      </c>
      <c r="I3600">
        <v>102900</v>
      </c>
      <c r="J3600">
        <f t="shared" si="403"/>
        <v>1.5457892857142859</v>
      </c>
      <c r="K3600" s="50">
        <f t="shared" si="404"/>
        <v>196.16190306768686</v>
      </c>
      <c r="L3600" s="53">
        <f t="shared" si="402"/>
        <v>2.7290247122461917</v>
      </c>
      <c r="M3600">
        <v>9.4</v>
      </c>
      <c r="N3600">
        <v>33.6</v>
      </c>
      <c r="O3600">
        <v>888</v>
      </c>
      <c r="P3600">
        <v>9.18</v>
      </c>
      <c r="Q3600">
        <v>105.15</v>
      </c>
      <c r="R3600" s="7">
        <v>26.445</v>
      </c>
      <c r="S3600" s="8">
        <v>165300</v>
      </c>
      <c r="T3600">
        <v>2</v>
      </c>
      <c r="U3600" s="9">
        <v>6.3028000000000004</v>
      </c>
      <c r="V3600" s="9">
        <v>6.3026</v>
      </c>
      <c r="W3600" s="9">
        <v>6.2493999999999996</v>
      </c>
      <c r="X3600" s="9">
        <v>6.2760999999999996</v>
      </c>
      <c r="Y3600" s="9">
        <v>6.3028000000000004</v>
      </c>
    </row>
    <row r="3601" spans="1:25" hidden="1" x14ac:dyDescent="0.3">
      <c r="A3601" t="s">
        <v>3885</v>
      </c>
      <c r="B3601" t="s">
        <v>3886</v>
      </c>
      <c r="C3601" t="s">
        <v>3890</v>
      </c>
      <c r="D3601" t="s">
        <v>369</v>
      </c>
      <c r="E3601" s="52">
        <f>Transportation!E3601/1000000</f>
        <v>5.2399999999999998E-6</v>
      </c>
      <c r="F3601" s="55">
        <f t="shared" si="399"/>
        <v>1.2668131868131881E-6</v>
      </c>
      <c r="G3601" s="57">
        <f t="shared" si="400"/>
        <v>1.266813186813188E-7</v>
      </c>
      <c r="H3601" s="4">
        <f t="shared" si="401"/>
        <v>2.0153846153846171E-8</v>
      </c>
      <c r="I3601">
        <v>124300</v>
      </c>
      <c r="J3601">
        <f t="shared" si="403"/>
        <v>1.246360136765889</v>
      </c>
      <c r="K3601" s="50">
        <f t="shared" si="404"/>
        <v>236.95747863278402</v>
      </c>
      <c r="L3601" s="53">
        <f t="shared" si="402"/>
        <v>2.6580091992881121</v>
      </c>
      <c r="M3601">
        <v>12</v>
      </c>
      <c r="N3601">
        <v>35.800000000000004</v>
      </c>
      <c r="O3601">
        <v>937</v>
      </c>
      <c r="P3601">
        <v>21.02</v>
      </c>
      <c r="Q3601">
        <v>107.28</v>
      </c>
      <c r="R3601" s="7">
        <v>26.17</v>
      </c>
      <c r="S3601" s="8">
        <v>144990</v>
      </c>
      <c r="T3601">
        <v>2</v>
      </c>
      <c r="U3601" s="9">
        <v>32.901000000000003</v>
      </c>
      <c r="V3601" s="9">
        <v>32.97</v>
      </c>
      <c r="W3601" s="9">
        <v>32.884</v>
      </c>
      <c r="X3601" s="9">
        <v>33.161999999999999</v>
      </c>
      <c r="Y3601" s="9">
        <v>33.44</v>
      </c>
    </row>
    <row r="3602" spans="1:25" hidden="1" x14ac:dyDescent="0.3">
      <c r="A3602" t="s">
        <v>3885</v>
      </c>
      <c r="B3602" t="s">
        <v>3886</v>
      </c>
      <c r="C3602" t="s">
        <v>3891</v>
      </c>
      <c r="D3602" t="s">
        <v>369</v>
      </c>
      <c r="E3602" s="52">
        <f>Transportation!E3602/1000000</f>
        <v>9.2900000000000008E-6</v>
      </c>
      <c r="F3602" s="55">
        <f t="shared" si="399"/>
        <v>2.2459340659340683E-6</v>
      </c>
      <c r="G3602" s="57">
        <f t="shared" si="400"/>
        <v>2.2459340659340685E-7</v>
      </c>
      <c r="H3602" s="4">
        <f t="shared" si="401"/>
        <v>3.5730769230769269E-8</v>
      </c>
      <c r="I3602">
        <v>245400</v>
      </c>
      <c r="J3602">
        <f t="shared" si="403"/>
        <v>1.1192434138141811</v>
      </c>
      <c r="K3602" s="50">
        <f t="shared" si="404"/>
        <v>467.81468428387126</v>
      </c>
      <c r="L3602" s="53">
        <f t="shared" si="402"/>
        <v>4.7123865384325505</v>
      </c>
      <c r="M3602">
        <v>39.800000000000004</v>
      </c>
      <c r="N3602">
        <v>38.900000000000006</v>
      </c>
      <c r="O3602">
        <v>549</v>
      </c>
      <c r="P3602">
        <v>10.06</v>
      </c>
      <c r="Q3602">
        <v>105.75</v>
      </c>
      <c r="R3602" s="7">
        <v>14.114000000000001</v>
      </c>
      <c r="S3602" s="8">
        <v>717580</v>
      </c>
      <c r="T3602">
        <v>5</v>
      </c>
      <c r="U3602" s="9">
        <v>13.497999999999999</v>
      </c>
      <c r="V3602" s="9">
        <v>13.446999999999999</v>
      </c>
      <c r="W3602" s="9">
        <v>12.547000000000001</v>
      </c>
      <c r="X3602" s="9">
        <v>13.048999999999999</v>
      </c>
      <c r="Y3602" s="9">
        <v>13.5</v>
      </c>
    </row>
    <row r="3603" spans="1:25" hidden="1" x14ac:dyDescent="0.3">
      <c r="A3603" t="s">
        <v>3885</v>
      </c>
      <c r="B3603" t="s">
        <v>3886</v>
      </c>
      <c r="C3603" t="s">
        <v>3892</v>
      </c>
      <c r="D3603" t="s">
        <v>369</v>
      </c>
      <c r="E3603" s="52">
        <f>Transportation!E3603/1000000</f>
        <v>1.3100000000000002E-5</v>
      </c>
      <c r="F3603" s="55">
        <f t="shared" si="399"/>
        <v>3.1670329670329705E-6</v>
      </c>
      <c r="G3603" s="57">
        <f t="shared" si="400"/>
        <v>3.1670329670329708E-7</v>
      </c>
      <c r="H3603" s="4">
        <f t="shared" si="401"/>
        <v>5.0384615384615437E-8</v>
      </c>
      <c r="I3603">
        <v>143800</v>
      </c>
      <c r="J3603">
        <f t="shared" si="403"/>
        <v>2.6933686543810853</v>
      </c>
      <c r="K3603" s="50">
        <f t="shared" si="404"/>
        <v>274.13101711499871</v>
      </c>
      <c r="L3603" s="53">
        <f t="shared" si="402"/>
        <v>6.6450229982202815</v>
      </c>
      <c r="M3603">
        <v>17.400000000000002</v>
      </c>
      <c r="N3603">
        <v>34.5</v>
      </c>
      <c r="O3603">
        <v>346</v>
      </c>
      <c r="P3603">
        <v>11.96</v>
      </c>
      <c r="Q3603">
        <v>108.45</v>
      </c>
      <c r="R3603" s="7">
        <v>10.057</v>
      </c>
      <c r="S3603" s="8">
        <v>118110</v>
      </c>
      <c r="T3603">
        <v>1</v>
      </c>
      <c r="U3603" s="9">
        <v>11.081</v>
      </c>
      <c r="V3603" s="9">
        <v>11.081</v>
      </c>
      <c r="W3603" s="9">
        <v>11.081</v>
      </c>
      <c r="X3603" s="9">
        <v>11.081</v>
      </c>
      <c r="Y3603" s="9">
        <v>11.081</v>
      </c>
    </row>
    <row r="3604" spans="1:25" hidden="1" x14ac:dyDescent="0.3">
      <c r="A3604" t="s">
        <v>3885</v>
      </c>
      <c r="B3604" t="s">
        <v>3886</v>
      </c>
      <c r="C3604" t="s">
        <v>3893</v>
      </c>
      <c r="D3604" t="s">
        <v>369</v>
      </c>
      <c r="E3604" s="52">
        <f>Transportation!E3604/1000000</f>
        <v>3.4399999999999996E-5</v>
      </c>
      <c r="F3604" s="55">
        <f t="shared" si="399"/>
        <v>8.3164835164835244E-6</v>
      </c>
      <c r="G3604" s="57">
        <f t="shared" si="400"/>
        <v>8.3164835164835244E-7</v>
      </c>
      <c r="H3604" s="4">
        <f t="shared" si="401"/>
        <v>1.3230769230769241E-7</v>
      </c>
      <c r="I3604">
        <v>543600</v>
      </c>
      <c r="J3604">
        <f t="shared" si="403"/>
        <v>1.8709508830022072</v>
      </c>
      <c r="K3604" s="50">
        <f t="shared" si="404"/>
        <v>1036.2838727657393</v>
      </c>
      <c r="L3604" s="53">
        <f t="shared" si="402"/>
        <v>17.449526041128063</v>
      </c>
      <c r="M3604">
        <v>39.6</v>
      </c>
      <c r="N3604">
        <v>86.4</v>
      </c>
      <c r="O3604">
        <v>325</v>
      </c>
      <c r="P3604">
        <v>16.059999999999999</v>
      </c>
      <c r="Q3604">
        <v>108.2</v>
      </c>
      <c r="R3604" s="7">
        <v>3.7587999999999999</v>
      </c>
      <c r="S3604" s="8">
        <v>564430</v>
      </c>
      <c r="T3604">
        <v>2</v>
      </c>
      <c r="U3604" s="9">
        <v>16.545999999999999</v>
      </c>
      <c r="V3604" s="9">
        <v>16.376999999999999</v>
      </c>
      <c r="W3604" s="9">
        <v>15.833</v>
      </c>
      <c r="X3604" s="9">
        <v>16.349</v>
      </c>
      <c r="Y3604" s="9">
        <v>16.866</v>
      </c>
    </row>
    <row r="3605" spans="1:25" hidden="1" x14ac:dyDescent="0.3">
      <c r="A3605" t="s">
        <v>3885</v>
      </c>
      <c r="B3605" t="s">
        <v>3886</v>
      </c>
      <c r="C3605" t="s">
        <v>3894</v>
      </c>
      <c r="D3605" t="s">
        <v>369</v>
      </c>
      <c r="E3605" s="52">
        <f>Transportation!E3605/1000000</f>
        <v>1.1900000000000001E-4</v>
      </c>
      <c r="F3605" s="55">
        <f t="shared" si="399"/>
        <v>2.87692307692308E-5</v>
      </c>
      <c r="G3605" s="57">
        <f t="shared" si="400"/>
        <v>2.8769230769230802E-6</v>
      </c>
      <c r="H3605" s="4">
        <f t="shared" si="401"/>
        <v>4.5769230769230816E-7</v>
      </c>
      <c r="I3605">
        <v>3751000</v>
      </c>
      <c r="J3605">
        <f t="shared" si="403"/>
        <v>0.93795777792588642</v>
      </c>
      <c r="K3605" s="50">
        <f t="shared" si="404"/>
        <v>7150.6637357326863</v>
      </c>
      <c r="L3605" s="53">
        <f t="shared" si="402"/>
        <v>60.363186014367436</v>
      </c>
      <c r="M3605">
        <v>86.9</v>
      </c>
      <c r="N3605">
        <v>402</v>
      </c>
      <c r="O3605">
        <v>399</v>
      </c>
      <c r="P3605">
        <v>21.03</v>
      </c>
      <c r="Q3605">
        <v>105.85</v>
      </c>
      <c r="R3605" s="7">
        <v>0.99075000000000002</v>
      </c>
      <c r="S3605" s="8">
        <v>2888000</v>
      </c>
      <c r="T3605">
        <v>6</v>
      </c>
      <c r="U3605" s="9">
        <v>45.753999999999998</v>
      </c>
      <c r="V3605" s="9">
        <v>45.569000000000003</v>
      </c>
      <c r="W3605" s="9">
        <v>42.100999999999999</v>
      </c>
      <c r="X3605" s="9">
        <v>45.494999999999997</v>
      </c>
      <c r="Y3605" s="9">
        <v>47.072000000000003</v>
      </c>
    </row>
    <row r="3606" spans="1:25" hidden="1" x14ac:dyDescent="0.3">
      <c r="A3606" t="s">
        <v>3885</v>
      </c>
      <c r="B3606" t="s">
        <v>3886</v>
      </c>
      <c r="C3606" t="s">
        <v>3895</v>
      </c>
      <c r="D3606" t="s">
        <v>369</v>
      </c>
      <c r="E3606" s="52">
        <f>Transportation!E3606/1000000</f>
        <v>1.4400000000000001E-5</v>
      </c>
      <c r="F3606" s="55">
        <f t="shared" si="399"/>
        <v>3.4813186813186851E-6</v>
      </c>
      <c r="G3606" s="57">
        <f t="shared" si="400"/>
        <v>3.4813186813186851E-7</v>
      </c>
      <c r="H3606" s="4">
        <f t="shared" si="401"/>
        <v>5.5384615384615442E-8</v>
      </c>
      <c r="I3606">
        <v>111700</v>
      </c>
      <c r="J3606">
        <f t="shared" si="403"/>
        <v>3.8114717994628471</v>
      </c>
      <c r="K3606" s="50">
        <f t="shared" si="404"/>
        <v>212.93765376735297</v>
      </c>
      <c r="L3606" s="53">
        <f t="shared" si="402"/>
        <v>7.3044527614024455</v>
      </c>
      <c r="M3606">
        <v>6.0200000000000005</v>
      </c>
      <c r="N3606">
        <v>45.5</v>
      </c>
      <c r="O3606">
        <v>399</v>
      </c>
      <c r="P3606">
        <v>20.95</v>
      </c>
      <c r="Q3606">
        <v>106.32</v>
      </c>
      <c r="R3606" s="7">
        <v>8.76</v>
      </c>
      <c r="S3606" s="8">
        <v>361500</v>
      </c>
      <c r="T3606">
        <v>2</v>
      </c>
      <c r="U3606" s="9">
        <v>46.371000000000002</v>
      </c>
      <c r="V3606" s="9">
        <v>46.595999999999997</v>
      </c>
      <c r="W3606" s="9">
        <v>46.350999999999999</v>
      </c>
      <c r="X3606" s="9">
        <v>47.631999999999998</v>
      </c>
      <c r="Y3606" s="9">
        <v>48.911999999999999</v>
      </c>
    </row>
    <row r="3607" spans="1:25" hidden="1" x14ac:dyDescent="0.3">
      <c r="A3607" t="s">
        <v>3885</v>
      </c>
      <c r="B3607" t="s">
        <v>3886</v>
      </c>
      <c r="C3607" t="s">
        <v>3896</v>
      </c>
      <c r="D3607" t="s">
        <v>369</v>
      </c>
      <c r="E3607" s="52">
        <f>Transportation!E3607/1000000</f>
        <v>5.7900000000000005E-5</v>
      </c>
      <c r="F3607" s="55">
        <f t="shared" si="399"/>
        <v>1.3997802197802214E-5</v>
      </c>
      <c r="G3607" s="57">
        <f t="shared" si="400"/>
        <v>1.3997802197802214E-6</v>
      </c>
      <c r="H3607" s="4">
        <f t="shared" si="401"/>
        <v>2.2269230769230792E-7</v>
      </c>
      <c r="I3607">
        <v>1676000</v>
      </c>
      <c r="J3607">
        <f t="shared" si="403"/>
        <v>1.0213813917064438</v>
      </c>
      <c r="K3607" s="50">
        <f t="shared" si="404"/>
        <v>3195.0179741636848</v>
      </c>
      <c r="L3607" s="53">
        <f t="shared" si="402"/>
        <v>29.369987144805663</v>
      </c>
      <c r="M3607">
        <v>55.900000000000006</v>
      </c>
      <c r="N3607">
        <v>224</v>
      </c>
      <c r="O3607">
        <v>491</v>
      </c>
      <c r="P3607">
        <v>20.86</v>
      </c>
      <c r="Q3607">
        <v>106.66</v>
      </c>
      <c r="R3607" s="7">
        <v>2.1905999999999999</v>
      </c>
      <c r="S3607" s="8">
        <v>997220</v>
      </c>
      <c r="T3607">
        <v>5</v>
      </c>
      <c r="U3607" s="9">
        <v>43.853999999999999</v>
      </c>
      <c r="V3607" s="9">
        <v>43.640999999999998</v>
      </c>
      <c r="W3607" s="9">
        <v>42.872999999999998</v>
      </c>
      <c r="X3607" s="9">
        <v>43.484000000000002</v>
      </c>
      <c r="Y3607" s="9">
        <v>43.869</v>
      </c>
    </row>
    <row r="3608" spans="1:25" hidden="1" x14ac:dyDescent="0.3">
      <c r="A3608" t="s">
        <v>3885</v>
      </c>
      <c r="B3608" t="s">
        <v>3886</v>
      </c>
      <c r="C3608" t="s">
        <v>3897</v>
      </c>
      <c r="D3608" t="s">
        <v>369</v>
      </c>
      <c r="E3608" s="52">
        <f>Transportation!E3608/1000000</f>
        <v>8.6900000000000012E-5</v>
      </c>
      <c r="F3608" s="55">
        <f t="shared" si="399"/>
        <v>2.1008791208791233E-5</v>
      </c>
      <c r="G3608" s="57">
        <f t="shared" si="400"/>
        <v>2.1008791208791234E-6</v>
      </c>
      <c r="H3608" s="4">
        <f t="shared" si="401"/>
        <v>3.3423076923076961E-7</v>
      </c>
      <c r="I3608">
        <v>4619000</v>
      </c>
      <c r="J3608">
        <f t="shared" si="403"/>
        <v>0.55623102132496216</v>
      </c>
      <c r="K3608" s="50">
        <f t="shared" si="404"/>
        <v>8805.3627820179354</v>
      </c>
      <c r="L3608" s="53">
        <f t="shared" si="402"/>
        <v>44.08034340040782</v>
      </c>
      <c r="M3608">
        <v>243</v>
      </c>
      <c r="N3608">
        <v>296</v>
      </c>
      <c r="O3608">
        <v>399</v>
      </c>
      <c r="P3608">
        <v>10.83</v>
      </c>
      <c r="Q3608">
        <v>106.71</v>
      </c>
      <c r="R3608" s="7">
        <v>1.3461000000000001</v>
      </c>
      <c r="S3608" s="8">
        <v>6001400</v>
      </c>
      <c r="T3608">
        <v>12</v>
      </c>
      <c r="U3608" s="9">
        <v>20.084</v>
      </c>
      <c r="V3608" s="9">
        <v>20.463000000000001</v>
      </c>
      <c r="W3608" s="9">
        <v>17.600000000000001</v>
      </c>
      <c r="X3608" s="9">
        <v>20.271999999999998</v>
      </c>
      <c r="Y3608" s="9">
        <v>22.388000000000002</v>
      </c>
    </row>
    <row r="3609" spans="1:25" hidden="1" x14ac:dyDescent="0.3">
      <c r="A3609" t="s">
        <v>3885</v>
      </c>
      <c r="B3609" t="s">
        <v>3886</v>
      </c>
      <c r="C3609" t="s">
        <v>3898</v>
      </c>
      <c r="D3609" t="s">
        <v>369</v>
      </c>
      <c r="E3609" s="52">
        <f>Transportation!E3609/1000000</f>
        <v>8.210000000000001E-6</v>
      </c>
      <c r="F3609" s="55">
        <f t="shared" si="399"/>
        <v>1.984835164835167E-6</v>
      </c>
      <c r="G3609" s="57">
        <f t="shared" si="400"/>
        <v>1.9848351648351672E-7</v>
      </c>
      <c r="H3609" s="4">
        <f t="shared" si="401"/>
        <v>3.1576923076923109E-8</v>
      </c>
      <c r="I3609">
        <v>159200</v>
      </c>
      <c r="J3609">
        <f t="shared" si="403"/>
        <v>1.5246967886306533</v>
      </c>
      <c r="K3609" s="50">
        <f t="shared" si="404"/>
        <v>303.48858083941445</v>
      </c>
      <c r="L3609" s="53">
        <f t="shared" si="402"/>
        <v>4.1645525813273663</v>
      </c>
      <c r="M3609">
        <v>8.18</v>
      </c>
      <c r="N3609">
        <v>55.7</v>
      </c>
      <c r="O3609">
        <v>937</v>
      </c>
      <c r="P3609">
        <v>20.97</v>
      </c>
      <c r="Q3609">
        <v>107.1</v>
      </c>
      <c r="R3609" s="7">
        <v>16.832000000000001</v>
      </c>
      <c r="S3609">
        <v>78485</v>
      </c>
      <c r="T3609">
        <v>2</v>
      </c>
      <c r="U3609" s="9">
        <v>32.42</v>
      </c>
      <c r="V3609" s="9">
        <v>12.807</v>
      </c>
      <c r="W3609" s="9">
        <v>32.42</v>
      </c>
      <c r="X3609" s="9">
        <v>32.42</v>
      </c>
      <c r="Y3609" s="9">
        <v>32.42</v>
      </c>
    </row>
    <row r="3610" spans="1:25" hidden="1" x14ac:dyDescent="0.3">
      <c r="A3610" t="s">
        <v>3885</v>
      </c>
      <c r="B3610" t="s">
        <v>3886</v>
      </c>
      <c r="C3610" t="s">
        <v>3899</v>
      </c>
      <c r="D3610" t="s">
        <v>369</v>
      </c>
      <c r="E3610" s="52">
        <f>Transportation!E3610/1000000</f>
        <v>1.1200000000000001E-5</v>
      </c>
      <c r="F3610" s="55">
        <f t="shared" si="399"/>
        <v>2.7076923076923106E-6</v>
      </c>
      <c r="G3610" s="57">
        <f t="shared" si="400"/>
        <v>2.7076923076923106E-7</v>
      </c>
      <c r="H3610" s="4">
        <f t="shared" si="401"/>
        <v>4.307692307692312E-8</v>
      </c>
      <c r="I3610">
        <v>233800</v>
      </c>
      <c r="J3610">
        <f t="shared" si="403"/>
        <v>1.4163053892215571</v>
      </c>
      <c r="K3610" s="50">
        <f t="shared" si="404"/>
        <v>445.70119472522049</v>
      </c>
      <c r="L3610" s="53">
        <f t="shared" si="402"/>
        <v>5.6812410366463473</v>
      </c>
      <c r="M3610">
        <v>29</v>
      </c>
      <c r="N3610">
        <v>43.400000000000006</v>
      </c>
      <c r="O3610">
        <v>533</v>
      </c>
      <c r="P3610">
        <v>16.48</v>
      </c>
      <c r="Q3610">
        <v>107.58</v>
      </c>
      <c r="R3610" s="7">
        <v>12.287000000000001</v>
      </c>
      <c r="S3610" s="8">
        <v>516340</v>
      </c>
      <c r="T3610">
        <v>4</v>
      </c>
      <c r="U3610" s="9">
        <v>16.59</v>
      </c>
      <c r="V3610" s="9">
        <v>16.594999999999999</v>
      </c>
      <c r="W3610" s="9">
        <v>16.571000000000002</v>
      </c>
      <c r="X3610" s="9">
        <v>16.817</v>
      </c>
      <c r="Y3610" s="9">
        <v>17.16</v>
      </c>
    </row>
    <row r="3611" spans="1:25" hidden="1" x14ac:dyDescent="0.3">
      <c r="A3611" t="s">
        <v>3885</v>
      </c>
      <c r="B3611" t="s">
        <v>3886</v>
      </c>
      <c r="C3611" t="s">
        <v>3900</v>
      </c>
      <c r="D3611" t="s">
        <v>369</v>
      </c>
      <c r="E3611" s="52">
        <f>Transportation!E3611/1000000</f>
        <v>1.6200000000000001E-5</v>
      </c>
      <c r="F3611" s="55">
        <f t="shared" si="399"/>
        <v>3.9164835164835207E-6</v>
      </c>
      <c r="G3611" s="57">
        <f t="shared" si="400"/>
        <v>3.916483516483521E-7</v>
      </c>
      <c r="H3611" s="4">
        <f t="shared" si="401"/>
        <v>6.2307692307692367E-8</v>
      </c>
      <c r="I3611">
        <v>191500</v>
      </c>
      <c r="J3611">
        <f t="shared" si="403"/>
        <v>2.5010917754569189</v>
      </c>
      <c r="K3611" s="50">
        <f t="shared" si="404"/>
        <v>365.06321124841622</v>
      </c>
      <c r="L3611" s="53">
        <f t="shared" si="402"/>
        <v>8.2175093565777502</v>
      </c>
      <c r="M3611">
        <v>12.700000000000001</v>
      </c>
      <c r="N3611">
        <v>53.7</v>
      </c>
      <c r="O3611">
        <v>445</v>
      </c>
      <c r="P3611">
        <v>10.39</v>
      </c>
      <c r="Q3611">
        <v>105.43</v>
      </c>
      <c r="R3611" s="7">
        <v>8.2836999999999996</v>
      </c>
      <c r="S3611" s="8">
        <v>370080</v>
      </c>
      <c r="T3611">
        <v>2</v>
      </c>
      <c r="U3611" s="9">
        <v>13.94</v>
      </c>
      <c r="V3611" s="9">
        <v>14.093</v>
      </c>
      <c r="W3611" s="9">
        <v>13.898999999999999</v>
      </c>
      <c r="X3611" s="9">
        <v>14.396000000000001</v>
      </c>
      <c r="Y3611" s="9">
        <v>14.893000000000001</v>
      </c>
    </row>
    <row r="3612" spans="1:25" hidden="1" x14ac:dyDescent="0.3">
      <c r="A3612" t="s">
        <v>3885</v>
      </c>
      <c r="B3612" t="s">
        <v>3886</v>
      </c>
      <c r="C3612" t="s">
        <v>3901</v>
      </c>
      <c r="D3612" t="s">
        <v>369</v>
      </c>
      <c r="E3612" s="52">
        <f>Transportation!E3612/1000000</f>
        <v>7.0099999999999998E-6</v>
      </c>
      <c r="F3612" s="55">
        <f t="shared" si="399"/>
        <v>1.6947252747252765E-6</v>
      </c>
      <c r="G3612" s="57">
        <f t="shared" si="400"/>
        <v>1.6947252747252766E-7</v>
      </c>
      <c r="H3612" s="4">
        <f t="shared" si="401"/>
        <v>2.6961538461538487E-8</v>
      </c>
      <c r="I3612">
        <v>104600</v>
      </c>
      <c r="J3612">
        <f t="shared" si="403"/>
        <v>1.9813888981835563</v>
      </c>
      <c r="K3612" s="50">
        <f t="shared" si="404"/>
        <v>199.40267308921327</v>
      </c>
      <c r="L3612" s="53">
        <f t="shared" si="402"/>
        <v>3.5558481845438297</v>
      </c>
      <c r="M3612">
        <v>12.9</v>
      </c>
      <c r="N3612">
        <v>29.1</v>
      </c>
      <c r="O3612">
        <v>571</v>
      </c>
      <c r="P3612">
        <v>10.37</v>
      </c>
      <c r="Q3612">
        <v>106.36</v>
      </c>
      <c r="R3612" s="7">
        <v>19.614999999999998</v>
      </c>
      <c r="S3612" s="8">
        <v>225750</v>
      </c>
      <c r="T3612">
        <v>1</v>
      </c>
      <c r="U3612" s="9">
        <v>16.227</v>
      </c>
      <c r="V3612" s="9">
        <v>16.227</v>
      </c>
      <c r="W3612" s="9">
        <v>16.227</v>
      </c>
      <c r="X3612" s="9">
        <v>16.227</v>
      </c>
      <c r="Y3612" s="9">
        <v>16.227</v>
      </c>
    </row>
    <row r="3613" spans="1:25" hidden="1" x14ac:dyDescent="0.3">
      <c r="A3613" t="s">
        <v>3885</v>
      </c>
      <c r="B3613" t="s">
        <v>3886</v>
      </c>
      <c r="C3613" t="s">
        <v>3902</v>
      </c>
      <c r="D3613" t="s">
        <v>369</v>
      </c>
      <c r="E3613" s="52">
        <f>Transportation!E3613/1000000</f>
        <v>1.3300000000000001E-5</v>
      </c>
      <c r="F3613" s="55">
        <f t="shared" si="399"/>
        <v>3.215384615384619E-6</v>
      </c>
      <c r="G3613" s="57">
        <f t="shared" si="400"/>
        <v>3.215384615384619E-7</v>
      </c>
      <c r="H3613" s="4">
        <f t="shared" si="401"/>
        <v>5.115384615384621E-8</v>
      </c>
      <c r="I3613">
        <v>160400</v>
      </c>
      <c r="J3613">
        <f t="shared" si="403"/>
        <v>2.4514930642144641</v>
      </c>
      <c r="K3613" s="50">
        <f t="shared" si="404"/>
        <v>305.77618320755073</v>
      </c>
      <c r="L3613" s="53">
        <f t="shared" si="402"/>
        <v>6.746473731017538</v>
      </c>
      <c r="M3613">
        <v>13.600000000000001</v>
      </c>
      <c r="N3613">
        <v>43.6</v>
      </c>
      <c r="O3613">
        <v>409</v>
      </c>
      <c r="P3613">
        <v>20.440000000000001</v>
      </c>
      <c r="Q3613">
        <v>106.18</v>
      </c>
      <c r="R3613" s="7">
        <v>9.3939000000000004</v>
      </c>
      <c r="S3613" s="8">
        <v>448380</v>
      </c>
      <c r="T3613">
        <v>2</v>
      </c>
      <c r="U3613" s="9">
        <v>43.732999999999997</v>
      </c>
      <c r="V3613" s="9">
        <v>43.728000000000002</v>
      </c>
      <c r="W3613" s="9">
        <v>43.643000000000001</v>
      </c>
      <c r="X3613" s="9">
        <v>43.688000000000002</v>
      </c>
      <c r="Y3613" s="9">
        <v>43.732999999999997</v>
      </c>
    </row>
    <row r="3614" spans="1:25" hidden="1" x14ac:dyDescent="0.3">
      <c r="A3614" t="s">
        <v>3885</v>
      </c>
      <c r="B3614" t="s">
        <v>3886</v>
      </c>
      <c r="C3614" t="s">
        <v>3903</v>
      </c>
      <c r="D3614" t="s">
        <v>369</v>
      </c>
      <c r="E3614" s="52">
        <f>Transportation!E3614/1000000</f>
        <v>8.0099999999999995E-6</v>
      </c>
      <c r="F3614" s="55">
        <f t="shared" si="399"/>
        <v>1.9364835164835185E-6</v>
      </c>
      <c r="G3614" s="57">
        <f t="shared" si="400"/>
        <v>1.9364835164835183E-7</v>
      </c>
      <c r="H3614" s="4">
        <f t="shared" si="401"/>
        <v>3.0807692307692336E-8</v>
      </c>
      <c r="I3614">
        <v>261100</v>
      </c>
      <c r="J3614">
        <f t="shared" si="403"/>
        <v>0.90700365281501349</v>
      </c>
      <c r="K3614" s="50">
        <f t="shared" si="404"/>
        <v>497.74414860032107</v>
      </c>
      <c r="L3614" s="53">
        <f t="shared" si="402"/>
        <v>4.0631018485301107</v>
      </c>
      <c r="M3614">
        <v>16.100000000000001</v>
      </c>
      <c r="N3614">
        <v>65</v>
      </c>
      <c r="O3614">
        <v>1290</v>
      </c>
      <c r="P3614">
        <v>12.25</v>
      </c>
      <c r="Q3614">
        <v>109.19</v>
      </c>
      <c r="R3614" s="7">
        <v>19.861000000000001</v>
      </c>
      <c r="S3614" s="8">
        <v>280320</v>
      </c>
      <c r="T3614">
        <v>2</v>
      </c>
      <c r="U3614" s="9">
        <v>12.698</v>
      </c>
      <c r="V3614" s="9">
        <v>12.225</v>
      </c>
      <c r="W3614" s="9">
        <v>12.698</v>
      </c>
      <c r="X3614" s="9">
        <v>12.698</v>
      </c>
      <c r="Y3614" s="9">
        <v>12.698</v>
      </c>
    </row>
    <row r="3615" spans="1:25" hidden="1" x14ac:dyDescent="0.3">
      <c r="A3615" t="s">
        <v>3885</v>
      </c>
      <c r="B3615" t="s">
        <v>3886</v>
      </c>
      <c r="C3615" t="s">
        <v>3904</v>
      </c>
      <c r="D3615" t="s">
        <v>369</v>
      </c>
      <c r="E3615" s="52">
        <f>Transportation!E3615/1000000</f>
        <v>7.6699999999999994E-6</v>
      </c>
      <c r="F3615" s="55">
        <f t="shared" si="399"/>
        <v>1.8542857142857161E-6</v>
      </c>
      <c r="G3615" s="57">
        <f t="shared" si="400"/>
        <v>1.8542857142857161E-7</v>
      </c>
      <c r="H3615" s="4">
        <f t="shared" si="401"/>
        <v>2.9500000000000026E-8</v>
      </c>
      <c r="I3615">
        <v>141400</v>
      </c>
      <c r="J3615">
        <f t="shared" si="403"/>
        <v>1.6037229579207919</v>
      </c>
      <c r="K3615" s="50">
        <f t="shared" si="404"/>
        <v>269.55581237872616</v>
      </c>
      <c r="L3615" s="53">
        <f t="shared" si="402"/>
        <v>3.8906356027747742</v>
      </c>
      <c r="M3615">
        <v>30.1</v>
      </c>
      <c r="N3615">
        <v>25.8</v>
      </c>
      <c r="O3615">
        <v>448</v>
      </c>
      <c r="P3615">
        <v>10.95</v>
      </c>
      <c r="Q3615">
        <v>108.1</v>
      </c>
      <c r="R3615" s="7">
        <v>17.382999999999999</v>
      </c>
      <c r="S3615" s="8">
        <v>218340</v>
      </c>
      <c r="T3615">
        <v>2</v>
      </c>
      <c r="U3615" s="9">
        <v>14.135999999999999</v>
      </c>
      <c r="V3615" s="9">
        <v>14.163</v>
      </c>
      <c r="W3615" s="9">
        <v>14.048</v>
      </c>
      <c r="X3615" s="9">
        <v>14.173</v>
      </c>
      <c r="Y3615" s="9">
        <v>14.297000000000001</v>
      </c>
    </row>
    <row r="3616" spans="1:25" hidden="1" x14ac:dyDescent="0.3">
      <c r="A3616" t="s">
        <v>3885</v>
      </c>
      <c r="B3616" t="s">
        <v>3886</v>
      </c>
      <c r="C3616" t="s">
        <v>3905</v>
      </c>
      <c r="D3616" t="s">
        <v>369</v>
      </c>
      <c r="E3616" s="52">
        <f>Transportation!E3616/1000000</f>
        <v>1.59E-5</v>
      </c>
      <c r="F3616" s="55">
        <f t="shared" si="399"/>
        <v>3.8439560439560476E-6</v>
      </c>
      <c r="G3616" s="57">
        <f t="shared" si="400"/>
        <v>3.843956043956048E-7</v>
      </c>
      <c r="H3616" s="4">
        <f t="shared" si="401"/>
        <v>6.1153846153846214E-8</v>
      </c>
      <c r="I3616">
        <v>102000</v>
      </c>
      <c r="J3616">
        <f t="shared" si="403"/>
        <v>4.6087202205882356</v>
      </c>
      <c r="K3616" s="50">
        <f t="shared" si="404"/>
        <v>194.44620129158463</v>
      </c>
      <c r="L3616" s="53">
        <f t="shared" si="402"/>
        <v>8.0653332573818677</v>
      </c>
      <c r="M3616">
        <v>9.9</v>
      </c>
      <c r="N3616">
        <v>32.4</v>
      </c>
      <c r="O3616">
        <v>281</v>
      </c>
      <c r="P3616">
        <v>13.99</v>
      </c>
      <c r="Q3616">
        <v>108</v>
      </c>
      <c r="R3616" s="7">
        <v>8.68</v>
      </c>
      <c r="S3616" s="8">
        <v>219940</v>
      </c>
      <c r="T3616">
        <v>4</v>
      </c>
      <c r="U3616" s="9">
        <v>11.4</v>
      </c>
      <c r="V3616" s="9">
        <v>11.429</v>
      </c>
      <c r="W3616" s="9">
        <v>11.233000000000001</v>
      </c>
      <c r="X3616" s="9">
        <v>11.512</v>
      </c>
      <c r="Y3616" s="9">
        <v>11.587999999999999</v>
      </c>
    </row>
    <row r="3617" spans="1:25" hidden="1" x14ac:dyDescent="0.3">
      <c r="A3617" t="s">
        <v>3885</v>
      </c>
      <c r="B3617" t="s">
        <v>3886</v>
      </c>
      <c r="C3617" t="s">
        <v>3906</v>
      </c>
      <c r="D3617" t="s">
        <v>369</v>
      </c>
      <c r="E3617" s="52">
        <f>Transportation!E3617/1000000</f>
        <v>1.4700000000000002E-5</v>
      </c>
      <c r="F3617" s="55">
        <f t="shared" si="399"/>
        <v>3.5538461538461577E-6</v>
      </c>
      <c r="G3617" s="57">
        <f t="shared" si="400"/>
        <v>3.5538461538461581E-7</v>
      </c>
      <c r="H3617" s="4">
        <f t="shared" si="401"/>
        <v>5.6538461538461602E-8</v>
      </c>
      <c r="I3617">
        <v>218500</v>
      </c>
      <c r="J3617">
        <f t="shared" si="403"/>
        <v>1.9890664187643021</v>
      </c>
      <c r="K3617" s="50">
        <f t="shared" si="404"/>
        <v>416.53426453148279</v>
      </c>
      <c r="L3617" s="53">
        <f t="shared" si="402"/>
        <v>7.4566288605983289</v>
      </c>
      <c r="M3617">
        <v>8.39</v>
      </c>
      <c r="N3617">
        <v>75.400000000000006</v>
      </c>
      <c r="O3617">
        <v>797</v>
      </c>
      <c r="P3617">
        <v>13.77</v>
      </c>
      <c r="Q3617">
        <v>109.21</v>
      </c>
      <c r="R3617" s="7">
        <v>10.56</v>
      </c>
      <c r="S3617">
        <v>69532</v>
      </c>
      <c r="T3617">
        <v>2</v>
      </c>
      <c r="U3617" s="9">
        <v>12.949</v>
      </c>
      <c r="V3617" s="9">
        <v>1.3612</v>
      </c>
      <c r="W3617" s="9">
        <v>12.949</v>
      </c>
      <c r="X3617" s="9">
        <v>12.949</v>
      </c>
      <c r="Y3617" s="9">
        <v>12.949</v>
      </c>
    </row>
    <row r="3618" spans="1:25" hidden="1" x14ac:dyDescent="0.3">
      <c r="A3618" t="s">
        <v>3885</v>
      </c>
      <c r="B3618" t="s">
        <v>3886</v>
      </c>
      <c r="C3618" t="s">
        <v>3907</v>
      </c>
      <c r="D3618" t="s">
        <v>369</v>
      </c>
      <c r="E3618" s="52">
        <f>Transportation!E3618/1000000</f>
        <v>1.45E-5</v>
      </c>
      <c r="F3618" s="55">
        <f t="shared" si="399"/>
        <v>3.5054945054945093E-6</v>
      </c>
      <c r="G3618" s="57">
        <f t="shared" si="400"/>
        <v>3.5054945054945094E-7</v>
      </c>
      <c r="H3618" s="4">
        <f t="shared" si="401"/>
        <v>5.5769230769230822E-8</v>
      </c>
      <c r="I3618">
        <v>174700</v>
      </c>
      <c r="J3618">
        <f t="shared" si="403"/>
        <v>2.4539092014882655</v>
      </c>
      <c r="K3618" s="50">
        <f t="shared" si="404"/>
        <v>333.03677809450818</v>
      </c>
      <c r="L3618" s="53">
        <f t="shared" si="402"/>
        <v>7.3551781278010724</v>
      </c>
      <c r="M3618">
        <v>11</v>
      </c>
      <c r="N3618">
        <v>52.7</v>
      </c>
      <c r="O3618">
        <v>490</v>
      </c>
      <c r="P3618">
        <v>10.01</v>
      </c>
      <c r="Q3618">
        <v>105.09</v>
      </c>
      <c r="R3618" s="7">
        <v>9.2867999999999995</v>
      </c>
      <c r="S3618" s="8">
        <v>272930</v>
      </c>
      <c r="T3618">
        <v>4</v>
      </c>
      <c r="U3618" s="9">
        <v>13.542999999999999</v>
      </c>
      <c r="V3618" s="9">
        <v>12.273</v>
      </c>
      <c r="W3618" s="9">
        <v>12.194000000000001</v>
      </c>
      <c r="X3618" s="9">
        <v>12.747999999999999</v>
      </c>
      <c r="Y3618" s="9">
        <v>13.648999999999999</v>
      </c>
    </row>
    <row r="3619" spans="1:25" hidden="1" x14ac:dyDescent="0.3">
      <c r="A3619" t="s">
        <v>3885</v>
      </c>
      <c r="B3619" t="s">
        <v>3886</v>
      </c>
      <c r="C3619" t="s">
        <v>3908</v>
      </c>
      <c r="D3619" t="s">
        <v>369</v>
      </c>
      <c r="E3619" s="52">
        <f>Transportation!E3619/1000000</f>
        <v>7.3100000000000003E-6</v>
      </c>
      <c r="F3619" s="55">
        <f t="shared" si="399"/>
        <v>1.7672527472527491E-6</v>
      </c>
      <c r="G3619" s="57">
        <f t="shared" si="400"/>
        <v>1.7672527472527493E-7</v>
      </c>
      <c r="H3619" s="4">
        <f t="shared" si="401"/>
        <v>2.8115384615384644E-8</v>
      </c>
      <c r="I3619">
        <v>114200</v>
      </c>
      <c r="J3619">
        <f t="shared" si="403"/>
        <v>1.8924946694395797</v>
      </c>
      <c r="K3619" s="50">
        <f t="shared" si="404"/>
        <v>217.70349203430359</v>
      </c>
      <c r="L3619" s="53">
        <f t="shared" si="402"/>
        <v>3.7080242837397135</v>
      </c>
      <c r="M3619">
        <v>9.4700000000000006</v>
      </c>
      <c r="N3619">
        <v>37.1</v>
      </c>
      <c r="O3619">
        <v>705</v>
      </c>
      <c r="P3619">
        <v>9.6</v>
      </c>
      <c r="Q3619">
        <v>105.97</v>
      </c>
      <c r="R3619" s="7">
        <v>18.998999999999999</v>
      </c>
      <c r="S3619" s="8">
        <v>193310</v>
      </c>
      <c r="T3619">
        <v>2</v>
      </c>
      <c r="U3619" s="9">
        <v>12.909000000000001</v>
      </c>
      <c r="V3619" s="9">
        <v>12.893000000000001</v>
      </c>
      <c r="W3619" s="9">
        <v>12.798</v>
      </c>
      <c r="X3619" s="9">
        <v>12.872999999999999</v>
      </c>
      <c r="Y3619" s="9">
        <v>12.949</v>
      </c>
    </row>
    <row r="3620" spans="1:25" hidden="1" x14ac:dyDescent="0.3">
      <c r="A3620" t="s">
        <v>3885</v>
      </c>
      <c r="B3620" t="s">
        <v>3886</v>
      </c>
      <c r="C3620" t="s">
        <v>3909</v>
      </c>
      <c r="D3620" t="s">
        <v>369</v>
      </c>
      <c r="E3620" s="52">
        <f>Transportation!E3620/1000000</f>
        <v>1.6500000000000001E-5</v>
      </c>
      <c r="F3620" s="55">
        <f t="shared" si="399"/>
        <v>3.9890109890109938E-6</v>
      </c>
      <c r="G3620" s="57">
        <f t="shared" si="400"/>
        <v>3.9890109890109934E-7</v>
      </c>
      <c r="H3620" s="4">
        <f t="shared" si="401"/>
        <v>6.3461538461538533E-8</v>
      </c>
      <c r="I3620">
        <v>154300</v>
      </c>
      <c r="J3620">
        <f t="shared" si="403"/>
        <v>3.1615598671419312</v>
      </c>
      <c r="K3620" s="50">
        <f t="shared" si="404"/>
        <v>294.14753783619125</v>
      </c>
      <c r="L3620" s="53">
        <f t="shared" si="402"/>
        <v>8.3696854557736344</v>
      </c>
      <c r="M3620">
        <v>9.25</v>
      </c>
      <c r="N3620">
        <v>50.7</v>
      </c>
      <c r="O3620">
        <v>390</v>
      </c>
      <c r="P3620">
        <v>21.57</v>
      </c>
      <c r="Q3620">
        <v>105.87</v>
      </c>
      <c r="R3620" s="7">
        <v>7.6951999999999998</v>
      </c>
      <c r="S3620" s="8">
        <v>153300</v>
      </c>
      <c r="T3620">
        <v>1</v>
      </c>
      <c r="U3620" s="9">
        <v>40.555</v>
      </c>
      <c r="V3620" s="9">
        <v>40.555</v>
      </c>
      <c r="W3620" s="9">
        <v>40.555</v>
      </c>
      <c r="X3620" s="9">
        <v>40.555</v>
      </c>
      <c r="Y3620" s="9">
        <v>40.555</v>
      </c>
    </row>
    <row r="3621" spans="1:25" hidden="1" x14ac:dyDescent="0.3">
      <c r="A3621" t="s">
        <v>3885</v>
      </c>
      <c r="B3621" t="s">
        <v>3886</v>
      </c>
      <c r="C3621" t="s">
        <v>3910</v>
      </c>
      <c r="D3621" t="s">
        <v>369</v>
      </c>
      <c r="E3621" s="52">
        <f>Transportation!E3621/1000000</f>
        <v>7.8399999999999995E-6</v>
      </c>
      <c r="F3621" s="55">
        <f t="shared" si="399"/>
        <v>1.8953846153846172E-6</v>
      </c>
      <c r="G3621" s="57">
        <f t="shared" si="400"/>
        <v>1.8953846153846172E-7</v>
      </c>
      <c r="H3621" s="4">
        <f t="shared" si="401"/>
        <v>3.0153846153846181E-8</v>
      </c>
      <c r="I3621">
        <v>130100</v>
      </c>
      <c r="J3621">
        <f t="shared" si="403"/>
        <v>1.7816490392006148</v>
      </c>
      <c r="K3621" s="50">
        <f t="shared" si="404"/>
        <v>248.01422341210943</v>
      </c>
      <c r="L3621" s="53">
        <f t="shared" si="402"/>
        <v>3.9768687256524426</v>
      </c>
      <c r="M3621">
        <v>12.3</v>
      </c>
      <c r="N3621">
        <v>37.1</v>
      </c>
      <c r="O3621">
        <v>646</v>
      </c>
      <c r="P3621">
        <v>19.82</v>
      </c>
      <c r="Q3621">
        <v>105.77</v>
      </c>
      <c r="R3621" s="7">
        <v>17.402000000000001</v>
      </c>
      <c r="S3621" s="8">
        <v>391170</v>
      </c>
      <c r="T3621">
        <v>2</v>
      </c>
      <c r="U3621" s="9">
        <v>35.889000000000003</v>
      </c>
      <c r="V3621" s="9">
        <v>35.966000000000001</v>
      </c>
      <c r="W3621" s="9">
        <v>35.886000000000003</v>
      </c>
      <c r="X3621" s="9">
        <v>36.805</v>
      </c>
      <c r="Y3621" s="9">
        <v>37.722999999999999</v>
      </c>
    </row>
    <row r="3622" spans="1:25" hidden="1" x14ac:dyDescent="0.3">
      <c r="A3622" t="s">
        <v>3885</v>
      </c>
      <c r="B3622" t="s">
        <v>3886</v>
      </c>
      <c r="C3622" t="s">
        <v>3911</v>
      </c>
      <c r="D3622" t="s">
        <v>369</v>
      </c>
      <c r="E3622" s="52">
        <f>Transportation!E3622/1000000</f>
        <v>3.0700000000000003E-6</v>
      </c>
      <c r="F3622" s="55">
        <f t="shared" si="399"/>
        <v>7.4219780219780298E-7</v>
      </c>
      <c r="G3622" s="57">
        <f t="shared" si="400"/>
        <v>7.4219780219780309E-8</v>
      </c>
      <c r="H3622" s="4">
        <f t="shared" si="401"/>
        <v>1.180769230769232E-8</v>
      </c>
      <c r="I3622">
        <v>163800</v>
      </c>
      <c r="J3622">
        <f t="shared" si="403"/>
        <v>0.55412516025641034</v>
      </c>
      <c r="K3622" s="50">
        <f t="shared" si="404"/>
        <v>312.25772325060353</v>
      </c>
      <c r="L3622" s="53">
        <f t="shared" si="402"/>
        <v>1.5572687484378824</v>
      </c>
      <c r="M3622">
        <v>56.400000000000006</v>
      </c>
      <c r="N3622">
        <v>21.8</v>
      </c>
      <c r="O3622">
        <v>943</v>
      </c>
      <c r="P3622">
        <v>18.690000000000001</v>
      </c>
      <c r="Q3622">
        <v>105.68</v>
      </c>
      <c r="R3622" s="7">
        <v>43.244999999999997</v>
      </c>
      <c r="S3622" s="8">
        <v>524280</v>
      </c>
      <c r="T3622">
        <v>4</v>
      </c>
      <c r="U3622" s="9">
        <v>29.442</v>
      </c>
      <c r="V3622" s="9">
        <v>29.847999999999999</v>
      </c>
      <c r="W3622" s="9">
        <v>27.231000000000002</v>
      </c>
      <c r="X3622" s="9">
        <v>29.577999999999999</v>
      </c>
      <c r="Y3622" s="9">
        <v>32.234999999999999</v>
      </c>
    </row>
    <row r="3623" spans="1:25" hidden="1" x14ac:dyDescent="0.3">
      <c r="A3623" t="s">
        <v>3885</v>
      </c>
      <c r="B3623" t="s">
        <v>3886</v>
      </c>
      <c r="C3623" t="s">
        <v>3912</v>
      </c>
      <c r="D3623" t="s">
        <v>369</v>
      </c>
      <c r="E3623" s="52">
        <f>Transportation!E3623/1000000</f>
        <v>5.7999999999999995E-6</v>
      </c>
      <c r="F3623" s="55">
        <f t="shared" si="399"/>
        <v>1.4021978021978035E-6</v>
      </c>
      <c r="G3623" s="57">
        <f t="shared" si="400"/>
        <v>1.4021978021978034E-7</v>
      </c>
      <c r="H3623" s="4">
        <f t="shared" si="401"/>
        <v>2.2307692307692326E-8</v>
      </c>
      <c r="I3623">
        <v>196800</v>
      </c>
      <c r="J3623">
        <f t="shared" si="403"/>
        <v>0.87133727134146333</v>
      </c>
      <c r="K3623" s="50">
        <f t="shared" si="404"/>
        <v>375.16678837435154</v>
      </c>
      <c r="L3623" s="53">
        <f t="shared" si="402"/>
        <v>2.9420712511204288</v>
      </c>
      <c r="M3623">
        <v>28</v>
      </c>
      <c r="N3623">
        <v>37.200000000000003</v>
      </c>
      <c r="O3623">
        <v>900</v>
      </c>
      <c r="P3623">
        <v>10.38</v>
      </c>
      <c r="Q3623">
        <v>107.1</v>
      </c>
      <c r="R3623" s="7">
        <v>24.184000000000001</v>
      </c>
      <c r="S3623">
        <v>0</v>
      </c>
      <c r="T3623">
        <v>4</v>
      </c>
      <c r="U3623" s="9" t="s">
        <v>3975</v>
      </c>
      <c r="V3623" s="9">
        <v>0</v>
      </c>
      <c r="W3623" s="9" t="s">
        <v>3975</v>
      </c>
      <c r="X3623" s="9" t="s">
        <v>3975</v>
      </c>
      <c r="Y3623" s="9" t="s">
        <v>3975</v>
      </c>
    </row>
    <row r="3624" spans="1:25" hidden="1" x14ac:dyDescent="0.3">
      <c r="A3624" t="s">
        <v>3913</v>
      </c>
      <c r="B3624" t="s">
        <v>3914</v>
      </c>
      <c r="C3624" t="s">
        <v>3915</v>
      </c>
      <c r="D3624" t="s">
        <v>108</v>
      </c>
      <c r="E3624" s="52">
        <f>Transportation!E3624/1000000</f>
        <v>8.42E-5</v>
      </c>
      <c r="F3624" s="55">
        <f t="shared" si="399"/>
        <v>2.0356043956043977E-5</v>
      </c>
      <c r="G3624" s="57">
        <f t="shared" si="400"/>
        <v>2.0356043956043978E-6</v>
      </c>
      <c r="H3624" s="4">
        <f t="shared" si="401"/>
        <v>3.2384615384615415E-7</v>
      </c>
      <c r="I3624">
        <v>1494000</v>
      </c>
      <c r="J3624">
        <f t="shared" si="403"/>
        <v>1.6662681224899598</v>
      </c>
      <c r="K3624" s="50">
        <f>I3624*CVDLBN</f>
        <v>4451.281638286925</v>
      </c>
      <c r="L3624" s="53">
        <f t="shared" si="402"/>
        <v>66.753258282921479</v>
      </c>
      <c r="M3624">
        <v>31.8</v>
      </c>
      <c r="N3624">
        <v>265</v>
      </c>
      <c r="O3624">
        <v>380</v>
      </c>
      <c r="P3624">
        <v>31.52</v>
      </c>
      <c r="Q3624">
        <v>34.47</v>
      </c>
      <c r="R3624" s="7">
        <v>1.4333</v>
      </c>
      <c r="S3624" s="8">
        <v>482090</v>
      </c>
      <c r="T3624">
        <v>3</v>
      </c>
      <c r="U3624" s="9">
        <v>23.266999999999999</v>
      </c>
      <c r="V3624" s="9">
        <v>4.6712999999999996</v>
      </c>
      <c r="W3624" s="9">
        <v>23.248999999999999</v>
      </c>
      <c r="X3624" s="9">
        <v>23.271999999999998</v>
      </c>
      <c r="Y3624" s="9">
        <v>23.295999999999999</v>
      </c>
    </row>
    <row r="3625" spans="1:25" hidden="1" x14ac:dyDescent="0.3">
      <c r="A3625" t="s">
        <v>3913</v>
      </c>
      <c r="B3625" t="s">
        <v>3914</v>
      </c>
      <c r="C3625" t="s">
        <v>3916</v>
      </c>
      <c r="D3625" t="s">
        <v>108</v>
      </c>
      <c r="E3625" s="52">
        <f>Transportation!E3625/1000000</f>
        <v>7.9200000000000004E-6</v>
      </c>
      <c r="F3625" s="55">
        <f t="shared" si="399"/>
        <v>1.9147252747252767E-6</v>
      </c>
      <c r="G3625" s="57">
        <f t="shared" si="400"/>
        <v>1.9147252747252769E-7</v>
      </c>
      <c r="H3625" s="4">
        <f t="shared" si="401"/>
        <v>3.0461538461538489E-8</v>
      </c>
      <c r="I3625">
        <v>129500</v>
      </c>
      <c r="J3625">
        <f t="shared" si="403"/>
        <v>1.8081681081081082</v>
      </c>
      <c r="K3625" s="50">
        <f>I3625*CVDLBN</f>
        <v>385.83733076181852</v>
      </c>
      <c r="L3625" s="53">
        <f t="shared" si="402"/>
        <v>6.2789288076097174</v>
      </c>
      <c r="M3625">
        <v>10.3</v>
      </c>
      <c r="N3625">
        <v>40.300000000000004</v>
      </c>
      <c r="O3625">
        <v>662</v>
      </c>
      <c r="P3625">
        <v>31.53</v>
      </c>
      <c r="Q3625">
        <v>35.1</v>
      </c>
      <c r="R3625" s="7">
        <v>16.423999999999999</v>
      </c>
      <c r="S3625" s="8">
        <v>112840</v>
      </c>
      <c r="T3625">
        <v>2</v>
      </c>
      <c r="U3625" s="9">
        <v>22.2</v>
      </c>
      <c r="V3625" s="9">
        <v>22.244</v>
      </c>
      <c r="W3625" s="9">
        <v>21.861000000000001</v>
      </c>
      <c r="X3625" s="9">
        <v>22.292000000000002</v>
      </c>
      <c r="Y3625" s="9">
        <v>22.722999999999999</v>
      </c>
    </row>
    <row r="3626" spans="1:25" hidden="1" x14ac:dyDescent="0.3">
      <c r="A3626" t="s">
        <v>3913</v>
      </c>
      <c r="B3626" t="s">
        <v>3914</v>
      </c>
      <c r="C3626" t="s">
        <v>3917</v>
      </c>
      <c r="D3626" t="s">
        <v>108</v>
      </c>
      <c r="E3626" s="52">
        <f>Transportation!E3626/1000000</f>
        <v>4.4299999999999999E-6</v>
      </c>
      <c r="F3626" s="55">
        <f t="shared" si="399"/>
        <v>1.0709890109890121E-6</v>
      </c>
      <c r="G3626" s="57">
        <f t="shared" si="400"/>
        <v>1.070989010989012E-7</v>
      </c>
      <c r="H3626" s="4">
        <f t="shared" si="401"/>
        <v>1.7038461538461556E-8</v>
      </c>
      <c r="I3626">
        <v>135000</v>
      </c>
      <c r="J3626">
        <f t="shared" si="403"/>
        <v>0.97018230555555562</v>
      </c>
      <c r="K3626" s="50">
        <f>I3626*CVDLBN</f>
        <v>402.22424442351735</v>
      </c>
      <c r="L3626" s="53">
        <f t="shared" si="402"/>
        <v>3.5120776032463445</v>
      </c>
      <c r="M3626">
        <v>11.600000000000001</v>
      </c>
      <c r="N3626">
        <v>39.6</v>
      </c>
      <c r="O3626">
        <v>1320</v>
      </c>
      <c r="P3626">
        <v>31.34</v>
      </c>
      <c r="Q3626">
        <v>34.31</v>
      </c>
      <c r="R3626" s="7">
        <v>33.353000000000002</v>
      </c>
      <c r="S3626" s="8">
        <v>326180</v>
      </c>
      <c r="T3626">
        <v>2</v>
      </c>
      <c r="U3626" s="9">
        <v>23.614000000000001</v>
      </c>
      <c r="V3626" s="9">
        <v>23.088000000000001</v>
      </c>
      <c r="W3626" s="9">
        <v>21.428000000000001</v>
      </c>
      <c r="X3626" s="9">
        <v>22.672000000000001</v>
      </c>
      <c r="Y3626" s="9">
        <v>23.916</v>
      </c>
    </row>
    <row r="3627" spans="1:25" hidden="1" x14ac:dyDescent="0.3">
      <c r="A3627" t="s">
        <v>3913</v>
      </c>
      <c r="B3627" t="s">
        <v>3914</v>
      </c>
      <c r="C3627" t="s">
        <v>3918</v>
      </c>
      <c r="D3627" t="s">
        <v>108</v>
      </c>
      <c r="E3627" s="52">
        <f>Transportation!E3627/1000000</f>
        <v>6.0600000000000004E-6</v>
      </c>
      <c r="F3627" s="55">
        <f t="shared" si="399"/>
        <v>1.4650549450549467E-6</v>
      </c>
      <c r="G3627" s="57">
        <f t="shared" si="400"/>
        <v>1.4650549450549467E-7</v>
      </c>
      <c r="H3627" s="4">
        <f t="shared" si="401"/>
        <v>2.3307692307692332E-8</v>
      </c>
      <c r="I3627">
        <v>106000</v>
      </c>
      <c r="J3627">
        <f t="shared" si="403"/>
        <v>1.6902469103773585</v>
      </c>
      <c r="K3627" s="50">
        <f>I3627*CVDLBN</f>
        <v>315.82051784365063</v>
      </c>
      <c r="L3627" s="53">
        <f t="shared" si="402"/>
        <v>4.8043318906710706</v>
      </c>
      <c r="M3627">
        <v>27.8</v>
      </c>
      <c r="N3627">
        <v>20.100000000000001</v>
      </c>
      <c r="O3627">
        <v>370</v>
      </c>
      <c r="P3627">
        <v>32.22</v>
      </c>
      <c r="Q3627">
        <v>35.28</v>
      </c>
      <c r="R3627" s="7">
        <v>18.375</v>
      </c>
      <c r="S3627" s="8">
        <v>158100</v>
      </c>
      <c r="T3627">
        <v>3</v>
      </c>
      <c r="U3627" s="9">
        <v>21.545999999999999</v>
      </c>
      <c r="V3627" s="9">
        <v>21.466000000000001</v>
      </c>
      <c r="W3627" s="9">
        <v>20.513000000000002</v>
      </c>
      <c r="X3627" s="9">
        <v>21.571999999999999</v>
      </c>
      <c r="Y3627" s="9">
        <v>21.812999999999999</v>
      </c>
    </row>
    <row r="3628" spans="1:25" hidden="1" x14ac:dyDescent="0.3">
      <c r="A3628" t="s">
        <v>3919</v>
      </c>
      <c r="B3628" t="s">
        <v>3920</v>
      </c>
      <c r="C3628" t="s">
        <v>3921</v>
      </c>
      <c r="D3628" t="s">
        <v>33</v>
      </c>
      <c r="E3628" s="52">
        <f>Transportation!E3628/1000000</f>
        <v>4.9900000000000005E-6</v>
      </c>
      <c r="F3628" s="55">
        <f t="shared" si="399"/>
        <v>1.2063736263736278E-6</v>
      </c>
      <c r="G3628" s="57">
        <f t="shared" si="400"/>
        <v>1.2063736263736277E-7</v>
      </c>
      <c r="H3628" s="4">
        <f t="shared" si="401"/>
        <v>1.9192307692307711E-8</v>
      </c>
      <c r="I3628">
        <v>173200</v>
      </c>
      <c r="J3628">
        <f t="shared" si="403"/>
        <v>0.85179688943418019</v>
      </c>
      <c r="K3628" s="50">
        <f>I3628*CVDMAR</f>
        <v>337.54182621552161</v>
      </c>
      <c r="L3628" s="53">
        <f t="shared" si="402"/>
        <v>2.587653698618825</v>
      </c>
      <c r="M3628">
        <v>13.8</v>
      </c>
      <c r="N3628">
        <v>46.7</v>
      </c>
      <c r="O3628">
        <v>1090</v>
      </c>
      <c r="P3628">
        <v>27.16</v>
      </c>
      <c r="Q3628">
        <v>-13.22</v>
      </c>
      <c r="R3628" s="7">
        <v>23.338000000000001</v>
      </c>
      <c r="S3628">
        <v>2135.4</v>
      </c>
      <c r="T3628">
        <v>2</v>
      </c>
      <c r="U3628" s="9">
        <v>44.234000000000002</v>
      </c>
      <c r="V3628" s="9">
        <v>44.298000000000002</v>
      </c>
      <c r="W3628" s="9">
        <v>44.231000000000002</v>
      </c>
      <c r="X3628" s="9">
        <v>45.088000000000001</v>
      </c>
      <c r="Y3628" s="9">
        <v>45.945999999999998</v>
      </c>
    </row>
    <row r="3629" spans="1:25" hidden="1" x14ac:dyDescent="0.3">
      <c r="A3629" t="s">
        <v>3922</v>
      </c>
      <c r="B3629" t="s">
        <v>3923</v>
      </c>
      <c r="C3629" t="s">
        <v>3924</v>
      </c>
      <c r="D3629" t="s">
        <v>108</v>
      </c>
      <c r="E3629" s="52">
        <f>Transportation!E3629/1000000</f>
        <v>1.5100000000000001E-5</v>
      </c>
      <c r="F3629" s="55">
        <f t="shared" si="399"/>
        <v>3.6505494505494547E-6</v>
      </c>
      <c r="G3629" s="57">
        <f t="shared" si="400"/>
        <v>3.6505494505494549E-7</v>
      </c>
      <c r="H3629" s="4">
        <f t="shared" si="401"/>
        <v>5.8076923076923135E-8</v>
      </c>
      <c r="I3629">
        <v>520500</v>
      </c>
      <c r="J3629">
        <f t="shared" si="403"/>
        <v>0.85770828530259369</v>
      </c>
      <c r="K3629" s="50">
        <f t="shared" ref="K3629:K3635" si="405">I3629*CVDYEM</f>
        <v>1112.2558164398424</v>
      </c>
      <c r="L3629" s="53">
        <f t="shared" si="402"/>
        <v>8.5859192622280833</v>
      </c>
      <c r="M3629">
        <v>21.700000000000003</v>
      </c>
      <c r="N3629">
        <v>112</v>
      </c>
      <c r="O3629">
        <v>912</v>
      </c>
      <c r="P3629">
        <v>12.8</v>
      </c>
      <c r="Q3629">
        <v>45.02</v>
      </c>
      <c r="R3629" s="7">
        <v>8.1649999999999991</v>
      </c>
      <c r="S3629" s="8">
        <v>172670</v>
      </c>
      <c r="T3629">
        <v>4</v>
      </c>
      <c r="U3629" s="9">
        <v>26.428999999999998</v>
      </c>
      <c r="V3629" s="9">
        <v>10.657999999999999</v>
      </c>
      <c r="W3629" s="9">
        <v>25.577999999999999</v>
      </c>
      <c r="X3629" s="9">
        <v>26.004000000000001</v>
      </c>
      <c r="Y3629" s="9">
        <v>26.428999999999998</v>
      </c>
    </row>
    <row r="3630" spans="1:25" hidden="1" x14ac:dyDescent="0.3">
      <c r="A3630" t="s">
        <v>3922</v>
      </c>
      <c r="B3630" t="s">
        <v>3923</v>
      </c>
      <c r="C3630" t="s">
        <v>3925</v>
      </c>
      <c r="D3630" t="s">
        <v>108</v>
      </c>
      <c r="E3630" s="52">
        <f>Transportation!E3630/1000000</f>
        <v>6.1099999999999999E-6</v>
      </c>
      <c r="F3630" s="55">
        <f t="shared" si="399"/>
        <v>1.4771428571428586E-6</v>
      </c>
      <c r="G3630" s="57">
        <f t="shared" si="400"/>
        <v>1.4771428571428586E-7</v>
      </c>
      <c r="H3630" s="4">
        <f t="shared" si="401"/>
        <v>2.3500000000000022E-8</v>
      </c>
      <c r="I3630">
        <v>150400</v>
      </c>
      <c r="J3630">
        <f t="shared" si="403"/>
        <v>1.2010933593750002</v>
      </c>
      <c r="K3630" s="50">
        <f t="shared" si="405"/>
        <v>321.38957693093619</v>
      </c>
      <c r="L3630" s="53">
        <f t="shared" si="402"/>
        <v>3.4741699796167933</v>
      </c>
      <c r="M3630">
        <v>5.23</v>
      </c>
      <c r="N3630">
        <v>65.8</v>
      </c>
      <c r="O3630">
        <v>1510</v>
      </c>
      <c r="P3630">
        <v>14.55</v>
      </c>
      <c r="Q3630">
        <v>49.13</v>
      </c>
      <c r="R3630" s="7">
        <v>22.928000000000001</v>
      </c>
      <c r="S3630">
        <v>4529.6000000000004</v>
      </c>
      <c r="T3630">
        <v>1</v>
      </c>
      <c r="U3630" s="9">
        <v>29.251000000000001</v>
      </c>
      <c r="V3630" s="9">
        <v>29.251000000000001</v>
      </c>
      <c r="W3630" s="9">
        <v>29.251000000000001</v>
      </c>
      <c r="X3630" s="9">
        <v>29.251000000000001</v>
      </c>
      <c r="Y3630" s="9">
        <v>29.251000000000001</v>
      </c>
    </row>
    <row r="3631" spans="1:25" hidden="1" x14ac:dyDescent="0.3">
      <c r="A3631" t="s">
        <v>3922</v>
      </c>
      <c r="B3631" t="s">
        <v>3923</v>
      </c>
      <c r="C3631" t="s">
        <v>3926</v>
      </c>
      <c r="D3631" t="s">
        <v>108</v>
      </c>
      <c r="E3631" s="52">
        <f>Transportation!E3631/1000000</f>
        <v>7.9799999999999998E-6</v>
      </c>
      <c r="F3631" s="55">
        <f t="shared" si="399"/>
        <v>1.9292307692307714E-6</v>
      </c>
      <c r="G3631" s="57">
        <f t="shared" si="400"/>
        <v>1.9292307692307713E-7</v>
      </c>
      <c r="H3631" s="4">
        <f t="shared" si="401"/>
        <v>3.0692307692307718E-8</v>
      </c>
      <c r="I3631">
        <v>112000</v>
      </c>
      <c r="J3631">
        <f t="shared" si="403"/>
        <v>2.1065329687499998</v>
      </c>
      <c r="K3631" s="50">
        <f t="shared" si="405"/>
        <v>239.33266367197376</v>
      </c>
      <c r="L3631" s="53">
        <f t="shared" si="402"/>
        <v>4.5374593187139123</v>
      </c>
      <c r="M3631">
        <v>18.5</v>
      </c>
      <c r="N3631">
        <v>26</v>
      </c>
      <c r="O3631">
        <v>364</v>
      </c>
      <c r="P3631">
        <v>14.55</v>
      </c>
      <c r="Q3631">
        <v>44.4</v>
      </c>
      <c r="R3631" s="7">
        <v>13.965</v>
      </c>
      <c r="S3631">
        <v>50980</v>
      </c>
      <c r="T3631">
        <v>2</v>
      </c>
      <c r="U3631" s="9">
        <v>23.158999999999999</v>
      </c>
      <c r="V3631" s="9">
        <v>23.268999999999998</v>
      </c>
      <c r="W3631" s="9">
        <v>22.771000000000001</v>
      </c>
      <c r="X3631" s="9">
        <v>23.390999999999998</v>
      </c>
      <c r="Y3631" s="9">
        <v>24.010999999999999</v>
      </c>
    </row>
    <row r="3632" spans="1:25" hidden="1" x14ac:dyDescent="0.3">
      <c r="A3632" t="s">
        <v>3922</v>
      </c>
      <c r="B3632" t="s">
        <v>3923</v>
      </c>
      <c r="C3632" t="s">
        <v>3927</v>
      </c>
      <c r="D3632" t="s">
        <v>108</v>
      </c>
      <c r="E3632" s="52">
        <f>Transportation!E3632/1000000</f>
        <v>1.38E-5</v>
      </c>
      <c r="F3632" s="55">
        <f t="shared" si="399"/>
        <v>3.3362637362637397E-6</v>
      </c>
      <c r="G3632" s="57">
        <f t="shared" si="400"/>
        <v>3.3362637362637396E-7</v>
      </c>
      <c r="H3632" s="4">
        <f t="shared" si="401"/>
        <v>5.307692307692313E-8</v>
      </c>
      <c r="I3632">
        <v>332000</v>
      </c>
      <c r="J3632">
        <f t="shared" si="403"/>
        <v>1.2289222138554217</v>
      </c>
      <c r="K3632" s="50">
        <f t="shared" si="405"/>
        <v>709.45039588477937</v>
      </c>
      <c r="L3632" s="53">
        <f t="shared" si="402"/>
        <v>7.8467341601819554</v>
      </c>
      <c r="M3632">
        <v>17.400000000000002</v>
      </c>
      <c r="N3632">
        <v>79.5</v>
      </c>
      <c r="O3632">
        <v>795</v>
      </c>
      <c r="P3632">
        <v>14.8</v>
      </c>
      <c r="Q3632">
        <v>42.96</v>
      </c>
      <c r="R3632" s="7">
        <v>10.002000000000001</v>
      </c>
      <c r="S3632">
        <v>0</v>
      </c>
      <c r="T3632">
        <v>2</v>
      </c>
      <c r="U3632" s="9" t="s">
        <v>3975</v>
      </c>
      <c r="V3632" s="9">
        <v>0</v>
      </c>
      <c r="W3632" s="9" t="s">
        <v>3975</v>
      </c>
      <c r="X3632" s="9" t="s">
        <v>3975</v>
      </c>
      <c r="Y3632" s="9" t="s">
        <v>3975</v>
      </c>
    </row>
    <row r="3633" spans="1:25" hidden="1" x14ac:dyDescent="0.3">
      <c r="A3633" t="s">
        <v>3922</v>
      </c>
      <c r="B3633" t="s">
        <v>3923</v>
      </c>
      <c r="C3633" t="s">
        <v>3928</v>
      </c>
      <c r="D3633" t="s">
        <v>108</v>
      </c>
      <c r="E3633" s="52">
        <f>Transportation!E3633/1000000</f>
        <v>1.3200000000000001E-5</v>
      </c>
      <c r="F3633" s="55">
        <f t="shared" si="399"/>
        <v>3.1912087912087947E-6</v>
      </c>
      <c r="G3633" s="57">
        <f t="shared" si="400"/>
        <v>3.1912087912087946E-7</v>
      </c>
      <c r="H3633" s="4">
        <f t="shared" si="401"/>
        <v>5.0769230769230824E-8</v>
      </c>
      <c r="I3633">
        <v>154300</v>
      </c>
      <c r="J3633">
        <f t="shared" si="403"/>
        <v>2.5292478937135452</v>
      </c>
      <c r="K3633" s="50">
        <f t="shared" si="405"/>
        <v>329.72348218379955</v>
      </c>
      <c r="L3633" s="53">
        <f t="shared" si="402"/>
        <v>7.505571805391436</v>
      </c>
      <c r="M3633">
        <v>14.8</v>
      </c>
      <c r="N3633">
        <v>40.1</v>
      </c>
      <c r="O3633">
        <v>385</v>
      </c>
      <c r="P3633">
        <v>13.98</v>
      </c>
      <c r="Q3633">
        <v>44.17</v>
      </c>
      <c r="R3633" s="7">
        <v>9.6090999999999998</v>
      </c>
      <c r="S3633" s="8">
        <v>228250</v>
      </c>
      <c r="T3633">
        <v>2</v>
      </c>
      <c r="U3633" s="9">
        <v>21.236000000000001</v>
      </c>
      <c r="V3633" s="9">
        <v>21.238</v>
      </c>
      <c r="W3633" s="9">
        <v>21.236000000000001</v>
      </c>
      <c r="X3633" s="9">
        <v>21.26</v>
      </c>
      <c r="Y3633" s="9">
        <v>21.283999999999999</v>
      </c>
    </row>
    <row r="3634" spans="1:25" hidden="1" x14ac:dyDescent="0.3">
      <c r="A3634" t="s">
        <v>3922</v>
      </c>
      <c r="B3634" t="s">
        <v>3923</v>
      </c>
      <c r="C3634" t="s">
        <v>3929</v>
      </c>
      <c r="D3634" t="s">
        <v>108</v>
      </c>
      <c r="E3634" s="52">
        <f>Transportation!E3634/1000000</f>
        <v>2.8100000000000002E-5</v>
      </c>
      <c r="F3634" s="55">
        <f t="shared" si="399"/>
        <v>6.7934065934066009E-6</v>
      </c>
      <c r="G3634" s="57">
        <f t="shared" si="400"/>
        <v>6.7934065934066014E-7</v>
      </c>
      <c r="H3634" s="4">
        <f t="shared" si="401"/>
        <v>1.0807692307692319E-7</v>
      </c>
      <c r="I3634">
        <v>1365000</v>
      </c>
      <c r="J3634">
        <f t="shared" si="403"/>
        <v>0.60863519230769236</v>
      </c>
      <c r="K3634" s="50">
        <f t="shared" si="405"/>
        <v>2916.8668385021801</v>
      </c>
      <c r="L3634" s="53">
        <f t="shared" si="402"/>
        <v>15.977770282689344</v>
      </c>
      <c r="M3634">
        <v>146</v>
      </c>
      <c r="N3634">
        <v>113</v>
      </c>
      <c r="O3634">
        <v>413</v>
      </c>
      <c r="P3634">
        <v>15.36</v>
      </c>
      <c r="Q3634">
        <v>44.21</v>
      </c>
      <c r="R3634" s="7">
        <v>3.6501999999999999</v>
      </c>
      <c r="S3634" s="8">
        <v>1434900</v>
      </c>
      <c r="T3634">
        <v>7</v>
      </c>
      <c r="U3634" s="9">
        <v>24.498999999999999</v>
      </c>
      <c r="V3634" s="9">
        <v>24.425000000000001</v>
      </c>
      <c r="W3634" s="9">
        <v>22.914000000000001</v>
      </c>
      <c r="X3634" s="9">
        <v>24.486999999999998</v>
      </c>
      <c r="Y3634" s="9">
        <v>26.713000000000001</v>
      </c>
    </row>
    <row r="3635" spans="1:25" hidden="1" x14ac:dyDescent="0.3">
      <c r="A3635" t="s">
        <v>3922</v>
      </c>
      <c r="B3635" t="s">
        <v>3923</v>
      </c>
      <c r="C3635" t="s">
        <v>3930</v>
      </c>
      <c r="D3635" t="s">
        <v>108</v>
      </c>
      <c r="E3635" s="52">
        <f>Transportation!E3635/1000000</f>
        <v>9.7799999999999995E-6</v>
      </c>
      <c r="F3635" s="55">
        <f t="shared" si="399"/>
        <v>2.3643956043956066E-6</v>
      </c>
      <c r="G3635" s="57">
        <f t="shared" si="400"/>
        <v>2.3643956043956066E-7</v>
      </c>
      <c r="H3635" s="4">
        <f t="shared" si="401"/>
        <v>3.7615384615384649E-8</v>
      </c>
      <c r="I3635">
        <v>370300</v>
      </c>
      <c r="J3635">
        <f t="shared" si="403"/>
        <v>0.78085165406427215</v>
      </c>
      <c r="K3635" s="50">
        <f t="shared" si="405"/>
        <v>791.29361926546324</v>
      </c>
      <c r="L3635" s="53">
        <f t="shared" si="402"/>
        <v>5.5609463830854722</v>
      </c>
      <c r="M3635">
        <v>70.600000000000009</v>
      </c>
      <c r="N3635">
        <v>44.1</v>
      </c>
      <c r="O3635">
        <v>514</v>
      </c>
      <c r="P3635">
        <v>13.6</v>
      </c>
      <c r="Q3635">
        <v>43.99</v>
      </c>
      <c r="R3635" s="7">
        <v>11.656000000000001</v>
      </c>
      <c r="S3635" s="8">
        <v>435030</v>
      </c>
      <c r="T3635">
        <v>4</v>
      </c>
      <c r="U3635" s="9">
        <v>22.518999999999998</v>
      </c>
      <c r="V3635" s="9">
        <v>22.422000000000001</v>
      </c>
      <c r="W3635" s="9">
        <v>21.332000000000001</v>
      </c>
      <c r="X3635" s="9">
        <v>22.603000000000002</v>
      </c>
      <c r="Y3635" s="9">
        <v>23.248999999999999</v>
      </c>
    </row>
    <row r="3636" spans="1:25" hidden="1" x14ac:dyDescent="0.3">
      <c r="A3636" t="s">
        <v>3931</v>
      </c>
      <c r="B3636" t="s">
        <v>3932</v>
      </c>
      <c r="C3636" t="s">
        <v>3933</v>
      </c>
      <c r="D3636" t="s">
        <v>69</v>
      </c>
      <c r="E3636" s="52">
        <f>Transportation!E3636/1000000</f>
        <v>8.7200000000000012E-6</v>
      </c>
      <c r="F3636" s="55">
        <f t="shared" si="399"/>
        <v>2.1081318681318705E-6</v>
      </c>
      <c r="G3636" s="57">
        <f t="shared" si="400"/>
        <v>2.1081318681318706E-7</v>
      </c>
      <c r="H3636" s="4">
        <f t="shared" si="401"/>
        <v>3.3538461538461575E-8</v>
      </c>
      <c r="I3636">
        <v>147500</v>
      </c>
      <c r="J3636">
        <f t="shared" si="403"/>
        <v>1.7478648813559323</v>
      </c>
      <c r="K3636" s="50">
        <f t="shared" ref="K3636:K3642" si="406">I3636*CVDZMB</f>
        <v>117.68383203498952</v>
      </c>
      <c r="L3636" s="53">
        <f t="shared" si="402"/>
        <v>1.8512589340561356</v>
      </c>
      <c r="M3636">
        <v>23.700000000000003</v>
      </c>
      <c r="N3636">
        <v>30.3</v>
      </c>
      <c r="O3636">
        <v>433</v>
      </c>
      <c r="P3636">
        <v>-12.54</v>
      </c>
      <c r="Q3636">
        <v>27.86</v>
      </c>
      <c r="R3636" s="7">
        <v>14.275</v>
      </c>
      <c r="S3636">
        <v>24733</v>
      </c>
      <c r="T3636">
        <v>2</v>
      </c>
      <c r="U3636" s="9">
        <v>9.8550000000000004</v>
      </c>
      <c r="V3636" s="9">
        <v>9.8551000000000002</v>
      </c>
      <c r="W3636" s="9">
        <v>9.8550000000000004</v>
      </c>
      <c r="X3636" s="9">
        <v>9.8805999999999994</v>
      </c>
      <c r="Y3636" s="9">
        <v>9.9062999999999999</v>
      </c>
    </row>
    <row r="3637" spans="1:25" hidden="1" x14ac:dyDescent="0.3">
      <c r="A3637" t="s">
        <v>3931</v>
      </c>
      <c r="B3637" t="s">
        <v>3932</v>
      </c>
      <c r="C3637" t="s">
        <v>3934</v>
      </c>
      <c r="D3637" t="s">
        <v>69</v>
      </c>
      <c r="E3637" s="52">
        <f>Transportation!E3637/1000000</f>
        <v>6.5099999999999995E-6</v>
      </c>
      <c r="F3637" s="55">
        <f t="shared" si="399"/>
        <v>1.5738461538461553E-6</v>
      </c>
      <c r="G3637" s="57">
        <f t="shared" si="400"/>
        <v>1.5738461538461554E-7</v>
      </c>
      <c r="H3637" s="4">
        <f t="shared" si="401"/>
        <v>2.5038461538461561E-8</v>
      </c>
      <c r="I3637">
        <v>176800</v>
      </c>
      <c r="J3637">
        <f t="shared" si="403"/>
        <v>1.0886345658936651</v>
      </c>
      <c r="K3637" s="50">
        <f t="shared" si="406"/>
        <v>141.06102714431285</v>
      </c>
      <c r="L3637" s="53">
        <f t="shared" si="402"/>
        <v>1.3820751904478716</v>
      </c>
      <c r="M3637">
        <v>38.800000000000004</v>
      </c>
      <c r="N3637">
        <v>28.400000000000002</v>
      </c>
      <c r="O3637">
        <v>525</v>
      </c>
      <c r="P3637">
        <v>-14.44</v>
      </c>
      <c r="Q3637">
        <v>28.45</v>
      </c>
      <c r="R3637" s="7">
        <v>18.507999999999999</v>
      </c>
      <c r="S3637">
        <v>42567</v>
      </c>
      <c r="T3637">
        <v>3</v>
      </c>
      <c r="U3637" s="9">
        <v>8.1485000000000003</v>
      </c>
      <c r="V3637" s="9">
        <v>8.1624999999999996</v>
      </c>
      <c r="W3637" s="9">
        <v>8.1477000000000004</v>
      </c>
      <c r="X3637" s="9">
        <v>8.3041</v>
      </c>
      <c r="Y3637" s="9">
        <v>8.4082000000000008</v>
      </c>
    </row>
    <row r="3638" spans="1:25" hidden="1" x14ac:dyDescent="0.3">
      <c r="A3638" t="s">
        <v>3931</v>
      </c>
      <c r="B3638" t="s">
        <v>3932</v>
      </c>
      <c r="C3638" t="s">
        <v>3935</v>
      </c>
      <c r="D3638" t="s">
        <v>69</v>
      </c>
      <c r="E3638" s="52">
        <f>Transportation!E3638/1000000</f>
        <v>1.1200000000000001E-5</v>
      </c>
      <c r="F3638" s="55">
        <f t="shared" si="399"/>
        <v>2.7076923076923106E-6</v>
      </c>
      <c r="G3638" s="57">
        <f t="shared" si="400"/>
        <v>2.7076923076923106E-7</v>
      </c>
      <c r="H3638" s="4">
        <f t="shared" si="401"/>
        <v>4.307692307692312E-8</v>
      </c>
      <c r="I3638">
        <v>363700</v>
      </c>
      <c r="J3638">
        <f t="shared" si="403"/>
        <v>0.91045422051141067</v>
      </c>
      <c r="K3638" s="50">
        <f t="shared" si="406"/>
        <v>290.18040482119108</v>
      </c>
      <c r="L3638" s="53">
        <f t="shared" si="402"/>
        <v>2.3777637685124682</v>
      </c>
      <c r="M3638">
        <v>65.600000000000009</v>
      </c>
      <c r="N3638">
        <v>44.900000000000006</v>
      </c>
      <c r="O3638">
        <v>488</v>
      </c>
      <c r="P3638">
        <v>-12.81</v>
      </c>
      <c r="Q3638">
        <v>28.22</v>
      </c>
      <c r="R3638" s="7">
        <v>10.858000000000001</v>
      </c>
      <c r="S3638" s="8">
        <v>171200</v>
      </c>
      <c r="T3638">
        <v>4</v>
      </c>
      <c r="U3638" s="9">
        <v>9.2984000000000009</v>
      </c>
      <c r="V3638" s="9">
        <v>9.2840000000000007</v>
      </c>
      <c r="W3638" s="9">
        <v>9.1340000000000003</v>
      </c>
      <c r="X3638" s="9">
        <v>9.3147000000000002</v>
      </c>
      <c r="Y3638" s="9">
        <v>9.3919999999999995</v>
      </c>
    </row>
    <row r="3639" spans="1:25" hidden="1" x14ac:dyDescent="0.3">
      <c r="A3639" t="s">
        <v>3931</v>
      </c>
      <c r="B3639" t="s">
        <v>3932</v>
      </c>
      <c r="C3639" t="s">
        <v>3936</v>
      </c>
      <c r="D3639" t="s">
        <v>69</v>
      </c>
      <c r="E3639" s="52">
        <f>Transportation!E3639/1000000</f>
        <v>7.6000000000000009E-6</v>
      </c>
      <c r="F3639" s="55">
        <f t="shared" si="399"/>
        <v>1.8373626373626394E-6</v>
      </c>
      <c r="G3639" s="57">
        <f t="shared" si="400"/>
        <v>1.8373626373626396E-7</v>
      </c>
      <c r="H3639" s="4">
        <f t="shared" si="401"/>
        <v>2.9230769230769264E-8</v>
      </c>
      <c r="I3639">
        <v>115600</v>
      </c>
      <c r="J3639">
        <f t="shared" si="403"/>
        <v>1.9437443771626302</v>
      </c>
      <c r="K3639" s="50">
        <f t="shared" si="406"/>
        <v>92.232210055896871</v>
      </c>
      <c r="L3639" s="53">
        <f t="shared" si="402"/>
        <v>1.6134825572048892</v>
      </c>
      <c r="M3639">
        <v>15.700000000000001</v>
      </c>
      <c r="N3639">
        <v>29.200000000000003</v>
      </c>
      <c r="O3639">
        <v>481</v>
      </c>
      <c r="P3639">
        <v>-13.14</v>
      </c>
      <c r="Q3639">
        <v>28.41</v>
      </c>
      <c r="R3639" s="7">
        <v>16.507000000000001</v>
      </c>
      <c r="S3639">
        <v>32017</v>
      </c>
      <c r="T3639">
        <v>2</v>
      </c>
      <c r="U3639" s="9">
        <v>9.2445000000000004</v>
      </c>
      <c r="V3639" s="9">
        <v>9.2645</v>
      </c>
      <c r="W3639" s="9">
        <v>9.2372999999999994</v>
      </c>
      <c r="X3639" s="9">
        <v>9.2888999999999999</v>
      </c>
      <c r="Y3639" s="9">
        <v>9.3405000000000005</v>
      </c>
    </row>
    <row r="3640" spans="1:25" hidden="1" x14ac:dyDescent="0.3">
      <c r="A3640" t="s">
        <v>3931</v>
      </c>
      <c r="B3640" t="s">
        <v>3932</v>
      </c>
      <c r="C3640" t="s">
        <v>3937</v>
      </c>
      <c r="D3640" t="s">
        <v>69</v>
      </c>
      <c r="E3640" s="52">
        <f>Transportation!E3640/1000000</f>
        <v>2.55E-5</v>
      </c>
      <c r="F3640" s="55">
        <f t="shared" si="399"/>
        <v>6.164835164835171E-6</v>
      </c>
      <c r="G3640" s="57">
        <f t="shared" si="400"/>
        <v>6.1648351648351708E-7</v>
      </c>
      <c r="H3640" s="4">
        <f t="shared" si="401"/>
        <v>9.8076923076923175E-8</v>
      </c>
      <c r="I3640">
        <v>1307000</v>
      </c>
      <c r="J3640">
        <f t="shared" si="403"/>
        <v>0.57683019319051265</v>
      </c>
      <c r="K3640" s="50">
        <f t="shared" si="406"/>
        <v>1042.7984303032631</v>
      </c>
      <c r="L3640" s="53">
        <f t="shared" si="402"/>
        <v>5.4136585800953512</v>
      </c>
      <c r="M3640">
        <v>116</v>
      </c>
      <c r="N3640">
        <v>121</v>
      </c>
      <c r="O3640">
        <v>550</v>
      </c>
      <c r="P3640">
        <v>-15.39</v>
      </c>
      <c r="Q3640">
        <v>28.31</v>
      </c>
      <c r="R3640" s="7">
        <v>4.5317999999999996</v>
      </c>
      <c r="S3640" s="8">
        <v>1000800</v>
      </c>
      <c r="T3640">
        <v>5</v>
      </c>
      <c r="U3640" s="9">
        <v>7.3832000000000004</v>
      </c>
      <c r="V3640" s="9">
        <v>7.4051999999999998</v>
      </c>
      <c r="W3640" s="9">
        <v>7.0456000000000003</v>
      </c>
      <c r="X3640" s="9">
        <v>7.4669999999999996</v>
      </c>
      <c r="Y3640" s="9">
        <v>7.6769999999999996</v>
      </c>
    </row>
    <row r="3641" spans="1:25" hidden="1" x14ac:dyDescent="0.3">
      <c r="A3641" t="s">
        <v>3931</v>
      </c>
      <c r="B3641" t="s">
        <v>3932</v>
      </c>
      <c r="C3641" t="s">
        <v>3938</v>
      </c>
      <c r="D3641" t="s">
        <v>69</v>
      </c>
      <c r="E3641" s="52">
        <f>Transportation!E3641/1000000</f>
        <v>7.34E-6</v>
      </c>
      <c r="F3641" s="55">
        <f t="shared" si="399"/>
        <v>1.7745054945054963E-6</v>
      </c>
      <c r="G3641" s="57">
        <f t="shared" si="400"/>
        <v>1.7745054945054963E-7</v>
      </c>
      <c r="H3641" s="4">
        <f t="shared" si="401"/>
        <v>2.8230769230769258E-8</v>
      </c>
      <c r="I3641">
        <v>122300</v>
      </c>
      <c r="J3641">
        <f t="shared" si="403"/>
        <v>1.7744059893704005</v>
      </c>
      <c r="K3641" s="50">
        <f t="shared" si="406"/>
        <v>97.577848527994703</v>
      </c>
      <c r="L3641" s="53">
        <f t="shared" si="402"/>
        <v>1.5582844697215639</v>
      </c>
      <c r="M3641">
        <v>23</v>
      </c>
      <c r="N3641">
        <v>25.5</v>
      </c>
      <c r="O3641">
        <v>433</v>
      </c>
      <c r="P3641">
        <v>-12.55</v>
      </c>
      <c r="Q3641">
        <v>28.25</v>
      </c>
      <c r="R3641" s="7">
        <v>16.969000000000001</v>
      </c>
      <c r="S3641">
        <v>16499</v>
      </c>
      <c r="T3641">
        <v>1</v>
      </c>
      <c r="U3641" s="9">
        <v>8.9270999999999994</v>
      </c>
      <c r="V3641" s="9">
        <v>8.9270999999999994</v>
      </c>
      <c r="W3641" s="9">
        <v>8.9270999999999994</v>
      </c>
      <c r="X3641" s="9">
        <v>8.9270999999999994</v>
      </c>
      <c r="Y3641" s="9">
        <v>8.9270999999999994</v>
      </c>
    </row>
    <row r="3642" spans="1:25" hidden="1" x14ac:dyDescent="0.3">
      <c r="A3642" t="s">
        <v>3931</v>
      </c>
      <c r="B3642" t="s">
        <v>3932</v>
      </c>
      <c r="C3642" t="s">
        <v>3939</v>
      </c>
      <c r="D3642" t="s">
        <v>69</v>
      </c>
      <c r="E3642" s="52">
        <f>Transportation!E3642/1000000</f>
        <v>1.13E-5</v>
      </c>
      <c r="F3642" s="55">
        <f t="shared" si="399"/>
        <v>2.7318681318681348E-6</v>
      </c>
      <c r="G3642" s="57">
        <f t="shared" si="400"/>
        <v>2.7318681318681349E-7</v>
      </c>
      <c r="H3642" s="4">
        <f t="shared" si="401"/>
        <v>4.3461538461538506E-8</v>
      </c>
      <c r="I3642">
        <v>374800</v>
      </c>
      <c r="J3642">
        <f t="shared" si="403"/>
        <v>0.89137870197438629</v>
      </c>
      <c r="K3642" s="50">
        <f t="shared" si="406"/>
        <v>299.03661184212928</v>
      </c>
      <c r="L3642" s="53">
        <f t="shared" si="402"/>
        <v>2.3989938021599002</v>
      </c>
      <c r="M3642">
        <v>66.900000000000006</v>
      </c>
      <c r="N3642">
        <v>45.800000000000004</v>
      </c>
      <c r="O3642">
        <v>481</v>
      </c>
      <c r="P3642">
        <v>-12.98</v>
      </c>
      <c r="Q3642">
        <v>28.63</v>
      </c>
      <c r="R3642" s="7">
        <v>10.507999999999999</v>
      </c>
      <c r="S3642" s="8">
        <v>192910</v>
      </c>
      <c r="T3642">
        <v>4</v>
      </c>
      <c r="U3642" s="9">
        <v>8.5741999999999994</v>
      </c>
      <c r="V3642" s="9">
        <v>8.6242000000000001</v>
      </c>
      <c r="W3642" s="9">
        <v>8.5122</v>
      </c>
      <c r="X3642" s="9">
        <v>8.9011999999999993</v>
      </c>
      <c r="Y3642" s="9">
        <v>9.1340000000000003</v>
      </c>
    </row>
    <row r="3643" spans="1:25" hidden="1" x14ac:dyDescent="0.3">
      <c r="A3643" t="s">
        <v>3940</v>
      </c>
      <c r="B3643" t="s">
        <v>3941</v>
      </c>
      <c r="C3643" t="s">
        <v>3942</v>
      </c>
      <c r="D3643" t="s">
        <v>69</v>
      </c>
      <c r="E3643" s="52">
        <f>Transportation!E3643/1000000</f>
        <v>1.3100000000000002E-5</v>
      </c>
      <c r="F3643" s="55">
        <f t="shared" si="399"/>
        <v>3.1670329670329705E-6</v>
      </c>
      <c r="G3643" s="57">
        <f t="shared" si="400"/>
        <v>3.1670329670329708E-7</v>
      </c>
      <c r="H3643" s="4">
        <f t="shared" si="401"/>
        <v>5.0384615384615437E-8</v>
      </c>
      <c r="I3643">
        <v>665400</v>
      </c>
      <c r="J3643">
        <f t="shared" si="403"/>
        <v>0.58206554328223636</v>
      </c>
      <c r="K3643" s="50">
        <f>I3643*CVDZWE</f>
        <v>546.10142453466256</v>
      </c>
      <c r="L3643" s="53">
        <f t="shared" si="402"/>
        <v>2.8608014012307441</v>
      </c>
      <c r="M3643">
        <v>94.2</v>
      </c>
      <c r="N3643">
        <v>68.5</v>
      </c>
      <c r="O3643">
        <v>614</v>
      </c>
      <c r="P3643">
        <v>-20.149999999999999</v>
      </c>
      <c r="Q3643">
        <v>28.53</v>
      </c>
      <c r="R3643" s="7">
        <v>8.9503000000000004</v>
      </c>
      <c r="S3643" s="8">
        <v>2369700</v>
      </c>
      <c r="T3643">
        <v>6</v>
      </c>
      <c r="U3643" s="9">
        <v>5.875</v>
      </c>
      <c r="V3643" s="9">
        <v>5.8734000000000002</v>
      </c>
      <c r="W3643" s="9">
        <v>5.5525000000000002</v>
      </c>
      <c r="X3643" s="9">
        <v>5.875</v>
      </c>
      <c r="Y3643" s="9">
        <v>6.0357000000000003</v>
      </c>
    </row>
    <row r="3644" spans="1:25" hidden="1" x14ac:dyDescent="0.3">
      <c r="A3644" t="s">
        <v>3940</v>
      </c>
      <c r="B3644" t="s">
        <v>3941</v>
      </c>
      <c r="C3644" t="s">
        <v>3943</v>
      </c>
      <c r="D3644" t="s">
        <v>69</v>
      </c>
      <c r="E3644" s="52">
        <f>Transportation!E3644/1000000</f>
        <v>1.3600000000000002E-5</v>
      </c>
      <c r="F3644" s="55">
        <f t="shared" si="399"/>
        <v>3.2879120879120917E-6</v>
      </c>
      <c r="G3644" s="57">
        <f t="shared" si="400"/>
        <v>3.287912087912092E-7</v>
      </c>
      <c r="H3644" s="4">
        <f t="shared" si="401"/>
        <v>5.2307692307692363E-8</v>
      </c>
      <c r="I3644">
        <v>311800</v>
      </c>
      <c r="J3644">
        <f t="shared" si="403"/>
        <v>1.2895737652341246</v>
      </c>
      <c r="K3644" s="50">
        <f>I3644*CVDZWE</f>
        <v>255.89784215495609</v>
      </c>
      <c r="L3644" s="53">
        <f t="shared" si="402"/>
        <v>2.9699922944074895</v>
      </c>
      <c r="M3644">
        <v>30.6</v>
      </c>
      <c r="N3644">
        <v>56.400000000000006</v>
      </c>
      <c r="O3644">
        <v>529</v>
      </c>
      <c r="P3644">
        <v>-18.02</v>
      </c>
      <c r="Q3644">
        <v>31.07</v>
      </c>
      <c r="R3644" s="7">
        <v>9.3803999999999998</v>
      </c>
      <c r="S3644" s="8">
        <v>150580</v>
      </c>
      <c r="T3644">
        <v>3</v>
      </c>
      <c r="U3644" s="9">
        <v>6.1497999999999999</v>
      </c>
      <c r="V3644" s="9">
        <v>6.1452999999999998</v>
      </c>
      <c r="W3644" s="9">
        <v>5.7138999999999998</v>
      </c>
      <c r="X3644" s="9">
        <v>6.0891999999999999</v>
      </c>
      <c r="Y3644" s="9">
        <v>6.7811000000000003</v>
      </c>
    </row>
    <row r="3645" spans="1:25" hidden="1" x14ac:dyDescent="0.3">
      <c r="A3645" t="s">
        <v>3940</v>
      </c>
      <c r="B3645" t="s">
        <v>3941</v>
      </c>
      <c r="C3645" t="s">
        <v>3944</v>
      </c>
      <c r="D3645" t="s">
        <v>69</v>
      </c>
      <c r="E3645" s="52">
        <f>Transportation!E3645/1000000</f>
        <v>7.1000000000000006E-6</v>
      </c>
      <c r="F3645" s="55">
        <f t="shared" si="399"/>
        <v>1.7164835164835185E-6</v>
      </c>
      <c r="G3645" s="57">
        <f t="shared" si="400"/>
        <v>1.7164835164835185E-7</v>
      </c>
      <c r="H3645" s="4">
        <f t="shared" si="401"/>
        <v>2.7307692307692338E-8</v>
      </c>
      <c r="I3645">
        <v>138500</v>
      </c>
      <c r="J3645">
        <f t="shared" si="403"/>
        <v>1.5156257220216607</v>
      </c>
      <c r="K3645" s="50">
        <f>I3645*CVDZWE</f>
        <v>113.66854117530923</v>
      </c>
      <c r="L3645" s="53">
        <f t="shared" si="402"/>
        <v>1.5505106831097923</v>
      </c>
      <c r="M3645">
        <v>23.900000000000002</v>
      </c>
      <c r="N3645">
        <v>28.3</v>
      </c>
      <c r="O3645">
        <v>486</v>
      </c>
      <c r="P3645">
        <v>-19.46</v>
      </c>
      <c r="Q3645">
        <v>29.78</v>
      </c>
      <c r="R3645" s="7">
        <v>17.155999999999999</v>
      </c>
      <c r="S3645">
        <v>9542.6</v>
      </c>
      <c r="T3645">
        <v>2</v>
      </c>
      <c r="U3645" s="9">
        <v>5.6440999999999999</v>
      </c>
      <c r="V3645" s="9">
        <v>5.6199000000000003</v>
      </c>
      <c r="W3645" s="9">
        <v>5.4984999999999999</v>
      </c>
      <c r="X3645" s="9">
        <v>5.5792999999999999</v>
      </c>
      <c r="Y3645" s="9">
        <v>5.6600999999999999</v>
      </c>
    </row>
    <row r="3646" spans="1:25" hidden="1" x14ac:dyDescent="0.3">
      <c r="A3646" t="s">
        <v>3940</v>
      </c>
      <c r="B3646" t="s">
        <v>3941</v>
      </c>
      <c r="C3646" t="s">
        <v>3945</v>
      </c>
      <c r="D3646" t="s">
        <v>69</v>
      </c>
      <c r="E3646" s="52">
        <f>Transportation!E3646/1000000</f>
        <v>2.9E-5</v>
      </c>
      <c r="F3646" s="55">
        <f t="shared" si="399"/>
        <v>7.0109890109890186E-6</v>
      </c>
      <c r="G3646" s="57">
        <f t="shared" si="400"/>
        <v>7.0109890109890188E-7</v>
      </c>
      <c r="H3646" s="4">
        <f t="shared" si="401"/>
        <v>1.1153846153846164E-7</v>
      </c>
      <c r="I3646">
        <v>1389000</v>
      </c>
      <c r="J3646">
        <f t="shared" si="403"/>
        <v>0.61727564794816414</v>
      </c>
      <c r="K3646" s="50">
        <f>I3646*CVDZWE</f>
        <v>1139.9682577076139</v>
      </c>
      <c r="L3646" s="53">
        <f t="shared" si="402"/>
        <v>6.3330718042512633</v>
      </c>
      <c r="M3646">
        <v>120</v>
      </c>
      <c r="N3646">
        <v>127</v>
      </c>
      <c r="O3646">
        <v>529</v>
      </c>
      <c r="P3646">
        <v>-17.86</v>
      </c>
      <c r="Q3646">
        <v>31.04</v>
      </c>
      <c r="R3646" s="7">
        <v>4.1656000000000004</v>
      </c>
      <c r="S3646" s="8">
        <v>606150</v>
      </c>
      <c r="T3646">
        <v>8</v>
      </c>
      <c r="U3646" s="9">
        <v>7.2133000000000003</v>
      </c>
      <c r="V3646" s="9">
        <v>7.0457999999999998</v>
      </c>
      <c r="W3646" s="9">
        <v>6.1961000000000004</v>
      </c>
      <c r="X3646" s="9">
        <v>6.7811000000000003</v>
      </c>
      <c r="Y3646" s="9">
        <v>7.2565999999999997</v>
      </c>
    </row>
    <row r="3647" spans="1:25" hidden="1" x14ac:dyDescent="0.3">
      <c r="A3647" t="s">
        <v>3940</v>
      </c>
      <c r="B3647" t="s">
        <v>3941</v>
      </c>
      <c r="C3647" t="s">
        <v>3946</v>
      </c>
      <c r="D3647" t="s">
        <v>69</v>
      </c>
      <c r="E3647" s="52">
        <f>Transportation!E3647/1000000</f>
        <v>6.3399999999999994E-6</v>
      </c>
      <c r="F3647" s="55">
        <f t="shared" si="399"/>
        <v>1.5327472527472542E-6</v>
      </c>
      <c r="G3647" s="57">
        <f t="shared" si="400"/>
        <v>1.5327472527472543E-7</v>
      </c>
      <c r="H3647" s="4">
        <f t="shared" si="401"/>
        <v>2.4384615384615406E-8</v>
      </c>
      <c r="I3647">
        <v>161500</v>
      </c>
      <c r="J3647">
        <f t="shared" si="403"/>
        <v>1.1606469195046438</v>
      </c>
      <c r="K3647" s="50">
        <f>I3647*CVDZWE</f>
        <v>132.54490541380824</v>
      </c>
      <c r="L3647" s="53">
        <f t="shared" si="402"/>
        <v>1.3845405254811383</v>
      </c>
      <c r="M3647">
        <v>38.900000000000006</v>
      </c>
      <c r="N3647">
        <v>25.900000000000002</v>
      </c>
      <c r="O3647">
        <v>459</v>
      </c>
      <c r="P3647">
        <v>-18.98</v>
      </c>
      <c r="Q3647">
        <v>32.65</v>
      </c>
      <c r="R3647" s="7">
        <v>17.722000000000001</v>
      </c>
      <c r="S3647">
        <v>36402</v>
      </c>
      <c r="T3647">
        <v>4</v>
      </c>
      <c r="U3647" s="9">
        <v>5.5500999999999996</v>
      </c>
      <c r="V3647" s="9">
        <v>5.5365000000000002</v>
      </c>
      <c r="W3647" s="9">
        <v>5.4446000000000003</v>
      </c>
      <c r="X3647" s="9">
        <v>5.4984999999999999</v>
      </c>
      <c r="Y3647" s="9">
        <v>5.5525000000000002</v>
      </c>
    </row>
  </sheetData>
  <autoFilter ref="A1:Y3647" xr:uid="{00000000-0009-0000-0000-000002000000}">
    <filterColumn colId="0">
      <filters>
        <filter val="United Kingdom"/>
      </filters>
    </filterColumn>
    <sortState xmlns:xlrd2="http://schemas.microsoft.com/office/spreadsheetml/2017/richdata2" ref="A3306:Y3548">
      <sortCondition descending="1" ref="G1:G3647"/>
    </sortState>
  </autoFilter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W188"/>
  <sheetViews>
    <sheetView workbookViewId="0">
      <selection activeCell="H9" sqref="H9"/>
    </sheetView>
  </sheetViews>
  <sheetFormatPr defaultRowHeight="15.6" x14ac:dyDescent="0.3"/>
  <cols>
    <col min="8" max="8" width="25.5" customWidth="1"/>
  </cols>
  <sheetData>
    <row r="1" spans="1:75" x14ac:dyDescent="0.3">
      <c r="A1" s="26"/>
      <c r="B1" s="27"/>
      <c r="C1" s="27"/>
      <c r="D1" s="28"/>
      <c r="E1" s="29"/>
      <c r="F1" s="30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2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2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2"/>
      <c r="BA1" s="31"/>
      <c r="BB1" s="31"/>
      <c r="BC1" s="31"/>
      <c r="BD1" s="31"/>
      <c r="BE1" s="31"/>
      <c r="BF1" s="31"/>
      <c r="BG1" s="31"/>
      <c r="BH1" s="31"/>
      <c r="BI1" s="31"/>
      <c r="BJ1" s="31" t="s">
        <v>4004</v>
      </c>
      <c r="BK1" s="31"/>
      <c r="BL1" s="31"/>
      <c r="BM1" s="31"/>
      <c r="BN1" s="31"/>
      <c r="BO1" s="32"/>
      <c r="BP1" s="31"/>
      <c r="BQ1" s="31"/>
      <c r="BR1" s="31"/>
      <c r="BS1" s="31"/>
      <c r="BT1" s="31"/>
      <c r="BU1" s="31"/>
      <c r="BV1" s="31"/>
      <c r="BW1" s="31"/>
    </row>
    <row r="2" spans="1:75" x14ac:dyDescent="0.3">
      <c r="A2" s="33" t="s">
        <v>4005</v>
      </c>
      <c r="B2" s="27"/>
      <c r="C2" s="27"/>
      <c r="D2" s="28"/>
      <c r="E2" s="34" t="s">
        <v>4006</v>
      </c>
      <c r="F2" s="35" t="s">
        <v>4007</v>
      </c>
      <c r="G2" s="31" t="s">
        <v>4008</v>
      </c>
      <c r="H2" s="31"/>
      <c r="I2" s="31"/>
      <c r="J2" s="31"/>
      <c r="K2" s="31"/>
      <c r="L2" s="31"/>
      <c r="M2" s="31"/>
      <c r="N2" s="32"/>
      <c r="O2" s="36"/>
      <c r="P2" s="31"/>
      <c r="Q2" s="31"/>
      <c r="R2" s="31" t="s">
        <v>4009</v>
      </c>
      <c r="S2" s="31"/>
      <c r="T2" s="31"/>
      <c r="U2" s="31"/>
      <c r="V2" s="32" t="s">
        <v>4010</v>
      </c>
      <c r="W2" s="31"/>
      <c r="X2" s="31"/>
      <c r="Y2" s="31"/>
      <c r="Z2" s="31"/>
      <c r="AA2" s="31"/>
      <c r="AB2" s="31"/>
      <c r="AC2" s="31"/>
      <c r="AD2" s="31"/>
      <c r="AE2" s="31"/>
      <c r="AF2" s="31"/>
      <c r="AG2" s="32"/>
      <c r="AH2" s="36"/>
      <c r="AI2" s="31"/>
      <c r="AJ2" s="31" t="s">
        <v>4011</v>
      </c>
      <c r="AK2" s="31"/>
      <c r="AL2" s="31"/>
      <c r="AM2" s="31"/>
      <c r="AN2" s="31"/>
      <c r="AO2" s="32"/>
      <c r="AP2" s="31"/>
      <c r="AQ2" s="31"/>
      <c r="AR2" s="31"/>
      <c r="AS2" s="31"/>
      <c r="AT2" s="31" t="s">
        <v>4012</v>
      </c>
      <c r="AU2" s="31" t="s">
        <v>4013</v>
      </c>
      <c r="AV2" s="31"/>
      <c r="AW2" s="31"/>
      <c r="AX2" s="31"/>
      <c r="AY2" s="31"/>
      <c r="AZ2" s="32"/>
      <c r="BA2" s="31" t="s">
        <v>4014</v>
      </c>
      <c r="BB2" s="31"/>
      <c r="BC2" s="31"/>
      <c r="BD2" s="31"/>
      <c r="BE2" s="31"/>
      <c r="BF2" s="31"/>
      <c r="BG2" s="31"/>
      <c r="BH2" s="31" t="s">
        <v>4015</v>
      </c>
      <c r="BI2" s="31" t="s">
        <v>4016</v>
      </c>
      <c r="BJ2" s="31" t="s">
        <v>4017</v>
      </c>
      <c r="BK2" s="31" t="s">
        <v>4018</v>
      </c>
      <c r="BL2" s="31"/>
      <c r="BM2" s="31"/>
      <c r="BN2" s="31"/>
      <c r="BO2" s="32"/>
      <c r="BP2" s="31"/>
      <c r="BQ2" s="31"/>
      <c r="BR2" s="31"/>
      <c r="BS2" s="31"/>
      <c r="BT2" s="31" t="s">
        <v>4019</v>
      </c>
      <c r="BU2" s="31"/>
      <c r="BV2" s="31"/>
      <c r="BW2" s="31"/>
    </row>
    <row r="3" spans="1:75" x14ac:dyDescent="0.3">
      <c r="A3" s="26"/>
      <c r="B3" s="27"/>
      <c r="C3" s="27"/>
      <c r="D3" s="28"/>
      <c r="E3" s="37"/>
      <c r="F3" s="35"/>
      <c r="G3" s="38" t="s">
        <v>4020</v>
      </c>
      <c r="H3" s="38"/>
      <c r="I3" s="38"/>
      <c r="J3" s="38" t="s">
        <v>4021</v>
      </c>
      <c r="K3" s="38" t="s">
        <v>4022</v>
      </c>
      <c r="L3" s="38" t="s">
        <v>4023</v>
      </c>
      <c r="M3" s="38" t="s">
        <v>4024</v>
      </c>
      <c r="N3" s="36"/>
      <c r="O3" s="39"/>
      <c r="P3" s="36" t="s">
        <v>4025</v>
      </c>
      <c r="Q3" s="38" t="s">
        <v>4026</v>
      </c>
      <c r="R3" s="38" t="s">
        <v>4027</v>
      </c>
      <c r="S3" s="38" t="s">
        <v>4021</v>
      </c>
      <c r="T3" s="38" t="s">
        <v>4022</v>
      </c>
      <c r="U3" s="38" t="s">
        <v>4023</v>
      </c>
      <c r="V3" s="38" t="s">
        <v>4028</v>
      </c>
      <c r="W3" s="38" t="s">
        <v>4021</v>
      </c>
      <c r="X3" s="36" t="s">
        <v>4022</v>
      </c>
      <c r="Y3" s="38"/>
      <c r="Z3" s="38"/>
      <c r="AA3" s="38"/>
      <c r="AB3" s="38"/>
      <c r="AC3" s="38" t="s">
        <v>4023</v>
      </c>
      <c r="AD3" s="38" t="s">
        <v>4024</v>
      </c>
      <c r="AE3" s="38" t="s">
        <v>4025</v>
      </c>
      <c r="AF3" s="38" t="s">
        <v>4026</v>
      </c>
      <c r="AG3" s="36" t="s">
        <v>4029</v>
      </c>
      <c r="AH3" s="39" t="s">
        <v>4030</v>
      </c>
      <c r="AI3" s="36" t="s">
        <v>4031</v>
      </c>
      <c r="AJ3" s="38" t="s">
        <v>4032</v>
      </c>
      <c r="AK3" s="38" t="s">
        <v>4021</v>
      </c>
      <c r="AL3" s="38"/>
      <c r="AM3" s="38"/>
      <c r="AN3" s="38"/>
      <c r="AO3" s="38" t="s">
        <v>4022</v>
      </c>
      <c r="AP3" s="38" t="s">
        <v>4023</v>
      </c>
      <c r="AQ3" s="36" t="s">
        <v>4024</v>
      </c>
      <c r="AR3" s="38" t="s">
        <v>4025</v>
      </c>
      <c r="AS3" s="38" t="s">
        <v>4026</v>
      </c>
      <c r="AT3" s="38" t="s">
        <v>4033</v>
      </c>
      <c r="AU3" s="38" t="s">
        <v>4034</v>
      </c>
      <c r="AV3" s="38" t="s">
        <v>4021</v>
      </c>
      <c r="AW3" s="38" t="s">
        <v>4022</v>
      </c>
      <c r="AX3" s="38" t="s">
        <v>4023</v>
      </c>
      <c r="AY3" s="38" t="s">
        <v>4024</v>
      </c>
      <c r="AZ3" s="38" t="s">
        <v>4025</v>
      </c>
      <c r="BA3" s="38" t="s">
        <v>4035</v>
      </c>
      <c r="BB3" s="36" t="s">
        <v>4021</v>
      </c>
      <c r="BC3" s="38" t="s">
        <v>4022</v>
      </c>
      <c r="BD3" s="38" t="s">
        <v>4023</v>
      </c>
      <c r="BE3" s="38" t="s">
        <v>4024</v>
      </c>
      <c r="BF3" s="38" t="s">
        <v>4025</v>
      </c>
      <c r="BG3" s="38" t="s">
        <v>4026</v>
      </c>
      <c r="BH3" s="38" t="s">
        <v>4036</v>
      </c>
      <c r="BI3" s="36" t="s">
        <v>4037</v>
      </c>
      <c r="BJ3" s="38"/>
      <c r="BK3" s="38" t="s">
        <v>4038</v>
      </c>
      <c r="BL3" s="38" t="s">
        <v>4021</v>
      </c>
      <c r="BM3" s="38" t="s">
        <v>4022</v>
      </c>
      <c r="BN3" s="38" t="s">
        <v>4023</v>
      </c>
      <c r="BO3" s="38" t="s">
        <v>4024</v>
      </c>
      <c r="BP3" s="38" t="s">
        <v>4025</v>
      </c>
      <c r="BQ3" s="36" t="s">
        <v>4026</v>
      </c>
      <c r="BR3" s="38" t="s">
        <v>4029</v>
      </c>
      <c r="BS3" s="38" t="s">
        <v>4030</v>
      </c>
      <c r="BT3" s="38" t="s">
        <v>4039</v>
      </c>
      <c r="BU3" s="38" t="s">
        <v>4021</v>
      </c>
      <c r="BV3" s="38" t="s">
        <v>4022</v>
      </c>
      <c r="BW3" s="38" t="s">
        <v>4023</v>
      </c>
    </row>
    <row r="4" spans="1:75" x14ac:dyDescent="0.3">
      <c r="A4" s="26"/>
      <c r="B4" s="27"/>
      <c r="C4" s="27"/>
      <c r="D4" s="28"/>
      <c r="E4" s="37"/>
      <c r="F4" s="35"/>
      <c r="G4" s="40"/>
      <c r="H4" s="40"/>
      <c r="I4" s="40"/>
      <c r="J4" s="40" t="s">
        <v>4040</v>
      </c>
      <c r="K4" s="40" t="s">
        <v>4041</v>
      </c>
      <c r="L4" s="40" t="s">
        <v>4042</v>
      </c>
      <c r="M4" s="36" t="s">
        <v>4043</v>
      </c>
      <c r="N4" s="39" t="s">
        <v>4044</v>
      </c>
      <c r="O4" s="39" t="s">
        <v>4045</v>
      </c>
      <c r="P4" s="39" t="s">
        <v>4046</v>
      </c>
      <c r="Q4" s="40" t="s">
        <v>4047</v>
      </c>
      <c r="R4" s="40"/>
      <c r="S4" s="40" t="s">
        <v>4048</v>
      </c>
      <c r="T4" s="40" t="s">
        <v>4049</v>
      </c>
      <c r="U4" s="40" t="s">
        <v>4050</v>
      </c>
      <c r="V4" s="40"/>
      <c r="W4" s="40" t="s">
        <v>4051</v>
      </c>
      <c r="X4" s="39" t="s">
        <v>4052</v>
      </c>
      <c r="Y4" s="40" t="s">
        <v>4044</v>
      </c>
      <c r="Z4" s="40" t="s">
        <v>4045</v>
      </c>
      <c r="AA4" s="40" t="s">
        <v>4053</v>
      </c>
      <c r="AB4" s="40" t="s">
        <v>4054</v>
      </c>
      <c r="AC4" s="40" t="s">
        <v>4055</v>
      </c>
      <c r="AD4" s="40" t="s">
        <v>4056</v>
      </c>
      <c r="AE4" s="40" t="s">
        <v>4057</v>
      </c>
      <c r="AF4" s="36" t="s">
        <v>4058</v>
      </c>
      <c r="AG4" s="39" t="s">
        <v>4059</v>
      </c>
      <c r="AH4" s="39" t="s">
        <v>4060</v>
      </c>
      <c r="AI4" s="39" t="s">
        <v>4061</v>
      </c>
      <c r="AJ4" s="40"/>
      <c r="AK4" s="40" t="s">
        <v>4062</v>
      </c>
      <c r="AL4" s="40" t="s">
        <v>4044</v>
      </c>
      <c r="AM4" s="40" t="s">
        <v>4045</v>
      </c>
      <c r="AN4" s="40" t="s">
        <v>4053</v>
      </c>
      <c r="AO4" s="40" t="s">
        <v>4063</v>
      </c>
      <c r="AP4" s="40" t="s">
        <v>4064</v>
      </c>
      <c r="AQ4" s="39" t="s">
        <v>4065</v>
      </c>
      <c r="AR4" s="40" t="s">
        <v>4066</v>
      </c>
      <c r="AS4" s="40" t="s">
        <v>4067</v>
      </c>
      <c r="AT4" s="40"/>
      <c r="AU4" s="40"/>
      <c r="AV4" s="40" t="s">
        <v>4068</v>
      </c>
      <c r="AW4" s="40" t="s">
        <v>4069</v>
      </c>
      <c r="AX4" s="40" t="s">
        <v>4070</v>
      </c>
      <c r="AY4" s="40" t="s">
        <v>4071</v>
      </c>
      <c r="AZ4" s="40" t="s">
        <v>4072</v>
      </c>
      <c r="BA4" s="40"/>
      <c r="BB4" s="39" t="s">
        <v>4073</v>
      </c>
      <c r="BC4" s="40" t="s">
        <v>4074</v>
      </c>
      <c r="BD4" s="40" t="s">
        <v>4075</v>
      </c>
      <c r="BE4" s="40" t="s">
        <v>4076</v>
      </c>
      <c r="BF4" s="40" t="s">
        <v>4077</v>
      </c>
      <c r="BG4" s="40" t="s">
        <v>4078</v>
      </c>
      <c r="BH4" s="40"/>
      <c r="BI4" s="39"/>
      <c r="BJ4" s="40"/>
      <c r="BK4" s="40"/>
      <c r="BL4" s="40" t="s">
        <v>4079</v>
      </c>
      <c r="BM4" s="40" t="s">
        <v>4080</v>
      </c>
      <c r="BN4" s="40" t="s">
        <v>4081</v>
      </c>
      <c r="BO4" s="40" t="s">
        <v>4082</v>
      </c>
      <c r="BP4" s="40" t="s">
        <v>4083</v>
      </c>
      <c r="BQ4" s="39" t="s">
        <v>4084</v>
      </c>
      <c r="BR4" s="40" t="s">
        <v>4085</v>
      </c>
      <c r="BS4" s="40" t="s">
        <v>4086</v>
      </c>
      <c r="BT4" s="40"/>
      <c r="BU4" s="40" t="s">
        <v>4087</v>
      </c>
      <c r="BV4" s="40" t="s">
        <v>4088</v>
      </c>
      <c r="BW4" s="40" t="s">
        <v>4089</v>
      </c>
    </row>
    <row r="5" spans="1:75" ht="72.599999999999994" x14ac:dyDescent="0.3">
      <c r="A5" s="41" t="s">
        <v>4090</v>
      </c>
      <c r="B5" s="42" t="s">
        <v>4091</v>
      </c>
      <c r="C5" s="42"/>
      <c r="D5" s="28"/>
      <c r="E5" s="37"/>
      <c r="F5" s="35"/>
      <c r="G5" s="31"/>
      <c r="H5" s="31" t="s">
        <v>4092</v>
      </c>
      <c r="I5" s="31"/>
      <c r="J5" s="31"/>
      <c r="K5" s="31"/>
      <c r="L5" s="31"/>
      <c r="M5" s="31"/>
      <c r="N5" s="39" t="s">
        <v>4093</v>
      </c>
      <c r="O5" s="39" t="s">
        <v>4094</v>
      </c>
      <c r="P5" s="39"/>
      <c r="Q5" s="31"/>
      <c r="R5" s="31"/>
      <c r="S5" s="31"/>
      <c r="T5" s="31"/>
      <c r="U5" s="31"/>
      <c r="V5" s="32"/>
      <c r="W5" s="31"/>
      <c r="X5" s="39"/>
      <c r="Y5" s="31" t="s">
        <v>4095</v>
      </c>
      <c r="Z5" s="31" t="s">
        <v>4096</v>
      </c>
      <c r="AA5" s="31" t="s">
        <v>4097</v>
      </c>
      <c r="AB5" s="31" t="s">
        <v>4098</v>
      </c>
      <c r="AC5" s="31"/>
      <c r="AD5" s="31"/>
      <c r="AE5" s="31"/>
      <c r="AF5" s="31"/>
      <c r="AG5" s="39"/>
      <c r="AH5" s="39"/>
      <c r="AI5" s="39"/>
      <c r="AJ5" s="31"/>
      <c r="AK5" s="31"/>
      <c r="AL5" s="31" t="s">
        <v>4099</v>
      </c>
      <c r="AM5" s="31" t="s">
        <v>4100</v>
      </c>
      <c r="AN5" s="31" t="s">
        <v>4101</v>
      </c>
      <c r="AO5" s="32"/>
      <c r="AP5" s="31"/>
      <c r="AQ5" s="39"/>
      <c r="AR5" s="31"/>
      <c r="AS5" s="31"/>
      <c r="AT5" s="31"/>
      <c r="AU5" s="31"/>
      <c r="AV5" s="31"/>
      <c r="AW5" s="31"/>
      <c r="AX5" s="31"/>
      <c r="AY5" s="31"/>
      <c r="AZ5" s="32"/>
      <c r="BA5" s="31"/>
      <c r="BB5" s="39"/>
      <c r="BC5" s="31"/>
      <c r="BD5" s="31"/>
      <c r="BE5" s="31"/>
      <c r="BF5" s="31"/>
      <c r="BG5" s="31"/>
      <c r="BH5" s="31"/>
      <c r="BI5" s="39"/>
      <c r="BJ5" s="31"/>
      <c r="BK5" s="31"/>
      <c r="BL5" s="31"/>
      <c r="BM5" s="31"/>
      <c r="BN5" s="31"/>
      <c r="BO5" s="32"/>
      <c r="BP5" s="31"/>
      <c r="BQ5" s="39"/>
      <c r="BR5" s="31"/>
      <c r="BS5" s="31"/>
      <c r="BT5" s="31"/>
      <c r="BU5" s="31"/>
      <c r="BV5" s="31"/>
      <c r="BW5" s="31"/>
    </row>
    <row r="6" spans="1:75" x14ac:dyDescent="0.3">
      <c r="A6" s="43" t="s">
        <v>11</v>
      </c>
      <c r="B6" s="44" t="s">
        <v>4102</v>
      </c>
      <c r="C6" s="45">
        <f t="shared" ref="C6:C69" si="0">F6/E6</f>
        <v>7.9920162981523043E-3</v>
      </c>
      <c r="D6" s="28">
        <v>4</v>
      </c>
      <c r="E6" s="46">
        <v>32527</v>
      </c>
      <c r="F6" s="47">
        <v>259.95631413000001</v>
      </c>
      <c r="G6" s="47">
        <v>55.006083515100002</v>
      </c>
      <c r="H6" s="48">
        <f>G6/E6</f>
        <v>1.6910899718725982E-3</v>
      </c>
      <c r="I6" s="47"/>
      <c r="J6" s="47">
        <v>0.78143188238100003</v>
      </c>
      <c r="K6" s="47">
        <v>1.83248270159</v>
      </c>
      <c r="L6" s="47">
        <v>30.076719217200001</v>
      </c>
      <c r="M6" s="47">
        <v>18.203638191700001</v>
      </c>
      <c r="N6" s="47">
        <v>8.2346309670199993</v>
      </c>
      <c r="O6" s="47">
        <v>9.9690072246400003</v>
      </c>
      <c r="P6" s="47">
        <v>1.16406593193</v>
      </c>
      <c r="Q6" s="47">
        <v>2.9477455904099998</v>
      </c>
      <c r="R6" s="47">
        <v>7.7355028268700003</v>
      </c>
      <c r="S6" s="47">
        <v>4.4059122243199997</v>
      </c>
      <c r="T6" s="47">
        <v>2.8744713859600002</v>
      </c>
      <c r="U6" s="47">
        <v>0.45511921658900001</v>
      </c>
      <c r="V6" s="47">
        <v>7.4595591970299999</v>
      </c>
      <c r="W6" s="47">
        <v>1.16300422859</v>
      </c>
      <c r="X6" s="47">
        <v>3.80429654332</v>
      </c>
      <c r="Y6" s="47">
        <v>1.7012453279699999</v>
      </c>
      <c r="Z6" s="47">
        <v>0.83296046099700005</v>
      </c>
      <c r="AA6" s="47">
        <v>0.189058050752</v>
      </c>
      <c r="AB6" s="47">
        <v>1.0810327036</v>
      </c>
      <c r="AC6" s="47">
        <v>0.50369328892200005</v>
      </c>
      <c r="AD6" s="47">
        <v>3.0604796260999999E-2</v>
      </c>
      <c r="AE6" s="47">
        <v>0.43889056491900003</v>
      </c>
      <c r="AF6" s="47">
        <v>9.5698359250999995E-2</v>
      </c>
      <c r="AG6" s="47">
        <v>0.39924834728199998</v>
      </c>
      <c r="AH6" s="47">
        <v>0.20289583697899999</v>
      </c>
      <c r="AI6" s="47">
        <v>0.82122723150300003</v>
      </c>
      <c r="AJ6" s="47">
        <v>5.0593440307500002</v>
      </c>
      <c r="AK6" s="47">
        <v>4.6772929758500004</v>
      </c>
      <c r="AL6" s="47">
        <v>7.6566281879999996E-3</v>
      </c>
      <c r="AM6" s="47">
        <v>0.88951234710000004</v>
      </c>
      <c r="AN6" s="47">
        <v>3.7801240005599999</v>
      </c>
      <c r="AO6" s="47" t="s">
        <v>4103</v>
      </c>
      <c r="AP6" s="47">
        <v>1.2691722101999999E-2</v>
      </c>
      <c r="AQ6" s="47">
        <v>0.344759648104</v>
      </c>
      <c r="AR6" s="47" t="s">
        <v>4103</v>
      </c>
      <c r="AS6" s="47">
        <v>2.4599684693000001E-2</v>
      </c>
      <c r="AT6" s="47">
        <v>0.34324964798800001</v>
      </c>
      <c r="AU6" s="47">
        <v>0.14670811153900001</v>
      </c>
      <c r="AV6" s="47">
        <v>2.26603259E-2</v>
      </c>
      <c r="AW6" s="47" t="s">
        <v>4103</v>
      </c>
      <c r="AX6" s="47" t="s">
        <v>4103</v>
      </c>
      <c r="AY6" s="47" t="s">
        <v>4103</v>
      </c>
      <c r="AZ6" s="47">
        <v>0.12404778564000001</v>
      </c>
      <c r="BA6" s="47">
        <v>6.0959670420099998</v>
      </c>
      <c r="BB6" s="47">
        <v>0.97350394152300002</v>
      </c>
      <c r="BC6" s="47">
        <v>7.1212282709999996E-3</v>
      </c>
      <c r="BD6" s="47">
        <v>0.32003146044699998</v>
      </c>
      <c r="BE6" s="47">
        <v>3.3417222853999999</v>
      </c>
      <c r="BF6" s="47">
        <v>7.8007184556999995E-2</v>
      </c>
      <c r="BG6" s="47">
        <v>1.37558094182</v>
      </c>
      <c r="BH6" s="47" t="s">
        <v>4103</v>
      </c>
      <c r="BI6" s="47">
        <v>0.36927430461400002</v>
      </c>
      <c r="BJ6" s="47">
        <v>47.018068396899999</v>
      </c>
      <c r="BK6" s="47">
        <v>29.6203576031</v>
      </c>
      <c r="BL6" s="47">
        <v>4.9379243412499996</v>
      </c>
      <c r="BM6" s="47">
        <v>0.51541305554899997</v>
      </c>
      <c r="BN6" s="47">
        <v>4.2994812103599997</v>
      </c>
      <c r="BO6" s="47">
        <v>0.58667898339400004</v>
      </c>
      <c r="BP6" s="47">
        <v>4.6488737103500002</v>
      </c>
      <c r="BQ6" s="47">
        <v>2.1042269291300002</v>
      </c>
      <c r="BR6" s="47">
        <v>5.1999994948999997E-2</v>
      </c>
      <c r="BS6" s="47">
        <v>12.475759378099999</v>
      </c>
      <c r="BT6" s="47">
        <v>17.397710793800002</v>
      </c>
      <c r="BU6" s="47">
        <v>1.79589519572</v>
      </c>
      <c r="BV6" s="47">
        <v>2.2718135104799999</v>
      </c>
      <c r="BW6" s="47">
        <v>13.3300020876</v>
      </c>
    </row>
    <row r="7" spans="1:75" x14ac:dyDescent="0.3">
      <c r="A7" s="43" t="s">
        <v>26</v>
      </c>
      <c r="B7" s="44" t="s">
        <v>4104</v>
      </c>
      <c r="C7" s="45">
        <f t="shared" si="0"/>
        <v>7.527260702450812E-3</v>
      </c>
      <c r="D7" s="28">
        <v>3</v>
      </c>
      <c r="E7" s="46">
        <v>2897</v>
      </c>
      <c r="F7" s="47">
        <v>21.806474255000001</v>
      </c>
      <c r="G7" s="47">
        <v>11.6931698055</v>
      </c>
      <c r="H7" s="48">
        <f t="shared" ref="H7:H70" si="1">G7/E7</f>
        <v>4.0363030050051775E-3</v>
      </c>
      <c r="I7" s="47"/>
      <c r="J7" s="47">
        <v>4.6442417584000001E-2</v>
      </c>
      <c r="K7" s="47">
        <v>0.119012741362</v>
      </c>
      <c r="L7" s="47">
        <v>5.5262037731899998</v>
      </c>
      <c r="M7" s="47">
        <v>4.6751069204800002</v>
      </c>
      <c r="N7" s="47">
        <v>0.79941806392799997</v>
      </c>
      <c r="O7" s="47">
        <v>3.8756888565500001</v>
      </c>
      <c r="P7" s="47">
        <v>0.597759950368</v>
      </c>
      <c r="Q7" s="47">
        <v>0.72864400249600003</v>
      </c>
      <c r="R7" s="47">
        <v>0.75829240036199996</v>
      </c>
      <c r="S7" s="47">
        <v>0.51963299494000004</v>
      </c>
      <c r="T7" s="47">
        <v>0.13771745790699999</v>
      </c>
      <c r="U7" s="47">
        <v>0.10094194751500001</v>
      </c>
      <c r="V7" s="47">
        <v>0.374688146537</v>
      </c>
      <c r="W7" s="47">
        <v>2.6976790673E-2</v>
      </c>
      <c r="X7" s="47">
        <v>0.22193380449200001</v>
      </c>
      <c r="Y7" s="47">
        <v>6.4505798461999997E-2</v>
      </c>
      <c r="Z7" s="47">
        <v>9.2994627208999994E-2</v>
      </c>
      <c r="AA7" s="47">
        <v>1.1845042566E-2</v>
      </c>
      <c r="AB7" s="47">
        <v>5.2588336255E-2</v>
      </c>
      <c r="AC7" s="47">
        <v>3.0609815030000001E-3</v>
      </c>
      <c r="AD7" s="47">
        <v>1.2167925190000001E-3</v>
      </c>
      <c r="AE7" s="47">
        <v>1.9898653637E-2</v>
      </c>
      <c r="AF7" s="47">
        <v>1.1118333749E-2</v>
      </c>
      <c r="AG7" s="47">
        <v>1.2642411544000001E-2</v>
      </c>
      <c r="AH7" s="47">
        <v>2.8278178251E-2</v>
      </c>
      <c r="AI7" s="47">
        <v>4.9562200170000001E-2</v>
      </c>
      <c r="AJ7" s="47">
        <v>0.37037993678600001</v>
      </c>
      <c r="AK7" s="47">
        <v>0.333044998536</v>
      </c>
      <c r="AL7" s="47">
        <v>5.8956656900000003E-4</v>
      </c>
      <c r="AM7" s="47">
        <v>0.10002247224999999</v>
      </c>
      <c r="AN7" s="47">
        <v>0.23243295971700001</v>
      </c>
      <c r="AO7" s="47" t="s">
        <v>4103</v>
      </c>
      <c r="AP7" s="47">
        <v>6.5623312900000002E-4</v>
      </c>
      <c r="AQ7" s="47">
        <v>3.4451279706000003E-2</v>
      </c>
      <c r="AR7" s="47" t="s">
        <v>4103</v>
      </c>
      <c r="AS7" s="47">
        <v>2.227425415E-3</v>
      </c>
      <c r="AT7" s="47">
        <v>4.824537512E-3</v>
      </c>
      <c r="AU7" s="47">
        <v>1.2716639178E-2</v>
      </c>
      <c r="AV7" s="47">
        <v>6.4590658169999997E-3</v>
      </c>
      <c r="AW7" s="47" t="s">
        <v>4103</v>
      </c>
      <c r="AX7" s="47" t="s">
        <v>4103</v>
      </c>
      <c r="AY7" s="47" t="s">
        <v>4103</v>
      </c>
      <c r="AZ7" s="47">
        <v>6.2575733620000001E-3</v>
      </c>
      <c r="BA7" s="47">
        <v>0.18942310804000001</v>
      </c>
      <c r="BB7" s="47">
        <v>7.3237122869999997E-3</v>
      </c>
      <c r="BC7" s="47">
        <v>5.2704253000000001E-5</v>
      </c>
      <c r="BD7" s="47">
        <v>1.0689670824E-2</v>
      </c>
      <c r="BE7" s="47">
        <v>0.12983105208199999</v>
      </c>
      <c r="BF7" s="47">
        <v>7.1274011050000002E-3</v>
      </c>
      <c r="BG7" s="47">
        <v>3.4398567487999999E-2</v>
      </c>
      <c r="BH7" s="47" t="s">
        <v>4103</v>
      </c>
      <c r="BI7" s="47">
        <v>1.7877214956E-2</v>
      </c>
      <c r="BJ7" s="47">
        <v>0.87290293219600001</v>
      </c>
      <c r="BK7" s="47">
        <v>0.62916409693200004</v>
      </c>
      <c r="BL7" s="47">
        <v>0.39538621208800001</v>
      </c>
      <c r="BM7" s="47">
        <v>7.9152418069999998E-3</v>
      </c>
      <c r="BN7" s="47">
        <v>5.6185367556000003E-2</v>
      </c>
      <c r="BO7" s="47">
        <v>1.3120380859000001E-2</v>
      </c>
      <c r="BP7" s="47">
        <v>2.4590772106999999E-2</v>
      </c>
      <c r="BQ7" s="47">
        <v>5.1670222836E-2</v>
      </c>
      <c r="BR7" s="47" t="s">
        <v>4103</v>
      </c>
      <c r="BS7" s="47">
        <v>8.0295899680000005E-2</v>
      </c>
      <c r="BT7" s="47">
        <v>0.243738835264</v>
      </c>
      <c r="BU7" s="47">
        <v>0.123779382646</v>
      </c>
      <c r="BV7" s="47">
        <v>0.11995945261800001</v>
      </c>
      <c r="BW7" s="47" t="s">
        <v>4103</v>
      </c>
    </row>
    <row r="8" spans="1:75" x14ac:dyDescent="0.3">
      <c r="A8" s="43" t="s">
        <v>30</v>
      </c>
      <c r="B8" s="44" t="s">
        <v>4105</v>
      </c>
      <c r="C8" s="45">
        <f t="shared" si="0"/>
        <v>4.9387243533415689E-3</v>
      </c>
      <c r="D8" s="28">
        <v>4</v>
      </c>
      <c r="E8" s="46">
        <v>39667</v>
      </c>
      <c r="F8" s="47">
        <v>195.90437892400001</v>
      </c>
      <c r="G8" s="47">
        <v>69.289629629700002</v>
      </c>
      <c r="H8" s="48">
        <f t="shared" si="1"/>
        <v>1.7467827067764138E-3</v>
      </c>
      <c r="I8" s="47"/>
      <c r="J8" s="47">
        <v>0.57282182264299997</v>
      </c>
      <c r="K8" s="47">
        <v>4.2243677854300001</v>
      </c>
      <c r="L8" s="47">
        <v>33.777221277899997</v>
      </c>
      <c r="M8" s="47">
        <v>22.916832818</v>
      </c>
      <c r="N8" s="47">
        <v>12.226009362299999</v>
      </c>
      <c r="O8" s="47">
        <v>10.6908234557</v>
      </c>
      <c r="P8" s="47">
        <v>3.8059552399599998</v>
      </c>
      <c r="Q8" s="47">
        <v>3.99243068575</v>
      </c>
      <c r="R8" s="47">
        <v>4.8517588385900003</v>
      </c>
      <c r="S8" s="47">
        <v>2.6639530032600001</v>
      </c>
      <c r="T8" s="47">
        <v>1.4683198133699999</v>
      </c>
      <c r="U8" s="47">
        <v>0.71948602195199995</v>
      </c>
      <c r="V8" s="47">
        <v>8.4633658937600007</v>
      </c>
      <c r="W8" s="47">
        <v>0.67504275420299997</v>
      </c>
      <c r="X8" s="47">
        <v>2.2069069400900001</v>
      </c>
      <c r="Y8" s="47">
        <v>0.65548906906100002</v>
      </c>
      <c r="Z8" s="47">
        <v>0.94150540002299998</v>
      </c>
      <c r="AA8" s="47">
        <v>0.11684923489</v>
      </c>
      <c r="AB8" s="47">
        <v>0.49306323611199998</v>
      </c>
      <c r="AC8" s="47">
        <v>0.23519869822299999</v>
      </c>
      <c r="AD8" s="47">
        <v>8.9775753560000001E-3</v>
      </c>
      <c r="AE8" s="47">
        <v>3.1261629104600002</v>
      </c>
      <c r="AF8" s="47">
        <v>0.29351053738600003</v>
      </c>
      <c r="AG8" s="47">
        <v>0.291255636692</v>
      </c>
      <c r="AH8" s="47">
        <v>0.218596631795</v>
      </c>
      <c r="AI8" s="47">
        <v>1.4077142095599999</v>
      </c>
      <c r="AJ8" s="47">
        <v>7.71994710275</v>
      </c>
      <c r="AK8" s="47">
        <v>7.02796605119</v>
      </c>
      <c r="AL8" s="47">
        <v>4.7959547489999999E-3</v>
      </c>
      <c r="AM8" s="47">
        <v>1.4362033726600001</v>
      </c>
      <c r="AN8" s="47">
        <v>5.5869667237799998</v>
      </c>
      <c r="AO8" s="47" t="s">
        <v>4103</v>
      </c>
      <c r="AP8" s="47">
        <v>8.8331827969999992E-3</v>
      </c>
      <c r="AQ8" s="47">
        <v>0.66835371142400002</v>
      </c>
      <c r="AR8" s="47" t="s">
        <v>4103</v>
      </c>
      <c r="AS8" s="47">
        <v>1.4794157341E-2</v>
      </c>
      <c r="AT8" s="47">
        <v>0.60581638108299996</v>
      </c>
      <c r="AU8" s="47">
        <v>0.31135888332099998</v>
      </c>
      <c r="AV8" s="47">
        <v>4.5452418983000002E-2</v>
      </c>
      <c r="AW8" s="47" t="s">
        <v>4103</v>
      </c>
      <c r="AX8" s="47" t="s">
        <v>4103</v>
      </c>
      <c r="AY8" s="47" t="s">
        <v>4103</v>
      </c>
      <c r="AZ8" s="47">
        <v>0.26590646433800003</v>
      </c>
      <c r="BA8" s="47">
        <v>4.5853540747499997</v>
      </c>
      <c r="BB8" s="47">
        <v>0.54219250456199997</v>
      </c>
      <c r="BC8" s="47">
        <v>4.9119825040000002E-3</v>
      </c>
      <c r="BD8" s="47">
        <v>0.14305163203400001</v>
      </c>
      <c r="BE8" s="47">
        <v>1.4409713441700001</v>
      </c>
      <c r="BF8" s="47">
        <v>5.839249287E-2</v>
      </c>
      <c r="BG8" s="47">
        <v>2.3958341186099998</v>
      </c>
      <c r="BH8" s="47" t="s">
        <v>4103</v>
      </c>
      <c r="BI8" s="47">
        <v>8.2745137938999999E-2</v>
      </c>
      <c r="BJ8" s="47">
        <v>19.7931110287</v>
      </c>
      <c r="BK8" s="47">
        <v>16.702629801099999</v>
      </c>
      <c r="BL8" s="47">
        <v>9.4160479805299993</v>
      </c>
      <c r="BM8" s="47">
        <v>0.41934294563399999</v>
      </c>
      <c r="BN8" s="47">
        <v>1.5223561539399999</v>
      </c>
      <c r="BO8" s="47">
        <v>1.5218072900299999</v>
      </c>
      <c r="BP8" s="47">
        <v>0.80249614238300004</v>
      </c>
      <c r="BQ8" s="47">
        <v>0.63826118105100005</v>
      </c>
      <c r="BR8" s="47" t="s">
        <v>4103</v>
      </c>
      <c r="BS8" s="47">
        <v>2.3823181075600002</v>
      </c>
      <c r="BT8" s="47">
        <v>3.0904812275900002</v>
      </c>
      <c r="BU8" s="47">
        <v>1.2254519323099999</v>
      </c>
      <c r="BV8" s="47">
        <v>1.66802933843</v>
      </c>
      <c r="BW8" s="47">
        <v>0.196999956846</v>
      </c>
    </row>
    <row r="9" spans="1:75" x14ac:dyDescent="0.3">
      <c r="A9" s="43" t="s">
        <v>66</v>
      </c>
      <c r="B9" s="44" t="s">
        <v>4106</v>
      </c>
      <c r="C9" s="45">
        <f t="shared" si="0"/>
        <v>1.3640597475901206E-2</v>
      </c>
      <c r="D9" s="28">
        <v>5</v>
      </c>
      <c r="E9" s="46">
        <v>25022</v>
      </c>
      <c r="F9" s="47">
        <v>341.31503004199999</v>
      </c>
      <c r="G9" s="47">
        <v>33.1786292954</v>
      </c>
      <c r="H9" s="48">
        <f t="shared" si="1"/>
        <v>1.3259783109024058E-3</v>
      </c>
      <c r="I9" s="47"/>
      <c r="J9" s="47">
        <v>1.3028360919999999</v>
      </c>
      <c r="K9" s="47">
        <v>2.9267771737700001</v>
      </c>
      <c r="L9" s="47">
        <v>10.7833708243</v>
      </c>
      <c r="M9" s="47">
        <v>12.829373195200001</v>
      </c>
      <c r="N9" s="47">
        <v>4.0262631692199999</v>
      </c>
      <c r="O9" s="47">
        <v>8.8031100260099997</v>
      </c>
      <c r="P9" s="47">
        <v>1.7089840844499999</v>
      </c>
      <c r="Q9" s="47">
        <v>3.6272879256200001</v>
      </c>
      <c r="R9" s="47">
        <v>6.97858242582</v>
      </c>
      <c r="S9" s="47">
        <v>3.5514118839500002</v>
      </c>
      <c r="T9" s="47">
        <v>2.8220342779199998</v>
      </c>
      <c r="U9" s="47">
        <v>0.60513626395599995</v>
      </c>
      <c r="V9" s="47">
        <v>10.465287648</v>
      </c>
      <c r="W9" s="47">
        <v>1.2087036738400001</v>
      </c>
      <c r="X9" s="47">
        <v>4.6521934218599998</v>
      </c>
      <c r="Y9" s="47">
        <v>1.0440004837400001</v>
      </c>
      <c r="Z9" s="47">
        <v>1.08079986096</v>
      </c>
      <c r="AA9" s="47">
        <v>1.7938566854</v>
      </c>
      <c r="AB9" s="47">
        <v>0.73353639175899998</v>
      </c>
      <c r="AC9" s="47">
        <v>0.76677291756900001</v>
      </c>
      <c r="AD9" s="47">
        <v>0.29840512347199999</v>
      </c>
      <c r="AE9" s="47">
        <v>1.21727673817</v>
      </c>
      <c r="AF9" s="47">
        <v>0.39253820955800001</v>
      </c>
      <c r="AG9" s="47">
        <v>0.52365962076200001</v>
      </c>
      <c r="AH9" s="47">
        <v>0.26898866564000001</v>
      </c>
      <c r="AI9" s="47">
        <v>1.1367492771100001</v>
      </c>
      <c r="AJ9" s="47">
        <v>3.3490485147600002</v>
      </c>
      <c r="AK9" s="47">
        <v>2.2343843434599999</v>
      </c>
      <c r="AL9" s="47">
        <v>1.0446805048E-2</v>
      </c>
      <c r="AM9" s="47">
        <v>0.64730225370000005</v>
      </c>
      <c r="AN9" s="47">
        <v>1.57663528471</v>
      </c>
      <c r="AO9" s="47" t="s">
        <v>4103</v>
      </c>
      <c r="AP9" s="47">
        <v>1.9641325756999999E-2</v>
      </c>
      <c r="AQ9" s="47">
        <v>1.0137875600799999</v>
      </c>
      <c r="AR9" s="47" t="s">
        <v>4103</v>
      </c>
      <c r="AS9" s="47">
        <v>8.1235285461000006E-2</v>
      </c>
      <c r="AT9" s="47">
        <v>0.59623876645999996</v>
      </c>
      <c r="AU9" s="47">
        <v>0.32543183511500001</v>
      </c>
      <c r="AV9" s="47">
        <v>4.9517896234999997E-2</v>
      </c>
      <c r="AW9" s="47" t="s">
        <v>4103</v>
      </c>
      <c r="AX9" s="47" t="s">
        <v>4103</v>
      </c>
      <c r="AY9" s="47" t="s">
        <v>4103</v>
      </c>
      <c r="AZ9" s="47">
        <v>0.27591393887999999</v>
      </c>
      <c r="BA9" s="47">
        <v>11.8467657195</v>
      </c>
      <c r="BB9" s="47">
        <v>1.8200223082</v>
      </c>
      <c r="BC9" s="47">
        <v>1.1152838211999999E-2</v>
      </c>
      <c r="BD9" s="47">
        <v>0.53695560672499998</v>
      </c>
      <c r="BE9" s="47">
        <v>5.1761493533299996</v>
      </c>
      <c r="BF9" s="47">
        <v>0.64282804668000004</v>
      </c>
      <c r="BG9" s="47">
        <v>3.6596575663499999</v>
      </c>
      <c r="BH9" s="47" t="s">
        <v>4103</v>
      </c>
      <c r="BI9" s="47">
        <v>0.26515099430799999</v>
      </c>
      <c r="BJ9" s="47">
        <v>36.564568057999999</v>
      </c>
      <c r="BK9" s="47">
        <v>29.0259851472</v>
      </c>
      <c r="BL9" s="47">
        <v>6.1103674109400004</v>
      </c>
      <c r="BM9" s="47">
        <v>1.42369482675</v>
      </c>
      <c r="BN9" s="47">
        <v>1.58961884773</v>
      </c>
      <c r="BO9" s="47">
        <v>3.2434384731999999</v>
      </c>
      <c r="BP9" s="47">
        <v>7.9315806809499998</v>
      </c>
      <c r="BQ9" s="47">
        <v>2.7634200942099998</v>
      </c>
      <c r="BR9" s="47" t="s">
        <v>4103</v>
      </c>
      <c r="BS9" s="47">
        <v>5.9638648134399999</v>
      </c>
      <c r="BT9" s="47">
        <v>7.5385829107499998</v>
      </c>
      <c r="BU9" s="47">
        <v>5.1240863572400004</v>
      </c>
      <c r="BV9" s="47">
        <v>2.4144965535199998</v>
      </c>
      <c r="BW9" s="47" t="s">
        <v>4103</v>
      </c>
    </row>
    <row r="10" spans="1:75" ht="20.399999999999999" x14ac:dyDescent="0.3">
      <c r="A10" s="43" t="s">
        <v>4107</v>
      </c>
      <c r="B10" s="44" t="s">
        <v>4108</v>
      </c>
      <c r="C10" s="45">
        <f t="shared" si="0"/>
        <v>6.0160398726630442E-3</v>
      </c>
      <c r="D10" s="28">
        <v>2</v>
      </c>
      <c r="E10" s="46">
        <v>92</v>
      </c>
      <c r="F10" s="47">
        <v>0.55347566828500006</v>
      </c>
      <c r="G10" s="47">
        <v>0.184535655789</v>
      </c>
      <c r="H10" s="48">
        <f t="shared" si="1"/>
        <v>2.0058223455326086E-3</v>
      </c>
      <c r="I10" s="47"/>
      <c r="J10" s="47">
        <v>6.7327959000000001E-6</v>
      </c>
      <c r="K10" s="47">
        <v>2.5888583380999999E-2</v>
      </c>
      <c r="L10" s="47">
        <v>8.1236797686000006E-2</v>
      </c>
      <c r="M10" s="47">
        <v>4.4163208831999999E-2</v>
      </c>
      <c r="N10" s="47">
        <v>1.9600909065000002E-2</v>
      </c>
      <c r="O10" s="47">
        <v>2.4562299767000001E-2</v>
      </c>
      <c r="P10" s="47">
        <v>2.6233876040000002E-3</v>
      </c>
      <c r="Q10" s="47">
        <v>3.0616945489999998E-2</v>
      </c>
      <c r="R10" s="47">
        <v>2.5017004668000001E-2</v>
      </c>
      <c r="S10" s="47">
        <v>1.0992041177000001E-2</v>
      </c>
      <c r="T10" s="47">
        <v>3.471949817E-3</v>
      </c>
      <c r="U10" s="47">
        <v>1.0553013674E-2</v>
      </c>
      <c r="V10" s="47">
        <v>1.5708875983000001E-2</v>
      </c>
      <c r="W10" s="47">
        <v>8.22291258E-4</v>
      </c>
      <c r="X10" s="47">
        <v>6.031294433E-3</v>
      </c>
      <c r="Y10" s="47">
        <v>2.0321009820000002E-3</v>
      </c>
      <c r="Z10" s="47">
        <v>1.1535762870000001E-3</v>
      </c>
      <c r="AA10" s="47">
        <v>2.0117283459999999E-3</v>
      </c>
      <c r="AB10" s="47">
        <v>8.3388881899999995E-4</v>
      </c>
      <c r="AC10" s="47">
        <v>3.7934164700000002E-4</v>
      </c>
      <c r="AD10" s="47">
        <v>3.5787511000000001E-4</v>
      </c>
      <c r="AE10" s="47">
        <v>1.4730239849999999E-3</v>
      </c>
      <c r="AF10" s="47">
        <v>2.3403338000000001E-5</v>
      </c>
      <c r="AG10" s="47">
        <v>3.7104148099999999E-4</v>
      </c>
      <c r="AH10" s="47">
        <v>2.1289870800000001E-4</v>
      </c>
      <c r="AI10" s="47">
        <v>6.0377060220000002E-3</v>
      </c>
      <c r="AJ10" s="47">
        <v>1.450754735E-2</v>
      </c>
      <c r="AK10" s="47">
        <v>9.0540950239999998E-3</v>
      </c>
      <c r="AL10" s="47">
        <v>3.2419727000000001E-6</v>
      </c>
      <c r="AM10" s="47">
        <v>9.16586502E-4</v>
      </c>
      <c r="AN10" s="47">
        <v>8.1342665489999993E-3</v>
      </c>
      <c r="AO10" s="47" t="s">
        <v>4103</v>
      </c>
      <c r="AP10" s="47">
        <v>7.9979309999999996E-5</v>
      </c>
      <c r="AQ10" s="47">
        <v>5.1308990700000001E-3</v>
      </c>
      <c r="AR10" s="47" t="s">
        <v>4103</v>
      </c>
      <c r="AS10" s="47">
        <v>2.4257394499999999E-4</v>
      </c>
      <c r="AT10" s="47">
        <v>4.2067848309999996E-3</v>
      </c>
      <c r="AU10" s="47">
        <v>5.1668873880000004E-3</v>
      </c>
      <c r="AV10" s="47">
        <v>4.1409720900000002E-4</v>
      </c>
      <c r="AW10" s="47" t="s">
        <v>4103</v>
      </c>
      <c r="AX10" s="47" t="s">
        <v>4103</v>
      </c>
      <c r="AY10" s="47" t="s">
        <v>4103</v>
      </c>
      <c r="AZ10" s="47">
        <v>4.7527901790000004E-3</v>
      </c>
      <c r="BA10" s="47">
        <v>3.320559621E-3</v>
      </c>
      <c r="BB10" s="47">
        <v>1.03252196E-4</v>
      </c>
      <c r="BC10" s="47">
        <v>1.2432134E-5</v>
      </c>
      <c r="BD10" s="47">
        <v>3.9643834999999997E-5</v>
      </c>
      <c r="BE10" s="47">
        <v>1.9897934320000001E-3</v>
      </c>
      <c r="BF10" s="47">
        <v>1.9898399999999999E-5</v>
      </c>
      <c r="BG10" s="47">
        <v>1.155539625E-3</v>
      </c>
      <c r="BH10" s="47" t="s">
        <v>4103</v>
      </c>
      <c r="BI10" s="47">
        <v>1.02413205E-4</v>
      </c>
      <c r="BJ10" s="47">
        <v>4.4646453942000001E-2</v>
      </c>
      <c r="BK10" s="47">
        <v>4.0246410183E-2</v>
      </c>
      <c r="BL10" s="47">
        <v>1.0553928733E-2</v>
      </c>
      <c r="BM10" s="47">
        <v>5.6238886800000004E-4</v>
      </c>
      <c r="BN10" s="47">
        <v>7.9075081000000003E-6</v>
      </c>
      <c r="BO10" s="47">
        <v>1.509328403E-3</v>
      </c>
      <c r="BP10" s="47">
        <v>1.566892024E-3</v>
      </c>
      <c r="BQ10" s="47">
        <v>1.4284969085E-2</v>
      </c>
      <c r="BR10" s="47" t="s">
        <v>4103</v>
      </c>
      <c r="BS10" s="47">
        <v>1.1760995561E-2</v>
      </c>
      <c r="BT10" s="47">
        <v>4.4000437590000002E-3</v>
      </c>
      <c r="BU10" s="47" t="s">
        <v>4103</v>
      </c>
      <c r="BV10" s="47">
        <v>4.4000437590000002E-3</v>
      </c>
      <c r="BW10" s="47" t="s">
        <v>4103</v>
      </c>
    </row>
    <row r="11" spans="1:75" x14ac:dyDescent="0.3">
      <c r="A11" s="43" t="s">
        <v>74</v>
      </c>
      <c r="B11" s="44" t="s">
        <v>4109</v>
      </c>
      <c r="C11" s="45">
        <f t="shared" si="0"/>
        <v>7.6597520928438174E-3</v>
      </c>
      <c r="D11" s="28">
        <v>2</v>
      </c>
      <c r="E11" s="46">
        <v>43417</v>
      </c>
      <c r="F11" s="47">
        <v>332.56345661500001</v>
      </c>
      <c r="G11" s="47">
        <v>111.93662118</v>
      </c>
      <c r="H11" s="48">
        <f t="shared" si="1"/>
        <v>2.5781749356242945E-3</v>
      </c>
      <c r="I11" s="47"/>
      <c r="J11" s="47">
        <v>3.3931876010900002</v>
      </c>
      <c r="K11" s="47">
        <v>5.8459194851799996</v>
      </c>
      <c r="L11" s="47">
        <v>60.063538889100002</v>
      </c>
      <c r="M11" s="47">
        <v>24.604435147899999</v>
      </c>
      <c r="N11" s="47">
        <v>12.8876931689</v>
      </c>
      <c r="O11" s="47">
        <v>11.716741979</v>
      </c>
      <c r="P11" s="47">
        <v>5.4766164728</v>
      </c>
      <c r="Q11" s="47">
        <v>12.552923584</v>
      </c>
      <c r="R11" s="47">
        <v>20.431104403100001</v>
      </c>
      <c r="S11" s="47">
        <v>16.7309391774</v>
      </c>
      <c r="T11" s="47">
        <v>0.884942064285</v>
      </c>
      <c r="U11" s="47">
        <v>2.8152231613800001</v>
      </c>
      <c r="V11" s="47">
        <v>14.544464065</v>
      </c>
      <c r="W11" s="47">
        <v>0.81091375017199996</v>
      </c>
      <c r="X11" s="47">
        <v>7.32093919179</v>
      </c>
      <c r="Y11" s="47">
        <v>1.5892345675099999</v>
      </c>
      <c r="Z11" s="47">
        <v>2.6769773094499998</v>
      </c>
      <c r="AA11" s="47">
        <v>2.4728724261799999</v>
      </c>
      <c r="AB11" s="47">
        <v>0.58185488865000001</v>
      </c>
      <c r="AC11" s="47">
        <v>0.15962902432699999</v>
      </c>
      <c r="AD11" s="47">
        <v>7.5186536361999998E-2</v>
      </c>
      <c r="AE11" s="47">
        <v>2.2152192900199998</v>
      </c>
      <c r="AF11" s="47">
        <v>0.14221184783400001</v>
      </c>
      <c r="AG11" s="47">
        <v>0.90402144710700005</v>
      </c>
      <c r="AH11" s="47">
        <v>0.82386190858499997</v>
      </c>
      <c r="AI11" s="47">
        <v>2.0924810688500002</v>
      </c>
      <c r="AJ11" s="47">
        <v>14.2476956407</v>
      </c>
      <c r="AK11" s="47">
        <v>10.9647240559</v>
      </c>
      <c r="AL11" s="47">
        <v>6.0573653159999999E-3</v>
      </c>
      <c r="AM11" s="47">
        <v>4.5618292408999999</v>
      </c>
      <c r="AN11" s="47">
        <v>6.3968374496599996</v>
      </c>
      <c r="AO11" s="47" t="s">
        <v>4103</v>
      </c>
      <c r="AP11" s="47">
        <v>1.4920980990000001E-2</v>
      </c>
      <c r="AQ11" s="47">
        <v>3.2520216320199999</v>
      </c>
      <c r="AR11" s="47" t="s">
        <v>4103</v>
      </c>
      <c r="AS11" s="47">
        <v>1.6028971850999999E-2</v>
      </c>
      <c r="AT11" s="47">
        <v>1.46088062551</v>
      </c>
      <c r="AU11" s="47">
        <v>0.74696522948099997</v>
      </c>
      <c r="AV11" s="47">
        <v>0.22529403147099999</v>
      </c>
      <c r="AW11" s="47" t="s">
        <v>4103</v>
      </c>
      <c r="AX11" s="47" t="s">
        <v>4103</v>
      </c>
      <c r="AY11" s="47" t="s">
        <v>4103</v>
      </c>
      <c r="AZ11" s="47">
        <v>0.52167119800999995</v>
      </c>
      <c r="BA11" s="47">
        <v>3.3212282811299998</v>
      </c>
      <c r="BB11" s="47">
        <v>0.16441240628600001</v>
      </c>
      <c r="BC11" s="47">
        <v>1.033841764E-3</v>
      </c>
      <c r="BD11" s="47">
        <v>0.16414292065399999</v>
      </c>
      <c r="BE11" s="47">
        <v>1.44072210697</v>
      </c>
      <c r="BF11" s="47">
        <v>0.15434852261199999</v>
      </c>
      <c r="BG11" s="47">
        <v>1.39656848285</v>
      </c>
      <c r="BH11" s="47" t="s">
        <v>4103</v>
      </c>
      <c r="BI11" s="47">
        <v>0.25800567301600003</v>
      </c>
      <c r="BJ11" s="47">
        <v>23.512267704700001</v>
      </c>
      <c r="BK11" s="47">
        <v>15.319556261300001</v>
      </c>
      <c r="BL11" s="47">
        <v>6.1136285077699997</v>
      </c>
      <c r="BM11" s="47">
        <v>0.36576835556499998</v>
      </c>
      <c r="BN11" s="47">
        <v>1.6303109097099999</v>
      </c>
      <c r="BO11" s="47">
        <v>0.88670695703199998</v>
      </c>
      <c r="BP11" s="47">
        <v>0.91593804245199995</v>
      </c>
      <c r="BQ11" s="47">
        <v>1.00692425869</v>
      </c>
      <c r="BR11" s="47" t="s">
        <v>4103</v>
      </c>
      <c r="BS11" s="47">
        <v>4.4002792300299998</v>
      </c>
      <c r="BT11" s="47">
        <v>8.1927114434400004</v>
      </c>
      <c r="BU11" s="47">
        <v>6.1655256252299999</v>
      </c>
      <c r="BV11" s="47">
        <v>2.02718581821</v>
      </c>
      <c r="BW11" s="47" t="s">
        <v>4103</v>
      </c>
    </row>
    <row r="12" spans="1:75" x14ac:dyDescent="0.3">
      <c r="A12" s="43" t="s">
        <v>105</v>
      </c>
      <c r="B12" s="44" t="s">
        <v>4110</v>
      </c>
      <c r="C12" s="45">
        <f t="shared" si="0"/>
        <v>9.7341751432074228E-3</v>
      </c>
      <c r="D12" s="28">
        <v>3</v>
      </c>
      <c r="E12" s="46">
        <v>3018</v>
      </c>
      <c r="F12" s="47">
        <v>29.377740582200001</v>
      </c>
      <c r="G12" s="47">
        <v>13.876675776300001</v>
      </c>
      <c r="H12" s="48">
        <f t="shared" si="1"/>
        <v>4.59797076749503E-3</v>
      </c>
      <c r="I12" s="47"/>
      <c r="J12" s="47">
        <v>0.107113276562</v>
      </c>
      <c r="K12" s="47">
        <v>0.63179116469600005</v>
      </c>
      <c r="L12" s="47">
        <v>9.1120433808199994</v>
      </c>
      <c r="M12" s="47">
        <v>3.4611767785400001</v>
      </c>
      <c r="N12" s="47">
        <v>2.1254990765800001</v>
      </c>
      <c r="O12" s="47">
        <v>1.3356777019599999</v>
      </c>
      <c r="P12" s="47">
        <v>7.3396975645000001E-2</v>
      </c>
      <c r="Q12" s="47">
        <v>0.49115420001900001</v>
      </c>
      <c r="R12" s="47">
        <v>1.18425778489</v>
      </c>
      <c r="S12" s="47">
        <v>1.0258226915299999</v>
      </c>
      <c r="T12" s="47">
        <v>3.0412253739999999E-2</v>
      </c>
      <c r="U12" s="47">
        <v>0.12802283961800001</v>
      </c>
      <c r="V12" s="47">
        <v>1.1365549476000001</v>
      </c>
      <c r="W12" s="47">
        <v>0.13528349058799999</v>
      </c>
      <c r="X12" s="47">
        <v>0.72210688135800005</v>
      </c>
      <c r="Y12" s="47">
        <v>0.26392087412800003</v>
      </c>
      <c r="Z12" s="47">
        <v>0.243725198772</v>
      </c>
      <c r="AA12" s="47">
        <v>7.2186890338000007E-2</v>
      </c>
      <c r="AB12" s="47">
        <v>0.14227391812099999</v>
      </c>
      <c r="AC12" s="47">
        <v>6.356367638E-3</v>
      </c>
      <c r="AD12" s="47">
        <v>4.7583594729999996E-3</v>
      </c>
      <c r="AE12" s="47">
        <v>4.4949527644000002E-2</v>
      </c>
      <c r="AF12" s="47">
        <v>6.6722643729999996E-3</v>
      </c>
      <c r="AG12" s="47">
        <v>5.0503463259E-2</v>
      </c>
      <c r="AH12" s="47">
        <v>2.7481835371000001E-2</v>
      </c>
      <c r="AI12" s="47">
        <v>0.138442757901</v>
      </c>
      <c r="AJ12" s="47">
        <v>0.53867471725799998</v>
      </c>
      <c r="AK12" s="47">
        <v>0.29012316708199998</v>
      </c>
      <c r="AL12" s="47">
        <v>3.7395268749999999E-3</v>
      </c>
      <c r="AM12" s="47">
        <v>1.2920696981000001E-2</v>
      </c>
      <c r="AN12" s="47">
        <v>0.27346294322499998</v>
      </c>
      <c r="AO12" s="47" t="s">
        <v>4103</v>
      </c>
      <c r="AP12" s="47">
        <v>1.6645051E-3</v>
      </c>
      <c r="AQ12" s="47">
        <v>0.24283882909499999</v>
      </c>
      <c r="AR12" s="47" t="s">
        <v>4103</v>
      </c>
      <c r="AS12" s="47">
        <v>4.048215981E-3</v>
      </c>
      <c r="AT12" s="47">
        <v>2.9350068779999999E-3</v>
      </c>
      <c r="AU12" s="47">
        <v>1.1834631295E-2</v>
      </c>
      <c r="AV12" s="47">
        <v>5.3061388369999999E-3</v>
      </c>
      <c r="AW12" s="47" t="s">
        <v>4103</v>
      </c>
      <c r="AX12" s="47" t="s">
        <v>4103</v>
      </c>
      <c r="AY12" s="47" t="s">
        <v>4103</v>
      </c>
      <c r="AZ12" s="47">
        <v>6.5284924569999998E-3</v>
      </c>
      <c r="BA12" s="47">
        <v>0.18915040869899999</v>
      </c>
      <c r="BB12" s="47">
        <v>7.64261938E-3</v>
      </c>
      <c r="BC12" s="47">
        <v>2.775137446E-3</v>
      </c>
      <c r="BD12" s="47">
        <v>2.040723628E-3</v>
      </c>
      <c r="BE12" s="47">
        <v>7.3173331194000005E-2</v>
      </c>
      <c r="BF12" s="47">
        <v>7.7923611599999996E-4</v>
      </c>
      <c r="BG12" s="47">
        <v>0.102739360935</v>
      </c>
      <c r="BH12" s="47" t="s">
        <v>4103</v>
      </c>
      <c r="BI12" s="47">
        <v>6.8009675800000001E-3</v>
      </c>
      <c r="BJ12" s="47">
        <v>1.10131583619</v>
      </c>
      <c r="BK12" s="47">
        <v>0.88931446159100003</v>
      </c>
      <c r="BL12" s="47">
        <v>0.47248486500600001</v>
      </c>
      <c r="BM12" s="47">
        <v>2.0187721648999998E-2</v>
      </c>
      <c r="BN12" s="47">
        <v>7.7664748433999994E-2</v>
      </c>
      <c r="BO12" s="47">
        <v>4.5670859022999999E-2</v>
      </c>
      <c r="BP12" s="47">
        <v>5.7422837412000001E-2</v>
      </c>
      <c r="BQ12" s="47">
        <v>3.8475460007000001E-2</v>
      </c>
      <c r="BR12" s="47" t="s">
        <v>4103</v>
      </c>
      <c r="BS12" s="47">
        <v>0.17740797006</v>
      </c>
      <c r="BT12" s="47">
        <v>0.21200137459599999</v>
      </c>
      <c r="BU12" s="47">
        <v>0.16164275941299999</v>
      </c>
      <c r="BV12" s="47">
        <v>5.0358615183999998E-2</v>
      </c>
      <c r="BW12" s="47" t="s">
        <v>4103</v>
      </c>
    </row>
    <row r="13" spans="1:75" x14ac:dyDescent="0.3">
      <c r="A13" s="43" t="s">
        <v>111</v>
      </c>
      <c r="B13" s="44" t="s">
        <v>4111</v>
      </c>
      <c r="C13" s="45">
        <f t="shared" si="0"/>
        <v>6.3818531503608824E-3</v>
      </c>
      <c r="D13" s="28">
        <v>1</v>
      </c>
      <c r="E13" s="46">
        <v>23969</v>
      </c>
      <c r="F13" s="47">
        <v>152.96663816099999</v>
      </c>
      <c r="G13" s="47">
        <v>42.667993418800002</v>
      </c>
      <c r="H13" s="48">
        <f t="shared" si="1"/>
        <v>1.7801323967958614E-3</v>
      </c>
      <c r="I13" s="47"/>
      <c r="J13" s="47">
        <v>0.35133456626600001</v>
      </c>
      <c r="K13" s="47">
        <v>1.22664080785</v>
      </c>
      <c r="L13" s="47">
        <v>23.153414764099999</v>
      </c>
      <c r="M13" s="47">
        <v>10.516189411299999</v>
      </c>
      <c r="N13" s="47">
        <v>5.07393587389</v>
      </c>
      <c r="O13" s="47">
        <v>5.4422535374000001</v>
      </c>
      <c r="P13" s="47">
        <v>1.4209004568700001</v>
      </c>
      <c r="Q13" s="47">
        <v>5.9995134124199998</v>
      </c>
      <c r="R13" s="47">
        <v>11.3477024285</v>
      </c>
      <c r="S13" s="47">
        <v>8.1795491441900001</v>
      </c>
      <c r="T13" s="47">
        <v>0.45708558672100003</v>
      </c>
      <c r="U13" s="47">
        <v>2.7110676975699999</v>
      </c>
      <c r="V13" s="47">
        <v>5.7428421070100004</v>
      </c>
      <c r="W13" s="47">
        <v>0.27729740295400002</v>
      </c>
      <c r="X13" s="47">
        <v>1.4343646107100001</v>
      </c>
      <c r="Y13" s="47">
        <v>0.54015960753699999</v>
      </c>
      <c r="Z13" s="47">
        <v>0.309251853307</v>
      </c>
      <c r="AA13" s="47">
        <v>0.48584766250099998</v>
      </c>
      <c r="AB13" s="47">
        <v>9.9105487362000005E-2</v>
      </c>
      <c r="AC13" s="47">
        <v>2.3349836065999999E-2</v>
      </c>
      <c r="AD13" s="47">
        <v>2.1396617335E-2</v>
      </c>
      <c r="AE13" s="47">
        <v>0.64289650673499998</v>
      </c>
      <c r="AF13" s="47">
        <v>0.122868011951</v>
      </c>
      <c r="AG13" s="47">
        <v>0.41970181323700001</v>
      </c>
      <c r="AH13" s="47">
        <v>0.25029134609499998</v>
      </c>
      <c r="AI13" s="47">
        <v>2.5506759619300001</v>
      </c>
      <c r="AJ13" s="47">
        <v>3.4895619564699998</v>
      </c>
      <c r="AK13" s="47">
        <v>2.5944549384600002</v>
      </c>
      <c r="AL13" s="47">
        <v>2.4917469490000001E-3</v>
      </c>
      <c r="AM13" s="47">
        <v>0.65404623335500001</v>
      </c>
      <c r="AN13" s="47">
        <v>1.93791695816</v>
      </c>
      <c r="AO13" s="47" t="s">
        <v>4103</v>
      </c>
      <c r="AP13" s="47">
        <v>2.9878016045000001E-2</v>
      </c>
      <c r="AQ13" s="47">
        <v>0.85943185780700004</v>
      </c>
      <c r="AR13" s="47" t="s">
        <v>4103</v>
      </c>
      <c r="AS13" s="47">
        <v>5.79714416E-3</v>
      </c>
      <c r="AT13" s="47">
        <v>0.46507845865000003</v>
      </c>
      <c r="AU13" s="47">
        <v>1.06323676609</v>
      </c>
      <c r="AV13" s="47">
        <v>0.19756205485200001</v>
      </c>
      <c r="AW13" s="47" t="s">
        <v>4103</v>
      </c>
      <c r="AX13" s="47" t="s">
        <v>4103</v>
      </c>
      <c r="AY13" s="47" t="s">
        <v>4103</v>
      </c>
      <c r="AZ13" s="47">
        <v>0.86567471123600004</v>
      </c>
      <c r="BA13" s="47">
        <v>0.65912943231599996</v>
      </c>
      <c r="BB13" s="47">
        <v>2.4620187750000001E-2</v>
      </c>
      <c r="BC13" s="47">
        <v>2.5264200899999999E-4</v>
      </c>
      <c r="BD13" s="47">
        <v>0.10666300365</v>
      </c>
      <c r="BE13" s="47">
        <v>0.20749610848</v>
      </c>
      <c r="BF13" s="47">
        <v>5.1408549978999997E-2</v>
      </c>
      <c r="BG13" s="47">
        <v>0.26868894044800001</v>
      </c>
      <c r="BH13" s="47" t="s">
        <v>4103</v>
      </c>
      <c r="BI13" s="47">
        <v>6.4820950555999998E-2</v>
      </c>
      <c r="BJ13" s="47">
        <v>8.7897874495400004</v>
      </c>
      <c r="BK13" s="47">
        <v>5.7472161645700002</v>
      </c>
      <c r="BL13" s="47">
        <v>1.2954401853399999</v>
      </c>
      <c r="BM13" s="47">
        <v>0.110413321966</v>
      </c>
      <c r="BN13" s="47">
        <v>2.2823430884899998</v>
      </c>
      <c r="BO13" s="47">
        <v>6.3827579036999996E-2</v>
      </c>
      <c r="BP13" s="47">
        <v>0.20524863936400001</v>
      </c>
      <c r="BQ13" s="47">
        <v>0.11480361290299999</v>
      </c>
      <c r="BR13" s="47" t="s">
        <v>4103</v>
      </c>
      <c r="BS13" s="47">
        <v>1.6751397374699999</v>
      </c>
      <c r="BT13" s="47">
        <v>3.0425712849600002</v>
      </c>
      <c r="BU13" s="47">
        <v>2.8190173278200001</v>
      </c>
      <c r="BV13" s="47">
        <v>0.22355395714500001</v>
      </c>
      <c r="BW13" s="47" t="s">
        <v>4103</v>
      </c>
    </row>
    <row r="14" spans="1:75" x14ac:dyDescent="0.3">
      <c r="A14" s="43" t="s">
        <v>127</v>
      </c>
      <c r="B14" s="44" t="s">
        <v>4112</v>
      </c>
      <c r="C14" s="45">
        <f t="shared" si="0"/>
        <v>9.2247648689174951E-3</v>
      </c>
      <c r="D14" s="28">
        <v>1</v>
      </c>
      <c r="E14" s="46">
        <v>8545</v>
      </c>
      <c r="F14" s="47">
        <v>78.825615804899996</v>
      </c>
      <c r="G14" s="47">
        <v>32.721817907899997</v>
      </c>
      <c r="H14" s="48">
        <f t="shared" si="1"/>
        <v>3.8293525930836745E-3</v>
      </c>
      <c r="I14" s="47"/>
      <c r="J14" s="47">
        <v>0.234013387968</v>
      </c>
      <c r="K14" s="47">
        <v>2.3886287309599998</v>
      </c>
      <c r="L14" s="47">
        <v>19.309352238599999</v>
      </c>
      <c r="M14" s="47">
        <v>5.1207248941600003</v>
      </c>
      <c r="N14" s="47">
        <v>2.89066258664</v>
      </c>
      <c r="O14" s="47">
        <v>2.2300623075199999</v>
      </c>
      <c r="P14" s="47">
        <v>1.39792425816</v>
      </c>
      <c r="Q14" s="47">
        <v>4.2711743980200003</v>
      </c>
      <c r="R14" s="47">
        <v>3.7024938438100001</v>
      </c>
      <c r="S14" s="47">
        <v>3.3386778069899998</v>
      </c>
      <c r="T14" s="47">
        <v>7.0016926322999995E-2</v>
      </c>
      <c r="U14" s="47">
        <v>0.29379911050399998</v>
      </c>
      <c r="V14" s="47">
        <v>3.2399507186299998</v>
      </c>
      <c r="W14" s="47">
        <v>0.16639474699199999</v>
      </c>
      <c r="X14" s="47">
        <v>1.71322585393</v>
      </c>
      <c r="Y14" s="47">
        <v>0.30124243697199998</v>
      </c>
      <c r="Z14" s="47">
        <v>0.40720436336999999</v>
      </c>
      <c r="AA14" s="47">
        <v>0.94551200064999996</v>
      </c>
      <c r="AB14" s="47">
        <v>5.9267052937999998E-2</v>
      </c>
      <c r="AC14" s="47">
        <v>9.9442375249999999E-3</v>
      </c>
      <c r="AD14" s="47">
        <v>1.7753363849E-2</v>
      </c>
      <c r="AE14" s="47">
        <v>0.198585552153</v>
      </c>
      <c r="AF14" s="47">
        <v>8.3985671942000004E-2</v>
      </c>
      <c r="AG14" s="47">
        <v>0.17218894486899999</v>
      </c>
      <c r="AH14" s="47">
        <v>0.117341620279</v>
      </c>
      <c r="AI14" s="47">
        <v>0.76053072708699998</v>
      </c>
      <c r="AJ14" s="47">
        <v>2.0291943647499999</v>
      </c>
      <c r="AK14" s="47">
        <v>1.7270581514700001</v>
      </c>
      <c r="AL14" s="47">
        <v>3.0475153799999999E-4</v>
      </c>
      <c r="AM14" s="47">
        <v>0.61888834225199996</v>
      </c>
      <c r="AN14" s="47">
        <v>1.10786505768</v>
      </c>
      <c r="AO14" s="47" t="s">
        <v>4103</v>
      </c>
      <c r="AP14" s="47">
        <v>1.6015314405000002E-2</v>
      </c>
      <c r="AQ14" s="47">
        <v>0.28414103994599998</v>
      </c>
      <c r="AR14" s="47" t="s">
        <v>4103</v>
      </c>
      <c r="AS14" s="47">
        <v>1.9798589299999999E-3</v>
      </c>
      <c r="AT14" s="47">
        <v>6.2047246579000001E-2</v>
      </c>
      <c r="AU14" s="47">
        <v>0.21882613579999999</v>
      </c>
      <c r="AV14" s="47">
        <v>3.9815183200999998E-2</v>
      </c>
      <c r="AW14" s="47" t="s">
        <v>4103</v>
      </c>
      <c r="AX14" s="47" t="s">
        <v>4103</v>
      </c>
      <c r="AY14" s="47" t="s">
        <v>4103</v>
      </c>
      <c r="AZ14" s="47">
        <v>0.17901095259899999</v>
      </c>
      <c r="BA14" s="47">
        <v>0.26981536651900001</v>
      </c>
      <c r="BB14" s="47">
        <v>4.3032538899999999E-3</v>
      </c>
      <c r="BC14" s="47">
        <v>6.6458456E-5</v>
      </c>
      <c r="BD14" s="47">
        <v>6.4562928781000006E-2</v>
      </c>
      <c r="BE14" s="47">
        <v>7.0674594778000005E-2</v>
      </c>
      <c r="BF14" s="47">
        <v>1.6089322311E-2</v>
      </c>
      <c r="BG14" s="47">
        <v>0.114118808303</v>
      </c>
      <c r="BH14" s="47" t="s">
        <v>4103</v>
      </c>
      <c r="BI14" s="47">
        <v>6.8771003209999997E-3</v>
      </c>
      <c r="BJ14" s="47">
        <v>4.4700645406500001</v>
      </c>
      <c r="BK14" s="47">
        <v>2.9865371866100001</v>
      </c>
      <c r="BL14" s="47">
        <v>0.4888224303</v>
      </c>
      <c r="BM14" s="47">
        <v>3.1565142432000003E-2</v>
      </c>
      <c r="BN14" s="47">
        <v>0.94641931105699995</v>
      </c>
      <c r="BO14" s="47">
        <v>2.7906695927E-2</v>
      </c>
      <c r="BP14" s="47">
        <v>4.6502725065999999E-2</v>
      </c>
      <c r="BQ14" s="47">
        <v>6.0948737140000001E-2</v>
      </c>
      <c r="BR14" s="47" t="s">
        <v>4103</v>
      </c>
      <c r="BS14" s="47">
        <v>1.3843721446799999</v>
      </c>
      <c r="BT14" s="47">
        <v>1.48352735405</v>
      </c>
      <c r="BU14" s="47">
        <v>1.4018509263400001</v>
      </c>
      <c r="BV14" s="47">
        <v>8.1676427706000004E-2</v>
      </c>
      <c r="BW14" s="47" t="s">
        <v>4103</v>
      </c>
    </row>
    <row r="15" spans="1:75" x14ac:dyDescent="0.3">
      <c r="A15" s="43" t="s">
        <v>134</v>
      </c>
      <c r="B15" s="44" t="s">
        <v>4113</v>
      </c>
      <c r="C15" s="45">
        <f t="shared" si="0"/>
        <v>6.912528683924544E-3</v>
      </c>
      <c r="D15" s="28">
        <v>3</v>
      </c>
      <c r="E15" s="46">
        <v>9754</v>
      </c>
      <c r="F15" s="47">
        <v>67.424804782999999</v>
      </c>
      <c r="G15" s="47">
        <v>35.729486768599998</v>
      </c>
      <c r="H15" s="48">
        <f t="shared" si="1"/>
        <v>3.6630599516711089E-3</v>
      </c>
      <c r="I15" s="47"/>
      <c r="J15" s="47">
        <v>0.25099315977100001</v>
      </c>
      <c r="K15" s="47">
        <v>0.59007022370499995</v>
      </c>
      <c r="L15" s="47">
        <v>25.041945438700001</v>
      </c>
      <c r="M15" s="47">
        <v>8.8086746907099993</v>
      </c>
      <c r="N15" s="47">
        <v>2.6572574104900002</v>
      </c>
      <c r="O15" s="47">
        <v>6.1514172802199996</v>
      </c>
      <c r="P15" s="47">
        <v>0.35466091517199999</v>
      </c>
      <c r="Q15" s="47">
        <v>0.68314234053099998</v>
      </c>
      <c r="R15" s="47">
        <v>2.2093520450600002</v>
      </c>
      <c r="S15" s="47">
        <v>1.74565622653</v>
      </c>
      <c r="T15" s="47">
        <v>0.17050713068600001</v>
      </c>
      <c r="U15" s="47">
        <v>0.29318868784000002</v>
      </c>
      <c r="V15" s="47">
        <v>3.3596899760999999</v>
      </c>
      <c r="W15" s="47">
        <v>0.15027066440100001</v>
      </c>
      <c r="X15" s="47">
        <v>2.7170818749599999</v>
      </c>
      <c r="Y15" s="47">
        <v>1.0575821136400001</v>
      </c>
      <c r="Z15" s="47">
        <v>0.94170676852799995</v>
      </c>
      <c r="AA15" s="47">
        <v>0.15651852162900001</v>
      </c>
      <c r="AB15" s="47">
        <v>0.56127447116399998</v>
      </c>
      <c r="AC15" s="47">
        <v>1.3775289848E-2</v>
      </c>
      <c r="AD15" s="47">
        <v>1.236834991E-3</v>
      </c>
      <c r="AE15" s="47">
        <v>6.9480332098999995E-2</v>
      </c>
      <c r="AF15" s="47">
        <v>1.2772464036000001E-2</v>
      </c>
      <c r="AG15" s="47">
        <v>3.8985325387000003E-2</v>
      </c>
      <c r="AH15" s="47">
        <v>4.7429669584000002E-2</v>
      </c>
      <c r="AI15" s="47">
        <v>0.30865752078600001</v>
      </c>
      <c r="AJ15" s="47">
        <v>1.34916262838</v>
      </c>
      <c r="AK15" s="47">
        <v>1.0826971785199999</v>
      </c>
      <c r="AL15" s="47">
        <v>2.3538841022E-2</v>
      </c>
      <c r="AM15" s="47">
        <v>1.5760564997000001E-2</v>
      </c>
      <c r="AN15" s="47">
        <v>1.0433977725000001</v>
      </c>
      <c r="AO15" s="47" t="s">
        <v>4103</v>
      </c>
      <c r="AP15" s="47">
        <v>5.1046259320000004E-3</v>
      </c>
      <c r="AQ15" s="47">
        <v>0.26037886942799998</v>
      </c>
      <c r="AR15" s="47" t="s">
        <v>4103</v>
      </c>
      <c r="AS15" s="47">
        <v>9.8195449699999991E-4</v>
      </c>
      <c r="AT15" s="47">
        <v>4.9665637919999997E-3</v>
      </c>
      <c r="AU15" s="47">
        <v>1.4806264591E-2</v>
      </c>
      <c r="AV15" s="47">
        <v>4.021276184E-3</v>
      </c>
      <c r="AW15" s="47" t="s">
        <v>4103</v>
      </c>
      <c r="AX15" s="47" t="s">
        <v>4103</v>
      </c>
      <c r="AY15" s="47" t="s">
        <v>4103</v>
      </c>
      <c r="AZ15" s="47">
        <v>1.0784988407E-2</v>
      </c>
      <c r="BA15" s="47">
        <v>1.06382082676</v>
      </c>
      <c r="BB15" s="47">
        <v>3.9309055369E-2</v>
      </c>
      <c r="BC15" s="47">
        <v>1.3958689349999999E-3</v>
      </c>
      <c r="BD15" s="47">
        <v>1.7218431858999999E-2</v>
      </c>
      <c r="BE15" s="47">
        <v>0.69621645921899999</v>
      </c>
      <c r="BF15" s="47">
        <v>7.6570149190000004E-3</v>
      </c>
      <c r="BG15" s="47">
        <v>0.30202399645599998</v>
      </c>
      <c r="BH15" s="47" t="s">
        <v>4103</v>
      </c>
      <c r="BI15" s="47">
        <v>6.2508286930000004E-2</v>
      </c>
      <c r="BJ15" s="47">
        <v>3.06837732873</v>
      </c>
      <c r="BK15" s="47">
        <v>2.5379050481599998</v>
      </c>
      <c r="BL15" s="47">
        <v>0.97787974887600004</v>
      </c>
      <c r="BM15" s="47">
        <v>6.8964484214000005E-2</v>
      </c>
      <c r="BN15" s="47">
        <v>0.21314899566500001</v>
      </c>
      <c r="BO15" s="47">
        <v>0.35272171747300002</v>
      </c>
      <c r="BP15" s="47">
        <v>0.24972443882100001</v>
      </c>
      <c r="BQ15" s="47">
        <v>0.18093014109800001</v>
      </c>
      <c r="BR15" s="47" t="s">
        <v>4103</v>
      </c>
      <c r="BS15" s="47">
        <v>0.49453552201500001</v>
      </c>
      <c r="BT15" s="47">
        <v>0.53047228056499995</v>
      </c>
      <c r="BU15" s="47">
        <v>0.31881390917300001</v>
      </c>
      <c r="BV15" s="47">
        <v>0.211658371392</v>
      </c>
      <c r="BW15" s="47" t="s">
        <v>4103</v>
      </c>
    </row>
    <row r="16" spans="1:75" x14ac:dyDescent="0.3">
      <c r="A16" s="43" t="s">
        <v>4114</v>
      </c>
      <c r="B16" s="44" t="s">
        <v>4115</v>
      </c>
      <c r="C16" s="45">
        <f t="shared" si="0"/>
        <v>6.3575175976804121E-3</v>
      </c>
      <c r="D16" s="28">
        <v>1</v>
      </c>
      <c r="E16" s="46">
        <v>388</v>
      </c>
      <c r="F16" s="47">
        <v>2.4667168279</v>
      </c>
      <c r="G16" s="47">
        <v>0.80068359422699997</v>
      </c>
      <c r="H16" s="48">
        <f t="shared" si="1"/>
        <v>2.0636175108943297E-3</v>
      </c>
      <c r="I16" s="47"/>
      <c r="J16" s="47">
        <v>2.6036627590000001E-3</v>
      </c>
      <c r="K16" s="47">
        <v>0.116370832949</v>
      </c>
      <c r="L16" s="47">
        <v>0.35207872177499999</v>
      </c>
      <c r="M16" s="47">
        <v>0.18634096252599999</v>
      </c>
      <c r="N16" s="47">
        <v>8.3006462183999999E-2</v>
      </c>
      <c r="O16" s="47">
        <v>0.10333450034199999</v>
      </c>
      <c r="P16" s="47">
        <v>3.6300862725000001E-2</v>
      </c>
      <c r="Q16" s="47">
        <v>0.106988551493</v>
      </c>
      <c r="R16" s="47">
        <v>6.9585329789999997E-2</v>
      </c>
      <c r="S16" s="47">
        <v>2.4879257315E-2</v>
      </c>
      <c r="T16" s="47">
        <v>6.2210679930000002E-3</v>
      </c>
      <c r="U16" s="47">
        <v>3.8485004481E-2</v>
      </c>
      <c r="V16" s="47">
        <v>0.111798988263</v>
      </c>
      <c r="W16" s="47">
        <v>1.0994029916E-2</v>
      </c>
      <c r="X16" s="47">
        <v>2.0643644248000002E-2</v>
      </c>
      <c r="Y16" s="47">
        <v>6.0585466119999999E-3</v>
      </c>
      <c r="Z16" s="47">
        <v>4.3580208430000003E-3</v>
      </c>
      <c r="AA16" s="47">
        <v>7.5236750680000002E-3</v>
      </c>
      <c r="AB16" s="47">
        <v>2.7034017249999999E-3</v>
      </c>
      <c r="AC16" s="47">
        <v>1.804618552E-3</v>
      </c>
      <c r="AD16" s="47">
        <v>1.4079680529999999E-3</v>
      </c>
      <c r="AE16" s="47">
        <v>9.01173345E-3</v>
      </c>
      <c r="AF16" s="47">
        <v>1.1407089479999999E-3</v>
      </c>
      <c r="AG16" s="47">
        <v>4.3856269319999999E-3</v>
      </c>
      <c r="AH16" s="47">
        <v>5.2685486780000004E-3</v>
      </c>
      <c r="AI16" s="47">
        <v>5.7142109486000001E-2</v>
      </c>
      <c r="AJ16" s="47">
        <v>8.4430403336999998E-2</v>
      </c>
      <c r="AK16" s="47">
        <v>6.1067118758E-2</v>
      </c>
      <c r="AL16" s="47">
        <v>3.5013496000000002E-5</v>
      </c>
      <c r="AM16" s="47">
        <v>7.4038541029999997E-3</v>
      </c>
      <c r="AN16" s="47">
        <v>5.3628251157999997E-2</v>
      </c>
      <c r="AO16" s="47" t="s">
        <v>4103</v>
      </c>
      <c r="AP16" s="47">
        <v>5.5521312999999995E-4</v>
      </c>
      <c r="AQ16" s="47">
        <v>2.2712330725999999E-2</v>
      </c>
      <c r="AR16" s="47" t="s">
        <v>4103</v>
      </c>
      <c r="AS16" s="47">
        <v>9.5740723999999995E-5</v>
      </c>
      <c r="AT16" s="47">
        <v>2.3257217678E-2</v>
      </c>
      <c r="AU16" s="47">
        <v>1.3206799321000001E-2</v>
      </c>
      <c r="AV16" s="47">
        <v>1.2103302370000001E-3</v>
      </c>
      <c r="AW16" s="47" t="s">
        <v>4103</v>
      </c>
      <c r="AX16" s="47" t="s">
        <v>4103</v>
      </c>
      <c r="AY16" s="47" t="s">
        <v>4103</v>
      </c>
      <c r="AZ16" s="47">
        <v>1.1996469084999999E-2</v>
      </c>
      <c r="BA16" s="47">
        <v>1.4838629498E-2</v>
      </c>
      <c r="BB16" s="47">
        <v>8.0828301799999995E-4</v>
      </c>
      <c r="BC16" s="47">
        <v>1.7601758E-6</v>
      </c>
      <c r="BD16" s="47">
        <v>3.8661844399999999E-4</v>
      </c>
      <c r="BE16" s="47">
        <v>6.5940016769999998E-3</v>
      </c>
      <c r="BF16" s="47">
        <v>5.9151709500000001E-4</v>
      </c>
      <c r="BG16" s="47">
        <v>6.456449088E-3</v>
      </c>
      <c r="BH16" s="47" t="s">
        <v>4103</v>
      </c>
      <c r="BI16" s="47">
        <v>1.8766067469999999E-3</v>
      </c>
      <c r="BJ16" s="47">
        <v>0.21918487303500001</v>
      </c>
      <c r="BK16" s="47">
        <v>0.120275968198</v>
      </c>
      <c r="BL16" s="47">
        <v>4.2794985867E-2</v>
      </c>
      <c r="BM16" s="47">
        <v>1.3491698150000001E-3</v>
      </c>
      <c r="BN16" s="47">
        <v>7.2712783580000002E-3</v>
      </c>
      <c r="BO16" s="47">
        <v>6.5353624969999996E-3</v>
      </c>
      <c r="BP16" s="47">
        <v>2.7042788392E-2</v>
      </c>
      <c r="BQ16" s="47">
        <v>6.0592937499999997E-4</v>
      </c>
      <c r="BR16" s="47" t="s">
        <v>4103</v>
      </c>
      <c r="BS16" s="47">
        <v>3.4676453893000003E-2</v>
      </c>
      <c r="BT16" s="47">
        <v>9.8908904837999995E-2</v>
      </c>
      <c r="BU16" s="47">
        <v>6.8769865249999999E-3</v>
      </c>
      <c r="BV16" s="47">
        <v>9.2031918313000005E-2</v>
      </c>
      <c r="BW16" s="47" t="s">
        <v>4103</v>
      </c>
    </row>
    <row r="17" spans="1:75" x14ac:dyDescent="0.3">
      <c r="A17" s="43" t="s">
        <v>142</v>
      </c>
      <c r="B17" s="44" t="s">
        <v>4116</v>
      </c>
      <c r="C17" s="45">
        <f t="shared" si="0"/>
        <v>2.3352259610893247E-3</v>
      </c>
      <c r="D17" s="28">
        <v>3</v>
      </c>
      <c r="E17" s="46">
        <v>1377</v>
      </c>
      <c r="F17" s="47">
        <v>3.21560614842</v>
      </c>
      <c r="G17" s="47">
        <v>1.01751371768</v>
      </c>
      <c r="H17" s="48">
        <f t="shared" si="1"/>
        <v>7.3893516171387073E-4</v>
      </c>
      <c r="I17" s="47"/>
      <c r="J17" s="47">
        <v>5.7695419529999997E-3</v>
      </c>
      <c r="K17" s="47">
        <v>2.4864886466000002E-2</v>
      </c>
      <c r="L17" s="47">
        <v>0.70267263956899995</v>
      </c>
      <c r="M17" s="47">
        <v>0.183176938968</v>
      </c>
      <c r="N17" s="47">
        <v>0.10420823746299999</v>
      </c>
      <c r="O17" s="47">
        <v>7.8968701505000002E-2</v>
      </c>
      <c r="P17" s="47">
        <v>4.4580599057E-2</v>
      </c>
      <c r="Q17" s="47">
        <v>5.6449111670000003E-2</v>
      </c>
      <c r="R17" s="47">
        <v>0.131876011091</v>
      </c>
      <c r="S17" s="47">
        <v>8.2764386462999995E-2</v>
      </c>
      <c r="T17" s="47">
        <v>2.553910907E-2</v>
      </c>
      <c r="U17" s="47">
        <v>2.3572515557999999E-2</v>
      </c>
      <c r="V17" s="47">
        <v>0.115630349412</v>
      </c>
      <c r="W17" s="47">
        <v>9.4676482169999999E-3</v>
      </c>
      <c r="X17" s="47">
        <v>6.2720960918000002E-2</v>
      </c>
      <c r="Y17" s="47">
        <v>3.1568724683000003E-2</v>
      </c>
      <c r="Z17" s="47">
        <v>1.5416580246000001E-2</v>
      </c>
      <c r="AA17" s="47">
        <v>5.2568190289999997E-3</v>
      </c>
      <c r="AB17" s="47">
        <v>1.047883696E-2</v>
      </c>
      <c r="AC17" s="47">
        <v>3.9468376619999999E-3</v>
      </c>
      <c r="AD17" s="47">
        <v>1.614534032E-3</v>
      </c>
      <c r="AE17" s="47">
        <v>6.9203431120000002E-3</v>
      </c>
      <c r="AF17" s="47">
        <v>1.266225635E-3</v>
      </c>
      <c r="AG17" s="47">
        <v>7.1932474830000001E-3</v>
      </c>
      <c r="AH17" s="47">
        <v>6.0296126060000003E-3</v>
      </c>
      <c r="AI17" s="47">
        <v>1.6470939747999999E-2</v>
      </c>
      <c r="AJ17" s="47">
        <v>0.19117815916799999</v>
      </c>
      <c r="AK17" s="47">
        <v>0.15084331387700001</v>
      </c>
      <c r="AL17" s="47">
        <v>1.6362889300000001E-4</v>
      </c>
      <c r="AM17" s="47">
        <v>1.4511092503999999E-2</v>
      </c>
      <c r="AN17" s="47">
        <v>0.13616859247999999</v>
      </c>
      <c r="AO17" s="47" t="s">
        <v>4103</v>
      </c>
      <c r="AP17" s="47">
        <v>1.365128749E-3</v>
      </c>
      <c r="AQ17" s="47">
        <v>3.8865609863E-2</v>
      </c>
      <c r="AR17" s="47" t="s">
        <v>4103</v>
      </c>
      <c r="AS17" s="47">
        <v>1.0410667900000001E-4</v>
      </c>
      <c r="AT17" s="47">
        <v>1.0085434898E-2</v>
      </c>
      <c r="AU17" s="47">
        <v>1.2468022997E-2</v>
      </c>
      <c r="AV17" s="47">
        <v>2.6421686429999999E-3</v>
      </c>
      <c r="AW17" s="47" t="s">
        <v>4103</v>
      </c>
      <c r="AX17" s="47" t="s">
        <v>4103</v>
      </c>
      <c r="AY17" s="47" t="s">
        <v>4103</v>
      </c>
      <c r="AZ17" s="47">
        <v>9.8258543539999996E-3</v>
      </c>
      <c r="BA17" s="47">
        <v>6.5604376179000001E-2</v>
      </c>
      <c r="BB17" s="47">
        <v>4.1652361179999996E-3</v>
      </c>
      <c r="BC17" s="47">
        <v>1.6681253E-5</v>
      </c>
      <c r="BD17" s="47">
        <v>3.036989101E-3</v>
      </c>
      <c r="BE17" s="47">
        <v>2.3353877448E-2</v>
      </c>
      <c r="BF17" s="47">
        <v>4.9629173100000003E-3</v>
      </c>
      <c r="BG17" s="47">
        <v>3.0068674949E-2</v>
      </c>
      <c r="BH17" s="47" t="s">
        <v>4103</v>
      </c>
      <c r="BI17" s="47">
        <v>2.149970699E-3</v>
      </c>
      <c r="BJ17" s="47">
        <v>0.29335321445000001</v>
      </c>
      <c r="BK17" s="47">
        <v>0.193003530274</v>
      </c>
      <c r="BL17" s="47">
        <v>9.8072342638999999E-2</v>
      </c>
      <c r="BM17" s="47">
        <v>3.8057844479999999E-3</v>
      </c>
      <c r="BN17" s="47">
        <v>1.8963144976999999E-2</v>
      </c>
      <c r="BO17" s="47">
        <v>8.1560348919999994E-3</v>
      </c>
      <c r="BP17" s="47">
        <v>1.1700604306E-2</v>
      </c>
      <c r="BQ17" s="47">
        <v>1.0979521004000001E-2</v>
      </c>
      <c r="BR17" s="47" t="s">
        <v>4103</v>
      </c>
      <c r="BS17" s="47">
        <v>4.1326098008000002E-2</v>
      </c>
      <c r="BT17" s="47">
        <v>0.100349684176</v>
      </c>
      <c r="BU17" s="47">
        <v>9.0022678315999999E-2</v>
      </c>
      <c r="BV17" s="47">
        <v>1.032700586E-2</v>
      </c>
      <c r="BW17" s="47" t="s">
        <v>4103</v>
      </c>
    </row>
    <row r="18" spans="1:75" x14ac:dyDescent="0.3">
      <c r="A18" s="43" t="s">
        <v>145</v>
      </c>
      <c r="B18" s="44" t="s">
        <v>4117</v>
      </c>
      <c r="C18" s="45">
        <f t="shared" si="0"/>
        <v>5.3870886429911308E-3</v>
      </c>
      <c r="D18" s="28">
        <v>4</v>
      </c>
      <c r="E18" s="46">
        <v>160996</v>
      </c>
      <c r="F18" s="47">
        <v>867.29972316700002</v>
      </c>
      <c r="G18" s="47">
        <v>256.503613605</v>
      </c>
      <c r="H18" s="48">
        <f t="shared" si="1"/>
        <v>1.593229729962235E-3</v>
      </c>
      <c r="I18" s="47"/>
      <c r="J18" s="47">
        <v>2.4903497576700002</v>
      </c>
      <c r="K18" s="47">
        <v>9.4218385060200003</v>
      </c>
      <c r="L18" s="47">
        <v>112.791287422</v>
      </c>
      <c r="M18" s="47">
        <v>128.190140692</v>
      </c>
      <c r="N18" s="47">
        <v>59.545508179499997</v>
      </c>
      <c r="O18" s="47">
        <v>68.644632512800001</v>
      </c>
      <c r="P18" s="47">
        <v>0.91394788113600001</v>
      </c>
      <c r="Q18" s="47">
        <v>2.6960493459000001</v>
      </c>
      <c r="R18" s="47">
        <v>82.4805933719</v>
      </c>
      <c r="S18" s="47">
        <v>68.461579258499995</v>
      </c>
      <c r="T18" s="47">
        <v>11.7944832602</v>
      </c>
      <c r="U18" s="47">
        <v>2.2245308532300001</v>
      </c>
      <c r="V18" s="47">
        <v>41.095354369200003</v>
      </c>
      <c r="W18" s="47">
        <v>6.3867835750599999</v>
      </c>
      <c r="X18" s="47">
        <v>22.3455719938</v>
      </c>
      <c r="Y18" s="47">
        <v>10.7467357355</v>
      </c>
      <c r="Z18" s="47">
        <v>6.6911829310600002</v>
      </c>
      <c r="AA18" s="47">
        <v>1.95061754394</v>
      </c>
      <c r="AB18" s="47">
        <v>2.9570357832299998</v>
      </c>
      <c r="AC18" s="47">
        <v>1.11707602406</v>
      </c>
      <c r="AD18" s="47">
        <v>0.70074052381499996</v>
      </c>
      <c r="AE18" s="47">
        <v>3.93623535538</v>
      </c>
      <c r="AF18" s="47">
        <v>0.59957107305500001</v>
      </c>
      <c r="AG18" s="47">
        <v>1.03671201491</v>
      </c>
      <c r="AH18" s="47">
        <v>1.50952475566</v>
      </c>
      <c r="AI18" s="47">
        <v>3.4631390534599999</v>
      </c>
      <c r="AJ18" s="47">
        <v>20.328009137799999</v>
      </c>
      <c r="AK18" s="47">
        <v>15.3362815471</v>
      </c>
      <c r="AL18" s="47">
        <v>0.14525861190700001</v>
      </c>
      <c r="AM18" s="47">
        <v>3.9078526832099998</v>
      </c>
      <c r="AN18" s="47">
        <v>11.283170252</v>
      </c>
      <c r="AO18" s="47" t="s">
        <v>4103</v>
      </c>
      <c r="AP18" s="47">
        <v>0.475484222889</v>
      </c>
      <c r="AQ18" s="47">
        <v>4.3245970187699996</v>
      </c>
      <c r="AR18" s="47" t="s">
        <v>4103</v>
      </c>
      <c r="AS18" s="47">
        <v>0.19164634895300001</v>
      </c>
      <c r="AT18" s="47">
        <v>3.09251117141</v>
      </c>
      <c r="AU18" s="47">
        <v>1.06838518131</v>
      </c>
      <c r="AV18" s="47">
        <v>0.49861870586899998</v>
      </c>
      <c r="AW18" s="47" t="s">
        <v>4103</v>
      </c>
      <c r="AX18" s="47" t="s">
        <v>4103</v>
      </c>
      <c r="AY18" s="47" t="s">
        <v>4103</v>
      </c>
      <c r="AZ18" s="47">
        <v>0.56976647543900005</v>
      </c>
      <c r="BA18" s="47">
        <v>13.872660940199999</v>
      </c>
      <c r="BB18" s="47">
        <v>0.353848125949</v>
      </c>
      <c r="BC18" s="47">
        <v>3.3655747339000001E-2</v>
      </c>
      <c r="BD18" s="47">
        <v>0.58099673814099995</v>
      </c>
      <c r="BE18" s="47">
        <v>6.5200235656399999</v>
      </c>
      <c r="BF18" s="47">
        <v>0.45674266690100002</v>
      </c>
      <c r="BG18" s="47">
        <v>5.9273940961899996</v>
      </c>
      <c r="BH18" s="47" t="s">
        <v>4103</v>
      </c>
      <c r="BI18" s="47">
        <v>0.49902127442400002</v>
      </c>
      <c r="BJ18" s="47">
        <v>67.957614523700002</v>
      </c>
      <c r="BK18" s="47">
        <v>54.449554839199998</v>
      </c>
      <c r="BL18" s="47">
        <v>20.660232429000001</v>
      </c>
      <c r="BM18" s="47">
        <v>0.50626010383800002</v>
      </c>
      <c r="BN18" s="47">
        <v>6.0464647603100001</v>
      </c>
      <c r="BO18" s="47">
        <v>1.7007917079999999</v>
      </c>
      <c r="BP18" s="47">
        <v>19.101644202500001</v>
      </c>
      <c r="BQ18" s="47">
        <v>1.28428573421</v>
      </c>
      <c r="BR18" s="47">
        <v>3.9999996159999999E-3</v>
      </c>
      <c r="BS18" s="47">
        <v>5.1458759017100002</v>
      </c>
      <c r="BT18" s="47">
        <v>13.508059684499999</v>
      </c>
      <c r="BU18" s="47">
        <v>8.8788209629099999</v>
      </c>
      <c r="BV18" s="47">
        <v>4.6272387214500004</v>
      </c>
      <c r="BW18" s="47">
        <v>2.0000001549999999E-3</v>
      </c>
    </row>
    <row r="19" spans="1:75" x14ac:dyDescent="0.3">
      <c r="A19" s="43" t="s">
        <v>4118</v>
      </c>
      <c r="B19" s="44" t="s">
        <v>4119</v>
      </c>
      <c r="C19" s="45">
        <f t="shared" si="0"/>
        <v>1.1079811715669014E-2</v>
      </c>
      <c r="D19" s="28">
        <v>2</v>
      </c>
      <c r="E19" s="46">
        <v>284</v>
      </c>
      <c r="F19" s="47">
        <v>3.1466665272499998</v>
      </c>
      <c r="G19" s="47">
        <v>0.95234920584100002</v>
      </c>
      <c r="H19" s="48">
        <f t="shared" si="1"/>
        <v>3.3533422740880284E-3</v>
      </c>
      <c r="I19" s="47"/>
      <c r="J19" s="47">
        <v>9.3870347899999997E-4</v>
      </c>
      <c r="K19" s="47">
        <v>7.1454961280999998E-2</v>
      </c>
      <c r="L19" s="47">
        <v>0.36249545355000001</v>
      </c>
      <c r="M19" s="47">
        <v>0.33469830683899998</v>
      </c>
      <c r="N19" s="47">
        <v>0.16879020396700001</v>
      </c>
      <c r="O19" s="47">
        <v>0.165908102872</v>
      </c>
      <c r="P19" s="47">
        <v>3.9827637594000001E-2</v>
      </c>
      <c r="Q19" s="47">
        <v>0.14293414309800001</v>
      </c>
      <c r="R19" s="47">
        <v>0.113896949139</v>
      </c>
      <c r="S19" s="47">
        <v>4.7260576116999999E-2</v>
      </c>
      <c r="T19" s="47">
        <v>1.2784457512E-2</v>
      </c>
      <c r="U19" s="47">
        <v>5.3851915510000001E-2</v>
      </c>
      <c r="V19" s="47">
        <v>0.11528585173899999</v>
      </c>
      <c r="W19" s="47">
        <v>1.4155185544E-2</v>
      </c>
      <c r="X19" s="47">
        <v>2.4295996069999999E-2</v>
      </c>
      <c r="Y19" s="47">
        <v>5.7040345110000003E-3</v>
      </c>
      <c r="Z19" s="47">
        <v>5.6423879449999997E-3</v>
      </c>
      <c r="AA19" s="47">
        <v>1.0428791983999999E-2</v>
      </c>
      <c r="AB19" s="47">
        <v>2.5207816299999998E-3</v>
      </c>
      <c r="AC19" s="47">
        <v>2.7536675300000001E-4</v>
      </c>
      <c r="AD19" s="47">
        <v>3.4509982440000002E-3</v>
      </c>
      <c r="AE19" s="47">
        <v>1.2001672370000001E-2</v>
      </c>
      <c r="AF19" s="47">
        <v>2.317519233E-3</v>
      </c>
      <c r="AG19" s="47">
        <v>3.7581664309999999E-3</v>
      </c>
      <c r="AH19" s="47">
        <v>3.9894809230000003E-3</v>
      </c>
      <c r="AI19" s="47">
        <v>5.1041466171999998E-2</v>
      </c>
      <c r="AJ19" s="47">
        <v>0.13548388676299999</v>
      </c>
      <c r="AK19" s="47">
        <v>6.5403620605999996E-2</v>
      </c>
      <c r="AL19" s="47">
        <v>4.7653335000000002E-5</v>
      </c>
      <c r="AM19" s="47">
        <v>1.2498236992999999E-2</v>
      </c>
      <c r="AN19" s="47">
        <v>5.2857730276999998E-2</v>
      </c>
      <c r="AO19" s="47" t="s">
        <v>4103</v>
      </c>
      <c r="AP19" s="47">
        <v>8.9856199300000002E-4</v>
      </c>
      <c r="AQ19" s="47">
        <v>6.8693124379000006E-2</v>
      </c>
      <c r="AR19" s="47" t="s">
        <v>4103</v>
      </c>
      <c r="AS19" s="47">
        <v>4.8857978599999995E-4</v>
      </c>
      <c r="AT19" s="47">
        <v>1.527980332E-2</v>
      </c>
      <c r="AU19" s="47">
        <v>1.7401537979000001E-2</v>
      </c>
      <c r="AV19" s="47">
        <v>4.538677891E-3</v>
      </c>
      <c r="AW19" s="47" t="s">
        <v>4103</v>
      </c>
      <c r="AX19" s="47" t="s">
        <v>4103</v>
      </c>
      <c r="AY19" s="47" t="s">
        <v>4103</v>
      </c>
      <c r="AZ19" s="47">
        <v>1.2862860089E-2</v>
      </c>
      <c r="BA19" s="47">
        <v>1.8007327401000001E-2</v>
      </c>
      <c r="BB19" s="47">
        <v>2.2738555600000001E-4</v>
      </c>
      <c r="BC19" s="47">
        <v>1.3811475999999999E-5</v>
      </c>
      <c r="BD19" s="47">
        <v>8.29503894E-4</v>
      </c>
      <c r="BE19" s="47">
        <v>6.2373459290000002E-3</v>
      </c>
      <c r="BF19" s="47">
        <v>5.6382267999999995E-4</v>
      </c>
      <c r="BG19" s="47">
        <v>1.0135457867E-2</v>
      </c>
      <c r="BH19" s="47" t="s">
        <v>4103</v>
      </c>
      <c r="BI19" s="47">
        <v>1.1978151459999999E-3</v>
      </c>
      <c r="BJ19" s="47">
        <v>0.124540239387</v>
      </c>
      <c r="BK19" s="47">
        <v>9.4511197354000001E-2</v>
      </c>
      <c r="BL19" s="47">
        <v>1.5600665004E-2</v>
      </c>
      <c r="BM19" s="47">
        <v>1.319665832E-3</v>
      </c>
      <c r="BN19" s="47">
        <v>6.9702770900000001E-3</v>
      </c>
      <c r="BO19" s="47">
        <v>5.2686707400000001E-4</v>
      </c>
      <c r="BP19" s="47">
        <v>7.3959182999999999E-4</v>
      </c>
      <c r="BQ19" s="47">
        <v>9.8219765599999996E-4</v>
      </c>
      <c r="BR19" s="47" t="s">
        <v>4103</v>
      </c>
      <c r="BS19" s="47">
        <v>6.8371932866999996E-2</v>
      </c>
      <c r="BT19" s="47">
        <v>3.0029042033000001E-2</v>
      </c>
      <c r="BU19" s="47">
        <v>1.191834793E-3</v>
      </c>
      <c r="BV19" s="47">
        <v>2.8837207239999999E-2</v>
      </c>
      <c r="BW19" s="47" t="s">
        <v>4103</v>
      </c>
    </row>
    <row r="20" spans="1:75" x14ac:dyDescent="0.3">
      <c r="A20" s="43" t="s">
        <v>167</v>
      </c>
      <c r="B20" s="44" t="s">
        <v>4120</v>
      </c>
      <c r="C20" s="45">
        <f t="shared" si="0"/>
        <v>1.3571769197662174E-2</v>
      </c>
      <c r="D20" s="28">
        <v>3</v>
      </c>
      <c r="E20" s="46">
        <v>9496</v>
      </c>
      <c r="F20" s="47">
        <v>128.877520301</v>
      </c>
      <c r="G20" s="47">
        <v>84.585736342700002</v>
      </c>
      <c r="H20" s="48">
        <f t="shared" si="1"/>
        <v>8.9075122517586359E-3</v>
      </c>
      <c r="I20" s="47"/>
      <c r="J20" s="47">
        <v>0.41878479747199998</v>
      </c>
      <c r="K20" s="47">
        <v>0.87107419704599998</v>
      </c>
      <c r="L20" s="47">
        <v>60.336914713299997</v>
      </c>
      <c r="M20" s="47">
        <v>19.685553528100002</v>
      </c>
      <c r="N20" s="47">
        <v>14.5103395582</v>
      </c>
      <c r="O20" s="47">
        <v>5.1752139698599997</v>
      </c>
      <c r="P20" s="47">
        <v>1.99788481346</v>
      </c>
      <c r="Q20" s="47">
        <v>1.2755242933399999</v>
      </c>
      <c r="R20" s="47">
        <v>1.7254721795400001</v>
      </c>
      <c r="S20" s="47">
        <v>1.5057453723000001</v>
      </c>
      <c r="T20" s="47">
        <v>0.14290992370899999</v>
      </c>
      <c r="U20" s="47">
        <v>7.6816883527000002E-2</v>
      </c>
      <c r="V20" s="47">
        <v>0.24151300625200001</v>
      </c>
      <c r="W20" s="47">
        <v>9.8547276300000007E-3</v>
      </c>
      <c r="X20" s="47">
        <v>0.156058651573</v>
      </c>
      <c r="Y20" s="47">
        <v>2.7973696094000002E-2</v>
      </c>
      <c r="Z20" s="47">
        <v>2.5110521327E-2</v>
      </c>
      <c r="AA20" s="47">
        <v>7.4494233916999997E-2</v>
      </c>
      <c r="AB20" s="47">
        <v>2.8480200236000001E-2</v>
      </c>
      <c r="AC20" s="47">
        <v>2.275354295E-3</v>
      </c>
      <c r="AD20" s="47">
        <v>6.7324632199999997E-4</v>
      </c>
      <c r="AE20" s="47">
        <v>9.7216028409999999E-3</v>
      </c>
      <c r="AF20" s="47">
        <v>3.5252533920000001E-3</v>
      </c>
      <c r="AG20" s="47">
        <v>6.165571729E-3</v>
      </c>
      <c r="AH20" s="47">
        <v>2.7411555507000002E-2</v>
      </c>
      <c r="AI20" s="47">
        <v>2.5827042963000001E-2</v>
      </c>
      <c r="AJ20" s="47">
        <v>1.0202862271699999</v>
      </c>
      <c r="AK20" s="47">
        <v>0.631124983004</v>
      </c>
      <c r="AL20" s="47">
        <v>1.2188639482E-2</v>
      </c>
      <c r="AM20" s="47">
        <v>0.114722480036</v>
      </c>
      <c r="AN20" s="47">
        <v>0.50421386348599995</v>
      </c>
      <c r="AO20" s="47" t="s">
        <v>4103</v>
      </c>
      <c r="AP20" s="47">
        <v>4.0543441377999999E-2</v>
      </c>
      <c r="AQ20" s="47">
        <v>0.34695528841000001</v>
      </c>
      <c r="AR20" s="47" t="s">
        <v>4103</v>
      </c>
      <c r="AS20" s="47">
        <v>1.6625143729999999E-3</v>
      </c>
      <c r="AT20" s="47">
        <v>9.1231063200000002E-4</v>
      </c>
      <c r="AU20" s="47">
        <v>2.6372005179999998E-3</v>
      </c>
      <c r="AV20" s="47">
        <v>1.34243759E-3</v>
      </c>
      <c r="AW20" s="47" t="s">
        <v>4103</v>
      </c>
      <c r="AX20" s="47" t="s">
        <v>4103</v>
      </c>
      <c r="AY20" s="47" t="s">
        <v>4103</v>
      </c>
      <c r="AZ20" s="47">
        <v>1.2947629280000001E-3</v>
      </c>
      <c r="BA20" s="47">
        <v>0.36217711591200002</v>
      </c>
      <c r="BB20" s="47">
        <v>1.2521756847E-2</v>
      </c>
      <c r="BC20" s="47">
        <v>1.4538249900000001E-4</v>
      </c>
      <c r="BD20" s="47">
        <v>2.1774433299000001E-2</v>
      </c>
      <c r="BE20" s="47">
        <v>0.16703171127399999</v>
      </c>
      <c r="BF20" s="47">
        <v>8.889219726E-3</v>
      </c>
      <c r="BG20" s="47">
        <v>0.15181461226599999</v>
      </c>
      <c r="BH20" s="47" t="s">
        <v>4103</v>
      </c>
      <c r="BI20" s="47">
        <v>2.0745219092999999E-2</v>
      </c>
      <c r="BJ20" s="47">
        <v>10.9024048883</v>
      </c>
      <c r="BK20" s="47">
        <v>8.1491319414499994</v>
      </c>
      <c r="BL20" s="47">
        <v>1.19511339643</v>
      </c>
      <c r="BM20" s="47">
        <v>0.34055440246200003</v>
      </c>
      <c r="BN20" s="47">
        <v>2.2354407137600001</v>
      </c>
      <c r="BO20" s="47">
        <v>0.95521654688099999</v>
      </c>
      <c r="BP20" s="47">
        <v>1.2984820903800001</v>
      </c>
      <c r="BQ20" s="47">
        <v>0.31402609849699997</v>
      </c>
      <c r="BR20" s="47" t="s">
        <v>4103</v>
      </c>
      <c r="BS20" s="47">
        <v>1.81029869306</v>
      </c>
      <c r="BT20" s="47">
        <v>2.7532729468400001</v>
      </c>
      <c r="BU20" s="47">
        <v>2.1622103353600002</v>
      </c>
      <c r="BV20" s="47">
        <v>0.59106261147200001</v>
      </c>
      <c r="BW20" s="47" t="s">
        <v>4103</v>
      </c>
    </row>
    <row r="21" spans="1:75" x14ac:dyDescent="0.3">
      <c r="A21" s="43" t="s">
        <v>184</v>
      </c>
      <c r="B21" s="44" t="s">
        <v>4121</v>
      </c>
      <c r="C21" s="45">
        <f t="shared" si="0"/>
        <v>9.7130350552261258E-3</v>
      </c>
      <c r="D21" s="28">
        <v>1</v>
      </c>
      <c r="E21" s="46">
        <v>11299</v>
      </c>
      <c r="F21" s="47">
        <v>109.747583089</v>
      </c>
      <c r="G21" s="47">
        <v>30.519153908100002</v>
      </c>
      <c r="H21" s="48">
        <f t="shared" si="1"/>
        <v>2.7010491112576334E-3</v>
      </c>
      <c r="I21" s="47"/>
      <c r="J21" s="47">
        <v>0.28391984177700003</v>
      </c>
      <c r="K21" s="47">
        <v>0.60841448409099996</v>
      </c>
      <c r="L21" s="47">
        <v>15.205764175700001</v>
      </c>
      <c r="M21" s="47">
        <v>7.1553429489199996</v>
      </c>
      <c r="N21" s="47">
        <v>3.5830285704399998</v>
      </c>
      <c r="O21" s="47">
        <v>3.5723143784800002</v>
      </c>
      <c r="P21" s="47">
        <v>1.0190081364600001</v>
      </c>
      <c r="Q21" s="47">
        <v>6.2467043211000002</v>
      </c>
      <c r="R21" s="47">
        <v>8.6796687518999995</v>
      </c>
      <c r="S21" s="47">
        <v>6.7460584106299999</v>
      </c>
      <c r="T21" s="47">
        <v>0.149464888243</v>
      </c>
      <c r="U21" s="47">
        <v>1.78414545302</v>
      </c>
      <c r="V21" s="47">
        <v>5.1585289439000004</v>
      </c>
      <c r="W21" s="47">
        <v>0.24087659044099999</v>
      </c>
      <c r="X21" s="47">
        <v>1.4352246469500001</v>
      </c>
      <c r="Y21" s="47">
        <v>0.22469293584700001</v>
      </c>
      <c r="Z21" s="47">
        <v>0.25358500013200003</v>
      </c>
      <c r="AA21" s="47">
        <v>0.90185728286699995</v>
      </c>
      <c r="AB21" s="47">
        <v>5.5089428108999999E-2</v>
      </c>
      <c r="AC21" s="47">
        <v>1.1290908666999999E-2</v>
      </c>
      <c r="AD21" s="47">
        <v>1.6541558158E-2</v>
      </c>
      <c r="AE21" s="47">
        <v>0.44350018309099998</v>
      </c>
      <c r="AF21" s="47">
        <v>0.206031300674</v>
      </c>
      <c r="AG21" s="47">
        <v>0.342307620767</v>
      </c>
      <c r="AH21" s="47">
        <v>0.188864232312</v>
      </c>
      <c r="AI21" s="47">
        <v>2.27389190284</v>
      </c>
      <c r="AJ21" s="47">
        <v>3.08750390835</v>
      </c>
      <c r="AK21" s="47">
        <v>2.2851196040800001</v>
      </c>
      <c r="AL21" s="47">
        <v>9.6408097499999998E-4</v>
      </c>
      <c r="AM21" s="47">
        <v>0.92019369905199999</v>
      </c>
      <c r="AN21" s="47">
        <v>1.36396182405</v>
      </c>
      <c r="AO21" s="47" t="s">
        <v>4103</v>
      </c>
      <c r="AP21" s="47">
        <v>2.6943022055000002E-2</v>
      </c>
      <c r="AQ21" s="47">
        <v>0.77254568549199998</v>
      </c>
      <c r="AR21" s="47" t="s">
        <v>4103</v>
      </c>
      <c r="AS21" s="47">
        <v>2.895596728E-3</v>
      </c>
      <c r="AT21" s="47">
        <v>0.32867393606099998</v>
      </c>
      <c r="AU21" s="47">
        <v>0.53346815263299996</v>
      </c>
      <c r="AV21" s="47">
        <v>6.4397835905000006E-2</v>
      </c>
      <c r="AW21" s="47" t="s">
        <v>4103</v>
      </c>
      <c r="AX21" s="47" t="s">
        <v>4103</v>
      </c>
      <c r="AY21" s="47" t="s">
        <v>4103</v>
      </c>
      <c r="AZ21" s="47">
        <v>0.46907031672799998</v>
      </c>
      <c r="BA21" s="47">
        <v>0.30320654560499999</v>
      </c>
      <c r="BB21" s="47">
        <v>5.4287262770000002E-3</v>
      </c>
      <c r="BC21" s="47">
        <v>1.2243974700000001E-4</v>
      </c>
      <c r="BD21" s="47">
        <v>5.4535095238999999E-2</v>
      </c>
      <c r="BE21" s="47">
        <v>8.9512266056000003E-2</v>
      </c>
      <c r="BF21" s="47">
        <v>2.8291824484E-2</v>
      </c>
      <c r="BG21" s="47">
        <v>0.12531619380199999</v>
      </c>
      <c r="BH21" s="47" t="s">
        <v>4103</v>
      </c>
      <c r="BI21" s="47">
        <v>3.3311205390000001E-2</v>
      </c>
      <c r="BJ21" s="47">
        <v>7.1177118176500001</v>
      </c>
      <c r="BK21" s="47">
        <v>4.6775120535200001</v>
      </c>
      <c r="BL21" s="47">
        <v>0.80021513418300005</v>
      </c>
      <c r="BM21" s="47">
        <v>5.8217032670000002E-2</v>
      </c>
      <c r="BN21" s="47">
        <v>1.60358353407</v>
      </c>
      <c r="BO21" s="47">
        <v>9.1733444284000001E-2</v>
      </c>
      <c r="BP21" s="47">
        <v>7.0396483607999993E-2</v>
      </c>
      <c r="BQ21" s="47">
        <v>6.7307844278000004E-2</v>
      </c>
      <c r="BR21" s="47" t="s">
        <v>4103</v>
      </c>
      <c r="BS21" s="47">
        <v>1.9860585804299999</v>
      </c>
      <c r="BT21" s="47">
        <v>2.4401997641299999</v>
      </c>
      <c r="BU21" s="47">
        <v>2.3213289346699999</v>
      </c>
      <c r="BV21" s="47">
        <v>0.118870829461</v>
      </c>
      <c r="BW21" s="47" t="s">
        <v>4103</v>
      </c>
    </row>
    <row r="22" spans="1:75" x14ac:dyDescent="0.3">
      <c r="A22" s="43" t="s">
        <v>4122</v>
      </c>
      <c r="B22" s="44" t="s">
        <v>4123</v>
      </c>
      <c r="C22" s="45">
        <f t="shared" si="0"/>
        <v>5.7948420682451254E-3</v>
      </c>
      <c r="D22" s="28">
        <v>2</v>
      </c>
      <c r="E22" s="46">
        <v>359</v>
      </c>
      <c r="F22" s="47">
        <v>2.0803483025</v>
      </c>
      <c r="G22" s="47">
        <v>0.47914869708000002</v>
      </c>
      <c r="H22" s="48">
        <f t="shared" si="1"/>
        <v>1.3346760364345404E-3</v>
      </c>
      <c r="I22" s="47"/>
      <c r="J22" s="47">
        <v>3.107680612E-3</v>
      </c>
      <c r="K22" s="47">
        <v>5.8631627693000003E-2</v>
      </c>
      <c r="L22" s="47">
        <v>0.22004080296799999</v>
      </c>
      <c r="M22" s="47">
        <v>0.14039889364499999</v>
      </c>
      <c r="N22" s="47">
        <v>6.3377268454000005E-2</v>
      </c>
      <c r="O22" s="47">
        <v>7.7021625191999996E-2</v>
      </c>
      <c r="P22" s="47">
        <v>1.8324460197E-2</v>
      </c>
      <c r="Q22" s="47">
        <v>3.8645231964999999E-2</v>
      </c>
      <c r="R22" s="47">
        <v>0.10707248418699999</v>
      </c>
      <c r="S22" s="47">
        <v>7.4611503561999998E-2</v>
      </c>
      <c r="T22" s="47">
        <v>1.1247180048999999E-2</v>
      </c>
      <c r="U22" s="47">
        <v>2.1213800575999999E-2</v>
      </c>
      <c r="V22" s="47">
        <v>0.126618669608</v>
      </c>
      <c r="W22" s="47">
        <v>4.2831773749999998E-3</v>
      </c>
      <c r="X22" s="47">
        <v>6.7593313289000007E-2</v>
      </c>
      <c r="Y22" s="47">
        <v>1.8052122003E-2</v>
      </c>
      <c r="Z22" s="47">
        <v>1.3732888713E-2</v>
      </c>
      <c r="AA22" s="47">
        <v>2.683757292E-2</v>
      </c>
      <c r="AB22" s="47">
        <v>8.9707296529999998E-3</v>
      </c>
      <c r="AC22" s="47">
        <v>1.3893969979999999E-3</v>
      </c>
      <c r="AD22" s="47">
        <v>3.3671875279999998E-3</v>
      </c>
      <c r="AE22" s="47">
        <v>4.2549230250000002E-3</v>
      </c>
      <c r="AF22" s="47">
        <v>1.078124526E-3</v>
      </c>
      <c r="AG22" s="47">
        <v>1.1736856105E-2</v>
      </c>
      <c r="AH22" s="47">
        <v>2.7123241390000002E-3</v>
      </c>
      <c r="AI22" s="47">
        <v>3.0203366623000001E-2</v>
      </c>
      <c r="AJ22" s="47">
        <v>6.1321304307000002E-2</v>
      </c>
      <c r="AK22" s="47">
        <v>4.5327024823000002E-2</v>
      </c>
      <c r="AL22" s="47">
        <v>4.9225974999999998E-5</v>
      </c>
      <c r="AM22" s="47">
        <v>1.1012676591E-2</v>
      </c>
      <c r="AN22" s="47">
        <v>3.4265122257999998E-2</v>
      </c>
      <c r="AO22" s="47" t="s">
        <v>4103</v>
      </c>
      <c r="AP22" s="47">
        <v>2.5655378E-4</v>
      </c>
      <c r="AQ22" s="47">
        <v>1.5643230126E-2</v>
      </c>
      <c r="AR22" s="47" t="s">
        <v>4103</v>
      </c>
      <c r="AS22" s="47">
        <v>9.4495578000000004E-5</v>
      </c>
      <c r="AT22" s="47">
        <v>8.7874489319999995E-3</v>
      </c>
      <c r="AU22" s="47">
        <v>7.5112776809999997E-3</v>
      </c>
      <c r="AV22" s="47">
        <v>1.2988140499999999E-3</v>
      </c>
      <c r="AW22" s="47" t="s">
        <v>4103</v>
      </c>
      <c r="AX22" s="47" t="s">
        <v>4103</v>
      </c>
      <c r="AY22" s="47" t="s">
        <v>4103</v>
      </c>
      <c r="AZ22" s="47">
        <v>6.2124636310000002E-3</v>
      </c>
      <c r="BA22" s="47">
        <v>3.8701562382000003E-2</v>
      </c>
      <c r="BB22" s="47">
        <v>1.8213697400000001E-3</v>
      </c>
      <c r="BC22" s="47">
        <v>5.2881457999999997E-5</v>
      </c>
      <c r="BD22" s="47">
        <v>2.053149814E-3</v>
      </c>
      <c r="BE22" s="47">
        <v>1.4523808879E-2</v>
      </c>
      <c r="BF22" s="47">
        <v>7.6943208100000002E-4</v>
      </c>
      <c r="BG22" s="47">
        <v>1.9480920411E-2</v>
      </c>
      <c r="BH22" s="47" t="s">
        <v>4103</v>
      </c>
      <c r="BI22" s="47">
        <v>3.4493688090000002E-3</v>
      </c>
      <c r="BJ22" s="47">
        <v>0.323008462798</v>
      </c>
      <c r="BK22" s="47">
        <v>0.16287453990799999</v>
      </c>
      <c r="BL22" s="47">
        <v>7.6559746804000003E-2</v>
      </c>
      <c r="BM22" s="47">
        <v>2.7090019210000002E-3</v>
      </c>
      <c r="BN22" s="47">
        <v>1.1041649436000001E-2</v>
      </c>
      <c r="BO22" s="47">
        <v>2.8794957309999998E-3</v>
      </c>
      <c r="BP22" s="47">
        <v>3.2531086502999997E-2</v>
      </c>
      <c r="BQ22" s="47">
        <v>9.697035243E-3</v>
      </c>
      <c r="BR22" s="47" t="s">
        <v>4103</v>
      </c>
      <c r="BS22" s="47">
        <v>2.7456524270000001E-2</v>
      </c>
      <c r="BT22" s="47">
        <v>0.16013392289</v>
      </c>
      <c r="BU22" s="47">
        <v>2.6382215851999999E-2</v>
      </c>
      <c r="BV22" s="47">
        <v>0.13375170703799999</v>
      </c>
      <c r="BW22" s="47" t="s">
        <v>4103</v>
      </c>
    </row>
    <row r="23" spans="1:75" x14ac:dyDescent="0.3">
      <c r="A23" s="43" t="s">
        <v>197</v>
      </c>
      <c r="B23" s="44" t="s">
        <v>4124</v>
      </c>
      <c r="C23" s="45">
        <f t="shared" si="0"/>
        <v>9.0632762992738976E-3</v>
      </c>
      <c r="D23" s="28">
        <v>5</v>
      </c>
      <c r="E23" s="46">
        <v>10880</v>
      </c>
      <c r="F23" s="47">
        <v>98.6084461361</v>
      </c>
      <c r="G23" s="47">
        <v>15.1626552017</v>
      </c>
      <c r="H23" s="48">
        <f t="shared" si="1"/>
        <v>1.3936263972150736E-3</v>
      </c>
      <c r="I23" s="47"/>
      <c r="J23" s="47">
        <v>0.28301991629599998</v>
      </c>
      <c r="K23" s="47">
        <v>0.64520790505500003</v>
      </c>
      <c r="L23" s="47">
        <v>6.3803897710099999</v>
      </c>
      <c r="M23" s="47">
        <v>6.3278359857600002</v>
      </c>
      <c r="N23" s="47">
        <v>2.4729699368300002</v>
      </c>
      <c r="O23" s="47">
        <v>3.85486604893</v>
      </c>
      <c r="P23" s="47">
        <v>0.36519186705500001</v>
      </c>
      <c r="Q23" s="47">
        <v>1.1610097565499999</v>
      </c>
      <c r="R23" s="47">
        <v>2.47469799336</v>
      </c>
      <c r="S23" s="47">
        <v>1.27347348769</v>
      </c>
      <c r="T23" s="47">
        <v>0.90606474101500001</v>
      </c>
      <c r="U23" s="47">
        <v>0.29515976465999999</v>
      </c>
      <c r="V23" s="47">
        <v>5.3171792805300004</v>
      </c>
      <c r="W23" s="47">
        <v>0.49314357996000002</v>
      </c>
      <c r="X23" s="47">
        <v>3.05135296037</v>
      </c>
      <c r="Y23" s="47">
        <v>1.2996653491800001</v>
      </c>
      <c r="Z23" s="47">
        <v>0.33471921189699999</v>
      </c>
      <c r="AA23" s="47">
        <v>0.95287818598700003</v>
      </c>
      <c r="AB23" s="47">
        <v>0.46409021330099998</v>
      </c>
      <c r="AC23" s="47">
        <v>0.191659096301</v>
      </c>
      <c r="AD23" s="47">
        <v>0.153528990611</v>
      </c>
      <c r="AE23" s="47">
        <v>0.60566826391200002</v>
      </c>
      <c r="AF23" s="47">
        <v>5.8096472383000003E-2</v>
      </c>
      <c r="AG23" s="47">
        <v>0.16245498806200001</v>
      </c>
      <c r="AH23" s="47">
        <v>0.18713924777900001</v>
      </c>
      <c r="AI23" s="47">
        <v>0.414135681152</v>
      </c>
      <c r="AJ23" s="47">
        <v>1.91378664648</v>
      </c>
      <c r="AK23" s="47">
        <v>1.3273320104399999</v>
      </c>
      <c r="AL23" s="47">
        <v>2.4698086050000002E-3</v>
      </c>
      <c r="AM23" s="47">
        <v>0.15253349683</v>
      </c>
      <c r="AN23" s="47">
        <v>1.17232870501</v>
      </c>
      <c r="AO23" s="47" t="s">
        <v>4103</v>
      </c>
      <c r="AP23" s="47">
        <v>5.9132203119999999E-3</v>
      </c>
      <c r="AQ23" s="47">
        <v>0.55091965565400003</v>
      </c>
      <c r="AR23" s="47" t="s">
        <v>4103</v>
      </c>
      <c r="AS23" s="47">
        <v>2.9621760069999999E-2</v>
      </c>
      <c r="AT23" s="47">
        <v>0.178168143882</v>
      </c>
      <c r="AU23" s="47">
        <v>8.4971810923999996E-2</v>
      </c>
      <c r="AV23" s="47">
        <v>9.5619615779999993E-3</v>
      </c>
      <c r="AW23" s="47" t="s">
        <v>4103</v>
      </c>
      <c r="AX23" s="47" t="s">
        <v>4103</v>
      </c>
      <c r="AY23" s="47" t="s">
        <v>4103</v>
      </c>
      <c r="AZ23" s="47">
        <v>7.5409849345999994E-2</v>
      </c>
      <c r="BA23" s="47">
        <v>2.43899816904</v>
      </c>
      <c r="BB23" s="47">
        <v>0.56387324909799996</v>
      </c>
      <c r="BC23" s="47">
        <v>4.3093124100000002E-4</v>
      </c>
      <c r="BD23" s="47">
        <v>7.8213683581000004E-2</v>
      </c>
      <c r="BE23" s="47">
        <v>1.05066990102</v>
      </c>
      <c r="BF23" s="47">
        <v>0.129834517166</v>
      </c>
      <c r="BG23" s="47">
        <v>0.615975886927</v>
      </c>
      <c r="BH23" s="47" t="s">
        <v>4103</v>
      </c>
      <c r="BI23" s="47">
        <v>7.6950708997000003E-2</v>
      </c>
      <c r="BJ23" s="47">
        <v>10.266628177899999</v>
      </c>
      <c r="BK23" s="47">
        <v>8.5959738876599996</v>
      </c>
      <c r="BL23" s="47">
        <v>3.0152551550100002</v>
      </c>
      <c r="BM23" s="47">
        <v>0.35133077150499997</v>
      </c>
      <c r="BN23" s="47">
        <v>0.81940112443500002</v>
      </c>
      <c r="BO23" s="47">
        <v>0.62406274194400002</v>
      </c>
      <c r="BP23" s="47">
        <v>1.0233407185600001</v>
      </c>
      <c r="BQ23" s="47">
        <v>0.78527210083400001</v>
      </c>
      <c r="BR23" s="47" t="s">
        <v>4103</v>
      </c>
      <c r="BS23" s="47">
        <v>1.97731127538</v>
      </c>
      <c r="BT23" s="47">
        <v>1.6706542902699999</v>
      </c>
      <c r="BU23" s="47">
        <v>1.01676819229</v>
      </c>
      <c r="BV23" s="47">
        <v>0.65388609797499997</v>
      </c>
      <c r="BW23" s="47" t="s">
        <v>4103</v>
      </c>
    </row>
    <row r="24" spans="1:75" x14ac:dyDescent="0.3">
      <c r="A24" s="43" t="s">
        <v>4125</v>
      </c>
      <c r="B24" s="44" t="s">
        <v>4126</v>
      </c>
      <c r="C24" s="45">
        <f t="shared" si="0"/>
        <v>6.1851639853161295E-3</v>
      </c>
      <c r="D24" s="28">
        <v>4</v>
      </c>
      <c r="E24" s="46">
        <v>775</v>
      </c>
      <c r="F24" s="47">
        <v>4.7935020886200004</v>
      </c>
      <c r="G24" s="47">
        <v>1.3426100648899999</v>
      </c>
      <c r="H24" s="48">
        <f t="shared" si="1"/>
        <v>1.7324000837290322E-3</v>
      </c>
      <c r="I24" s="47"/>
      <c r="J24" s="47">
        <v>7.1292412892000001E-2</v>
      </c>
      <c r="K24" s="47">
        <v>7.4515955423999997E-2</v>
      </c>
      <c r="L24" s="47">
        <v>0.80189235508599999</v>
      </c>
      <c r="M24" s="47">
        <v>0.354593825907</v>
      </c>
      <c r="N24" s="47">
        <v>0.13964904740799999</v>
      </c>
      <c r="O24" s="47">
        <v>0.21494477849900001</v>
      </c>
      <c r="P24" s="47">
        <v>1.6340870824000001E-2</v>
      </c>
      <c r="Q24" s="47">
        <v>2.3974644754000001E-2</v>
      </c>
      <c r="R24" s="47">
        <v>0.45165347509800002</v>
      </c>
      <c r="S24" s="47">
        <v>0.37253854948800003</v>
      </c>
      <c r="T24" s="47">
        <v>5.7258799403999999E-2</v>
      </c>
      <c r="U24" s="47">
        <v>2.1856126205999998E-2</v>
      </c>
      <c r="V24" s="47">
        <v>0.317448091007</v>
      </c>
      <c r="W24" s="47">
        <v>3.3430907312999997E-2</v>
      </c>
      <c r="X24" s="47">
        <v>0.17550454765099999</v>
      </c>
      <c r="Y24" s="47">
        <v>8.2015625302000003E-2</v>
      </c>
      <c r="Z24" s="47">
        <v>2.8309727701000001E-2</v>
      </c>
      <c r="AA24" s="47">
        <v>4.2333485050000001E-2</v>
      </c>
      <c r="AB24" s="47">
        <v>2.2845709597999999E-2</v>
      </c>
      <c r="AC24" s="47">
        <v>9.2217954729999999E-3</v>
      </c>
      <c r="AD24" s="47">
        <v>4.4693727330000002E-3</v>
      </c>
      <c r="AE24" s="47">
        <v>4.4233061462999997E-2</v>
      </c>
      <c r="AF24" s="47">
        <v>5.7122844199999998E-3</v>
      </c>
      <c r="AG24" s="47">
        <v>8.4167931469999995E-3</v>
      </c>
      <c r="AH24" s="47">
        <v>1.6894590343000001E-2</v>
      </c>
      <c r="AI24" s="47">
        <v>1.9564738464E-2</v>
      </c>
      <c r="AJ24" s="47">
        <v>0.21157667494499999</v>
      </c>
      <c r="AK24" s="47">
        <v>0.17499053513500001</v>
      </c>
      <c r="AL24" s="47">
        <v>9.4337162900000001E-4</v>
      </c>
      <c r="AM24" s="47">
        <v>4.3900495927000002E-2</v>
      </c>
      <c r="AN24" s="47">
        <v>0.13014666757900001</v>
      </c>
      <c r="AO24" s="47" t="s">
        <v>4103</v>
      </c>
      <c r="AP24" s="47">
        <v>3.9741583470000001E-3</v>
      </c>
      <c r="AQ24" s="47">
        <v>3.0883808695999999E-2</v>
      </c>
      <c r="AR24" s="47" t="s">
        <v>4103</v>
      </c>
      <c r="AS24" s="47">
        <v>1.728172768E-3</v>
      </c>
      <c r="AT24" s="47">
        <v>8.7549198200000001E-3</v>
      </c>
      <c r="AU24" s="47">
        <v>3.3492454179999999E-3</v>
      </c>
      <c r="AV24" s="47">
        <v>1.1388154109999999E-3</v>
      </c>
      <c r="AW24" s="47" t="s">
        <v>4103</v>
      </c>
      <c r="AX24" s="47" t="s">
        <v>4103</v>
      </c>
      <c r="AY24" s="47" t="s">
        <v>4103</v>
      </c>
      <c r="AZ24" s="47">
        <v>2.2104300060000002E-3</v>
      </c>
      <c r="BA24" s="47">
        <v>9.2473674495000005E-2</v>
      </c>
      <c r="BB24" s="47">
        <v>1.3442804630000001E-3</v>
      </c>
      <c r="BC24" s="47">
        <v>1.24080541E-4</v>
      </c>
      <c r="BD24" s="47">
        <v>4.8620794670000004E-3</v>
      </c>
      <c r="BE24" s="47">
        <v>5.2800824849999997E-2</v>
      </c>
      <c r="BF24" s="47">
        <v>2.44074983E-3</v>
      </c>
      <c r="BG24" s="47">
        <v>3.0901659344E-2</v>
      </c>
      <c r="BH24" s="47" t="s">
        <v>4103</v>
      </c>
      <c r="BI24" s="47">
        <v>1.9654272659999999E-3</v>
      </c>
      <c r="BJ24" s="47">
        <v>0.45712968234000001</v>
      </c>
      <c r="BK24" s="47">
        <v>0.354656133865</v>
      </c>
      <c r="BL24" s="47">
        <v>0.11637927920299999</v>
      </c>
      <c r="BM24" s="47">
        <v>7.1504225290000001E-3</v>
      </c>
      <c r="BN24" s="47">
        <v>6.3372012847000003E-2</v>
      </c>
      <c r="BO24" s="47">
        <v>4.2429366190999997E-2</v>
      </c>
      <c r="BP24" s="47">
        <v>3.9449503742E-2</v>
      </c>
      <c r="BQ24" s="47">
        <v>2.0370452652E-2</v>
      </c>
      <c r="BR24" s="47" t="s">
        <v>4103</v>
      </c>
      <c r="BS24" s="47">
        <v>6.5505096700000001E-2</v>
      </c>
      <c r="BT24" s="47">
        <v>0.102473548475</v>
      </c>
      <c r="BU24" s="47">
        <v>9.0883492186999995E-2</v>
      </c>
      <c r="BV24" s="47">
        <v>1.1590056288E-2</v>
      </c>
      <c r="BW24" s="47" t="s">
        <v>4103</v>
      </c>
    </row>
    <row r="25" spans="1:75" ht="30.6" x14ac:dyDescent="0.3">
      <c r="A25" s="43" t="s">
        <v>4127</v>
      </c>
      <c r="B25" s="44" t="s">
        <v>4128</v>
      </c>
      <c r="C25" s="45">
        <f t="shared" si="0"/>
        <v>6.7276006991328673E-3</v>
      </c>
      <c r="D25" s="28">
        <v>4</v>
      </c>
      <c r="E25" s="46">
        <v>10725</v>
      </c>
      <c r="F25" s="47">
        <v>72.153517498200003</v>
      </c>
      <c r="G25" s="47">
        <v>16.2928281037</v>
      </c>
      <c r="H25" s="48">
        <f t="shared" si="1"/>
        <v>1.5191448115337994E-3</v>
      </c>
      <c r="I25" s="47"/>
      <c r="J25" s="47">
        <v>0.32553042411799998</v>
      </c>
      <c r="K25" s="47">
        <v>0.32888380186999999</v>
      </c>
      <c r="L25" s="47">
        <v>7.8657390351499998</v>
      </c>
      <c r="M25" s="47">
        <v>5.52792808364</v>
      </c>
      <c r="N25" s="47">
        <v>2.5909318520100002</v>
      </c>
      <c r="O25" s="47">
        <v>2.9369962316299998</v>
      </c>
      <c r="P25" s="47">
        <v>0.70569255765000005</v>
      </c>
      <c r="Q25" s="47">
        <v>1.5390542012299999</v>
      </c>
      <c r="R25" s="47">
        <v>2.3811889155100001</v>
      </c>
      <c r="S25" s="47">
        <v>1.6098559368600001</v>
      </c>
      <c r="T25" s="47">
        <v>0.103682813793</v>
      </c>
      <c r="U25" s="47">
        <v>0.66765016486200002</v>
      </c>
      <c r="V25" s="47">
        <v>6.8764670638799998</v>
      </c>
      <c r="W25" s="47">
        <v>0.27768795661599999</v>
      </c>
      <c r="X25" s="47">
        <v>4.6110775070300001</v>
      </c>
      <c r="Y25" s="47">
        <v>2.2993673346499999</v>
      </c>
      <c r="Z25" s="47">
        <v>0.36087161502499998</v>
      </c>
      <c r="AA25" s="47">
        <v>1.2255587855600001</v>
      </c>
      <c r="AB25" s="47">
        <v>0.72527977180100001</v>
      </c>
      <c r="AC25" s="47">
        <v>0.12672724449600001</v>
      </c>
      <c r="AD25" s="47">
        <v>1.6702187040999999E-2</v>
      </c>
      <c r="AE25" s="47">
        <v>0.68328410696999997</v>
      </c>
      <c r="AF25" s="47">
        <v>3.0660036370000001E-2</v>
      </c>
      <c r="AG25" s="47">
        <v>0.22124827677</v>
      </c>
      <c r="AH25" s="47">
        <v>0.38300941319800003</v>
      </c>
      <c r="AI25" s="47">
        <v>0.52607033538799997</v>
      </c>
      <c r="AJ25" s="47">
        <v>4.2740442037999999</v>
      </c>
      <c r="AK25" s="47">
        <v>3.8778190701300002</v>
      </c>
      <c r="AL25" s="47">
        <v>2.9301879819999999E-3</v>
      </c>
      <c r="AM25" s="47">
        <v>1.9561243295199999</v>
      </c>
      <c r="AN25" s="47">
        <v>1.9187645526299999</v>
      </c>
      <c r="AO25" s="47" t="s">
        <v>4103</v>
      </c>
      <c r="AP25" s="47">
        <v>4.1233874819999999E-3</v>
      </c>
      <c r="AQ25" s="47">
        <v>0.38770113596</v>
      </c>
      <c r="AR25" s="47" t="s">
        <v>4103</v>
      </c>
      <c r="AS25" s="47">
        <v>4.4006102220000001E-3</v>
      </c>
      <c r="AT25" s="47">
        <v>0.225338115068</v>
      </c>
      <c r="AU25" s="47">
        <v>0.166806381591</v>
      </c>
      <c r="AV25" s="47">
        <v>2.2241630562E-2</v>
      </c>
      <c r="AW25" s="47" t="s">
        <v>4103</v>
      </c>
      <c r="AX25" s="47" t="s">
        <v>4103</v>
      </c>
      <c r="AY25" s="47" t="s">
        <v>4103</v>
      </c>
      <c r="AZ25" s="47">
        <v>0.14456475102899999</v>
      </c>
      <c r="BA25" s="47">
        <v>1.68039004997</v>
      </c>
      <c r="BB25" s="47">
        <v>0.168301466935</v>
      </c>
      <c r="BC25" s="47">
        <v>1.4071514369999999E-3</v>
      </c>
      <c r="BD25" s="47">
        <v>0.11611850864499999</v>
      </c>
      <c r="BE25" s="47">
        <v>0.67472874635500002</v>
      </c>
      <c r="BF25" s="47">
        <v>1.7361098315999999E-2</v>
      </c>
      <c r="BG25" s="47">
        <v>0.70247307828399996</v>
      </c>
      <c r="BH25" s="47" t="s">
        <v>4103</v>
      </c>
      <c r="BI25" s="47">
        <v>3.1838963574999997E-2</v>
      </c>
      <c r="BJ25" s="47">
        <v>10.8255836847</v>
      </c>
      <c r="BK25" s="47">
        <v>7.3537441239900003</v>
      </c>
      <c r="BL25" s="47">
        <v>2.5006827342900002</v>
      </c>
      <c r="BM25" s="47">
        <v>0.47990000714499997</v>
      </c>
      <c r="BN25" s="47">
        <v>0.45959573156200001</v>
      </c>
      <c r="BO25" s="47">
        <v>0.42573292893699999</v>
      </c>
      <c r="BP25" s="47">
        <v>0.88119155331200005</v>
      </c>
      <c r="BQ25" s="47">
        <v>0.90486881342199998</v>
      </c>
      <c r="BR25" s="47" t="s">
        <v>4103</v>
      </c>
      <c r="BS25" s="47">
        <v>1.7017723553199999</v>
      </c>
      <c r="BT25" s="47">
        <v>3.4718395607099999</v>
      </c>
      <c r="BU25" s="47">
        <v>2.0103162002600001</v>
      </c>
      <c r="BV25" s="47">
        <v>1.46152336045</v>
      </c>
      <c r="BW25" s="47" t="s">
        <v>4103</v>
      </c>
    </row>
    <row r="26" spans="1:75" ht="20.399999999999999" x14ac:dyDescent="0.3">
      <c r="A26" s="43" t="s">
        <v>4129</v>
      </c>
      <c r="B26" s="44" t="s">
        <v>4130</v>
      </c>
      <c r="C26" s="45">
        <f t="shared" si="0"/>
        <v>1.0373810421811024E-2</v>
      </c>
      <c r="D26" s="28">
        <v>3</v>
      </c>
      <c r="E26" s="46">
        <v>3810</v>
      </c>
      <c r="F26" s="47">
        <v>39.5242177071</v>
      </c>
      <c r="G26" s="47">
        <v>21.3586365673</v>
      </c>
      <c r="H26" s="48">
        <f t="shared" si="1"/>
        <v>5.6059413562467193E-3</v>
      </c>
      <c r="I26" s="47"/>
      <c r="J26" s="47">
        <v>6.3720421966000002E-2</v>
      </c>
      <c r="K26" s="47">
        <v>0.31567238951600002</v>
      </c>
      <c r="L26" s="47">
        <v>8.5496502948599993</v>
      </c>
      <c r="M26" s="47">
        <v>7.2202965270200004</v>
      </c>
      <c r="N26" s="47">
        <v>5.7455791503500002</v>
      </c>
      <c r="O26" s="47">
        <v>1.4747173766699999</v>
      </c>
      <c r="P26" s="47">
        <v>4.01016332874</v>
      </c>
      <c r="Q26" s="47">
        <v>1.1991336052199999</v>
      </c>
      <c r="R26" s="47">
        <v>1.5134792629</v>
      </c>
      <c r="S26" s="47">
        <v>1.3043941537099999</v>
      </c>
      <c r="T26" s="47">
        <v>8.8378135597999993E-2</v>
      </c>
      <c r="U26" s="47">
        <v>0.120706973585</v>
      </c>
      <c r="V26" s="47">
        <v>1.1694755435599999</v>
      </c>
      <c r="W26" s="47">
        <v>0.116646809302</v>
      </c>
      <c r="X26" s="47">
        <v>0.55300377202600004</v>
      </c>
      <c r="Y26" s="47">
        <v>0.15373171430499999</v>
      </c>
      <c r="Z26" s="47">
        <v>0.18723886854399999</v>
      </c>
      <c r="AA26" s="47">
        <v>9.9871104599000005E-2</v>
      </c>
      <c r="AB26" s="47">
        <v>0.112162084578</v>
      </c>
      <c r="AC26" s="47">
        <v>8.8014325840000008E-3</v>
      </c>
      <c r="AD26" s="47">
        <v>3.586174463E-3</v>
      </c>
      <c r="AE26" s="47">
        <v>0.12767730631099999</v>
      </c>
      <c r="AF26" s="47">
        <v>2.2561389045000001E-2</v>
      </c>
      <c r="AG26" s="47">
        <v>7.8195765806999995E-2</v>
      </c>
      <c r="AH26" s="47">
        <v>0.115473285349</v>
      </c>
      <c r="AI26" s="47">
        <v>0.14352960867199999</v>
      </c>
      <c r="AJ26" s="47">
        <v>0.76121955397100005</v>
      </c>
      <c r="AK26" s="47">
        <v>0.69892708692000005</v>
      </c>
      <c r="AL26" s="47">
        <v>3.6767204500000002E-4</v>
      </c>
      <c r="AM26" s="47">
        <v>0.21208571735500001</v>
      </c>
      <c r="AN26" s="47">
        <v>0.48647369752000003</v>
      </c>
      <c r="AO26" s="47" t="s">
        <v>4103</v>
      </c>
      <c r="AP26" s="47">
        <v>1.536790365E-3</v>
      </c>
      <c r="AQ26" s="47">
        <v>5.9117765965999998E-2</v>
      </c>
      <c r="AR26" s="47" t="s">
        <v>4103</v>
      </c>
      <c r="AS26" s="47">
        <v>1.637910719E-3</v>
      </c>
      <c r="AT26" s="47">
        <v>1.0168423546E-2</v>
      </c>
      <c r="AU26" s="47">
        <v>4.2428315227000003E-2</v>
      </c>
      <c r="AV26" s="47">
        <v>1.392609245E-2</v>
      </c>
      <c r="AW26" s="47" t="s">
        <v>4103</v>
      </c>
      <c r="AX26" s="47" t="s">
        <v>4103</v>
      </c>
      <c r="AY26" s="47" t="s">
        <v>4103</v>
      </c>
      <c r="AZ26" s="47">
        <v>2.8502222777E-2</v>
      </c>
      <c r="BA26" s="47">
        <v>8.0338823071000001E-2</v>
      </c>
      <c r="BB26" s="47">
        <v>3.0791221799999998E-3</v>
      </c>
      <c r="BC26" s="47">
        <v>1.4308083E-5</v>
      </c>
      <c r="BD26" s="47">
        <v>1.8156580780000001E-3</v>
      </c>
      <c r="BE26" s="47">
        <v>3.8299746156999999E-2</v>
      </c>
      <c r="BF26" s="47">
        <v>5.2114176369999999E-3</v>
      </c>
      <c r="BG26" s="47">
        <v>3.1918570936E-2</v>
      </c>
      <c r="BH26" s="47" t="s">
        <v>4103</v>
      </c>
      <c r="BI26" s="47">
        <v>3.14522754E-3</v>
      </c>
      <c r="BJ26" s="47">
        <v>1.73934582431</v>
      </c>
      <c r="BK26" s="47">
        <v>1.3913519188000001</v>
      </c>
      <c r="BL26" s="47">
        <v>0.63326881410199998</v>
      </c>
      <c r="BM26" s="47">
        <v>7.2452491999999993E-2</v>
      </c>
      <c r="BN26" s="47">
        <v>0.15116326980700001</v>
      </c>
      <c r="BO26" s="47">
        <v>4.6125313762999998E-2</v>
      </c>
      <c r="BP26" s="47">
        <v>1.5097909545E-2</v>
      </c>
      <c r="BQ26" s="47">
        <v>0.101983116236</v>
      </c>
      <c r="BR26" s="47" t="s">
        <v>4103</v>
      </c>
      <c r="BS26" s="47">
        <v>0.37126100335000001</v>
      </c>
      <c r="BT26" s="47">
        <v>0.34799390551199999</v>
      </c>
      <c r="BU26" s="47">
        <v>0.22774706254900001</v>
      </c>
      <c r="BV26" s="47">
        <v>0.118246842883</v>
      </c>
      <c r="BW26" s="47">
        <v>2.0000000800000002E-3</v>
      </c>
    </row>
    <row r="27" spans="1:75" x14ac:dyDescent="0.3">
      <c r="A27" s="43" t="s">
        <v>215</v>
      </c>
      <c r="B27" s="44" t="s">
        <v>4131</v>
      </c>
      <c r="C27" s="45">
        <f t="shared" si="0"/>
        <v>6.978951866003536E-3</v>
      </c>
      <c r="D27" s="28">
        <v>5</v>
      </c>
      <c r="E27" s="46">
        <v>2262</v>
      </c>
      <c r="F27" s="47">
        <v>15.786389120899999</v>
      </c>
      <c r="G27" s="47">
        <v>2.7766927487599999</v>
      </c>
      <c r="H27" s="48">
        <f t="shared" si="1"/>
        <v>1.2275387925552608E-3</v>
      </c>
      <c r="I27" s="47"/>
      <c r="J27" s="47">
        <v>4.6214970261E-2</v>
      </c>
      <c r="K27" s="47">
        <v>0.301201608688</v>
      </c>
      <c r="L27" s="47">
        <v>1.1466193225200001</v>
      </c>
      <c r="M27" s="47">
        <v>1.0226873943200001</v>
      </c>
      <c r="N27" s="47">
        <v>0.488318196506</v>
      </c>
      <c r="O27" s="47">
        <v>0.53436919781299996</v>
      </c>
      <c r="P27" s="47">
        <v>0.13992134154300001</v>
      </c>
      <c r="Q27" s="47">
        <v>0.120048111433</v>
      </c>
      <c r="R27" s="47">
        <v>0.63511649229800005</v>
      </c>
      <c r="S27" s="47">
        <v>0.44036029876900001</v>
      </c>
      <c r="T27" s="47">
        <v>0.15397790062399999</v>
      </c>
      <c r="U27" s="47">
        <v>4.0778292904999999E-2</v>
      </c>
      <c r="V27" s="47">
        <v>0.39831196767100002</v>
      </c>
      <c r="W27" s="47">
        <v>4.7992250716000003E-2</v>
      </c>
      <c r="X27" s="47">
        <v>0.15747475715500001</v>
      </c>
      <c r="Y27" s="47">
        <v>4.3699675706000002E-2</v>
      </c>
      <c r="Z27" s="47">
        <v>2.5674533384000001E-2</v>
      </c>
      <c r="AA27" s="47">
        <v>7.2260755314999994E-2</v>
      </c>
      <c r="AB27" s="47">
        <v>1.5839792750000001E-2</v>
      </c>
      <c r="AC27" s="47">
        <v>9.5890285779999997E-3</v>
      </c>
      <c r="AD27" s="47">
        <v>1.3233915592E-2</v>
      </c>
      <c r="AE27" s="47">
        <v>5.1690057158E-2</v>
      </c>
      <c r="AF27" s="47">
        <v>3.0249764629E-2</v>
      </c>
      <c r="AG27" s="47">
        <v>3.0211875860000001E-2</v>
      </c>
      <c r="AH27" s="47">
        <v>1.0463755863E-2</v>
      </c>
      <c r="AI27" s="47">
        <v>4.7406562120000002E-2</v>
      </c>
      <c r="AJ27" s="47">
        <v>0.25191145131100001</v>
      </c>
      <c r="AK27" s="47">
        <v>0.20789154867000001</v>
      </c>
      <c r="AL27" s="47">
        <v>4.6499456100000002E-4</v>
      </c>
      <c r="AM27" s="47">
        <v>2.8496473069999999E-3</v>
      </c>
      <c r="AN27" s="47">
        <v>0.20457690680099999</v>
      </c>
      <c r="AO27" s="47" t="s">
        <v>4103</v>
      </c>
      <c r="AP27" s="47">
        <v>6.4595693799999999E-4</v>
      </c>
      <c r="AQ27" s="47">
        <v>4.1815440093999998E-2</v>
      </c>
      <c r="AR27" s="47" t="s">
        <v>4103</v>
      </c>
      <c r="AS27" s="47">
        <v>1.5585056079999999E-3</v>
      </c>
      <c r="AT27" s="47">
        <v>5.8400820015E-2</v>
      </c>
      <c r="AU27" s="47">
        <v>1.9294763871999999E-2</v>
      </c>
      <c r="AV27" s="47">
        <v>9.1938411609999993E-3</v>
      </c>
      <c r="AW27" s="47" t="s">
        <v>4103</v>
      </c>
      <c r="AX27" s="47" t="s">
        <v>4103</v>
      </c>
      <c r="AY27" s="47" t="s">
        <v>4103</v>
      </c>
      <c r="AZ27" s="47">
        <v>1.0100922711E-2</v>
      </c>
      <c r="BA27" s="47">
        <v>0.303022263598</v>
      </c>
      <c r="BB27" s="47">
        <v>2.6822133213000001E-2</v>
      </c>
      <c r="BC27" s="47">
        <v>1.270902161E-3</v>
      </c>
      <c r="BD27" s="47">
        <v>2.5973283077E-2</v>
      </c>
      <c r="BE27" s="47">
        <v>8.6434456411999996E-2</v>
      </c>
      <c r="BF27" s="47">
        <v>2.0331384918E-2</v>
      </c>
      <c r="BG27" s="47">
        <v>0.14219010381700001</v>
      </c>
      <c r="BH27" s="47" t="s">
        <v>4103</v>
      </c>
      <c r="BI27" s="47">
        <v>1.8400316749000001E-2</v>
      </c>
      <c r="BJ27" s="47">
        <v>1.33787330523</v>
      </c>
      <c r="BK27" s="47">
        <v>0.87303497400899999</v>
      </c>
      <c r="BL27" s="47">
        <v>0.47479596513099998</v>
      </c>
      <c r="BM27" s="47">
        <v>3.4473721063999999E-2</v>
      </c>
      <c r="BN27" s="47">
        <v>3.4732104859000003E-2</v>
      </c>
      <c r="BO27" s="47">
        <v>7.1403476187000006E-2</v>
      </c>
      <c r="BP27" s="47">
        <v>7.8504917721999995E-2</v>
      </c>
      <c r="BQ27" s="47">
        <v>6.9873273323000001E-2</v>
      </c>
      <c r="BR27" s="47" t="s">
        <v>4103</v>
      </c>
      <c r="BS27" s="47">
        <v>0.109251515725</v>
      </c>
      <c r="BT27" s="47">
        <v>0.46483833121899998</v>
      </c>
      <c r="BU27" s="47">
        <v>0.22004048408599999</v>
      </c>
      <c r="BV27" s="47">
        <v>0.24479784713399999</v>
      </c>
      <c r="BW27" s="47" t="s">
        <v>4103</v>
      </c>
    </row>
    <row r="28" spans="1:75" x14ac:dyDescent="0.3">
      <c r="A28" s="43" t="s">
        <v>219</v>
      </c>
      <c r="B28" s="44" t="s">
        <v>4132</v>
      </c>
      <c r="C28" s="45">
        <f t="shared" si="0"/>
        <v>6.0939545619394936E-3</v>
      </c>
      <c r="D28" s="28">
        <v>2</v>
      </c>
      <c r="E28" s="46">
        <v>207848</v>
      </c>
      <c r="F28" s="47">
        <v>1266.6162677899999</v>
      </c>
      <c r="G28" s="47">
        <v>353.975319313</v>
      </c>
      <c r="H28" s="48">
        <f t="shared" si="1"/>
        <v>1.7030489555492476E-3</v>
      </c>
      <c r="I28" s="47"/>
      <c r="J28" s="47">
        <v>2.28891931728</v>
      </c>
      <c r="K28" s="47">
        <v>19.7046005503</v>
      </c>
      <c r="L28" s="47">
        <v>164.556745062</v>
      </c>
      <c r="M28" s="47">
        <v>107.977109404</v>
      </c>
      <c r="N28" s="47">
        <v>33.748169855100002</v>
      </c>
      <c r="O28" s="47">
        <v>74.228939548599996</v>
      </c>
      <c r="P28" s="47">
        <v>18.1881846247</v>
      </c>
      <c r="Q28" s="47">
        <v>41.259760355300003</v>
      </c>
      <c r="R28" s="47">
        <v>80.321283975900002</v>
      </c>
      <c r="S28" s="47">
        <v>53.465890180800002</v>
      </c>
      <c r="T28" s="47">
        <v>2.65611185799</v>
      </c>
      <c r="U28" s="47">
        <v>24.1992819371</v>
      </c>
      <c r="V28" s="47">
        <v>72.547531548600006</v>
      </c>
      <c r="W28" s="47">
        <v>3.5230438143799998</v>
      </c>
      <c r="X28" s="47">
        <v>25.3435656696</v>
      </c>
      <c r="Y28" s="47">
        <v>5.9070814781200003</v>
      </c>
      <c r="Z28" s="47">
        <v>4.1612560803000003</v>
      </c>
      <c r="AA28" s="47">
        <v>13.6566719529</v>
      </c>
      <c r="AB28" s="47">
        <v>1.6185561582900001</v>
      </c>
      <c r="AC28" s="47">
        <v>1.0644751991400001</v>
      </c>
      <c r="AD28" s="47">
        <v>0.556173189673</v>
      </c>
      <c r="AE28" s="47">
        <v>4.3381042389099997</v>
      </c>
      <c r="AF28" s="47">
        <v>0.72813631908099996</v>
      </c>
      <c r="AG28" s="47">
        <v>5.5778934551499999</v>
      </c>
      <c r="AH28" s="47">
        <v>4.9818324281899997</v>
      </c>
      <c r="AI28" s="47">
        <v>26.4343072345</v>
      </c>
      <c r="AJ28" s="47">
        <v>40.325018561299999</v>
      </c>
      <c r="AK28" s="47">
        <v>23.8635015405</v>
      </c>
      <c r="AL28" s="47">
        <v>4.3786819305000002E-2</v>
      </c>
      <c r="AM28" s="47">
        <v>10.931637010499999</v>
      </c>
      <c r="AN28" s="47">
        <v>12.888077710799999</v>
      </c>
      <c r="AO28" s="47" t="s">
        <v>4103</v>
      </c>
      <c r="AP28" s="47">
        <v>0.352394781356</v>
      </c>
      <c r="AQ28" s="47">
        <v>15.9383850022</v>
      </c>
      <c r="AR28" s="47" t="s">
        <v>4103</v>
      </c>
      <c r="AS28" s="47">
        <v>0.170737237254</v>
      </c>
      <c r="AT28" s="47">
        <v>4.7740002182700003</v>
      </c>
      <c r="AU28" s="47">
        <v>5.1826038412799997</v>
      </c>
      <c r="AV28" s="47">
        <v>0.57840663765800004</v>
      </c>
      <c r="AW28" s="47" t="s">
        <v>4103</v>
      </c>
      <c r="AX28" s="47" t="s">
        <v>4103</v>
      </c>
      <c r="AY28" s="47" t="s">
        <v>4103</v>
      </c>
      <c r="AZ28" s="47">
        <v>4.6041972036300001</v>
      </c>
      <c r="BA28" s="47">
        <v>14.031181865400001</v>
      </c>
      <c r="BB28" s="47">
        <v>0.81649049171099997</v>
      </c>
      <c r="BC28" s="47">
        <v>3.3341222259999997E-2</v>
      </c>
      <c r="BD28" s="47">
        <v>0.77547712555399995</v>
      </c>
      <c r="BE28" s="47">
        <v>5.7198290725199996</v>
      </c>
      <c r="BF28" s="47">
        <v>0.43784233079099999</v>
      </c>
      <c r="BG28" s="47">
        <v>6.2482016225999999</v>
      </c>
      <c r="BH28" s="47" t="s">
        <v>4103</v>
      </c>
      <c r="BI28" s="47">
        <v>0.32214278850200001</v>
      </c>
      <c r="BJ28" s="47">
        <v>162.34349683799999</v>
      </c>
      <c r="BK28" s="47">
        <v>85.629281588799998</v>
      </c>
      <c r="BL28" s="47">
        <v>47.0683156375</v>
      </c>
      <c r="BM28" s="47">
        <v>0.45275208712699999</v>
      </c>
      <c r="BN28" s="47">
        <v>15.2504304535</v>
      </c>
      <c r="BO28" s="47">
        <v>1.3885881155799999</v>
      </c>
      <c r="BP28" s="47">
        <v>5.9597761697599996</v>
      </c>
      <c r="BQ28" s="47">
        <v>1.7389122401799999</v>
      </c>
      <c r="BR28" s="47">
        <v>1.3999998663E-2</v>
      </c>
      <c r="BS28" s="47">
        <v>13.7565068865</v>
      </c>
      <c r="BT28" s="47">
        <v>76.714215249199995</v>
      </c>
      <c r="BU28" s="47">
        <v>13.0649929173</v>
      </c>
      <c r="BV28" s="47">
        <v>63.349222301799998</v>
      </c>
      <c r="BW28" s="47">
        <v>0.30000003007100001</v>
      </c>
    </row>
    <row r="29" spans="1:75" ht="20.399999999999999" x14ac:dyDescent="0.3">
      <c r="A29" s="43" t="s">
        <v>4133</v>
      </c>
      <c r="B29" s="44" t="s">
        <v>4134</v>
      </c>
      <c r="C29" s="45">
        <f t="shared" si="0"/>
        <v>3.4148645668085104E-3</v>
      </c>
      <c r="D29" s="28">
        <v>1</v>
      </c>
      <c r="E29" s="46">
        <v>423</v>
      </c>
      <c r="F29" s="47">
        <v>1.4444877117599999</v>
      </c>
      <c r="G29" s="47">
        <v>0.39577611050099998</v>
      </c>
      <c r="H29" s="48">
        <f t="shared" si="1"/>
        <v>9.3564092317021275E-4</v>
      </c>
      <c r="I29" s="47"/>
      <c r="J29" s="47">
        <v>5.8095448610000003E-3</v>
      </c>
      <c r="K29" s="47">
        <v>8.4558495550000005E-3</v>
      </c>
      <c r="L29" s="47">
        <v>0.216555820575</v>
      </c>
      <c r="M29" s="47">
        <v>0.120033354189</v>
      </c>
      <c r="N29" s="47">
        <v>5.7541356453E-2</v>
      </c>
      <c r="O29" s="47">
        <v>6.2491997737000003E-2</v>
      </c>
      <c r="P29" s="47">
        <v>1.7740502801999999E-2</v>
      </c>
      <c r="Q29" s="47">
        <v>2.7181038519E-2</v>
      </c>
      <c r="R29" s="47">
        <v>9.9765848448000002E-2</v>
      </c>
      <c r="S29" s="47">
        <v>7.6089309300999997E-2</v>
      </c>
      <c r="T29" s="47">
        <v>1.5797052640999999E-2</v>
      </c>
      <c r="U29" s="47">
        <v>7.8794865060000004E-3</v>
      </c>
      <c r="V29" s="47">
        <v>4.8423257465000001E-2</v>
      </c>
      <c r="W29" s="47">
        <v>5.3411780879999999E-3</v>
      </c>
      <c r="X29" s="47">
        <v>1.9483477094000001E-2</v>
      </c>
      <c r="Y29" s="47">
        <v>1.3198505127E-2</v>
      </c>
      <c r="Z29" s="47">
        <v>3.9937987240000004E-3</v>
      </c>
      <c r="AA29" s="47">
        <v>6.3945862799999996E-4</v>
      </c>
      <c r="AB29" s="47">
        <v>1.651714615E-3</v>
      </c>
      <c r="AC29" s="47">
        <v>1.2906426359999999E-3</v>
      </c>
      <c r="AD29" s="47">
        <v>2.5683356899999999E-4</v>
      </c>
      <c r="AE29" s="47">
        <v>4.3474544570000001E-3</v>
      </c>
      <c r="AF29" s="47">
        <v>3.8943635180000002E-3</v>
      </c>
      <c r="AG29" s="47">
        <v>5.4019615819999997E-3</v>
      </c>
      <c r="AH29" s="47">
        <v>1.395669205E-3</v>
      </c>
      <c r="AI29" s="47">
        <v>7.0116773159999996E-3</v>
      </c>
      <c r="AJ29" s="47">
        <v>3.6320745619999997E-2</v>
      </c>
      <c r="AK29" s="47">
        <v>2.6926438786000002E-2</v>
      </c>
      <c r="AL29" s="47">
        <v>3.1791417499999998E-4</v>
      </c>
      <c r="AM29" s="47">
        <v>1.4432703490000001E-3</v>
      </c>
      <c r="AN29" s="47">
        <v>2.5165254263000002E-2</v>
      </c>
      <c r="AO29" s="47" t="s">
        <v>4103</v>
      </c>
      <c r="AP29" s="47">
        <v>1.5839806199999999E-4</v>
      </c>
      <c r="AQ29" s="47">
        <v>9.1169509240000002E-3</v>
      </c>
      <c r="AR29" s="47" t="s">
        <v>4103</v>
      </c>
      <c r="AS29" s="47">
        <v>1.1895784800000001E-4</v>
      </c>
      <c r="AT29" s="47">
        <v>3.1558938170000001E-3</v>
      </c>
      <c r="AU29" s="47">
        <v>2.9872913659999998E-3</v>
      </c>
      <c r="AV29" s="47">
        <v>6.7103134400000003E-4</v>
      </c>
      <c r="AW29" s="47" t="s">
        <v>4103</v>
      </c>
      <c r="AX29" s="47" t="s">
        <v>4103</v>
      </c>
      <c r="AY29" s="47" t="s">
        <v>4103</v>
      </c>
      <c r="AZ29" s="47">
        <v>2.316260022E-3</v>
      </c>
      <c r="BA29" s="47">
        <v>2.6506316977999999E-2</v>
      </c>
      <c r="BB29" s="47">
        <v>9.8652332200000001E-4</v>
      </c>
      <c r="BC29" s="47">
        <v>1.131199E-5</v>
      </c>
      <c r="BD29" s="47">
        <v>2.698425852E-3</v>
      </c>
      <c r="BE29" s="47">
        <v>9.0007672129999994E-3</v>
      </c>
      <c r="BF29" s="47">
        <v>3.7864602889999999E-3</v>
      </c>
      <c r="BG29" s="47">
        <v>1.0022828313E-2</v>
      </c>
      <c r="BH29" s="47" t="s">
        <v>4103</v>
      </c>
      <c r="BI29" s="47">
        <v>3.0819972419999998E-3</v>
      </c>
      <c r="BJ29" s="47">
        <v>9.5996827000000007E-2</v>
      </c>
      <c r="BK29" s="47">
        <v>8.5259482664000005E-2</v>
      </c>
      <c r="BL29" s="47">
        <v>3.3747432952E-2</v>
      </c>
      <c r="BM29" s="47">
        <v>9.9642343599999996E-4</v>
      </c>
      <c r="BN29" s="47">
        <v>1.3960264409000001E-2</v>
      </c>
      <c r="BO29" s="47">
        <v>4.429189022E-3</v>
      </c>
      <c r="BP29" s="47">
        <v>1.1847813104E-2</v>
      </c>
      <c r="BQ29" s="47">
        <v>4.9190423059999999E-3</v>
      </c>
      <c r="BR29" s="47" t="s">
        <v>4103</v>
      </c>
      <c r="BS29" s="47">
        <v>1.5359317435E-2</v>
      </c>
      <c r="BT29" s="47">
        <v>1.0737344336E-2</v>
      </c>
      <c r="BU29" s="47">
        <v>5.4464886780000001E-3</v>
      </c>
      <c r="BV29" s="47">
        <v>5.2908556570000001E-3</v>
      </c>
      <c r="BW29" s="47" t="s">
        <v>4103</v>
      </c>
    </row>
    <row r="30" spans="1:75" x14ac:dyDescent="0.3">
      <c r="A30" s="43" t="s">
        <v>348</v>
      </c>
      <c r="B30" s="44" t="s">
        <v>4135</v>
      </c>
      <c r="C30" s="45">
        <f t="shared" si="0"/>
        <v>1.4991251981678321E-2</v>
      </c>
      <c r="D30" s="28">
        <v>2</v>
      </c>
      <c r="E30" s="46">
        <v>7150</v>
      </c>
      <c r="F30" s="47">
        <v>107.187451669</v>
      </c>
      <c r="G30" s="47">
        <v>67.739434338699994</v>
      </c>
      <c r="H30" s="48">
        <f t="shared" si="1"/>
        <v>9.4740467606573425E-3</v>
      </c>
      <c r="I30" s="47"/>
      <c r="J30" s="47">
        <v>0.231561141863</v>
      </c>
      <c r="K30" s="47">
        <v>5.5515180429099997</v>
      </c>
      <c r="L30" s="47">
        <v>33.983995486600001</v>
      </c>
      <c r="M30" s="47">
        <v>21.715625550199999</v>
      </c>
      <c r="N30" s="47">
        <v>12.8226442299</v>
      </c>
      <c r="O30" s="47">
        <v>8.8929813203699997</v>
      </c>
      <c r="P30" s="47">
        <v>2.54926461177</v>
      </c>
      <c r="Q30" s="47">
        <v>3.7074695054000002</v>
      </c>
      <c r="R30" s="47">
        <v>3.6044873342899999</v>
      </c>
      <c r="S30" s="47">
        <v>3.18557841263</v>
      </c>
      <c r="T30" s="47">
        <v>5.6201550454999999E-2</v>
      </c>
      <c r="U30" s="47">
        <v>0.362707371201</v>
      </c>
      <c r="V30" s="47">
        <v>3.0719556434299999</v>
      </c>
      <c r="W30" s="47">
        <v>0.295214626398</v>
      </c>
      <c r="X30" s="47">
        <v>1.7681643550499999</v>
      </c>
      <c r="Y30" s="47">
        <v>0.50309058705099996</v>
      </c>
      <c r="Z30" s="47">
        <v>0.49365525065299998</v>
      </c>
      <c r="AA30" s="47">
        <v>0.44394303131899998</v>
      </c>
      <c r="AB30" s="47">
        <v>0.32747548602400001</v>
      </c>
      <c r="AC30" s="47">
        <v>4.5926725611000002E-2</v>
      </c>
      <c r="AD30" s="47">
        <v>3.7399308303999998E-2</v>
      </c>
      <c r="AE30" s="47">
        <v>0.25502817586100002</v>
      </c>
      <c r="AF30" s="47">
        <v>3.1371979851000001E-2</v>
      </c>
      <c r="AG30" s="47">
        <v>8.3327564056000003E-2</v>
      </c>
      <c r="AH30" s="47">
        <v>0.22096131725000001</v>
      </c>
      <c r="AI30" s="47">
        <v>0.33456159104799998</v>
      </c>
      <c r="AJ30" s="47">
        <v>1.5516696269300001</v>
      </c>
      <c r="AK30" s="47">
        <v>1.37807706201</v>
      </c>
      <c r="AL30" s="47">
        <v>2.1286315139999999E-3</v>
      </c>
      <c r="AM30" s="47">
        <v>0.28498987091799999</v>
      </c>
      <c r="AN30" s="47">
        <v>1.09095855958</v>
      </c>
      <c r="AO30" s="47" t="s">
        <v>4103</v>
      </c>
      <c r="AP30" s="47">
        <v>6.9678299610000001E-3</v>
      </c>
      <c r="AQ30" s="47">
        <v>0.16545160300199999</v>
      </c>
      <c r="AR30" s="47" t="s">
        <v>4103</v>
      </c>
      <c r="AS30" s="47">
        <v>1.1731319540000001E-3</v>
      </c>
      <c r="AT30" s="47">
        <v>3.9601370955999998E-2</v>
      </c>
      <c r="AU30" s="47">
        <v>3.9634354230000002E-2</v>
      </c>
      <c r="AV30" s="47">
        <v>1.3200099204000001E-2</v>
      </c>
      <c r="AW30" s="47" t="s">
        <v>4103</v>
      </c>
      <c r="AX30" s="47" t="s">
        <v>4103</v>
      </c>
      <c r="AY30" s="47" t="s">
        <v>4103</v>
      </c>
      <c r="AZ30" s="47">
        <v>2.6434255026000001E-2</v>
      </c>
      <c r="BA30" s="47">
        <v>0.23355641316699999</v>
      </c>
      <c r="BB30" s="47">
        <v>4.8453052999999999E-3</v>
      </c>
      <c r="BC30" s="47">
        <v>4.8313234000000003E-5</v>
      </c>
      <c r="BD30" s="47">
        <v>7.2196627909999998E-3</v>
      </c>
      <c r="BE30" s="47">
        <v>0.131511443723</v>
      </c>
      <c r="BF30" s="47">
        <v>6.3913557449999997E-3</v>
      </c>
      <c r="BG30" s="47">
        <v>8.3540332374000006E-2</v>
      </c>
      <c r="BH30" s="47" t="s">
        <v>4103</v>
      </c>
      <c r="BI30" s="47">
        <v>6.6619874740000001E-3</v>
      </c>
      <c r="BJ30" s="47">
        <v>3.15659801313</v>
      </c>
      <c r="BK30" s="47">
        <v>1.9126984272600001</v>
      </c>
      <c r="BL30" s="47">
        <v>0.54191949024999997</v>
      </c>
      <c r="BM30" s="47">
        <v>5.6784118947999999E-2</v>
      </c>
      <c r="BN30" s="47">
        <v>0.47433560453899998</v>
      </c>
      <c r="BO30" s="47">
        <v>0.10936560832099999</v>
      </c>
      <c r="BP30" s="47">
        <v>0.15239753268799999</v>
      </c>
      <c r="BQ30" s="47">
        <v>0.171500992672</v>
      </c>
      <c r="BR30" s="47" t="s">
        <v>4103</v>
      </c>
      <c r="BS30" s="47">
        <v>0.40639507984399997</v>
      </c>
      <c r="BT30" s="47">
        <v>1.2438995858699999</v>
      </c>
      <c r="BU30" s="47">
        <v>1.1390439619999999</v>
      </c>
      <c r="BV30" s="47">
        <v>0.104855623866</v>
      </c>
      <c r="BW30" s="47" t="s">
        <v>4103</v>
      </c>
    </row>
    <row r="31" spans="1:75" ht="20.399999999999999" x14ac:dyDescent="0.3">
      <c r="A31" s="43" t="s">
        <v>359</v>
      </c>
      <c r="B31" s="44" t="s">
        <v>4136</v>
      </c>
      <c r="C31" s="45">
        <f t="shared" si="0"/>
        <v>8.6890265259030163E-3</v>
      </c>
      <c r="D31" s="28">
        <v>5</v>
      </c>
      <c r="E31" s="46">
        <v>18106</v>
      </c>
      <c r="F31" s="47">
        <v>157.323514278</v>
      </c>
      <c r="G31" s="47">
        <v>21.872690602799999</v>
      </c>
      <c r="H31" s="48">
        <f t="shared" si="1"/>
        <v>1.2080354911521041E-3</v>
      </c>
      <c r="I31" s="47"/>
      <c r="J31" s="47">
        <v>0.73503712463399995</v>
      </c>
      <c r="K31" s="47">
        <v>1.73439138413</v>
      </c>
      <c r="L31" s="47">
        <v>9.8944997111900008</v>
      </c>
      <c r="M31" s="47">
        <v>5.8981978006900002</v>
      </c>
      <c r="N31" s="47">
        <v>2.3913157379099999</v>
      </c>
      <c r="O31" s="47">
        <v>3.5068820627799999</v>
      </c>
      <c r="P31" s="47">
        <v>0.803915198818</v>
      </c>
      <c r="Q31" s="47">
        <v>2.8066493833099999</v>
      </c>
      <c r="R31" s="47">
        <v>2.72995896184</v>
      </c>
      <c r="S31" s="47">
        <v>1.25920591377</v>
      </c>
      <c r="T31" s="47">
        <v>1.05341279197</v>
      </c>
      <c r="U31" s="47">
        <v>0.417340256104</v>
      </c>
      <c r="V31" s="47">
        <v>6.6494179600800001</v>
      </c>
      <c r="W31" s="47">
        <v>0.85566582059899998</v>
      </c>
      <c r="X31" s="47">
        <v>3.1049508858400001</v>
      </c>
      <c r="Y31" s="47">
        <v>1.3135484175200001</v>
      </c>
      <c r="Z31" s="47">
        <v>0.44707049532799997</v>
      </c>
      <c r="AA31" s="47">
        <v>0.81538220846700005</v>
      </c>
      <c r="AB31" s="47">
        <v>0.528949764524</v>
      </c>
      <c r="AC31" s="47">
        <v>0.29588902270799999</v>
      </c>
      <c r="AD31" s="47">
        <v>0.221711669803</v>
      </c>
      <c r="AE31" s="47">
        <v>0.95444349574999998</v>
      </c>
      <c r="AF31" s="47">
        <v>7.8765582979000007E-2</v>
      </c>
      <c r="AG31" s="47">
        <v>0.25221212422799999</v>
      </c>
      <c r="AH31" s="47">
        <v>0.28862214544199999</v>
      </c>
      <c r="AI31" s="47">
        <v>0.59715721273400002</v>
      </c>
      <c r="AJ31" s="47">
        <v>2.12845112768</v>
      </c>
      <c r="AK31" s="47">
        <v>1.1807246679800001</v>
      </c>
      <c r="AL31" s="47">
        <v>4.3231454379999996E-3</v>
      </c>
      <c r="AM31" s="47">
        <v>0.14450874995099999</v>
      </c>
      <c r="AN31" s="47">
        <v>1.03189277259</v>
      </c>
      <c r="AO31" s="47" t="s">
        <v>4103</v>
      </c>
      <c r="AP31" s="47">
        <v>9.3098131790000007E-3</v>
      </c>
      <c r="AQ31" s="47">
        <v>0.82835755942199996</v>
      </c>
      <c r="AR31" s="47" t="s">
        <v>4103</v>
      </c>
      <c r="AS31" s="47">
        <v>0.110059087098</v>
      </c>
      <c r="AT31" s="47">
        <v>0.69480017895799995</v>
      </c>
      <c r="AU31" s="47">
        <v>0.111676957503</v>
      </c>
      <c r="AV31" s="47">
        <v>1.5192279473E-2</v>
      </c>
      <c r="AW31" s="47" t="s">
        <v>4103</v>
      </c>
      <c r="AX31" s="47" t="s">
        <v>4103</v>
      </c>
      <c r="AY31" s="47" t="s">
        <v>4103</v>
      </c>
      <c r="AZ31" s="47">
        <v>9.6484678030000007E-2</v>
      </c>
      <c r="BA31" s="47">
        <v>3.6948471537400001</v>
      </c>
      <c r="BB31" s="47">
        <v>1.0555684785699999</v>
      </c>
      <c r="BC31" s="47">
        <v>6.5213020500000005E-4</v>
      </c>
      <c r="BD31" s="47">
        <v>0.114493613088</v>
      </c>
      <c r="BE31" s="47">
        <v>1.5239238658400001</v>
      </c>
      <c r="BF31" s="47">
        <v>0.181397598291</v>
      </c>
      <c r="BG31" s="47">
        <v>0.81881146774900004</v>
      </c>
      <c r="BH31" s="47" t="s">
        <v>4103</v>
      </c>
      <c r="BI31" s="47">
        <v>0.179421488203</v>
      </c>
      <c r="BJ31" s="47">
        <v>18.276205432400001</v>
      </c>
      <c r="BK31" s="47">
        <v>14.831368898999999</v>
      </c>
      <c r="BL31" s="47">
        <v>5.5609288421800001</v>
      </c>
      <c r="BM31" s="47">
        <v>0.565844578125</v>
      </c>
      <c r="BN31" s="47">
        <v>1.7367482186400001</v>
      </c>
      <c r="BO31" s="47">
        <v>0.97615421684400006</v>
      </c>
      <c r="BP31" s="47">
        <v>1.5501247493000001</v>
      </c>
      <c r="BQ31" s="47">
        <v>0.912627426593</v>
      </c>
      <c r="BR31" s="47" t="s">
        <v>4103</v>
      </c>
      <c r="BS31" s="47">
        <v>3.5289408672799998</v>
      </c>
      <c r="BT31" s="47">
        <v>3.4448365334600002</v>
      </c>
      <c r="BU31" s="47">
        <v>1.6709285299800001</v>
      </c>
      <c r="BV31" s="47">
        <v>1.7739080034800001</v>
      </c>
      <c r="BW31" s="47" t="s">
        <v>4103</v>
      </c>
    </row>
    <row r="32" spans="1:75" x14ac:dyDescent="0.3">
      <c r="A32" s="43" t="s">
        <v>363</v>
      </c>
      <c r="B32" s="44" t="s">
        <v>4137</v>
      </c>
      <c r="C32" s="45">
        <f t="shared" si="0"/>
        <v>9.3454385476339566E-3</v>
      </c>
      <c r="D32" s="28">
        <v>5</v>
      </c>
      <c r="E32" s="46">
        <v>11179</v>
      </c>
      <c r="F32" s="47">
        <v>104.472657524</v>
      </c>
      <c r="G32" s="47">
        <v>11.1504372369</v>
      </c>
      <c r="H32" s="48">
        <f t="shared" si="1"/>
        <v>9.9744496259951691E-4</v>
      </c>
      <c r="I32" s="47"/>
      <c r="J32" s="47">
        <v>0.268249807954</v>
      </c>
      <c r="K32" s="47">
        <v>1.4360221657100001</v>
      </c>
      <c r="L32" s="47">
        <v>3.1628829309299999</v>
      </c>
      <c r="M32" s="47">
        <v>4.25462041823</v>
      </c>
      <c r="N32" s="47">
        <v>1.61034421748</v>
      </c>
      <c r="O32" s="47">
        <v>2.6442762007499998</v>
      </c>
      <c r="P32" s="47">
        <v>0.368257884722</v>
      </c>
      <c r="Q32" s="47">
        <v>1.66040402937</v>
      </c>
      <c r="R32" s="47">
        <v>2.1493912720999999</v>
      </c>
      <c r="S32" s="47">
        <v>1.14873892275</v>
      </c>
      <c r="T32" s="47">
        <v>0.84630229950000002</v>
      </c>
      <c r="U32" s="47">
        <v>0.15435004985</v>
      </c>
      <c r="V32" s="47">
        <v>4.1715226844100002</v>
      </c>
      <c r="W32" s="47">
        <v>0.555311509609</v>
      </c>
      <c r="X32" s="47">
        <v>1.7295437176899999</v>
      </c>
      <c r="Y32" s="47">
        <v>0.27586558107499998</v>
      </c>
      <c r="Z32" s="47">
        <v>0.30669569273899999</v>
      </c>
      <c r="AA32" s="47">
        <v>0.90824337565900004</v>
      </c>
      <c r="AB32" s="47">
        <v>0.23873906822300001</v>
      </c>
      <c r="AC32" s="47">
        <v>0.16500003087500001</v>
      </c>
      <c r="AD32" s="47">
        <v>0.142099312305</v>
      </c>
      <c r="AE32" s="47">
        <v>0.92387082195299997</v>
      </c>
      <c r="AF32" s="47">
        <v>0.102596140623</v>
      </c>
      <c r="AG32" s="47">
        <v>0.14945929360400001</v>
      </c>
      <c r="AH32" s="47">
        <v>6.7341339707E-2</v>
      </c>
      <c r="AI32" s="47">
        <v>0.33630051803599997</v>
      </c>
      <c r="AJ32" s="47">
        <v>0.88647808622500002</v>
      </c>
      <c r="AK32" s="47">
        <v>0.52406808217300005</v>
      </c>
      <c r="AL32" s="47">
        <v>3.7228177439999999E-3</v>
      </c>
      <c r="AM32" s="47">
        <v>0.15359915175700001</v>
      </c>
      <c r="AN32" s="47">
        <v>0.36674611267200002</v>
      </c>
      <c r="AO32" s="47" t="s">
        <v>4103</v>
      </c>
      <c r="AP32" s="47">
        <v>5.6062018009999997E-3</v>
      </c>
      <c r="AQ32" s="47">
        <v>0.30242620229599998</v>
      </c>
      <c r="AR32" s="47" t="s">
        <v>4103</v>
      </c>
      <c r="AS32" s="47">
        <v>5.4377599955000001E-2</v>
      </c>
      <c r="AT32" s="47">
        <v>0.34179444676199999</v>
      </c>
      <c r="AU32" s="47">
        <v>7.3439504579000003E-2</v>
      </c>
      <c r="AV32" s="47">
        <v>1.5914660378999999E-2</v>
      </c>
      <c r="AW32" s="47" t="s">
        <v>4103</v>
      </c>
      <c r="AX32" s="47" t="s">
        <v>4103</v>
      </c>
      <c r="AY32" s="47" t="s">
        <v>4103</v>
      </c>
      <c r="AZ32" s="47">
        <v>5.7524844199000003E-2</v>
      </c>
      <c r="BA32" s="47">
        <v>2.82429193751</v>
      </c>
      <c r="BB32" s="47">
        <v>0.73859961816599995</v>
      </c>
      <c r="BC32" s="47">
        <v>4.4017604689999996E-3</v>
      </c>
      <c r="BD32" s="47">
        <v>0.11165432168800001</v>
      </c>
      <c r="BE32" s="47">
        <v>1.1192035524699999</v>
      </c>
      <c r="BF32" s="47">
        <v>0.154405659986</v>
      </c>
      <c r="BG32" s="47">
        <v>0.69602702472599998</v>
      </c>
      <c r="BH32" s="47" t="s">
        <v>4103</v>
      </c>
      <c r="BI32" s="47">
        <v>9.6873412135000003E-2</v>
      </c>
      <c r="BJ32" s="47">
        <v>12.5737831815</v>
      </c>
      <c r="BK32" s="47">
        <v>10.986868126999999</v>
      </c>
      <c r="BL32" s="47">
        <v>3.6609014153300001</v>
      </c>
      <c r="BM32" s="47">
        <v>0.62194207371999999</v>
      </c>
      <c r="BN32" s="47">
        <v>1.23792762793</v>
      </c>
      <c r="BO32" s="47">
        <v>0.89045877078500002</v>
      </c>
      <c r="BP32" s="47">
        <v>1.48373951378</v>
      </c>
      <c r="BQ32" s="47">
        <v>0.69596056036700005</v>
      </c>
      <c r="BR32" s="47" t="s">
        <v>4103</v>
      </c>
      <c r="BS32" s="47">
        <v>2.39593816511</v>
      </c>
      <c r="BT32" s="47">
        <v>1.5869150544299999</v>
      </c>
      <c r="BU32" s="47">
        <v>0.89901089382199995</v>
      </c>
      <c r="BV32" s="47">
        <v>0.68790416061299997</v>
      </c>
      <c r="BW32" s="47" t="s">
        <v>4103</v>
      </c>
    </row>
    <row r="33" spans="1:75" x14ac:dyDescent="0.3">
      <c r="A33" s="43" t="s">
        <v>366</v>
      </c>
      <c r="B33" s="44" t="s">
        <v>4138</v>
      </c>
      <c r="C33" s="45">
        <f t="shared" si="0"/>
        <v>6.0107969020092439E-3</v>
      </c>
      <c r="D33" s="28">
        <v>4</v>
      </c>
      <c r="E33" s="46">
        <v>15578</v>
      </c>
      <c r="F33" s="47">
        <v>93.636194139500006</v>
      </c>
      <c r="G33" s="47">
        <v>26.3719691722</v>
      </c>
      <c r="H33" s="48">
        <f t="shared" si="1"/>
        <v>1.6928982650019258E-3</v>
      </c>
      <c r="I33" s="47"/>
      <c r="J33" s="47">
        <v>0.54257533824399995</v>
      </c>
      <c r="K33" s="47">
        <v>1.3525495090399999</v>
      </c>
      <c r="L33" s="47">
        <v>12.510103555000001</v>
      </c>
      <c r="M33" s="47">
        <v>10.3179610429</v>
      </c>
      <c r="N33" s="47">
        <v>3.4280875646600002</v>
      </c>
      <c r="O33" s="47">
        <v>6.8898734782400002</v>
      </c>
      <c r="P33" s="47">
        <v>0.57697871813400003</v>
      </c>
      <c r="Q33" s="47">
        <v>1.0718010088300001</v>
      </c>
      <c r="R33" s="47">
        <v>5.2146396641899999</v>
      </c>
      <c r="S33" s="47">
        <v>2.8373117969799999</v>
      </c>
      <c r="T33" s="47">
        <v>2.0932549171399999</v>
      </c>
      <c r="U33" s="47">
        <v>0.28407295006599997</v>
      </c>
      <c r="V33" s="47">
        <v>3.8575633579900002</v>
      </c>
      <c r="W33" s="47">
        <v>0.59113235263499997</v>
      </c>
      <c r="X33" s="47">
        <v>2.07329993895</v>
      </c>
      <c r="Y33" s="47">
        <v>0.68996118165700004</v>
      </c>
      <c r="Z33" s="47">
        <v>0.27173906651000002</v>
      </c>
      <c r="AA33" s="47">
        <v>0.84259510397899995</v>
      </c>
      <c r="AB33" s="47">
        <v>0.26900458680599998</v>
      </c>
      <c r="AC33" s="47">
        <v>0.11939098963100001</v>
      </c>
      <c r="AD33" s="47">
        <v>6.1448383585000002E-2</v>
      </c>
      <c r="AE33" s="47">
        <v>0.26781763160200001</v>
      </c>
      <c r="AF33" s="47">
        <v>4.2604250789000001E-2</v>
      </c>
      <c r="AG33" s="47">
        <v>0.16345093727099999</v>
      </c>
      <c r="AH33" s="47">
        <v>0.20582690260200001</v>
      </c>
      <c r="AI33" s="47">
        <v>0.33259197092100001</v>
      </c>
      <c r="AJ33" s="47">
        <v>2.8131107603299998</v>
      </c>
      <c r="AK33" s="47">
        <v>2.4313849914599999</v>
      </c>
      <c r="AL33" s="47">
        <v>3.3893660259999999E-3</v>
      </c>
      <c r="AM33" s="47">
        <v>0.78626628777499996</v>
      </c>
      <c r="AN33" s="47">
        <v>1.64172933766</v>
      </c>
      <c r="AO33" s="47" t="s">
        <v>4103</v>
      </c>
      <c r="AP33" s="47">
        <v>1.5083272755E-2</v>
      </c>
      <c r="AQ33" s="47">
        <v>0.35929939301800001</v>
      </c>
      <c r="AR33" s="47" t="s">
        <v>4103</v>
      </c>
      <c r="AS33" s="47">
        <v>7.3431030959999997E-3</v>
      </c>
      <c r="AT33" s="47">
        <v>9.4494309031000007E-2</v>
      </c>
      <c r="AU33" s="47">
        <v>7.6584430975999998E-2</v>
      </c>
      <c r="AV33" s="47">
        <v>1.1383846654E-2</v>
      </c>
      <c r="AW33" s="47" t="s">
        <v>4103</v>
      </c>
      <c r="AX33" s="47" t="s">
        <v>4103</v>
      </c>
      <c r="AY33" s="47" t="s">
        <v>4103</v>
      </c>
      <c r="AZ33" s="47">
        <v>6.5200584322000002E-2</v>
      </c>
      <c r="BA33" s="47">
        <v>1.57071710564</v>
      </c>
      <c r="BB33" s="47">
        <v>0.23800614650999999</v>
      </c>
      <c r="BC33" s="47">
        <v>1.502789005E-3</v>
      </c>
      <c r="BD33" s="47">
        <v>3.1076004639E-2</v>
      </c>
      <c r="BE33" s="47">
        <v>0.880951353464</v>
      </c>
      <c r="BF33" s="47">
        <v>2.7585230424000001E-2</v>
      </c>
      <c r="BG33" s="47">
        <v>0.39159558159399999</v>
      </c>
      <c r="BH33" s="47" t="s">
        <v>4103</v>
      </c>
      <c r="BI33" s="47">
        <v>1.6444900235999999E-2</v>
      </c>
      <c r="BJ33" s="47">
        <v>9.83985902519</v>
      </c>
      <c r="BK33" s="47">
        <v>7.64069201573</v>
      </c>
      <c r="BL33" s="47">
        <v>2.9608101817799999</v>
      </c>
      <c r="BM33" s="47">
        <v>0.13976239495199999</v>
      </c>
      <c r="BN33" s="47">
        <v>0.70093699448799995</v>
      </c>
      <c r="BO33" s="47">
        <v>0.49670129170799998</v>
      </c>
      <c r="BP33" s="47">
        <v>1.85960673471</v>
      </c>
      <c r="BQ33" s="47">
        <v>0.29213892599199998</v>
      </c>
      <c r="BR33" s="47" t="s">
        <v>4103</v>
      </c>
      <c r="BS33" s="47">
        <v>1.1907354921</v>
      </c>
      <c r="BT33" s="47">
        <v>2.19916700945</v>
      </c>
      <c r="BU33" s="47">
        <v>1.8570379648199999</v>
      </c>
      <c r="BV33" s="47">
        <v>0.34212904463299998</v>
      </c>
      <c r="BW33" s="47" t="s">
        <v>4103</v>
      </c>
    </row>
    <row r="34" spans="1:75" x14ac:dyDescent="0.3">
      <c r="A34" s="43" t="s">
        <v>371</v>
      </c>
      <c r="B34" s="44" t="s">
        <v>4139</v>
      </c>
      <c r="C34" s="45">
        <f t="shared" si="0"/>
        <v>1.0419491960974983E-2</v>
      </c>
      <c r="D34" s="28">
        <v>5</v>
      </c>
      <c r="E34" s="46">
        <v>23344</v>
      </c>
      <c r="F34" s="47">
        <v>243.23262033699999</v>
      </c>
      <c r="G34" s="47">
        <v>32.441696334299998</v>
      </c>
      <c r="H34" s="48">
        <f t="shared" si="1"/>
        <v>1.3897231123329334E-3</v>
      </c>
      <c r="I34" s="47"/>
      <c r="J34" s="47">
        <v>0.618711156845</v>
      </c>
      <c r="K34" s="47">
        <v>1.5357343342800001</v>
      </c>
      <c r="L34" s="47">
        <v>12.1586559731</v>
      </c>
      <c r="M34" s="47">
        <v>14.0559825758</v>
      </c>
      <c r="N34" s="47">
        <v>5.7675049852300004</v>
      </c>
      <c r="O34" s="47">
        <v>8.2884775906100003</v>
      </c>
      <c r="P34" s="47">
        <v>1.00177316097</v>
      </c>
      <c r="Q34" s="47">
        <v>3.0708391332599998</v>
      </c>
      <c r="R34" s="47">
        <v>5.0075657185100004</v>
      </c>
      <c r="S34" s="47">
        <v>2.52377567983</v>
      </c>
      <c r="T34" s="47">
        <v>1.77753372478</v>
      </c>
      <c r="U34" s="47">
        <v>0.70625631388599996</v>
      </c>
      <c r="V34" s="47">
        <v>10.9743115162</v>
      </c>
      <c r="W34" s="47">
        <v>0.91777501487699997</v>
      </c>
      <c r="X34" s="47">
        <v>6.4247037130500004</v>
      </c>
      <c r="Y34" s="47">
        <v>1.7585888381699999</v>
      </c>
      <c r="Z34" s="47">
        <v>0.66635568171100001</v>
      </c>
      <c r="AA34" s="47">
        <v>3.0791747627300001</v>
      </c>
      <c r="AB34" s="47">
        <v>0.920584430442</v>
      </c>
      <c r="AC34" s="47">
        <v>0.36577127301700002</v>
      </c>
      <c r="AD34" s="47">
        <v>0.29485925283999997</v>
      </c>
      <c r="AE34" s="47">
        <v>1.1823140935900001</v>
      </c>
      <c r="AF34" s="47">
        <v>0.11551499199900001</v>
      </c>
      <c r="AG34" s="47">
        <v>0.37780104613299997</v>
      </c>
      <c r="AH34" s="47">
        <v>0.528538872529</v>
      </c>
      <c r="AI34" s="47">
        <v>0.76703325820000001</v>
      </c>
      <c r="AJ34" s="47">
        <v>5.0346802401800002</v>
      </c>
      <c r="AK34" s="47">
        <v>3.5612398125200002</v>
      </c>
      <c r="AL34" s="47">
        <v>6.2901076019999998E-3</v>
      </c>
      <c r="AM34" s="47">
        <v>0.43190194328499998</v>
      </c>
      <c r="AN34" s="47">
        <v>3.1230477616300001</v>
      </c>
      <c r="AO34" s="47" t="s">
        <v>4103</v>
      </c>
      <c r="AP34" s="47">
        <v>1.5316540361999999E-2</v>
      </c>
      <c r="AQ34" s="47">
        <v>1.40187244782</v>
      </c>
      <c r="AR34" s="47" t="s">
        <v>4103</v>
      </c>
      <c r="AS34" s="47">
        <v>5.6251439482000003E-2</v>
      </c>
      <c r="AT34" s="47">
        <v>0.47287658098000002</v>
      </c>
      <c r="AU34" s="47">
        <v>0.27939388378000002</v>
      </c>
      <c r="AV34" s="47">
        <v>2.3117981627999998E-2</v>
      </c>
      <c r="AW34" s="47" t="s">
        <v>4103</v>
      </c>
      <c r="AX34" s="47" t="s">
        <v>4103</v>
      </c>
      <c r="AY34" s="47" t="s">
        <v>4103</v>
      </c>
      <c r="AZ34" s="47">
        <v>0.25627590215200002</v>
      </c>
      <c r="BA34" s="47">
        <v>6.0101723822100004</v>
      </c>
      <c r="BB34" s="47">
        <v>0.84599795585000004</v>
      </c>
      <c r="BC34" s="47">
        <v>9.0157050800000001E-4</v>
      </c>
      <c r="BD34" s="47">
        <v>0.16970085346899999</v>
      </c>
      <c r="BE34" s="47">
        <v>2.66771600512</v>
      </c>
      <c r="BF34" s="47">
        <v>0.30930562458400002</v>
      </c>
      <c r="BG34" s="47">
        <v>2.0165503726799998</v>
      </c>
      <c r="BH34" s="47" t="s">
        <v>4103</v>
      </c>
      <c r="BI34" s="47">
        <v>0.21932242888</v>
      </c>
      <c r="BJ34" s="47">
        <v>25.149728234299999</v>
      </c>
      <c r="BK34" s="47">
        <v>19.5358358708</v>
      </c>
      <c r="BL34" s="47">
        <v>6.5600271774000003</v>
      </c>
      <c r="BM34" s="47">
        <v>0.71320016005200004</v>
      </c>
      <c r="BN34" s="47">
        <v>2.2727245620700001</v>
      </c>
      <c r="BO34" s="47">
        <v>1.36655005441</v>
      </c>
      <c r="BP34" s="47">
        <v>2.1132294655099999</v>
      </c>
      <c r="BQ34" s="47">
        <v>1.8684714983499999</v>
      </c>
      <c r="BR34" s="47" t="s">
        <v>4103</v>
      </c>
      <c r="BS34" s="47">
        <v>4.6416329529900002</v>
      </c>
      <c r="BT34" s="47">
        <v>5.6138923635399998</v>
      </c>
      <c r="BU34" s="47">
        <v>2.7866084551800001</v>
      </c>
      <c r="BV34" s="47">
        <v>2.6882839084399999</v>
      </c>
      <c r="BW34" s="47">
        <v>0.13899999991799999</v>
      </c>
    </row>
    <row r="35" spans="1:75" x14ac:dyDescent="0.3">
      <c r="A35" s="43" t="s">
        <v>387</v>
      </c>
      <c r="B35" s="44" t="s">
        <v>4140</v>
      </c>
      <c r="C35" s="45">
        <f t="shared" si="0"/>
        <v>6.9265161827768507E-3</v>
      </c>
      <c r="D35" s="28">
        <v>1</v>
      </c>
      <c r="E35" s="46">
        <v>35940</v>
      </c>
      <c r="F35" s="47">
        <v>248.938991609</v>
      </c>
      <c r="G35" s="47">
        <v>62.309091840100002</v>
      </c>
      <c r="H35" s="48">
        <f t="shared" si="1"/>
        <v>1.733697602673901E-3</v>
      </c>
      <c r="I35" s="47"/>
      <c r="J35" s="47">
        <v>0.41629592745299998</v>
      </c>
      <c r="K35" s="47">
        <v>1.4671662265200001</v>
      </c>
      <c r="L35" s="47">
        <v>37.875763685599999</v>
      </c>
      <c r="M35" s="47">
        <v>12.6931394037</v>
      </c>
      <c r="N35" s="47">
        <v>8.7336413718599992</v>
      </c>
      <c r="O35" s="47">
        <v>3.9594980318199999</v>
      </c>
      <c r="P35" s="47">
        <v>1.4547521030199999</v>
      </c>
      <c r="Q35" s="47">
        <v>8.4019744937700001</v>
      </c>
      <c r="R35" s="47">
        <v>18.3542589905</v>
      </c>
      <c r="S35" s="47">
        <v>13.407896174099999</v>
      </c>
      <c r="T35" s="47">
        <v>0.25902443155900001</v>
      </c>
      <c r="U35" s="47">
        <v>4.6873383848500003</v>
      </c>
      <c r="V35" s="47">
        <v>10.092798313199999</v>
      </c>
      <c r="W35" s="47">
        <v>0.39814399770199999</v>
      </c>
      <c r="X35" s="47">
        <v>3.2876059100599999</v>
      </c>
      <c r="Y35" s="47">
        <v>0.54626382767399995</v>
      </c>
      <c r="Z35" s="47">
        <v>1.3691634044700001</v>
      </c>
      <c r="AA35" s="47">
        <v>0.89877739190499994</v>
      </c>
      <c r="AB35" s="47">
        <v>0.47340128601300002</v>
      </c>
      <c r="AC35" s="47">
        <v>4.6147967130000002E-2</v>
      </c>
      <c r="AD35" s="47">
        <v>5.6879834846000003E-2</v>
      </c>
      <c r="AE35" s="47">
        <v>0.91769697874199996</v>
      </c>
      <c r="AF35" s="47">
        <v>0.15580316416000001</v>
      </c>
      <c r="AG35" s="47">
        <v>0.58469326395099996</v>
      </c>
      <c r="AH35" s="47">
        <v>0.39475669367499999</v>
      </c>
      <c r="AI35" s="47">
        <v>4.2510705029700002</v>
      </c>
      <c r="AJ35" s="47">
        <v>5.1706914963699999</v>
      </c>
      <c r="AK35" s="47">
        <v>3.7699944110699999</v>
      </c>
      <c r="AL35" s="47">
        <v>2.7292249630000002E-3</v>
      </c>
      <c r="AM35" s="47">
        <v>1.6401878436399999</v>
      </c>
      <c r="AN35" s="47">
        <v>2.1270773424799998</v>
      </c>
      <c r="AO35" s="47" t="s">
        <v>4103</v>
      </c>
      <c r="AP35" s="47">
        <v>4.1775034817999997E-2</v>
      </c>
      <c r="AQ35" s="47">
        <v>1.3452000074699999</v>
      </c>
      <c r="AR35" s="47" t="s">
        <v>4103</v>
      </c>
      <c r="AS35" s="47">
        <v>1.3722043008E-2</v>
      </c>
      <c r="AT35" s="47">
        <v>0.44444449450000001</v>
      </c>
      <c r="AU35" s="47">
        <v>1.40187031979</v>
      </c>
      <c r="AV35" s="47">
        <v>0.28803438956400002</v>
      </c>
      <c r="AW35" s="47" t="s">
        <v>4103</v>
      </c>
      <c r="AX35" s="47" t="s">
        <v>4103</v>
      </c>
      <c r="AY35" s="47" t="s">
        <v>4103</v>
      </c>
      <c r="AZ35" s="47">
        <v>1.11383593023</v>
      </c>
      <c r="BA35" s="47">
        <v>1.1019118586700001</v>
      </c>
      <c r="BB35" s="47">
        <v>4.6993428708000003E-2</v>
      </c>
      <c r="BC35" s="47">
        <v>4.51216949E-4</v>
      </c>
      <c r="BD35" s="47">
        <v>0.16192645160300001</v>
      </c>
      <c r="BE35" s="47">
        <v>0.32326283799400002</v>
      </c>
      <c r="BF35" s="47">
        <v>9.9502682332999998E-2</v>
      </c>
      <c r="BG35" s="47">
        <v>0.46977524108500002</v>
      </c>
      <c r="BH35" s="47" t="s">
        <v>4103</v>
      </c>
      <c r="BI35" s="47">
        <v>8.5125236177000005E-2</v>
      </c>
      <c r="BJ35" s="47">
        <v>15.7101024419</v>
      </c>
      <c r="BK35" s="47">
        <v>10.6714624236</v>
      </c>
      <c r="BL35" s="47">
        <v>2.1001240459199999</v>
      </c>
      <c r="BM35" s="47">
        <v>0.20675136086400001</v>
      </c>
      <c r="BN35" s="47">
        <v>5.1245593317299996</v>
      </c>
      <c r="BO35" s="47">
        <v>0.21783529421799999</v>
      </c>
      <c r="BP35" s="47">
        <v>0.28750766306699999</v>
      </c>
      <c r="BQ35" s="47">
        <v>0.26657912957800001</v>
      </c>
      <c r="BR35" s="47" t="s">
        <v>4103</v>
      </c>
      <c r="BS35" s="47">
        <v>2.4681055982500002</v>
      </c>
      <c r="BT35" s="47">
        <v>5.0386400182999997</v>
      </c>
      <c r="BU35" s="47">
        <v>4.4070121222800003</v>
      </c>
      <c r="BV35" s="47">
        <v>0.631627896016</v>
      </c>
      <c r="BW35" s="47" t="s">
        <v>4103</v>
      </c>
    </row>
    <row r="36" spans="1:75" x14ac:dyDescent="0.3">
      <c r="A36" s="43" t="s">
        <v>4141</v>
      </c>
      <c r="B36" s="44" t="s">
        <v>4142</v>
      </c>
      <c r="C36" s="45">
        <f t="shared" si="0"/>
        <v>5.3598212113819578E-3</v>
      </c>
      <c r="D36" s="28">
        <v>3</v>
      </c>
      <c r="E36" s="46">
        <v>521</v>
      </c>
      <c r="F36" s="47">
        <v>2.7924668511299999</v>
      </c>
      <c r="G36" s="47">
        <v>1.0361243118400001</v>
      </c>
      <c r="H36" s="48">
        <f t="shared" si="1"/>
        <v>1.9887222876007679E-3</v>
      </c>
      <c r="I36" s="47"/>
      <c r="J36" s="47">
        <v>7.594305854E-3</v>
      </c>
      <c r="K36" s="47">
        <v>2.6048555134999998E-2</v>
      </c>
      <c r="L36" s="47">
        <v>0.42368010585799998</v>
      </c>
      <c r="M36" s="47">
        <v>0.487497716641</v>
      </c>
      <c r="N36" s="47">
        <v>0.23680787653999999</v>
      </c>
      <c r="O36" s="47">
        <v>0.25068984010099998</v>
      </c>
      <c r="P36" s="47">
        <v>1.2925369339999999E-2</v>
      </c>
      <c r="Q36" s="47">
        <v>7.8378259017000004E-2</v>
      </c>
      <c r="R36" s="47">
        <v>0.10729091684600001</v>
      </c>
      <c r="S36" s="47">
        <v>6.4464787107999993E-2</v>
      </c>
      <c r="T36" s="47">
        <v>3.0706366680999998E-2</v>
      </c>
      <c r="U36" s="47">
        <v>1.2119763057000001E-2</v>
      </c>
      <c r="V36" s="47">
        <v>0.106894812198</v>
      </c>
      <c r="W36" s="47">
        <v>6.9686597530000003E-3</v>
      </c>
      <c r="X36" s="47">
        <v>6.2738284616000006E-2</v>
      </c>
      <c r="Y36" s="47">
        <v>1.9208821824000001E-2</v>
      </c>
      <c r="Z36" s="47">
        <v>8.4273436670000007E-3</v>
      </c>
      <c r="AA36" s="47">
        <v>2.8482301884999998E-2</v>
      </c>
      <c r="AB36" s="47">
        <v>6.61981724E-3</v>
      </c>
      <c r="AC36" s="47">
        <v>3.1532369120000001E-3</v>
      </c>
      <c r="AD36" s="47">
        <v>3.2471925419999999E-3</v>
      </c>
      <c r="AE36" s="47">
        <v>8.7020792730000008E-3</v>
      </c>
      <c r="AF36" s="47">
        <v>1.081145412E-3</v>
      </c>
      <c r="AG36" s="47">
        <v>4.9543640759999999E-3</v>
      </c>
      <c r="AH36" s="47">
        <v>6.2383886919999999E-3</v>
      </c>
      <c r="AI36" s="47">
        <v>9.8114609219999999E-3</v>
      </c>
      <c r="AJ36" s="47">
        <v>8.3379840506999994E-2</v>
      </c>
      <c r="AK36" s="47">
        <v>6.7140626827999997E-2</v>
      </c>
      <c r="AL36" s="47">
        <v>4.5014632000000002E-5</v>
      </c>
      <c r="AM36" s="47">
        <v>7.9098581050000005E-3</v>
      </c>
      <c r="AN36" s="47">
        <v>5.9185754090999999E-2</v>
      </c>
      <c r="AO36" s="47" t="s">
        <v>4103</v>
      </c>
      <c r="AP36" s="47">
        <v>5.8345784000000003E-5</v>
      </c>
      <c r="AQ36" s="47">
        <v>1.5636711580999999E-2</v>
      </c>
      <c r="AR36" s="47" t="s">
        <v>4103</v>
      </c>
      <c r="AS36" s="47">
        <v>5.44156314E-4</v>
      </c>
      <c r="AT36" s="47">
        <v>8.1314287949999994E-3</v>
      </c>
      <c r="AU36" s="47">
        <v>3.2511431370000001E-3</v>
      </c>
      <c r="AV36" s="47">
        <v>5.0836056900000002E-4</v>
      </c>
      <c r="AW36" s="47" t="s">
        <v>4103</v>
      </c>
      <c r="AX36" s="47" t="s">
        <v>4103</v>
      </c>
      <c r="AY36" s="47" t="s">
        <v>4103</v>
      </c>
      <c r="AZ36" s="47">
        <v>2.7427825679999999E-3</v>
      </c>
      <c r="BA36" s="47">
        <v>6.3087467204999997E-2</v>
      </c>
      <c r="BB36" s="47">
        <v>8.4538964150000003E-3</v>
      </c>
      <c r="BC36" s="47">
        <v>1.1852208E-5</v>
      </c>
      <c r="BD36" s="47">
        <v>7.9789322300000002E-4</v>
      </c>
      <c r="BE36" s="47">
        <v>1.9669150989E-2</v>
      </c>
      <c r="BF36" s="47">
        <v>3.8792115739999999E-3</v>
      </c>
      <c r="BG36" s="47">
        <v>3.0275462796000002E-2</v>
      </c>
      <c r="BH36" s="47" t="s">
        <v>4103</v>
      </c>
      <c r="BI36" s="47">
        <v>4.4694010249999999E-3</v>
      </c>
      <c r="BJ36" s="47">
        <v>0.26952688312500001</v>
      </c>
      <c r="BK36" s="47">
        <v>0.19464660432200001</v>
      </c>
      <c r="BL36" s="47">
        <v>0.11084152091299999</v>
      </c>
      <c r="BM36" s="47">
        <v>2.764071721E-3</v>
      </c>
      <c r="BN36" s="47">
        <v>1.1389550715E-2</v>
      </c>
      <c r="BO36" s="47">
        <v>6.1603958919999998E-3</v>
      </c>
      <c r="BP36" s="47">
        <v>2.0825545979999999E-2</v>
      </c>
      <c r="BQ36" s="47">
        <v>9.927809474E-3</v>
      </c>
      <c r="BR36" s="47" t="s">
        <v>4103</v>
      </c>
      <c r="BS36" s="47">
        <v>3.2737709626999997E-2</v>
      </c>
      <c r="BT36" s="47">
        <v>7.4880278802000003E-2</v>
      </c>
      <c r="BU36" s="47">
        <v>4.4344650127E-2</v>
      </c>
      <c r="BV36" s="47">
        <v>3.0535628674999999E-2</v>
      </c>
      <c r="BW36" s="47" t="s">
        <v>4103</v>
      </c>
    </row>
    <row r="37" spans="1:75" ht="30.6" x14ac:dyDescent="0.3">
      <c r="A37" s="43" t="s">
        <v>418</v>
      </c>
      <c r="B37" s="44" t="s">
        <v>4143</v>
      </c>
      <c r="C37" s="45">
        <f t="shared" si="0"/>
        <v>1.3710604166551019E-2</v>
      </c>
      <c r="D37" s="28">
        <v>5</v>
      </c>
      <c r="E37" s="46">
        <v>4900</v>
      </c>
      <c r="F37" s="47">
        <v>67.181960416099997</v>
      </c>
      <c r="G37" s="47">
        <v>8.7704330030600008</v>
      </c>
      <c r="H37" s="48">
        <f t="shared" si="1"/>
        <v>1.7898842863387757E-3</v>
      </c>
      <c r="I37" s="47"/>
      <c r="J37" s="47">
        <v>0.24236973047300001</v>
      </c>
      <c r="K37" s="47">
        <v>0.88035837877000001</v>
      </c>
      <c r="L37" s="47">
        <v>2.6852564921900002</v>
      </c>
      <c r="M37" s="47">
        <v>3.8988888200999998</v>
      </c>
      <c r="N37" s="47">
        <v>1.4194621516899999</v>
      </c>
      <c r="O37" s="47">
        <v>2.4794266684099999</v>
      </c>
      <c r="P37" s="47">
        <v>0.26022798965600002</v>
      </c>
      <c r="Q37" s="47">
        <v>0.80333159186900005</v>
      </c>
      <c r="R37" s="47">
        <v>1.8960433643000001</v>
      </c>
      <c r="S37" s="47">
        <v>1.01610158284</v>
      </c>
      <c r="T37" s="47">
        <v>0.80316320514700001</v>
      </c>
      <c r="U37" s="47">
        <v>7.677857632E-2</v>
      </c>
      <c r="V37" s="47">
        <v>2.1718605694400002</v>
      </c>
      <c r="W37" s="47">
        <v>0.37502027893099998</v>
      </c>
      <c r="X37" s="47">
        <v>0.94034613325700001</v>
      </c>
      <c r="Y37" s="47">
        <v>0.21746530178099999</v>
      </c>
      <c r="Z37" s="47">
        <v>0.29131441224499999</v>
      </c>
      <c r="AA37" s="47">
        <v>0.29834500360499999</v>
      </c>
      <c r="AB37" s="47">
        <v>0.13322141562699999</v>
      </c>
      <c r="AC37" s="47">
        <v>0.11469202807499999</v>
      </c>
      <c r="AD37" s="47">
        <v>8.6325922787000006E-2</v>
      </c>
      <c r="AE37" s="47">
        <v>0.23315402507800001</v>
      </c>
      <c r="AF37" s="47">
        <v>5.2922146678E-2</v>
      </c>
      <c r="AG37" s="47">
        <v>0.103982122064</v>
      </c>
      <c r="AH37" s="47">
        <v>3.3581244557999997E-2</v>
      </c>
      <c r="AI37" s="47">
        <v>0.231836668015</v>
      </c>
      <c r="AJ37" s="47">
        <v>0.52293525120100004</v>
      </c>
      <c r="AK37" s="47">
        <v>0.32834679499899999</v>
      </c>
      <c r="AL37" s="47">
        <v>1.483300776E-3</v>
      </c>
      <c r="AM37" s="47">
        <v>9.9813246923000004E-2</v>
      </c>
      <c r="AN37" s="47">
        <v>0.22705024730000001</v>
      </c>
      <c r="AO37" s="47" t="s">
        <v>4103</v>
      </c>
      <c r="AP37" s="47">
        <v>3.3580136080000001E-3</v>
      </c>
      <c r="AQ37" s="47">
        <v>0.17200881011300001</v>
      </c>
      <c r="AR37" s="47" t="s">
        <v>4103</v>
      </c>
      <c r="AS37" s="47">
        <v>1.9221632480999999E-2</v>
      </c>
      <c r="AT37" s="47">
        <v>8.7723574619999994E-2</v>
      </c>
      <c r="AU37" s="47">
        <v>4.0082317978E-2</v>
      </c>
      <c r="AV37" s="47">
        <v>9.0345040560000003E-3</v>
      </c>
      <c r="AW37" s="47" t="s">
        <v>4103</v>
      </c>
      <c r="AX37" s="47" t="s">
        <v>4103</v>
      </c>
      <c r="AY37" s="47" t="s">
        <v>4103</v>
      </c>
      <c r="AZ37" s="47">
        <v>3.1047813922000001E-2</v>
      </c>
      <c r="BA37" s="47">
        <v>1.0906488589400001</v>
      </c>
      <c r="BB37" s="47">
        <v>0.31651161467599997</v>
      </c>
      <c r="BC37" s="47">
        <v>1.061569116E-3</v>
      </c>
      <c r="BD37" s="47">
        <v>5.1019256587000003E-2</v>
      </c>
      <c r="BE37" s="47">
        <v>0.41657669281499998</v>
      </c>
      <c r="BF37" s="47">
        <v>5.0986344167999999E-2</v>
      </c>
      <c r="BG37" s="47">
        <v>0.25449338158099999</v>
      </c>
      <c r="BH37" s="47" t="s">
        <v>4103</v>
      </c>
      <c r="BI37" s="47">
        <v>2.0549992074999999E-2</v>
      </c>
      <c r="BJ37" s="47">
        <v>6.8843805371800002</v>
      </c>
      <c r="BK37" s="47">
        <v>4.6418953119699999</v>
      </c>
      <c r="BL37" s="47">
        <v>1.5613138926200001</v>
      </c>
      <c r="BM37" s="47">
        <v>0.24240029486799999</v>
      </c>
      <c r="BN37" s="47">
        <v>0.21085612778999999</v>
      </c>
      <c r="BO37" s="47">
        <v>0.44816408423199999</v>
      </c>
      <c r="BP37" s="47">
        <v>0.736468272531</v>
      </c>
      <c r="BQ37" s="47">
        <v>0.39226050973400001</v>
      </c>
      <c r="BR37" s="47" t="s">
        <v>4103</v>
      </c>
      <c r="BS37" s="47">
        <v>1.0504321301999999</v>
      </c>
      <c r="BT37" s="47">
        <v>2.2424852252099998</v>
      </c>
      <c r="BU37" s="47">
        <v>0.85090464228399998</v>
      </c>
      <c r="BV37" s="47">
        <v>0.64158052161800005</v>
      </c>
      <c r="BW37" s="47">
        <v>0.75000006130300001</v>
      </c>
    </row>
    <row r="38" spans="1:75" x14ac:dyDescent="0.3">
      <c r="A38" s="43" t="s">
        <v>421</v>
      </c>
      <c r="B38" s="44" t="s">
        <v>4144</v>
      </c>
      <c r="C38" s="45">
        <f t="shared" si="0"/>
        <v>1.2907691291800243E-2</v>
      </c>
      <c r="D38" s="28">
        <v>5</v>
      </c>
      <c r="E38" s="46">
        <v>14037</v>
      </c>
      <c r="F38" s="47">
        <v>181.185262663</v>
      </c>
      <c r="G38" s="47">
        <v>16.216991767100001</v>
      </c>
      <c r="H38" s="48">
        <f t="shared" si="1"/>
        <v>1.1553032533376079E-3</v>
      </c>
      <c r="I38" s="47"/>
      <c r="J38" s="47">
        <v>0.45171086788199999</v>
      </c>
      <c r="K38" s="47">
        <v>0.732366791593</v>
      </c>
      <c r="L38" s="47">
        <v>5.9208604297400003</v>
      </c>
      <c r="M38" s="47">
        <v>7.0436146707700003</v>
      </c>
      <c r="N38" s="47">
        <v>2.74060436693</v>
      </c>
      <c r="O38" s="47">
        <v>4.3030103038399998</v>
      </c>
      <c r="P38" s="47">
        <v>0.48528546887599999</v>
      </c>
      <c r="Q38" s="47">
        <v>1.5831535382299999</v>
      </c>
      <c r="R38" s="47">
        <v>2.89231946023</v>
      </c>
      <c r="S38" s="47">
        <v>1.1593898487100001</v>
      </c>
      <c r="T38" s="47">
        <v>1.41350749302</v>
      </c>
      <c r="U38" s="47">
        <v>0.31942211849899999</v>
      </c>
      <c r="V38" s="47">
        <v>7.2894334296899999</v>
      </c>
      <c r="W38" s="47">
        <v>0.74730558061600005</v>
      </c>
      <c r="X38" s="47">
        <v>3.8368558776600001</v>
      </c>
      <c r="Y38" s="47">
        <v>1.8809372794599999</v>
      </c>
      <c r="Z38" s="47">
        <v>0.42224002793499998</v>
      </c>
      <c r="AA38" s="47">
        <v>0.78090344679400003</v>
      </c>
      <c r="AB38" s="47">
        <v>0.75277512347200004</v>
      </c>
      <c r="AC38" s="47">
        <v>0.321205229998</v>
      </c>
      <c r="AD38" s="47">
        <v>0.227993958026</v>
      </c>
      <c r="AE38" s="47">
        <v>0.80913284540200003</v>
      </c>
      <c r="AF38" s="47">
        <v>7.0767012581000002E-2</v>
      </c>
      <c r="AG38" s="47">
        <v>0.25078811216399999</v>
      </c>
      <c r="AH38" s="47">
        <v>0.24518799011799999</v>
      </c>
      <c r="AI38" s="47">
        <v>0.78019682312000005</v>
      </c>
      <c r="AJ38" s="47">
        <v>2.3921223648800001</v>
      </c>
      <c r="AK38" s="47">
        <v>1.5983155624800001</v>
      </c>
      <c r="AL38" s="47">
        <v>3.8300464869999999E-3</v>
      </c>
      <c r="AM38" s="47">
        <v>0.19913864973199999</v>
      </c>
      <c r="AN38" s="47">
        <v>1.3953468662599999</v>
      </c>
      <c r="AO38" s="47" t="s">
        <v>4103</v>
      </c>
      <c r="AP38" s="47">
        <v>8.6770218259999993E-3</v>
      </c>
      <c r="AQ38" s="47">
        <v>0.74524004649099995</v>
      </c>
      <c r="AR38" s="47" t="s">
        <v>4103</v>
      </c>
      <c r="AS38" s="47">
        <v>3.9889734088999998E-2</v>
      </c>
      <c r="AT38" s="47">
        <v>0.20163779991200001</v>
      </c>
      <c r="AU38" s="47">
        <v>9.0887010030000007E-2</v>
      </c>
      <c r="AV38" s="47">
        <v>1.0490790866000001E-2</v>
      </c>
      <c r="AW38" s="47" t="s">
        <v>4103</v>
      </c>
      <c r="AX38" s="47" t="s">
        <v>4103</v>
      </c>
      <c r="AY38" s="47" t="s">
        <v>4103</v>
      </c>
      <c r="AZ38" s="47">
        <v>8.0396219163999999E-2</v>
      </c>
      <c r="BA38" s="47">
        <v>4.5225289045199997</v>
      </c>
      <c r="BB38" s="47">
        <v>1.34598569534</v>
      </c>
      <c r="BC38" s="47">
        <v>7.1386717300000004E-4</v>
      </c>
      <c r="BD38" s="47">
        <v>0.121970813953</v>
      </c>
      <c r="BE38" s="47">
        <v>1.94673690739</v>
      </c>
      <c r="BF38" s="47">
        <v>0.177139683327</v>
      </c>
      <c r="BG38" s="47">
        <v>0.92998193733900003</v>
      </c>
      <c r="BH38" s="47" t="s">
        <v>4103</v>
      </c>
      <c r="BI38" s="47">
        <v>0.102683721014</v>
      </c>
      <c r="BJ38" s="47">
        <v>17.307945118999999</v>
      </c>
      <c r="BK38" s="47">
        <v>14.7388727643</v>
      </c>
      <c r="BL38" s="47">
        <v>3.4105595898600001</v>
      </c>
      <c r="BM38" s="47">
        <v>0.70659648429699995</v>
      </c>
      <c r="BN38" s="47">
        <v>1.29282194982</v>
      </c>
      <c r="BO38" s="47">
        <v>1.0091102373800001</v>
      </c>
      <c r="BP38" s="47">
        <v>2.4678426459099998</v>
      </c>
      <c r="BQ38" s="47">
        <v>1.69462105138</v>
      </c>
      <c r="BR38" s="47" t="s">
        <v>4103</v>
      </c>
      <c r="BS38" s="47">
        <v>4.1573208056000004</v>
      </c>
      <c r="BT38" s="47">
        <v>2.5690723547399998</v>
      </c>
      <c r="BU38" s="47">
        <v>1.2275793685900001</v>
      </c>
      <c r="BV38" s="47">
        <v>1.26649300443</v>
      </c>
      <c r="BW38" s="47">
        <v>7.4999981714000005E-2</v>
      </c>
    </row>
    <row r="39" spans="1:75" x14ac:dyDescent="0.3">
      <c r="A39" s="43" t="s">
        <v>425</v>
      </c>
      <c r="B39" s="44" t="s">
        <v>4145</v>
      </c>
      <c r="C39" s="45">
        <f t="shared" si="0"/>
        <v>5.8435003843325169E-3</v>
      </c>
      <c r="D39" s="28">
        <v>1</v>
      </c>
      <c r="E39" s="46">
        <v>17948</v>
      </c>
      <c r="F39" s="47">
        <v>104.87914489800001</v>
      </c>
      <c r="G39" s="47">
        <v>28.832594936500001</v>
      </c>
      <c r="H39" s="48">
        <f t="shared" si="1"/>
        <v>1.6064516902440384E-3</v>
      </c>
      <c r="I39" s="47"/>
      <c r="J39" s="47">
        <v>0.13277898811300001</v>
      </c>
      <c r="K39" s="47">
        <v>3.0547101474899998</v>
      </c>
      <c r="L39" s="47">
        <v>11.7697368435</v>
      </c>
      <c r="M39" s="47">
        <v>9.5135266484799992</v>
      </c>
      <c r="N39" s="47">
        <v>5.2622667604200002</v>
      </c>
      <c r="O39" s="47">
        <v>4.2512598880599999</v>
      </c>
      <c r="P39" s="47">
        <v>0.79232683661900005</v>
      </c>
      <c r="Q39" s="47">
        <v>3.56951547238</v>
      </c>
      <c r="R39" s="47">
        <v>6.9268180820899996</v>
      </c>
      <c r="S39" s="47">
        <v>3.6666545367099999</v>
      </c>
      <c r="T39" s="47">
        <v>0.27781779758000003</v>
      </c>
      <c r="U39" s="47">
        <v>2.9823457478000002</v>
      </c>
      <c r="V39" s="47">
        <v>7.81680545661</v>
      </c>
      <c r="W39" s="47">
        <v>0.194472718376</v>
      </c>
      <c r="X39" s="47">
        <v>2.7518785601800002</v>
      </c>
      <c r="Y39" s="47">
        <v>0.69742373331499996</v>
      </c>
      <c r="Z39" s="47">
        <v>0.97147758838599996</v>
      </c>
      <c r="AA39" s="47">
        <v>0.90493240978900003</v>
      </c>
      <c r="AB39" s="47">
        <v>0.178044828687</v>
      </c>
      <c r="AC39" s="47">
        <v>3.4703720473000001E-2</v>
      </c>
      <c r="AD39" s="47">
        <v>2.3337706432000001E-2</v>
      </c>
      <c r="AE39" s="47">
        <v>0.56602921929899996</v>
      </c>
      <c r="AF39" s="47">
        <v>4.5459650329999997E-2</v>
      </c>
      <c r="AG39" s="47">
        <v>0.44017851482800002</v>
      </c>
      <c r="AH39" s="47">
        <v>0.32761927845799999</v>
      </c>
      <c r="AI39" s="47">
        <v>3.4331260882399999</v>
      </c>
      <c r="AJ39" s="47">
        <v>3.63643529394</v>
      </c>
      <c r="AK39" s="47">
        <v>2.5299729103100002</v>
      </c>
      <c r="AL39" s="47">
        <v>1.1000940329999999E-3</v>
      </c>
      <c r="AM39" s="47">
        <v>1.03471132526</v>
      </c>
      <c r="AN39" s="47">
        <v>1.4941614910100001</v>
      </c>
      <c r="AO39" s="47" t="s">
        <v>4103</v>
      </c>
      <c r="AP39" s="47">
        <v>1.1138747286999999E-2</v>
      </c>
      <c r="AQ39" s="47">
        <v>1.0901648637700001</v>
      </c>
      <c r="AR39" s="47" t="s">
        <v>4103</v>
      </c>
      <c r="AS39" s="47">
        <v>5.1587725740000001E-3</v>
      </c>
      <c r="AT39" s="47">
        <v>0.304758166823</v>
      </c>
      <c r="AU39" s="47">
        <v>0.48003181121299998</v>
      </c>
      <c r="AV39" s="47">
        <v>0.14461781972900001</v>
      </c>
      <c r="AW39" s="47" t="s">
        <v>4103</v>
      </c>
      <c r="AX39" s="47" t="s">
        <v>4103</v>
      </c>
      <c r="AY39" s="47" t="s">
        <v>4103</v>
      </c>
      <c r="AZ39" s="47">
        <v>0.33541399148399997</v>
      </c>
      <c r="BA39" s="47">
        <v>1.0087352612</v>
      </c>
      <c r="BB39" s="47">
        <v>6.9425091733999994E-2</v>
      </c>
      <c r="BC39" s="47">
        <v>2.24780894E-4</v>
      </c>
      <c r="BD39" s="47">
        <v>0.113044819369</v>
      </c>
      <c r="BE39" s="47">
        <v>0.32645985898699997</v>
      </c>
      <c r="BF39" s="47">
        <v>0.13396733582600001</v>
      </c>
      <c r="BG39" s="47">
        <v>0.36561337439199998</v>
      </c>
      <c r="BH39" s="47" t="s">
        <v>4103</v>
      </c>
      <c r="BI39" s="47">
        <v>4.9049634832999997E-2</v>
      </c>
      <c r="BJ39" s="47">
        <v>7.7739964627199996</v>
      </c>
      <c r="BK39" s="47">
        <v>5.1639522686700001</v>
      </c>
      <c r="BL39" s="47">
        <v>2.0778103123</v>
      </c>
      <c r="BM39" s="47">
        <v>5.4914018331E-2</v>
      </c>
      <c r="BN39" s="47">
        <v>1.0135833488599999</v>
      </c>
      <c r="BO39" s="47">
        <v>0.33901904779199998</v>
      </c>
      <c r="BP39" s="47">
        <v>0.34399018049000002</v>
      </c>
      <c r="BQ39" s="47">
        <v>0.180909435491</v>
      </c>
      <c r="BR39" s="47">
        <v>5.6000022501000002E-2</v>
      </c>
      <c r="BS39" s="47">
        <v>1.0977259029099999</v>
      </c>
      <c r="BT39" s="47">
        <v>2.6100441940499999</v>
      </c>
      <c r="BU39" s="47">
        <v>1.77948710158</v>
      </c>
      <c r="BV39" s="47">
        <v>0.83055709247200005</v>
      </c>
      <c r="BW39" s="47" t="s">
        <v>4103</v>
      </c>
    </row>
    <row r="40" spans="1:75" x14ac:dyDescent="0.3">
      <c r="A40" s="43" t="s">
        <v>445</v>
      </c>
      <c r="B40" s="44" t="s">
        <v>4146</v>
      </c>
      <c r="C40" s="45">
        <f t="shared" si="0"/>
        <v>7.1617452109109959E-3</v>
      </c>
      <c r="D40" s="28">
        <v>3</v>
      </c>
      <c r="E40" s="49">
        <v>1383925</v>
      </c>
      <c r="F40" s="47">
        <v>9911.3182410099998</v>
      </c>
      <c r="G40" s="47">
        <v>4224.0832899500001</v>
      </c>
      <c r="H40" s="48">
        <f t="shared" si="1"/>
        <v>3.05224870563795E-3</v>
      </c>
      <c r="I40" s="47"/>
      <c r="J40" s="47">
        <v>85.573877910600004</v>
      </c>
      <c r="K40" s="47">
        <v>280.61119435099999</v>
      </c>
      <c r="L40" s="47">
        <v>1597.1701210799999</v>
      </c>
      <c r="M40" s="47">
        <v>2098.6088314200001</v>
      </c>
      <c r="N40" s="47">
        <v>854.49534857000003</v>
      </c>
      <c r="O40" s="47">
        <v>1244.1134828500001</v>
      </c>
      <c r="P40" s="47">
        <v>36.621328390800002</v>
      </c>
      <c r="Q40" s="47">
        <v>125.497936795</v>
      </c>
      <c r="R40" s="47">
        <v>1061.2519368999999</v>
      </c>
      <c r="S40" s="47">
        <v>1011.93115034</v>
      </c>
      <c r="T40" s="47">
        <v>27.6797783594</v>
      </c>
      <c r="U40" s="47">
        <v>21.6410081987</v>
      </c>
      <c r="V40" s="47">
        <v>289.424690983</v>
      </c>
      <c r="W40" s="47">
        <v>42.288105570299997</v>
      </c>
      <c r="X40" s="47">
        <v>161.37696541899999</v>
      </c>
      <c r="Y40" s="47">
        <v>101.069750149</v>
      </c>
      <c r="Z40" s="47">
        <v>9.0378808875299992</v>
      </c>
      <c r="AA40" s="47">
        <v>32.337776617499998</v>
      </c>
      <c r="AB40" s="47">
        <v>18.931557764299999</v>
      </c>
      <c r="AC40" s="47">
        <v>2.0017141146699999</v>
      </c>
      <c r="AD40" s="47">
        <v>17.561350022599999</v>
      </c>
      <c r="AE40" s="47">
        <v>12.9707769823</v>
      </c>
      <c r="AF40" s="47">
        <v>5.8505672979399996</v>
      </c>
      <c r="AG40" s="47">
        <v>15.010884906799999</v>
      </c>
      <c r="AH40" s="47">
        <v>11.4814126384</v>
      </c>
      <c r="AI40" s="47">
        <v>20.882914030999999</v>
      </c>
      <c r="AJ40" s="47">
        <v>205.381306236</v>
      </c>
      <c r="AK40" s="47">
        <v>187.37253048599999</v>
      </c>
      <c r="AL40" s="47">
        <v>7.3904897716800004</v>
      </c>
      <c r="AM40" s="47">
        <v>51.582163916299997</v>
      </c>
      <c r="AN40" s="47">
        <v>128.39987679800001</v>
      </c>
      <c r="AO40" s="47" t="s">
        <v>4103</v>
      </c>
      <c r="AP40" s="47">
        <v>2.9418107511999998</v>
      </c>
      <c r="AQ40" s="47">
        <v>13.4906949026</v>
      </c>
      <c r="AR40" s="47" t="s">
        <v>4103</v>
      </c>
      <c r="AS40" s="47">
        <v>1.57627009583</v>
      </c>
      <c r="AT40" s="47">
        <v>6.9550453319400001</v>
      </c>
      <c r="AU40" s="47">
        <v>22.049014970799998</v>
      </c>
      <c r="AV40" s="47">
        <v>10.9539852486</v>
      </c>
      <c r="AW40" s="47" t="s">
        <v>4103</v>
      </c>
      <c r="AX40" s="47" t="s">
        <v>4103</v>
      </c>
      <c r="AY40" s="47" t="s">
        <v>4103</v>
      </c>
      <c r="AZ40" s="47">
        <v>11.0950297222</v>
      </c>
      <c r="BA40" s="47">
        <v>44.6706341278</v>
      </c>
      <c r="BB40" s="47">
        <v>2.29623100427</v>
      </c>
      <c r="BC40" s="47">
        <v>0.47978870780400001</v>
      </c>
      <c r="BD40" s="47">
        <v>1.28735869188</v>
      </c>
      <c r="BE40" s="47">
        <v>29.656554658899999</v>
      </c>
      <c r="BF40" s="47">
        <v>0.410883813692</v>
      </c>
      <c r="BG40" s="47">
        <v>10.539817251200001</v>
      </c>
      <c r="BH40" s="47" t="s">
        <v>4103</v>
      </c>
      <c r="BI40" s="47">
        <v>0.67248496114900003</v>
      </c>
      <c r="BJ40" s="47">
        <v>696.30789321600002</v>
      </c>
      <c r="BK40" s="47">
        <v>543.39379382699997</v>
      </c>
      <c r="BL40" s="47">
        <v>268.12671260100001</v>
      </c>
      <c r="BM40" s="47">
        <v>22.392152042799999</v>
      </c>
      <c r="BN40" s="47">
        <v>105.56904505599999</v>
      </c>
      <c r="BO40" s="47">
        <v>10.380248546600001</v>
      </c>
      <c r="BP40" s="47">
        <v>51.960986326799997</v>
      </c>
      <c r="BQ40" s="47">
        <v>39.2142266241</v>
      </c>
      <c r="BR40" s="47">
        <v>2.8999997175999999E-2</v>
      </c>
      <c r="BS40" s="47">
        <v>45.721422632399999</v>
      </c>
      <c r="BT40" s="47">
        <v>152.914099389</v>
      </c>
      <c r="BU40" s="47">
        <v>138.62233871500001</v>
      </c>
      <c r="BV40" s="47">
        <v>11.872760468699999</v>
      </c>
      <c r="BW40" s="47">
        <v>2.4190002052800001</v>
      </c>
    </row>
    <row r="41" spans="1:75" x14ac:dyDescent="0.3">
      <c r="A41" s="43" t="s">
        <v>1279</v>
      </c>
      <c r="B41" s="44" t="s">
        <v>4147</v>
      </c>
      <c r="C41" s="45">
        <f t="shared" si="0"/>
        <v>5.1141734347591701E-3</v>
      </c>
      <c r="D41" s="28">
        <v>1</v>
      </c>
      <c r="E41" s="46">
        <v>48229</v>
      </c>
      <c r="F41" s="47">
        <v>246.651470585</v>
      </c>
      <c r="G41" s="47">
        <v>69.889957740900002</v>
      </c>
      <c r="H41" s="48">
        <f t="shared" si="1"/>
        <v>1.4491272417197123E-3</v>
      </c>
      <c r="I41" s="47"/>
      <c r="J41" s="47">
        <v>0.23654185090800001</v>
      </c>
      <c r="K41" s="47">
        <v>4.6481718627399999</v>
      </c>
      <c r="L41" s="47">
        <v>41.333875806499996</v>
      </c>
      <c r="M41" s="47">
        <v>16.244252445000001</v>
      </c>
      <c r="N41" s="47">
        <v>5.7876995533200004</v>
      </c>
      <c r="O41" s="47">
        <v>10.456552891599999</v>
      </c>
      <c r="P41" s="47">
        <v>1.34865079306</v>
      </c>
      <c r="Q41" s="47">
        <v>6.0784649826799999</v>
      </c>
      <c r="R41" s="47">
        <v>17.168840080300001</v>
      </c>
      <c r="S41" s="47">
        <v>14.995868675700001</v>
      </c>
      <c r="T41" s="47">
        <v>0.34523433891299998</v>
      </c>
      <c r="U41" s="47">
        <v>1.82773706563</v>
      </c>
      <c r="V41" s="47">
        <v>11.875935267499999</v>
      </c>
      <c r="W41" s="47">
        <v>0.74140140167299995</v>
      </c>
      <c r="X41" s="47">
        <v>2.6544290879900001</v>
      </c>
      <c r="Y41" s="47">
        <v>0.51188381551200002</v>
      </c>
      <c r="Z41" s="47">
        <v>0.65940306465599996</v>
      </c>
      <c r="AA41" s="47">
        <v>1.1048768714599999</v>
      </c>
      <c r="AB41" s="47">
        <v>0.37826533636600002</v>
      </c>
      <c r="AC41" s="47">
        <v>0.271262438557</v>
      </c>
      <c r="AD41" s="47">
        <v>0.194537933276</v>
      </c>
      <c r="AE41" s="47">
        <v>0.92821254747600002</v>
      </c>
      <c r="AF41" s="47">
        <v>0.11133419761299999</v>
      </c>
      <c r="AG41" s="47">
        <v>1.1724268921000001</v>
      </c>
      <c r="AH41" s="47">
        <v>0.51127220034700005</v>
      </c>
      <c r="AI41" s="47">
        <v>5.2910585684600004</v>
      </c>
      <c r="AJ41" s="47">
        <v>7.52466675288</v>
      </c>
      <c r="AK41" s="47">
        <v>5.41846874237</v>
      </c>
      <c r="AL41" s="47">
        <v>7.3099851349999996E-3</v>
      </c>
      <c r="AM41" s="47">
        <v>2.0162226774000001</v>
      </c>
      <c r="AN41" s="47">
        <v>3.3949360798399999</v>
      </c>
      <c r="AO41" s="47" t="s">
        <v>4103</v>
      </c>
      <c r="AP41" s="47">
        <v>2.3727694420999999E-2</v>
      </c>
      <c r="AQ41" s="47">
        <v>2.07005363696</v>
      </c>
      <c r="AR41" s="47" t="s">
        <v>4103</v>
      </c>
      <c r="AS41" s="47">
        <v>1.241667913E-2</v>
      </c>
      <c r="AT41" s="47">
        <v>1.4012638266299999</v>
      </c>
      <c r="AU41" s="47">
        <v>2.5966285943099998</v>
      </c>
      <c r="AV41" s="47">
        <v>0.32182483752800001</v>
      </c>
      <c r="AW41" s="47" t="s">
        <v>4103</v>
      </c>
      <c r="AX41" s="47" t="s">
        <v>4103</v>
      </c>
      <c r="AY41" s="47" t="s">
        <v>4103</v>
      </c>
      <c r="AZ41" s="47">
        <v>2.2748037567899999</v>
      </c>
      <c r="BA41" s="47">
        <v>3.4355593092499999</v>
      </c>
      <c r="BB41" s="47">
        <v>0.101733110635</v>
      </c>
      <c r="BC41" s="47">
        <v>1.882112388E-3</v>
      </c>
      <c r="BD41" s="47">
        <v>3.7005836666999997E-2</v>
      </c>
      <c r="BE41" s="47">
        <v>1.89519358857</v>
      </c>
      <c r="BF41" s="47">
        <v>6.1470715884E-2</v>
      </c>
      <c r="BG41" s="47">
        <v>1.3382739451100001</v>
      </c>
      <c r="BH41" s="47" t="s">
        <v>4103</v>
      </c>
      <c r="BI41" s="47">
        <v>7.1594974640999995E-2</v>
      </c>
      <c r="BJ41" s="47">
        <v>41.805957743900002</v>
      </c>
      <c r="BK41" s="47">
        <v>15.1576909859</v>
      </c>
      <c r="BL41" s="47">
        <v>9.1333587252699999</v>
      </c>
      <c r="BM41" s="47">
        <v>0.16081110085299999</v>
      </c>
      <c r="BN41" s="47">
        <v>1.65055939324</v>
      </c>
      <c r="BO41" s="47">
        <v>0.145728635361</v>
      </c>
      <c r="BP41" s="47">
        <v>1.17832000257</v>
      </c>
      <c r="BQ41" s="47">
        <v>0.60204157556799998</v>
      </c>
      <c r="BR41" s="47">
        <v>7.7999993323999997E-2</v>
      </c>
      <c r="BS41" s="47">
        <v>2.2088715597199999</v>
      </c>
      <c r="BT41" s="47">
        <v>26.648266757999998</v>
      </c>
      <c r="BU41" s="47">
        <v>2.9541680587600001</v>
      </c>
      <c r="BV41" s="47">
        <v>23.530098663</v>
      </c>
      <c r="BW41" s="47">
        <v>0.16400003624000001</v>
      </c>
    </row>
    <row r="42" spans="1:75" x14ac:dyDescent="0.3">
      <c r="A42" s="43" t="s">
        <v>4148</v>
      </c>
      <c r="B42" s="44" t="s">
        <v>4149</v>
      </c>
      <c r="C42" s="45">
        <f t="shared" si="0"/>
        <v>7.380303667055838E-3</v>
      </c>
      <c r="D42" s="28">
        <v>4</v>
      </c>
      <c r="E42" s="46">
        <v>788</v>
      </c>
      <c r="F42" s="47">
        <v>5.8156792896400002</v>
      </c>
      <c r="G42" s="47">
        <v>0.96102179919099995</v>
      </c>
      <c r="H42" s="48">
        <f t="shared" si="1"/>
        <v>1.2195708111560912E-3</v>
      </c>
      <c r="I42" s="47"/>
      <c r="J42" s="47">
        <v>1.6853739223999999E-2</v>
      </c>
      <c r="K42" s="47">
        <v>0.107449379241</v>
      </c>
      <c r="L42" s="47">
        <v>0.289126886827</v>
      </c>
      <c r="M42" s="47">
        <v>0.37290967151400001</v>
      </c>
      <c r="N42" s="47">
        <v>0.12859246057000001</v>
      </c>
      <c r="O42" s="47">
        <v>0.244317210944</v>
      </c>
      <c r="P42" s="47">
        <v>2.9996559528999999E-2</v>
      </c>
      <c r="Q42" s="47">
        <v>0.14468556285500001</v>
      </c>
      <c r="R42" s="47">
        <v>0.146951025795</v>
      </c>
      <c r="S42" s="47">
        <v>8.6697998521999997E-2</v>
      </c>
      <c r="T42" s="47">
        <v>5.0237515628000003E-2</v>
      </c>
      <c r="U42" s="47">
        <v>1.0015511645000001E-2</v>
      </c>
      <c r="V42" s="47">
        <v>0.248815202731</v>
      </c>
      <c r="W42" s="47">
        <v>2.8513418100999999E-2</v>
      </c>
      <c r="X42" s="47">
        <v>9.7998342207999994E-2</v>
      </c>
      <c r="Y42" s="47">
        <v>2.6448075533999998E-2</v>
      </c>
      <c r="Z42" s="47">
        <v>3.8269289230000003E-2</v>
      </c>
      <c r="AA42" s="47">
        <v>1.4385516893E-2</v>
      </c>
      <c r="AB42" s="47">
        <v>1.8895460550999998E-2</v>
      </c>
      <c r="AC42" s="47">
        <v>6.6304597780000004E-3</v>
      </c>
      <c r="AD42" s="47">
        <v>9.1583797949999993E-3</v>
      </c>
      <c r="AE42" s="47">
        <v>6.3691134632000004E-2</v>
      </c>
      <c r="AF42" s="47">
        <v>7.2087418509999999E-3</v>
      </c>
      <c r="AG42" s="47">
        <v>1.011743935E-2</v>
      </c>
      <c r="AH42" s="47">
        <v>2.9713829050000001E-3</v>
      </c>
      <c r="AI42" s="47">
        <v>2.2525904111999999E-2</v>
      </c>
      <c r="AJ42" s="47">
        <v>7.4995751102999997E-2</v>
      </c>
      <c r="AK42" s="47">
        <v>4.4513657470000002E-2</v>
      </c>
      <c r="AL42" s="47">
        <v>2.4880216799999999E-4</v>
      </c>
      <c r="AM42" s="47">
        <v>1.2949318648999999E-2</v>
      </c>
      <c r="AN42" s="47">
        <v>3.1315536653999998E-2</v>
      </c>
      <c r="AO42" s="47" t="s">
        <v>4103</v>
      </c>
      <c r="AP42" s="47">
        <v>4.42720641E-4</v>
      </c>
      <c r="AQ42" s="47">
        <v>2.5666529859999999E-2</v>
      </c>
      <c r="AR42" s="47" t="s">
        <v>4103</v>
      </c>
      <c r="AS42" s="47">
        <v>4.3728431310000003E-3</v>
      </c>
      <c r="AT42" s="47">
        <v>3.0454945349999998E-2</v>
      </c>
      <c r="AU42" s="47">
        <v>6.8403818909999999E-3</v>
      </c>
      <c r="AV42" s="47">
        <v>1.466912095E-3</v>
      </c>
      <c r="AW42" s="47" t="s">
        <v>4103</v>
      </c>
      <c r="AX42" s="47" t="s">
        <v>4103</v>
      </c>
      <c r="AY42" s="47" t="s">
        <v>4103</v>
      </c>
      <c r="AZ42" s="47">
        <v>5.3734697959999999E-3</v>
      </c>
      <c r="BA42" s="47">
        <v>0.163750509323</v>
      </c>
      <c r="BB42" s="47">
        <v>3.4386602577999997E-2</v>
      </c>
      <c r="BC42" s="47">
        <v>1.44518142E-4</v>
      </c>
      <c r="BD42" s="47">
        <v>6.7839748149999997E-3</v>
      </c>
      <c r="BE42" s="47">
        <v>6.1545251390999998E-2</v>
      </c>
      <c r="BF42" s="47">
        <v>9.9069344800000007E-3</v>
      </c>
      <c r="BG42" s="47">
        <v>5.0983227918000001E-2</v>
      </c>
      <c r="BH42" s="47" t="s">
        <v>4103</v>
      </c>
      <c r="BI42" s="47">
        <v>6.3234663520000001E-3</v>
      </c>
      <c r="BJ42" s="47">
        <v>0.66597495659200001</v>
      </c>
      <c r="BK42" s="47">
        <v>0.54755634633700001</v>
      </c>
      <c r="BL42" s="47">
        <v>0.22534246604899999</v>
      </c>
      <c r="BM42" s="47">
        <v>2.9002149022E-2</v>
      </c>
      <c r="BN42" s="47">
        <v>5.9437784043E-2</v>
      </c>
      <c r="BO42" s="47">
        <v>4.6528636441999997E-2</v>
      </c>
      <c r="BP42" s="47">
        <v>5.4653734051999997E-2</v>
      </c>
      <c r="BQ42" s="47">
        <v>3.2530048302E-2</v>
      </c>
      <c r="BR42" s="47" t="s">
        <v>4103</v>
      </c>
      <c r="BS42" s="47">
        <v>0.100061528427</v>
      </c>
      <c r="BT42" s="47">
        <v>0.118418610254</v>
      </c>
      <c r="BU42" s="47">
        <v>5.8531852484000002E-2</v>
      </c>
      <c r="BV42" s="47">
        <v>5.9886757770999999E-2</v>
      </c>
      <c r="BW42" s="47" t="s">
        <v>4103</v>
      </c>
    </row>
    <row r="43" spans="1:75" x14ac:dyDescent="0.3">
      <c r="A43" s="43" t="s">
        <v>4150</v>
      </c>
      <c r="B43" s="44" t="s">
        <v>4151</v>
      </c>
      <c r="C43" s="45">
        <f t="shared" si="0"/>
        <v>7.5381517455844153E-3</v>
      </c>
      <c r="D43" s="28">
        <v>5</v>
      </c>
      <c r="E43" s="46">
        <v>4620</v>
      </c>
      <c r="F43" s="47">
        <v>34.826261064599997</v>
      </c>
      <c r="G43" s="47">
        <v>5.74890396181</v>
      </c>
      <c r="H43" s="48">
        <f t="shared" si="1"/>
        <v>1.2443515068852815E-3</v>
      </c>
      <c r="I43" s="47"/>
      <c r="J43" s="47">
        <v>0.121329180717</v>
      </c>
      <c r="K43" s="47">
        <v>0.51300989777399997</v>
      </c>
      <c r="L43" s="47">
        <v>2.1960917439299998</v>
      </c>
      <c r="M43" s="47">
        <v>2.2226764443699998</v>
      </c>
      <c r="N43" s="47">
        <v>0.87967658644900004</v>
      </c>
      <c r="O43" s="47">
        <v>1.34299985792</v>
      </c>
      <c r="P43" s="47">
        <v>0.18856061804900001</v>
      </c>
      <c r="Q43" s="47">
        <v>0.50723607696700002</v>
      </c>
      <c r="R43" s="47">
        <v>0.97920536339200004</v>
      </c>
      <c r="S43" s="47">
        <v>0.62451102617400001</v>
      </c>
      <c r="T43" s="47">
        <v>0.28649027013799999</v>
      </c>
      <c r="U43" s="47">
        <v>6.820406708E-2</v>
      </c>
      <c r="V43" s="47">
        <v>1.1473569869</v>
      </c>
      <c r="W43" s="47">
        <v>0.124564737201</v>
      </c>
      <c r="X43" s="47">
        <v>0.56373501811399995</v>
      </c>
      <c r="Y43" s="47">
        <v>0.13013530796799999</v>
      </c>
      <c r="Z43" s="47">
        <v>0.183617123007</v>
      </c>
      <c r="AA43" s="47">
        <v>0.18365884511200001</v>
      </c>
      <c r="AB43" s="47">
        <v>6.6323742025999999E-2</v>
      </c>
      <c r="AC43" s="47">
        <v>4.3322081685E-2</v>
      </c>
      <c r="AD43" s="47">
        <v>3.3150302037999999E-2</v>
      </c>
      <c r="AE43" s="47">
        <v>0.13389460694800001</v>
      </c>
      <c r="AF43" s="47">
        <v>3.7728341907000001E-2</v>
      </c>
      <c r="AG43" s="47">
        <v>6.3518896431000005E-2</v>
      </c>
      <c r="AH43" s="47">
        <v>2.3729306935999998E-2</v>
      </c>
      <c r="AI43" s="47">
        <v>0.123713695645</v>
      </c>
      <c r="AJ43" s="47">
        <v>0.35259321703699997</v>
      </c>
      <c r="AK43" s="47">
        <v>0.21977836507599999</v>
      </c>
      <c r="AL43" s="47">
        <v>8.7552324100000003E-4</v>
      </c>
      <c r="AM43" s="47">
        <v>7.0195685672999997E-2</v>
      </c>
      <c r="AN43" s="47">
        <v>0.148707156162</v>
      </c>
      <c r="AO43" s="47" t="s">
        <v>4103</v>
      </c>
      <c r="AP43" s="47">
        <v>1.948141115E-3</v>
      </c>
      <c r="AQ43" s="47">
        <v>0.123267249991</v>
      </c>
      <c r="AR43" s="47" t="s">
        <v>4103</v>
      </c>
      <c r="AS43" s="47">
        <v>7.5994608550000002E-3</v>
      </c>
      <c r="AT43" s="47">
        <v>8.2700557960000004E-2</v>
      </c>
      <c r="AU43" s="47">
        <v>3.2024044538E-2</v>
      </c>
      <c r="AV43" s="47">
        <v>6.8721525610000002E-3</v>
      </c>
      <c r="AW43" s="47" t="s">
        <v>4103</v>
      </c>
      <c r="AX43" s="47" t="s">
        <v>4103</v>
      </c>
      <c r="AY43" s="47" t="s">
        <v>4103</v>
      </c>
      <c r="AZ43" s="47">
        <v>2.5151891977000001E-2</v>
      </c>
      <c r="BA43" s="47">
        <v>0.85176047839799995</v>
      </c>
      <c r="BB43" s="47">
        <v>0.15388800567800001</v>
      </c>
      <c r="BC43" s="47">
        <v>5.6993466899999995E-4</v>
      </c>
      <c r="BD43" s="47">
        <v>2.8371623568999998E-2</v>
      </c>
      <c r="BE43" s="47">
        <v>0.29562888972099999</v>
      </c>
      <c r="BF43" s="47">
        <v>5.2297345704999998E-2</v>
      </c>
      <c r="BG43" s="47">
        <v>0.321004679056</v>
      </c>
      <c r="BH43" s="47" t="s">
        <v>4103</v>
      </c>
      <c r="BI43" s="47">
        <v>2.2759280685000001E-2</v>
      </c>
      <c r="BJ43" s="47">
        <v>3.4544373647</v>
      </c>
      <c r="BK43" s="47">
        <v>2.5458688495900001</v>
      </c>
      <c r="BL43" s="47">
        <v>1.2325314724200001</v>
      </c>
      <c r="BM43" s="47">
        <v>8.2026789017999993E-2</v>
      </c>
      <c r="BN43" s="47">
        <v>0.145726194398</v>
      </c>
      <c r="BO43" s="47">
        <v>0.19854280096400001</v>
      </c>
      <c r="BP43" s="47">
        <v>0.33267817672200001</v>
      </c>
      <c r="BQ43" s="47">
        <v>0.15305779074799999</v>
      </c>
      <c r="BR43" s="47" t="s">
        <v>4103</v>
      </c>
      <c r="BS43" s="47">
        <v>0.40130562531800001</v>
      </c>
      <c r="BT43" s="47">
        <v>0.90856851510500003</v>
      </c>
      <c r="BU43" s="47">
        <v>0.44285165768899998</v>
      </c>
      <c r="BV43" s="47">
        <v>0.46571685741699997</v>
      </c>
      <c r="BW43" s="47" t="s">
        <v>4103</v>
      </c>
    </row>
    <row r="44" spans="1:75" x14ac:dyDescent="0.3">
      <c r="A44" s="43" t="s">
        <v>1335</v>
      </c>
      <c r="B44" s="44" t="s">
        <v>4152</v>
      </c>
      <c r="C44" s="45">
        <f t="shared" si="0"/>
        <v>4.7557721446339438E-3</v>
      </c>
      <c r="D44" s="28">
        <v>1</v>
      </c>
      <c r="E44" s="46">
        <v>4808</v>
      </c>
      <c r="F44" s="47">
        <v>22.8657524714</v>
      </c>
      <c r="G44" s="47">
        <v>6.6825430477400003</v>
      </c>
      <c r="H44" s="48">
        <f t="shared" si="1"/>
        <v>1.3898800016098171E-3</v>
      </c>
      <c r="I44" s="47"/>
      <c r="J44" s="47">
        <v>5.2219776879999999E-2</v>
      </c>
      <c r="K44" s="47">
        <v>0.488224043951</v>
      </c>
      <c r="L44" s="47">
        <v>3.7576740539200002</v>
      </c>
      <c r="M44" s="47">
        <v>1.5458673249899999</v>
      </c>
      <c r="N44" s="47">
        <v>0.72057241299800001</v>
      </c>
      <c r="O44" s="47">
        <v>0.82529491199500005</v>
      </c>
      <c r="P44" s="47">
        <v>0.248770815472</v>
      </c>
      <c r="Q44" s="47">
        <v>0.58978703252200004</v>
      </c>
      <c r="R44" s="47">
        <v>1.4749700424700001</v>
      </c>
      <c r="S44" s="47">
        <v>1.05884918923</v>
      </c>
      <c r="T44" s="47">
        <v>4.5698837168000002E-2</v>
      </c>
      <c r="U44" s="47">
        <v>0.37042201606500003</v>
      </c>
      <c r="V44" s="47">
        <v>1.7207569095599999</v>
      </c>
      <c r="W44" s="47">
        <v>8.3879118045000006E-2</v>
      </c>
      <c r="X44" s="47">
        <v>0.35686469541900001</v>
      </c>
      <c r="Y44" s="47">
        <v>6.1910103931E-2</v>
      </c>
      <c r="Z44" s="47">
        <v>9.8917876269999996E-2</v>
      </c>
      <c r="AA44" s="47">
        <v>0.154235018886</v>
      </c>
      <c r="AB44" s="47">
        <v>4.1801696333000002E-2</v>
      </c>
      <c r="AC44" s="47">
        <v>1.8713165709000001E-2</v>
      </c>
      <c r="AD44" s="47">
        <v>4.6224125050000004E-3</v>
      </c>
      <c r="AE44" s="47">
        <v>7.2216527729999994E-2</v>
      </c>
      <c r="AF44" s="47">
        <v>7.2031156259999996E-3</v>
      </c>
      <c r="AG44" s="47">
        <v>9.1290674436000002E-2</v>
      </c>
      <c r="AH44" s="47">
        <v>9.2801195379000001E-2</v>
      </c>
      <c r="AI44" s="47">
        <v>0.99316600470799998</v>
      </c>
      <c r="AJ44" s="47">
        <v>0.79120438567399998</v>
      </c>
      <c r="AK44" s="47">
        <v>0.61894386552000002</v>
      </c>
      <c r="AL44" s="47">
        <v>3.8658882100000002E-4</v>
      </c>
      <c r="AM44" s="47">
        <v>0.324831322358</v>
      </c>
      <c r="AN44" s="47">
        <v>0.293725954342</v>
      </c>
      <c r="AO44" s="47" t="s">
        <v>4103</v>
      </c>
      <c r="AP44" s="47">
        <v>2.1698771709999999E-3</v>
      </c>
      <c r="AQ44" s="47">
        <v>0.16932268587999999</v>
      </c>
      <c r="AR44" s="47" t="s">
        <v>4103</v>
      </c>
      <c r="AS44" s="47">
        <v>7.6795710200000002E-4</v>
      </c>
      <c r="AT44" s="47">
        <v>9.8258725658000007E-2</v>
      </c>
      <c r="AU44" s="47">
        <v>0.212226207492</v>
      </c>
      <c r="AV44" s="47">
        <v>4.2776394283000001E-2</v>
      </c>
      <c r="AW44" s="47" t="s">
        <v>4103</v>
      </c>
      <c r="AX44" s="47" t="s">
        <v>4103</v>
      </c>
      <c r="AY44" s="47" t="s">
        <v>4103</v>
      </c>
      <c r="AZ44" s="47">
        <v>0.16944981320899999</v>
      </c>
      <c r="BA44" s="47">
        <v>0.29407378689699998</v>
      </c>
      <c r="BB44" s="47">
        <v>1.5901362725E-2</v>
      </c>
      <c r="BC44" s="47">
        <v>6.9284019999999997E-5</v>
      </c>
      <c r="BD44" s="47">
        <v>8.0185258789999998E-3</v>
      </c>
      <c r="BE44" s="47">
        <v>0.109412021523</v>
      </c>
      <c r="BF44" s="47">
        <v>1.9188884257000001E-2</v>
      </c>
      <c r="BG44" s="47">
        <v>0.14148370849399999</v>
      </c>
      <c r="BH44" s="47" t="s">
        <v>4103</v>
      </c>
      <c r="BI44" s="47">
        <v>3.5012063560000001E-3</v>
      </c>
      <c r="BJ44" s="47">
        <v>2.3487173266000001</v>
      </c>
      <c r="BK44" s="47">
        <v>1.53851826742</v>
      </c>
      <c r="BL44" s="47">
        <v>0.71863703982600002</v>
      </c>
      <c r="BM44" s="47">
        <v>1.9295127424999999E-2</v>
      </c>
      <c r="BN44" s="47">
        <v>0.103020637951</v>
      </c>
      <c r="BO44" s="47">
        <v>1.7626694920000002E-2</v>
      </c>
      <c r="BP44" s="47">
        <v>0.12859476811100001</v>
      </c>
      <c r="BQ44" s="47">
        <v>1.3780766857E-2</v>
      </c>
      <c r="BR44" s="47" t="s">
        <v>4103</v>
      </c>
      <c r="BS44" s="47">
        <v>0.53756323233299996</v>
      </c>
      <c r="BT44" s="47">
        <v>0.81019905917500001</v>
      </c>
      <c r="BU44" s="47">
        <v>0.36976752579299998</v>
      </c>
      <c r="BV44" s="47">
        <v>0.44043153338199997</v>
      </c>
      <c r="BW44" s="47" t="s">
        <v>4103</v>
      </c>
    </row>
    <row r="45" spans="1:75" x14ac:dyDescent="0.3">
      <c r="A45" s="43" t="s">
        <v>4153</v>
      </c>
      <c r="B45" s="44" t="s">
        <v>4154</v>
      </c>
      <c r="C45" s="45">
        <f t="shared" si="0"/>
        <v>1.2545169699497842E-2</v>
      </c>
      <c r="D45" s="28">
        <v>5</v>
      </c>
      <c r="E45" s="46">
        <v>22702</v>
      </c>
      <c r="F45" s="47">
        <v>284.80044251800001</v>
      </c>
      <c r="G45" s="47">
        <v>41.530852140699999</v>
      </c>
      <c r="H45" s="48">
        <f t="shared" si="1"/>
        <v>1.8293917778477668E-3</v>
      </c>
      <c r="I45" s="47"/>
      <c r="J45" s="47">
        <v>0.84238024330100003</v>
      </c>
      <c r="K45" s="47">
        <v>1.72247528463</v>
      </c>
      <c r="L45" s="47">
        <v>16.622032586900001</v>
      </c>
      <c r="M45" s="47">
        <v>17.6442929627</v>
      </c>
      <c r="N45" s="47">
        <v>6.01527970289</v>
      </c>
      <c r="O45" s="47">
        <v>11.629013259800001</v>
      </c>
      <c r="P45" s="47">
        <v>1.1922499934099999</v>
      </c>
      <c r="Q45" s="47">
        <v>3.5074210697399999</v>
      </c>
      <c r="R45" s="47">
        <v>6.9198271623199998</v>
      </c>
      <c r="S45" s="47">
        <v>3.3590118196400001</v>
      </c>
      <c r="T45" s="47">
        <v>2.6755840721099999</v>
      </c>
      <c r="U45" s="47">
        <v>0.88523127056399997</v>
      </c>
      <c r="V45" s="47">
        <v>16.6724093588</v>
      </c>
      <c r="W45" s="47">
        <v>1.44291226912</v>
      </c>
      <c r="X45" s="47">
        <v>10.195922509300001</v>
      </c>
      <c r="Y45" s="47">
        <v>4.1692630552400001</v>
      </c>
      <c r="Z45" s="47">
        <v>0.97386771879300005</v>
      </c>
      <c r="AA45" s="47">
        <v>3.5154878869099999</v>
      </c>
      <c r="AB45" s="47">
        <v>1.5373038483599999</v>
      </c>
      <c r="AC45" s="47">
        <v>0.54126123714399998</v>
      </c>
      <c r="AD45" s="47">
        <v>0.40954169879899999</v>
      </c>
      <c r="AE45" s="47">
        <v>1.59136623001</v>
      </c>
      <c r="AF45" s="47">
        <v>0.148021123171</v>
      </c>
      <c r="AG45" s="47">
        <v>0.52820094585400001</v>
      </c>
      <c r="AH45" s="47">
        <v>0.64178735265099995</v>
      </c>
      <c r="AI45" s="47">
        <v>1.17339599276</v>
      </c>
      <c r="AJ45" s="47">
        <v>5.8483623121399999</v>
      </c>
      <c r="AK45" s="47">
        <v>4.1575161057100001</v>
      </c>
      <c r="AL45" s="47">
        <v>9.5821890510000007E-3</v>
      </c>
      <c r="AM45" s="47">
        <v>0.46811919699900001</v>
      </c>
      <c r="AN45" s="47">
        <v>3.67981471966</v>
      </c>
      <c r="AO45" s="47" t="s">
        <v>4103</v>
      </c>
      <c r="AP45" s="47">
        <v>2.2532508566999999E-2</v>
      </c>
      <c r="AQ45" s="47">
        <v>1.56744414442</v>
      </c>
      <c r="AR45" s="47" t="s">
        <v>4103</v>
      </c>
      <c r="AS45" s="47">
        <v>0.10086955344699999</v>
      </c>
      <c r="AT45" s="47">
        <v>0.49594958279899998</v>
      </c>
      <c r="AU45" s="47">
        <v>0.298291987993</v>
      </c>
      <c r="AV45" s="47">
        <v>2.5661428965999999E-2</v>
      </c>
      <c r="AW45" s="47" t="s">
        <v>4103</v>
      </c>
      <c r="AX45" s="47" t="s">
        <v>4103</v>
      </c>
      <c r="AY45" s="47" t="s">
        <v>4103</v>
      </c>
      <c r="AZ45" s="47">
        <v>0.27263055902700001</v>
      </c>
      <c r="BA45" s="47">
        <v>6.2505288596300002</v>
      </c>
      <c r="BB45" s="47">
        <v>1.1369368553400001</v>
      </c>
      <c r="BC45" s="47">
        <v>8.0534224600000001E-4</v>
      </c>
      <c r="BD45" s="47">
        <v>0.16152327844299999</v>
      </c>
      <c r="BE45" s="47">
        <v>2.8978740377599999</v>
      </c>
      <c r="BF45" s="47">
        <v>0.27773140049400002</v>
      </c>
      <c r="BG45" s="47">
        <v>1.7756579453400001</v>
      </c>
      <c r="BH45" s="47" t="s">
        <v>4103</v>
      </c>
      <c r="BI45" s="47">
        <v>8.5744064206999995E-2</v>
      </c>
      <c r="BJ45" s="47">
        <v>31.404264892899999</v>
      </c>
      <c r="BK45" s="47">
        <v>24.612677570799999</v>
      </c>
      <c r="BL45" s="47">
        <v>5.4519528677200002</v>
      </c>
      <c r="BM45" s="47">
        <v>0.905577923374</v>
      </c>
      <c r="BN45" s="47">
        <v>2.64287083388</v>
      </c>
      <c r="BO45" s="47">
        <v>2.6879320603200001</v>
      </c>
      <c r="BP45" s="47">
        <v>3.6281067864700001</v>
      </c>
      <c r="BQ45" s="47">
        <v>2.6549594379700001</v>
      </c>
      <c r="BR45" s="47" t="s">
        <v>4103</v>
      </c>
      <c r="BS45" s="47">
        <v>6.6412776611100002</v>
      </c>
      <c r="BT45" s="47">
        <v>6.7915873220499998</v>
      </c>
      <c r="BU45" s="47">
        <v>4.1039508721800004</v>
      </c>
      <c r="BV45" s="47">
        <v>2.6876364498699998</v>
      </c>
      <c r="BW45" s="47" t="s">
        <v>4103</v>
      </c>
    </row>
    <row r="46" spans="1:75" x14ac:dyDescent="0.3">
      <c r="A46" s="43" t="s">
        <v>1349</v>
      </c>
      <c r="B46" s="44" t="s">
        <v>4155</v>
      </c>
      <c r="C46" s="45">
        <f t="shared" si="0"/>
        <v>1.2756697249575472E-2</v>
      </c>
      <c r="D46" s="28">
        <v>1</v>
      </c>
      <c r="E46" s="46">
        <v>4240</v>
      </c>
      <c r="F46" s="47">
        <v>54.088396338199999</v>
      </c>
      <c r="G46" s="47">
        <v>25.602597123700001</v>
      </c>
      <c r="H46" s="48">
        <f t="shared" si="1"/>
        <v>6.038348378231132E-3</v>
      </c>
      <c r="I46" s="47"/>
      <c r="J46" s="47">
        <v>0.16879012930199999</v>
      </c>
      <c r="K46" s="47">
        <v>1.0923914401099999</v>
      </c>
      <c r="L46" s="47">
        <v>14.471918585899999</v>
      </c>
      <c r="M46" s="47">
        <v>7.5144077335199997</v>
      </c>
      <c r="N46" s="47">
        <v>4.4699138433999996</v>
      </c>
      <c r="O46" s="47">
        <v>3.04449389012</v>
      </c>
      <c r="P46" s="47">
        <v>0.38038999777100002</v>
      </c>
      <c r="Q46" s="47">
        <v>1.9746992371100001</v>
      </c>
      <c r="R46" s="47">
        <v>2.25158683089</v>
      </c>
      <c r="S46" s="47">
        <v>2.1365359424300001</v>
      </c>
      <c r="T46" s="47">
        <v>5.6848228894999998E-2</v>
      </c>
      <c r="U46" s="47">
        <v>5.8202659564000003E-2</v>
      </c>
      <c r="V46" s="47">
        <v>2.2266567982800001</v>
      </c>
      <c r="W46" s="47">
        <v>0.19108509097000001</v>
      </c>
      <c r="X46" s="47">
        <v>0.98064227684500005</v>
      </c>
      <c r="Y46" s="47">
        <v>0.318805676697</v>
      </c>
      <c r="Z46" s="47">
        <v>0.18500778641400001</v>
      </c>
      <c r="AA46" s="47">
        <v>0.299750787533</v>
      </c>
      <c r="AB46" s="47">
        <v>0.17707802620099999</v>
      </c>
      <c r="AC46" s="47">
        <v>1.2086146504999999E-2</v>
      </c>
      <c r="AD46" s="47">
        <v>2.2371080655999999E-2</v>
      </c>
      <c r="AE46" s="47">
        <v>0.181164666221</v>
      </c>
      <c r="AF46" s="47">
        <v>2.9245155097E-2</v>
      </c>
      <c r="AG46" s="47">
        <v>0.115201920269</v>
      </c>
      <c r="AH46" s="47">
        <v>0.14624881257899999</v>
      </c>
      <c r="AI46" s="47">
        <v>0.54861164913899996</v>
      </c>
      <c r="AJ46" s="47">
        <v>1.2470975259499999</v>
      </c>
      <c r="AK46" s="47">
        <v>0.85205807840400005</v>
      </c>
      <c r="AL46" s="47">
        <v>6.3421667799999995E-4</v>
      </c>
      <c r="AM46" s="47">
        <v>0.343131501078</v>
      </c>
      <c r="AN46" s="47">
        <v>0.50829236064799999</v>
      </c>
      <c r="AO46" s="47" t="s">
        <v>4103</v>
      </c>
      <c r="AP46" s="47">
        <v>1.0432515333000001E-2</v>
      </c>
      <c r="AQ46" s="47">
        <v>0.384191473156</v>
      </c>
      <c r="AR46" s="47" t="s">
        <v>4103</v>
      </c>
      <c r="AS46" s="47">
        <v>4.1545906E-4</v>
      </c>
      <c r="AT46" s="47">
        <v>8.2460522430000006E-3</v>
      </c>
      <c r="AU46" s="47">
        <v>0.128945897235</v>
      </c>
      <c r="AV46" s="47">
        <v>5.5445410516E-2</v>
      </c>
      <c r="AW46" s="47" t="s">
        <v>4103</v>
      </c>
      <c r="AX46" s="47" t="s">
        <v>4103</v>
      </c>
      <c r="AY46" s="47" t="s">
        <v>4103</v>
      </c>
      <c r="AZ46" s="47">
        <v>7.3500486719000002E-2</v>
      </c>
      <c r="BA46" s="47">
        <v>9.7408790218000002E-2</v>
      </c>
      <c r="BB46" s="47">
        <v>6.2690405800000005E-4</v>
      </c>
      <c r="BC46" s="47">
        <v>2.2625704E-5</v>
      </c>
      <c r="BD46" s="47">
        <v>2.3307517472000001E-2</v>
      </c>
      <c r="BE46" s="47">
        <v>2.6064179441E-2</v>
      </c>
      <c r="BF46" s="47">
        <v>7.8324576240000002E-3</v>
      </c>
      <c r="BG46" s="47">
        <v>3.9555105919000001E-2</v>
      </c>
      <c r="BH46" s="47" t="s">
        <v>4103</v>
      </c>
      <c r="BI46" s="47">
        <v>5.428318798E-3</v>
      </c>
      <c r="BJ46" s="47">
        <v>2.79178448009</v>
      </c>
      <c r="BK46" s="47">
        <v>2.0100605311100002</v>
      </c>
      <c r="BL46" s="47">
        <v>0.391095533785</v>
      </c>
      <c r="BM46" s="47">
        <v>1.3499612123E-2</v>
      </c>
      <c r="BN46" s="47">
        <v>1.1623668274600001</v>
      </c>
      <c r="BO46" s="47">
        <v>4.0090579424000003E-2</v>
      </c>
      <c r="BP46" s="47">
        <v>9.5874009787000003E-2</v>
      </c>
      <c r="BQ46" s="47">
        <v>4.1423686118E-2</v>
      </c>
      <c r="BR46" s="47" t="s">
        <v>4103</v>
      </c>
      <c r="BS46" s="47">
        <v>0.26571028240799999</v>
      </c>
      <c r="BT46" s="47">
        <v>0.78172394898599995</v>
      </c>
      <c r="BU46" s="47">
        <v>0.74033634001299997</v>
      </c>
      <c r="BV46" s="47">
        <v>4.1387608972999999E-2</v>
      </c>
      <c r="BW46" s="47" t="s">
        <v>4103</v>
      </c>
    </row>
    <row r="47" spans="1:75" x14ac:dyDescent="0.3">
      <c r="A47" s="43" t="s">
        <v>1354</v>
      </c>
      <c r="B47" s="44" t="s">
        <v>4156</v>
      </c>
      <c r="C47" s="45">
        <f t="shared" si="0"/>
        <v>8.2493920644512719E-3</v>
      </c>
      <c r="D47" s="28">
        <v>1</v>
      </c>
      <c r="E47" s="46">
        <v>11390</v>
      </c>
      <c r="F47" s="47">
        <v>93.960575614099994</v>
      </c>
      <c r="G47" s="47">
        <v>33.969411796700001</v>
      </c>
      <c r="H47" s="48">
        <f t="shared" si="1"/>
        <v>2.9823890954082531E-3</v>
      </c>
      <c r="I47" s="47"/>
      <c r="J47" s="47">
        <v>0.133739096044</v>
      </c>
      <c r="K47" s="47">
        <v>1.8010057689800001</v>
      </c>
      <c r="L47" s="47">
        <v>19.503697040199999</v>
      </c>
      <c r="M47" s="47">
        <v>9.1262691233499993</v>
      </c>
      <c r="N47" s="47">
        <v>5.4842911272599997</v>
      </c>
      <c r="O47" s="47">
        <v>3.6419779960800001</v>
      </c>
      <c r="P47" s="47">
        <v>0.84012565676600004</v>
      </c>
      <c r="Q47" s="47">
        <v>2.5645751113299999</v>
      </c>
      <c r="R47" s="47">
        <v>5.2419684286299999</v>
      </c>
      <c r="S47" s="47">
        <v>4.5647964397100003</v>
      </c>
      <c r="T47" s="47">
        <v>0.28099793321900002</v>
      </c>
      <c r="U47" s="47">
        <v>0.39617405570699998</v>
      </c>
      <c r="V47" s="47">
        <v>3.9123497450600002</v>
      </c>
      <c r="W47" s="47">
        <v>0.39551076580299999</v>
      </c>
      <c r="X47" s="47">
        <v>1.5083918807100001</v>
      </c>
      <c r="Y47" s="47">
        <v>0.45839498748899998</v>
      </c>
      <c r="Z47" s="47">
        <v>0.27657775737700002</v>
      </c>
      <c r="AA47" s="47">
        <v>0.59160480777400004</v>
      </c>
      <c r="AB47" s="47">
        <v>0.18181432807199999</v>
      </c>
      <c r="AC47" s="47">
        <v>8.3043677494999996E-2</v>
      </c>
      <c r="AD47" s="47">
        <v>9.7931668289000004E-2</v>
      </c>
      <c r="AE47" s="47">
        <v>0.40363388591799998</v>
      </c>
      <c r="AF47" s="47">
        <v>3.6099630548999999E-2</v>
      </c>
      <c r="AG47" s="47">
        <v>0.187858451146</v>
      </c>
      <c r="AH47" s="47">
        <v>0.20828641720400001</v>
      </c>
      <c r="AI47" s="47">
        <v>0.99159336794800002</v>
      </c>
      <c r="AJ47" s="47">
        <v>1.21809374486</v>
      </c>
      <c r="AK47" s="47">
        <v>1.0289133086</v>
      </c>
      <c r="AL47" s="47">
        <v>9.1623625300000003E-4</v>
      </c>
      <c r="AM47" s="47">
        <v>0.31651383963000002</v>
      </c>
      <c r="AN47" s="47">
        <v>0.71148323271400005</v>
      </c>
      <c r="AO47" s="47" t="s">
        <v>4103</v>
      </c>
      <c r="AP47" s="47">
        <v>2.7167844353999999E-2</v>
      </c>
      <c r="AQ47" s="47">
        <v>0.14884953560700001</v>
      </c>
      <c r="AR47" s="47" t="s">
        <v>4103</v>
      </c>
      <c r="AS47" s="47">
        <v>1.3163056306999999E-2</v>
      </c>
      <c r="AT47" s="47">
        <v>0.20248200804300001</v>
      </c>
      <c r="AU47" s="47">
        <v>0.32892088539800002</v>
      </c>
      <c r="AV47" s="47">
        <v>6.2760206326999995E-2</v>
      </c>
      <c r="AW47" s="47" t="s">
        <v>4103</v>
      </c>
      <c r="AX47" s="47" t="s">
        <v>4103</v>
      </c>
      <c r="AY47" s="47" t="s">
        <v>4103</v>
      </c>
      <c r="AZ47" s="47">
        <v>0.26616067907099999</v>
      </c>
      <c r="BA47" s="47">
        <v>0.40711047293500002</v>
      </c>
      <c r="BB47" s="47">
        <v>7.3564030330000004E-3</v>
      </c>
      <c r="BC47" s="47">
        <v>1.1090778E-4</v>
      </c>
      <c r="BD47" s="47">
        <v>4.0704354799000003E-2</v>
      </c>
      <c r="BE47" s="47">
        <v>0.14135263769299999</v>
      </c>
      <c r="BF47" s="47">
        <v>5.0495760910000001E-3</v>
      </c>
      <c r="BG47" s="47">
        <v>0.21253659354000001</v>
      </c>
      <c r="BH47" s="47" t="s">
        <v>4103</v>
      </c>
      <c r="BI47" s="47">
        <v>5.0754137359999996E-3</v>
      </c>
      <c r="BJ47" s="47">
        <v>7.4481939462</v>
      </c>
      <c r="BK47" s="47">
        <v>5.2957689177300002</v>
      </c>
      <c r="BL47" s="47">
        <v>0.86088138231800004</v>
      </c>
      <c r="BM47" s="47">
        <v>4.1401824853000001E-2</v>
      </c>
      <c r="BN47" s="47">
        <v>2.3023774220400002</v>
      </c>
      <c r="BO47" s="47">
        <v>4.9690299882000001E-2</v>
      </c>
      <c r="BP47" s="47">
        <v>0.24685812181299999</v>
      </c>
      <c r="BQ47" s="47">
        <v>7.9302314023999995E-2</v>
      </c>
      <c r="BR47" s="47" t="s">
        <v>4103</v>
      </c>
      <c r="BS47" s="47">
        <v>1.71525755279</v>
      </c>
      <c r="BT47" s="47">
        <v>2.1524250284700002</v>
      </c>
      <c r="BU47" s="47">
        <v>1.59980434319</v>
      </c>
      <c r="BV47" s="47">
        <v>0.55262068527999997</v>
      </c>
      <c r="BW47" s="47" t="s">
        <v>4103</v>
      </c>
    </row>
    <row r="48" spans="1:75" x14ac:dyDescent="0.3">
      <c r="A48" s="43" t="s">
        <v>1368</v>
      </c>
      <c r="B48" s="44" t="s">
        <v>4157</v>
      </c>
      <c r="C48" s="45">
        <f t="shared" si="0"/>
        <v>6.928791910257511E-3</v>
      </c>
      <c r="D48" s="28">
        <v>3</v>
      </c>
      <c r="E48" s="46">
        <v>1165</v>
      </c>
      <c r="F48" s="47">
        <v>8.0720425754500003</v>
      </c>
      <c r="G48" s="47">
        <v>2.8246455678700002</v>
      </c>
      <c r="H48" s="48">
        <f t="shared" si="1"/>
        <v>2.4245884702746782E-3</v>
      </c>
      <c r="I48" s="47"/>
      <c r="J48" s="47">
        <v>2.6981376737999999E-2</v>
      </c>
      <c r="K48" s="47">
        <v>0.16784717075700001</v>
      </c>
      <c r="L48" s="47">
        <v>1.5945035306899999</v>
      </c>
      <c r="M48" s="47">
        <v>0.58906479596000005</v>
      </c>
      <c r="N48" s="47">
        <v>0.30679011965500003</v>
      </c>
      <c r="O48" s="47">
        <v>0.28227467630500003</v>
      </c>
      <c r="P48" s="47">
        <v>5.8869826063000001E-2</v>
      </c>
      <c r="Q48" s="47">
        <v>0.387378867658</v>
      </c>
      <c r="R48" s="47">
        <v>0.64367342577999997</v>
      </c>
      <c r="S48" s="47">
        <v>0.33200853152600002</v>
      </c>
      <c r="T48" s="47">
        <v>3.674439501E-2</v>
      </c>
      <c r="U48" s="47">
        <v>0.27492049924400003</v>
      </c>
      <c r="V48" s="47">
        <v>0.297519632551</v>
      </c>
      <c r="W48" s="47">
        <v>1.5621007734000001E-2</v>
      </c>
      <c r="X48" s="47">
        <v>7.4965750582000001E-2</v>
      </c>
      <c r="Y48" s="47">
        <v>1.9573506353000002E-2</v>
      </c>
      <c r="Z48" s="47">
        <v>2.5127776593999999E-2</v>
      </c>
      <c r="AA48" s="47">
        <v>2.6929250916E-2</v>
      </c>
      <c r="AB48" s="47">
        <v>3.335216719E-3</v>
      </c>
      <c r="AC48" s="47">
        <v>1.1662932099999999E-3</v>
      </c>
      <c r="AD48" s="47">
        <v>5.0347618999999995E-7</v>
      </c>
      <c r="AE48" s="47">
        <v>3.9313776388000002E-2</v>
      </c>
      <c r="AF48" s="47">
        <v>1.339342864E-2</v>
      </c>
      <c r="AG48" s="47">
        <v>4.1095450531E-2</v>
      </c>
      <c r="AH48" s="47">
        <v>1.5002089335E-2</v>
      </c>
      <c r="AI48" s="47">
        <v>9.6961332656000002E-2</v>
      </c>
      <c r="AJ48" s="47">
        <v>0.31178208255099998</v>
      </c>
      <c r="AK48" s="47">
        <v>0.219640980289</v>
      </c>
      <c r="AL48" s="47">
        <v>1.00535068E-4</v>
      </c>
      <c r="AM48" s="47">
        <v>6.0382770821999998E-2</v>
      </c>
      <c r="AN48" s="47">
        <v>0.159157674399</v>
      </c>
      <c r="AO48" s="47" t="s">
        <v>4103</v>
      </c>
      <c r="AP48" s="47">
        <v>3.5647695440000002E-3</v>
      </c>
      <c r="AQ48" s="47">
        <v>8.8535213528000006E-2</v>
      </c>
      <c r="AR48" s="47" t="s">
        <v>4103</v>
      </c>
      <c r="AS48" s="47">
        <v>4.1119191E-5</v>
      </c>
      <c r="AT48" s="47">
        <v>4.665688271E-2</v>
      </c>
      <c r="AU48" s="47">
        <v>3.9327297817E-2</v>
      </c>
      <c r="AV48" s="47">
        <v>1.1915147636E-2</v>
      </c>
      <c r="AW48" s="47" t="s">
        <v>4103</v>
      </c>
      <c r="AX48" s="47" t="s">
        <v>4103</v>
      </c>
      <c r="AY48" s="47" t="s">
        <v>4103</v>
      </c>
      <c r="AZ48" s="47">
        <v>2.7412150180999999E-2</v>
      </c>
      <c r="BA48" s="47">
        <v>2.9167845327000001E-2</v>
      </c>
      <c r="BB48" s="47">
        <v>2.2067206799999999E-4</v>
      </c>
      <c r="BC48" s="47">
        <v>2.01819542E-4</v>
      </c>
      <c r="BD48" s="47">
        <v>7.2614206289999999E-3</v>
      </c>
      <c r="BE48" s="47">
        <v>9.262958533E-3</v>
      </c>
      <c r="BF48" s="47">
        <v>8.9194952100000004E-4</v>
      </c>
      <c r="BG48" s="47">
        <v>1.1329025034E-2</v>
      </c>
      <c r="BH48" s="47" t="s">
        <v>4103</v>
      </c>
      <c r="BI48" s="47">
        <v>1.003658971E-3</v>
      </c>
      <c r="BJ48" s="47">
        <v>0.37519226292899999</v>
      </c>
      <c r="BK48" s="47">
        <v>0.295031927483</v>
      </c>
      <c r="BL48" s="47">
        <v>7.6133746985E-2</v>
      </c>
      <c r="BM48" s="47">
        <v>3.4456450390000001E-3</v>
      </c>
      <c r="BN48" s="47">
        <v>4.1574855845000001E-2</v>
      </c>
      <c r="BO48" s="47">
        <v>3.9778689219999996E-3</v>
      </c>
      <c r="BP48" s="47">
        <v>1.5086438116E-2</v>
      </c>
      <c r="BQ48" s="47">
        <v>7.9989392140000001E-3</v>
      </c>
      <c r="BR48" s="47" t="s">
        <v>4103</v>
      </c>
      <c r="BS48" s="47">
        <v>0.14681443336200001</v>
      </c>
      <c r="BT48" s="47">
        <v>8.0160335447000006E-2</v>
      </c>
      <c r="BU48" s="47">
        <v>5.4400308771000001E-2</v>
      </c>
      <c r="BV48" s="47">
        <v>2.5760026676000001E-2</v>
      </c>
      <c r="BW48" s="47" t="s">
        <v>4103</v>
      </c>
    </row>
    <row r="49" spans="1:75" ht="20.399999999999999" x14ac:dyDescent="0.3">
      <c r="A49" s="43" t="s">
        <v>1372</v>
      </c>
      <c r="B49" s="44" t="s">
        <v>4158</v>
      </c>
      <c r="C49" s="45">
        <f t="shared" si="0"/>
        <v>1.0520486510386038E-2</v>
      </c>
      <c r="D49" s="28">
        <v>1</v>
      </c>
      <c r="E49" s="46">
        <v>10543</v>
      </c>
      <c r="F49" s="47">
        <v>110.91748927899999</v>
      </c>
      <c r="G49" s="47">
        <v>50.750573283900003</v>
      </c>
      <c r="H49" s="48">
        <f t="shared" si="1"/>
        <v>4.81367478743242E-3</v>
      </c>
      <c r="I49" s="47"/>
      <c r="J49" s="47">
        <v>0.29076388113899998</v>
      </c>
      <c r="K49" s="47">
        <v>1.7318716653399999</v>
      </c>
      <c r="L49" s="47">
        <v>33.636861675200002</v>
      </c>
      <c r="M49" s="47">
        <v>9.7037994408199992</v>
      </c>
      <c r="N49" s="47">
        <v>6.7552537407199997</v>
      </c>
      <c r="O49" s="47">
        <v>2.9485457000999999</v>
      </c>
      <c r="P49" s="47">
        <v>0.65558943127299996</v>
      </c>
      <c r="Q49" s="47">
        <v>4.7316871901599997</v>
      </c>
      <c r="R49" s="47">
        <v>5.0282703191899998</v>
      </c>
      <c r="S49" s="47">
        <v>4.2542508166299999</v>
      </c>
      <c r="T49" s="47">
        <v>0.14069901777900001</v>
      </c>
      <c r="U49" s="47">
        <v>0.63332048478500003</v>
      </c>
      <c r="V49" s="47">
        <v>4.7579389103500001</v>
      </c>
      <c r="W49" s="47">
        <v>0.442513275466</v>
      </c>
      <c r="X49" s="47">
        <v>1.93940444387</v>
      </c>
      <c r="Y49" s="47">
        <v>0.54343578879800003</v>
      </c>
      <c r="Z49" s="47">
        <v>0.41644221308700002</v>
      </c>
      <c r="AA49" s="47">
        <v>0.54075841267299996</v>
      </c>
      <c r="AB49" s="47">
        <v>0.43876802931199999</v>
      </c>
      <c r="AC49" s="47">
        <v>1.5269837364E-2</v>
      </c>
      <c r="AD49" s="47">
        <v>2.8425218097E-2</v>
      </c>
      <c r="AE49" s="47">
        <v>0.27066986911500002</v>
      </c>
      <c r="AF49" s="47">
        <v>0.13231596135699999</v>
      </c>
      <c r="AG49" s="47">
        <v>0.37660692329000001</v>
      </c>
      <c r="AH49" s="47">
        <v>0.34028212730599999</v>
      </c>
      <c r="AI49" s="47">
        <v>1.2124512544899999</v>
      </c>
      <c r="AJ49" s="47">
        <v>1.6903239828300001</v>
      </c>
      <c r="AK49" s="47">
        <v>1.25414382923</v>
      </c>
      <c r="AL49" s="47">
        <v>2.168921735E-3</v>
      </c>
      <c r="AM49" s="47">
        <v>0.24221583008100001</v>
      </c>
      <c r="AN49" s="47">
        <v>1.00975907741</v>
      </c>
      <c r="AO49" s="47" t="s">
        <v>4103</v>
      </c>
      <c r="AP49" s="47">
        <v>1.8956698928999999E-2</v>
      </c>
      <c r="AQ49" s="47">
        <v>0.41682026258799998</v>
      </c>
      <c r="AR49" s="47" t="s">
        <v>4103</v>
      </c>
      <c r="AS49" s="47">
        <v>4.0319208400000001E-4</v>
      </c>
      <c r="AT49" s="47">
        <v>0.181856979901</v>
      </c>
      <c r="AU49" s="47">
        <v>0.185952235267</v>
      </c>
      <c r="AV49" s="47">
        <v>5.0674808004000003E-2</v>
      </c>
      <c r="AW49" s="47" t="s">
        <v>4103</v>
      </c>
      <c r="AX49" s="47" t="s">
        <v>4103</v>
      </c>
      <c r="AY49" s="47" t="s">
        <v>4103</v>
      </c>
      <c r="AZ49" s="47">
        <v>0.13527742726299999</v>
      </c>
      <c r="BA49" s="47">
        <v>0.18394625962399999</v>
      </c>
      <c r="BB49" s="47">
        <v>2.2658286139999998E-3</v>
      </c>
      <c r="BC49" s="47">
        <v>8.2478357999999998E-5</v>
      </c>
      <c r="BD49" s="47">
        <v>3.5928471954999999E-2</v>
      </c>
      <c r="BE49" s="47">
        <v>8.0127762815000003E-2</v>
      </c>
      <c r="BF49" s="47">
        <v>7.0894622420000003E-3</v>
      </c>
      <c r="BG49" s="47">
        <v>5.8452255639E-2</v>
      </c>
      <c r="BH49" s="47" t="s">
        <v>4103</v>
      </c>
      <c r="BI49" s="47">
        <v>1.0222631649000001E-2</v>
      </c>
      <c r="BJ49" s="47">
        <v>5.3522572227799996</v>
      </c>
      <c r="BK49" s="47">
        <v>3.8173711080100001</v>
      </c>
      <c r="BL49" s="47">
        <v>0.68132161194200003</v>
      </c>
      <c r="BM49" s="47">
        <v>5.3625688343000001E-2</v>
      </c>
      <c r="BN49" s="47">
        <v>0.614240965257</v>
      </c>
      <c r="BO49" s="47">
        <v>5.6067619829999998E-2</v>
      </c>
      <c r="BP49" s="47">
        <v>0.17262955332499999</v>
      </c>
      <c r="BQ49" s="47">
        <v>7.0211000959E-2</v>
      </c>
      <c r="BR49" s="47" t="s">
        <v>4103</v>
      </c>
      <c r="BS49" s="47">
        <v>2.1692746683599999</v>
      </c>
      <c r="BT49" s="47">
        <v>1.5348861147599999</v>
      </c>
      <c r="BU49" s="47">
        <v>1.4415337474500001</v>
      </c>
      <c r="BV49" s="47">
        <v>9.3352367318000007E-2</v>
      </c>
      <c r="BW49" s="47" t="s">
        <v>4103</v>
      </c>
    </row>
    <row r="50" spans="1:75" ht="40.799999999999997" x14ac:dyDescent="0.3">
      <c r="A50" s="43" t="s">
        <v>4159</v>
      </c>
      <c r="B50" s="44" t="s">
        <v>4160</v>
      </c>
      <c r="C50" s="45">
        <f t="shared" si="0"/>
        <v>9.2578592563307503E-3</v>
      </c>
      <c r="D50" s="28">
        <v>4</v>
      </c>
      <c r="E50" s="46">
        <v>25155</v>
      </c>
      <c r="F50" s="47">
        <v>232.88144959300001</v>
      </c>
      <c r="G50" s="47">
        <v>92.286385046000007</v>
      </c>
      <c r="H50" s="48">
        <f t="shared" si="1"/>
        <v>3.6687094035380641E-3</v>
      </c>
      <c r="I50" s="47"/>
      <c r="J50" s="47">
        <v>2.2750614852900002</v>
      </c>
      <c r="K50" s="47">
        <v>5.6528073624399999</v>
      </c>
      <c r="L50" s="47">
        <v>30.5719894424</v>
      </c>
      <c r="M50" s="47">
        <v>49.241226455700001</v>
      </c>
      <c r="N50" s="47">
        <v>18.738614313500001</v>
      </c>
      <c r="O50" s="47">
        <v>30.5026121422</v>
      </c>
      <c r="P50" s="47">
        <v>0.78917364988200001</v>
      </c>
      <c r="Q50" s="47">
        <v>3.7561266503300001</v>
      </c>
      <c r="R50" s="47">
        <v>30.575095422699999</v>
      </c>
      <c r="S50" s="47">
        <v>28.017247093600002</v>
      </c>
      <c r="T50" s="47">
        <v>1.60826804495</v>
      </c>
      <c r="U50" s="47">
        <v>0.94958028407600004</v>
      </c>
      <c r="V50" s="47">
        <v>8.1492056007699993</v>
      </c>
      <c r="W50" s="47">
        <v>1.25025197721</v>
      </c>
      <c r="X50" s="47">
        <v>4.7101552022500002</v>
      </c>
      <c r="Y50" s="47">
        <v>2.82030496914</v>
      </c>
      <c r="Z50" s="47">
        <v>0.869734679091</v>
      </c>
      <c r="AA50" s="47">
        <v>0.50601428159299999</v>
      </c>
      <c r="AB50" s="47">
        <v>0.51410127242400006</v>
      </c>
      <c r="AC50" s="47">
        <v>7.7242297887999994E-2</v>
      </c>
      <c r="AD50" s="47">
        <v>0.325937149107</v>
      </c>
      <c r="AE50" s="47">
        <v>0.36802864444299999</v>
      </c>
      <c r="AF50" s="47">
        <v>0.14244942280699999</v>
      </c>
      <c r="AG50" s="47">
        <v>0.38193453121199999</v>
      </c>
      <c r="AH50" s="47">
        <v>0.22579810919599999</v>
      </c>
      <c r="AI50" s="47">
        <v>0.66740826666399999</v>
      </c>
      <c r="AJ50" s="47">
        <v>4.3522484674399999</v>
      </c>
      <c r="AK50" s="47">
        <v>3.9880929645799998</v>
      </c>
      <c r="AL50" s="47">
        <v>0.13559742065200001</v>
      </c>
      <c r="AM50" s="47">
        <v>0.94605331271100002</v>
      </c>
      <c r="AN50" s="47">
        <v>2.9064422312099998</v>
      </c>
      <c r="AO50" s="47" t="s">
        <v>4103</v>
      </c>
      <c r="AP50" s="47">
        <v>4.8759711742E-2</v>
      </c>
      <c r="AQ50" s="47">
        <v>0.29036429209499998</v>
      </c>
      <c r="AR50" s="47" t="s">
        <v>4103</v>
      </c>
      <c r="AS50" s="47">
        <v>2.5031499028E-2</v>
      </c>
      <c r="AT50" s="47">
        <v>0.170008906228</v>
      </c>
      <c r="AU50" s="47">
        <v>0.43210060019800001</v>
      </c>
      <c r="AV50" s="47">
        <v>0.178976427987</v>
      </c>
      <c r="AW50" s="47" t="s">
        <v>4103</v>
      </c>
      <c r="AX50" s="47" t="s">
        <v>4103</v>
      </c>
      <c r="AY50" s="47" t="s">
        <v>4103</v>
      </c>
      <c r="AZ50" s="47">
        <v>0.25312417221099998</v>
      </c>
      <c r="BA50" s="47">
        <v>1.59578296012</v>
      </c>
      <c r="BB50" s="47">
        <v>0.26717585548900002</v>
      </c>
      <c r="BC50" s="47">
        <v>2.4968302519E-2</v>
      </c>
      <c r="BD50" s="47">
        <v>3.2979076109E-2</v>
      </c>
      <c r="BE50" s="47">
        <v>0.88448363534100005</v>
      </c>
      <c r="BF50" s="47">
        <v>1.9330548204E-2</v>
      </c>
      <c r="BG50" s="47">
        <v>0.36684554246000001</v>
      </c>
      <c r="BH50" s="47" t="s">
        <v>4103</v>
      </c>
      <c r="BI50" s="47">
        <v>3.7125193900999998E-2</v>
      </c>
      <c r="BJ50" s="47">
        <v>16.571253523100001</v>
      </c>
      <c r="BK50" s="47">
        <v>11.233665435200001</v>
      </c>
      <c r="BL50" s="47">
        <v>5.2136999701400004</v>
      </c>
      <c r="BM50" s="47">
        <v>0.56728823637199999</v>
      </c>
      <c r="BN50" s="47">
        <v>1.6247369096199999</v>
      </c>
      <c r="BO50" s="47">
        <v>0.35636735578099998</v>
      </c>
      <c r="BP50" s="47">
        <v>1.2959126649099999</v>
      </c>
      <c r="BQ50" s="47">
        <v>0.73775399135999997</v>
      </c>
      <c r="BR50" s="47" t="s">
        <v>4103</v>
      </c>
      <c r="BS50" s="47">
        <v>1.437906307</v>
      </c>
      <c r="BT50" s="47">
        <v>5.3375880879200004</v>
      </c>
      <c r="BU50" s="47">
        <v>3.9809055547700001</v>
      </c>
      <c r="BV50" s="47">
        <v>1.1096825483999999</v>
      </c>
      <c r="BW50" s="47">
        <v>0.24699998475599999</v>
      </c>
    </row>
    <row r="51" spans="1:75" ht="30.6" x14ac:dyDescent="0.3">
      <c r="A51" s="43" t="s">
        <v>4161</v>
      </c>
      <c r="B51" s="44" t="s">
        <v>4162</v>
      </c>
      <c r="C51" s="45">
        <f t="shared" si="0"/>
        <v>9.5176264593552235E-3</v>
      </c>
      <c r="D51" s="28">
        <v>5</v>
      </c>
      <c r="E51" s="46">
        <v>77267</v>
      </c>
      <c r="F51" s="47">
        <v>735.39844363500004</v>
      </c>
      <c r="G51" s="47">
        <v>80.247588579899997</v>
      </c>
      <c r="H51" s="48">
        <f t="shared" si="1"/>
        <v>1.0385751819004232E-3</v>
      </c>
      <c r="I51" s="47"/>
      <c r="J51" s="47">
        <v>2.5529684371900001</v>
      </c>
      <c r="K51" s="47">
        <v>9.4051038031599994</v>
      </c>
      <c r="L51" s="47">
        <v>24.107664852700001</v>
      </c>
      <c r="M51" s="47">
        <v>33.9134007579</v>
      </c>
      <c r="N51" s="47">
        <v>13.1939078498</v>
      </c>
      <c r="O51" s="47">
        <v>20.719492907999999</v>
      </c>
      <c r="P51" s="47">
        <v>2.6808676044399999</v>
      </c>
      <c r="Q51" s="47">
        <v>7.5875831244900001</v>
      </c>
      <c r="R51" s="47">
        <v>18.641610947499998</v>
      </c>
      <c r="S51" s="47">
        <v>10.391082862099999</v>
      </c>
      <c r="T51" s="47">
        <v>7.0159534149200002</v>
      </c>
      <c r="U51" s="47">
        <v>1.23457467043</v>
      </c>
      <c r="V51" s="47">
        <v>20.2999570711</v>
      </c>
      <c r="W51" s="47">
        <v>2.9432990322100001</v>
      </c>
      <c r="X51" s="47">
        <v>9.4655479918100003</v>
      </c>
      <c r="Y51" s="47">
        <v>2.09098460399</v>
      </c>
      <c r="Z51" s="47">
        <v>2.9572526371599999</v>
      </c>
      <c r="AA51" s="47">
        <v>3.0136820259100001</v>
      </c>
      <c r="AB51" s="47">
        <v>1.4036287247499999</v>
      </c>
      <c r="AC51" s="47">
        <v>1.0756342379999999</v>
      </c>
      <c r="AD51" s="47">
        <v>0.81110407829300002</v>
      </c>
      <c r="AE51" s="47">
        <v>2.4052410259200001</v>
      </c>
      <c r="AF51" s="47">
        <v>0.58907648897200005</v>
      </c>
      <c r="AG51" s="47">
        <v>0.81927295780200005</v>
      </c>
      <c r="AH51" s="47">
        <v>0.23364501428600001</v>
      </c>
      <c r="AI51" s="47">
        <v>1.95713624382</v>
      </c>
      <c r="AJ51" s="47">
        <v>4.9703531054300001</v>
      </c>
      <c r="AK51" s="47">
        <v>3.1718921127800002</v>
      </c>
      <c r="AL51" s="47">
        <v>2.0159700288000001E-2</v>
      </c>
      <c r="AM51" s="47">
        <v>0.98311165038899995</v>
      </c>
      <c r="AN51" s="47">
        <v>2.1686207621000002</v>
      </c>
      <c r="AO51" s="47" t="s">
        <v>4103</v>
      </c>
      <c r="AP51" s="47">
        <v>3.1631404951000003E-2</v>
      </c>
      <c r="AQ51" s="47">
        <v>1.5978653604999999</v>
      </c>
      <c r="AR51" s="47" t="s">
        <v>4103</v>
      </c>
      <c r="AS51" s="47">
        <v>0.16896422720000001</v>
      </c>
      <c r="AT51" s="47">
        <v>1.0328640688399999</v>
      </c>
      <c r="AU51" s="47">
        <v>0.42562396827299998</v>
      </c>
      <c r="AV51" s="47">
        <v>0.103184199244</v>
      </c>
      <c r="AW51" s="47" t="s">
        <v>4103</v>
      </c>
      <c r="AX51" s="47" t="s">
        <v>4103</v>
      </c>
      <c r="AY51" s="47" t="s">
        <v>4103</v>
      </c>
      <c r="AZ51" s="47">
        <v>0.32243976902999999</v>
      </c>
      <c r="BA51" s="47">
        <v>18.222117391699999</v>
      </c>
      <c r="BB51" s="47">
        <v>4.7152052100699997</v>
      </c>
      <c r="BC51" s="47">
        <v>2.1500718506000001E-2</v>
      </c>
      <c r="BD51" s="47">
        <v>0.90143198361900001</v>
      </c>
      <c r="BE51" s="47">
        <v>6.9055140087</v>
      </c>
      <c r="BF51" s="47">
        <v>1.1105401471</v>
      </c>
      <c r="BG51" s="47">
        <v>4.5679253237099999</v>
      </c>
      <c r="BH51" s="47" t="s">
        <v>4103</v>
      </c>
      <c r="BI51" s="47">
        <v>0.47890631556199997</v>
      </c>
      <c r="BJ51" s="47">
        <v>79.879247600300005</v>
      </c>
      <c r="BK51" s="47">
        <v>61.980618424699998</v>
      </c>
      <c r="BL51" s="47">
        <v>25.898855532100001</v>
      </c>
      <c r="BM51" s="47">
        <v>2.8020042678300001</v>
      </c>
      <c r="BN51" s="47">
        <v>2.6342937646900002</v>
      </c>
      <c r="BO51" s="47">
        <v>5.1415520072199996</v>
      </c>
      <c r="BP51" s="47">
        <v>9.3247708927400001</v>
      </c>
      <c r="BQ51" s="47">
        <v>4.35852044615</v>
      </c>
      <c r="BR51" s="47" t="s">
        <v>4103</v>
      </c>
      <c r="BS51" s="47">
        <v>11.820621514000001</v>
      </c>
      <c r="BT51" s="47">
        <v>17.8986291756</v>
      </c>
      <c r="BU51" s="47">
        <v>7.5767392191900003</v>
      </c>
      <c r="BV51" s="47">
        <v>10.3218899564</v>
      </c>
      <c r="BW51" s="47" t="s">
        <v>4103</v>
      </c>
    </row>
    <row r="52" spans="1:75" x14ac:dyDescent="0.3">
      <c r="A52" s="43" t="s">
        <v>1380</v>
      </c>
      <c r="B52" s="44" t="s">
        <v>4163</v>
      </c>
      <c r="C52" s="45">
        <f t="shared" si="0"/>
        <v>8.8406984524607504E-3</v>
      </c>
      <c r="D52" s="28">
        <v>1</v>
      </c>
      <c r="E52" s="46">
        <v>5669</v>
      </c>
      <c r="F52" s="47">
        <v>50.117919526999998</v>
      </c>
      <c r="G52" s="47">
        <v>12.171119081800001</v>
      </c>
      <c r="H52" s="48">
        <f t="shared" si="1"/>
        <v>2.1469605012877052E-3</v>
      </c>
      <c r="I52" s="47"/>
      <c r="J52" s="47">
        <v>7.7289303475000001E-2</v>
      </c>
      <c r="K52" s="47">
        <v>0.51166796068300002</v>
      </c>
      <c r="L52" s="47">
        <v>5.4101743751400004</v>
      </c>
      <c r="M52" s="47">
        <v>3.28735742799</v>
      </c>
      <c r="N52" s="47">
        <v>1.67625223766</v>
      </c>
      <c r="O52" s="47">
        <v>1.61110519033</v>
      </c>
      <c r="P52" s="47">
        <v>0.25683447933800002</v>
      </c>
      <c r="Q52" s="47">
        <v>2.6277955352000002</v>
      </c>
      <c r="R52" s="47">
        <v>4.5703773491000002</v>
      </c>
      <c r="S52" s="47">
        <v>3.9571924192800001</v>
      </c>
      <c r="T52" s="47">
        <v>5.3669489459999997E-2</v>
      </c>
      <c r="U52" s="47">
        <v>0.55951544036199996</v>
      </c>
      <c r="V52" s="47">
        <v>2.3623669435000001</v>
      </c>
      <c r="W52" s="47">
        <v>0.267932906079</v>
      </c>
      <c r="X52" s="47">
        <v>0.76577665493000002</v>
      </c>
      <c r="Y52" s="47">
        <v>8.9537364805999997E-2</v>
      </c>
      <c r="Z52" s="47">
        <v>0.213548766078</v>
      </c>
      <c r="AA52" s="47">
        <v>0.437962228116</v>
      </c>
      <c r="AB52" s="47">
        <v>2.4728295928999999E-2</v>
      </c>
      <c r="AC52" s="47">
        <v>2.1090735685000001E-2</v>
      </c>
      <c r="AD52" s="47">
        <v>2.4168326064999999E-2</v>
      </c>
      <c r="AE52" s="47">
        <v>0.19429800273799999</v>
      </c>
      <c r="AF52" s="47">
        <v>5.7520978809999998E-2</v>
      </c>
      <c r="AG52" s="47">
        <v>0.151044675239</v>
      </c>
      <c r="AH52" s="47">
        <v>0.136280582506</v>
      </c>
      <c r="AI52" s="47">
        <v>0.74425408145399996</v>
      </c>
      <c r="AJ52" s="47">
        <v>0.93755804760000006</v>
      </c>
      <c r="AK52" s="47">
        <v>0.58373367427800005</v>
      </c>
      <c r="AL52" s="47">
        <v>8.6801576699999995E-4</v>
      </c>
      <c r="AM52" s="47">
        <v>0.21215551749600001</v>
      </c>
      <c r="AN52" s="47">
        <v>0.37071014101499999</v>
      </c>
      <c r="AO52" s="47" t="s">
        <v>4103</v>
      </c>
      <c r="AP52" s="47">
        <v>1.5640684222E-2</v>
      </c>
      <c r="AQ52" s="47">
        <v>0.33519591440300001</v>
      </c>
      <c r="AR52" s="47" t="s">
        <v>4103</v>
      </c>
      <c r="AS52" s="47">
        <v>2.9877746970000001E-3</v>
      </c>
      <c r="AT52" s="47">
        <v>5.9612407550000003E-2</v>
      </c>
      <c r="AU52" s="47">
        <v>0.33169221308000002</v>
      </c>
      <c r="AV52" s="47">
        <v>7.9581006385E-2</v>
      </c>
      <c r="AW52" s="47" t="s">
        <v>4103</v>
      </c>
      <c r="AX52" s="47" t="s">
        <v>4103</v>
      </c>
      <c r="AY52" s="47" t="s">
        <v>4103</v>
      </c>
      <c r="AZ52" s="47">
        <v>0.25211120669499998</v>
      </c>
      <c r="BA52" s="47">
        <v>0.14936033404900001</v>
      </c>
      <c r="BB52" s="47">
        <v>2.1517004429999998E-3</v>
      </c>
      <c r="BC52" s="47">
        <v>3.3506119E-5</v>
      </c>
      <c r="BD52" s="47">
        <v>3.4790555318000002E-2</v>
      </c>
      <c r="BE52" s="47">
        <v>3.9556246153999997E-2</v>
      </c>
      <c r="BF52" s="47">
        <v>5.6981670220000004E-3</v>
      </c>
      <c r="BG52" s="47">
        <v>6.7130158992999997E-2</v>
      </c>
      <c r="BH52" s="47" t="s">
        <v>4103</v>
      </c>
      <c r="BI52" s="47">
        <v>2.9235300110000001E-3</v>
      </c>
      <c r="BJ52" s="47">
        <v>1.98132395836</v>
      </c>
      <c r="BK52" s="47">
        <v>1.2197068528699999</v>
      </c>
      <c r="BL52" s="47">
        <v>0.19046234009400001</v>
      </c>
      <c r="BM52" s="47">
        <v>2.5487088641000001E-2</v>
      </c>
      <c r="BN52" s="47">
        <v>0.527814325945</v>
      </c>
      <c r="BO52" s="47">
        <v>5.9309861478999998E-2</v>
      </c>
      <c r="BP52" s="47">
        <v>3.2629500518000003E-2</v>
      </c>
      <c r="BQ52" s="47">
        <v>2.3444109865E-2</v>
      </c>
      <c r="BR52" s="47" t="s">
        <v>4103</v>
      </c>
      <c r="BS52" s="47">
        <v>0.36055962632900002</v>
      </c>
      <c r="BT52" s="47">
        <v>0.76161710548700001</v>
      </c>
      <c r="BU52" s="47">
        <v>0.694237187112</v>
      </c>
      <c r="BV52" s="47">
        <v>6.4379918033E-2</v>
      </c>
      <c r="BW52" s="47">
        <v>3.000000342E-3</v>
      </c>
    </row>
    <row r="53" spans="1:75" x14ac:dyDescent="0.3">
      <c r="A53" s="43" t="s">
        <v>1386</v>
      </c>
      <c r="B53" s="44" t="s">
        <v>4164</v>
      </c>
      <c r="C53" s="45">
        <f t="shared" si="0"/>
        <v>8.128038200236486E-3</v>
      </c>
      <c r="D53" s="28">
        <v>5</v>
      </c>
      <c r="E53" s="46">
        <v>888</v>
      </c>
      <c r="F53" s="47">
        <v>7.2176979218100001</v>
      </c>
      <c r="G53" s="47">
        <v>1.27756159363</v>
      </c>
      <c r="H53" s="48">
        <f t="shared" si="1"/>
        <v>1.438695488322072E-3</v>
      </c>
      <c r="I53" s="47"/>
      <c r="J53" s="47">
        <v>1.9853931206999999E-2</v>
      </c>
      <c r="K53" s="47">
        <v>0.11770732485</v>
      </c>
      <c r="L53" s="47">
        <v>0.42796060206800002</v>
      </c>
      <c r="M53" s="47">
        <v>0.46375127007799999</v>
      </c>
      <c r="N53" s="47">
        <v>0.17093432551500001</v>
      </c>
      <c r="O53" s="47">
        <v>0.292816944563</v>
      </c>
      <c r="P53" s="47">
        <v>4.3109716001999997E-2</v>
      </c>
      <c r="Q53" s="47">
        <v>0.20517874942100001</v>
      </c>
      <c r="R53" s="47">
        <v>0.15521994579500001</v>
      </c>
      <c r="S53" s="47">
        <v>8.8577676287000001E-2</v>
      </c>
      <c r="T53" s="47">
        <v>5.7209805489000003E-2</v>
      </c>
      <c r="U53" s="47">
        <v>9.4324640199999997E-3</v>
      </c>
      <c r="V53" s="47">
        <v>0.32916717227699999</v>
      </c>
      <c r="W53" s="47">
        <v>3.4278411850000003E-2</v>
      </c>
      <c r="X53" s="47">
        <v>0.14899035978399999</v>
      </c>
      <c r="Y53" s="47">
        <v>4.5979130517999997E-2</v>
      </c>
      <c r="Z53" s="47">
        <v>5.0269939811000003E-2</v>
      </c>
      <c r="AA53" s="47">
        <v>2.5304331177000001E-2</v>
      </c>
      <c r="AB53" s="47">
        <v>2.7436958279000001E-2</v>
      </c>
      <c r="AC53" s="47">
        <v>8.4813311919999992E-3</v>
      </c>
      <c r="AD53" s="47">
        <v>9.2027431539999996E-3</v>
      </c>
      <c r="AE53" s="47">
        <v>7.3869483395999996E-2</v>
      </c>
      <c r="AF53" s="47">
        <v>8.0997702629999994E-3</v>
      </c>
      <c r="AG53" s="47">
        <v>1.3002692355E-2</v>
      </c>
      <c r="AH53" s="47">
        <v>4.8707178440000002E-3</v>
      </c>
      <c r="AI53" s="47">
        <v>2.8371662438E-2</v>
      </c>
      <c r="AJ53" s="47">
        <v>0.114840463009</v>
      </c>
      <c r="AK53" s="47">
        <v>7.3309398789999994E-2</v>
      </c>
      <c r="AL53" s="47">
        <v>2.7342646599999999E-4</v>
      </c>
      <c r="AM53" s="47">
        <v>2.1374070658E-2</v>
      </c>
      <c r="AN53" s="47">
        <v>5.1661901666000001E-2</v>
      </c>
      <c r="AO53" s="47" t="s">
        <v>4103</v>
      </c>
      <c r="AP53" s="47">
        <v>5.9508371000000003E-4</v>
      </c>
      <c r="AQ53" s="47">
        <v>3.5552315171E-2</v>
      </c>
      <c r="AR53" s="47" t="s">
        <v>4103</v>
      </c>
      <c r="AS53" s="47">
        <v>5.3836653379999997E-3</v>
      </c>
      <c r="AT53" s="47">
        <v>3.9274896451999997E-2</v>
      </c>
      <c r="AU53" s="47">
        <v>1.1217663293E-2</v>
      </c>
      <c r="AV53" s="47">
        <v>2.039157716E-3</v>
      </c>
      <c r="AW53" s="47" t="s">
        <v>4103</v>
      </c>
      <c r="AX53" s="47" t="s">
        <v>4103</v>
      </c>
      <c r="AY53" s="47" t="s">
        <v>4103</v>
      </c>
      <c r="AZ53" s="47">
        <v>9.1785055769999999E-3</v>
      </c>
      <c r="BA53" s="47">
        <v>0.16422528249500001</v>
      </c>
      <c r="BB53" s="47">
        <v>2.7617264403E-2</v>
      </c>
      <c r="BC53" s="47">
        <v>1.07321726E-4</v>
      </c>
      <c r="BD53" s="47">
        <v>6.4038193680000001E-3</v>
      </c>
      <c r="BE53" s="47">
        <v>6.3242156526000001E-2</v>
      </c>
      <c r="BF53" s="47">
        <v>1.0057236329E-2</v>
      </c>
      <c r="BG53" s="47">
        <v>5.6797484143000003E-2</v>
      </c>
      <c r="BH53" s="47" t="s">
        <v>4103</v>
      </c>
      <c r="BI53" s="47">
        <v>4.2509712590000004E-3</v>
      </c>
      <c r="BJ53" s="47">
        <v>0.73193127215999998</v>
      </c>
      <c r="BK53" s="47">
        <v>0.59548195900599998</v>
      </c>
      <c r="BL53" s="47">
        <v>0.22090562583600001</v>
      </c>
      <c r="BM53" s="47">
        <v>2.6570835700999999E-2</v>
      </c>
      <c r="BN53" s="47">
        <v>7.1040057513999999E-2</v>
      </c>
      <c r="BO53" s="47">
        <v>5.0331814581999999E-2</v>
      </c>
      <c r="BP53" s="47">
        <v>6.9623795180000003E-2</v>
      </c>
      <c r="BQ53" s="47">
        <v>4.1258004106000001E-2</v>
      </c>
      <c r="BR53" s="47" t="s">
        <v>4103</v>
      </c>
      <c r="BS53" s="47">
        <v>0.11575182608700001</v>
      </c>
      <c r="BT53" s="47">
        <v>0.136449313154</v>
      </c>
      <c r="BU53" s="47">
        <v>7.6309230909000006E-2</v>
      </c>
      <c r="BV53" s="47">
        <v>6.0140082244999997E-2</v>
      </c>
      <c r="BW53" s="47" t="s">
        <v>4103</v>
      </c>
    </row>
    <row r="54" spans="1:75" ht="20.399999999999999" x14ac:dyDescent="0.3">
      <c r="A54" s="43" t="s">
        <v>1388</v>
      </c>
      <c r="B54" s="44" t="s">
        <v>4165</v>
      </c>
      <c r="C54" s="45">
        <f t="shared" si="0"/>
        <v>5.9217936816014435E-3</v>
      </c>
      <c r="D54" s="28">
        <v>3</v>
      </c>
      <c r="E54" s="46">
        <v>10528</v>
      </c>
      <c r="F54" s="47">
        <v>62.344643879899998</v>
      </c>
      <c r="G54" s="47">
        <v>20.371324582</v>
      </c>
      <c r="H54" s="48">
        <f t="shared" si="1"/>
        <v>1.9349662406914893E-3</v>
      </c>
      <c r="I54" s="47"/>
      <c r="J54" s="47">
        <v>0.162605395377</v>
      </c>
      <c r="K54" s="47">
        <v>1.2906844897800001</v>
      </c>
      <c r="L54" s="47">
        <v>11.459636613900001</v>
      </c>
      <c r="M54" s="47">
        <v>6.1504737756000001</v>
      </c>
      <c r="N54" s="47">
        <v>2.75778737614</v>
      </c>
      <c r="O54" s="47">
        <v>3.3926863994600001</v>
      </c>
      <c r="P54" s="47">
        <v>0.37045152414999999</v>
      </c>
      <c r="Q54" s="47">
        <v>0.93747278317600002</v>
      </c>
      <c r="R54" s="47">
        <v>1.5883333288199999</v>
      </c>
      <c r="S54" s="47">
        <v>1.0084622034999999</v>
      </c>
      <c r="T54" s="47">
        <v>0.38047038865100002</v>
      </c>
      <c r="U54" s="47">
        <v>0.199400736666</v>
      </c>
      <c r="V54" s="47">
        <v>2.2951435081599998</v>
      </c>
      <c r="W54" s="47">
        <v>0.27338246849199999</v>
      </c>
      <c r="X54" s="47">
        <v>1.53622570404</v>
      </c>
      <c r="Y54" s="47">
        <v>0.41547729655999999</v>
      </c>
      <c r="Z54" s="47">
        <v>0.287381651041</v>
      </c>
      <c r="AA54" s="47">
        <v>0.61332637830100001</v>
      </c>
      <c r="AB54" s="47">
        <v>0.220040378141</v>
      </c>
      <c r="AC54" s="47">
        <v>3.3859002322000002E-2</v>
      </c>
      <c r="AD54" s="47">
        <v>2.6121917251E-2</v>
      </c>
      <c r="AE54" s="47">
        <v>0.14839481163000001</v>
      </c>
      <c r="AF54" s="47">
        <v>1.9558032539E-2</v>
      </c>
      <c r="AG54" s="47">
        <v>3.6172819266000002E-2</v>
      </c>
      <c r="AH54" s="47">
        <v>6.7418647429E-2</v>
      </c>
      <c r="AI54" s="47">
        <v>0.15401010519300001</v>
      </c>
      <c r="AJ54" s="47">
        <v>1.92541677774</v>
      </c>
      <c r="AK54" s="47">
        <v>1.82666742373</v>
      </c>
      <c r="AL54" s="47">
        <v>1.533361925E-3</v>
      </c>
      <c r="AM54" s="47">
        <v>0.841246879068</v>
      </c>
      <c r="AN54" s="47">
        <v>0.98388718274099995</v>
      </c>
      <c r="AO54" s="47" t="s">
        <v>4103</v>
      </c>
      <c r="AP54" s="47">
        <v>3.3319609780000001E-3</v>
      </c>
      <c r="AQ54" s="47">
        <v>9.0977515386000005E-2</v>
      </c>
      <c r="AR54" s="47" t="s">
        <v>4103</v>
      </c>
      <c r="AS54" s="47">
        <v>4.4398776440000001E-3</v>
      </c>
      <c r="AT54" s="47">
        <v>4.6447264867000002E-2</v>
      </c>
      <c r="AU54" s="47">
        <v>9.3967960838000006E-2</v>
      </c>
      <c r="AV54" s="47">
        <v>1.1974232946E-2</v>
      </c>
      <c r="AW54" s="47" t="s">
        <v>4103</v>
      </c>
      <c r="AX54" s="47" t="s">
        <v>4103</v>
      </c>
      <c r="AY54" s="47" t="s">
        <v>4103</v>
      </c>
      <c r="AZ54" s="47">
        <v>8.1993727892999996E-2</v>
      </c>
      <c r="BA54" s="47">
        <v>1.28949455639</v>
      </c>
      <c r="BB54" s="47">
        <v>4.2184341304999998E-2</v>
      </c>
      <c r="BC54" s="47">
        <v>5.8413519800000003E-4</v>
      </c>
      <c r="BD54" s="47">
        <v>6.7104723727000007E-2</v>
      </c>
      <c r="BE54" s="47">
        <v>0.56559688654399998</v>
      </c>
      <c r="BF54" s="47">
        <v>1.1037176516000001E-2</v>
      </c>
      <c r="BG54" s="47">
        <v>0.60298729310099997</v>
      </c>
      <c r="BH54" s="47" t="s">
        <v>4103</v>
      </c>
      <c r="BI54" s="47">
        <v>9.1075133100000007E-3</v>
      </c>
      <c r="BJ54" s="47">
        <v>8.5198960084599999</v>
      </c>
      <c r="BK54" s="47">
        <v>4.6205360280700001</v>
      </c>
      <c r="BL54" s="47">
        <v>2.92799698445</v>
      </c>
      <c r="BM54" s="47">
        <v>3.7406617544000001E-2</v>
      </c>
      <c r="BN54" s="47">
        <v>0.134616987779</v>
      </c>
      <c r="BO54" s="47">
        <v>0.117890138081</v>
      </c>
      <c r="BP54" s="47">
        <v>0.210864738952</v>
      </c>
      <c r="BQ54" s="47">
        <v>0.29453769129099999</v>
      </c>
      <c r="BR54" s="47" t="s">
        <v>4103</v>
      </c>
      <c r="BS54" s="47">
        <v>0.89722286996900003</v>
      </c>
      <c r="BT54" s="47">
        <v>3.8993599803799999</v>
      </c>
      <c r="BU54" s="47">
        <v>0.72009091353400001</v>
      </c>
      <c r="BV54" s="47">
        <v>3.1792690668499999</v>
      </c>
      <c r="BW54" s="47" t="s">
        <v>4103</v>
      </c>
    </row>
    <row r="55" spans="1:75" x14ac:dyDescent="0.3">
      <c r="A55" s="43" t="s">
        <v>1398</v>
      </c>
      <c r="B55" s="44" t="s">
        <v>4166</v>
      </c>
      <c r="C55" s="45">
        <f t="shared" si="0"/>
        <v>5.1333598843719026E-3</v>
      </c>
      <c r="D55" s="28">
        <v>2</v>
      </c>
      <c r="E55" s="46">
        <v>16144</v>
      </c>
      <c r="F55" s="47">
        <v>82.872961973299994</v>
      </c>
      <c r="G55" s="47">
        <v>19.155981823499999</v>
      </c>
      <c r="H55" s="48">
        <f t="shared" si="1"/>
        <v>1.1865697363416749E-3</v>
      </c>
      <c r="I55" s="47"/>
      <c r="J55" s="47">
        <v>0.133223930248</v>
      </c>
      <c r="K55" s="47">
        <v>3.4622417970499999</v>
      </c>
      <c r="L55" s="47">
        <v>8.3410202783400003</v>
      </c>
      <c r="M55" s="47">
        <v>5.0156477344699999</v>
      </c>
      <c r="N55" s="47">
        <v>2.5757247305700002</v>
      </c>
      <c r="O55" s="47">
        <v>2.4399230039000002</v>
      </c>
      <c r="P55" s="47">
        <v>0.34586582512699998</v>
      </c>
      <c r="Q55" s="47">
        <v>1.8579822582500001</v>
      </c>
      <c r="R55" s="47">
        <v>4.32485219364</v>
      </c>
      <c r="S55" s="47">
        <v>3.3144502953499999</v>
      </c>
      <c r="T55" s="47">
        <v>0.109825224481</v>
      </c>
      <c r="U55" s="47">
        <v>0.90057667381200002</v>
      </c>
      <c r="V55" s="47">
        <v>5.6768382160400002</v>
      </c>
      <c r="W55" s="47">
        <v>0.31550905622999997</v>
      </c>
      <c r="X55" s="47">
        <v>2.5417062887499999</v>
      </c>
      <c r="Y55" s="47">
        <v>1.1577985640099999</v>
      </c>
      <c r="Z55" s="47">
        <v>0.224072768078</v>
      </c>
      <c r="AA55" s="47">
        <v>0.75891281527900001</v>
      </c>
      <c r="AB55" s="47">
        <v>0.400922141382</v>
      </c>
      <c r="AC55" s="47">
        <v>9.2060630850999997E-2</v>
      </c>
      <c r="AD55" s="47">
        <v>9.8276486630999998E-2</v>
      </c>
      <c r="AE55" s="47">
        <v>0.274010571117</v>
      </c>
      <c r="AF55" s="47">
        <v>2.5983019707999998E-2</v>
      </c>
      <c r="AG55" s="47">
        <v>0.36999896652199998</v>
      </c>
      <c r="AH55" s="47">
        <v>0.35168464367500002</v>
      </c>
      <c r="AI55" s="47">
        <v>1.6076085525599999</v>
      </c>
      <c r="AJ55" s="47">
        <v>3.2898355075599999</v>
      </c>
      <c r="AK55" s="47">
        <v>3.06998355626</v>
      </c>
      <c r="AL55" s="47">
        <v>1.733366771E-3</v>
      </c>
      <c r="AM55" s="47">
        <v>1.42983455725</v>
      </c>
      <c r="AN55" s="47">
        <v>1.6384156322400001</v>
      </c>
      <c r="AO55" s="47" t="s">
        <v>4103</v>
      </c>
      <c r="AP55" s="47">
        <v>5.6841333039999997E-3</v>
      </c>
      <c r="AQ55" s="47">
        <v>0.20918447142999999</v>
      </c>
      <c r="AR55" s="47" t="s">
        <v>4103</v>
      </c>
      <c r="AS55" s="47">
        <v>4.9833465690000004E-3</v>
      </c>
      <c r="AT55" s="47">
        <v>0.124156697966</v>
      </c>
      <c r="AU55" s="47">
        <v>0.38907979276900001</v>
      </c>
      <c r="AV55" s="47">
        <v>0.110231504583</v>
      </c>
      <c r="AW55" s="47" t="s">
        <v>4103</v>
      </c>
      <c r="AX55" s="47" t="s">
        <v>4103</v>
      </c>
      <c r="AY55" s="47" t="s">
        <v>4103</v>
      </c>
      <c r="AZ55" s="47">
        <v>0.27884828818599999</v>
      </c>
      <c r="BA55" s="47">
        <v>1.7880270438400001</v>
      </c>
      <c r="BB55" s="47">
        <v>5.6766393333000001E-2</v>
      </c>
      <c r="BC55" s="47">
        <v>1.2386356560000001E-3</v>
      </c>
      <c r="BD55" s="47">
        <v>0.102916716694</v>
      </c>
      <c r="BE55" s="47">
        <v>0.91515178497899996</v>
      </c>
      <c r="BF55" s="47">
        <v>4.1700996884000002E-2</v>
      </c>
      <c r="BG55" s="47">
        <v>0.67025251629500004</v>
      </c>
      <c r="BH55" s="47" t="s">
        <v>4103</v>
      </c>
      <c r="BI55" s="47">
        <v>5.3008688844999999E-2</v>
      </c>
      <c r="BJ55" s="47">
        <v>10.510443673399999</v>
      </c>
      <c r="BK55" s="47">
        <v>7.6489535745800001</v>
      </c>
      <c r="BL55" s="47">
        <v>3.3441713226299998</v>
      </c>
      <c r="BM55" s="47">
        <v>0.126857015692</v>
      </c>
      <c r="BN55" s="47">
        <v>0.64578905994500002</v>
      </c>
      <c r="BO55" s="47">
        <v>0.14284645903500001</v>
      </c>
      <c r="BP55" s="47">
        <v>0.53425440294600002</v>
      </c>
      <c r="BQ55" s="47">
        <v>0.22771033680300001</v>
      </c>
      <c r="BR55" s="47" t="s">
        <v>4103</v>
      </c>
      <c r="BS55" s="47">
        <v>2.6273249775399998</v>
      </c>
      <c r="BT55" s="47">
        <v>2.86149009877</v>
      </c>
      <c r="BU55" s="47">
        <v>1.2071146108599999</v>
      </c>
      <c r="BV55" s="47">
        <v>1.6543754879200001</v>
      </c>
      <c r="BW55" s="47" t="s">
        <v>4103</v>
      </c>
    </row>
    <row r="56" spans="1:75" x14ac:dyDescent="0.3">
      <c r="A56" s="43" t="s">
        <v>1413</v>
      </c>
      <c r="B56" s="44" t="s">
        <v>4167</v>
      </c>
      <c r="C56" s="45">
        <f t="shared" si="0"/>
        <v>6.2445084163351835E-3</v>
      </c>
      <c r="D56" s="28">
        <v>3</v>
      </c>
      <c r="E56" s="46">
        <v>91508</v>
      </c>
      <c r="F56" s="47">
        <v>571.42247616199995</v>
      </c>
      <c r="G56" s="47">
        <v>226.86285883799999</v>
      </c>
      <c r="H56" s="48">
        <f t="shared" si="1"/>
        <v>2.4791587493771037E-3</v>
      </c>
      <c r="I56" s="47"/>
      <c r="J56" s="47">
        <v>1.97646397305</v>
      </c>
      <c r="K56" s="47">
        <v>8.8349180347999994</v>
      </c>
      <c r="L56" s="47">
        <v>126.31193507899999</v>
      </c>
      <c r="M56" s="47">
        <v>56.710157095500001</v>
      </c>
      <c r="N56" s="47">
        <v>22.6314177406</v>
      </c>
      <c r="O56" s="47">
        <v>34.078739354900002</v>
      </c>
      <c r="P56" s="47">
        <v>15.2003612514</v>
      </c>
      <c r="Q56" s="47">
        <v>17.829023403699999</v>
      </c>
      <c r="R56" s="47">
        <v>18.165640397600001</v>
      </c>
      <c r="S56" s="47">
        <v>13.206126150999999</v>
      </c>
      <c r="T56" s="47">
        <v>2.2099016249200001</v>
      </c>
      <c r="U56" s="47">
        <v>2.7496126216899999</v>
      </c>
      <c r="V56" s="47">
        <v>63.404359211799999</v>
      </c>
      <c r="W56" s="47">
        <v>1.7731501804600001</v>
      </c>
      <c r="X56" s="47">
        <v>53.686559693500001</v>
      </c>
      <c r="Y56" s="47">
        <v>5.4857374160000001</v>
      </c>
      <c r="Z56" s="47">
        <v>39.0536882408</v>
      </c>
      <c r="AA56" s="47">
        <v>2.3419624179</v>
      </c>
      <c r="AB56" s="47">
        <v>6.8051716187900002</v>
      </c>
      <c r="AC56" s="47">
        <v>0.26693273174799997</v>
      </c>
      <c r="AD56" s="47">
        <v>0.20573567072999999</v>
      </c>
      <c r="AE56" s="47">
        <v>2.8240937719299999</v>
      </c>
      <c r="AF56" s="47">
        <v>0.43363830900200001</v>
      </c>
      <c r="AG56" s="47">
        <v>1.5178049824199999</v>
      </c>
      <c r="AH56" s="47">
        <v>0.776442485899</v>
      </c>
      <c r="AI56" s="47">
        <v>1.92000138617</v>
      </c>
      <c r="AJ56" s="47">
        <v>21.132484371</v>
      </c>
      <c r="AK56" s="47">
        <v>20.4325220829</v>
      </c>
      <c r="AL56" s="47">
        <v>5.0752929212000003E-2</v>
      </c>
      <c r="AM56" s="47">
        <v>0.36099097610500003</v>
      </c>
      <c r="AN56" s="47">
        <v>20.0207781776</v>
      </c>
      <c r="AO56" s="47" t="s">
        <v>4103</v>
      </c>
      <c r="AP56" s="47">
        <v>6.6336580872999998E-2</v>
      </c>
      <c r="AQ56" s="47">
        <v>0.61816194053700002</v>
      </c>
      <c r="AR56" s="47" t="s">
        <v>4103</v>
      </c>
      <c r="AS56" s="47">
        <v>1.5463766634E-2</v>
      </c>
      <c r="AT56" s="47">
        <v>0.52149336761499998</v>
      </c>
      <c r="AU56" s="47">
        <v>0.31445877221200003</v>
      </c>
      <c r="AV56" s="47">
        <v>5.5509856014999998E-2</v>
      </c>
      <c r="AW56" s="47" t="s">
        <v>4103</v>
      </c>
      <c r="AX56" s="47" t="s">
        <v>4103</v>
      </c>
      <c r="AY56" s="47" t="s">
        <v>4103</v>
      </c>
      <c r="AZ56" s="47">
        <v>0.258948916197</v>
      </c>
      <c r="BA56" s="47">
        <v>15.723469166199999</v>
      </c>
      <c r="BB56" s="47">
        <v>8.4725340358000001E-2</v>
      </c>
      <c r="BC56" s="47">
        <v>6.6928998359999997E-3</v>
      </c>
      <c r="BD56" s="47">
        <v>5.9795817751999998E-2</v>
      </c>
      <c r="BE56" s="47">
        <v>10.763525940899999</v>
      </c>
      <c r="BF56" s="47">
        <v>9.7271922960999999E-2</v>
      </c>
      <c r="BG56" s="47">
        <v>4.71145724437</v>
      </c>
      <c r="BH56" s="47" t="s">
        <v>4103</v>
      </c>
      <c r="BI56" s="47">
        <v>8.2101414885999993E-2</v>
      </c>
      <c r="BJ56" s="47">
        <v>31.619696362199999</v>
      </c>
      <c r="BK56" s="47">
        <v>24.4023763006</v>
      </c>
      <c r="BL56" s="47">
        <v>12.1786885025</v>
      </c>
      <c r="BM56" s="47">
        <v>0.46005301352599998</v>
      </c>
      <c r="BN56" s="47">
        <v>3.1024405608799999</v>
      </c>
      <c r="BO56" s="47">
        <v>0.67094276927700003</v>
      </c>
      <c r="BP56" s="47">
        <v>1.90382486148</v>
      </c>
      <c r="BQ56" s="47">
        <v>2.1158414211199998</v>
      </c>
      <c r="BR56" s="47" t="s">
        <v>4103</v>
      </c>
      <c r="BS56" s="47">
        <v>3.9705851718099998</v>
      </c>
      <c r="BT56" s="47">
        <v>7.2173200616199997</v>
      </c>
      <c r="BU56" s="47">
        <v>2.3677654113800002</v>
      </c>
      <c r="BV56" s="47">
        <v>4.5505546490800004</v>
      </c>
      <c r="BW56" s="47">
        <v>0.29900000116199998</v>
      </c>
    </row>
    <row r="57" spans="1:75" x14ac:dyDescent="0.3">
      <c r="A57" s="43" t="s">
        <v>1442</v>
      </c>
      <c r="B57" s="44" t="s">
        <v>4168</v>
      </c>
      <c r="C57" s="45">
        <f t="shared" si="0"/>
        <v>6.629687882601599E-3</v>
      </c>
      <c r="D57" s="28">
        <v>3</v>
      </c>
      <c r="E57" s="46">
        <v>6127</v>
      </c>
      <c r="F57" s="47">
        <v>40.620097656699997</v>
      </c>
      <c r="G57" s="47">
        <v>9.4439011752099997</v>
      </c>
      <c r="H57" s="48">
        <f t="shared" si="1"/>
        <v>1.5413581157515913E-3</v>
      </c>
      <c r="I57" s="47"/>
      <c r="J57" s="47">
        <v>4.3365246601000003E-2</v>
      </c>
      <c r="K57" s="47">
        <v>0.52841562914499995</v>
      </c>
      <c r="L57" s="47">
        <v>6.3067520336299996</v>
      </c>
      <c r="M57" s="47">
        <v>1.85597334812</v>
      </c>
      <c r="N57" s="47">
        <v>0.84723411905500001</v>
      </c>
      <c r="O57" s="47">
        <v>1.0087392290599999</v>
      </c>
      <c r="P57" s="47">
        <v>0.14804288337400001</v>
      </c>
      <c r="Q57" s="47">
        <v>0.56135203434500003</v>
      </c>
      <c r="R57" s="47">
        <v>1.1761528076700001</v>
      </c>
      <c r="S57" s="47">
        <v>0.86316223001799997</v>
      </c>
      <c r="T57" s="47">
        <v>0.185175982475</v>
      </c>
      <c r="U57" s="47">
        <v>0.12781459517900001</v>
      </c>
      <c r="V57" s="47">
        <v>2.2351079579299999</v>
      </c>
      <c r="W57" s="47">
        <v>0.25925452621799999</v>
      </c>
      <c r="X57" s="47">
        <v>1.42908669937</v>
      </c>
      <c r="Y57" s="47">
        <v>0.29484651902999998</v>
      </c>
      <c r="Z57" s="47">
        <v>0.44011652501999998</v>
      </c>
      <c r="AA57" s="47">
        <v>0.47381712167000001</v>
      </c>
      <c r="AB57" s="47">
        <v>0.220306533651</v>
      </c>
      <c r="AC57" s="47">
        <v>6.2866706312000004E-2</v>
      </c>
      <c r="AD57" s="47">
        <v>1.8474465948999999E-2</v>
      </c>
      <c r="AE57" s="47">
        <v>8.8167117922999999E-2</v>
      </c>
      <c r="AF57" s="47">
        <v>1.2507699834E-2</v>
      </c>
      <c r="AG57" s="47">
        <v>8.8026577019999996E-2</v>
      </c>
      <c r="AH57" s="47">
        <v>8.5868943884999993E-2</v>
      </c>
      <c r="AI57" s="47">
        <v>0.190855221421</v>
      </c>
      <c r="AJ57" s="47">
        <v>3.9543556453300002</v>
      </c>
      <c r="AK57" s="47">
        <v>3.6778169639799998</v>
      </c>
      <c r="AL57" s="47">
        <v>8.8394491800000002E-4</v>
      </c>
      <c r="AM57" s="47">
        <v>0.73496976462800001</v>
      </c>
      <c r="AN57" s="47">
        <v>2.9419632544300001</v>
      </c>
      <c r="AO57" s="47" t="s">
        <v>4103</v>
      </c>
      <c r="AP57" s="47">
        <v>2.2607368359999999E-3</v>
      </c>
      <c r="AQ57" s="47">
        <v>0.27144703929500003</v>
      </c>
      <c r="AR57" s="47" t="s">
        <v>4103</v>
      </c>
      <c r="AS57" s="47">
        <v>2.8309052209999999E-3</v>
      </c>
      <c r="AT57" s="47">
        <v>9.7532780176999997E-2</v>
      </c>
      <c r="AU57" s="47">
        <v>9.5326348781999998E-2</v>
      </c>
      <c r="AV57" s="47">
        <v>1.6091238648000002E-2</v>
      </c>
      <c r="AW57" s="47" t="s">
        <v>4103</v>
      </c>
      <c r="AX57" s="47" t="s">
        <v>4103</v>
      </c>
      <c r="AY57" s="47" t="s">
        <v>4103</v>
      </c>
      <c r="AZ57" s="47">
        <v>7.9235110134000003E-2</v>
      </c>
      <c r="BA57" s="47">
        <v>0.52896065521799995</v>
      </c>
      <c r="BB57" s="47">
        <v>3.0730265582E-2</v>
      </c>
      <c r="BC57" s="47">
        <v>2.7430538590000001E-3</v>
      </c>
      <c r="BD57" s="47">
        <v>1.0746895011999999E-2</v>
      </c>
      <c r="BE57" s="47">
        <v>0.27837442839400001</v>
      </c>
      <c r="BF57" s="47">
        <v>3.2791415670000001E-3</v>
      </c>
      <c r="BG57" s="47">
        <v>0.20308687080500001</v>
      </c>
      <c r="BH57" s="47" t="s">
        <v>4103</v>
      </c>
      <c r="BI57" s="47">
        <v>2.0153167608999999E-2</v>
      </c>
      <c r="BJ57" s="47">
        <v>7.0210416406</v>
      </c>
      <c r="BK57" s="47">
        <v>2.4740315049500001</v>
      </c>
      <c r="BL57" s="47">
        <v>1.16323105992</v>
      </c>
      <c r="BM57" s="47">
        <v>2.2887834526E-2</v>
      </c>
      <c r="BN57" s="47">
        <v>0.45755285563699999</v>
      </c>
      <c r="BO57" s="47">
        <v>6.2839617444000004E-2</v>
      </c>
      <c r="BP57" s="47">
        <v>0.31615338887099997</v>
      </c>
      <c r="BQ57" s="47">
        <v>3.4948369355000002E-2</v>
      </c>
      <c r="BR57" s="47" t="s">
        <v>4103</v>
      </c>
      <c r="BS57" s="47">
        <v>0.41641837920500002</v>
      </c>
      <c r="BT57" s="47">
        <v>4.5470101356499999</v>
      </c>
      <c r="BU57" s="47">
        <v>0.67803461372899998</v>
      </c>
      <c r="BV57" s="47">
        <v>3.8689755219199999</v>
      </c>
      <c r="BW57" s="47" t="s">
        <v>4103</v>
      </c>
    </row>
    <row r="58" spans="1:75" ht="20.399999999999999" x14ac:dyDescent="0.3">
      <c r="A58" s="43" t="s">
        <v>4169</v>
      </c>
      <c r="B58" s="44" t="s">
        <v>4170</v>
      </c>
      <c r="C58" s="45">
        <f t="shared" si="0"/>
        <v>1.0268001293218934E-2</v>
      </c>
      <c r="D58" s="28">
        <v>5</v>
      </c>
      <c r="E58" s="46">
        <v>845</v>
      </c>
      <c r="F58" s="47">
        <v>8.6764610927699994</v>
      </c>
      <c r="G58" s="47">
        <v>1.2692677540899999</v>
      </c>
      <c r="H58" s="48">
        <f t="shared" si="1"/>
        <v>1.5020920166745561E-3</v>
      </c>
      <c r="I58" s="47"/>
      <c r="J58" s="47">
        <v>2.9512523472E-2</v>
      </c>
      <c r="K58" s="47">
        <v>0.115631441476</v>
      </c>
      <c r="L58" s="47">
        <v>0.48593853292400002</v>
      </c>
      <c r="M58" s="47">
        <v>0.43876190158299999</v>
      </c>
      <c r="N58" s="47">
        <v>0.14867472738199999</v>
      </c>
      <c r="O58" s="47">
        <v>0.290087174201</v>
      </c>
      <c r="P58" s="47">
        <v>5.7948257718000003E-2</v>
      </c>
      <c r="Q58" s="47">
        <v>0.141475096918</v>
      </c>
      <c r="R58" s="47">
        <v>0.24977229486999999</v>
      </c>
      <c r="S58" s="47">
        <v>0.154423221414</v>
      </c>
      <c r="T58" s="47">
        <v>7.4645421385999999E-2</v>
      </c>
      <c r="U58" s="47">
        <v>2.0703652069999998E-2</v>
      </c>
      <c r="V58" s="47">
        <v>0.30731176070600003</v>
      </c>
      <c r="W58" s="47">
        <v>2.7345044613E-2</v>
      </c>
      <c r="X58" s="47">
        <v>0.163347461251</v>
      </c>
      <c r="Y58" s="47">
        <v>3.3709152121000001E-2</v>
      </c>
      <c r="Z58" s="47">
        <v>3.6841025801000002E-2</v>
      </c>
      <c r="AA58" s="47">
        <v>7.5667037680999999E-2</v>
      </c>
      <c r="AB58" s="47">
        <v>1.7130245648E-2</v>
      </c>
      <c r="AC58" s="47">
        <v>1.1806861904E-2</v>
      </c>
      <c r="AD58" s="47">
        <v>6.6176090759999997E-3</v>
      </c>
      <c r="AE58" s="47">
        <v>2.9668517411E-2</v>
      </c>
      <c r="AF58" s="47">
        <v>9.1961411009999997E-3</v>
      </c>
      <c r="AG58" s="47">
        <v>1.711709401E-2</v>
      </c>
      <c r="AH58" s="47">
        <v>1.1297803689E-2</v>
      </c>
      <c r="AI58" s="47">
        <v>3.0915227651999999E-2</v>
      </c>
      <c r="AJ58" s="47">
        <v>0.137647211464</v>
      </c>
      <c r="AK58" s="47">
        <v>9.1912707396000007E-2</v>
      </c>
      <c r="AL58" s="47">
        <v>2.4095930400000001E-4</v>
      </c>
      <c r="AM58" s="47">
        <v>2.7326977724000001E-2</v>
      </c>
      <c r="AN58" s="47">
        <v>6.4344770369000007E-2</v>
      </c>
      <c r="AO58" s="47" t="s">
        <v>4103</v>
      </c>
      <c r="AP58" s="47">
        <v>6.3675126599999998E-4</v>
      </c>
      <c r="AQ58" s="47">
        <v>4.3146394126E-2</v>
      </c>
      <c r="AR58" s="47" t="s">
        <v>4103</v>
      </c>
      <c r="AS58" s="47">
        <v>1.9513586759999999E-3</v>
      </c>
      <c r="AT58" s="47">
        <v>2.4592976262999999E-2</v>
      </c>
      <c r="AU58" s="47">
        <v>1.4575990953000001E-2</v>
      </c>
      <c r="AV58" s="47">
        <v>2.0333689910000002E-3</v>
      </c>
      <c r="AW58" s="47" t="s">
        <v>4103</v>
      </c>
      <c r="AX58" s="47" t="s">
        <v>4103</v>
      </c>
      <c r="AY58" s="47" t="s">
        <v>4103</v>
      </c>
      <c r="AZ58" s="47">
        <v>1.2542621963E-2</v>
      </c>
      <c r="BA58" s="47">
        <v>0.21044567535700001</v>
      </c>
      <c r="BB58" s="47">
        <v>3.7027368618000003E-2</v>
      </c>
      <c r="BC58" s="47">
        <v>1.5898914100000001E-4</v>
      </c>
      <c r="BD58" s="47">
        <v>7.8970687630000001E-3</v>
      </c>
      <c r="BE58" s="47">
        <v>7.8487697916999999E-2</v>
      </c>
      <c r="BF58" s="47">
        <v>1.2105956165000001E-2</v>
      </c>
      <c r="BG58" s="47">
        <v>7.4768594753000003E-2</v>
      </c>
      <c r="BH58" s="47" t="s">
        <v>4103</v>
      </c>
      <c r="BI58" s="47">
        <v>3.7477024459999998E-3</v>
      </c>
      <c r="BJ58" s="47">
        <v>0.90382809658899999</v>
      </c>
      <c r="BK58" s="47">
        <v>0.68608614663699996</v>
      </c>
      <c r="BL58" s="47">
        <v>0.175421817285</v>
      </c>
      <c r="BM58" s="47">
        <v>2.4583330707999999E-2</v>
      </c>
      <c r="BN58" s="47">
        <v>5.2880055297000003E-2</v>
      </c>
      <c r="BO58" s="47">
        <v>7.3024975596000005E-2</v>
      </c>
      <c r="BP58" s="47">
        <v>0.146338970421</v>
      </c>
      <c r="BQ58" s="47">
        <v>5.8836307520999998E-2</v>
      </c>
      <c r="BR58" s="47" t="s">
        <v>4103</v>
      </c>
      <c r="BS58" s="47">
        <v>0.15500068980699999</v>
      </c>
      <c r="BT58" s="47">
        <v>0.217741949953</v>
      </c>
      <c r="BU58" s="47">
        <v>0.190646485358</v>
      </c>
      <c r="BV58" s="47">
        <v>2.7095464594000002E-2</v>
      </c>
      <c r="BW58" s="47" t="s">
        <v>4103</v>
      </c>
    </row>
    <row r="59" spans="1:75" x14ac:dyDescent="0.3">
      <c r="A59" s="43" t="s">
        <v>1448</v>
      </c>
      <c r="B59" s="44" t="s">
        <v>4171</v>
      </c>
      <c r="C59" s="45">
        <f t="shared" si="0"/>
        <v>6.1467096989671005E-3</v>
      </c>
      <c r="D59" s="28">
        <v>5</v>
      </c>
      <c r="E59" s="46">
        <v>5228</v>
      </c>
      <c r="F59" s="47">
        <v>32.134998306200004</v>
      </c>
      <c r="G59" s="47">
        <v>5.7107372539399996</v>
      </c>
      <c r="H59" s="48">
        <f t="shared" si="1"/>
        <v>1.0923368886648814E-3</v>
      </c>
      <c r="I59" s="47"/>
      <c r="J59" s="47">
        <v>0.122723306388</v>
      </c>
      <c r="K59" s="47">
        <v>0.57775361150500004</v>
      </c>
      <c r="L59" s="47">
        <v>1.71806669178</v>
      </c>
      <c r="M59" s="47">
        <v>2.29450074861</v>
      </c>
      <c r="N59" s="47">
        <v>0.79640840594999995</v>
      </c>
      <c r="O59" s="47">
        <v>1.4980923426599999</v>
      </c>
      <c r="P59" s="47">
        <v>0.14600946552800001</v>
      </c>
      <c r="Q59" s="47">
        <v>0.85168343012799996</v>
      </c>
      <c r="R59" s="47">
        <v>0.84931611630399995</v>
      </c>
      <c r="S59" s="47">
        <v>0.49260431973800001</v>
      </c>
      <c r="T59" s="47">
        <v>0.31668352711199999</v>
      </c>
      <c r="U59" s="47">
        <v>4.0028269454000003E-2</v>
      </c>
      <c r="V59" s="47">
        <v>1.6739102423100001</v>
      </c>
      <c r="W59" s="47">
        <v>0.23096260571499999</v>
      </c>
      <c r="X59" s="47">
        <v>0.68599337094799995</v>
      </c>
      <c r="Y59" s="47">
        <v>0.170158245614</v>
      </c>
      <c r="Z59" s="47">
        <v>0.20232274939700001</v>
      </c>
      <c r="AA59" s="47">
        <v>0.21891638131400001</v>
      </c>
      <c r="AB59" s="47">
        <v>9.4595994623000001E-2</v>
      </c>
      <c r="AC59" s="47">
        <v>4.3444404483E-2</v>
      </c>
      <c r="AD59" s="47">
        <v>6.0871654435999997E-2</v>
      </c>
      <c r="AE59" s="47">
        <v>0.37632695782199999</v>
      </c>
      <c r="AF59" s="47">
        <v>3.6404545128000003E-2</v>
      </c>
      <c r="AG59" s="47">
        <v>7.0042730622000005E-2</v>
      </c>
      <c r="AH59" s="47">
        <v>1.9481177708000001E-2</v>
      </c>
      <c r="AI59" s="47">
        <v>0.15038279545300001</v>
      </c>
      <c r="AJ59" s="47">
        <v>0.32704258668399999</v>
      </c>
      <c r="AK59" s="47">
        <v>0.180410507517</v>
      </c>
      <c r="AL59" s="47">
        <v>8.7533550700000001E-4</v>
      </c>
      <c r="AM59" s="47">
        <v>5.1917033332999997E-2</v>
      </c>
      <c r="AN59" s="47">
        <v>0.127618138677</v>
      </c>
      <c r="AO59" s="47" t="s">
        <v>4103</v>
      </c>
      <c r="AP59" s="47">
        <v>1.8615387510000001E-3</v>
      </c>
      <c r="AQ59" s="47">
        <v>0.12053166902</v>
      </c>
      <c r="AR59" s="47" t="s">
        <v>4103</v>
      </c>
      <c r="AS59" s="47">
        <v>2.4238871395999999E-2</v>
      </c>
      <c r="AT59" s="47">
        <v>0.121700306062</v>
      </c>
      <c r="AU59" s="47">
        <v>2.1645289529000002E-2</v>
      </c>
      <c r="AV59" s="47">
        <v>6.1119853E-3</v>
      </c>
      <c r="AW59" s="47" t="s">
        <v>4103</v>
      </c>
      <c r="AX59" s="47" t="s">
        <v>4103</v>
      </c>
      <c r="AY59" s="47" t="s">
        <v>4103</v>
      </c>
      <c r="AZ59" s="47">
        <v>1.5533304229000001E-2</v>
      </c>
      <c r="BA59" s="47">
        <v>0.72269669017500004</v>
      </c>
      <c r="BB59" s="47">
        <v>0.184169696217</v>
      </c>
      <c r="BC59" s="47">
        <v>8.0967062799999995E-4</v>
      </c>
      <c r="BD59" s="47">
        <v>2.4615767112999998E-2</v>
      </c>
      <c r="BE59" s="47">
        <v>0.257610035179</v>
      </c>
      <c r="BF59" s="47">
        <v>4.1835932903E-2</v>
      </c>
      <c r="BG59" s="47">
        <v>0.21365558813400001</v>
      </c>
      <c r="BH59" s="47" t="s">
        <v>4103</v>
      </c>
      <c r="BI59" s="47">
        <v>2.1787079686999999E-2</v>
      </c>
      <c r="BJ59" s="47">
        <v>3.81260338409</v>
      </c>
      <c r="BK59" s="47">
        <v>3.07104814803</v>
      </c>
      <c r="BL59" s="47">
        <v>1.3018405523900001</v>
      </c>
      <c r="BM59" s="47">
        <v>0.18805159146700001</v>
      </c>
      <c r="BN59" s="47">
        <v>0.291384225316</v>
      </c>
      <c r="BO59" s="47">
        <v>0.23512941799199999</v>
      </c>
      <c r="BP59" s="47">
        <v>0.26888978221600002</v>
      </c>
      <c r="BQ59" s="47">
        <v>0.190199598464</v>
      </c>
      <c r="BR59" s="47" t="s">
        <v>4103</v>
      </c>
      <c r="BS59" s="47">
        <v>0.59555298019299996</v>
      </c>
      <c r="BT59" s="47">
        <v>0.741555236053</v>
      </c>
      <c r="BU59" s="47">
        <v>0.35165631961799998</v>
      </c>
      <c r="BV59" s="47">
        <v>0.38989891643399999</v>
      </c>
      <c r="BW59" s="47" t="s">
        <v>4103</v>
      </c>
    </row>
    <row r="60" spans="1:75" x14ac:dyDescent="0.3">
      <c r="A60" s="43" t="s">
        <v>1451</v>
      </c>
      <c r="B60" s="44" t="s">
        <v>4172</v>
      </c>
      <c r="C60" s="45">
        <f t="shared" si="0"/>
        <v>1.147014894166032E-2</v>
      </c>
      <c r="D60" s="28">
        <v>1</v>
      </c>
      <c r="E60" s="46">
        <v>1313</v>
      </c>
      <c r="F60" s="47">
        <v>15.0603055604</v>
      </c>
      <c r="G60" s="47">
        <v>7.8608924054299996</v>
      </c>
      <c r="H60" s="48">
        <f t="shared" si="1"/>
        <v>5.9869706058111195E-3</v>
      </c>
      <c r="I60" s="47"/>
      <c r="J60" s="47">
        <v>2.2933773335000001E-2</v>
      </c>
      <c r="K60" s="47">
        <v>0.562017067757</v>
      </c>
      <c r="L60" s="47">
        <v>5.5321650447800002</v>
      </c>
      <c r="M60" s="47">
        <v>1.0424260707199999</v>
      </c>
      <c r="N60" s="47">
        <v>0.82411591152599994</v>
      </c>
      <c r="O60" s="47">
        <v>0.21831015919499999</v>
      </c>
      <c r="P60" s="47">
        <v>0.218750979082</v>
      </c>
      <c r="Q60" s="47">
        <v>0.48259946975899998</v>
      </c>
      <c r="R60" s="47">
        <v>0.33162137375</v>
      </c>
      <c r="S60" s="47">
        <v>0.26069130999200002</v>
      </c>
      <c r="T60" s="47">
        <v>3.3404516171000001E-2</v>
      </c>
      <c r="U60" s="47">
        <v>3.7525547586999997E-2</v>
      </c>
      <c r="V60" s="47">
        <v>0.58600761493300002</v>
      </c>
      <c r="W60" s="47">
        <v>5.6831447591999998E-2</v>
      </c>
      <c r="X60" s="47">
        <v>0.25118007007699999</v>
      </c>
      <c r="Y60" s="47">
        <v>3.6699712300999998E-2</v>
      </c>
      <c r="Z60" s="47">
        <v>5.9926332133999997E-2</v>
      </c>
      <c r="AA60" s="47">
        <v>0.11820054878</v>
      </c>
      <c r="AB60" s="47">
        <v>3.6353476863E-2</v>
      </c>
      <c r="AC60" s="47">
        <v>1.3629342850000001E-3</v>
      </c>
      <c r="AD60" s="47">
        <v>2.740906745E-3</v>
      </c>
      <c r="AE60" s="47">
        <v>2.3289870295000001E-2</v>
      </c>
      <c r="AF60" s="47">
        <v>7.9287209300000008E-3</v>
      </c>
      <c r="AG60" s="47">
        <v>1.7102752254999999E-2</v>
      </c>
      <c r="AH60" s="47">
        <v>4.6556843399E-2</v>
      </c>
      <c r="AI60" s="47">
        <v>0.17901406935600001</v>
      </c>
      <c r="AJ60" s="47">
        <v>0.352994433</v>
      </c>
      <c r="AK60" s="47">
        <v>0.32095780682699998</v>
      </c>
      <c r="AL60" s="47">
        <v>4.4845979E-5</v>
      </c>
      <c r="AM60" s="47">
        <v>1.6824062162000001E-2</v>
      </c>
      <c r="AN60" s="47">
        <v>0.30408889868599998</v>
      </c>
      <c r="AO60" s="47" t="s">
        <v>4103</v>
      </c>
      <c r="AP60" s="47">
        <v>1.648258029E-3</v>
      </c>
      <c r="AQ60" s="47">
        <v>3.0350726543000001E-2</v>
      </c>
      <c r="AR60" s="47" t="s">
        <v>4103</v>
      </c>
      <c r="AS60" s="47">
        <v>3.7641600999999998E-5</v>
      </c>
      <c r="AT60" s="47">
        <v>1.1303621858999999E-2</v>
      </c>
      <c r="AU60" s="47">
        <v>3.8408187479000003E-2</v>
      </c>
      <c r="AV60" s="47">
        <v>1.2551715999000001E-2</v>
      </c>
      <c r="AW60" s="47" t="s">
        <v>4103</v>
      </c>
      <c r="AX60" s="47" t="s">
        <v>4103</v>
      </c>
      <c r="AY60" s="47" t="s">
        <v>4103</v>
      </c>
      <c r="AZ60" s="47">
        <v>2.5856471478999998E-2</v>
      </c>
      <c r="BA60" s="47">
        <v>2.6698044545000001E-2</v>
      </c>
      <c r="BB60" s="47">
        <v>1.11089986E-4</v>
      </c>
      <c r="BC60" s="47">
        <v>9.7492944999999999E-6</v>
      </c>
      <c r="BD60" s="47">
        <v>5.3898337279999998E-3</v>
      </c>
      <c r="BE60" s="47">
        <v>9.8762838380000006E-3</v>
      </c>
      <c r="BF60" s="47">
        <v>1.8472551519999999E-3</v>
      </c>
      <c r="BG60" s="47">
        <v>9.4638325460000006E-3</v>
      </c>
      <c r="BH60" s="47" t="s">
        <v>4103</v>
      </c>
      <c r="BI60" s="47">
        <v>1.324018534E-3</v>
      </c>
      <c r="BJ60" s="47">
        <v>0.72359709690200003</v>
      </c>
      <c r="BK60" s="47">
        <v>0.41775080347299998</v>
      </c>
      <c r="BL60" s="47">
        <v>8.2340400903999994E-2</v>
      </c>
      <c r="BM60" s="47">
        <v>1.1273213674000001E-2</v>
      </c>
      <c r="BN60" s="47">
        <v>0.111458584096</v>
      </c>
      <c r="BO60" s="47">
        <v>5.1067472092000001E-2</v>
      </c>
      <c r="BP60" s="47">
        <v>5.3182807670999997E-2</v>
      </c>
      <c r="BQ60" s="47">
        <v>1.8370334759999999E-2</v>
      </c>
      <c r="BR60" s="47" t="s">
        <v>4103</v>
      </c>
      <c r="BS60" s="47">
        <v>9.0057990276000005E-2</v>
      </c>
      <c r="BT60" s="47">
        <v>0.30584629342899999</v>
      </c>
      <c r="BU60" s="47">
        <v>0.24828810680399999</v>
      </c>
      <c r="BV60" s="47">
        <v>5.7558186625E-2</v>
      </c>
      <c r="BW60" s="47" t="s">
        <v>4103</v>
      </c>
    </row>
    <row r="61" spans="1:75" x14ac:dyDescent="0.3">
      <c r="A61" s="43" t="s">
        <v>1455</v>
      </c>
      <c r="B61" s="44" t="s">
        <v>4173</v>
      </c>
      <c r="C61" s="45">
        <f t="shared" si="0"/>
        <v>7.2559740852894128E-3</v>
      </c>
      <c r="D61" s="28">
        <v>5</v>
      </c>
      <c r="E61" s="46">
        <v>99391</v>
      </c>
      <c r="F61" s="47">
        <v>721.17852031100006</v>
      </c>
      <c r="G61" s="47">
        <v>117.387014721</v>
      </c>
      <c r="H61" s="48">
        <f t="shared" si="1"/>
        <v>1.1810628197824753E-3</v>
      </c>
      <c r="I61" s="47"/>
      <c r="J61" s="47">
        <v>1.98469057846</v>
      </c>
      <c r="K61" s="47">
        <v>11.0501566083</v>
      </c>
      <c r="L61" s="47">
        <v>46.942610358499998</v>
      </c>
      <c r="M61" s="47">
        <v>39.570947457800003</v>
      </c>
      <c r="N61" s="47">
        <v>16.949701820000001</v>
      </c>
      <c r="O61" s="47">
        <v>22.621245637800001</v>
      </c>
      <c r="P61" s="47">
        <v>2.8841672415000001</v>
      </c>
      <c r="Q61" s="47">
        <v>14.954442476100001</v>
      </c>
      <c r="R61" s="47">
        <v>14.906024451</v>
      </c>
      <c r="S61" s="47">
        <v>8.0169841972500002</v>
      </c>
      <c r="T61" s="47">
        <v>6.2691155929600004</v>
      </c>
      <c r="U61" s="47">
        <v>0.61992466076599995</v>
      </c>
      <c r="V61" s="47">
        <v>32.5983582275</v>
      </c>
      <c r="W61" s="47">
        <v>3.8415592651399999</v>
      </c>
      <c r="X61" s="47">
        <v>14.2127098781</v>
      </c>
      <c r="Y61" s="47">
        <v>3.2342035396000002</v>
      </c>
      <c r="Z61" s="47">
        <v>3.5709951854800002</v>
      </c>
      <c r="AA61" s="47">
        <v>5.3878690600399999</v>
      </c>
      <c r="AB61" s="47">
        <v>2.0196420930199999</v>
      </c>
      <c r="AC61" s="47">
        <v>0.84493188333500002</v>
      </c>
      <c r="AD61" s="47">
        <v>1.05117249393</v>
      </c>
      <c r="AE61" s="47">
        <v>7.2843575172400001</v>
      </c>
      <c r="AF61" s="47">
        <v>0.69126732683199998</v>
      </c>
      <c r="AG61" s="47">
        <v>1.15883808804</v>
      </c>
      <c r="AH61" s="47">
        <v>0.33219096809600002</v>
      </c>
      <c r="AI61" s="47">
        <v>3.1813308067300001</v>
      </c>
      <c r="AJ61" s="47">
        <v>8.6071947670700002</v>
      </c>
      <c r="AK61" s="47">
        <v>4.8753113908400003</v>
      </c>
      <c r="AL61" s="47">
        <v>3.0679577541000001E-2</v>
      </c>
      <c r="AM61" s="47">
        <v>1.4250849216100001</v>
      </c>
      <c r="AN61" s="47">
        <v>3.41954689169</v>
      </c>
      <c r="AO61" s="47" t="s">
        <v>4103</v>
      </c>
      <c r="AP61" s="47">
        <v>5.7119172841000002E-2</v>
      </c>
      <c r="AQ61" s="47">
        <v>3.1221781867299998</v>
      </c>
      <c r="AR61" s="47" t="s">
        <v>4103</v>
      </c>
      <c r="AS61" s="47">
        <v>0.55258601665499996</v>
      </c>
      <c r="AT61" s="47">
        <v>3.3585829512899998</v>
      </c>
      <c r="AU61" s="47">
        <v>0.52890164154800001</v>
      </c>
      <c r="AV61" s="47">
        <v>0.135850516975</v>
      </c>
      <c r="AW61" s="47" t="s">
        <v>4103</v>
      </c>
      <c r="AX61" s="47" t="s">
        <v>4103</v>
      </c>
      <c r="AY61" s="47" t="s">
        <v>4103</v>
      </c>
      <c r="AZ61" s="47">
        <v>0.39305112457300001</v>
      </c>
      <c r="BA61" s="47">
        <v>19.999881693100001</v>
      </c>
      <c r="BB61" s="47">
        <v>5.9792029935600004</v>
      </c>
      <c r="BC61" s="47">
        <v>2.3260047403999999E-2</v>
      </c>
      <c r="BD61" s="47">
        <v>0.64659622766400005</v>
      </c>
      <c r="BE61" s="47">
        <v>7.1121120561</v>
      </c>
      <c r="BF61" s="47">
        <v>1.01987076117</v>
      </c>
      <c r="BG61" s="47">
        <v>5.2188396072399996</v>
      </c>
      <c r="BH61" s="47" t="s">
        <v>4103</v>
      </c>
      <c r="BI61" s="47">
        <v>0.30734790146000002</v>
      </c>
      <c r="BJ61" s="47">
        <v>83.516179277199996</v>
      </c>
      <c r="BK61" s="47">
        <v>67.5357523136</v>
      </c>
      <c r="BL61" s="47">
        <v>27.139949057599999</v>
      </c>
      <c r="BM61" s="47">
        <v>2.4751538653399998</v>
      </c>
      <c r="BN61" s="47">
        <v>8.4368518975099995</v>
      </c>
      <c r="BO61" s="47">
        <v>5.7556640588699999</v>
      </c>
      <c r="BP61" s="47">
        <v>6.5681846345299997</v>
      </c>
      <c r="BQ61" s="47">
        <v>4.0173866613799998</v>
      </c>
      <c r="BR61" s="47" t="s">
        <v>4103</v>
      </c>
      <c r="BS61" s="47">
        <v>13.142562138400001</v>
      </c>
      <c r="BT61" s="47">
        <v>15.980426963599999</v>
      </c>
      <c r="BU61" s="47">
        <v>8.3484152984600009</v>
      </c>
      <c r="BV61" s="47">
        <v>7.5520116436600002</v>
      </c>
      <c r="BW61" s="47">
        <v>8.0000021475999994E-2</v>
      </c>
    </row>
    <row r="62" spans="1:75" x14ac:dyDescent="0.3">
      <c r="A62" s="43" t="s">
        <v>4174</v>
      </c>
      <c r="B62" s="44" t="s">
        <v>4175</v>
      </c>
      <c r="C62" s="45">
        <f t="shared" si="0"/>
        <v>7.0518963947421524E-3</v>
      </c>
      <c r="D62" s="28">
        <v>2</v>
      </c>
      <c r="E62" s="46">
        <v>892</v>
      </c>
      <c r="F62" s="47">
        <v>6.2902915841100002</v>
      </c>
      <c r="G62" s="47">
        <v>2.1475765473699999</v>
      </c>
      <c r="H62" s="48">
        <f t="shared" si="1"/>
        <v>2.4075970261995517E-3</v>
      </c>
      <c r="I62" s="47"/>
      <c r="J62" s="47">
        <v>6.5549726128999994E-2</v>
      </c>
      <c r="K62" s="47">
        <v>0.16219271366999999</v>
      </c>
      <c r="L62" s="47">
        <v>1.15010631528</v>
      </c>
      <c r="M62" s="47">
        <v>0.486776596141</v>
      </c>
      <c r="N62" s="47">
        <v>0.191041842001</v>
      </c>
      <c r="O62" s="47">
        <v>0.29573475414</v>
      </c>
      <c r="P62" s="47">
        <v>0.101360788003</v>
      </c>
      <c r="Q62" s="47">
        <v>0.181590408152</v>
      </c>
      <c r="R62" s="47">
        <v>0.33042775350800002</v>
      </c>
      <c r="S62" s="47">
        <v>0.10541090004500001</v>
      </c>
      <c r="T62" s="47">
        <v>0.17018053796900001</v>
      </c>
      <c r="U62" s="47">
        <v>5.4836315493999997E-2</v>
      </c>
      <c r="V62" s="47">
        <v>0.13662780882799999</v>
      </c>
      <c r="W62" s="47">
        <v>2.3052358227999999E-2</v>
      </c>
      <c r="X62" s="47">
        <v>5.1318675562000003E-2</v>
      </c>
      <c r="Y62" s="47">
        <v>2.7790932133999999E-2</v>
      </c>
      <c r="Z62" s="47">
        <v>5.0286978010000002E-3</v>
      </c>
      <c r="AA62" s="47">
        <v>1.1003262781999999E-2</v>
      </c>
      <c r="AB62" s="47">
        <v>7.495782845E-3</v>
      </c>
      <c r="AC62" s="47">
        <v>7.7881209070000002E-3</v>
      </c>
      <c r="AD62" s="47">
        <v>7.1551931899999999E-4</v>
      </c>
      <c r="AE62" s="47">
        <v>1.5345211055E-2</v>
      </c>
      <c r="AF62" s="47">
        <v>1.5360226579999999E-3</v>
      </c>
      <c r="AG62" s="47">
        <v>1.1858685452000001E-2</v>
      </c>
      <c r="AH62" s="47">
        <v>3.414406874E-3</v>
      </c>
      <c r="AI62" s="47">
        <v>2.1598808773000001E-2</v>
      </c>
      <c r="AJ62" s="47">
        <v>0.397361450748</v>
      </c>
      <c r="AK62" s="47">
        <v>0.366948582686</v>
      </c>
      <c r="AL62" s="47">
        <v>3.8679849400000002E-4</v>
      </c>
      <c r="AM62" s="47">
        <v>7.4555682467999998E-2</v>
      </c>
      <c r="AN62" s="47">
        <v>0.29200610172399999</v>
      </c>
      <c r="AO62" s="47" t="s">
        <v>4103</v>
      </c>
      <c r="AP62" s="47">
        <v>4.4588243599999998E-4</v>
      </c>
      <c r="AQ62" s="47">
        <v>2.8944090075000001E-2</v>
      </c>
      <c r="AR62" s="47" t="s">
        <v>4103</v>
      </c>
      <c r="AS62" s="47">
        <v>1.022895552E-3</v>
      </c>
      <c r="AT62" s="47">
        <v>2.6153653607000001E-2</v>
      </c>
      <c r="AU62" s="47">
        <v>4.9765764390000003E-3</v>
      </c>
      <c r="AV62" s="47">
        <v>4.6181876100000001E-4</v>
      </c>
      <c r="AW62" s="47" t="s">
        <v>4103</v>
      </c>
      <c r="AX62" s="47" t="s">
        <v>4103</v>
      </c>
      <c r="AY62" s="47" t="s">
        <v>4103</v>
      </c>
      <c r="AZ62" s="47">
        <v>4.5147576780000002E-3</v>
      </c>
      <c r="BA62" s="47">
        <v>9.2744115358000007E-2</v>
      </c>
      <c r="BB62" s="47">
        <v>2.7831654640000001E-3</v>
      </c>
      <c r="BC62" s="47">
        <v>2.9915667800000002E-4</v>
      </c>
      <c r="BD62" s="47">
        <v>5.0506493620000002E-3</v>
      </c>
      <c r="BE62" s="47">
        <v>5.4552484159999998E-2</v>
      </c>
      <c r="BF62" s="47">
        <v>2.2376627139999998E-3</v>
      </c>
      <c r="BG62" s="47">
        <v>2.7820996979999998E-2</v>
      </c>
      <c r="BH62" s="47" t="s">
        <v>4103</v>
      </c>
      <c r="BI62" s="47">
        <v>1.101028801E-3</v>
      </c>
      <c r="BJ62" s="47">
        <v>0.33846270798099998</v>
      </c>
      <c r="BK62" s="47">
        <v>0.24036146565899999</v>
      </c>
      <c r="BL62" s="47">
        <v>5.1419487836999997E-2</v>
      </c>
      <c r="BM62" s="47">
        <v>4.5058190169999998E-3</v>
      </c>
      <c r="BN62" s="47">
        <v>1.8276774712999998E-2</v>
      </c>
      <c r="BO62" s="47">
        <v>2.7936275744E-2</v>
      </c>
      <c r="BP62" s="47">
        <v>5.6365836544E-2</v>
      </c>
      <c r="BQ62" s="47">
        <v>1.8590967909999999E-2</v>
      </c>
      <c r="BR62" s="47" t="s">
        <v>4103</v>
      </c>
      <c r="BS62" s="47">
        <v>6.3266303895000001E-2</v>
      </c>
      <c r="BT62" s="47">
        <v>9.8101242322000001E-2</v>
      </c>
      <c r="BU62" s="47">
        <v>7.6112429916999999E-2</v>
      </c>
      <c r="BV62" s="47">
        <v>2.1988812406000001E-2</v>
      </c>
      <c r="BW62" s="47" t="s">
        <v>4103</v>
      </c>
    </row>
    <row r="63" spans="1:75" x14ac:dyDescent="0.3">
      <c r="A63" s="43" t="s">
        <v>1463</v>
      </c>
      <c r="B63" s="44" t="s">
        <v>4176</v>
      </c>
      <c r="C63" s="45">
        <f t="shared" si="0"/>
        <v>9.5563789382336912E-3</v>
      </c>
      <c r="D63" s="28">
        <v>1</v>
      </c>
      <c r="E63" s="46">
        <v>5503</v>
      </c>
      <c r="F63" s="47">
        <v>52.588753297099998</v>
      </c>
      <c r="G63" s="47">
        <v>19.127403715300002</v>
      </c>
      <c r="H63" s="48">
        <f t="shared" si="1"/>
        <v>3.4758138679447576E-3</v>
      </c>
      <c r="I63" s="47"/>
      <c r="J63" s="47">
        <v>3.5308034927E-2</v>
      </c>
      <c r="K63" s="47">
        <v>0.78094420527999997</v>
      </c>
      <c r="L63" s="47">
        <v>11.0093371687</v>
      </c>
      <c r="M63" s="47">
        <v>4.3223277011399999</v>
      </c>
      <c r="N63" s="47">
        <v>2.9663782968199999</v>
      </c>
      <c r="O63" s="47">
        <v>1.35594940432</v>
      </c>
      <c r="P63" s="47">
        <v>0.56786203430299997</v>
      </c>
      <c r="Q63" s="47">
        <v>2.4116245709099999</v>
      </c>
      <c r="R63" s="47">
        <v>1.7732030116899999</v>
      </c>
      <c r="S63" s="47">
        <v>1.2643321590700001</v>
      </c>
      <c r="T63" s="47">
        <v>9.5292384024000004E-2</v>
      </c>
      <c r="U63" s="47">
        <v>0.41357846859899999</v>
      </c>
      <c r="V63" s="47">
        <v>2.4457759942699999</v>
      </c>
      <c r="W63" s="47">
        <v>0.14880668963900001</v>
      </c>
      <c r="X63" s="47">
        <v>1.2184551864299999</v>
      </c>
      <c r="Y63" s="47">
        <v>0.169551041884</v>
      </c>
      <c r="Z63" s="47">
        <v>0.40613075975700003</v>
      </c>
      <c r="AA63" s="47">
        <v>0.60351930983799995</v>
      </c>
      <c r="AB63" s="47">
        <v>3.9254074956000001E-2</v>
      </c>
      <c r="AC63" s="47">
        <v>8.8879396970000003E-3</v>
      </c>
      <c r="AD63" s="47">
        <v>1.9894991678000001E-2</v>
      </c>
      <c r="AE63" s="47">
        <v>0.15037901966799999</v>
      </c>
      <c r="AF63" s="47">
        <v>2.6427718037E-2</v>
      </c>
      <c r="AG63" s="47">
        <v>0.15043075122800001</v>
      </c>
      <c r="AH63" s="47">
        <v>0.175469167831</v>
      </c>
      <c r="AI63" s="47">
        <v>0.54702453005600005</v>
      </c>
      <c r="AJ63" s="47">
        <v>0.48453118815399998</v>
      </c>
      <c r="AK63" s="47">
        <v>0.42688308175099998</v>
      </c>
      <c r="AL63" s="47">
        <v>2.9226049999999998E-4</v>
      </c>
      <c r="AM63" s="47">
        <v>0.15481283728600001</v>
      </c>
      <c r="AN63" s="47">
        <v>0.271777983966</v>
      </c>
      <c r="AO63" s="47" t="s">
        <v>4103</v>
      </c>
      <c r="AP63" s="47">
        <v>1.1754355970000001E-3</v>
      </c>
      <c r="AQ63" s="47">
        <v>5.6350383139000003E-2</v>
      </c>
      <c r="AR63" s="47" t="s">
        <v>4103</v>
      </c>
      <c r="AS63" s="47">
        <v>1.22287666E-4</v>
      </c>
      <c r="AT63" s="47">
        <v>2.6824487017999998E-2</v>
      </c>
      <c r="AU63" s="47">
        <v>0.19614832566500001</v>
      </c>
      <c r="AV63" s="47">
        <v>8.5724643316999999E-2</v>
      </c>
      <c r="AW63" s="47" t="s">
        <v>4103</v>
      </c>
      <c r="AX63" s="47" t="s">
        <v>4103</v>
      </c>
      <c r="AY63" s="47" t="s">
        <v>4103</v>
      </c>
      <c r="AZ63" s="47">
        <v>0.110423682349</v>
      </c>
      <c r="BA63" s="47">
        <v>0.17812874996</v>
      </c>
      <c r="BB63" s="47">
        <v>1.070908432E-3</v>
      </c>
      <c r="BC63" s="47">
        <v>3.4519542000000002E-5</v>
      </c>
      <c r="BD63" s="47">
        <v>5.7531144409E-2</v>
      </c>
      <c r="BE63" s="47">
        <v>4.8639790134999999E-2</v>
      </c>
      <c r="BF63" s="47">
        <v>1.0347349814E-2</v>
      </c>
      <c r="BG63" s="47">
        <v>6.0505037627999997E-2</v>
      </c>
      <c r="BH63" s="47" t="s">
        <v>4103</v>
      </c>
      <c r="BI63" s="47">
        <v>7.4179688650000001E-3</v>
      </c>
      <c r="BJ63" s="47">
        <v>3.0156749622399999</v>
      </c>
      <c r="BK63" s="47">
        <v>2.0330303395099998</v>
      </c>
      <c r="BL63" s="47">
        <v>0.243950945723</v>
      </c>
      <c r="BM63" s="47">
        <v>3.0530252494000001E-2</v>
      </c>
      <c r="BN63" s="47">
        <v>1.1851671206700001</v>
      </c>
      <c r="BO63" s="47">
        <v>7.0766206759E-2</v>
      </c>
      <c r="BP63" s="47">
        <v>0.116425586915</v>
      </c>
      <c r="BQ63" s="47">
        <v>3.8730745508E-2</v>
      </c>
      <c r="BR63" s="47" t="s">
        <v>4103</v>
      </c>
      <c r="BS63" s="47">
        <v>0.34745948144099997</v>
      </c>
      <c r="BT63" s="47">
        <v>0.98264462272700004</v>
      </c>
      <c r="BU63" s="47">
        <v>0.894152281667</v>
      </c>
      <c r="BV63" s="47">
        <v>8.8492341059999993E-2</v>
      </c>
      <c r="BW63" s="47" t="s">
        <v>4103</v>
      </c>
    </row>
    <row r="64" spans="1:75" x14ac:dyDescent="0.3">
      <c r="A64" s="43" t="s">
        <v>1470</v>
      </c>
      <c r="B64" s="44" t="s">
        <v>4177</v>
      </c>
      <c r="C64" s="45">
        <f t="shared" si="0"/>
        <v>8.6787131192794485E-3</v>
      </c>
      <c r="D64" s="28">
        <v>1</v>
      </c>
      <c r="E64" s="46">
        <v>64395</v>
      </c>
      <c r="F64" s="47">
        <v>558.86573131600005</v>
      </c>
      <c r="G64" s="47">
        <v>144.273644975</v>
      </c>
      <c r="H64" s="48">
        <f t="shared" si="1"/>
        <v>2.2404479381163134E-3</v>
      </c>
      <c r="I64" s="47"/>
      <c r="J64" s="47">
        <v>1.68416007451</v>
      </c>
      <c r="K64" s="47">
        <v>5.0623234851500003</v>
      </c>
      <c r="L64" s="47">
        <v>62.889931171699999</v>
      </c>
      <c r="M64" s="47">
        <v>34.220332473299997</v>
      </c>
      <c r="N64" s="47">
        <v>17.554033459100001</v>
      </c>
      <c r="O64" s="47">
        <v>16.6662990142</v>
      </c>
      <c r="P64" s="47">
        <v>5.57183799382</v>
      </c>
      <c r="Q64" s="47">
        <v>34.845059776500001</v>
      </c>
      <c r="R64" s="47">
        <v>31.280098453000001</v>
      </c>
      <c r="S64" s="47">
        <v>19.6398049218</v>
      </c>
      <c r="T64" s="47">
        <v>1.26177740093</v>
      </c>
      <c r="U64" s="47">
        <v>10.3785161303</v>
      </c>
      <c r="V64" s="47">
        <v>25.057427435400001</v>
      </c>
      <c r="W64" s="47">
        <v>0.91903755145099997</v>
      </c>
      <c r="X64" s="47">
        <v>8.0800168611899998</v>
      </c>
      <c r="Y64" s="47">
        <v>1.77824473883</v>
      </c>
      <c r="Z64" s="47">
        <v>2.41759864524</v>
      </c>
      <c r="AA64" s="47">
        <v>3.5752317494199999</v>
      </c>
      <c r="AB64" s="47">
        <v>0.30894172769700001</v>
      </c>
      <c r="AC64" s="47">
        <v>9.2918279736000003E-2</v>
      </c>
      <c r="AD64" s="47">
        <v>3.8209615523E-2</v>
      </c>
      <c r="AE64" s="47">
        <v>3.3234547728099999</v>
      </c>
      <c r="AF64" s="47">
        <v>0.22414984909999999</v>
      </c>
      <c r="AG64" s="47">
        <v>1.8255277432699999</v>
      </c>
      <c r="AH64" s="47">
        <v>1.00029318882</v>
      </c>
      <c r="AI64" s="47">
        <v>9.5538195735400002</v>
      </c>
      <c r="AJ64" s="47">
        <v>10.2906050997</v>
      </c>
      <c r="AK64" s="47">
        <v>8.1133785456500007</v>
      </c>
      <c r="AL64" s="47">
        <v>4.4721243869999998E-3</v>
      </c>
      <c r="AM64" s="47">
        <v>2.6011316960599999</v>
      </c>
      <c r="AN64" s="47">
        <v>5.50777472521</v>
      </c>
      <c r="AO64" s="47" t="s">
        <v>4103</v>
      </c>
      <c r="AP64" s="47">
        <v>6.3327473677000007E-2</v>
      </c>
      <c r="AQ64" s="47">
        <v>2.0952352094900002</v>
      </c>
      <c r="AR64" s="47" t="s">
        <v>4103</v>
      </c>
      <c r="AS64" s="47">
        <v>1.8663870871E-2</v>
      </c>
      <c r="AT64" s="47">
        <v>1.2985820162799999</v>
      </c>
      <c r="AU64" s="47">
        <v>3.7205294628900001</v>
      </c>
      <c r="AV64" s="47">
        <v>0.426760713161</v>
      </c>
      <c r="AW64" s="47" t="s">
        <v>4103</v>
      </c>
      <c r="AX64" s="47" t="s">
        <v>4103</v>
      </c>
      <c r="AY64" s="47" t="s">
        <v>4103</v>
      </c>
      <c r="AZ64" s="47">
        <v>3.2937687497299999</v>
      </c>
      <c r="BA64" s="47">
        <v>1.9166246179899999</v>
      </c>
      <c r="BB64" s="47">
        <v>3.3460104522000003E-2</v>
      </c>
      <c r="BC64" s="47">
        <v>8.7427917400000001E-4</v>
      </c>
      <c r="BD64" s="47">
        <v>0.32445251788099999</v>
      </c>
      <c r="BE64" s="47">
        <v>0.65333004952600005</v>
      </c>
      <c r="BF64" s="47">
        <v>0.12644763208199999</v>
      </c>
      <c r="BG64" s="47">
        <v>0.77806003480399999</v>
      </c>
      <c r="BH64" s="47" t="s">
        <v>4103</v>
      </c>
      <c r="BI64" s="47">
        <v>0.24224365350099999</v>
      </c>
      <c r="BJ64" s="47">
        <v>35.730690271699999</v>
      </c>
      <c r="BK64" s="47">
        <v>24.241574063200002</v>
      </c>
      <c r="BL64" s="47">
        <v>3.3010904540800001</v>
      </c>
      <c r="BM64" s="47">
        <v>0.53032781488699998</v>
      </c>
      <c r="BN64" s="47">
        <v>6.3726614312800001</v>
      </c>
      <c r="BO64" s="47">
        <v>0.41828414762799998</v>
      </c>
      <c r="BP64" s="47">
        <v>0.90041599472800005</v>
      </c>
      <c r="BQ64" s="47">
        <v>0.27149543191699999</v>
      </c>
      <c r="BR64" s="47" t="s">
        <v>4103</v>
      </c>
      <c r="BS64" s="47">
        <v>12.4472987887</v>
      </c>
      <c r="BT64" s="47">
        <v>11.4891162085</v>
      </c>
      <c r="BU64" s="47">
        <v>10.867285348299999</v>
      </c>
      <c r="BV64" s="47">
        <v>0.60383086037800004</v>
      </c>
      <c r="BW64" s="47">
        <v>1.7999999762999999E-2</v>
      </c>
    </row>
    <row r="65" spans="1:75" x14ac:dyDescent="0.3">
      <c r="A65" s="43" t="s">
        <v>1521</v>
      </c>
      <c r="B65" s="44" t="s">
        <v>4178</v>
      </c>
      <c r="C65" s="45">
        <f t="shared" si="0"/>
        <v>8.1056594885217399E-3</v>
      </c>
      <c r="D65" s="28">
        <v>5</v>
      </c>
      <c r="E65" s="46">
        <v>1725</v>
      </c>
      <c r="F65" s="47">
        <v>13.9822626177</v>
      </c>
      <c r="G65" s="47">
        <v>2.92483340237</v>
      </c>
      <c r="H65" s="48">
        <f t="shared" si="1"/>
        <v>1.6955555955768117E-3</v>
      </c>
      <c r="I65" s="47"/>
      <c r="J65" s="47">
        <v>4.4843680173E-2</v>
      </c>
      <c r="K65" s="47">
        <v>0.27792194752999999</v>
      </c>
      <c r="L65" s="47">
        <v>1.0786051170299999</v>
      </c>
      <c r="M65" s="47">
        <v>1.1414383314000001</v>
      </c>
      <c r="N65" s="47">
        <v>0.48812456487400002</v>
      </c>
      <c r="O65" s="47">
        <v>0.65331376652499995</v>
      </c>
      <c r="P65" s="47">
        <v>9.3155327639000002E-2</v>
      </c>
      <c r="Q65" s="47">
        <v>0.288868998604</v>
      </c>
      <c r="R65" s="47">
        <v>0.42410669014399999</v>
      </c>
      <c r="S65" s="47">
        <v>0.29213399766699999</v>
      </c>
      <c r="T65" s="47">
        <v>0.10252456587600001</v>
      </c>
      <c r="U65" s="47">
        <v>2.9448126601000001E-2</v>
      </c>
      <c r="V65" s="47">
        <v>0.492077670849</v>
      </c>
      <c r="W65" s="47">
        <v>4.5058419958000001E-2</v>
      </c>
      <c r="X65" s="47">
        <v>0.24906476546799999</v>
      </c>
      <c r="Y65" s="47">
        <v>4.9210760163000002E-2</v>
      </c>
      <c r="Z65" s="47">
        <v>6.4204577711999999E-2</v>
      </c>
      <c r="AA65" s="47">
        <v>0.11031903659599999</v>
      </c>
      <c r="AB65" s="47">
        <v>2.5330390998E-2</v>
      </c>
      <c r="AC65" s="47">
        <v>1.2949445695000001E-2</v>
      </c>
      <c r="AD65" s="47">
        <v>1.248609449E-2</v>
      </c>
      <c r="AE65" s="47">
        <v>5.4423673630000002E-2</v>
      </c>
      <c r="AF65" s="47">
        <v>1.4712935634E-2</v>
      </c>
      <c r="AG65" s="47">
        <v>3.0622006483000001E-2</v>
      </c>
      <c r="AH65" s="47">
        <v>1.4189001776E-2</v>
      </c>
      <c r="AI65" s="47">
        <v>5.8571327716000002E-2</v>
      </c>
      <c r="AJ65" s="47">
        <v>0.21100321265499999</v>
      </c>
      <c r="AK65" s="47">
        <v>0.1354412425</v>
      </c>
      <c r="AL65" s="47">
        <v>3.39870458E-4</v>
      </c>
      <c r="AM65" s="47">
        <v>4.6554024721000002E-2</v>
      </c>
      <c r="AN65" s="47">
        <v>8.8547347321000003E-2</v>
      </c>
      <c r="AO65" s="47" t="s">
        <v>4103</v>
      </c>
      <c r="AP65" s="47">
        <v>8.7527640600000003E-4</v>
      </c>
      <c r="AQ65" s="47">
        <v>7.1828636564000001E-2</v>
      </c>
      <c r="AR65" s="47" t="s">
        <v>4103</v>
      </c>
      <c r="AS65" s="47">
        <v>2.8580571859999999E-3</v>
      </c>
      <c r="AT65" s="47">
        <v>4.9705394202999999E-2</v>
      </c>
      <c r="AU65" s="47">
        <v>1.8858180530000001E-2</v>
      </c>
      <c r="AV65" s="47">
        <v>4.0708512140000003E-3</v>
      </c>
      <c r="AW65" s="47" t="s">
        <v>4103</v>
      </c>
      <c r="AX65" s="47" t="s">
        <v>4103</v>
      </c>
      <c r="AY65" s="47" t="s">
        <v>4103</v>
      </c>
      <c r="AZ65" s="47">
        <v>1.4787329316000001E-2</v>
      </c>
      <c r="BA65" s="47">
        <v>0.30162584875699999</v>
      </c>
      <c r="BB65" s="47">
        <v>3.7847689215000001E-2</v>
      </c>
      <c r="BC65" s="47">
        <v>1.99364882E-4</v>
      </c>
      <c r="BD65" s="47">
        <v>8.6247081300000004E-3</v>
      </c>
      <c r="BE65" s="47">
        <v>0.100311506046</v>
      </c>
      <c r="BF65" s="47">
        <v>2.0288319164E-2</v>
      </c>
      <c r="BG65" s="47">
        <v>0.13435426132</v>
      </c>
      <c r="BH65" s="47" t="s">
        <v>4103</v>
      </c>
      <c r="BI65" s="47">
        <v>4.6271419080000003E-3</v>
      </c>
      <c r="BJ65" s="47">
        <v>1.2279459264599999</v>
      </c>
      <c r="BK65" s="47">
        <v>0.88403904107800002</v>
      </c>
      <c r="BL65" s="47">
        <v>0.391198583923</v>
      </c>
      <c r="BM65" s="47">
        <v>2.5670527360999999E-2</v>
      </c>
      <c r="BN65" s="47">
        <v>7.7872649134999999E-2</v>
      </c>
      <c r="BO65" s="47">
        <v>6.6141770204E-2</v>
      </c>
      <c r="BP65" s="47">
        <v>0.116447945641</v>
      </c>
      <c r="BQ65" s="47">
        <v>5.4475311864000002E-2</v>
      </c>
      <c r="BR65" s="47" t="s">
        <v>4103</v>
      </c>
      <c r="BS65" s="47">
        <v>0.15223225295000001</v>
      </c>
      <c r="BT65" s="47">
        <v>0.34390688538199998</v>
      </c>
      <c r="BU65" s="47">
        <v>0.18866606015000001</v>
      </c>
      <c r="BV65" s="47">
        <v>0.155240825232</v>
      </c>
      <c r="BW65" s="47" t="s">
        <v>4103</v>
      </c>
    </row>
    <row r="66" spans="1:75" x14ac:dyDescent="0.3">
      <c r="A66" s="43" t="s">
        <v>4179</v>
      </c>
      <c r="B66" s="44" t="s">
        <v>4180</v>
      </c>
      <c r="C66" s="45">
        <f t="shared" si="0"/>
        <v>8.1775976030637864E-3</v>
      </c>
      <c r="D66" s="28">
        <v>5</v>
      </c>
      <c r="E66" s="46">
        <v>1991</v>
      </c>
      <c r="F66" s="47">
        <v>16.2815968277</v>
      </c>
      <c r="G66" s="47">
        <v>2.1995398983099999</v>
      </c>
      <c r="H66" s="48">
        <f t="shared" si="1"/>
        <v>1.1047412849372175E-3</v>
      </c>
      <c r="I66" s="47"/>
      <c r="J66" s="47">
        <v>4.0835046217000001E-2</v>
      </c>
      <c r="K66" s="47">
        <v>9.7350439903999997E-2</v>
      </c>
      <c r="L66" s="47">
        <v>0.90579669162800003</v>
      </c>
      <c r="M66" s="47">
        <v>0.925009310606</v>
      </c>
      <c r="N66" s="47">
        <v>0.383309252657</v>
      </c>
      <c r="O66" s="47">
        <v>0.541700057949</v>
      </c>
      <c r="P66" s="47">
        <v>5.8354951471999997E-2</v>
      </c>
      <c r="Q66" s="47">
        <v>0.172193458479</v>
      </c>
      <c r="R66" s="47">
        <v>0.36959024213500002</v>
      </c>
      <c r="S66" s="47">
        <v>0.19008955880799999</v>
      </c>
      <c r="T66" s="47">
        <v>0.12924185285000001</v>
      </c>
      <c r="U66" s="47">
        <v>5.0258830476999999E-2</v>
      </c>
      <c r="V66" s="47">
        <v>0.66459978668300002</v>
      </c>
      <c r="W66" s="47">
        <v>5.2925603895999998E-2</v>
      </c>
      <c r="X66" s="47">
        <v>0.39414262529299998</v>
      </c>
      <c r="Y66" s="47">
        <v>0.201016294746</v>
      </c>
      <c r="Z66" s="47">
        <v>4.8014710193E-2</v>
      </c>
      <c r="AA66" s="47">
        <v>7.1656335227000004E-2</v>
      </c>
      <c r="AB66" s="47">
        <v>7.3455285125999997E-2</v>
      </c>
      <c r="AC66" s="47">
        <v>2.1191549710999999E-2</v>
      </c>
      <c r="AD66" s="47">
        <v>1.5790788973E-2</v>
      </c>
      <c r="AE66" s="47">
        <v>8.4785887717999997E-2</v>
      </c>
      <c r="AF66" s="47">
        <v>8.0780205820000003E-3</v>
      </c>
      <c r="AG66" s="47">
        <v>1.8359291412E-2</v>
      </c>
      <c r="AH66" s="47">
        <v>1.9495110696E-2</v>
      </c>
      <c r="AI66" s="47">
        <v>4.9830908403000002E-2</v>
      </c>
      <c r="AJ66" s="47">
        <v>0.31252777869699999</v>
      </c>
      <c r="AK66" s="47">
        <v>0.22252609258200001</v>
      </c>
      <c r="AL66" s="47">
        <v>5.9343980200000002E-4</v>
      </c>
      <c r="AM66" s="47">
        <v>2.6816670197999999E-2</v>
      </c>
      <c r="AN66" s="47">
        <v>0.195115982582</v>
      </c>
      <c r="AO66" s="47" t="s">
        <v>4103</v>
      </c>
      <c r="AP66" s="47">
        <v>9.1281345499999997E-4</v>
      </c>
      <c r="AQ66" s="47">
        <v>8.5334277740000006E-2</v>
      </c>
      <c r="AR66" s="47" t="s">
        <v>4103</v>
      </c>
      <c r="AS66" s="47">
        <v>3.7545949200000002E-3</v>
      </c>
      <c r="AT66" s="47">
        <v>2.9089318404E-2</v>
      </c>
      <c r="AU66" s="47">
        <v>1.3281182040999999E-2</v>
      </c>
      <c r="AV66" s="47">
        <v>1.5334500350000001E-3</v>
      </c>
      <c r="AW66" s="47" t="s">
        <v>4103</v>
      </c>
      <c r="AX66" s="47" t="s">
        <v>4103</v>
      </c>
      <c r="AY66" s="47" t="s">
        <v>4103</v>
      </c>
      <c r="AZ66" s="47">
        <v>1.1747732005999999E-2</v>
      </c>
      <c r="BA66" s="47">
        <v>0.548095526221</v>
      </c>
      <c r="BB66" s="47">
        <v>0.129627756915</v>
      </c>
      <c r="BC66" s="47">
        <v>1.10577651E-4</v>
      </c>
      <c r="BD66" s="47">
        <v>1.4840604760999999E-2</v>
      </c>
      <c r="BE66" s="47">
        <v>0.21053509280999999</v>
      </c>
      <c r="BF66" s="47">
        <v>3.1181231697E-2</v>
      </c>
      <c r="BG66" s="47">
        <v>0.16180026238600001</v>
      </c>
      <c r="BH66" s="47" t="s">
        <v>4103</v>
      </c>
      <c r="BI66" s="47">
        <v>2.0093633691999999E-2</v>
      </c>
      <c r="BJ66" s="47">
        <v>1.85009242862</v>
      </c>
      <c r="BK66" s="47">
        <v>1.5456286613600001</v>
      </c>
      <c r="BL66" s="47">
        <v>0.60616457855999994</v>
      </c>
      <c r="BM66" s="47">
        <v>5.2364789864999997E-2</v>
      </c>
      <c r="BN66" s="47">
        <v>0.18489092015399999</v>
      </c>
      <c r="BO66" s="47">
        <v>0.110498407785</v>
      </c>
      <c r="BP66" s="47">
        <v>0.13966039215699999</v>
      </c>
      <c r="BQ66" s="47">
        <v>0.11628352037799999</v>
      </c>
      <c r="BR66" s="47" t="s">
        <v>4103</v>
      </c>
      <c r="BS66" s="47">
        <v>0.33576605245800001</v>
      </c>
      <c r="BT66" s="47">
        <v>0.30446376726399998</v>
      </c>
      <c r="BU66" s="47">
        <v>0.12393930995499999</v>
      </c>
      <c r="BV66" s="47">
        <v>0.18052445730899999</v>
      </c>
      <c r="BW66" s="47" t="s">
        <v>4103</v>
      </c>
    </row>
    <row r="67" spans="1:75" x14ac:dyDescent="0.3">
      <c r="A67" s="43" t="s">
        <v>1528</v>
      </c>
      <c r="B67" s="44" t="s">
        <v>4181</v>
      </c>
      <c r="C67" s="45">
        <f t="shared" si="0"/>
        <v>1.23552872589E-2</v>
      </c>
      <c r="D67" s="28">
        <v>3</v>
      </c>
      <c r="E67" s="46">
        <v>4000</v>
      </c>
      <c r="F67" s="47">
        <v>49.421149035600003</v>
      </c>
      <c r="G67" s="47">
        <v>30.746273414499999</v>
      </c>
      <c r="H67" s="48">
        <f t="shared" si="1"/>
        <v>7.6865683536249995E-3</v>
      </c>
      <c r="I67" s="47"/>
      <c r="J67" s="47">
        <v>0.45194783329999999</v>
      </c>
      <c r="K67" s="47">
        <v>2.44105589642</v>
      </c>
      <c r="L67" s="47">
        <v>16.302287224099999</v>
      </c>
      <c r="M67" s="47">
        <v>10.352214977699999</v>
      </c>
      <c r="N67" s="47">
        <v>4.4263909422400003</v>
      </c>
      <c r="O67" s="47">
        <v>5.9258240354999998</v>
      </c>
      <c r="P67" s="47">
        <v>0.28126137990799999</v>
      </c>
      <c r="Q67" s="47">
        <v>0.91750610297099999</v>
      </c>
      <c r="R67" s="47">
        <v>1.9780752082799999</v>
      </c>
      <c r="S67" s="47">
        <v>1.6393103839100001</v>
      </c>
      <c r="T67" s="47">
        <v>9.9155053332000004E-2</v>
      </c>
      <c r="U67" s="47">
        <v>0.23960977103600001</v>
      </c>
      <c r="V67" s="47">
        <v>1.6939105856800001</v>
      </c>
      <c r="W67" s="47">
        <v>0.16673686372300001</v>
      </c>
      <c r="X67" s="47">
        <v>1.13263081785</v>
      </c>
      <c r="Y67" s="47">
        <v>0.44729821301900002</v>
      </c>
      <c r="Z67" s="47">
        <v>0.33247949103000002</v>
      </c>
      <c r="AA67" s="47">
        <v>0.15968723555299999</v>
      </c>
      <c r="AB67" s="47">
        <v>0.19316587824600001</v>
      </c>
      <c r="AC67" s="47">
        <v>1.061151097E-2</v>
      </c>
      <c r="AD67" s="47">
        <v>9.2538609190000003E-3</v>
      </c>
      <c r="AE67" s="47">
        <v>0.110506001245</v>
      </c>
      <c r="AF67" s="47">
        <v>1.5744067669000002E-2</v>
      </c>
      <c r="AG67" s="47">
        <v>6.2043041225999997E-2</v>
      </c>
      <c r="AH67" s="47">
        <v>4.1747871302999999E-2</v>
      </c>
      <c r="AI67" s="47">
        <v>0.14463655078000001</v>
      </c>
      <c r="AJ67" s="47">
        <v>0.83258752226900001</v>
      </c>
      <c r="AK67" s="47">
        <v>0.75677267329700004</v>
      </c>
      <c r="AL67" s="47">
        <v>1.719274536E-3</v>
      </c>
      <c r="AM67" s="47">
        <v>0.15795233338699999</v>
      </c>
      <c r="AN67" s="47">
        <v>0.59710106537399998</v>
      </c>
      <c r="AO67" s="47" t="s">
        <v>4103</v>
      </c>
      <c r="AP67" s="47">
        <v>4.0150798740000004E-3</v>
      </c>
      <c r="AQ67" s="47">
        <v>7.0699542929999998E-2</v>
      </c>
      <c r="AR67" s="47" t="s">
        <v>4103</v>
      </c>
      <c r="AS67" s="47">
        <v>1.1002261679999999E-3</v>
      </c>
      <c r="AT67" s="47">
        <v>1.1170759355999999E-2</v>
      </c>
      <c r="AU67" s="47">
        <v>2.5194439690999999E-2</v>
      </c>
      <c r="AV67" s="47">
        <v>7.5421820440000004E-3</v>
      </c>
      <c r="AW67" s="47" t="s">
        <v>4103</v>
      </c>
      <c r="AX67" s="47" t="s">
        <v>4103</v>
      </c>
      <c r="AY67" s="47" t="s">
        <v>4103</v>
      </c>
      <c r="AZ67" s="47">
        <v>1.7652257647E-2</v>
      </c>
      <c r="BA67" s="47">
        <v>0.21339878017200001</v>
      </c>
      <c r="BB67" s="47">
        <v>9.6886084809999998E-3</v>
      </c>
      <c r="BC67" s="47">
        <v>1.5431017999999999E-4</v>
      </c>
      <c r="BD67" s="47">
        <v>5.4350393380000004E-3</v>
      </c>
      <c r="BE67" s="47">
        <v>0.103600291343</v>
      </c>
      <c r="BF67" s="47">
        <v>3.1718061849999998E-3</v>
      </c>
      <c r="BG67" s="47">
        <v>9.1348724645999996E-2</v>
      </c>
      <c r="BH67" s="47" t="s">
        <v>4103</v>
      </c>
      <c r="BI67" s="47">
        <v>4.3860621290000004E-3</v>
      </c>
      <c r="BJ67" s="47">
        <v>1.7974172899400001</v>
      </c>
      <c r="BK67" s="47">
        <v>1.3635411872000001</v>
      </c>
      <c r="BL67" s="47">
        <v>0.464906172964</v>
      </c>
      <c r="BM67" s="47">
        <v>3.4015559437999998E-2</v>
      </c>
      <c r="BN67" s="47">
        <v>0.179291560563</v>
      </c>
      <c r="BO67" s="47">
        <v>0.15434980186300001</v>
      </c>
      <c r="BP67" s="47">
        <v>0.124560257966</v>
      </c>
      <c r="BQ67" s="47">
        <v>9.2271848158999997E-2</v>
      </c>
      <c r="BR67" s="47">
        <v>2.0000007778000001E-2</v>
      </c>
      <c r="BS67" s="47">
        <v>0.29414597846700002</v>
      </c>
      <c r="BT67" s="47">
        <v>0.43387610273999999</v>
      </c>
      <c r="BU67" s="47">
        <v>0.26706593576100002</v>
      </c>
      <c r="BV67" s="47">
        <v>0.166810166979</v>
      </c>
      <c r="BW67" s="47" t="s">
        <v>4103</v>
      </c>
    </row>
    <row r="68" spans="1:75" x14ac:dyDescent="0.3">
      <c r="A68" s="43" t="s">
        <v>1535</v>
      </c>
      <c r="B68" s="44" t="s">
        <v>4182</v>
      </c>
      <c r="C68" s="45">
        <f t="shared" si="0"/>
        <v>1.084911034953959E-2</v>
      </c>
      <c r="D68" s="28">
        <v>1</v>
      </c>
      <c r="E68" s="46">
        <v>80689</v>
      </c>
      <c r="F68" s="47">
        <v>875.40386499399995</v>
      </c>
      <c r="G68" s="47">
        <v>329.59468155000002</v>
      </c>
      <c r="H68" s="48">
        <f t="shared" si="1"/>
        <v>4.0847535791743612E-3</v>
      </c>
      <c r="I68" s="47"/>
      <c r="J68" s="47">
        <v>2.9201181878</v>
      </c>
      <c r="K68" s="47">
        <v>20.2402478984</v>
      </c>
      <c r="L68" s="47">
        <v>184.45555067800001</v>
      </c>
      <c r="M68" s="47">
        <v>57.039248677000003</v>
      </c>
      <c r="N68" s="47">
        <v>34.321456911699997</v>
      </c>
      <c r="O68" s="47">
        <v>22.717791765299999</v>
      </c>
      <c r="P68" s="47">
        <v>8.8135564926499992</v>
      </c>
      <c r="Q68" s="47">
        <v>56.125959616800003</v>
      </c>
      <c r="R68" s="47">
        <v>54.330594766600001</v>
      </c>
      <c r="S68" s="47">
        <v>43.0564843115</v>
      </c>
      <c r="T68" s="47">
        <v>1.17143181493</v>
      </c>
      <c r="U68" s="47">
        <v>10.102678640200001</v>
      </c>
      <c r="V68" s="47">
        <v>39.978595199899999</v>
      </c>
      <c r="W68" s="47">
        <v>2.4481659600199999</v>
      </c>
      <c r="X68" s="47">
        <v>14.820296651</v>
      </c>
      <c r="Y68" s="47">
        <v>2.1127085913300001</v>
      </c>
      <c r="Z68" s="47">
        <v>4.6439172642299997</v>
      </c>
      <c r="AA68" s="47">
        <v>7.4517494896700001</v>
      </c>
      <c r="AB68" s="47">
        <v>0.61192130580000004</v>
      </c>
      <c r="AC68" s="47">
        <v>0.14041020759</v>
      </c>
      <c r="AD68" s="47">
        <v>0.35914845697800002</v>
      </c>
      <c r="AE68" s="47">
        <v>3.7669281556600001</v>
      </c>
      <c r="AF68" s="47">
        <v>0.82748811627200003</v>
      </c>
      <c r="AG68" s="47">
        <v>2.23292289232</v>
      </c>
      <c r="AH68" s="47">
        <v>1.7876235766699999</v>
      </c>
      <c r="AI68" s="47">
        <v>13.595611183400001</v>
      </c>
      <c r="AJ68" s="47">
        <v>26.7445688504</v>
      </c>
      <c r="AK68" s="47">
        <v>21.156185799700001</v>
      </c>
      <c r="AL68" s="47">
        <v>1.0894581737E-2</v>
      </c>
      <c r="AM68" s="47">
        <v>8.8749544758199992</v>
      </c>
      <c r="AN68" s="47">
        <v>12.2703367422</v>
      </c>
      <c r="AO68" s="47" t="s">
        <v>4103</v>
      </c>
      <c r="AP68" s="47">
        <v>0.10961998432</v>
      </c>
      <c r="AQ68" s="47">
        <v>5.4502526181200004</v>
      </c>
      <c r="AR68" s="47" t="s">
        <v>4103</v>
      </c>
      <c r="AS68" s="47">
        <v>2.8510448218000001E-2</v>
      </c>
      <c r="AT68" s="47">
        <v>1.46084227617</v>
      </c>
      <c r="AU68" s="47">
        <v>2.85634605044</v>
      </c>
      <c r="AV68" s="47">
        <v>0.469689505718</v>
      </c>
      <c r="AW68" s="47" t="s">
        <v>4103</v>
      </c>
      <c r="AX68" s="47" t="s">
        <v>4103</v>
      </c>
      <c r="AY68" s="47" t="s">
        <v>4103</v>
      </c>
      <c r="AZ68" s="47">
        <v>2.3866565447200001</v>
      </c>
      <c r="BA68" s="47">
        <v>1.8204149836400001</v>
      </c>
      <c r="BB68" s="47">
        <v>3.7196484039E-2</v>
      </c>
      <c r="BC68" s="47">
        <v>9.0312744399999995E-4</v>
      </c>
      <c r="BD68" s="47">
        <v>0.46281479537499998</v>
      </c>
      <c r="BE68" s="47">
        <v>0.55045266134299997</v>
      </c>
      <c r="BF68" s="47">
        <v>0.14769506755600001</v>
      </c>
      <c r="BG68" s="47">
        <v>0.62135284788699996</v>
      </c>
      <c r="BH68" s="47" t="s">
        <v>4103</v>
      </c>
      <c r="BI68" s="47">
        <v>0.103800043329</v>
      </c>
      <c r="BJ68" s="47">
        <v>34.756180466099998</v>
      </c>
      <c r="BK68" s="47">
        <v>23.340830412799999</v>
      </c>
      <c r="BL68" s="47">
        <v>3.42781821202</v>
      </c>
      <c r="BM68" s="47">
        <v>0.157737268614</v>
      </c>
      <c r="BN68" s="47">
        <v>12.2798424719</v>
      </c>
      <c r="BO68" s="47">
        <v>0.41256877955499999</v>
      </c>
      <c r="BP68" s="47">
        <v>0.44828168642400001</v>
      </c>
      <c r="BQ68" s="47">
        <v>0.317994263311</v>
      </c>
      <c r="BR68" s="47" t="s">
        <v>4103</v>
      </c>
      <c r="BS68" s="47">
        <v>6.2965877309299998</v>
      </c>
      <c r="BT68" s="47">
        <v>11.415350053399999</v>
      </c>
      <c r="BU68" s="47">
        <v>10.8160658757</v>
      </c>
      <c r="BV68" s="47">
        <v>0.59928417767099995</v>
      </c>
      <c r="BW68" s="47" t="s">
        <v>4103</v>
      </c>
    </row>
    <row r="69" spans="1:75" x14ac:dyDescent="0.3">
      <c r="A69" s="43" t="s">
        <v>1610</v>
      </c>
      <c r="B69" s="44" t="s">
        <v>4183</v>
      </c>
      <c r="C69" s="45">
        <f t="shared" si="0"/>
        <v>8.4265674196278735E-3</v>
      </c>
      <c r="D69" s="28">
        <v>5</v>
      </c>
      <c r="E69" s="46">
        <v>27410</v>
      </c>
      <c r="F69" s="47">
        <v>230.97221297199999</v>
      </c>
      <c r="G69" s="47">
        <v>45.064104072500001</v>
      </c>
      <c r="H69" s="48">
        <f t="shared" si="1"/>
        <v>1.6440753036300621E-3</v>
      </c>
      <c r="I69" s="47"/>
      <c r="J69" s="47">
        <v>0.56368960833500004</v>
      </c>
      <c r="K69" s="47">
        <v>2.6022763552699999</v>
      </c>
      <c r="L69" s="47">
        <v>18.606710290399999</v>
      </c>
      <c r="M69" s="47">
        <v>19.734018047700001</v>
      </c>
      <c r="N69" s="47">
        <v>9.6466319957500009</v>
      </c>
      <c r="O69" s="47">
        <v>10.087386051999999</v>
      </c>
      <c r="P69" s="47">
        <v>1.94343692074</v>
      </c>
      <c r="Q69" s="47">
        <v>1.6139728500299999</v>
      </c>
      <c r="R69" s="47">
        <v>5.0451703139399999</v>
      </c>
      <c r="S69" s="47">
        <v>2.5782916189899998</v>
      </c>
      <c r="T69" s="47">
        <v>1.7040480287099999</v>
      </c>
      <c r="U69" s="47">
        <v>0.76283066624700002</v>
      </c>
      <c r="V69" s="47">
        <v>12.5962085257</v>
      </c>
      <c r="W69" s="47">
        <v>0.98608716464000001</v>
      </c>
      <c r="X69" s="47">
        <v>7.8333791715799999</v>
      </c>
      <c r="Y69" s="47">
        <v>3.31694072704</v>
      </c>
      <c r="Z69" s="47">
        <v>0.75432871759800002</v>
      </c>
      <c r="AA69" s="47">
        <v>2.7979375627</v>
      </c>
      <c r="AB69" s="47">
        <v>0.96417216423499996</v>
      </c>
      <c r="AC69" s="47">
        <v>0.24161396372300001</v>
      </c>
      <c r="AD69" s="47">
        <v>0.155846616253</v>
      </c>
      <c r="AE69" s="47">
        <v>1.45719476128</v>
      </c>
      <c r="AF69" s="47">
        <v>0.23897216838599999</v>
      </c>
      <c r="AG69" s="47">
        <v>0.258503862739</v>
      </c>
      <c r="AH69" s="47">
        <v>0.39671177736899998</v>
      </c>
      <c r="AI69" s="47">
        <v>1.0278990397500001</v>
      </c>
      <c r="AJ69" s="47">
        <v>4.6809610291599997</v>
      </c>
      <c r="AK69" s="47">
        <v>3.1501265654099999</v>
      </c>
      <c r="AL69" s="47">
        <v>6.3558869090000001E-3</v>
      </c>
      <c r="AM69" s="47">
        <v>0.34177702465699999</v>
      </c>
      <c r="AN69" s="47">
        <v>2.8019936538399999</v>
      </c>
      <c r="AO69" s="47" t="s">
        <v>4103</v>
      </c>
      <c r="AP69" s="47">
        <v>2.2182858098E-2</v>
      </c>
      <c r="AQ69" s="47">
        <v>1.26227926438</v>
      </c>
      <c r="AR69" s="47" t="s">
        <v>4103</v>
      </c>
      <c r="AS69" s="47">
        <v>0.24637234127499999</v>
      </c>
      <c r="AT69" s="47">
        <v>1.0536136305999999</v>
      </c>
      <c r="AU69" s="47">
        <v>0.29315254496799997</v>
      </c>
      <c r="AV69" s="47">
        <v>2.3167904249999999E-2</v>
      </c>
      <c r="AW69" s="47" t="s">
        <v>4103</v>
      </c>
      <c r="AX69" s="47" t="s">
        <v>4103</v>
      </c>
      <c r="AY69" s="47" t="s">
        <v>4103</v>
      </c>
      <c r="AZ69" s="47">
        <v>0.26998464071799999</v>
      </c>
      <c r="BA69" s="47">
        <v>5.8037748950400001</v>
      </c>
      <c r="BB69" s="47">
        <v>0.82849241617000002</v>
      </c>
      <c r="BC69" s="47">
        <v>9.5649693000000001E-4</v>
      </c>
      <c r="BD69" s="47">
        <v>0.43786456860099998</v>
      </c>
      <c r="BE69" s="47">
        <v>1.99988386613</v>
      </c>
      <c r="BF69" s="47">
        <v>0.38785726293200001</v>
      </c>
      <c r="BG69" s="47">
        <v>2.1487202842699999</v>
      </c>
      <c r="BH69" s="47" t="s">
        <v>4103</v>
      </c>
      <c r="BI69" s="47">
        <v>5.6361165338000001E-2</v>
      </c>
      <c r="BJ69" s="47">
        <v>23.708697717300002</v>
      </c>
      <c r="BK69" s="47">
        <v>19.076551697500001</v>
      </c>
      <c r="BL69" s="47">
        <v>7.1443125015</v>
      </c>
      <c r="BM69" s="47">
        <v>0.43583246545299997</v>
      </c>
      <c r="BN69" s="47">
        <v>2.5955052947800001</v>
      </c>
      <c r="BO69" s="47">
        <v>1.47975318909</v>
      </c>
      <c r="BP69" s="47">
        <v>1.46850379837</v>
      </c>
      <c r="BQ69" s="47">
        <v>1.1845611190000001</v>
      </c>
      <c r="BR69" s="47">
        <v>0.22500008964500001</v>
      </c>
      <c r="BS69" s="47">
        <v>4.5430832396799996</v>
      </c>
      <c r="BT69" s="47">
        <v>4.6321460198100004</v>
      </c>
      <c r="BU69" s="47">
        <v>1.8955697379100001</v>
      </c>
      <c r="BV69" s="47">
        <v>2.7365762819000001</v>
      </c>
      <c r="BW69" s="47" t="s">
        <v>4103</v>
      </c>
    </row>
    <row r="70" spans="1:75" x14ac:dyDescent="0.3">
      <c r="A70" s="43" t="s">
        <v>1617</v>
      </c>
      <c r="B70" s="44" t="s">
        <v>4184</v>
      </c>
      <c r="C70" s="45">
        <f t="shared" ref="C70:C133" si="2">F70/E70</f>
        <v>1.10146633122775E-2</v>
      </c>
      <c r="D70" s="28">
        <v>2</v>
      </c>
      <c r="E70" s="46">
        <v>10955</v>
      </c>
      <c r="F70" s="47">
        <v>120.66563658600001</v>
      </c>
      <c r="G70" s="47">
        <v>57.166541384799999</v>
      </c>
      <c r="H70" s="48">
        <f t="shared" si="1"/>
        <v>5.2183059228480145E-3</v>
      </c>
      <c r="I70" s="47"/>
      <c r="J70" s="47">
        <v>0.205216040105</v>
      </c>
      <c r="K70" s="47">
        <v>2.0192413439400001</v>
      </c>
      <c r="L70" s="47">
        <v>30.439150592600001</v>
      </c>
      <c r="M70" s="47">
        <v>19.142425222499998</v>
      </c>
      <c r="N70" s="47">
        <v>10.2139296232</v>
      </c>
      <c r="O70" s="47">
        <v>8.9284955993199997</v>
      </c>
      <c r="P70" s="47">
        <v>1.86397963274</v>
      </c>
      <c r="Q70" s="47">
        <v>3.4965285529600001</v>
      </c>
      <c r="R70" s="47">
        <v>6.55514724852</v>
      </c>
      <c r="S70" s="47">
        <v>6.1531818021299998</v>
      </c>
      <c r="T70" s="47">
        <v>9.1796557368999998E-2</v>
      </c>
      <c r="U70" s="47">
        <v>0.31016888902700002</v>
      </c>
      <c r="V70" s="47">
        <v>3.18309875423</v>
      </c>
      <c r="W70" s="47">
        <v>0.46157189198800003</v>
      </c>
      <c r="X70" s="47">
        <v>1.25448052236</v>
      </c>
      <c r="Y70" s="47">
        <v>0.44235659830500001</v>
      </c>
      <c r="Z70" s="47">
        <v>0.29127080941200001</v>
      </c>
      <c r="AA70" s="47">
        <v>0.46314490837200001</v>
      </c>
      <c r="AB70" s="47">
        <v>5.7708206270999998E-2</v>
      </c>
      <c r="AC70" s="47">
        <v>1.5328846795E-2</v>
      </c>
      <c r="AD70" s="47">
        <v>4.5025743409999996E-3</v>
      </c>
      <c r="AE70" s="47">
        <v>0.497359494761</v>
      </c>
      <c r="AF70" s="47">
        <v>3.1435321180000003E-2</v>
      </c>
      <c r="AG70" s="47">
        <v>0.246980799487</v>
      </c>
      <c r="AH70" s="47">
        <v>0.30791762717400001</v>
      </c>
      <c r="AI70" s="47">
        <v>0.36352167614199998</v>
      </c>
      <c r="AJ70" s="47">
        <v>3.0788976203199998</v>
      </c>
      <c r="AK70" s="47">
        <v>2.8959494590600001</v>
      </c>
      <c r="AL70" s="47">
        <v>1.284300794E-3</v>
      </c>
      <c r="AM70" s="47">
        <v>0.98880977588300001</v>
      </c>
      <c r="AN70" s="47">
        <v>1.90585538238</v>
      </c>
      <c r="AO70" s="47" t="s">
        <v>4103</v>
      </c>
      <c r="AP70" s="47">
        <v>3.3437655820000001E-3</v>
      </c>
      <c r="AQ70" s="47">
        <v>0.17915249997400001</v>
      </c>
      <c r="AR70" s="47" t="s">
        <v>4103</v>
      </c>
      <c r="AS70" s="47">
        <v>4.5189569999999998E-4</v>
      </c>
      <c r="AT70" s="47">
        <v>5.7378422582000002E-2</v>
      </c>
      <c r="AU70" s="47">
        <v>0.105292895044</v>
      </c>
      <c r="AV70" s="47">
        <v>3.4584037885000002E-2</v>
      </c>
      <c r="AW70" s="47" t="s">
        <v>4103</v>
      </c>
      <c r="AX70" s="47" t="s">
        <v>4103</v>
      </c>
      <c r="AY70" s="47" t="s">
        <v>4103</v>
      </c>
      <c r="AZ70" s="47">
        <v>7.0708857158999994E-2</v>
      </c>
      <c r="BA70" s="47">
        <v>0.28960943193400002</v>
      </c>
      <c r="BB70" s="47">
        <v>1.2939054161E-2</v>
      </c>
      <c r="BC70" s="47">
        <v>4.0370541799999998E-4</v>
      </c>
      <c r="BD70" s="47">
        <v>1.9614325128000001E-2</v>
      </c>
      <c r="BE70" s="47">
        <v>0.146860777473</v>
      </c>
      <c r="BF70" s="47">
        <v>8.1890684979999996E-3</v>
      </c>
      <c r="BG70" s="47">
        <v>0.101602501256</v>
      </c>
      <c r="BH70" s="47" t="s">
        <v>4103</v>
      </c>
      <c r="BI70" s="47">
        <v>3.034357027E-3</v>
      </c>
      <c r="BJ70" s="47">
        <v>3.2752839162899998</v>
      </c>
      <c r="BK70" s="47">
        <v>2.58949438479</v>
      </c>
      <c r="BL70" s="47">
        <v>0.89018065731399998</v>
      </c>
      <c r="BM70" s="47">
        <v>3.5860551551999999E-2</v>
      </c>
      <c r="BN70" s="47">
        <v>0.52841498636899997</v>
      </c>
      <c r="BO70" s="47">
        <v>0.135043896478</v>
      </c>
      <c r="BP70" s="47">
        <v>0.359647078083</v>
      </c>
      <c r="BQ70" s="47">
        <v>8.1931034447999998E-2</v>
      </c>
      <c r="BR70" s="47" t="s">
        <v>4103</v>
      </c>
      <c r="BS70" s="47">
        <v>0.55841618054800002</v>
      </c>
      <c r="BT70" s="47">
        <v>0.68578953149400002</v>
      </c>
      <c r="BU70" s="47">
        <v>0.47147232009500001</v>
      </c>
      <c r="BV70" s="47">
        <v>0.21431721139900001</v>
      </c>
      <c r="BW70" s="47" t="s">
        <v>4103</v>
      </c>
    </row>
    <row r="71" spans="1:75" x14ac:dyDescent="0.3">
      <c r="A71" s="43" t="s">
        <v>4185</v>
      </c>
      <c r="B71" s="44" t="s">
        <v>4186</v>
      </c>
      <c r="C71" s="45">
        <f t="shared" si="2"/>
        <v>8.3877629754766352E-3</v>
      </c>
      <c r="D71" s="28">
        <v>1</v>
      </c>
      <c r="E71" s="46">
        <v>107</v>
      </c>
      <c r="F71" s="47">
        <v>0.89749063837599996</v>
      </c>
      <c r="G71" s="47">
        <v>0.29456143402200002</v>
      </c>
      <c r="H71" s="48">
        <f t="shared" ref="H71:H134" si="3">G71/E71</f>
        <v>2.7529105983364489E-3</v>
      </c>
      <c r="I71" s="47"/>
      <c r="J71" s="47">
        <v>8.5106152700000002E-4</v>
      </c>
      <c r="K71" s="47">
        <v>2.6066680367000002E-2</v>
      </c>
      <c r="L71" s="47">
        <v>0.13880790611800001</v>
      </c>
      <c r="M71" s="47">
        <v>8.6883161496999997E-2</v>
      </c>
      <c r="N71" s="47">
        <v>4.4329891975000001E-2</v>
      </c>
      <c r="O71" s="47">
        <v>4.2553269523000002E-2</v>
      </c>
      <c r="P71" s="47">
        <v>4.0766131939999999E-3</v>
      </c>
      <c r="Q71" s="47">
        <v>3.7876011318000002E-2</v>
      </c>
      <c r="R71" s="47">
        <v>2.6782351409999999E-2</v>
      </c>
      <c r="S71" s="47">
        <v>2.0034869978999999E-2</v>
      </c>
      <c r="T71" s="47">
        <v>1.7987918810000001E-3</v>
      </c>
      <c r="U71" s="47">
        <v>4.9486895499999996E-3</v>
      </c>
      <c r="V71" s="47">
        <v>3.5149437754999999E-2</v>
      </c>
      <c r="W71" s="47">
        <v>2.726831065E-3</v>
      </c>
      <c r="X71" s="47">
        <v>1.1386185365999999E-2</v>
      </c>
      <c r="Y71" s="47">
        <v>2.9224453649999999E-3</v>
      </c>
      <c r="Z71" s="47">
        <v>1.812928903E-3</v>
      </c>
      <c r="AA71" s="47">
        <v>5.501896654E-3</v>
      </c>
      <c r="AB71" s="47">
        <v>1.148914445E-3</v>
      </c>
      <c r="AC71" s="47">
        <v>1.0471319500000001E-3</v>
      </c>
      <c r="AD71" s="47">
        <v>1.324338872E-3</v>
      </c>
      <c r="AE71" s="47">
        <v>2.1532800810000001E-3</v>
      </c>
      <c r="AF71" s="47">
        <v>1.3759313470000001E-3</v>
      </c>
      <c r="AG71" s="47">
        <v>3.9863159000000001E-4</v>
      </c>
      <c r="AH71" s="47">
        <v>1.4353029770000001E-3</v>
      </c>
      <c r="AI71" s="47">
        <v>1.3301804505999999E-2</v>
      </c>
      <c r="AJ71" s="47">
        <v>2.4286673769999999E-2</v>
      </c>
      <c r="AK71" s="47">
        <v>1.7244547536999999E-2</v>
      </c>
      <c r="AL71" s="47">
        <v>5.2816734999999998E-6</v>
      </c>
      <c r="AM71" s="47">
        <v>4.0711915379999996E-3</v>
      </c>
      <c r="AN71" s="47">
        <v>1.3168074324999999E-2</v>
      </c>
      <c r="AO71" s="47" t="s">
        <v>4103</v>
      </c>
      <c r="AP71" s="47">
        <v>3.4408719999999999E-4</v>
      </c>
      <c r="AQ71" s="47">
        <v>6.69009306E-3</v>
      </c>
      <c r="AR71" s="47" t="s">
        <v>4103</v>
      </c>
      <c r="AS71" s="47">
        <v>7.9459723999999996E-6</v>
      </c>
      <c r="AT71" s="47">
        <v>1.0172696146E-2</v>
      </c>
      <c r="AU71" s="47">
        <v>3.7896372889999999E-3</v>
      </c>
      <c r="AV71" s="47">
        <v>7.1912307600000003E-4</v>
      </c>
      <c r="AW71" s="47" t="s">
        <v>4103</v>
      </c>
      <c r="AX71" s="47" t="s">
        <v>4103</v>
      </c>
      <c r="AY71" s="47" t="s">
        <v>4103</v>
      </c>
      <c r="AZ71" s="47">
        <v>3.0705142129999999E-3</v>
      </c>
      <c r="BA71" s="47">
        <v>7.8629345919999996E-3</v>
      </c>
      <c r="BB71" s="47">
        <v>1.1101323300000001E-4</v>
      </c>
      <c r="BC71" s="47">
        <v>2.3845569999999999E-6</v>
      </c>
      <c r="BD71" s="47">
        <v>2.20173983E-4</v>
      </c>
      <c r="BE71" s="47">
        <v>4.1414981310000003E-3</v>
      </c>
      <c r="BF71" s="47">
        <v>3.8322145600000002E-4</v>
      </c>
      <c r="BG71" s="47">
        <v>3.0046432319999999E-3</v>
      </c>
      <c r="BH71" s="47" t="s">
        <v>4103</v>
      </c>
      <c r="BI71" s="47">
        <v>4.8059918199999999E-4</v>
      </c>
      <c r="BJ71" s="47">
        <v>5.3775176155E-2</v>
      </c>
      <c r="BK71" s="47">
        <v>4.6460838690999998E-2</v>
      </c>
      <c r="BL71" s="47">
        <v>7.0487731599999997E-3</v>
      </c>
      <c r="BM71" s="47">
        <v>8.6502497900000004E-4</v>
      </c>
      <c r="BN71" s="47">
        <v>9.2047585639999999E-3</v>
      </c>
      <c r="BO71" s="47">
        <v>1.1151549960000001E-3</v>
      </c>
      <c r="BP71" s="47">
        <v>6.835531463E-3</v>
      </c>
      <c r="BQ71" s="47">
        <v>9.0626953719999993E-3</v>
      </c>
      <c r="BR71" s="47" t="s">
        <v>4103</v>
      </c>
      <c r="BS71" s="47">
        <v>1.2328900156E-2</v>
      </c>
      <c r="BT71" s="47">
        <v>7.3143374639999996E-3</v>
      </c>
      <c r="BU71" s="47">
        <v>5.17760685E-4</v>
      </c>
      <c r="BV71" s="47">
        <v>6.7965767790000003E-3</v>
      </c>
      <c r="BW71" s="47" t="s">
        <v>4103</v>
      </c>
    </row>
    <row r="72" spans="1:75" x14ac:dyDescent="0.3">
      <c r="A72" s="43" t="s">
        <v>1625</v>
      </c>
      <c r="B72" s="44" t="s">
        <v>4187</v>
      </c>
      <c r="C72" s="45">
        <f t="shared" si="2"/>
        <v>5.3315182705867955E-3</v>
      </c>
      <c r="D72" s="28">
        <v>2</v>
      </c>
      <c r="E72" s="46">
        <v>16343</v>
      </c>
      <c r="F72" s="47">
        <v>87.1330030962</v>
      </c>
      <c r="G72" s="47">
        <v>14.521057129900001</v>
      </c>
      <c r="H72" s="48">
        <f t="shared" si="3"/>
        <v>8.8851845621366952E-4</v>
      </c>
      <c r="I72" s="47"/>
      <c r="J72" s="47">
        <v>1.6593159369999999E-2</v>
      </c>
      <c r="K72" s="47">
        <v>0.73607265116599996</v>
      </c>
      <c r="L72" s="47">
        <v>8.2900478443099992</v>
      </c>
      <c r="M72" s="47">
        <v>4.11836751352</v>
      </c>
      <c r="N72" s="47">
        <v>1.96152168028</v>
      </c>
      <c r="O72" s="47">
        <v>2.1568458332399998</v>
      </c>
      <c r="P72" s="47">
        <v>0.20324458532799999</v>
      </c>
      <c r="Q72" s="47">
        <v>1.15673137617</v>
      </c>
      <c r="R72" s="47">
        <v>2.83645614895</v>
      </c>
      <c r="S72" s="47">
        <v>2.1132003096199998</v>
      </c>
      <c r="T72" s="47">
        <v>0.35983120721799999</v>
      </c>
      <c r="U72" s="47">
        <v>0.363424632119</v>
      </c>
      <c r="V72" s="47">
        <v>6.61978263535</v>
      </c>
      <c r="W72" s="47">
        <v>0.77053276762599998</v>
      </c>
      <c r="X72" s="47">
        <v>3.3473149408</v>
      </c>
      <c r="Y72" s="47">
        <v>0.75001845710000004</v>
      </c>
      <c r="Z72" s="47">
        <v>1.0384862037</v>
      </c>
      <c r="AA72" s="47">
        <v>1.0607290273400001</v>
      </c>
      <c r="AB72" s="47">
        <v>0.49808125266100001</v>
      </c>
      <c r="AC72" s="47">
        <v>0.10232581684100001</v>
      </c>
      <c r="AD72" s="47">
        <v>0.114710645855</v>
      </c>
      <c r="AE72" s="47">
        <v>0.21575343759599999</v>
      </c>
      <c r="AF72" s="47">
        <v>2.5283257702999998E-2</v>
      </c>
      <c r="AG72" s="47">
        <v>0.16146518606900001</v>
      </c>
      <c r="AH72" s="47">
        <v>0.23096430115300001</v>
      </c>
      <c r="AI72" s="47">
        <v>1.6514322817</v>
      </c>
      <c r="AJ72" s="47">
        <v>3.8533811024600002</v>
      </c>
      <c r="AK72" s="47">
        <v>3.6365417710000001</v>
      </c>
      <c r="AL72" s="47">
        <v>3.2109991189999999E-3</v>
      </c>
      <c r="AM72" s="47">
        <v>1.67899732389</v>
      </c>
      <c r="AN72" s="47">
        <v>1.9543334479900001</v>
      </c>
      <c r="AO72" s="47" t="s">
        <v>4103</v>
      </c>
      <c r="AP72" s="47">
        <v>6.7064225840000003E-3</v>
      </c>
      <c r="AQ72" s="47">
        <v>0.202999227058</v>
      </c>
      <c r="AR72" s="47" t="s">
        <v>4103</v>
      </c>
      <c r="AS72" s="47">
        <v>7.1336818220000004E-3</v>
      </c>
      <c r="AT72" s="47">
        <v>9.3049293685000006E-2</v>
      </c>
      <c r="AU72" s="47">
        <v>0.26516719964899998</v>
      </c>
      <c r="AV72" s="47">
        <v>7.1496433117999997E-2</v>
      </c>
      <c r="AW72" s="47" t="s">
        <v>4103</v>
      </c>
      <c r="AX72" s="47" t="s">
        <v>4103</v>
      </c>
      <c r="AY72" s="47" t="s">
        <v>4103</v>
      </c>
      <c r="AZ72" s="47">
        <v>0.19367076653099999</v>
      </c>
      <c r="BA72" s="47">
        <v>1.81955834632</v>
      </c>
      <c r="BB72" s="47">
        <v>0.137912329275</v>
      </c>
      <c r="BC72" s="47">
        <v>1.0404949375E-2</v>
      </c>
      <c r="BD72" s="47">
        <v>0.101701225061</v>
      </c>
      <c r="BE72" s="47">
        <v>0.71037226488799998</v>
      </c>
      <c r="BF72" s="47">
        <v>2.3063097825999999E-2</v>
      </c>
      <c r="BG72" s="47">
        <v>0.83610447989000003</v>
      </c>
      <c r="BH72" s="47" t="s">
        <v>4103</v>
      </c>
      <c r="BI72" s="47">
        <v>7.8043495574999996E-2</v>
      </c>
      <c r="BJ72" s="47">
        <v>15.7687452289</v>
      </c>
      <c r="BK72" s="47">
        <v>9.4509776697800003</v>
      </c>
      <c r="BL72" s="47">
        <v>3.2534066108099999</v>
      </c>
      <c r="BM72" s="47">
        <v>0.201834749604</v>
      </c>
      <c r="BN72" s="47">
        <v>1.5691136777999999E-2</v>
      </c>
      <c r="BO72" s="47">
        <v>0.13445452522099999</v>
      </c>
      <c r="BP72" s="47">
        <v>0.38344290997000002</v>
      </c>
      <c r="BQ72" s="47">
        <v>1.5810277902100001</v>
      </c>
      <c r="BR72" s="47" t="s">
        <v>4103</v>
      </c>
      <c r="BS72" s="47">
        <v>3.8811199472000002</v>
      </c>
      <c r="BT72" s="47">
        <v>6.31776755907</v>
      </c>
      <c r="BU72" s="47">
        <v>0.40084857685699998</v>
      </c>
      <c r="BV72" s="47">
        <v>5.9169189822100003</v>
      </c>
      <c r="BW72" s="47" t="s">
        <v>4103</v>
      </c>
    </row>
    <row r="73" spans="1:75" x14ac:dyDescent="0.3">
      <c r="A73" s="43" t="s">
        <v>1629</v>
      </c>
      <c r="B73" s="44" t="s">
        <v>4188</v>
      </c>
      <c r="C73" s="45">
        <f t="shared" si="2"/>
        <v>9.7721024426203514E-3</v>
      </c>
      <c r="D73" s="28">
        <v>5</v>
      </c>
      <c r="E73" s="46">
        <v>12609</v>
      </c>
      <c r="F73" s="47">
        <v>123.21643969900001</v>
      </c>
      <c r="G73" s="47">
        <v>15.4129329754</v>
      </c>
      <c r="H73" s="48">
        <f t="shared" si="3"/>
        <v>1.2223755234673647E-3</v>
      </c>
      <c r="I73" s="47"/>
      <c r="J73" s="47">
        <v>0.29628467822100002</v>
      </c>
      <c r="K73" s="47">
        <v>0.76713904529300003</v>
      </c>
      <c r="L73" s="47">
        <v>6.1976591439300002</v>
      </c>
      <c r="M73" s="47">
        <v>6.6745984687300002</v>
      </c>
      <c r="N73" s="47">
        <v>2.5560867759199999</v>
      </c>
      <c r="O73" s="47">
        <v>4.1185116928100003</v>
      </c>
      <c r="P73" s="47">
        <v>0.343740938291</v>
      </c>
      <c r="Q73" s="47">
        <v>1.1335107009100001</v>
      </c>
      <c r="R73" s="47">
        <v>2.7343352954300002</v>
      </c>
      <c r="S73" s="47">
        <v>1.3950204284700001</v>
      </c>
      <c r="T73" s="47">
        <v>1.0802174842400001</v>
      </c>
      <c r="U73" s="47">
        <v>0.25909738272799998</v>
      </c>
      <c r="V73" s="47">
        <v>5.6692367607199996</v>
      </c>
      <c r="W73" s="47">
        <v>0.594584969282</v>
      </c>
      <c r="X73" s="47">
        <v>3.3246247116299998</v>
      </c>
      <c r="Y73" s="47">
        <v>1.80281487828</v>
      </c>
      <c r="Z73" s="47">
        <v>0.44083655221700002</v>
      </c>
      <c r="AA73" s="47">
        <v>0.484105637014</v>
      </c>
      <c r="AB73" s="47">
        <v>0.59686764412399995</v>
      </c>
      <c r="AC73" s="47">
        <v>0.191994469285</v>
      </c>
      <c r="AD73" s="47">
        <v>0.173234901138</v>
      </c>
      <c r="AE73" s="47">
        <v>0.59288793802299999</v>
      </c>
      <c r="AF73" s="47">
        <v>5.1790138005999999E-2</v>
      </c>
      <c r="AG73" s="47">
        <v>0.17679495579000001</v>
      </c>
      <c r="AH73" s="47">
        <v>0.16685693225699999</v>
      </c>
      <c r="AI73" s="47">
        <v>0.39646774530399997</v>
      </c>
      <c r="AJ73" s="47">
        <v>1.9077564763799999</v>
      </c>
      <c r="AK73" s="47">
        <v>1.3458457565599999</v>
      </c>
      <c r="AL73" s="47">
        <v>2.4532299260000001E-3</v>
      </c>
      <c r="AM73" s="47">
        <v>0.14017962149999999</v>
      </c>
      <c r="AN73" s="47">
        <v>1.20321290513</v>
      </c>
      <c r="AO73" s="47" t="s">
        <v>4103</v>
      </c>
      <c r="AP73" s="47">
        <v>5.8640482950000003E-3</v>
      </c>
      <c r="AQ73" s="47">
        <v>0.51847023133500003</v>
      </c>
      <c r="AR73" s="47" t="s">
        <v>4103</v>
      </c>
      <c r="AS73" s="47">
        <v>3.7576440184999997E-2</v>
      </c>
      <c r="AT73" s="47">
        <v>0.145759320074</v>
      </c>
      <c r="AU73" s="47">
        <v>8.1121245871999995E-2</v>
      </c>
      <c r="AV73" s="47">
        <v>9.334277492E-3</v>
      </c>
      <c r="AW73" s="47" t="s">
        <v>4103</v>
      </c>
      <c r="AX73" s="47" t="s">
        <v>4103</v>
      </c>
      <c r="AY73" s="47" t="s">
        <v>4103</v>
      </c>
      <c r="AZ73" s="47">
        <v>7.1786968379999996E-2</v>
      </c>
      <c r="BA73" s="47">
        <v>2.6162879646700001</v>
      </c>
      <c r="BB73" s="47">
        <v>0.54166005534799999</v>
      </c>
      <c r="BC73" s="47">
        <v>4.8629646399999998E-4</v>
      </c>
      <c r="BD73" s="47">
        <v>8.9190315882999999E-2</v>
      </c>
      <c r="BE73" s="47">
        <v>1.1636338562199999</v>
      </c>
      <c r="BF73" s="47">
        <v>0.13385282092699999</v>
      </c>
      <c r="BG73" s="47">
        <v>0.687464619828</v>
      </c>
      <c r="BH73" s="47" t="s">
        <v>4103</v>
      </c>
      <c r="BI73" s="47">
        <v>2.0714635517E-2</v>
      </c>
      <c r="BJ73" s="47">
        <v>11.753413651400001</v>
      </c>
      <c r="BK73" s="47">
        <v>9.7181936109800002</v>
      </c>
      <c r="BL73" s="47">
        <v>3.54283331306</v>
      </c>
      <c r="BM73" s="47">
        <v>0.35936732993300002</v>
      </c>
      <c r="BN73" s="47">
        <v>0.80698283074499999</v>
      </c>
      <c r="BO73" s="47">
        <v>0.65513246719700002</v>
      </c>
      <c r="BP73" s="47">
        <v>1.21558066982</v>
      </c>
      <c r="BQ73" s="47">
        <v>0.84048932745000005</v>
      </c>
      <c r="BR73" s="47" t="s">
        <v>4103</v>
      </c>
      <c r="BS73" s="47">
        <v>2.2978076727799999</v>
      </c>
      <c r="BT73" s="47">
        <v>2.03522004038</v>
      </c>
      <c r="BU73" s="47">
        <v>0.96819302523100004</v>
      </c>
      <c r="BV73" s="47">
        <v>1.0670270151500001</v>
      </c>
      <c r="BW73" s="47" t="s">
        <v>4103</v>
      </c>
    </row>
    <row r="74" spans="1:75" ht="20.399999999999999" x14ac:dyDescent="0.3">
      <c r="A74" s="43" t="s">
        <v>1634</v>
      </c>
      <c r="B74" s="44" t="s">
        <v>4189</v>
      </c>
      <c r="C74" s="45">
        <f t="shared" si="2"/>
        <v>1.0103269536876357E-2</v>
      </c>
      <c r="D74" s="28">
        <v>5</v>
      </c>
      <c r="E74" s="46">
        <v>1844</v>
      </c>
      <c r="F74" s="47">
        <v>18.630429026000002</v>
      </c>
      <c r="G74" s="47">
        <v>2.3183333607700001</v>
      </c>
      <c r="H74" s="48">
        <f t="shared" si="3"/>
        <v>1.2572306728687636E-3</v>
      </c>
      <c r="I74" s="47"/>
      <c r="J74" s="47">
        <v>3.9965655804000001E-2</v>
      </c>
      <c r="K74" s="47">
        <v>9.9614196759000004E-2</v>
      </c>
      <c r="L74" s="47">
        <v>0.96906395294500003</v>
      </c>
      <c r="M74" s="47">
        <v>0.97690092826700003</v>
      </c>
      <c r="N74" s="47">
        <v>0.40726215975399999</v>
      </c>
      <c r="O74" s="47">
        <v>0.56963876851200002</v>
      </c>
      <c r="P74" s="47">
        <v>5.1528890895999997E-2</v>
      </c>
      <c r="Q74" s="47">
        <v>0.18125973610099999</v>
      </c>
      <c r="R74" s="47">
        <v>0.39518865856899998</v>
      </c>
      <c r="S74" s="47">
        <v>0.208292115532</v>
      </c>
      <c r="T74" s="47">
        <v>0.147056595594</v>
      </c>
      <c r="U74" s="47">
        <v>3.9839947442999998E-2</v>
      </c>
      <c r="V74" s="47">
        <v>0.71378325634799999</v>
      </c>
      <c r="W74" s="47">
        <v>7.5487578242999995E-2</v>
      </c>
      <c r="X74" s="47">
        <v>0.40208677223599998</v>
      </c>
      <c r="Y74" s="47">
        <v>0.19041592815399999</v>
      </c>
      <c r="Z74" s="47">
        <v>5.8611418668000001E-2</v>
      </c>
      <c r="AA74" s="47">
        <v>7.7192744374000005E-2</v>
      </c>
      <c r="AB74" s="47">
        <v>7.5866681039999995E-2</v>
      </c>
      <c r="AC74" s="47">
        <v>2.9541686833E-2</v>
      </c>
      <c r="AD74" s="47">
        <v>1.8268690327000001E-2</v>
      </c>
      <c r="AE74" s="47">
        <v>7.8395266308999997E-2</v>
      </c>
      <c r="AF74" s="47">
        <v>6.886145271E-3</v>
      </c>
      <c r="AG74" s="47">
        <v>2.3901609248999998E-2</v>
      </c>
      <c r="AH74" s="47">
        <v>2.2158652670000001E-2</v>
      </c>
      <c r="AI74" s="47">
        <v>5.7056855209000001E-2</v>
      </c>
      <c r="AJ74" s="47">
        <v>0.29852944201499998</v>
      </c>
      <c r="AK74" s="47">
        <v>0.208790838797</v>
      </c>
      <c r="AL74" s="47">
        <v>2.93274148E-4</v>
      </c>
      <c r="AM74" s="47">
        <v>2.5235354230999998E-2</v>
      </c>
      <c r="AN74" s="47">
        <v>0.183262210417</v>
      </c>
      <c r="AO74" s="47" t="s">
        <v>4103</v>
      </c>
      <c r="AP74" s="47">
        <v>8.1387786599999997E-4</v>
      </c>
      <c r="AQ74" s="47">
        <v>8.5301077680999995E-2</v>
      </c>
      <c r="AR74" s="47" t="s">
        <v>4103</v>
      </c>
      <c r="AS74" s="47">
        <v>3.6236476710000002E-3</v>
      </c>
      <c r="AT74" s="47">
        <v>2.232056688E-2</v>
      </c>
      <c r="AU74" s="47">
        <v>1.2024941787000001E-2</v>
      </c>
      <c r="AV74" s="47">
        <v>1.427122191E-3</v>
      </c>
      <c r="AW74" s="47" t="s">
        <v>4103</v>
      </c>
      <c r="AX74" s="47" t="s">
        <v>4103</v>
      </c>
      <c r="AY74" s="47" t="s">
        <v>4103</v>
      </c>
      <c r="AZ74" s="47">
        <v>1.0597819596999999E-2</v>
      </c>
      <c r="BA74" s="47">
        <v>0.43146830990200002</v>
      </c>
      <c r="BB74" s="47">
        <v>0.119448396129</v>
      </c>
      <c r="BC74" s="47">
        <v>8.3898691000000006E-5</v>
      </c>
      <c r="BD74" s="47">
        <v>1.1726846427E-2</v>
      </c>
      <c r="BE74" s="47">
        <v>0.173619350719</v>
      </c>
      <c r="BF74" s="47">
        <v>2.1317929651999998E-2</v>
      </c>
      <c r="BG74" s="47">
        <v>0.105271888285</v>
      </c>
      <c r="BH74" s="47" t="s">
        <v>4103</v>
      </c>
      <c r="BI74" s="47">
        <v>7.3817580149999999E-3</v>
      </c>
      <c r="BJ74" s="47">
        <v>1.654717395</v>
      </c>
      <c r="BK74" s="47">
        <v>1.3699853710200001</v>
      </c>
      <c r="BL74" s="47">
        <v>0.49517781271099998</v>
      </c>
      <c r="BM74" s="47">
        <v>5.2047547287999998E-2</v>
      </c>
      <c r="BN74" s="47">
        <v>0.12826890821799999</v>
      </c>
      <c r="BO74" s="47">
        <v>8.9539038308000002E-2</v>
      </c>
      <c r="BP74" s="47">
        <v>0.17712616353300001</v>
      </c>
      <c r="BQ74" s="47">
        <v>0.123214298061</v>
      </c>
      <c r="BR74" s="47" t="s">
        <v>4103</v>
      </c>
      <c r="BS74" s="47">
        <v>0.3046116029</v>
      </c>
      <c r="BT74" s="47">
        <v>0.28473202398199998</v>
      </c>
      <c r="BU74" s="47">
        <v>0.115649342626</v>
      </c>
      <c r="BV74" s="47">
        <v>0.16908268135599999</v>
      </c>
      <c r="BW74" s="47" t="s">
        <v>4103</v>
      </c>
    </row>
    <row r="75" spans="1:75" x14ac:dyDescent="0.3">
      <c r="A75" s="43" t="s">
        <v>4190</v>
      </c>
      <c r="B75" s="44" t="s">
        <v>4191</v>
      </c>
      <c r="C75" s="45">
        <f t="shared" si="2"/>
        <v>8.2787745946414602E-3</v>
      </c>
      <c r="D75" s="28">
        <v>2</v>
      </c>
      <c r="E75" s="46">
        <v>767</v>
      </c>
      <c r="F75" s="47">
        <v>6.3498201140899999</v>
      </c>
      <c r="G75" s="47">
        <v>2.2170177370799999</v>
      </c>
      <c r="H75" s="48">
        <f t="shared" si="3"/>
        <v>2.8905055242242502E-3</v>
      </c>
      <c r="I75" s="47"/>
      <c r="J75" s="47">
        <v>6.8770230870000004E-3</v>
      </c>
      <c r="K75" s="47">
        <v>0.22517986501100001</v>
      </c>
      <c r="L75" s="47">
        <v>1.0902057579</v>
      </c>
      <c r="M75" s="47">
        <v>0.710591722491</v>
      </c>
      <c r="N75" s="47">
        <v>0.30126074708</v>
      </c>
      <c r="O75" s="47">
        <v>0.409330975411</v>
      </c>
      <c r="P75" s="47">
        <v>6.5860913761000006E-2</v>
      </c>
      <c r="Q75" s="47">
        <v>0.11830245483</v>
      </c>
      <c r="R75" s="47">
        <v>0.17682853475800001</v>
      </c>
      <c r="S75" s="47">
        <v>0.12565276660499999</v>
      </c>
      <c r="T75" s="47">
        <v>2.6238928878999999E-2</v>
      </c>
      <c r="U75" s="47">
        <v>2.4936839273999999E-2</v>
      </c>
      <c r="V75" s="47">
        <v>0.33874926057100002</v>
      </c>
      <c r="W75" s="47">
        <v>3.5484659893000002E-2</v>
      </c>
      <c r="X75" s="47">
        <v>0.154227999975</v>
      </c>
      <c r="Y75" s="47">
        <v>4.1299739069000002E-2</v>
      </c>
      <c r="Z75" s="47">
        <v>2.0351587103000002E-2</v>
      </c>
      <c r="AA75" s="47">
        <v>7.7225077941999995E-2</v>
      </c>
      <c r="AB75" s="47">
        <v>1.5351595862E-2</v>
      </c>
      <c r="AC75" s="47">
        <v>3.9469912660000002E-3</v>
      </c>
      <c r="AD75" s="47">
        <v>5.4914113529999998E-3</v>
      </c>
      <c r="AE75" s="47">
        <v>1.2343519222000001E-2</v>
      </c>
      <c r="AF75" s="47">
        <v>5.4809202020000003E-3</v>
      </c>
      <c r="AG75" s="47">
        <v>6.3453697889999999E-3</v>
      </c>
      <c r="AH75" s="47">
        <v>1.2496287945E-2</v>
      </c>
      <c r="AI75" s="47">
        <v>0.102932100926</v>
      </c>
      <c r="AJ75" s="47">
        <v>0.14870039204999999</v>
      </c>
      <c r="AK75" s="47">
        <v>0.13552487015299999</v>
      </c>
      <c r="AL75" s="47">
        <v>1.43932594E-4</v>
      </c>
      <c r="AM75" s="47">
        <v>2.0162431865E-2</v>
      </c>
      <c r="AN75" s="47">
        <v>0.115218505695</v>
      </c>
      <c r="AO75" s="47" t="s">
        <v>4103</v>
      </c>
      <c r="AP75" s="47">
        <v>4.6083335899999999E-4</v>
      </c>
      <c r="AQ75" s="47">
        <v>1.2479927739E-2</v>
      </c>
      <c r="AR75" s="47" t="s">
        <v>4103</v>
      </c>
      <c r="AS75" s="47">
        <v>2.3476079899999999E-4</v>
      </c>
      <c r="AT75" s="47">
        <v>4.73320909E-3</v>
      </c>
      <c r="AU75" s="47">
        <v>5.9481642379999996E-3</v>
      </c>
      <c r="AV75" s="47">
        <v>1.1418129210000001E-3</v>
      </c>
      <c r="AW75" s="47" t="s">
        <v>4103</v>
      </c>
      <c r="AX75" s="47" t="s">
        <v>4103</v>
      </c>
      <c r="AY75" s="47" t="s">
        <v>4103</v>
      </c>
      <c r="AZ75" s="47">
        <v>4.8063513170000004E-3</v>
      </c>
      <c r="BA75" s="47">
        <v>9.0924848633999994E-2</v>
      </c>
      <c r="BB75" s="47">
        <v>4.0779077879999999E-3</v>
      </c>
      <c r="BC75" s="47">
        <v>4.2319606899999997E-4</v>
      </c>
      <c r="BD75" s="47">
        <v>1.57452272E-3</v>
      </c>
      <c r="BE75" s="47">
        <v>3.7967288005000002E-2</v>
      </c>
      <c r="BF75" s="47">
        <v>4.7706771700000003E-4</v>
      </c>
      <c r="BG75" s="47">
        <v>4.6404866335000003E-2</v>
      </c>
      <c r="BH75" s="47" t="s">
        <v>4103</v>
      </c>
      <c r="BI75" s="47">
        <v>1.1182692190000001E-3</v>
      </c>
      <c r="BJ75" s="47">
        <v>0.80146097589099996</v>
      </c>
      <c r="BK75" s="47">
        <v>0.43507353858800002</v>
      </c>
      <c r="BL75" s="47">
        <v>0.11764655872599999</v>
      </c>
      <c r="BM75" s="47">
        <v>7.6816511570000001E-3</v>
      </c>
      <c r="BN75" s="47">
        <v>1.3055351323E-2</v>
      </c>
      <c r="BO75" s="47">
        <v>2.1205993563999999E-2</v>
      </c>
      <c r="BP75" s="47">
        <v>0.113362239239</v>
      </c>
      <c r="BQ75" s="47">
        <v>1.8172824787000001E-2</v>
      </c>
      <c r="BR75" s="47" t="s">
        <v>4103</v>
      </c>
      <c r="BS75" s="47">
        <v>0.14394891979300001</v>
      </c>
      <c r="BT75" s="47">
        <v>0.36638743730200002</v>
      </c>
      <c r="BU75" s="47">
        <v>0.22238124039400001</v>
      </c>
      <c r="BV75" s="47">
        <v>0.14400619690800001</v>
      </c>
      <c r="BW75" s="47" t="s">
        <v>4103</v>
      </c>
    </row>
    <row r="76" spans="1:75" x14ac:dyDescent="0.3">
      <c r="A76" s="43" t="s">
        <v>1637</v>
      </c>
      <c r="B76" s="44" t="s">
        <v>4192</v>
      </c>
      <c r="C76" s="45">
        <f t="shared" si="2"/>
        <v>8.4914238718607031E-3</v>
      </c>
      <c r="D76" s="28">
        <v>4</v>
      </c>
      <c r="E76" s="46">
        <v>10711</v>
      </c>
      <c r="F76" s="47">
        <v>90.951641091499994</v>
      </c>
      <c r="G76" s="47">
        <v>25.006856009900002</v>
      </c>
      <c r="H76" s="48">
        <f t="shared" si="3"/>
        <v>2.3346891989450098E-3</v>
      </c>
      <c r="I76" s="47"/>
      <c r="J76" s="47">
        <v>0.64754026174500001</v>
      </c>
      <c r="K76" s="47">
        <v>2.1284014674299998</v>
      </c>
      <c r="L76" s="47">
        <v>10.637409804100001</v>
      </c>
      <c r="M76" s="47">
        <v>9.3492313446599997</v>
      </c>
      <c r="N76" s="47">
        <v>4.3371271023700002</v>
      </c>
      <c r="O76" s="47">
        <v>5.0121042423000004</v>
      </c>
      <c r="P76" s="47">
        <v>0.87904162606900005</v>
      </c>
      <c r="Q76" s="47">
        <v>1.36523150582</v>
      </c>
      <c r="R76" s="47">
        <v>3.1094707579</v>
      </c>
      <c r="S76" s="47">
        <v>1.70815246774</v>
      </c>
      <c r="T76" s="47">
        <v>1.08444147491</v>
      </c>
      <c r="U76" s="47">
        <v>0.31687681524900002</v>
      </c>
      <c r="V76" s="47">
        <v>4.3629320391000004</v>
      </c>
      <c r="W76" s="47">
        <v>0.74668059265599995</v>
      </c>
      <c r="X76" s="47">
        <v>1.9567345846299999</v>
      </c>
      <c r="Y76" s="47">
        <v>0.56191118719699995</v>
      </c>
      <c r="Z76" s="47">
        <v>0.28597070305599998</v>
      </c>
      <c r="AA76" s="47">
        <v>0.79405310982499999</v>
      </c>
      <c r="AB76" s="47">
        <v>0.31479958454899998</v>
      </c>
      <c r="AC76" s="47">
        <v>0.20941760230100001</v>
      </c>
      <c r="AD76" s="47">
        <v>0.12683882182799999</v>
      </c>
      <c r="AE76" s="47">
        <v>0.40063763666199997</v>
      </c>
      <c r="AF76" s="47">
        <v>7.1490860939000006E-2</v>
      </c>
      <c r="AG76" s="47">
        <v>0.17342098352300001</v>
      </c>
      <c r="AH76" s="47">
        <v>0.13628390406800001</v>
      </c>
      <c r="AI76" s="47">
        <v>0.54142705249800005</v>
      </c>
      <c r="AJ76" s="47">
        <v>2.55483407965</v>
      </c>
      <c r="AK76" s="47">
        <v>2.2232517080099998</v>
      </c>
      <c r="AL76" s="47">
        <v>2.813119488E-3</v>
      </c>
      <c r="AM76" s="47">
        <v>0.70139111276499999</v>
      </c>
      <c r="AN76" s="47">
        <v>1.5190474757600001</v>
      </c>
      <c r="AO76" s="47" t="s">
        <v>4103</v>
      </c>
      <c r="AP76" s="47">
        <v>9.2599976879999997E-3</v>
      </c>
      <c r="AQ76" s="47">
        <v>0.31372446482900002</v>
      </c>
      <c r="AR76" s="47" t="s">
        <v>4103</v>
      </c>
      <c r="AS76" s="47">
        <v>8.5979091229999999E-3</v>
      </c>
      <c r="AT76" s="47">
        <v>0.1023359511</v>
      </c>
      <c r="AU76" s="47">
        <v>0.1236180996</v>
      </c>
      <c r="AV76" s="47">
        <v>1.3994996518E-2</v>
      </c>
      <c r="AW76" s="47" t="s">
        <v>4103</v>
      </c>
      <c r="AX76" s="47" t="s">
        <v>4103</v>
      </c>
      <c r="AY76" s="47" t="s">
        <v>4103</v>
      </c>
      <c r="AZ76" s="47">
        <v>0.109623103082</v>
      </c>
      <c r="BA76" s="47">
        <v>2.4891154494899999</v>
      </c>
      <c r="BB76" s="47">
        <v>0.27926786927699998</v>
      </c>
      <c r="BC76" s="47">
        <v>1.657289357E-3</v>
      </c>
      <c r="BD76" s="47">
        <v>0.139930213454</v>
      </c>
      <c r="BE76" s="47">
        <v>1.4360273988700001</v>
      </c>
      <c r="BF76" s="47">
        <v>3.4853611568000001E-2</v>
      </c>
      <c r="BG76" s="47">
        <v>0.59737906696599996</v>
      </c>
      <c r="BH76" s="47" t="s">
        <v>4103</v>
      </c>
      <c r="BI76" s="47">
        <v>3.1769556012000003E-2</v>
      </c>
      <c r="BJ76" s="47">
        <v>11.5935087357</v>
      </c>
      <c r="BK76" s="47">
        <v>7.3844508617500004</v>
      </c>
      <c r="BL76" s="47">
        <v>1.6422894957500001</v>
      </c>
      <c r="BM76" s="47">
        <v>0.30292294582899998</v>
      </c>
      <c r="BN76" s="47">
        <v>0.413489506916</v>
      </c>
      <c r="BO76" s="47">
        <v>0.64828535767499995</v>
      </c>
      <c r="BP76" s="47">
        <v>1.9082370508199999</v>
      </c>
      <c r="BQ76" s="47">
        <v>0.861716244287</v>
      </c>
      <c r="BR76" s="47" t="s">
        <v>4103</v>
      </c>
      <c r="BS76" s="47">
        <v>1.60751026046</v>
      </c>
      <c r="BT76" s="47">
        <v>4.209057874</v>
      </c>
      <c r="BU76" s="47">
        <v>1.1997117806699999</v>
      </c>
      <c r="BV76" s="47">
        <v>3.00934609334</v>
      </c>
      <c r="BW76" s="47" t="s">
        <v>4103</v>
      </c>
    </row>
    <row r="77" spans="1:75" x14ac:dyDescent="0.3">
      <c r="A77" s="43" t="s">
        <v>1641</v>
      </c>
      <c r="B77" s="44" t="s">
        <v>4193</v>
      </c>
      <c r="C77" s="45">
        <f t="shared" si="2"/>
        <v>4.4644110043219817E-3</v>
      </c>
      <c r="D77" s="28">
        <v>4</v>
      </c>
      <c r="E77" s="46">
        <v>8075</v>
      </c>
      <c r="F77" s="47">
        <v>36.050118859900003</v>
      </c>
      <c r="G77" s="47">
        <v>9.2670675183999993</v>
      </c>
      <c r="H77" s="48">
        <f t="shared" si="3"/>
        <v>1.1476244604829721E-3</v>
      </c>
      <c r="I77" s="47"/>
      <c r="J77" s="47">
        <v>2.2565531896999998E-2</v>
      </c>
      <c r="K77" s="47">
        <v>0.63368033828899994</v>
      </c>
      <c r="L77" s="47">
        <v>5.5001058863300001</v>
      </c>
      <c r="M77" s="47">
        <v>2.67370564355</v>
      </c>
      <c r="N77" s="47">
        <v>1.4204361864399999</v>
      </c>
      <c r="O77" s="47">
        <v>1.25326945711</v>
      </c>
      <c r="P77" s="47">
        <v>0.19460873762600001</v>
      </c>
      <c r="Q77" s="47">
        <v>0.24240138071100001</v>
      </c>
      <c r="R77" s="47">
        <v>1.3907240677499999</v>
      </c>
      <c r="S77" s="47">
        <v>1.07033166052</v>
      </c>
      <c r="T77" s="47">
        <v>0.17119516777999999</v>
      </c>
      <c r="U77" s="47">
        <v>0.14919723944300001</v>
      </c>
      <c r="V77" s="47">
        <v>1.7076029132099999</v>
      </c>
      <c r="W77" s="47">
        <v>0.18163874087500001</v>
      </c>
      <c r="X77" s="47">
        <v>0.84030372535099995</v>
      </c>
      <c r="Y77" s="47">
        <v>0.16399831479800001</v>
      </c>
      <c r="Z77" s="47">
        <v>0.27363284135299998</v>
      </c>
      <c r="AA77" s="47">
        <v>0.259732819133</v>
      </c>
      <c r="AB77" s="47">
        <v>0.14293975006699999</v>
      </c>
      <c r="AC77" s="47">
        <v>7.2792765915000002E-2</v>
      </c>
      <c r="AD77" s="47">
        <v>2.5978904523000002E-2</v>
      </c>
      <c r="AE77" s="47">
        <v>6.3542436182000006E-2</v>
      </c>
      <c r="AF77" s="47">
        <v>4.1533477829999998E-3</v>
      </c>
      <c r="AG77" s="47">
        <v>0.122436358385</v>
      </c>
      <c r="AH77" s="47">
        <v>0.130653028511</v>
      </c>
      <c r="AI77" s="47">
        <v>0.26610360568800001</v>
      </c>
      <c r="AJ77" s="47">
        <v>0.71027762113199999</v>
      </c>
      <c r="AK77" s="47">
        <v>0.51674411403700005</v>
      </c>
      <c r="AL77" s="47">
        <v>8.0431743300000004E-4</v>
      </c>
      <c r="AM77" s="47">
        <v>0.25945233354300001</v>
      </c>
      <c r="AN77" s="47">
        <v>0.25648746306100001</v>
      </c>
      <c r="AO77" s="47" t="s">
        <v>4103</v>
      </c>
      <c r="AP77" s="47">
        <v>1.1452525689999999E-3</v>
      </c>
      <c r="AQ77" s="47">
        <v>0.18974049284700001</v>
      </c>
      <c r="AR77" s="47" t="s">
        <v>4103</v>
      </c>
      <c r="AS77" s="47">
        <v>2.6477616800000001E-3</v>
      </c>
      <c r="AT77" s="47">
        <v>3.0132538774999999E-2</v>
      </c>
      <c r="AU77" s="47">
        <v>2.5325885542999999E-2</v>
      </c>
      <c r="AV77" s="47">
        <v>3.589046055E-3</v>
      </c>
      <c r="AW77" s="47" t="s">
        <v>4103</v>
      </c>
      <c r="AX77" s="47" t="s">
        <v>4103</v>
      </c>
      <c r="AY77" s="47" t="s">
        <v>4103</v>
      </c>
      <c r="AZ77" s="47">
        <v>2.1736839487999999E-2</v>
      </c>
      <c r="BA77" s="47">
        <v>0.82021152153400001</v>
      </c>
      <c r="BB77" s="47">
        <v>4.9750389945000001E-2</v>
      </c>
      <c r="BC77" s="47">
        <v>1.163083986E-3</v>
      </c>
      <c r="BD77" s="47">
        <v>1.2115169408E-2</v>
      </c>
      <c r="BE77" s="47">
        <v>0.42668100725800001</v>
      </c>
      <c r="BF77" s="47">
        <v>3.2163360260000001E-3</v>
      </c>
      <c r="BG77" s="47">
        <v>0.32728553491000001</v>
      </c>
      <c r="BH77" s="47" t="s">
        <v>4103</v>
      </c>
      <c r="BI77" s="47">
        <v>3.6761588349999998E-3</v>
      </c>
      <c r="BJ77" s="47">
        <v>9.2072774054599993</v>
      </c>
      <c r="BK77" s="47">
        <v>2.0013211770099999</v>
      </c>
      <c r="BL77" s="47">
        <v>1.3302907012</v>
      </c>
      <c r="BM77" s="47">
        <v>4.9198403900999998E-2</v>
      </c>
      <c r="BN77" s="47">
        <v>0.12852518973800001</v>
      </c>
      <c r="BO77" s="47">
        <v>4.3079510446000002E-2</v>
      </c>
      <c r="BP77" s="47">
        <v>0.103538315991</v>
      </c>
      <c r="BQ77" s="47">
        <v>8.9266708606E-2</v>
      </c>
      <c r="BR77" s="47" t="s">
        <v>4103</v>
      </c>
      <c r="BS77" s="47">
        <v>0.25742234712700002</v>
      </c>
      <c r="BT77" s="47">
        <v>7.2059562284499998</v>
      </c>
      <c r="BU77" s="47">
        <v>0.28654255115999999</v>
      </c>
      <c r="BV77" s="47">
        <v>6.9194136772899997</v>
      </c>
      <c r="BW77" s="47" t="s">
        <v>4103</v>
      </c>
    </row>
    <row r="78" spans="1:75" x14ac:dyDescent="0.3">
      <c r="A78" s="43" t="s">
        <v>1646</v>
      </c>
      <c r="B78" s="44" t="s">
        <v>4194</v>
      </c>
      <c r="C78" s="45">
        <f t="shared" si="2"/>
        <v>1.2588147763267377E-2</v>
      </c>
      <c r="D78" s="28">
        <v>1</v>
      </c>
      <c r="E78" s="46">
        <v>9855</v>
      </c>
      <c r="F78" s="47">
        <v>124.056196207</v>
      </c>
      <c r="G78" s="47">
        <v>59.973007656500002</v>
      </c>
      <c r="H78" s="48">
        <f t="shared" si="3"/>
        <v>6.085541111770675E-3</v>
      </c>
      <c r="I78" s="47"/>
      <c r="J78" s="47">
        <v>0.30059902778499997</v>
      </c>
      <c r="K78" s="47">
        <v>3.4956273036100001</v>
      </c>
      <c r="L78" s="47">
        <v>38.113469119199998</v>
      </c>
      <c r="M78" s="47">
        <v>12.3126512116</v>
      </c>
      <c r="N78" s="47">
        <v>9.0690546009300004</v>
      </c>
      <c r="O78" s="47">
        <v>3.24359661064</v>
      </c>
      <c r="P78" s="47">
        <v>1.47526406532</v>
      </c>
      <c r="Q78" s="47">
        <v>4.2753969290500002</v>
      </c>
      <c r="R78" s="47">
        <v>6.2955661477799998</v>
      </c>
      <c r="S78" s="47">
        <v>5.5044115217699998</v>
      </c>
      <c r="T78" s="47">
        <v>0.118300276912</v>
      </c>
      <c r="U78" s="47">
        <v>0.67285434909200004</v>
      </c>
      <c r="V78" s="47">
        <v>6.1629992789400001</v>
      </c>
      <c r="W78" s="47">
        <v>0.67849454007700005</v>
      </c>
      <c r="X78" s="47">
        <v>3.07390247338</v>
      </c>
      <c r="Y78" s="47">
        <v>0.58379940741299996</v>
      </c>
      <c r="Z78" s="47">
        <v>0.87627515273699996</v>
      </c>
      <c r="AA78" s="47">
        <v>1.1804141134499999</v>
      </c>
      <c r="AB78" s="47">
        <v>0.43341379978200001</v>
      </c>
      <c r="AC78" s="47">
        <v>3.5985631493999998E-2</v>
      </c>
      <c r="AD78" s="47">
        <v>3.6783458215000002E-2</v>
      </c>
      <c r="AE78" s="47">
        <v>0.205097913179</v>
      </c>
      <c r="AF78" s="47">
        <v>8.6522913002999996E-2</v>
      </c>
      <c r="AG78" s="47">
        <v>0.39076649109700001</v>
      </c>
      <c r="AH78" s="47">
        <v>0.33611840361400003</v>
      </c>
      <c r="AI78" s="47">
        <v>1.31932745488</v>
      </c>
      <c r="AJ78" s="47">
        <v>1.5323844691899999</v>
      </c>
      <c r="AK78" s="47">
        <v>1.24564010343</v>
      </c>
      <c r="AL78" s="47">
        <v>4.0763078860000003E-3</v>
      </c>
      <c r="AM78" s="47">
        <v>0.132373001761</v>
      </c>
      <c r="AN78" s="47">
        <v>1.1091907937800001</v>
      </c>
      <c r="AO78" s="47" t="s">
        <v>4103</v>
      </c>
      <c r="AP78" s="47">
        <v>3.9997670855E-2</v>
      </c>
      <c r="AQ78" s="47">
        <v>0.244110143615</v>
      </c>
      <c r="AR78" s="47" t="s">
        <v>4103</v>
      </c>
      <c r="AS78" s="47">
        <v>2.6365512980000001E-3</v>
      </c>
      <c r="AT78" s="47">
        <v>0.113850945053</v>
      </c>
      <c r="AU78" s="47">
        <v>0.34868050366199999</v>
      </c>
      <c r="AV78" s="47">
        <v>5.7216168797999997E-2</v>
      </c>
      <c r="AW78" s="47" t="s">
        <v>4103</v>
      </c>
      <c r="AX78" s="47" t="s">
        <v>4103</v>
      </c>
      <c r="AY78" s="47" t="s">
        <v>4103</v>
      </c>
      <c r="AZ78" s="47">
        <v>0.29146433486399997</v>
      </c>
      <c r="BA78" s="47">
        <v>0.30709037389400001</v>
      </c>
      <c r="BB78" s="47">
        <v>4.8115828160000002E-3</v>
      </c>
      <c r="BC78" s="47">
        <v>6.128606E-5</v>
      </c>
      <c r="BD78" s="47">
        <v>3.5309716000999997E-2</v>
      </c>
      <c r="BE78" s="47">
        <v>0.11962164265399999</v>
      </c>
      <c r="BF78" s="47">
        <v>8.8431675130000009E-3</v>
      </c>
      <c r="BG78" s="47">
        <v>0.13844297885000001</v>
      </c>
      <c r="BH78" s="47" t="s">
        <v>4103</v>
      </c>
      <c r="BI78" s="47">
        <v>1.6180121073000001E-2</v>
      </c>
      <c r="BJ78" s="47">
        <v>5.6021102341800004</v>
      </c>
      <c r="BK78" s="47">
        <v>3.3539396942300002</v>
      </c>
      <c r="BL78" s="47">
        <v>0.74176986009099999</v>
      </c>
      <c r="BM78" s="47">
        <v>3.4643141161E-2</v>
      </c>
      <c r="BN78" s="47">
        <v>1.75075016021</v>
      </c>
      <c r="BO78" s="47">
        <v>0.11468817945400001</v>
      </c>
      <c r="BP78" s="47">
        <v>0.124698307432</v>
      </c>
      <c r="BQ78" s="47">
        <v>7.0426509876999999E-2</v>
      </c>
      <c r="BR78" s="47" t="s">
        <v>4103</v>
      </c>
      <c r="BS78" s="47">
        <v>0.51696353600300005</v>
      </c>
      <c r="BT78" s="47">
        <v>2.2481705399399998</v>
      </c>
      <c r="BU78" s="47">
        <v>2.1259968963700002</v>
      </c>
      <c r="BV78" s="47">
        <v>0.12217364357299999</v>
      </c>
      <c r="BW78" s="47" t="s">
        <v>4103</v>
      </c>
    </row>
    <row r="79" spans="1:75" x14ac:dyDescent="0.3">
      <c r="A79" s="43" t="s">
        <v>1657</v>
      </c>
      <c r="B79" s="44" t="s">
        <v>4195</v>
      </c>
      <c r="C79" s="45">
        <f t="shared" si="2"/>
        <v>6.2543150569300916E-3</v>
      </c>
      <c r="D79" s="28">
        <v>1</v>
      </c>
      <c r="E79" s="46">
        <v>329</v>
      </c>
      <c r="F79" s="47">
        <v>2.0576696537300001</v>
      </c>
      <c r="G79" s="47">
        <v>0.68020718043399997</v>
      </c>
      <c r="H79" s="48">
        <f t="shared" si="3"/>
        <v>2.0674990286747717E-3</v>
      </c>
      <c r="I79" s="47"/>
      <c r="J79" s="47">
        <v>1.514361466E-3</v>
      </c>
      <c r="K79" s="47">
        <v>1.8744654549000001E-2</v>
      </c>
      <c r="L79" s="47">
        <v>0.440466790356</v>
      </c>
      <c r="M79" s="47">
        <v>0.1429611372</v>
      </c>
      <c r="N79" s="47">
        <v>7.5914357645E-2</v>
      </c>
      <c r="O79" s="47">
        <v>6.7046779555000005E-2</v>
      </c>
      <c r="P79" s="47">
        <v>9.7067345569999998E-3</v>
      </c>
      <c r="Q79" s="47">
        <v>6.6813502306E-2</v>
      </c>
      <c r="R79" s="47">
        <v>0.12958071324100001</v>
      </c>
      <c r="S79" s="47">
        <v>0.10910752305800001</v>
      </c>
      <c r="T79" s="47">
        <v>1.9987554010000002E-3</v>
      </c>
      <c r="U79" s="47">
        <v>1.8474434782000001E-2</v>
      </c>
      <c r="V79" s="47">
        <v>6.8873712559999994E-2</v>
      </c>
      <c r="W79" s="47">
        <v>3.5773142289999998E-3</v>
      </c>
      <c r="X79" s="47">
        <v>9.7838184210000002E-3</v>
      </c>
      <c r="Y79" s="47">
        <v>1.596923565E-3</v>
      </c>
      <c r="Z79" s="47">
        <v>4.4293036029999996E-3</v>
      </c>
      <c r="AA79" s="47">
        <v>3.6887481880000001E-3</v>
      </c>
      <c r="AB79" s="47">
        <v>6.8843065000000003E-5</v>
      </c>
      <c r="AC79" s="47">
        <v>3.9531155000000002E-6</v>
      </c>
      <c r="AD79" s="47">
        <v>5.0185306999999996E-4</v>
      </c>
      <c r="AE79" s="47">
        <v>1.0102237655E-2</v>
      </c>
      <c r="AF79" s="47">
        <v>3.5824673330000002E-3</v>
      </c>
      <c r="AG79" s="47">
        <v>3.0482169559999999E-3</v>
      </c>
      <c r="AH79" s="47">
        <v>2.5904187139999999E-3</v>
      </c>
      <c r="AI79" s="47">
        <v>3.5683433064999999E-2</v>
      </c>
      <c r="AJ79" s="47">
        <v>3.3787827836999997E-2</v>
      </c>
      <c r="AK79" s="47">
        <v>2.7218588511000001E-2</v>
      </c>
      <c r="AL79" s="47">
        <v>2.3559819999999999E-5</v>
      </c>
      <c r="AM79" s="47">
        <v>4.7081752750000004E-3</v>
      </c>
      <c r="AN79" s="47">
        <v>2.2486853415999999E-2</v>
      </c>
      <c r="AO79" s="47" t="s">
        <v>4103</v>
      </c>
      <c r="AP79" s="47">
        <v>9.6296071000000002E-5</v>
      </c>
      <c r="AQ79" s="47">
        <v>6.4708940600000002E-3</v>
      </c>
      <c r="AR79" s="47" t="s">
        <v>4103</v>
      </c>
      <c r="AS79" s="47">
        <v>2.0491954E-6</v>
      </c>
      <c r="AT79" s="47">
        <v>4.0619279059999997E-3</v>
      </c>
      <c r="AU79" s="47">
        <v>9.9918971779999997E-3</v>
      </c>
      <c r="AV79" s="47">
        <v>2.0160004459999999E-3</v>
      </c>
      <c r="AW79" s="47" t="s">
        <v>4103</v>
      </c>
      <c r="AX79" s="47" t="s">
        <v>4103</v>
      </c>
      <c r="AY79" s="47" t="s">
        <v>4103</v>
      </c>
      <c r="AZ79" s="47">
        <v>7.9758967320000002E-3</v>
      </c>
      <c r="BA79" s="47">
        <v>6.7175295440000003E-3</v>
      </c>
      <c r="BB79" s="47">
        <v>2.6384088000000001E-5</v>
      </c>
      <c r="BC79" s="47">
        <v>1.3896947000000001E-6</v>
      </c>
      <c r="BD79" s="47">
        <v>1.2701004859999999E-3</v>
      </c>
      <c r="BE79" s="47">
        <v>1.795703383E-3</v>
      </c>
      <c r="BF79" s="47">
        <v>1.80128067E-4</v>
      </c>
      <c r="BG79" s="47">
        <v>3.4438238250000001E-3</v>
      </c>
      <c r="BH79" s="47" t="s">
        <v>4103</v>
      </c>
      <c r="BI79" s="47">
        <v>1.7465963670000001E-3</v>
      </c>
      <c r="BJ79" s="47">
        <v>0.11477479262</v>
      </c>
      <c r="BK79" s="47">
        <v>6.7264797803000001E-2</v>
      </c>
      <c r="BL79" s="47">
        <v>1.2002028243E-2</v>
      </c>
      <c r="BM79" s="47">
        <v>2.20473678E-3</v>
      </c>
      <c r="BN79" s="47">
        <v>1.5287999401999999E-2</v>
      </c>
      <c r="BO79" s="47">
        <v>5.1703634500000005E-4</v>
      </c>
      <c r="BP79" s="47">
        <v>1.659390591E-3</v>
      </c>
      <c r="BQ79" s="47">
        <v>5.1200679400000004E-4</v>
      </c>
      <c r="BR79" s="47" t="s">
        <v>4103</v>
      </c>
      <c r="BS79" s="47">
        <v>3.5081599648999998E-2</v>
      </c>
      <c r="BT79" s="47">
        <v>4.7509994815999997E-2</v>
      </c>
      <c r="BU79" s="47">
        <v>4.3094099860999997E-2</v>
      </c>
      <c r="BV79" s="47">
        <v>4.4158949550000002E-3</v>
      </c>
      <c r="BW79" s="47" t="s">
        <v>4103</v>
      </c>
    </row>
    <row r="80" spans="1:75" x14ac:dyDescent="0.3">
      <c r="A80" s="43" t="s">
        <v>1660</v>
      </c>
      <c r="B80" s="44" t="s">
        <v>4196</v>
      </c>
      <c r="C80" s="45">
        <f t="shared" si="2"/>
        <v>7.2911488399307126E-3</v>
      </c>
      <c r="D80" s="28">
        <v>4</v>
      </c>
      <c r="E80" s="49">
        <v>1311051</v>
      </c>
      <c r="F80" s="47">
        <v>9559.0679777400001</v>
      </c>
      <c r="G80" s="47">
        <v>2474.53862506</v>
      </c>
      <c r="H80" s="48">
        <f t="shared" si="3"/>
        <v>1.8874465028896664E-3</v>
      </c>
      <c r="I80" s="47"/>
      <c r="J80" s="47">
        <v>110.869204556</v>
      </c>
      <c r="K80" s="47">
        <v>160.00139718299999</v>
      </c>
      <c r="L80" s="47">
        <v>1446.8531895900001</v>
      </c>
      <c r="M80" s="47">
        <v>694.258478997</v>
      </c>
      <c r="N80" s="47">
        <v>316.52828727899998</v>
      </c>
      <c r="O80" s="47">
        <v>377.73019171800001</v>
      </c>
      <c r="P80" s="47">
        <v>16.9890155328</v>
      </c>
      <c r="Q80" s="47">
        <v>45.567339193800002</v>
      </c>
      <c r="R80" s="47">
        <v>1038.62401869</v>
      </c>
      <c r="S80" s="47">
        <v>896.77908343499996</v>
      </c>
      <c r="T80" s="47">
        <v>110.368731681</v>
      </c>
      <c r="U80" s="47">
        <v>31.476203578100002</v>
      </c>
      <c r="V80" s="47">
        <v>502.87396592699997</v>
      </c>
      <c r="W80" s="47">
        <v>57.657990365000003</v>
      </c>
      <c r="X80" s="47">
        <v>259.74894813200001</v>
      </c>
      <c r="Y80" s="47">
        <v>141.77014530299999</v>
      </c>
      <c r="Z80" s="47">
        <v>31.854664081199999</v>
      </c>
      <c r="AA80" s="47">
        <v>57.659858155199998</v>
      </c>
      <c r="AB80" s="47">
        <v>28.464280592400002</v>
      </c>
      <c r="AC80" s="47">
        <v>14.8020156943</v>
      </c>
      <c r="AD80" s="47">
        <v>8.57345937955</v>
      </c>
      <c r="AE80" s="47">
        <v>69.292034000300006</v>
      </c>
      <c r="AF80" s="47">
        <v>7.10995730449</v>
      </c>
      <c r="AG80" s="47">
        <v>14.086820810300001</v>
      </c>
      <c r="AH80" s="47">
        <v>28.533946840999999</v>
      </c>
      <c r="AI80" s="47">
        <v>43.068793400200001</v>
      </c>
      <c r="AJ80" s="47">
        <v>294.552144312</v>
      </c>
      <c r="AK80" s="47">
        <v>257.86204466599997</v>
      </c>
      <c r="AL80" s="47">
        <v>2.1649720218300001</v>
      </c>
      <c r="AM80" s="47">
        <v>70.8080500696</v>
      </c>
      <c r="AN80" s="47">
        <v>184.88902257399999</v>
      </c>
      <c r="AO80" s="47" t="s">
        <v>4103</v>
      </c>
      <c r="AP80" s="47">
        <v>3.2946873380400001</v>
      </c>
      <c r="AQ80" s="47">
        <v>32.218308089799997</v>
      </c>
      <c r="AR80" s="47" t="s">
        <v>4103</v>
      </c>
      <c r="AS80" s="47">
        <v>1.1771042191100001</v>
      </c>
      <c r="AT80" s="47">
        <v>11.153131396399999</v>
      </c>
      <c r="AU80" s="47">
        <v>46.363290853199999</v>
      </c>
      <c r="AV80" s="47">
        <v>19.6716816478</v>
      </c>
      <c r="AW80" s="47" t="s">
        <v>4103</v>
      </c>
      <c r="AX80" s="47" t="s">
        <v>4103</v>
      </c>
      <c r="AY80" s="47" t="s">
        <v>4103</v>
      </c>
      <c r="AZ80" s="47">
        <v>26.691609205500001</v>
      </c>
      <c r="BA80" s="47">
        <v>116.117644322</v>
      </c>
      <c r="BB80" s="47">
        <v>2.1121551814699999</v>
      </c>
      <c r="BC80" s="47">
        <v>0.28494864971900002</v>
      </c>
      <c r="BD80" s="47">
        <v>4.4087782049799999</v>
      </c>
      <c r="BE80" s="47">
        <v>55.428974394299999</v>
      </c>
      <c r="BF80" s="47">
        <v>4.1492565997300002</v>
      </c>
      <c r="BG80" s="47">
        <v>49.733531291299997</v>
      </c>
      <c r="BH80" s="47">
        <v>0.47136073022699998</v>
      </c>
      <c r="BI80" s="47">
        <v>2.4298973181100001</v>
      </c>
      <c r="BJ80" s="47">
        <v>1057.0956150699999</v>
      </c>
      <c r="BK80" s="47">
        <v>797.57667456900003</v>
      </c>
      <c r="BL80" s="47">
        <v>278.38285646499997</v>
      </c>
      <c r="BM80" s="47">
        <v>24.690336456400001</v>
      </c>
      <c r="BN80" s="47">
        <v>204.60280898799999</v>
      </c>
      <c r="BO80" s="47">
        <v>51.221903787199999</v>
      </c>
      <c r="BP80" s="47">
        <v>63.0035423092</v>
      </c>
      <c r="BQ80" s="47">
        <v>42.274912451100001</v>
      </c>
      <c r="BR80" s="47">
        <v>2.5779999923700001</v>
      </c>
      <c r="BS80" s="47">
        <v>130.82231411999999</v>
      </c>
      <c r="BT80" s="47">
        <v>259.51894050200002</v>
      </c>
      <c r="BU80" s="47">
        <v>206.27804084100001</v>
      </c>
      <c r="BV80" s="47">
        <v>52.986899666100001</v>
      </c>
      <c r="BW80" s="47">
        <v>0.25399999523200001</v>
      </c>
    </row>
    <row r="81" spans="1:75" x14ac:dyDescent="0.3">
      <c r="A81" s="43" t="s">
        <v>1999</v>
      </c>
      <c r="B81" s="44" t="s">
        <v>4197</v>
      </c>
      <c r="C81" s="45">
        <f t="shared" si="2"/>
        <v>7.153425733215822E-3</v>
      </c>
      <c r="D81" s="28">
        <v>4</v>
      </c>
      <c r="E81" s="46">
        <v>257564</v>
      </c>
      <c r="F81" s="47">
        <v>1842.46494555</v>
      </c>
      <c r="G81" s="47">
        <v>655.32431651499996</v>
      </c>
      <c r="H81" s="48">
        <f t="shared" si="3"/>
        <v>2.5443164282081343E-3</v>
      </c>
      <c r="I81" s="47"/>
      <c r="J81" s="47">
        <v>5.7299986510299998</v>
      </c>
      <c r="K81" s="47">
        <v>25.867629345200001</v>
      </c>
      <c r="L81" s="47">
        <v>259.73840317399998</v>
      </c>
      <c r="M81" s="47">
        <v>332.66335629500003</v>
      </c>
      <c r="N81" s="47">
        <v>113.99533014399999</v>
      </c>
      <c r="O81" s="47">
        <v>218.66802615099999</v>
      </c>
      <c r="P81" s="47">
        <v>10.408443482399999</v>
      </c>
      <c r="Q81" s="47">
        <v>20.916485567399999</v>
      </c>
      <c r="R81" s="47">
        <v>102.812222701</v>
      </c>
      <c r="S81" s="47">
        <v>61.795888393299997</v>
      </c>
      <c r="T81" s="47">
        <v>35.477807184200003</v>
      </c>
      <c r="U81" s="47">
        <v>5.5385271239599998</v>
      </c>
      <c r="V81" s="47">
        <v>128.16142230099999</v>
      </c>
      <c r="W81" s="47">
        <v>17.4937597427</v>
      </c>
      <c r="X81" s="47">
        <v>55.859510544899997</v>
      </c>
      <c r="Y81" s="47">
        <v>20.690343317</v>
      </c>
      <c r="Z81" s="47">
        <v>19.9889619731</v>
      </c>
      <c r="AA81" s="47">
        <v>5.4715142694700001</v>
      </c>
      <c r="AB81" s="47">
        <v>9.7086909854099996</v>
      </c>
      <c r="AC81" s="47">
        <v>3.62839825439</v>
      </c>
      <c r="AD81" s="47">
        <v>1.9082691204</v>
      </c>
      <c r="AE81" s="47">
        <v>17.359496894799999</v>
      </c>
      <c r="AF81" s="47">
        <v>1.79624668193</v>
      </c>
      <c r="AG81" s="47">
        <v>6.8423101437099998</v>
      </c>
      <c r="AH81" s="47">
        <v>6.3921089752900002</v>
      </c>
      <c r="AI81" s="47">
        <v>16.881321943300001</v>
      </c>
      <c r="AJ81" s="47">
        <v>53.100932512699998</v>
      </c>
      <c r="AK81" s="47">
        <v>43.0410372606</v>
      </c>
      <c r="AL81" s="47">
        <v>4.8725788555000003E-2</v>
      </c>
      <c r="AM81" s="47">
        <v>14.8032543992</v>
      </c>
      <c r="AN81" s="47">
        <v>28.189057072899999</v>
      </c>
      <c r="AO81" s="47" t="s">
        <v>4103</v>
      </c>
      <c r="AP81" s="47">
        <v>0.39225566106999998</v>
      </c>
      <c r="AQ81" s="47">
        <v>9.5473696663999998</v>
      </c>
      <c r="AR81" s="47" t="s">
        <v>4103</v>
      </c>
      <c r="AS81" s="47">
        <v>0.120269924641</v>
      </c>
      <c r="AT81" s="47">
        <v>3.1650719240599998</v>
      </c>
      <c r="AU81" s="47">
        <v>5.2357687273</v>
      </c>
      <c r="AV81" s="47">
        <v>0.97522538089800004</v>
      </c>
      <c r="AW81" s="47" t="s">
        <v>4103</v>
      </c>
      <c r="AX81" s="47" t="s">
        <v>4103</v>
      </c>
      <c r="AY81" s="47" t="s">
        <v>4103</v>
      </c>
      <c r="AZ81" s="47">
        <v>4.2605433464100004</v>
      </c>
      <c r="BA81" s="47">
        <v>19.750983053399999</v>
      </c>
      <c r="BB81" s="47">
        <v>1.9454798201700001</v>
      </c>
      <c r="BC81" s="47">
        <v>1.1031373929000001E-2</v>
      </c>
      <c r="BD81" s="47">
        <v>0.41669646834099999</v>
      </c>
      <c r="BE81" s="47">
        <v>10.364328051999999</v>
      </c>
      <c r="BF81" s="47">
        <v>0.47853544575599999</v>
      </c>
      <c r="BG81" s="47">
        <v>6.5349118932400003</v>
      </c>
      <c r="BH81" s="47" t="s">
        <v>4103</v>
      </c>
      <c r="BI81" s="47">
        <v>0.61487516501600004</v>
      </c>
      <c r="BJ81" s="47">
        <v>108.438454111</v>
      </c>
      <c r="BK81" s="47">
        <v>89.883928741999995</v>
      </c>
      <c r="BL81" s="47">
        <v>39.827256824599999</v>
      </c>
      <c r="BM81" s="47">
        <v>1.19797962403</v>
      </c>
      <c r="BN81" s="47">
        <v>18.222882479199999</v>
      </c>
      <c r="BO81" s="47">
        <v>1.4392279079100001</v>
      </c>
      <c r="BP81" s="47">
        <v>9.0342312605899995</v>
      </c>
      <c r="BQ81" s="47">
        <v>2.48700472205</v>
      </c>
      <c r="BR81" s="47" t="s">
        <v>4103</v>
      </c>
      <c r="BS81" s="47">
        <v>17.675345923599998</v>
      </c>
      <c r="BT81" s="47">
        <v>18.554525368499998</v>
      </c>
      <c r="BU81" s="47">
        <v>7.3549388132100004</v>
      </c>
      <c r="BV81" s="47">
        <v>11.1995865553</v>
      </c>
      <c r="BW81" s="47" t="s">
        <v>4103</v>
      </c>
    </row>
    <row r="82" spans="1:75" ht="20.399999999999999" x14ac:dyDescent="0.3">
      <c r="A82" s="43" t="s">
        <v>4198</v>
      </c>
      <c r="B82" s="44" t="s">
        <v>4199</v>
      </c>
      <c r="C82" s="45">
        <f t="shared" si="2"/>
        <v>4.5748489918972556E-3</v>
      </c>
      <c r="D82" s="28">
        <v>2</v>
      </c>
      <c r="E82" s="46">
        <v>79109</v>
      </c>
      <c r="F82" s="47">
        <v>361.91172890000001</v>
      </c>
      <c r="G82" s="47">
        <v>162.97540704100001</v>
      </c>
      <c r="H82" s="48">
        <f t="shared" si="3"/>
        <v>2.0601373679480211E-3</v>
      </c>
      <c r="I82" s="47"/>
      <c r="J82" s="47">
        <v>0.31366624936499998</v>
      </c>
      <c r="K82" s="47">
        <v>16.414940748199999</v>
      </c>
      <c r="L82" s="47">
        <v>89.116306351800006</v>
      </c>
      <c r="M82" s="47">
        <v>42.356384692699997</v>
      </c>
      <c r="N82" s="47">
        <v>23.818608406100001</v>
      </c>
      <c r="O82" s="47">
        <v>18.5377762866</v>
      </c>
      <c r="P82" s="47">
        <v>2.3913256637</v>
      </c>
      <c r="Q82" s="47">
        <v>12.382783335599999</v>
      </c>
      <c r="R82" s="47">
        <v>14.3817940754</v>
      </c>
      <c r="S82" s="47">
        <v>9.7086252436400002</v>
      </c>
      <c r="T82" s="47">
        <v>4.2291885602499999</v>
      </c>
      <c r="U82" s="47">
        <v>0.44398027149500002</v>
      </c>
      <c r="V82" s="47">
        <v>7.9117339742599997</v>
      </c>
      <c r="W82" s="47">
        <v>1.4263328392500001</v>
      </c>
      <c r="X82" s="47">
        <v>3.9032681908</v>
      </c>
      <c r="Y82" s="47">
        <v>1.68294418477</v>
      </c>
      <c r="Z82" s="47">
        <v>0.87932349544599997</v>
      </c>
      <c r="AA82" s="47">
        <v>0.198561109845</v>
      </c>
      <c r="AB82" s="47">
        <v>1.1424394007400001</v>
      </c>
      <c r="AC82" s="47">
        <v>0.209530324101</v>
      </c>
      <c r="AD82" s="47">
        <v>0.27798036470999998</v>
      </c>
      <c r="AE82" s="47">
        <v>0.58471548277100005</v>
      </c>
      <c r="AF82" s="47">
        <v>0.11499063524600001</v>
      </c>
      <c r="AG82" s="47">
        <v>0.34364802415700002</v>
      </c>
      <c r="AH82" s="47">
        <v>0.29699487169799998</v>
      </c>
      <c r="AI82" s="47">
        <v>0.75427324151999997</v>
      </c>
      <c r="AJ82" s="47">
        <v>11.610042013799999</v>
      </c>
      <c r="AK82" s="47">
        <v>7.0670032984700004</v>
      </c>
      <c r="AL82" s="47">
        <v>8.5690110934000002E-2</v>
      </c>
      <c r="AM82" s="47">
        <v>1.5086772283600001</v>
      </c>
      <c r="AN82" s="47">
        <v>5.4726359591799998</v>
      </c>
      <c r="AO82" s="47" t="s">
        <v>4103</v>
      </c>
      <c r="AP82" s="47">
        <v>0.62783893561399995</v>
      </c>
      <c r="AQ82" s="47">
        <v>3.9100516641900001</v>
      </c>
      <c r="AR82" s="47" t="s">
        <v>4103</v>
      </c>
      <c r="AS82" s="47">
        <v>5.1481155680000003E-3</v>
      </c>
      <c r="AT82" s="47">
        <v>0.21662078994799999</v>
      </c>
      <c r="AU82" s="47">
        <v>0.25465701496600002</v>
      </c>
      <c r="AV82" s="47">
        <v>3.5874097346999999E-2</v>
      </c>
      <c r="AW82" s="47" t="s">
        <v>4103</v>
      </c>
      <c r="AX82" s="47" t="s">
        <v>4103</v>
      </c>
      <c r="AY82" s="47" t="s">
        <v>4103</v>
      </c>
      <c r="AZ82" s="47">
        <v>0.21878291761900001</v>
      </c>
      <c r="BA82" s="47">
        <v>4.2367719553500001</v>
      </c>
      <c r="BB82" s="47">
        <v>0.43108191030100002</v>
      </c>
      <c r="BC82" s="47">
        <v>2.0993662401E-2</v>
      </c>
      <c r="BD82" s="47">
        <v>0.134275746571</v>
      </c>
      <c r="BE82" s="47">
        <v>1.3951229037599999</v>
      </c>
      <c r="BF82" s="47">
        <v>0.16032909115899999</v>
      </c>
      <c r="BG82" s="47">
        <v>2.0949686411599999</v>
      </c>
      <c r="BH82" s="47" t="s">
        <v>4103</v>
      </c>
      <c r="BI82" s="47">
        <v>0.123535661509</v>
      </c>
      <c r="BJ82" s="47">
        <v>39.820233912500001</v>
      </c>
      <c r="BK82" s="47">
        <v>32.337051423399998</v>
      </c>
      <c r="BL82" s="47">
        <v>22.143109492600001</v>
      </c>
      <c r="BM82" s="47">
        <v>1.1280699166199999</v>
      </c>
      <c r="BN82" s="47">
        <v>1.9542659928299999</v>
      </c>
      <c r="BO82" s="47">
        <v>2.0681516554099999</v>
      </c>
      <c r="BP82" s="47">
        <v>0.77425828943800001</v>
      </c>
      <c r="BQ82" s="47">
        <v>1.22350614034</v>
      </c>
      <c r="BR82" s="47" t="s">
        <v>4103</v>
      </c>
      <c r="BS82" s="47">
        <v>3.0456899362000001</v>
      </c>
      <c r="BT82" s="47">
        <v>7.4831824890599998</v>
      </c>
      <c r="BU82" s="47">
        <v>2.8359168662999998</v>
      </c>
      <c r="BV82" s="47">
        <v>3.2592654081800001</v>
      </c>
      <c r="BW82" s="47">
        <v>1.3880002145799999</v>
      </c>
    </row>
    <row r="83" spans="1:75" x14ac:dyDescent="0.3">
      <c r="A83" s="43" t="s">
        <v>2141</v>
      </c>
      <c r="B83" s="44" t="s">
        <v>4200</v>
      </c>
      <c r="C83" s="45">
        <f t="shared" si="2"/>
        <v>5.3388275432830904E-3</v>
      </c>
      <c r="D83" s="28">
        <v>3</v>
      </c>
      <c r="E83" s="46">
        <v>36423</v>
      </c>
      <c r="F83" s="47">
        <v>194.45611560899999</v>
      </c>
      <c r="G83" s="47">
        <v>55.651424758600001</v>
      </c>
      <c r="H83" s="48">
        <f t="shared" si="3"/>
        <v>1.5279198517035939E-3</v>
      </c>
      <c r="I83" s="47"/>
      <c r="J83" s="47">
        <v>0.60060467576999998</v>
      </c>
      <c r="K83" s="47">
        <v>1.9929986800799999</v>
      </c>
      <c r="L83" s="47">
        <v>32.581775091099999</v>
      </c>
      <c r="M83" s="47">
        <v>14.3153090693</v>
      </c>
      <c r="N83" s="47">
        <v>8.1265334919800001</v>
      </c>
      <c r="O83" s="47">
        <v>6.1887755773500004</v>
      </c>
      <c r="P83" s="47">
        <v>1.7711088805599999</v>
      </c>
      <c r="Q83" s="47">
        <v>4.3896283617399998</v>
      </c>
      <c r="R83" s="47">
        <v>2.4702705068499999</v>
      </c>
      <c r="S83" s="47">
        <v>1.2606187738500001</v>
      </c>
      <c r="T83" s="47">
        <v>0.56601375427800005</v>
      </c>
      <c r="U83" s="47">
        <v>0.64363797872299999</v>
      </c>
      <c r="V83" s="47">
        <v>1.82641084129</v>
      </c>
      <c r="W83" s="47">
        <v>0.14580890408200001</v>
      </c>
      <c r="X83" s="47">
        <v>1.12368627436</v>
      </c>
      <c r="Y83" s="47">
        <v>0.50222529583099995</v>
      </c>
      <c r="Z83" s="47">
        <v>0.28690459423800002</v>
      </c>
      <c r="AA83" s="47">
        <v>5.7967201356000003E-2</v>
      </c>
      <c r="AB83" s="47">
        <v>0.27658918293599999</v>
      </c>
      <c r="AC83" s="47">
        <v>3.6037989944000003E-2</v>
      </c>
      <c r="AD83" s="47">
        <v>4.686929183E-3</v>
      </c>
      <c r="AE83" s="47">
        <v>0.15402181240900001</v>
      </c>
      <c r="AF83" s="47">
        <v>7.4932130053999998E-2</v>
      </c>
      <c r="AG83" s="47">
        <v>8.4726049036000006E-2</v>
      </c>
      <c r="AH83" s="47">
        <v>3.6482462365000003E-2</v>
      </c>
      <c r="AI83" s="47">
        <v>0.16602828985500001</v>
      </c>
      <c r="AJ83" s="47">
        <v>4.8178812860300004</v>
      </c>
      <c r="AK83" s="47">
        <v>4.2725098283399996</v>
      </c>
      <c r="AL83" s="47">
        <v>4.0839391060000004E-3</v>
      </c>
      <c r="AM83" s="47">
        <v>7.9505211448000004E-2</v>
      </c>
      <c r="AN83" s="47">
        <v>4.1889206777899997</v>
      </c>
      <c r="AO83" s="47" t="s">
        <v>4103</v>
      </c>
      <c r="AP83" s="47">
        <v>6.8566627470000004E-3</v>
      </c>
      <c r="AQ83" s="47">
        <v>0.53198305373599997</v>
      </c>
      <c r="AR83" s="47" t="s">
        <v>4103</v>
      </c>
      <c r="AS83" s="47">
        <v>6.5317412059999998E-3</v>
      </c>
      <c r="AT83" s="47">
        <v>0.180876539596</v>
      </c>
      <c r="AU83" s="47">
        <v>9.5764099982000001E-2</v>
      </c>
      <c r="AV83" s="47">
        <v>7.5814505480000004E-3</v>
      </c>
      <c r="AW83" s="47" t="s">
        <v>4103</v>
      </c>
      <c r="AX83" s="47" t="s">
        <v>4103</v>
      </c>
      <c r="AY83" s="47" t="s">
        <v>4103</v>
      </c>
      <c r="AZ83" s="47">
        <v>8.8182649434000004E-2</v>
      </c>
      <c r="BA83" s="47">
        <v>6.2735933141900002</v>
      </c>
      <c r="BB83" s="47">
        <v>0.19892803416999999</v>
      </c>
      <c r="BC83" s="47">
        <v>5.9639182460000002E-3</v>
      </c>
      <c r="BD83" s="47">
        <v>6.1073531820999997E-2</v>
      </c>
      <c r="BE83" s="47">
        <v>2.7255672636299999</v>
      </c>
      <c r="BF83" s="47">
        <v>9.6084008013000002E-2</v>
      </c>
      <c r="BG83" s="47">
        <v>3.1859765583200002</v>
      </c>
      <c r="BH83" s="47" t="s">
        <v>4103</v>
      </c>
      <c r="BI83" s="47">
        <v>0.165358651331</v>
      </c>
      <c r="BJ83" s="47">
        <v>56.878712980099998</v>
      </c>
      <c r="BK83" s="47">
        <v>11.6972236317</v>
      </c>
      <c r="BL83" s="47">
        <v>6.4762161448200004</v>
      </c>
      <c r="BM83" s="47">
        <v>0.179513761666</v>
      </c>
      <c r="BN83" s="47">
        <v>0.61150745834800002</v>
      </c>
      <c r="BO83" s="47">
        <v>0.58223436192599998</v>
      </c>
      <c r="BP83" s="47">
        <v>0.56799887757300005</v>
      </c>
      <c r="BQ83" s="47">
        <v>1.46819636426</v>
      </c>
      <c r="BR83" s="47" t="s">
        <v>4103</v>
      </c>
      <c r="BS83" s="47">
        <v>1.81155666312</v>
      </c>
      <c r="BT83" s="47">
        <v>45.1814893484</v>
      </c>
      <c r="BU83" s="47">
        <v>1.1090003714600001</v>
      </c>
      <c r="BV83" s="47">
        <v>4.6244962992799996</v>
      </c>
      <c r="BW83" s="47">
        <v>39.4479926777</v>
      </c>
    </row>
    <row r="84" spans="1:75" x14ac:dyDescent="0.3">
      <c r="A84" s="43" t="s">
        <v>2165</v>
      </c>
      <c r="B84" s="44" t="s">
        <v>4201</v>
      </c>
      <c r="C84" s="45">
        <f t="shared" si="2"/>
        <v>6.4091072665742321E-3</v>
      </c>
      <c r="D84" s="28">
        <v>1</v>
      </c>
      <c r="E84" s="46">
        <v>4688</v>
      </c>
      <c r="F84" s="47">
        <v>30.045894865699999</v>
      </c>
      <c r="G84" s="47">
        <v>8.9643102515400006</v>
      </c>
      <c r="H84" s="48">
        <f t="shared" si="3"/>
        <v>1.9121822208916384E-3</v>
      </c>
      <c r="I84" s="47"/>
      <c r="J84" s="47">
        <v>4.8853924324E-2</v>
      </c>
      <c r="K84" s="47">
        <v>0.188488284763</v>
      </c>
      <c r="L84" s="47">
        <v>5.2313242541799996</v>
      </c>
      <c r="M84" s="47">
        <v>1.91044965731</v>
      </c>
      <c r="N84" s="47">
        <v>0.97811542682099994</v>
      </c>
      <c r="O84" s="47">
        <v>0.93233423049099995</v>
      </c>
      <c r="P84" s="47">
        <v>0.21097097211599999</v>
      </c>
      <c r="Q84" s="47">
        <v>1.37422315885</v>
      </c>
      <c r="R84" s="47">
        <v>2.7174056387399999</v>
      </c>
      <c r="S84" s="47">
        <v>1.86189998583</v>
      </c>
      <c r="T84" s="47">
        <v>5.4951642325000001E-2</v>
      </c>
      <c r="U84" s="47">
        <v>0.80055401057999998</v>
      </c>
      <c r="V84" s="47">
        <v>1.1628547541200001</v>
      </c>
      <c r="W84" s="47">
        <v>8.3617903467999993E-2</v>
      </c>
      <c r="X84" s="47">
        <v>0.32711995295399998</v>
      </c>
      <c r="Y84" s="47">
        <v>4.9621048372000001E-2</v>
      </c>
      <c r="Z84" s="47">
        <v>0.11024855780200001</v>
      </c>
      <c r="AA84" s="47">
        <v>0.15577643295599999</v>
      </c>
      <c r="AB84" s="47">
        <v>1.1473913824000001E-2</v>
      </c>
      <c r="AC84" s="47">
        <v>4.9404130149999998E-3</v>
      </c>
      <c r="AD84" s="47">
        <v>1.1445525531999999E-2</v>
      </c>
      <c r="AE84" s="47">
        <v>9.2288350086000004E-2</v>
      </c>
      <c r="AF84" s="47">
        <v>2.9632360202E-2</v>
      </c>
      <c r="AG84" s="47">
        <v>7.8585699930999994E-2</v>
      </c>
      <c r="AH84" s="47">
        <v>4.9428716093000001E-2</v>
      </c>
      <c r="AI84" s="47">
        <v>0.48579583284200001</v>
      </c>
      <c r="AJ84" s="47">
        <v>0.72335603751699995</v>
      </c>
      <c r="AK84" s="47">
        <v>0.50513919173199995</v>
      </c>
      <c r="AL84" s="47">
        <v>3.2921219800000003E-4</v>
      </c>
      <c r="AM84" s="47">
        <v>0.18965730776600001</v>
      </c>
      <c r="AN84" s="47">
        <v>0.31515267176700001</v>
      </c>
      <c r="AO84" s="47" t="s">
        <v>4103</v>
      </c>
      <c r="AP84" s="47">
        <v>3.2245385850000001E-3</v>
      </c>
      <c r="AQ84" s="47">
        <v>0.21456458799100001</v>
      </c>
      <c r="AR84" s="47" t="s">
        <v>4103</v>
      </c>
      <c r="AS84" s="47">
        <v>4.2771920899999999E-4</v>
      </c>
      <c r="AT84" s="47">
        <v>4.5846798185000003E-2</v>
      </c>
      <c r="AU84" s="47">
        <v>0.19508148038699999</v>
      </c>
      <c r="AV84" s="47">
        <v>5.8413695792000002E-2</v>
      </c>
      <c r="AW84" s="47" t="s">
        <v>4103</v>
      </c>
      <c r="AX84" s="47" t="s">
        <v>4103</v>
      </c>
      <c r="AY84" s="47" t="s">
        <v>4103</v>
      </c>
      <c r="AZ84" s="47">
        <v>0.13666778459500001</v>
      </c>
      <c r="BA84" s="47">
        <v>0.17990510071099999</v>
      </c>
      <c r="BB84" s="47">
        <v>1.1582149565E-2</v>
      </c>
      <c r="BC84" s="47">
        <v>8.3564987000000001E-5</v>
      </c>
      <c r="BD84" s="47">
        <v>3.4543876979999999E-2</v>
      </c>
      <c r="BE84" s="47">
        <v>4.2570413068000003E-2</v>
      </c>
      <c r="BF84" s="47">
        <v>2.1266593138000001E-2</v>
      </c>
      <c r="BG84" s="47">
        <v>6.9858502973000003E-2</v>
      </c>
      <c r="BH84" s="47" t="s">
        <v>4103</v>
      </c>
      <c r="BI84" s="47">
        <v>1.1488251545E-2</v>
      </c>
      <c r="BJ84" s="47">
        <v>1.3805380711399999</v>
      </c>
      <c r="BK84" s="47">
        <v>0.78902947069100005</v>
      </c>
      <c r="BL84" s="47">
        <v>0.18935540138900001</v>
      </c>
      <c r="BM84" s="47">
        <v>1.8555647583999999E-2</v>
      </c>
      <c r="BN84" s="47">
        <v>0.26080745177300002</v>
      </c>
      <c r="BO84" s="47">
        <v>3.7404337097000001E-2</v>
      </c>
      <c r="BP84" s="47">
        <v>5.6088277997000002E-2</v>
      </c>
      <c r="BQ84" s="47">
        <v>2.5356198076000001E-2</v>
      </c>
      <c r="BR84" s="47" t="s">
        <v>4103</v>
      </c>
      <c r="BS84" s="47">
        <v>0.20146215677500001</v>
      </c>
      <c r="BT84" s="47">
        <v>0.59150860044499998</v>
      </c>
      <c r="BU84" s="47">
        <v>0.54959753961900004</v>
      </c>
      <c r="BV84" s="47">
        <v>4.1911060825999998E-2</v>
      </c>
      <c r="BW84" s="47" t="s">
        <v>4103</v>
      </c>
    </row>
    <row r="85" spans="1:75" x14ac:dyDescent="0.3">
      <c r="A85" s="43" t="s">
        <v>2169</v>
      </c>
      <c r="B85" s="44" t="s">
        <v>4202</v>
      </c>
      <c r="C85" s="45">
        <f t="shared" si="2"/>
        <v>5.2854603107266862E-3</v>
      </c>
      <c r="D85" s="28">
        <v>1</v>
      </c>
      <c r="E85" s="46">
        <v>8064</v>
      </c>
      <c r="F85" s="47">
        <v>42.621951945699998</v>
      </c>
      <c r="G85" s="47">
        <v>10.248461666500001</v>
      </c>
      <c r="H85" s="48">
        <f t="shared" si="3"/>
        <v>1.2708905836433533E-3</v>
      </c>
      <c r="I85" s="47"/>
      <c r="J85" s="47">
        <v>0.148534260236</v>
      </c>
      <c r="K85" s="47">
        <v>0.52775148947499995</v>
      </c>
      <c r="L85" s="47">
        <v>5.0446933955100004</v>
      </c>
      <c r="M85" s="47">
        <v>2.4820124750999999</v>
      </c>
      <c r="N85" s="47">
        <v>1.26244837288</v>
      </c>
      <c r="O85" s="47">
        <v>1.2195641022199999</v>
      </c>
      <c r="P85" s="47">
        <v>0.19974927313400001</v>
      </c>
      <c r="Q85" s="47">
        <v>1.84572077308</v>
      </c>
      <c r="R85" s="47">
        <v>2.7193494990999998</v>
      </c>
      <c r="S85" s="47">
        <v>1.7479959110400001</v>
      </c>
      <c r="T85" s="47">
        <v>0.14077526535099999</v>
      </c>
      <c r="U85" s="47">
        <v>0.83057832271400001</v>
      </c>
      <c r="V85" s="47">
        <v>1.6390578425</v>
      </c>
      <c r="W85" s="47">
        <v>4.2078793231E-2</v>
      </c>
      <c r="X85" s="47">
        <v>0.365516558918</v>
      </c>
      <c r="Y85" s="47">
        <v>0.117075271063</v>
      </c>
      <c r="Z85" s="47">
        <v>0.15069565877400001</v>
      </c>
      <c r="AA85" s="47">
        <v>7.6568725769999998E-2</v>
      </c>
      <c r="AB85" s="47">
        <v>2.1176903311E-2</v>
      </c>
      <c r="AC85" s="47">
        <v>4.292306335E-3</v>
      </c>
      <c r="AD85" s="47">
        <v>5.5066091800000001E-3</v>
      </c>
      <c r="AE85" s="47">
        <v>0.121913796804</v>
      </c>
      <c r="AF85" s="47">
        <v>2.4362882849000001E-2</v>
      </c>
      <c r="AG85" s="47">
        <v>0.18266834997100001</v>
      </c>
      <c r="AH85" s="47">
        <v>8.3109989905000001E-2</v>
      </c>
      <c r="AI85" s="47">
        <v>0.80960855530800002</v>
      </c>
      <c r="AJ85" s="47">
        <v>2.3234409246199998</v>
      </c>
      <c r="AK85" s="47">
        <v>1.7704947663599999</v>
      </c>
      <c r="AL85" s="47">
        <v>6.5409753200000001E-4</v>
      </c>
      <c r="AM85" s="47">
        <v>1.02723045464</v>
      </c>
      <c r="AN85" s="47">
        <v>0.74261021418299999</v>
      </c>
      <c r="AO85" s="47" t="s">
        <v>4103</v>
      </c>
      <c r="AP85" s="47">
        <v>1.5474529040999999E-2</v>
      </c>
      <c r="AQ85" s="47">
        <v>0.53544467783500005</v>
      </c>
      <c r="AR85" s="47" t="s">
        <v>4103</v>
      </c>
      <c r="AS85" s="47">
        <v>2.0269513890000001E-3</v>
      </c>
      <c r="AT85" s="47">
        <v>0.52709095310700005</v>
      </c>
      <c r="AU85" s="47">
        <v>0.33321730253600002</v>
      </c>
      <c r="AV85" s="47">
        <v>2.0462804801999999E-2</v>
      </c>
      <c r="AW85" s="47" t="s">
        <v>4103</v>
      </c>
      <c r="AX85" s="47" t="s">
        <v>4103</v>
      </c>
      <c r="AY85" s="47" t="s">
        <v>4103</v>
      </c>
      <c r="AZ85" s="47">
        <v>0.31275449773399999</v>
      </c>
      <c r="BA85" s="47">
        <v>0.3200531076</v>
      </c>
      <c r="BB85" s="47">
        <v>1.2084710577E-2</v>
      </c>
      <c r="BC85" s="47">
        <v>1.6357596099999999E-4</v>
      </c>
      <c r="BD85" s="47">
        <v>3.1167713180000001E-2</v>
      </c>
      <c r="BE85" s="47">
        <v>0.10287520876099999</v>
      </c>
      <c r="BF85" s="47">
        <v>2.2962681397000001E-2</v>
      </c>
      <c r="BG85" s="47">
        <v>0.15079921772300001</v>
      </c>
      <c r="BH85" s="47" t="s">
        <v>4103</v>
      </c>
      <c r="BI85" s="47">
        <v>1.9071083183E-2</v>
      </c>
      <c r="BJ85" s="47">
        <v>1.84854843422</v>
      </c>
      <c r="BK85" s="47">
        <v>1.24195346537</v>
      </c>
      <c r="BL85" s="47">
        <v>0.260500306342</v>
      </c>
      <c r="BM85" s="47">
        <v>1.9841527880000001E-2</v>
      </c>
      <c r="BN85" s="47">
        <v>0.13445551607</v>
      </c>
      <c r="BO85" s="47">
        <v>3.2230851023000003E-2</v>
      </c>
      <c r="BP85" s="47">
        <v>5.1515203336000001E-2</v>
      </c>
      <c r="BQ85" s="47">
        <v>6.593866189E-3</v>
      </c>
      <c r="BR85" s="47" t="s">
        <v>4103</v>
      </c>
      <c r="BS85" s="47">
        <v>0.736816194531</v>
      </c>
      <c r="BT85" s="47">
        <v>0.60659496884499997</v>
      </c>
      <c r="BU85" s="47">
        <v>0.44309615526899998</v>
      </c>
      <c r="BV85" s="47">
        <v>0.16349881357599999</v>
      </c>
      <c r="BW85" s="47" t="s">
        <v>4103</v>
      </c>
    </row>
    <row r="86" spans="1:75" x14ac:dyDescent="0.3">
      <c r="A86" s="43" t="s">
        <v>2179</v>
      </c>
      <c r="B86" s="44" t="s">
        <v>4203</v>
      </c>
      <c r="C86" s="45">
        <f t="shared" si="2"/>
        <v>1.0457432087377504E-2</v>
      </c>
      <c r="D86" s="28">
        <v>1</v>
      </c>
      <c r="E86" s="46">
        <v>59798</v>
      </c>
      <c r="F86" s="47">
        <v>625.33352396099997</v>
      </c>
      <c r="G86" s="47">
        <v>221.92011480799999</v>
      </c>
      <c r="H86" s="48">
        <f t="shared" si="3"/>
        <v>3.7111628283220174E-3</v>
      </c>
      <c r="I86" s="47"/>
      <c r="J86" s="47">
        <v>2.1744896533600002</v>
      </c>
      <c r="K86" s="47">
        <v>16.353720111800001</v>
      </c>
      <c r="L86" s="47">
        <v>108.92370437</v>
      </c>
      <c r="M86" s="47">
        <v>62.431085573700003</v>
      </c>
      <c r="N86" s="47">
        <v>32.533098666400001</v>
      </c>
      <c r="O86" s="47">
        <v>29.897986907300002</v>
      </c>
      <c r="P86" s="47">
        <v>5.1409646302900001</v>
      </c>
      <c r="Q86" s="47">
        <v>26.896150468199998</v>
      </c>
      <c r="R86" s="47">
        <v>38.698419354999999</v>
      </c>
      <c r="S86" s="47">
        <v>29.595439023699999</v>
      </c>
      <c r="T86" s="47">
        <v>0.50254696423</v>
      </c>
      <c r="U86" s="47">
        <v>8.6004333671000008</v>
      </c>
      <c r="V86" s="47">
        <v>27.462403565999999</v>
      </c>
      <c r="W86" s="47">
        <v>0.76038753557299998</v>
      </c>
      <c r="X86" s="47">
        <v>10.2881417338</v>
      </c>
      <c r="Y86" s="47">
        <v>1.5217976210199999</v>
      </c>
      <c r="Z86" s="47">
        <v>6.7224059939399998</v>
      </c>
      <c r="AA86" s="47">
        <v>1.07337900219</v>
      </c>
      <c r="AB86" s="47">
        <v>0.97055911666500005</v>
      </c>
      <c r="AC86" s="47">
        <v>5.5890603293000003E-2</v>
      </c>
      <c r="AD86" s="47">
        <v>0.154585622215</v>
      </c>
      <c r="AE86" s="47">
        <v>2.7875913462700002</v>
      </c>
      <c r="AF86" s="47">
        <v>1.2366364614500001</v>
      </c>
      <c r="AG86" s="47">
        <v>1.99869217515</v>
      </c>
      <c r="AH86" s="47">
        <v>1.12348615332</v>
      </c>
      <c r="AI86" s="47">
        <v>9.0569919348900001</v>
      </c>
      <c r="AJ86" s="47">
        <v>16.237672092299999</v>
      </c>
      <c r="AK86" s="47">
        <v>14.276673798499999</v>
      </c>
      <c r="AL86" s="47">
        <v>7.4348596960000001E-3</v>
      </c>
      <c r="AM86" s="47">
        <v>2.1542630011999999</v>
      </c>
      <c r="AN86" s="47">
        <v>12.114975937600001</v>
      </c>
      <c r="AO86" s="47" t="s">
        <v>4103</v>
      </c>
      <c r="AP86" s="47">
        <v>0.104278689349</v>
      </c>
      <c r="AQ86" s="47">
        <v>1.8354854646100001</v>
      </c>
      <c r="AR86" s="47" t="s">
        <v>4103</v>
      </c>
      <c r="AS86" s="47">
        <v>2.1234139863999999E-2</v>
      </c>
      <c r="AT86" s="47">
        <v>1.0887882357300001</v>
      </c>
      <c r="AU86" s="47">
        <v>2.78784269357</v>
      </c>
      <c r="AV86" s="47">
        <v>0.60418124856199995</v>
      </c>
      <c r="AW86" s="47" t="s">
        <v>4103</v>
      </c>
      <c r="AX86" s="47" t="s">
        <v>4103</v>
      </c>
      <c r="AY86" s="47" t="s">
        <v>4103</v>
      </c>
      <c r="AZ86" s="47">
        <v>2.1836614450099998</v>
      </c>
      <c r="BA86" s="47">
        <v>1.4428074307000001</v>
      </c>
      <c r="BB86" s="47">
        <v>2.0941744067000001E-2</v>
      </c>
      <c r="BC86" s="47">
        <v>4.0452609000000002E-4</v>
      </c>
      <c r="BD86" s="47">
        <v>0.22805134283199999</v>
      </c>
      <c r="BE86" s="47">
        <v>0.51633961127000005</v>
      </c>
      <c r="BF86" s="47">
        <v>4.8531401220999998E-2</v>
      </c>
      <c r="BG86" s="47">
        <v>0.62853880522100003</v>
      </c>
      <c r="BH86" s="47" t="s">
        <v>4103</v>
      </c>
      <c r="BI86" s="47">
        <v>2.6734767348999999E-2</v>
      </c>
      <c r="BJ86" s="47">
        <v>23.790590312999999</v>
      </c>
      <c r="BK86" s="47">
        <v>18.533057019000001</v>
      </c>
      <c r="BL86" s="47">
        <v>3.3270286736900001</v>
      </c>
      <c r="BM86" s="47">
        <v>0.30030602340200002</v>
      </c>
      <c r="BN86" s="47">
        <v>3.78181587548</v>
      </c>
      <c r="BO86" s="47">
        <v>0.219831039758</v>
      </c>
      <c r="BP86" s="47">
        <v>0.31599943566200001</v>
      </c>
      <c r="BQ86" s="47">
        <v>0.37115434246899998</v>
      </c>
      <c r="BR86" s="47" t="s">
        <v>4103</v>
      </c>
      <c r="BS86" s="47">
        <v>10.2169216285</v>
      </c>
      <c r="BT86" s="47">
        <v>5.2575332939499999</v>
      </c>
      <c r="BU86" s="47">
        <v>4.7237791246600001</v>
      </c>
      <c r="BV86" s="47">
        <v>0.53375416928599995</v>
      </c>
      <c r="BW86" s="47" t="s">
        <v>4103</v>
      </c>
    </row>
    <row r="87" spans="1:75" x14ac:dyDescent="0.3">
      <c r="A87" s="43" t="s">
        <v>2224</v>
      </c>
      <c r="B87" s="44" t="s">
        <v>4204</v>
      </c>
      <c r="C87" s="45">
        <f t="shared" si="2"/>
        <v>6.8231068059434298E-3</v>
      </c>
      <c r="D87" s="28">
        <v>2</v>
      </c>
      <c r="E87" s="46">
        <v>2793</v>
      </c>
      <c r="F87" s="47">
        <v>19.056937308999998</v>
      </c>
      <c r="G87" s="47">
        <v>5.7905859279099996</v>
      </c>
      <c r="H87" s="48">
        <f t="shared" si="3"/>
        <v>2.0732495266416037E-3</v>
      </c>
      <c r="I87" s="47"/>
      <c r="J87" s="47">
        <v>2.5728078995000001E-2</v>
      </c>
      <c r="K87" s="47">
        <v>0.71653287087999995</v>
      </c>
      <c r="L87" s="47">
        <v>2.0447855186199999</v>
      </c>
      <c r="M87" s="47">
        <v>2.4740936585000002</v>
      </c>
      <c r="N87" s="47">
        <v>1.2383730891</v>
      </c>
      <c r="O87" s="47">
        <v>1.2357205694</v>
      </c>
      <c r="P87" s="47">
        <v>0.13129220836700001</v>
      </c>
      <c r="Q87" s="47">
        <v>0.39815359254299998</v>
      </c>
      <c r="R87" s="47">
        <v>0.781106953878</v>
      </c>
      <c r="S87" s="47">
        <v>0.504123224004</v>
      </c>
      <c r="T87" s="47">
        <v>7.4795946995000001E-2</v>
      </c>
      <c r="U87" s="47">
        <v>0.20218778287899999</v>
      </c>
      <c r="V87" s="47">
        <v>0.48246547961500003</v>
      </c>
      <c r="W87" s="47">
        <v>7.0866806243E-2</v>
      </c>
      <c r="X87" s="47">
        <v>6.5424703086E-2</v>
      </c>
      <c r="Y87" s="47">
        <v>1.9896345328000001E-2</v>
      </c>
      <c r="Z87" s="47">
        <v>1.3801888412E-2</v>
      </c>
      <c r="AA87" s="47">
        <v>2.1184600444000001E-2</v>
      </c>
      <c r="AB87" s="47">
        <v>1.0541868902E-2</v>
      </c>
      <c r="AC87" s="47">
        <v>6.2725913499999996E-3</v>
      </c>
      <c r="AD87" s="47">
        <v>1.2104395606999999E-2</v>
      </c>
      <c r="AE87" s="47">
        <v>4.1571354552999998E-2</v>
      </c>
      <c r="AF87" s="47">
        <v>2.1034459528999998E-2</v>
      </c>
      <c r="AG87" s="47">
        <v>1.5322010099E-2</v>
      </c>
      <c r="AH87" s="47">
        <v>1.3039671072999999E-2</v>
      </c>
      <c r="AI87" s="47">
        <v>0.23682948807599999</v>
      </c>
      <c r="AJ87" s="47">
        <v>0.46762932150199998</v>
      </c>
      <c r="AK87" s="47">
        <v>0.33487208281000003</v>
      </c>
      <c r="AL87" s="47">
        <v>1.7023446699999999E-4</v>
      </c>
      <c r="AM87" s="47">
        <v>5.9798147566999998E-2</v>
      </c>
      <c r="AN87" s="47">
        <v>0.27490370077600002</v>
      </c>
      <c r="AO87" s="47" t="s">
        <v>4103</v>
      </c>
      <c r="AP87" s="47">
        <v>1.4977006269999999E-3</v>
      </c>
      <c r="AQ87" s="47">
        <v>0.12877264372</v>
      </c>
      <c r="AR87" s="47" t="s">
        <v>4103</v>
      </c>
      <c r="AS87" s="47">
        <v>2.4868943449999998E-3</v>
      </c>
      <c r="AT87" s="47">
        <v>0.15762891891200001</v>
      </c>
      <c r="AU87" s="47">
        <v>9.2368626465999998E-2</v>
      </c>
      <c r="AV87" s="47">
        <v>7.415432968E-3</v>
      </c>
      <c r="AW87" s="47" t="s">
        <v>4103</v>
      </c>
      <c r="AX87" s="47" t="s">
        <v>4103</v>
      </c>
      <c r="AY87" s="47" t="s">
        <v>4103</v>
      </c>
      <c r="AZ87" s="47">
        <v>8.4953193497999999E-2</v>
      </c>
      <c r="BA87" s="47">
        <v>0.198177257473</v>
      </c>
      <c r="BB87" s="47">
        <v>5.813643831E-3</v>
      </c>
      <c r="BC87" s="47">
        <v>6.7648041999999995E-5</v>
      </c>
      <c r="BD87" s="47">
        <v>8.4560980280000003E-3</v>
      </c>
      <c r="BE87" s="47">
        <v>8.3018691140000003E-2</v>
      </c>
      <c r="BF87" s="47">
        <v>8.1566799629999992E-3</v>
      </c>
      <c r="BG87" s="47">
        <v>9.2664496469999996E-2</v>
      </c>
      <c r="BH87" s="47" t="s">
        <v>4103</v>
      </c>
      <c r="BI87" s="47">
        <v>2.2170182169999999E-3</v>
      </c>
      <c r="BJ87" s="47">
        <v>1.8119861821400001</v>
      </c>
      <c r="BK87" s="47">
        <v>0.78849241883999999</v>
      </c>
      <c r="BL87" s="47">
        <v>0.27861627141</v>
      </c>
      <c r="BM87" s="47">
        <v>1.3470133550000001E-2</v>
      </c>
      <c r="BN87" s="47">
        <v>1.1511089884E-2</v>
      </c>
      <c r="BO87" s="47">
        <v>1.2977060392999999E-2</v>
      </c>
      <c r="BP87" s="47">
        <v>1.9530353083E-2</v>
      </c>
      <c r="BQ87" s="47">
        <v>8.8619684833999998E-2</v>
      </c>
      <c r="BR87" s="47" t="s">
        <v>4103</v>
      </c>
      <c r="BS87" s="47">
        <v>0.36376782568499999</v>
      </c>
      <c r="BT87" s="47">
        <v>1.0234937633000001</v>
      </c>
      <c r="BU87" s="47">
        <v>4.0107887560999998E-2</v>
      </c>
      <c r="BV87" s="47">
        <v>0.98338587573799996</v>
      </c>
      <c r="BW87" s="47" t="s">
        <v>4103</v>
      </c>
    </row>
    <row r="88" spans="1:75" x14ac:dyDescent="0.3">
      <c r="A88" s="43" t="s">
        <v>2227</v>
      </c>
      <c r="B88" s="44" t="s">
        <v>4205</v>
      </c>
      <c r="C88" s="45">
        <f t="shared" si="2"/>
        <v>1.0351637138173227E-2</v>
      </c>
      <c r="D88" s="28">
        <v>1</v>
      </c>
      <c r="E88" s="46">
        <v>126573</v>
      </c>
      <c r="F88" s="47">
        <v>1310.2377674899999</v>
      </c>
      <c r="G88" s="47">
        <v>363.91643902700002</v>
      </c>
      <c r="H88" s="48">
        <f t="shared" si="3"/>
        <v>2.8751506168535157E-3</v>
      </c>
      <c r="I88" s="47"/>
      <c r="J88" s="47">
        <v>2.6833694004500002</v>
      </c>
      <c r="K88" s="47">
        <v>4.2335882744599997</v>
      </c>
      <c r="L88" s="47">
        <v>155.76561456600001</v>
      </c>
      <c r="M88" s="47">
        <v>130.15865248200001</v>
      </c>
      <c r="N88" s="47">
        <v>77.825093191299999</v>
      </c>
      <c r="O88" s="47">
        <v>52.333559291199997</v>
      </c>
      <c r="P88" s="47">
        <v>7.9334155830200004</v>
      </c>
      <c r="Q88" s="47">
        <v>63.141798720499999</v>
      </c>
      <c r="R88" s="47">
        <v>111.649980445</v>
      </c>
      <c r="S88" s="47">
        <v>51.264431399099998</v>
      </c>
      <c r="T88" s="47">
        <v>2.4862121733200002</v>
      </c>
      <c r="U88" s="47">
        <v>57.899336872200003</v>
      </c>
      <c r="V88" s="47">
        <v>57.5436108428</v>
      </c>
      <c r="W88" s="47">
        <v>3.2851187680799998</v>
      </c>
      <c r="X88" s="47">
        <v>17.561001164</v>
      </c>
      <c r="Y88" s="47">
        <v>4.8800756433899997</v>
      </c>
      <c r="Z88" s="47">
        <v>8.7400749420300006</v>
      </c>
      <c r="AA88" s="47">
        <v>2.4226638710400001</v>
      </c>
      <c r="AB88" s="47">
        <v>1.51818670756</v>
      </c>
      <c r="AC88" s="47">
        <v>0.107232326702</v>
      </c>
      <c r="AD88" s="47">
        <v>9.7781268869000001E-2</v>
      </c>
      <c r="AE88" s="47">
        <v>7.0682148366200002</v>
      </c>
      <c r="AF88" s="47">
        <v>0.25866516901199998</v>
      </c>
      <c r="AG88" s="47">
        <v>6.6557617027999996</v>
      </c>
      <c r="AH88" s="47">
        <v>1.37706805738</v>
      </c>
      <c r="AI88" s="47">
        <v>21.132767549299999</v>
      </c>
      <c r="AJ88" s="47">
        <v>43.836443548600002</v>
      </c>
      <c r="AK88" s="47">
        <v>35.770671602299998</v>
      </c>
      <c r="AL88" s="47">
        <v>0.11435319147</v>
      </c>
      <c r="AM88" s="47">
        <v>18.180877924499999</v>
      </c>
      <c r="AN88" s="47">
        <v>17.4754404864</v>
      </c>
      <c r="AO88" s="47" t="s">
        <v>4103</v>
      </c>
      <c r="AP88" s="47">
        <v>0.44666253059799998</v>
      </c>
      <c r="AQ88" s="47">
        <v>7.5889033943399999</v>
      </c>
      <c r="AR88" s="47" t="s">
        <v>4103</v>
      </c>
      <c r="AS88" s="47">
        <v>3.0206021313E-2</v>
      </c>
      <c r="AT88" s="47">
        <v>1.8249246701299999</v>
      </c>
      <c r="AU88" s="47">
        <v>5.8852878364699999</v>
      </c>
      <c r="AV88" s="47">
        <v>1.7847351679800001</v>
      </c>
      <c r="AW88" s="47" t="s">
        <v>4103</v>
      </c>
      <c r="AX88" s="47" t="s">
        <v>4103</v>
      </c>
      <c r="AY88" s="47" t="s">
        <v>4103</v>
      </c>
      <c r="AZ88" s="47">
        <v>4.1005526684899998</v>
      </c>
      <c r="BA88" s="47">
        <v>2.40028048825</v>
      </c>
      <c r="BB88" s="47">
        <v>1.481230718E-2</v>
      </c>
      <c r="BC88" s="47">
        <v>1.4923374649999999E-3</v>
      </c>
      <c r="BD88" s="47">
        <v>8.0111726980999998E-2</v>
      </c>
      <c r="BE88" s="47">
        <v>1.23364319051</v>
      </c>
      <c r="BF88" s="47">
        <v>0.207081541521</v>
      </c>
      <c r="BG88" s="47">
        <v>0.86313938459799999</v>
      </c>
      <c r="BH88" s="47" t="s">
        <v>4103</v>
      </c>
      <c r="BI88" s="47">
        <v>0.160802083496</v>
      </c>
      <c r="BJ88" s="47">
        <v>69.627175024400003</v>
      </c>
      <c r="BK88" s="47">
        <v>44.361775400399999</v>
      </c>
      <c r="BL88" s="47">
        <v>6.0059078904899996</v>
      </c>
      <c r="BM88" s="47">
        <v>0.59370420490300002</v>
      </c>
      <c r="BN88" s="47">
        <v>8.4204773948699998</v>
      </c>
      <c r="BO88" s="47">
        <v>1.33654817142</v>
      </c>
      <c r="BP88" s="47">
        <v>8.2479211570800004</v>
      </c>
      <c r="BQ88" s="47">
        <v>0.68632507299800005</v>
      </c>
      <c r="BR88" s="47">
        <v>0.15266666928600001</v>
      </c>
      <c r="BS88" s="47">
        <v>18.918224839299999</v>
      </c>
      <c r="BT88" s="47">
        <v>25.265399624099999</v>
      </c>
      <c r="BU88" s="47">
        <v>24.871398997899998</v>
      </c>
      <c r="BV88" s="47">
        <v>0.39000062623499998</v>
      </c>
      <c r="BW88" s="47">
        <v>3.9999999660000002E-3</v>
      </c>
    </row>
    <row r="89" spans="1:75" x14ac:dyDescent="0.3">
      <c r="A89" s="43" t="s">
        <v>2331</v>
      </c>
      <c r="B89" s="44" t="s">
        <v>4206</v>
      </c>
      <c r="C89" s="45">
        <f t="shared" si="2"/>
        <v>3.8256531224226467E-3</v>
      </c>
      <c r="D89" s="28">
        <v>3</v>
      </c>
      <c r="E89" s="46">
        <v>7595</v>
      </c>
      <c r="F89" s="47">
        <v>29.055835464800001</v>
      </c>
      <c r="G89" s="47">
        <v>10.0963690543</v>
      </c>
      <c r="H89" s="48">
        <f t="shared" si="3"/>
        <v>1.3293441809479921E-3</v>
      </c>
      <c r="I89" s="47"/>
      <c r="J89" s="47">
        <v>3.6699132442000001E-2</v>
      </c>
      <c r="K89" s="47">
        <v>1.3111355624400001</v>
      </c>
      <c r="L89" s="47">
        <v>5.2477834319600003</v>
      </c>
      <c r="M89" s="47">
        <v>2.8539347154299999</v>
      </c>
      <c r="N89" s="47">
        <v>2.0590453358900001</v>
      </c>
      <c r="O89" s="47">
        <v>0.79488937953799998</v>
      </c>
      <c r="P89" s="47">
        <v>0.13475641655699999</v>
      </c>
      <c r="Q89" s="47">
        <v>0.51205979547500002</v>
      </c>
      <c r="R89" s="47">
        <v>0.83857685305100005</v>
      </c>
      <c r="S89" s="47">
        <v>0.53332317414599995</v>
      </c>
      <c r="T89" s="47">
        <v>0.13903687840699999</v>
      </c>
      <c r="U89" s="47">
        <v>0.166216800498</v>
      </c>
      <c r="V89" s="47">
        <v>0.86288092529000004</v>
      </c>
      <c r="W89" s="47">
        <v>6.7572241365999999E-2</v>
      </c>
      <c r="X89" s="47">
        <v>0.46941588708300003</v>
      </c>
      <c r="Y89" s="47">
        <v>0.21304382339799999</v>
      </c>
      <c r="Z89" s="47">
        <v>0.13276356084400001</v>
      </c>
      <c r="AA89" s="47">
        <v>2.6109206674000001E-2</v>
      </c>
      <c r="AB89" s="47">
        <v>9.7499296166999996E-2</v>
      </c>
      <c r="AC89" s="47">
        <v>9.1686587259999994E-3</v>
      </c>
      <c r="AD89" s="47">
        <v>1.34177933E-3</v>
      </c>
      <c r="AE89" s="47">
        <v>9.8849957912999997E-2</v>
      </c>
      <c r="AF89" s="47">
        <v>1.6740503117E-2</v>
      </c>
      <c r="AG89" s="47">
        <v>6.1380883396000001E-2</v>
      </c>
      <c r="AH89" s="47">
        <v>3.8103815834999999E-2</v>
      </c>
      <c r="AI89" s="47">
        <v>0.100307198524</v>
      </c>
      <c r="AJ89" s="47">
        <v>1.46632300007</v>
      </c>
      <c r="AK89" s="47">
        <v>1.3928582970400001</v>
      </c>
      <c r="AL89" s="47">
        <v>1.142820297E-3</v>
      </c>
      <c r="AM89" s="47">
        <v>0.49568023287000001</v>
      </c>
      <c r="AN89" s="47">
        <v>0.89603524387699995</v>
      </c>
      <c r="AO89" s="47" t="s">
        <v>4103</v>
      </c>
      <c r="AP89" s="47">
        <v>1.58760277E-3</v>
      </c>
      <c r="AQ89" s="47">
        <v>7.1179665493000005E-2</v>
      </c>
      <c r="AR89" s="47" t="s">
        <v>4103</v>
      </c>
      <c r="AS89" s="47">
        <v>6.9743475900000003E-4</v>
      </c>
      <c r="AT89" s="47">
        <v>6.8400832568000003E-2</v>
      </c>
      <c r="AU89" s="47">
        <v>8.4989176969999997E-2</v>
      </c>
      <c r="AV89" s="47">
        <v>4.710277241E-3</v>
      </c>
      <c r="AW89" s="47" t="s">
        <v>4103</v>
      </c>
      <c r="AX89" s="47" t="s">
        <v>4103</v>
      </c>
      <c r="AY89" s="47" t="s">
        <v>4103</v>
      </c>
      <c r="AZ89" s="47">
        <v>8.0278899729E-2</v>
      </c>
      <c r="BA89" s="47">
        <v>0.98152352738000004</v>
      </c>
      <c r="BB89" s="47">
        <v>1.5201748199E-2</v>
      </c>
      <c r="BC89" s="47">
        <v>3.3917450370000001E-3</v>
      </c>
      <c r="BD89" s="47">
        <v>5.9463388547E-2</v>
      </c>
      <c r="BE89" s="47">
        <v>0.407799004558</v>
      </c>
      <c r="BF89" s="47">
        <v>9.9540985049999999E-3</v>
      </c>
      <c r="BG89" s="47">
        <v>0.48571354253400001</v>
      </c>
      <c r="BH89" s="47" t="s">
        <v>4103</v>
      </c>
      <c r="BI89" s="47">
        <v>1.1449143157E-2</v>
      </c>
      <c r="BJ89" s="47">
        <v>3.1208396614399998</v>
      </c>
      <c r="BK89" s="47">
        <v>2.6522255081399999</v>
      </c>
      <c r="BL89" s="47">
        <v>1.7922784352300001</v>
      </c>
      <c r="BM89" s="47">
        <v>5.4953271854000001E-2</v>
      </c>
      <c r="BN89" s="47">
        <v>0.14912460080100001</v>
      </c>
      <c r="BO89" s="47">
        <v>0.13229660829500001</v>
      </c>
      <c r="BP89" s="47">
        <v>8.9473906024999994E-2</v>
      </c>
      <c r="BQ89" s="47">
        <v>8.4919390925000005E-2</v>
      </c>
      <c r="BR89" s="47" t="s">
        <v>4103</v>
      </c>
      <c r="BS89" s="47">
        <v>0.34917929500900002</v>
      </c>
      <c r="BT89" s="47">
        <v>0.46861415330599998</v>
      </c>
      <c r="BU89" s="47">
        <v>0.243992841721</v>
      </c>
      <c r="BV89" s="47">
        <v>0.22462131158599999</v>
      </c>
      <c r="BW89" s="47" t="s">
        <v>4103</v>
      </c>
    </row>
    <row r="90" spans="1:75" x14ac:dyDescent="0.3">
      <c r="A90" s="43" t="s">
        <v>2335</v>
      </c>
      <c r="B90" s="44" t="s">
        <v>4207</v>
      </c>
      <c r="C90" s="45">
        <f t="shared" si="2"/>
        <v>8.5763280578156024E-3</v>
      </c>
      <c r="D90" s="28">
        <v>2</v>
      </c>
      <c r="E90" s="46">
        <v>17625</v>
      </c>
      <c r="F90" s="47">
        <v>151.157782019</v>
      </c>
      <c r="G90" s="47">
        <v>49.758010311200003</v>
      </c>
      <c r="H90" s="48">
        <f t="shared" si="3"/>
        <v>2.823149521202837E-3</v>
      </c>
      <c r="I90" s="47"/>
      <c r="J90" s="47">
        <v>0.69687138991700004</v>
      </c>
      <c r="K90" s="47">
        <v>1.0653249575199999</v>
      </c>
      <c r="L90" s="47">
        <v>29.8308144222</v>
      </c>
      <c r="M90" s="47">
        <v>14.8711705018</v>
      </c>
      <c r="N90" s="47">
        <v>8.81892138057</v>
      </c>
      <c r="O90" s="47">
        <v>6.05224912124</v>
      </c>
      <c r="P90" s="47">
        <v>1.3991864510900001</v>
      </c>
      <c r="Q90" s="47">
        <v>1.89464258863</v>
      </c>
      <c r="R90" s="47">
        <v>21.375886362700001</v>
      </c>
      <c r="S90" s="47">
        <v>18.110583480799999</v>
      </c>
      <c r="T90" s="47">
        <v>1.8727033722399999</v>
      </c>
      <c r="U90" s="47">
        <v>1.3925995096799999</v>
      </c>
      <c r="V90" s="47">
        <v>0.66235841086400005</v>
      </c>
      <c r="W90" s="47">
        <v>3.8047436657E-2</v>
      </c>
      <c r="X90" s="47">
        <v>0.480409817663</v>
      </c>
      <c r="Y90" s="47">
        <v>0.13696176215200001</v>
      </c>
      <c r="Z90" s="47">
        <v>0.130852115697</v>
      </c>
      <c r="AA90" s="47">
        <v>9.2468544934000002E-2</v>
      </c>
      <c r="AB90" s="47">
        <v>0.12012739488</v>
      </c>
      <c r="AC90" s="47">
        <v>8.6347725050000008E-3</v>
      </c>
      <c r="AD90" s="47">
        <v>1.5205654489999999E-3</v>
      </c>
      <c r="AE90" s="47">
        <v>2.9262006169000002E-2</v>
      </c>
      <c r="AF90" s="47">
        <v>8.5962762160000008E-3</v>
      </c>
      <c r="AG90" s="47">
        <v>2.6564315211999999E-2</v>
      </c>
      <c r="AH90" s="47">
        <v>2.4435046139000001E-2</v>
      </c>
      <c r="AI90" s="47">
        <v>4.4888174853E-2</v>
      </c>
      <c r="AJ90" s="47">
        <v>7.3165353570400002</v>
      </c>
      <c r="AK90" s="47">
        <v>5.7222575632600003</v>
      </c>
      <c r="AL90" s="47">
        <v>6.6953629279999996E-3</v>
      </c>
      <c r="AM90" s="47">
        <v>0.53469286984499997</v>
      </c>
      <c r="AN90" s="47">
        <v>5.1808693304900002</v>
      </c>
      <c r="AO90" s="47" t="s">
        <v>4103</v>
      </c>
      <c r="AP90" s="47">
        <v>0.13619831394000001</v>
      </c>
      <c r="AQ90" s="47">
        <v>1.4480518142300001</v>
      </c>
      <c r="AR90" s="47" t="s">
        <v>4103</v>
      </c>
      <c r="AS90" s="47">
        <v>1.0027665605E-2</v>
      </c>
      <c r="AT90" s="47">
        <v>5.9561783370000003E-3</v>
      </c>
      <c r="AU90" s="47">
        <v>5.1848248709999998E-3</v>
      </c>
      <c r="AV90" s="47">
        <v>6.0688903599999996E-4</v>
      </c>
      <c r="AW90" s="47" t="s">
        <v>4103</v>
      </c>
      <c r="AX90" s="47" t="s">
        <v>4103</v>
      </c>
      <c r="AY90" s="47" t="s">
        <v>4103</v>
      </c>
      <c r="AZ90" s="47">
        <v>4.5779358349999997E-3</v>
      </c>
      <c r="BA90" s="47">
        <v>1.4418620660000001</v>
      </c>
      <c r="BB90" s="47">
        <v>6.4792645768999999E-2</v>
      </c>
      <c r="BC90" s="47">
        <v>9.1559205300000002E-4</v>
      </c>
      <c r="BD90" s="47">
        <v>7.7731743906999995E-2</v>
      </c>
      <c r="BE90" s="47">
        <v>0.88987352893399996</v>
      </c>
      <c r="BF90" s="47">
        <v>5.3857963278999998E-2</v>
      </c>
      <c r="BG90" s="47">
        <v>0.354690592064</v>
      </c>
      <c r="BH90" s="47" t="s">
        <v>4103</v>
      </c>
      <c r="BI90" s="47">
        <v>8.0763494054999996E-2</v>
      </c>
      <c r="BJ90" s="47">
        <v>16.374487698599999</v>
      </c>
      <c r="BK90" s="47">
        <v>9.9280911221399997</v>
      </c>
      <c r="BL90" s="47">
        <v>4.0904733351599996</v>
      </c>
      <c r="BM90" s="47">
        <v>0.50047200787299995</v>
      </c>
      <c r="BN90" s="47">
        <v>1.0245087581700001</v>
      </c>
      <c r="BO90" s="47">
        <v>0.69852257654899996</v>
      </c>
      <c r="BP90" s="47">
        <v>1.4327225611300001</v>
      </c>
      <c r="BQ90" s="47">
        <v>0.205110415731</v>
      </c>
      <c r="BR90" s="47" t="s">
        <v>4103</v>
      </c>
      <c r="BS90" s="47">
        <v>1.97628146753</v>
      </c>
      <c r="BT90" s="47">
        <v>6.4463965764799998</v>
      </c>
      <c r="BU90" s="47">
        <v>4.8545836969599998</v>
      </c>
      <c r="BV90" s="47">
        <v>1.5918128795099999</v>
      </c>
      <c r="BW90" s="47" t="s">
        <v>4103</v>
      </c>
    </row>
    <row r="91" spans="1:75" x14ac:dyDescent="0.3">
      <c r="A91" s="43" t="s">
        <v>2356</v>
      </c>
      <c r="B91" s="44" t="s">
        <v>4208</v>
      </c>
      <c r="C91" s="45">
        <f t="shared" si="2"/>
        <v>6.8875798384799135E-3</v>
      </c>
      <c r="D91" s="28">
        <v>5</v>
      </c>
      <c r="E91" s="46">
        <v>46050</v>
      </c>
      <c r="F91" s="47">
        <v>317.17305156200001</v>
      </c>
      <c r="G91" s="47">
        <v>30.080549102199999</v>
      </c>
      <c r="H91" s="48">
        <f t="shared" si="3"/>
        <v>6.5321496421715528E-4</v>
      </c>
      <c r="I91" s="47"/>
      <c r="J91" s="47">
        <v>0.53447864842399995</v>
      </c>
      <c r="K91" s="47">
        <v>3.7276621599399999</v>
      </c>
      <c r="L91" s="47">
        <v>7.7708631825800003</v>
      </c>
      <c r="M91" s="47">
        <v>11.975831601199999</v>
      </c>
      <c r="N91" s="47">
        <v>4.3650019734000001</v>
      </c>
      <c r="O91" s="47">
        <v>7.6108296278500003</v>
      </c>
      <c r="P91" s="47">
        <v>1.0085299217000001</v>
      </c>
      <c r="Q91" s="47">
        <v>5.0631835882800003</v>
      </c>
      <c r="R91" s="47">
        <v>5.3694302247000003</v>
      </c>
      <c r="S91" s="47">
        <v>3.2721787939200002</v>
      </c>
      <c r="T91" s="47">
        <v>1.7261150093099999</v>
      </c>
      <c r="U91" s="47">
        <v>0.371136421474</v>
      </c>
      <c r="V91" s="47">
        <v>13.1988813909</v>
      </c>
      <c r="W91" s="47">
        <v>1.4528901701000001</v>
      </c>
      <c r="X91" s="47">
        <v>5.2140358748600004</v>
      </c>
      <c r="Y91" s="47">
        <v>1.1228766109899999</v>
      </c>
      <c r="Z91" s="47">
        <v>0.90862195500800003</v>
      </c>
      <c r="AA91" s="47">
        <v>2.3179777538800002</v>
      </c>
      <c r="AB91" s="47">
        <v>0.86455955498399994</v>
      </c>
      <c r="AC91" s="47">
        <v>0.38894913196600001</v>
      </c>
      <c r="AD91" s="47">
        <v>0.47322234940500002</v>
      </c>
      <c r="AE91" s="47">
        <v>3.2626792030299998</v>
      </c>
      <c r="AF91" s="47">
        <v>0.40279438614800001</v>
      </c>
      <c r="AG91" s="47">
        <v>0.57449735391099999</v>
      </c>
      <c r="AH91" s="47">
        <v>0.24481298586700001</v>
      </c>
      <c r="AI91" s="47">
        <v>1.1849999356300001</v>
      </c>
      <c r="AJ91" s="47">
        <v>2.7595178760199999</v>
      </c>
      <c r="AK91" s="47">
        <v>1.50778613618</v>
      </c>
      <c r="AL91" s="47">
        <v>1.1533485087999999E-2</v>
      </c>
      <c r="AM91" s="47">
        <v>0.447708847435</v>
      </c>
      <c r="AN91" s="47">
        <v>1.0485438036600001</v>
      </c>
      <c r="AO91" s="47" t="s">
        <v>4103</v>
      </c>
      <c r="AP91" s="47">
        <v>2.0454847902000001E-2</v>
      </c>
      <c r="AQ91" s="47">
        <v>1.0761771709800001</v>
      </c>
      <c r="AR91" s="47" t="s">
        <v>4103</v>
      </c>
      <c r="AS91" s="47">
        <v>0.15509972095499999</v>
      </c>
      <c r="AT91" s="47">
        <v>0.84355744661999998</v>
      </c>
      <c r="AU91" s="47">
        <v>0.35953462335500003</v>
      </c>
      <c r="AV91" s="47">
        <v>6.6097808093000004E-2</v>
      </c>
      <c r="AW91" s="47" t="s">
        <v>4103</v>
      </c>
      <c r="AX91" s="47" t="s">
        <v>4103</v>
      </c>
      <c r="AY91" s="47" t="s">
        <v>4103</v>
      </c>
      <c r="AZ91" s="47">
        <v>0.29343681526199999</v>
      </c>
      <c r="BA91" s="47">
        <v>8.9947341364900009</v>
      </c>
      <c r="BB91" s="47">
        <v>1.7473624813499999</v>
      </c>
      <c r="BC91" s="47">
        <v>7.012931876E-3</v>
      </c>
      <c r="BD91" s="47">
        <v>0.27926863395099999</v>
      </c>
      <c r="BE91" s="47">
        <v>3.2144812951000001</v>
      </c>
      <c r="BF91" s="47">
        <v>0.51279900549000001</v>
      </c>
      <c r="BG91" s="47">
        <v>3.2338097887199999</v>
      </c>
      <c r="BH91" s="47" t="s">
        <v>4103</v>
      </c>
      <c r="BI91" s="47">
        <v>0.14696964771500001</v>
      </c>
      <c r="BJ91" s="47">
        <v>36.2602895076</v>
      </c>
      <c r="BK91" s="47">
        <v>29.311916270000001</v>
      </c>
      <c r="BL91" s="47">
        <v>14.032196663300001</v>
      </c>
      <c r="BM91" s="47">
        <v>0.91557942179899998</v>
      </c>
      <c r="BN91" s="47">
        <v>3.1101163306199999</v>
      </c>
      <c r="BO91" s="47">
        <v>1.8583170436000001</v>
      </c>
      <c r="BP91" s="47">
        <v>2.4169711460799999</v>
      </c>
      <c r="BQ91" s="47">
        <v>2.19615379673</v>
      </c>
      <c r="BR91" s="47" t="s">
        <v>4103</v>
      </c>
      <c r="BS91" s="47">
        <v>4.7825818678900003</v>
      </c>
      <c r="BT91" s="47">
        <v>6.9483732375500002</v>
      </c>
      <c r="BU91" s="47">
        <v>3.0044350976900001</v>
      </c>
      <c r="BV91" s="47">
        <v>3.77993813988</v>
      </c>
      <c r="BW91" s="47">
        <v>0.16399999998100001</v>
      </c>
    </row>
    <row r="92" spans="1:75" x14ac:dyDescent="0.3">
      <c r="A92" s="43" t="s">
        <v>4209</v>
      </c>
      <c r="B92" s="44" t="s">
        <v>4210</v>
      </c>
      <c r="C92" s="45">
        <f t="shared" si="2"/>
        <v>6.8021609844285706E-3</v>
      </c>
      <c r="D92" s="28">
        <v>3</v>
      </c>
      <c r="E92" s="46">
        <v>112</v>
      </c>
      <c r="F92" s="47">
        <v>0.76184203025599995</v>
      </c>
      <c r="G92" s="47">
        <v>0.199125012303</v>
      </c>
      <c r="H92" s="48">
        <f t="shared" si="3"/>
        <v>1.7779018955624999E-3</v>
      </c>
      <c r="I92" s="47"/>
      <c r="J92" s="47">
        <v>7.8251164259999992E-3</v>
      </c>
      <c r="K92" s="47">
        <v>5.0398721380000002E-3</v>
      </c>
      <c r="L92" s="47">
        <v>6.9281636812000003E-2</v>
      </c>
      <c r="M92" s="47">
        <v>9.3243790958999997E-2</v>
      </c>
      <c r="N92" s="47">
        <v>3.6767267016999998E-2</v>
      </c>
      <c r="O92" s="47">
        <v>5.6476523942E-2</v>
      </c>
      <c r="P92" s="47">
        <v>9.7629167789999999E-3</v>
      </c>
      <c r="Q92" s="47">
        <v>1.3971679188E-2</v>
      </c>
      <c r="R92" s="47">
        <v>4.6201928300999999E-2</v>
      </c>
      <c r="S92" s="47">
        <v>1.5074772168E-2</v>
      </c>
      <c r="T92" s="47">
        <v>2.2742909580000002E-2</v>
      </c>
      <c r="U92" s="47">
        <v>8.3842465519999992E-3</v>
      </c>
      <c r="V92" s="47">
        <v>3.3141624220999998E-2</v>
      </c>
      <c r="W92" s="47">
        <v>3.8586731199999999E-3</v>
      </c>
      <c r="X92" s="47">
        <v>1.7502853416999999E-2</v>
      </c>
      <c r="Y92" s="47">
        <v>9.8356923629999999E-3</v>
      </c>
      <c r="Z92" s="47">
        <v>1.489568532E-3</v>
      </c>
      <c r="AA92" s="47">
        <v>2.9634756340000002E-3</v>
      </c>
      <c r="AB92" s="47">
        <v>3.2141168879999999E-3</v>
      </c>
      <c r="AC92" s="47">
        <v>1.0468556720000001E-3</v>
      </c>
      <c r="AD92" s="47">
        <v>1.500767402E-3</v>
      </c>
      <c r="AE92" s="47">
        <v>3.7447976780000001E-3</v>
      </c>
      <c r="AF92" s="47">
        <v>3.5239034399999999E-4</v>
      </c>
      <c r="AG92" s="47">
        <v>1.5654515149999999E-3</v>
      </c>
      <c r="AH92" s="47">
        <v>1.2441316590000001E-3</v>
      </c>
      <c r="AI92" s="47">
        <v>2.3257034139999998E-3</v>
      </c>
      <c r="AJ92" s="47">
        <v>2.9376298172E-2</v>
      </c>
      <c r="AK92" s="47">
        <v>2.5683877048000001E-2</v>
      </c>
      <c r="AL92" s="47">
        <v>1.8573000999999999E-5</v>
      </c>
      <c r="AM92" s="47">
        <v>5.7984695569999996E-3</v>
      </c>
      <c r="AN92" s="47">
        <v>1.9866834489999999E-2</v>
      </c>
      <c r="AO92" s="47" t="s">
        <v>4103</v>
      </c>
      <c r="AP92" s="47">
        <v>5.9037054499999999E-4</v>
      </c>
      <c r="AQ92" s="47">
        <v>3.0921560149999999E-3</v>
      </c>
      <c r="AR92" s="47" t="s">
        <v>4103</v>
      </c>
      <c r="AS92" s="47">
        <v>9.8945647999999995E-6</v>
      </c>
      <c r="AT92" s="47">
        <v>3.9720076270000002E-3</v>
      </c>
      <c r="AU92" s="47">
        <v>4.4024668600000001E-4</v>
      </c>
      <c r="AV92" s="47">
        <v>3.6399054999999999E-5</v>
      </c>
      <c r="AW92" s="47" t="s">
        <v>4103</v>
      </c>
      <c r="AX92" s="47" t="s">
        <v>4103</v>
      </c>
      <c r="AY92" s="47" t="s">
        <v>4103</v>
      </c>
      <c r="AZ92" s="47">
        <v>4.0384763100000001E-4</v>
      </c>
      <c r="BA92" s="47">
        <v>1.6982190947E-2</v>
      </c>
      <c r="BB92" s="47">
        <v>6.9270558599999999E-4</v>
      </c>
      <c r="BC92" s="47">
        <v>5.7341256500000005E-4</v>
      </c>
      <c r="BD92" s="47">
        <v>7.0269582999999997E-4</v>
      </c>
      <c r="BE92" s="47">
        <v>6.2980520799999998E-3</v>
      </c>
      <c r="BF92" s="47">
        <v>3.1686707200000001E-4</v>
      </c>
      <c r="BG92" s="47">
        <v>8.3984578139999991E-3</v>
      </c>
      <c r="BH92" s="47" t="s">
        <v>4103</v>
      </c>
      <c r="BI92" s="47">
        <v>1.7508475399999999E-4</v>
      </c>
      <c r="BJ92" s="47">
        <v>5.150925093E-2</v>
      </c>
      <c r="BK92" s="47">
        <v>2.5228633364000001E-2</v>
      </c>
      <c r="BL92" s="47">
        <v>2.7130370180000001E-3</v>
      </c>
      <c r="BM92" s="47">
        <v>2.2561843980000002E-3</v>
      </c>
      <c r="BN92" s="47">
        <v>1.2966298539999999E-3</v>
      </c>
      <c r="BO92" s="47">
        <v>1.1471555710000001E-3</v>
      </c>
      <c r="BP92" s="47">
        <v>2.956221261E-3</v>
      </c>
      <c r="BQ92" s="47">
        <v>1.724086139E-3</v>
      </c>
      <c r="BR92" s="47" t="s">
        <v>4103</v>
      </c>
      <c r="BS92" s="47">
        <v>1.3135319122E-2</v>
      </c>
      <c r="BT92" s="47">
        <v>2.6280617567000002E-2</v>
      </c>
      <c r="BU92" s="47">
        <v>1.6036862791999999E-2</v>
      </c>
      <c r="BV92" s="47">
        <v>1.0243754774E-2</v>
      </c>
      <c r="BW92" s="47" t="s">
        <v>4103</v>
      </c>
    </row>
    <row r="93" spans="1:75" x14ac:dyDescent="0.3">
      <c r="A93" s="43" t="s">
        <v>2427</v>
      </c>
      <c r="B93" s="44" t="s">
        <v>4211</v>
      </c>
      <c r="C93" s="45">
        <f t="shared" si="2"/>
        <v>2.4646624983658784E-3</v>
      </c>
      <c r="D93" s="28">
        <v>2</v>
      </c>
      <c r="E93" s="46">
        <v>3892</v>
      </c>
      <c r="F93" s="47">
        <v>9.5924664436399993</v>
      </c>
      <c r="G93" s="47">
        <v>4.1999617174699999</v>
      </c>
      <c r="H93" s="48">
        <f t="shared" si="3"/>
        <v>1.0791268544373073E-3</v>
      </c>
      <c r="I93" s="47"/>
      <c r="J93" s="47">
        <v>1.6442993203000002E-2</v>
      </c>
      <c r="K93" s="47">
        <v>0.30400688955400001</v>
      </c>
      <c r="L93" s="47">
        <v>2.7138922589700001</v>
      </c>
      <c r="M93" s="47">
        <v>0.89039791775800003</v>
      </c>
      <c r="N93" s="47">
        <v>0.61420829277599998</v>
      </c>
      <c r="O93" s="47">
        <v>0.276189624982</v>
      </c>
      <c r="P93" s="47">
        <v>6.8517802350000004E-2</v>
      </c>
      <c r="Q93" s="47">
        <v>0.20670385563300001</v>
      </c>
      <c r="R93" s="47">
        <v>0.230803601552</v>
      </c>
      <c r="S93" s="47">
        <v>0.113415007485</v>
      </c>
      <c r="T93" s="47">
        <v>3.9124818124000003E-2</v>
      </c>
      <c r="U93" s="47">
        <v>7.8263775943000005E-2</v>
      </c>
      <c r="V93" s="47">
        <v>0.318252696266</v>
      </c>
      <c r="W93" s="47">
        <v>1.8027244785999999E-2</v>
      </c>
      <c r="X93" s="47">
        <v>0.20491720199300001</v>
      </c>
      <c r="Y93" s="47">
        <v>9.8243974070999995E-2</v>
      </c>
      <c r="Z93" s="47">
        <v>5.7940770327999998E-2</v>
      </c>
      <c r="AA93" s="47">
        <v>1.2045469810999999E-2</v>
      </c>
      <c r="AB93" s="47">
        <v>3.6686987781999997E-2</v>
      </c>
      <c r="AC93" s="47">
        <v>5.0818326030000003E-3</v>
      </c>
      <c r="AD93" s="47">
        <v>4.9646437199999999E-4</v>
      </c>
      <c r="AE93" s="47">
        <v>2.1840877634E-2</v>
      </c>
      <c r="AF93" s="47">
        <v>4.2538292659999996E-3</v>
      </c>
      <c r="AG93" s="47">
        <v>1.3158879835E-2</v>
      </c>
      <c r="AH93" s="47">
        <v>1.9398770087E-2</v>
      </c>
      <c r="AI93" s="47">
        <v>3.1077595691999998E-2</v>
      </c>
      <c r="AJ93" s="47">
        <v>0.36342420513599999</v>
      </c>
      <c r="AK93" s="47">
        <v>0.328014327386</v>
      </c>
      <c r="AL93" s="47">
        <v>6.1578933300000002E-4</v>
      </c>
      <c r="AM93" s="47">
        <v>6.8531958495000003E-2</v>
      </c>
      <c r="AN93" s="47">
        <v>0.25886657955800002</v>
      </c>
      <c r="AO93" s="47" t="s">
        <v>4103</v>
      </c>
      <c r="AP93" s="47">
        <v>7.6790843799999996E-4</v>
      </c>
      <c r="AQ93" s="47">
        <v>3.4321938820000002E-2</v>
      </c>
      <c r="AR93" s="47" t="s">
        <v>4103</v>
      </c>
      <c r="AS93" s="47">
        <v>3.20030492E-4</v>
      </c>
      <c r="AT93" s="47">
        <v>1.0850100796E-2</v>
      </c>
      <c r="AU93" s="47">
        <v>1.8096050600999999E-2</v>
      </c>
      <c r="AV93" s="47">
        <v>1.87103724E-3</v>
      </c>
      <c r="AW93" s="47" t="s">
        <v>4103</v>
      </c>
      <c r="AX93" s="47" t="s">
        <v>4103</v>
      </c>
      <c r="AY93" s="47" t="s">
        <v>4103</v>
      </c>
      <c r="AZ93" s="47">
        <v>1.6225013359999998E-2</v>
      </c>
      <c r="BA93" s="47">
        <v>0.29559793320599997</v>
      </c>
      <c r="BB93" s="47">
        <v>5.9218347350000001E-3</v>
      </c>
      <c r="BC93" s="47">
        <v>4.0976677999999997E-5</v>
      </c>
      <c r="BD93" s="47">
        <v>9.9893287510000005E-3</v>
      </c>
      <c r="BE93" s="47">
        <v>0.13105033950100001</v>
      </c>
      <c r="BF93" s="47">
        <v>1.6252257307000001E-2</v>
      </c>
      <c r="BG93" s="47">
        <v>0.13234319623400001</v>
      </c>
      <c r="BH93" s="47" t="s">
        <v>4103</v>
      </c>
      <c r="BI93" s="47">
        <v>1.9220604935999999E-2</v>
      </c>
      <c r="BJ93" s="47">
        <v>1.2908471158799999</v>
      </c>
      <c r="BK93" s="47">
        <v>1.0144120620399999</v>
      </c>
      <c r="BL93" s="47">
        <v>0.687252542726</v>
      </c>
      <c r="BM93" s="47">
        <v>8.6235912150000003E-3</v>
      </c>
      <c r="BN93" s="47">
        <v>0.104541922959</v>
      </c>
      <c r="BO93" s="47">
        <v>4.2788260052000003E-2</v>
      </c>
      <c r="BP93" s="47">
        <v>3.0725175992E-2</v>
      </c>
      <c r="BQ93" s="47">
        <v>2.8048882699000001E-2</v>
      </c>
      <c r="BR93" s="47" t="s">
        <v>4103</v>
      </c>
      <c r="BS93" s="47">
        <v>0.11243168639499999</v>
      </c>
      <c r="BT93" s="47">
        <v>0.27643505384299999</v>
      </c>
      <c r="BU93" s="47">
        <v>0.15389840390199999</v>
      </c>
      <c r="BV93" s="47">
        <v>9.8536649443999993E-2</v>
      </c>
      <c r="BW93" s="47">
        <v>2.4000000497999999E-2</v>
      </c>
    </row>
    <row r="94" spans="1:75" x14ac:dyDescent="0.3">
      <c r="A94" s="43" t="s">
        <v>2431</v>
      </c>
      <c r="B94" s="44" t="s">
        <v>4212</v>
      </c>
      <c r="C94" s="45">
        <f t="shared" si="2"/>
        <v>6.305579863569024E-3</v>
      </c>
      <c r="D94" s="28">
        <v>1</v>
      </c>
      <c r="E94" s="46">
        <v>5940</v>
      </c>
      <c r="F94" s="47">
        <v>37.455144389600001</v>
      </c>
      <c r="G94" s="47">
        <v>19.703396734999998</v>
      </c>
      <c r="H94" s="48">
        <f t="shared" si="3"/>
        <v>3.3170701574074071E-3</v>
      </c>
      <c r="I94" s="47"/>
      <c r="J94" s="47">
        <v>0.18219761707000001</v>
      </c>
      <c r="K94" s="47">
        <v>0.32654252982100002</v>
      </c>
      <c r="L94" s="47">
        <v>13.397885404</v>
      </c>
      <c r="M94" s="47">
        <v>5.0119822851500002</v>
      </c>
      <c r="N94" s="47">
        <v>2.5919204439299999</v>
      </c>
      <c r="O94" s="47">
        <v>2.4200618412199999</v>
      </c>
      <c r="P94" s="47">
        <v>0.41455775599700001</v>
      </c>
      <c r="Q94" s="47">
        <v>0.37023114300400001</v>
      </c>
      <c r="R94" s="47">
        <v>1.4385037143499999</v>
      </c>
      <c r="S94" s="47">
        <v>1.37049138261</v>
      </c>
      <c r="T94" s="47">
        <v>4.9674411922999998E-2</v>
      </c>
      <c r="U94" s="47">
        <v>1.833791982E-2</v>
      </c>
      <c r="V94" s="47">
        <v>2.4301105628999999</v>
      </c>
      <c r="W94" s="47">
        <v>8.9633861876000004E-2</v>
      </c>
      <c r="X94" s="47">
        <v>1.9098927188399999</v>
      </c>
      <c r="Y94" s="47">
        <v>0.92409798128200005</v>
      </c>
      <c r="Z94" s="47">
        <v>0.53922733243499998</v>
      </c>
      <c r="AA94" s="47">
        <v>9.8730396619999994E-2</v>
      </c>
      <c r="AB94" s="47">
        <v>0.347837008502</v>
      </c>
      <c r="AC94" s="47">
        <v>4.5443527189999999E-3</v>
      </c>
      <c r="AD94" s="47">
        <v>5.6759431700000003E-3</v>
      </c>
      <c r="AE94" s="47">
        <v>2.7298029312999999E-2</v>
      </c>
      <c r="AF94" s="47">
        <v>7.0761439150000003E-3</v>
      </c>
      <c r="AG94" s="47">
        <v>2.705165352E-2</v>
      </c>
      <c r="AH94" s="47">
        <v>9.1270159879000001E-2</v>
      </c>
      <c r="AI94" s="47">
        <v>0.26766769967199999</v>
      </c>
      <c r="AJ94" s="47">
        <v>0.59555162478500001</v>
      </c>
      <c r="AK94" s="47">
        <v>0.57154003636100004</v>
      </c>
      <c r="AL94" s="47">
        <v>7.1074767680000001E-3</v>
      </c>
      <c r="AM94" s="47">
        <v>0.11529730545899999</v>
      </c>
      <c r="AN94" s="47">
        <v>0.44913525413400002</v>
      </c>
      <c r="AO94" s="47" t="s">
        <v>4103</v>
      </c>
      <c r="AP94" s="47">
        <v>4.2998626099999997E-4</v>
      </c>
      <c r="AQ94" s="47">
        <v>2.3539863343000001E-2</v>
      </c>
      <c r="AR94" s="47" t="s">
        <v>4103</v>
      </c>
      <c r="AS94" s="47">
        <v>4.1738820999999998E-5</v>
      </c>
      <c r="AT94" s="47">
        <v>1.9874790972000001E-2</v>
      </c>
      <c r="AU94" s="47">
        <v>8.6905853534000002E-2</v>
      </c>
      <c r="AV94" s="47">
        <v>6.0962620691000002E-2</v>
      </c>
      <c r="AW94" s="47" t="s">
        <v>4103</v>
      </c>
      <c r="AX94" s="47" t="s">
        <v>4103</v>
      </c>
      <c r="AY94" s="47" t="s">
        <v>4103</v>
      </c>
      <c r="AZ94" s="47">
        <v>2.5943232843E-2</v>
      </c>
      <c r="BA94" s="47">
        <v>0.725429121387</v>
      </c>
      <c r="BB94" s="47">
        <v>5.6385365483000001E-2</v>
      </c>
      <c r="BC94" s="47">
        <v>8.4435271100000001E-4</v>
      </c>
      <c r="BD94" s="47">
        <v>1.0274319210000001E-2</v>
      </c>
      <c r="BE94" s="47">
        <v>0.30678211296899999</v>
      </c>
      <c r="BF94" s="47">
        <v>3.3599354909999999E-3</v>
      </c>
      <c r="BG94" s="47">
        <v>0.34778303552299999</v>
      </c>
      <c r="BH94" s="47" t="s">
        <v>4103</v>
      </c>
      <c r="BI94" s="47">
        <v>5.3313597997999999E-2</v>
      </c>
      <c r="BJ94" s="47">
        <v>3.0838521975900002</v>
      </c>
      <c r="BK94" s="47">
        <v>2.1854608769500001</v>
      </c>
      <c r="BL94" s="47">
        <v>1.19420594831</v>
      </c>
      <c r="BM94" s="47">
        <v>5.5517570531000003E-2</v>
      </c>
      <c r="BN94" s="47">
        <v>0.110979570115</v>
      </c>
      <c r="BO94" s="47">
        <v>6.7568144400999994E-2</v>
      </c>
      <c r="BP94" s="47">
        <v>0.259040513395</v>
      </c>
      <c r="BQ94" s="47">
        <v>6.4341406739999996E-2</v>
      </c>
      <c r="BR94" s="47" t="s">
        <v>4103</v>
      </c>
      <c r="BS94" s="47">
        <v>0.43380772346200003</v>
      </c>
      <c r="BT94" s="47">
        <v>0.89839132063899996</v>
      </c>
      <c r="BU94" s="47">
        <v>0.438558372064</v>
      </c>
      <c r="BV94" s="47">
        <v>0.45983294857500001</v>
      </c>
      <c r="BW94" s="47" t="s">
        <v>4103</v>
      </c>
    </row>
    <row r="95" spans="1:75" ht="40.799999999999997" x14ac:dyDescent="0.3">
      <c r="A95" s="43" t="s">
        <v>4213</v>
      </c>
      <c r="B95" s="44" t="s">
        <v>4214</v>
      </c>
      <c r="C95" s="45">
        <f t="shared" si="2"/>
        <v>6.9445790181711254E-3</v>
      </c>
      <c r="D95" s="28">
        <v>4</v>
      </c>
      <c r="E95" s="46">
        <v>6802</v>
      </c>
      <c r="F95" s="47">
        <v>47.237026481599997</v>
      </c>
      <c r="G95" s="47">
        <v>11.619192311500001</v>
      </c>
      <c r="H95" s="48">
        <f t="shared" si="3"/>
        <v>1.7082023392384594E-3</v>
      </c>
      <c r="I95" s="47"/>
      <c r="J95" s="47">
        <v>0.25685044133700002</v>
      </c>
      <c r="K95" s="47">
        <v>0.59530997249999995</v>
      </c>
      <c r="L95" s="47">
        <v>5.7692850315899999</v>
      </c>
      <c r="M95" s="47">
        <v>4.2728051135699996</v>
      </c>
      <c r="N95" s="47">
        <v>1.4560915882700001</v>
      </c>
      <c r="O95" s="47">
        <v>2.81671352531</v>
      </c>
      <c r="P95" s="47">
        <v>0.28210825773100001</v>
      </c>
      <c r="Q95" s="47">
        <v>0.44283349473200001</v>
      </c>
      <c r="R95" s="47">
        <v>2.3926497375100002</v>
      </c>
      <c r="S95" s="47">
        <v>1.24569911132</v>
      </c>
      <c r="T95" s="47">
        <v>1.0177892293899999</v>
      </c>
      <c r="U95" s="47">
        <v>0.12916139679800001</v>
      </c>
      <c r="V95" s="47">
        <v>1.6591605269</v>
      </c>
      <c r="W95" s="47">
        <v>0.25623453459099998</v>
      </c>
      <c r="X95" s="47">
        <v>0.902276252163</v>
      </c>
      <c r="Y95" s="47">
        <v>0.31566824983300001</v>
      </c>
      <c r="Z95" s="47">
        <v>0.11014092337</v>
      </c>
      <c r="AA95" s="47">
        <v>0.36403400664000002</v>
      </c>
      <c r="AB95" s="47">
        <v>0.112433072319</v>
      </c>
      <c r="AC95" s="47">
        <v>4.7576702296999999E-2</v>
      </c>
      <c r="AD95" s="47">
        <v>2.7523405571000002E-2</v>
      </c>
      <c r="AE95" s="47">
        <v>0.11655389297</v>
      </c>
      <c r="AF95" s="47">
        <v>1.8222979024E-2</v>
      </c>
      <c r="AG95" s="47">
        <v>7.6507028340999997E-2</v>
      </c>
      <c r="AH95" s="47">
        <v>8.5633708909000003E-2</v>
      </c>
      <c r="AI95" s="47">
        <v>0.12863202303599999</v>
      </c>
      <c r="AJ95" s="47">
        <v>1.41953540847</v>
      </c>
      <c r="AK95" s="47">
        <v>1.21855454844</v>
      </c>
      <c r="AL95" s="47">
        <v>1.3084426670000001E-3</v>
      </c>
      <c r="AM95" s="47">
        <v>0.38354073801400002</v>
      </c>
      <c r="AN95" s="47">
        <v>0.83370536775899995</v>
      </c>
      <c r="AO95" s="47" t="s">
        <v>4103</v>
      </c>
      <c r="AP95" s="47">
        <v>7.0713592249999997E-3</v>
      </c>
      <c r="AQ95" s="47">
        <v>0.19007039778000001</v>
      </c>
      <c r="AR95" s="47" t="s">
        <v>4103</v>
      </c>
      <c r="AS95" s="47">
        <v>3.8391030279999998E-3</v>
      </c>
      <c r="AT95" s="47">
        <v>4.2835614709999997E-2</v>
      </c>
      <c r="AU95" s="47">
        <v>3.6519912644999999E-2</v>
      </c>
      <c r="AV95" s="47">
        <v>4.8244190960000004E-3</v>
      </c>
      <c r="AW95" s="47" t="s">
        <v>4103</v>
      </c>
      <c r="AX95" s="47" t="s">
        <v>4103</v>
      </c>
      <c r="AY95" s="47" t="s">
        <v>4103</v>
      </c>
      <c r="AZ95" s="47">
        <v>3.1695493549000003E-2</v>
      </c>
      <c r="BA95" s="47">
        <v>0.94855385793199998</v>
      </c>
      <c r="BB95" s="47">
        <v>0.141331196109</v>
      </c>
      <c r="BC95" s="47">
        <v>1.0581005069999999E-3</v>
      </c>
      <c r="BD95" s="47">
        <v>2.1579061707999999E-2</v>
      </c>
      <c r="BE95" s="47">
        <v>0.54571011710899997</v>
      </c>
      <c r="BF95" s="47">
        <v>1.5753010083000001E-2</v>
      </c>
      <c r="BG95" s="47">
        <v>0.223122372417</v>
      </c>
      <c r="BH95" s="47" t="s">
        <v>4103</v>
      </c>
      <c r="BI95" s="47">
        <v>1.1322776866999999E-2</v>
      </c>
      <c r="BJ95" s="47">
        <v>4.74457441737</v>
      </c>
      <c r="BK95" s="47">
        <v>3.44054877667</v>
      </c>
      <c r="BL95" s="47">
        <v>1.0201877653</v>
      </c>
      <c r="BM95" s="47">
        <v>8.7860043079E-2</v>
      </c>
      <c r="BN95" s="47">
        <v>0.32819342567499998</v>
      </c>
      <c r="BO95" s="47">
        <v>0.288297107271</v>
      </c>
      <c r="BP95" s="47">
        <v>0.83440179933600001</v>
      </c>
      <c r="BQ95" s="47">
        <v>0.16105869274099999</v>
      </c>
      <c r="BR95" s="47" t="s">
        <v>4103</v>
      </c>
      <c r="BS95" s="47">
        <v>0.72054994326400001</v>
      </c>
      <c r="BT95" s="47">
        <v>1.3040256406999999</v>
      </c>
      <c r="BU95" s="47">
        <v>0.83688274979599997</v>
      </c>
      <c r="BV95" s="47">
        <v>0.46714289090099997</v>
      </c>
      <c r="BW95" s="47" t="s">
        <v>4103</v>
      </c>
    </row>
    <row r="96" spans="1:75" x14ac:dyDescent="0.3">
      <c r="A96" s="43" t="s">
        <v>2440</v>
      </c>
      <c r="B96" s="44" t="s">
        <v>4215</v>
      </c>
      <c r="C96" s="45">
        <f t="shared" si="2"/>
        <v>1.4670084494469812E-2</v>
      </c>
      <c r="D96" s="28">
        <v>1</v>
      </c>
      <c r="E96" s="46">
        <v>1971</v>
      </c>
      <c r="F96" s="47">
        <v>28.9147365386</v>
      </c>
      <c r="G96" s="47">
        <v>16.741140159699999</v>
      </c>
      <c r="H96" s="48">
        <f t="shared" si="3"/>
        <v>8.4937291525621506E-3</v>
      </c>
      <c r="I96" s="47"/>
      <c r="J96" s="47">
        <v>4.8583171355000003E-2</v>
      </c>
      <c r="K96" s="47">
        <v>0.56753799741099997</v>
      </c>
      <c r="L96" s="47">
        <v>9.6876022491700002</v>
      </c>
      <c r="M96" s="47">
        <v>5.0837167593799997</v>
      </c>
      <c r="N96" s="47">
        <v>4.0712746753199998</v>
      </c>
      <c r="O96" s="47">
        <v>1.0124420840699999</v>
      </c>
      <c r="P96" s="47">
        <v>0.78851125398699995</v>
      </c>
      <c r="Q96" s="47">
        <v>0.56518872834699996</v>
      </c>
      <c r="R96" s="47">
        <v>0.44987404799000003</v>
      </c>
      <c r="S96" s="47">
        <v>0.351615710144</v>
      </c>
      <c r="T96" s="47">
        <v>4.3456548304000003E-2</v>
      </c>
      <c r="U96" s="47">
        <v>5.4801789541999997E-2</v>
      </c>
      <c r="V96" s="47">
        <v>1.0855154843999999</v>
      </c>
      <c r="W96" s="47">
        <v>0.148824433177</v>
      </c>
      <c r="X96" s="47">
        <v>0.39259727042699999</v>
      </c>
      <c r="Y96" s="47">
        <v>8.0189170726E-2</v>
      </c>
      <c r="Z96" s="47">
        <v>0.13857702479699999</v>
      </c>
      <c r="AA96" s="47">
        <v>0.104590868665</v>
      </c>
      <c r="AB96" s="47">
        <v>6.9240206240000005E-2</v>
      </c>
      <c r="AC96" s="47">
        <v>3.8484343419999999E-3</v>
      </c>
      <c r="AD96" s="47">
        <v>8.1597994779999995E-3</v>
      </c>
      <c r="AE96" s="47">
        <v>2.3074581409000001E-2</v>
      </c>
      <c r="AF96" s="47">
        <v>1.2031269143E-2</v>
      </c>
      <c r="AG96" s="47">
        <v>4.2976436937999997E-2</v>
      </c>
      <c r="AH96" s="47">
        <v>0.11303059065</v>
      </c>
      <c r="AI96" s="47">
        <v>0.34097266884100003</v>
      </c>
      <c r="AJ96" s="47">
        <v>0.45063071559099999</v>
      </c>
      <c r="AK96" s="47">
        <v>0.353729994391</v>
      </c>
      <c r="AL96" s="47">
        <v>2.2679694599999999E-4</v>
      </c>
      <c r="AM96" s="47">
        <v>5.7126300015999998E-2</v>
      </c>
      <c r="AN96" s="47">
        <v>0.29637689743000001</v>
      </c>
      <c r="AO96" s="47" t="s">
        <v>4103</v>
      </c>
      <c r="AP96" s="47">
        <v>1.2864025901E-2</v>
      </c>
      <c r="AQ96" s="47">
        <v>8.3821018087000002E-2</v>
      </c>
      <c r="AR96" s="47" t="s">
        <v>4103</v>
      </c>
      <c r="AS96" s="47">
        <v>2.15677212E-4</v>
      </c>
      <c r="AT96" s="47">
        <v>6.2208068589E-2</v>
      </c>
      <c r="AU96" s="47">
        <v>5.6365632518000003E-2</v>
      </c>
      <c r="AV96" s="47">
        <v>2.0949851674999999E-2</v>
      </c>
      <c r="AW96" s="47" t="s">
        <v>4103</v>
      </c>
      <c r="AX96" s="47" t="s">
        <v>4103</v>
      </c>
      <c r="AY96" s="47" t="s">
        <v>4103</v>
      </c>
      <c r="AZ96" s="47">
        <v>3.5415780842999997E-2</v>
      </c>
      <c r="BA96" s="47">
        <v>5.9328162528000002E-2</v>
      </c>
      <c r="BB96" s="47">
        <v>5.17952248E-4</v>
      </c>
      <c r="BC96" s="47">
        <v>3.7713214999999998E-5</v>
      </c>
      <c r="BD96" s="47">
        <v>8.8055510890000001E-3</v>
      </c>
      <c r="BE96" s="47">
        <v>2.1728120500999999E-2</v>
      </c>
      <c r="BF96" s="47">
        <v>5.0810584469999998E-3</v>
      </c>
      <c r="BG96" s="47">
        <v>2.3157767029E-2</v>
      </c>
      <c r="BH96" s="47" t="s">
        <v>4103</v>
      </c>
      <c r="BI96" s="47">
        <v>6.0516026030000003E-3</v>
      </c>
      <c r="BJ96" s="47">
        <v>1.52228953887</v>
      </c>
      <c r="BK96" s="47">
        <v>0.96296094522200004</v>
      </c>
      <c r="BL96" s="47">
        <v>0.194996638592</v>
      </c>
      <c r="BM96" s="47">
        <v>2.679149934E-2</v>
      </c>
      <c r="BN96" s="47">
        <v>0.19957712572200001</v>
      </c>
      <c r="BO96" s="47">
        <v>0.124860321547</v>
      </c>
      <c r="BP96" s="47">
        <v>0.157700857025</v>
      </c>
      <c r="BQ96" s="47">
        <v>5.0577053097000002E-2</v>
      </c>
      <c r="BR96" s="47" t="s">
        <v>4103</v>
      </c>
      <c r="BS96" s="47">
        <v>0.20845744990000001</v>
      </c>
      <c r="BT96" s="47">
        <v>0.55932859364999998</v>
      </c>
      <c r="BU96" s="47">
        <v>0.42717177698600001</v>
      </c>
      <c r="BV96" s="47">
        <v>0.132156816663</v>
      </c>
      <c r="BW96" s="47" t="s">
        <v>4103</v>
      </c>
    </row>
    <row r="97" spans="1:75" x14ac:dyDescent="0.3">
      <c r="A97" s="43" t="s">
        <v>2444</v>
      </c>
      <c r="B97" s="44" t="s">
        <v>4216</v>
      </c>
      <c r="C97" s="45">
        <f t="shared" si="2"/>
        <v>6.2445240278926678E-3</v>
      </c>
      <c r="D97" s="28">
        <v>4</v>
      </c>
      <c r="E97" s="46">
        <v>5851</v>
      </c>
      <c r="F97" s="47">
        <v>36.536710087199999</v>
      </c>
      <c r="G97" s="47">
        <v>17.432696697200001</v>
      </c>
      <c r="H97" s="48">
        <f t="shared" si="3"/>
        <v>2.97943884758161E-3</v>
      </c>
      <c r="I97" s="47"/>
      <c r="J97" s="47">
        <v>5.0364863588999997E-2</v>
      </c>
      <c r="K97" s="47">
        <v>0.44161295733900002</v>
      </c>
      <c r="L97" s="47">
        <v>12.4605324887</v>
      </c>
      <c r="M97" s="47">
        <v>3.287647185</v>
      </c>
      <c r="N97" s="47">
        <v>1.9046376463300001</v>
      </c>
      <c r="O97" s="47">
        <v>1.3830095386700001</v>
      </c>
      <c r="P97" s="47">
        <v>0.33014362800199998</v>
      </c>
      <c r="Q97" s="47">
        <v>0.86239557461000005</v>
      </c>
      <c r="R97" s="47">
        <v>1.4780682540200001</v>
      </c>
      <c r="S97" s="47">
        <v>1.0107758662299999</v>
      </c>
      <c r="T97" s="47">
        <v>0.25595308428300001</v>
      </c>
      <c r="U97" s="47">
        <v>0.211339303516</v>
      </c>
      <c r="V97" s="47">
        <v>1.0544697355299999</v>
      </c>
      <c r="W97" s="47">
        <v>7.5603040046999997E-2</v>
      </c>
      <c r="X97" s="47">
        <v>0.67074686659500005</v>
      </c>
      <c r="Y97" s="47">
        <v>0.237328379807</v>
      </c>
      <c r="Z97" s="47">
        <v>0.25116519799199999</v>
      </c>
      <c r="AA97" s="47">
        <v>4.6891634977000003E-2</v>
      </c>
      <c r="AB97" s="47">
        <v>0.13536165381900001</v>
      </c>
      <c r="AC97" s="47">
        <v>1.469826166E-2</v>
      </c>
      <c r="AD97" s="47">
        <v>3.344607401E-3</v>
      </c>
      <c r="AE97" s="47">
        <v>7.9595013864000003E-2</v>
      </c>
      <c r="AF97" s="47">
        <v>1.4972651534E-2</v>
      </c>
      <c r="AG97" s="47">
        <v>4.6635397645E-2</v>
      </c>
      <c r="AH97" s="47">
        <v>3.9706242789E-2</v>
      </c>
      <c r="AI97" s="47">
        <v>0.10916765399300001</v>
      </c>
      <c r="AJ97" s="47">
        <v>1.0996536285</v>
      </c>
      <c r="AK97" s="47">
        <v>0.98257696807100003</v>
      </c>
      <c r="AL97" s="47">
        <v>8.9625471900000003E-4</v>
      </c>
      <c r="AM97" s="47">
        <v>0.204847785763</v>
      </c>
      <c r="AN97" s="47">
        <v>0.77683292759</v>
      </c>
      <c r="AO97" s="47" t="s">
        <v>4103</v>
      </c>
      <c r="AP97" s="47">
        <v>2.3856685180000002E-3</v>
      </c>
      <c r="AQ97" s="47">
        <v>0.11405318563899999</v>
      </c>
      <c r="AR97" s="47" t="s">
        <v>4103</v>
      </c>
      <c r="AS97" s="47">
        <v>6.3780627099999999E-4</v>
      </c>
      <c r="AT97" s="47">
        <v>0.105604268669</v>
      </c>
      <c r="AU97" s="47">
        <v>3.8159066919999998E-2</v>
      </c>
      <c r="AV97" s="47">
        <v>5.9426384469999996E-3</v>
      </c>
      <c r="AW97" s="47" t="s">
        <v>4103</v>
      </c>
      <c r="AX97" s="47" t="s">
        <v>4103</v>
      </c>
      <c r="AY97" s="47" t="s">
        <v>4103</v>
      </c>
      <c r="AZ97" s="47">
        <v>3.2216428473999997E-2</v>
      </c>
      <c r="BA97" s="47">
        <v>0.33599213085099999</v>
      </c>
      <c r="BB97" s="47">
        <v>6.7884741460000004E-3</v>
      </c>
      <c r="BC97" s="47">
        <v>1.3474258900000001E-4</v>
      </c>
      <c r="BD97" s="47">
        <v>1.2770256884000001E-2</v>
      </c>
      <c r="BE97" s="47">
        <v>0.131434625552</v>
      </c>
      <c r="BF97" s="47">
        <v>5.6495953810000001E-3</v>
      </c>
      <c r="BG97" s="47">
        <v>0.1792144363</v>
      </c>
      <c r="BH97" s="47" t="s">
        <v>4103</v>
      </c>
      <c r="BI97" s="47">
        <v>5.9901580680000004E-3</v>
      </c>
      <c r="BJ97" s="47">
        <v>2.8436414727999999</v>
      </c>
      <c r="BK97" s="47">
        <v>2.16515341145</v>
      </c>
      <c r="BL97" s="47">
        <v>1.12887077761</v>
      </c>
      <c r="BM97" s="47">
        <v>2.5435219379E-2</v>
      </c>
      <c r="BN97" s="47">
        <v>0.65857263632200003</v>
      </c>
      <c r="BO97" s="47">
        <v>8.0639288439000006E-2</v>
      </c>
      <c r="BP97" s="47">
        <v>5.0488740928E-2</v>
      </c>
      <c r="BQ97" s="47">
        <v>5.9747575621999997E-2</v>
      </c>
      <c r="BR97" s="47" t="s">
        <v>4103</v>
      </c>
      <c r="BS97" s="47">
        <v>0.161399173156</v>
      </c>
      <c r="BT97" s="47">
        <v>0.67848806134899997</v>
      </c>
      <c r="BU97" s="47">
        <v>0.18228606763499999</v>
      </c>
      <c r="BV97" s="47">
        <v>0.24620198461000001</v>
      </c>
      <c r="BW97" s="47">
        <v>0.25000000910499998</v>
      </c>
    </row>
    <row r="98" spans="1:75" x14ac:dyDescent="0.3">
      <c r="A98" s="43" t="s">
        <v>4217</v>
      </c>
      <c r="B98" s="44" t="s">
        <v>4218</v>
      </c>
      <c r="C98" s="45">
        <f t="shared" si="2"/>
        <v>1.2847670348992974E-2</v>
      </c>
      <c r="D98" s="28">
        <v>5</v>
      </c>
      <c r="E98" s="46">
        <v>2135</v>
      </c>
      <c r="F98" s="47">
        <v>27.429776195100001</v>
      </c>
      <c r="G98" s="47">
        <v>3.3883559072999998</v>
      </c>
      <c r="H98" s="48">
        <f t="shared" si="3"/>
        <v>1.5870519472131147E-3</v>
      </c>
      <c r="I98" s="47"/>
      <c r="J98" s="47">
        <v>7.2308102011999997E-2</v>
      </c>
      <c r="K98" s="47">
        <v>0.41234816069899999</v>
      </c>
      <c r="L98" s="47">
        <v>1.3386513547300001</v>
      </c>
      <c r="M98" s="47">
        <v>1.2582110523600001</v>
      </c>
      <c r="N98" s="47">
        <v>0.62079787800499997</v>
      </c>
      <c r="O98" s="47">
        <v>0.637413174355</v>
      </c>
      <c r="P98" s="47">
        <v>0.16391469445500001</v>
      </c>
      <c r="Q98" s="47">
        <v>0.14292254304599999</v>
      </c>
      <c r="R98" s="47">
        <v>0.901044233257</v>
      </c>
      <c r="S98" s="47">
        <v>0.59288517419599995</v>
      </c>
      <c r="T98" s="47">
        <v>0.26292383825799998</v>
      </c>
      <c r="U98" s="47">
        <v>4.5235220802999999E-2</v>
      </c>
      <c r="V98" s="47">
        <v>0.46002761837400002</v>
      </c>
      <c r="W98" s="47">
        <v>7.4311354383999995E-2</v>
      </c>
      <c r="X98" s="47">
        <v>0.14436772542199999</v>
      </c>
      <c r="Y98" s="47">
        <v>4.2163498772999998E-2</v>
      </c>
      <c r="Z98" s="47">
        <v>2.7248696946E-2</v>
      </c>
      <c r="AA98" s="47">
        <v>5.4896114289999999E-2</v>
      </c>
      <c r="AB98" s="47">
        <v>2.0059415412999999E-2</v>
      </c>
      <c r="AC98" s="47">
        <v>1.6982401982E-2</v>
      </c>
      <c r="AD98" s="47">
        <v>2.141259937E-2</v>
      </c>
      <c r="AE98" s="47">
        <v>6.7184729843999993E-2</v>
      </c>
      <c r="AF98" s="47">
        <v>3.9244702681999998E-2</v>
      </c>
      <c r="AG98" s="47">
        <v>3.0557844922000001E-2</v>
      </c>
      <c r="AH98" s="47">
        <v>8.1447132579999994E-3</v>
      </c>
      <c r="AI98" s="47">
        <v>5.7821546510000002E-2</v>
      </c>
      <c r="AJ98" s="47">
        <v>0.29714272348800003</v>
      </c>
      <c r="AK98" s="47">
        <v>0.24945933360700001</v>
      </c>
      <c r="AL98" s="47">
        <v>8.6465160100000001E-4</v>
      </c>
      <c r="AM98" s="47">
        <v>3.6202013780000002E-3</v>
      </c>
      <c r="AN98" s="47">
        <v>0.24497448062800001</v>
      </c>
      <c r="AO98" s="47" t="s">
        <v>4103</v>
      </c>
      <c r="AP98" s="47">
        <v>6.3883334500000003E-4</v>
      </c>
      <c r="AQ98" s="47">
        <v>4.4428998694000001E-2</v>
      </c>
      <c r="AR98" s="47" t="s">
        <v>4103</v>
      </c>
      <c r="AS98" s="47">
        <v>2.6155578419999998E-3</v>
      </c>
      <c r="AT98" s="47">
        <v>5.7046129908000003E-2</v>
      </c>
      <c r="AU98" s="47">
        <v>2.2258851828000002E-2</v>
      </c>
      <c r="AV98" s="47">
        <v>1.0342311444E-2</v>
      </c>
      <c r="AW98" s="47" t="s">
        <v>4103</v>
      </c>
      <c r="AX98" s="47" t="s">
        <v>4103</v>
      </c>
      <c r="AY98" s="47" t="s">
        <v>4103</v>
      </c>
      <c r="AZ98" s="47">
        <v>1.1916540384E-2</v>
      </c>
      <c r="BA98" s="47">
        <v>0.37073315596</v>
      </c>
      <c r="BB98" s="47">
        <v>4.9578116529000002E-2</v>
      </c>
      <c r="BC98" s="47">
        <v>1.6675706250000001E-3</v>
      </c>
      <c r="BD98" s="47">
        <v>3.0034183015999999E-2</v>
      </c>
      <c r="BE98" s="47">
        <v>0.124801025427</v>
      </c>
      <c r="BF98" s="47">
        <v>1.5118908301E-2</v>
      </c>
      <c r="BG98" s="47">
        <v>0.149533352062</v>
      </c>
      <c r="BH98" s="47" t="s">
        <v>4103</v>
      </c>
      <c r="BI98" s="47">
        <v>2.4485092048E-2</v>
      </c>
      <c r="BJ98" s="47">
        <v>1.99511461688</v>
      </c>
      <c r="BK98" s="47">
        <v>1.1392293548800001</v>
      </c>
      <c r="BL98" s="47">
        <v>0.55751808003199999</v>
      </c>
      <c r="BM98" s="47">
        <v>6.6910303539999993E-2</v>
      </c>
      <c r="BN98" s="47">
        <v>3.6941403286999998E-2</v>
      </c>
      <c r="BO98" s="47">
        <v>0.118392212838</v>
      </c>
      <c r="BP98" s="47">
        <v>9.7160780397000004E-2</v>
      </c>
      <c r="BQ98" s="47">
        <v>9.6878846073E-2</v>
      </c>
      <c r="BR98" s="47" t="s">
        <v>4103</v>
      </c>
      <c r="BS98" s="47">
        <v>0.165427728715</v>
      </c>
      <c r="BT98" s="47">
        <v>0.85588526199600001</v>
      </c>
      <c r="BU98" s="47">
        <v>0.22120852103800001</v>
      </c>
      <c r="BV98" s="47">
        <v>0.63467674095799997</v>
      </c>
      <c r="BW98" s="47" t="s">
        <v>4103</v>
      </c>
    </row>
    <row r="99" spans="1:75" x14ac:dyDescent="0.3">
      <c r="A99" s="43" t="s">
        <v>2450</v>
      </c>
      <c r="B99" s="44" t="s">
        <v>4219</v>
      </c>
      <c r="C99" s="45">
        <f t="shared" si="2"/>
        <v>8.5138268461470122E-3</v>
      </c>
      <c r="D99" s="28">
        <v>5</v>
      </c>
      <c r="E99" s="46">
        <v>4503</v>
      </c>
      <c r="F99" s="47">
        <v>38.337762288199997</v>
      </c>
      <c r="G99" s="47">
        <v>4.6699492812300001</v>
      </c>
      <c r="H99" s="48">
        <f t="shared" si="3"/>
        <v>1.0370751235243172E-3</v>
      </c>
      <c r="I99" s="47"/>
      <c r="J99" s="47">
        <v>7.1648646593000007E-2</v>
      </c>
      <c r="K99" s="47">
        <v>0.21283912533999999</v>
      </c>
      <c r="L99" s="47">
        <v>1.95564302182</v>
      </c>
      <c r="M99" s="47">
        <v>1.97880615809</v>
      </c>
      <c r="N99" s="47">
        <v>0.85327538767599997</v>
      </c>
      <c r="O99" s="47">
        <v>1.1255307704199999</v>
      </c>
      <c r="P99" s="47">
        <v>0.10314346711</v>
      </c>
      <c r="Q99" s="47">
        <v>0.347868862271</v>
      </c>
      <c r="R99" s="47">
        <v>0.60308980578500004</v>
      </c>
      <c r="S99" s="47">
        <v>0.31334227749900001</v>
      </c>
      <c r="T99" s="47">
        <v>0.21239405113500001</v>
      </c>
      <c r="U99" s="47">
        <v>7.7353477150999994E-2</v>
      </c>
      <c r="V99" s="47">
        <v>1.54123895439</v>
      </c>
      <c r="W99" s="47">
        <v>0.14198219502000001</v>
      </c>
      <c r="X99" s="47">
        <v>0.92837885109399998</v>
      </c>
      <c r="Y99" s="47">
        <v>0.33789384745200002</v>
      </c>
      <c r="Z99" s="47">
        <v>9.9585256526999996E-2</v>
      </c>
      <c r="AA99" s="47">
        <v>0.369305201709</v>
      </c>
      <c r="AB99" s="47">
        <v>0.121594545406</v>
      </c>
      <c r="AC99" s="47">
        <v>4.2830129474E-2</v>
      </c>
      <c r="AD99" s="47">
        <v>4.2149953883000003E-2</v>
      </c>
      <c r="AE99" s="47">
        <v>0.17275218009900001</v>
      </c>
      <c r="AF99" s="47">
        <v>1.4791728459E-2</v>
      </c>
      <c r="AG99" s="47">
        <v>4.2051862240000001E-2</v>
      </c>
      <c r="AH99" s="47">
        <v>4.7984072517000001E-2</v>
      </c>
      <c r="AI99" s="47">
        <v>0.10831798160099999</v>
      </c>
      <c r="AJ99" s="47">
        <v>0.60693961859099999</v>
      </c>
      <c r="AK99" s="47">
        <v>0.42716892791400002</v>
      </c>
      <c r="AL99" s="47">
        <v>7.2144178999999995E-4</v>
      </c>
      <c r="AM99" s="47">
        <v>4.7647870707000002E-2</v>
      </c>
      <c r="AN99" s="47">
        <v>0.37879961541700002</v>
      </c>
      <c r="AO99" s="47" t="s">
        <v>4103</v>
      </c>
      <c r="AP99" s="47">
        <v>1.5770933739999999E-3</v>
      </c>
      <c r="AQ99" s="47">
        <v>0.17164127233099999</v>
      </c>
      <c r="AR99" s="47" t="s">
        <v>4103</v>
      </c>
      <c r="AS99" s="47">
        <v>6.552324973E-3</v>
      </c>
      <c r="AT99" s="47">
        <v>4.9003191050999997E-2</v>
      </c>
      <c r="AU99" s="47">
        <v>2.7598932643E-2</v>
      </c>
      <c r="AV99" s="47">
        <v>3.4006434130000002E-3</v>
      </c>
      <c r="AW99" s="47" t="s">
        <v>4103</v>
      </c>
      <c r="AX99" s="47" t="s">
        <v>4103</v>
      </c>
      <c r="AY99" s="47" t="s">
        <v>4103</v>
      </c>
      <c r="AZ99" s="47">
        <v>2.419828923E-2</v>
      </c>
      <c r="BA99" s="47">
        <v>0.8042605357</v>
      </c>
      <c r="BB99" s="47">
        <v>0.208878183079</v>
      </c>
      <c r="BC99" s="47">
        <v>1.5645234100000001E-4</v>
      </c>
      <c r="BD99" s="47">
        <v>2.2413550607999998E-2</v>
      </c>
      <c r="BE99" s="47">
        <v>0.31745037763099998</v>
      </c>
      <c r="BF99" s="47">
        <v>4.2956735044000001E-2</v>
      </c>
      <c r="BG99" s="47">
        <v>0.212405236996</v>
      </c>
      <c r="BH99" s="47" t="s">
        <v>4103</v>
      </c>
      <c r="BI99" s="47">
        <v>1.9900617153999999E-2</v>
      </c>
      <c r="BJ99" s="47">
        <v>3.9383958504900001</v>
      </c>
      <c r="BK99" s="47">
        <v>3.18530937857</v>
      </c>
      <c r="BL99" s="47">
        <v>1.58499937272</v>
      </c>
      <c r="BM99" s="47">
        <v>9.4468432519000001E-2</v>
      </c>
      <c r="BN99" s="47">
        <v>0.29082070882200001</v>
      </c>
      <c r="BO99" s="47">
        <v>0.16058925943300001</v>
      </c>
      <c r="BP99" s="47">
        <v>0.23972021560699999</v>
      </c>
      <c r="BQ99" s="47">
        <v>0.19567265979000001</v>
      </c>
      <c r="BR99" s="47" t="s">
        <v>4103</v>
      </c>
      <c r="BS99" s="47">
        <v>0.61903872968100004</v>
      </c>
      <c r="BT99" s="47">
        <v>0.753086471915</v>
      </c>
      <c r="BU99" s="47">
        <v>0.28420178878300001</v>
      </c>
      <c r="BV99" s="47">
        <v>0.46888468313199999</v>
      </c>
      <c r="BW99" s="47" t="s">
        <v>4103</v>
      </c>
    </row>
    <row r="100" spans="1:75" ht="20.399999999999999" x14ac:dyDescent="0.3">
      <c r="A100" s="43" t="s">
        <v>4220</v>
      </c>
      <c r="B100" s="44" t="s">
        <v>4221</v>
      </c>
      <c r="C100" s="45">
        <f t="shared" si="2"/>
        <v>5.0980351263300418E-3</v>
      </c>
      <c r="D100" s="28">
        <v>4</v>
      </c>
      <c r="E100" s="46">
        <v>6278</v>
      </c>
      <c r="F100" s="47">
        <v>32.005464523100002</v>
      </c>
      <c r="G100" s="47">
        <v>12.347614179300001</v>
      </c>
      <c r="H100" s="48">
        <f t="shared" si="3"/>
        <v>1.9668069734469578E-3</v>
      </c>
      <c r="I100" s="47"/>
      <c r="J100" s="47">
        <v>6.5045341790000002E-2</v>
      </c>
      <c r="K100" s="47">
        <v>0.37439936171400001</v>
      </c>
      <c r="L100" s="47">
        <v>7.4427775495999997</v>
      </c>
      <c r="M100" s="47">
        <v>3.4167910397100001</v>
      </c>
      <c r="N100" s="47">
        <v>1.8310817456099999</v>
      </c>
      <c r="O100" s="47">
        <v>1.5857092940999999</v>
      </c>
      <c r="P100" s="47">
        <v>0.35423791515300002</v>
      </c>
      <c r="Q100" s="47">
        <v>0.69436297132199998</v>
      </c>
      <c r="R100" s="47">
        <v>1.21209266027</v>
      </c>
      <c r="S100" s="47">
        <v>0.83501375003599998</v>
      </c>
      <c r="T100" s="47">
        <v>0.23640864303699999</v>
      </c>
      <c r="U100" s="47">
        <v>0.14067026719699999</v>
      </c>
      <c r="V100" s="47">
        <v>1.1283635886300001</v>
      </c>
      <c r="W100" s="47">
        <v>8.4278635963999995E-2</v>
      </c>
      <c r="X100" s="47">
        <v>0.74854447866399998</v>
      </c>
      <c r="Y100" s="47">
        <v>0.235421625877</v>
      </c>
      <c r="Z100" s="47">
        <v>0.32776319516899999</v>
      </c>
      <c r="AA100" s="47">
        <v>4.6162758940999998E-2</v>
      </c>
      <c r="AB100" s="47">
        <v>0.139196898678</v>
      </c>
      <c r="AC100" s="47">
        <v>1.8616361335000001E-2</v>
      </c>
      <c r="AD100" s="47">
        <v>3.3826938430000001E-3</v>
      </c>
      <c r="AE100" s="47">
        <v>7.5216655849999994E-2</v>
      </c>
      <c r="AF100" s="47">
        <v>1.5110912248E-2</v>
      </c>
      <c r="AG100" s="47">
        <v>4.5471813618999997E-2</v>
      </c>
      <c r="AH100" s="47">
        <v>4.0597757147000001E-2</v>
      </c>
      <c r="AI100" s="47">
        <v>9.7144279956999993E-2</v>
      </c>
      <c r="AJ100" s="47">
        <v>1.5420844301000001</v>
      </c>
      <c r="AK100" s="47">
        <v>1.44344881291</v>
      </c>
      <c r="AL100" s="47">
        <v>1.050500116E-3</v>
      </c>
      <c r="AM100" s="47">
        <v>0.31223595182000002</v>
      </c>
      <c r="AN100" s="47">
        <v>1.13016236097</v>
      </c>
      <c r="AO100" s="47" t="s">
        <v>4103</v>
      </c>
      <c r="AP100" s="47">
        <v>2.294387575E-3</v>
      </c>
      <c r="AQ100" s="47">
        <v>9.5089871512000004E-2</v>
      </c>
      <c r="AR100" s="47" t="s">
        <v>4103</v>
      </c>
      <c r="AS100" s="47">
        <v>1.2513581069999999E-3</v>
      </c>
      <c r="AT100" s="47">
        <v>6.8513741518999999E-2</v>
      </c>
      <c r="AU100" s="47">
        <v>3.8899711153999997E-2</v>
      </c>
      <c r="AV100" s="47">
        <v>5.3147046189999997E-3</v>
      </c>
      <c r="AW100" s="47" t="s">
        <v>4103</v>
      </c>
      <c r="AX100" s="47" t="s">
        <v>4103</v>
      </c>
      <c r="AY100" s="47" t="s">
        <v>4103</v>
      </c>
      <c r="AZ100" s="47">
        <v>3.3585006535000003E-2</v>
      </c>
      <c r="BA100" s="47">
        <v>0.58865016676399995</v>
      </c>
      <c r="BB100" s="47">
        <v>1.6610286668000001E-2</v>
      </c>
      <c r="BC100" s="47">
        <v>2.4241128599999999E-4</v>
      </c>
      <c r="BD100" s="47">
        <v>3.0374311705999999E-2</v>
      </c>
      <c r="BE100" s="47">
        <v>0.24701932991100001</v>
      </c>
      <c r="BF100" s="47">
        <v>1.3285746368E-2</v>
      </c>
      <c r="BG100" s="47">
        <v>0.28111808082500001</v>
      </c>
      <c r="BH100" s="47" t="s">
        <v>4103</v>
      </c>
      <c r="BI100" s="47">
        <v>8.6566454519999992E-3</v>
      </c>
      <c r="BJ100" s="47">
        <v>4.6798333677499997</v>
      </c>
      <c r="BK100" s="47">
        <v>3.5172567997600002</v>
      </c>
      <c r="BL100" s="47">
        <v>1.58959430703</v>
      </c>
      <c r="BM100" s="47">
        <v>5.0767006560000001E-2</v>
      </c>
      <c r="BN100" s="47">
        <v>0.23433014841399999</v>
      </c>
      <c r="BO100" s="47">
        <v>9.4271940912000002E-2</v>
      </c>
      <c r="BP100" s="47">
        <v>0.14655938851700001</v>
      </c>
      <c r="BQ100" s="47">
        <v>0.15098174885999999</v>
      </c>
      <c r="BR100" s="47" t="s">
        <v>4103</v>
      </c>
      <c r="BS100" s="47">
        <v>1.25075225947</v>
      </c>
      <c r="BT100" s="47">
        <v>1.16257656799</v>
      </c>
      <c r="BU100" s="47">
        <v>0.347460992277</v>
      </c>
      <c r="BV100" s="47">
        <v>0.15611559687099999</v>
      </c>
      <c r="BW100" s="47">
        <v>0.65899997883999994</v>
      </c>
    </row>
    <row r="101" spans="1:75" x14ac:dyDescent="0.3">
      <c r="A101" s="43" t="s">
        <v>2468</v>
      </c>
      <c r="B101" s="44" t="s">
        <v>4222</v>
      </c>
      <c r="C101" s="45">
        <f t="shared" si="2"/>
        <v>1.4609373160667131E-2</v>
      </c>
      <c r="D101" s="28">
        <v>1</v>
      </c>
      <c r="E101" s="46">
        <v>2878</v>
      </c>
      <c r="F101" s="47">
        <v>42.0457759564</v>
      </c>
      <c r="G101" s="47">
        <v>23.932739787599999</v>
      </c>
      <c r="H101" s="48">
        <f t="shared" si="3"/>
        <v>8.315753922029186E-3</v>
      </c>
      <c r="I101" s="47"/>
      <c r="J101" s="47">
        <v>8.6279708157000007E-2</v>
      </c>
      <c r="K101" s="47">
        <v>0.38519383574499999</v>
      </c>
      <c r="L101" s="47">
        <v>16.1327437739</v>
      </c>
      <c r="M101" s="47">
        <v>5.8223951919900001</v>
      </c>
      <c r="N101" s="47">
        <v>4.7234929698999997</v>
      </c>
      <c r="O101" s="47">
        <v>1.09890222208</v>
      </c>
      <c r="P101" s="47">
        <v>0.46604051381200001</v>
      </c>
      <c r="Q101" s="47">
        <v>1.04008676401</v>
      </c>
      <c r="R101" s="47">
        <v>0.87244310603700004</v>
      </c>
      <c r="S101" s="47">
        <v>0.75186299293400005</v>
      </c>
      <c r="T101" s="47">
        <v>5.0188793533000001E-2</v>
      </c>
      <c r="U101" s="47">
        <v>7.0391319571000005E-2</v>
      </c>
      <c r="V101" s="47">
        <v>2.13131955295</v>
      </c>
      <c r="W101" s="47">
        <v>0.30990078072499999</v>
      </c>
      <c r="X101" s="47">
        <v>0.75760645900099999</v>
      </c>
      <c r="Y101" s="47">
        <v>0.119792763816</v>
      </c>
      <c r="Z101" s="47">
        <v>0.190994888222</v>
      </c>
      <c r="AA101" s="47">
        <v>0.33129149471000002</v>
      </c>
      <c r="AB101" s="47">
        <v>0.115527312253</v>
      </c>
      <c r="AC101" s="47">
        <v>1.7366025303E-2</v>
      </c>
      <c r="AD101" s="47">
        <v>1.056778897E-2</v>
      </c>
      <c r="AE101" s="47">
        <v>6.1926484615999998E-2</v>
      </c>
      <c r="AF101" s="47">
        <v>3.2521358558000001E-2</v>
      </c>
      <c r="AG101" s="47">
        <v>0.12885027731900001</v>
      </c>
      <c r="AH101" s="47">
        <v>0.20064414378699999</v>
      </c>
      <c r="AI101" s="47">
        <v>0.61193623467299996</v>
      </c>
      <c r="AJ101" s="47">
        <v>0.41947217311599999</v>
      </c>
      <c r="AK101" s="47">
        <v>0.32739089174500002</v>
      </c>
      <c r="AL101" s="47">
        <v>1.34726458E-3</v>
      </c>
      <c r="AM101" s="47">
        <v>7.4866784544000003E-2</v>
      </c>
      <c r="AN101" s="47">
        <v>0.25117684262099998</v>
      </c>
      <c r="AO101" s="47" t="s">
        <v>4103</v>
      </c>
      <c r="AP101" s="47">
        <v>1.276155507E-2</v>
      </c>
      <c r="AQ101" s="47">
        <v>7.9012013977000001E-2</v>
      </c>
      <c r="AR101" s="47" t="s">
        <v>4103</v>
      </c>
      <c r="AS101" s="47">
        <v>3.0771232399999998E-4</v>
      </c>
      <c r="AT101" s="47">
        <v>3.2335270494E-2</v>
      </c>
      <c r="AU101" s="47">
        <v>7.5476103057000005E-2</v>
      </c>
      <c r="AV101" s="47">
        <v>2.4302052808000001E-2</v>
      </c>
      <c r="AW101" s="47" t="s">
        <v>4103</v>
      </c>
      <c r="AX101" s="47" t="s">
        <v>4103</v>
      </c>
      <c r="AY101" s="47" t="s">
        <v>4103</v>
      </c>
      <c r="AZ101" s="47">
        <v>5.1174050249E-2</v>
      </c>
      <c r="BA101" s="47">
        <v>7.8596056294999994E-2</v>
      </c>
      <c r="BB101" s="47">
        <v>2.3560191840000001E-3</v>
      </c>
      <c r="BC101" s="47">
        <v>7.5957004999999998E-5</v>
      </c>
      <c r="BD101" s="47">
        <v>1.1641333619999999E-2</v>
      </c>
      <c r="BE101" s="47">
        <v>2.3428110918000001E-2</v>
      </c>
      <c r="BF101" s="47">
        <v>3.7998904380000002E-3</v>
      </c>
      <c r="BG101" s="47">
        <v>3.7294745130000001E-2</v>
      </c>
      <c r="BH101" s="47" t="s">
        <v>4103</v>
      </c>
      <c r="BI101" s="47">
        <v>1.4399029260000001E-3</v>
      </c>
      <c r="BJ101" s="47">
        <v>2.5947792997999999</v>
      </c>
      <c r="BK101" s="47">
        <v>1.45751011703</v>
      </c>
      <c r="BL101" s="47">
        <v>0.37381104995999997</v>
      </c>
      <c r="BM101" s="47">
        <v>3.3187067819999999E-2</v>
      </c>
      <c r="BN101" s="47">
        <v>0.42080034836000002</v>
      </c>
      <c r="BO101" s="47">
        <v>6.4361728569000007E-2</v>
      </c>
      <c r="BP101" s="47">
        <v>0.158709914658</v>
      </c>
      <c r="BQ101" s="47">
        <v>5.1096374701000001E-2</v>
      </c>
      <c r="BR101" s="47" t="s">
        <v>4103</v>
      </c>
      <c r="BS101" s="47">
        <v>0.35554363295800001</v>
      </c>
      <c r="BT101" s="47">
        <v>1.1372691827700001</v>
      </c>
      <c r="BU101" s="47">
        <v>0.94201833944400004</v>
      </c>
      <c r="BV101" s="47">
        <v>0.19525084332500001</v>
      </c>
      <c r="BW101" s="47" t="s">
        <v>4103</v>
      </c>
    </row>
    <row r="102" spans="1:75" x14ac:dyDescent="0.3">
      <c r="A102" s="43" t="s">
        <v>4223</v>
      </c>
      <c r="B102" s="44" t="s">
        <v>4224</v>
      </c>
      <c r="C102" s="45">
        <f t="shared" si="2"/>
        <v>6.6129431529453261E-3</v>
      </c>
      <c r="D102" s="28">
        <v>1</v>
      </c>
      <c r="E102" s="46">
        <v>567</v>
      </c>
      <c r="F102" s="47">
        <v>3.7495387677199998</v>
      </c>
      <c r="G102" s="47">
        <v>1.18660478336</v>
      </c>
      <c r="H102" s="48">
        <f t="shared" si="3"/>
        <v>2.0927773956966492E-3</v>
      </c>
      <c r="I102" s="47"/>
      <c r="J102" s="47">
        <v>1.5885935154000001E-2</v>
      </c>
      <c r="K102" s="47">
        <v>3.0295385197999999E-2</v>
      </c>
      <c r="L102" s="47">
        <v>0.59905735582599995</v>
      </c>
      <c r="M102" s="47">
        <v>0.26114944996200001</v>
      </c>
      <c r="N102" s="47">
        <v>0.12647048800499999</v>
      </c>
      <c r="O102" s="47">
        <v>0.13467896195699999</v>
      </c>
      <c r="P102" s="47">
        <v>3.3746729362000003E-2</v>
      </c>
      <c r="Q102" s="47">
        <v>0.246469927861</v>
      </c>
      <c r="R102" s="47">
        <v>0.26164150053399998</v>
      </c>
      <c r="S102" s="47">
        <v>0.20614588721800001</v>
      </c>
      <c r="T102" s="47">
        <v>6.6000215470000002E-3</v>
      </c>
      <c r="U102" s="47">
        <v>4.8895591767999999E-2</v>
      </c>
      <c r="V102" s="47">
        <v>0.179783182608</v>
      </c>
      <c r="W102" s="47">
        <v>4.3556284349999998E-3</v>
      </c>
      <c r="X102" s="47">
        <v>7.1405961579999996E-2</v>
      </c>
      <c r="Y102" s="47">
        <v>1.5206468549000001E-2</v>
      </c>
      <c r="Z102" s="47">
        <v>2.0153847108E-2</v>
      </c>
      <c r="AA102" s="47">
        <v>3.3546623842000002E-2</v>
      </c>
      <c r="AB102" s="47">
        <v>2.4990220810000002E-3</v>
      </c>
      <c r="AC102" s="47">
        <v>7.0046905999999998E-6</v>
      </c>
      <c r="AD102" s="47">
        <v>6.8965170899999999E-4</v>
      </c>
      <c r="AE102" s="47">
        <v>1.5505114052E-2</v>
      </c>
      <c r="AF102" s="47">
        <v>9.4705340049999996E-3</v>
      </c>
      <c r="AG102" s="47">
        <v>9.6424941750000003E-3</v>
      </c>
      <c r="AH102" s="47">
        <v>5.0834763549999998E-3</v>
      </c>
      <c r="AI102" s="47">
        <v>6.3623317604999993E-2</v>
      </c>
      <c r="AJ102" s="47">
        <v>7.2304451722999999E-2</v>
      </c>
      <c r="AK102" s="47">
        <v>6.1628718447999997E-2</v>
      </c>
      <c r="AL102" s="47">
        <v>3.4014231000000002E-5</v>
      </c>
      <c r="AM102" s="47">
        <v>1.8992341578000001E-2</v>
      </c>
      <c r="AN102" s="47">
        <v>4.2602362638999997E-2</v>
      </c>
      <c r="AO102" s="47" t="s">
        <v>4103</v>
      </c>
      <c r="AP102" s="47">
        <v>3.4484681799999998E-4</v>
      </c>
      <c r="AQ102" s="47">
        <v>1.0325590339999999E-2</v>
      </c>
      <c r="AR102" s="47" t="s">
        <v>4103</v>
      </c>
      <c r="AS102" s="47">
        <v>5.2961179000000001E-6</v>
      </c>
      <c r="AT102" s="47">
        <v>3.4462664279999999E-3</v>
      </c>
      <c r="AU102" s="47">
        <v>1.3805313244E-2</v>
      </c>
      <c r="AV102" s="47">
        <v>1.349191322E-3</v>
      </c>
      <c r="AW102" s="47" t="s">
        <v>4103</v>
      </c>
      <c r="AX102" s="47" t="s">
        <v>4103</v>
      </c>
      <c r="AY102" s="47" t="s">
        <v>4103</v>
      </c>
      <c r="AZ102" s="47">
        <v>1.2456121921999999E-2</v>
      </c>
      <c r="BA102" s="47">
        <v>8.0056753150000003E-3</v>
      </c>
      <c r="BB102" s="47">
        <v>1.19545201E-4</v>
      </c>
      <c r="BC102" s="47">
        <v>3.9957605000000002E-6</v>
      </c>
      <c r="BD102" s="47">
        <v>2.7202337569999999E-3</v>
      </c>
      <c r="BE102" s="47">
        <v>1.8805540360000001E-3</v>
      </c>
      <c r="BF102" s="47">
        <v>3.6780131100000002E-4</v>
      </c>
      <c r="BG102" s="47">
        <v>2.9135452499999999E-3</v>
      </c>
      <c r="BH102" s="47" t="s">
        <v>4103</v>
      </c>
      <c r="BI102" s="47">
        <v>1.8344284899999999E-3</v>
      </c>
      <c r="BJ102" s="47">
        <v>0.26587604541900001</v>
      </c>
      <c r="BK102" s="47">
        <v>0.20041026758300001</v>
      </c>
      <c r="BL102" s="47">
        <v>4.3385452457999997E-2</v>
      </c>
      <c r="BM102" s="47">
        <v>1.600081462E-3</v>
      </c>
      <c r="BN102" s="47">
        <v>5.9491196741000001E-2</v>
      </c>
      <c r="BO102" s="47">
        <v>1.169309199E-3</v>
      </c>
      <c r="BP102" s="47">
        <v>1.1905827609999999E-3</v>
      </c>
      <c r="BQ102" s="47">
        <v>1.677987363E-3</v>
      </c>
      <c r="BR102" s="47" t="s">
        <v>4103</v>
      </c>
      <c r="BS102" s="47">
        <v>9.1895657598999994E-2</v>
      </c>
      <c r="BT102" s="47">
        <v>6.5465777835999994E-2</v>
      </c>
      <c r="BU102" s="47">
        <v>6.2982845512999999E-2</v>
      </c>
      <c r="BV102" s="47">
        <v>2.4829323230000002E-3</v>
      </c>
      <c r="BW102" s="47" t="s">
        <v>4103</v>
      </c>
    </row>
    <row r="103" spans="1:75" x14ac:dyDescent="0.3">
      <c r="A103" s="43" t="s">
        <v>2479</v>
      </c>
      <c r="B103" s="44" t="s">
        <v>4225</v>
      </c>
      <c r="C103" s="45">
        <f t="shared" si="2"/>
        <v>6.5970819126057361E-3</v>
      </c>
      <c r="D103" s="28">
        <v>4</v>
      </c>
      <c r="E103" s="46">
        <v>24235</v>
      </c>
      <c r="F103" s="47">
        <v>159.88028015200001</v>
      </c>
      <c r="G103" s="47">
        <v>31.269814335300001</v>
      </c>
      <c r="H103" s="48">
        <f t="shared" si="3"/>
        <v>1.2902749880462142E-3</v>
      </c>
      <c r="I103" s="47"/>
      <c r="J103" s="47">
        <v>0.66148845422299996</v>
      </c>
      <c r="K103" s="47">
        <v>3.7920089135800001</v>
      </c>
      <c r="L103" s="47">
        <v>8.6003405226999998</v>
      </c>
      <c r="M103" s="47">
        <v>12.326465492600001</v>
      </c>
      <c r="N103" s="47">
        <v>4.4281440911400001</v>
      </c>
      <c r="O103" s="47">
        <v>7.8983214014899996</v>
      </c>
      <c r="P103" s="47">
        <v>0.95759227855999995</v>
      </c>
      <c r="Q103" s="47">
        <v>4.9319186735600002</v>
      </c>
      <c r="R103" s="47">
        <v>6.2180480784199998</v>
      </c>
      <c r="S103" s="47">
        <v>3.3174544374799999</v>
      </c>
      <c r="T103" s="47">
        <v>2.4929238929699999</v>
      </c>
      <c r="U103" s="47">
        <v>0.40766974796700001</v>
      </c>
      <c r="V103" s="47">
        <v>5.39882649786</v>
      </c>
      <c r="W103" s="47">
        <v>0.66463797056700002</v>
      </c>
      <c r="X103" s="47">
        <v>2.24555493051</v>
      </c>
      <c r="Y103" s="47">
        <v>0.56869740252199996</v>
      </c>
      <c r="Z103" s="47">
        <v>0.63565724005500002</v>
      </c>
      <c r="AA103" s="47">
        <v>0.71144490867900001</v>
      </c>
      <c r="AB103" s="47">
        <v>0.32975537925600001</v>
      </c>
      <c r="AC103" s="47">
        <v>0.141102966547</v>
      </c>
      <c r="AD103" s="47">
        <v>0.21962910211100001</v>
      </c>
      <c r="AE103" s="47">
        <v>1.2113661580099999</v>
      </c>
      <c r="AF103" s="47">
        <v>0.12512057805099999</v>
      </c>
      <c r="AG103" s="47">
        <v>0.21390607631200001</v>
      </c>
      <c r="AH103" s="47">
        <v>5.8072979807999997E-2</v>
      </c>
      <c r="AI103" s="47">
        <v>0.51943573594100001</v>
      </c>
      <c r="AJ103" s="47">
        <v>1.0582807145499999</v>
      </c>
      <c r="AK103" s="47">
        <v>0.563132886311</v>
      </c>
      <c r="AL103" s="47">
        <v>4.0913358919999997E-3</v>
      </c>
      <c r="AM103" s="47">
        <v>0.16536483540399999</v>
      </c>
      <c r="AN103" s="47">
        <v>0.39367671501599999</v>
      </c>
      <c r="AO103" s="47" t="s">
        <v>4103</v>
      </c>
      <c r="AP103" s="47">
        <v>7.7522754220000004E-3</v>
      </c>
      <c r="AQ103" s="47">
        <v>0.40751988035699999</v>
      </c>
      <c r="AR103" s="47" t="s">
        <v>4103</v>
      </c>
      <c r="AS103" s="47">
        <v>7.9875672460000005E-2</v>
      </c>
      <c r="AT103" s="47">
        <v>0.46679912213699998</v>
      </c>
      <c r="AU103" s="47">
        <v>8.3651070543E-2</v>
      </c>
      <c r="AV103" s="47">
        <v>2.1734407729999999E-2</v>
      </c>
      <c r="AW103" s="47" t="s">
        <v>4103</v>
      </c>
      <c r="AX103" s="47" t="s">
        <v>4103</v>
      </c>
      <c r="AY103" s="47" t="s">
        <v>4103</v>
      </c>
      <c r="AZ103" s="47">
        <v>6.1916662811999999E-2</v>
      </c>
      <c r="BA103" s="47">
        <v>3.5739367775500002</v>
      </c>
      <c r="BB103" s="47">
        <v>0.99872734087399995</v>
      </c>
      <c r="BC103" s="47">
        <v>3.6147508100000001E-3</v>
      </c>
      <c r="BD103" s="47">
        <v>0.109659831921</v>
      </c>
      <c r="BE103" s="47">
        <v>1.21382347136</v>
      </c>
      <c r="BF103" s="47">
        <v>0.19742527416</v>
      </c>
      <c r="BG103" s="47">
        <v>1.0506861084200001</v>
      </c>
      <c r="BH103" s="47" t="s">
        <v>4103</v>
      </c>
      <c r="BI103" s="47">
        <v>6.9777206110999995E-2</v>
      </c>
      <c r="BJ103" s="47">
        <v>16.7351425586</v>
      </c>
      <c r="BK103" s="47">
        <v>13.746529475899999</v>
      </c>
      <c r="BL103" s="47">
        <v>7.6095866182899998</v>
      </c>
      <c r="BM103" s="47">
        <v>0.57303106931100001</v>
      </c>
      <c r="BN103" s="47">
        <v>1.0141848769099999</v>
      </c>
      <c r="BO103" s="47">
        <v>0.89145837723800003</v>
      </c>
      <c r="BP103" s="47">
        <v>0.95728443279599995</v>
      </c>
      <c r="BQ103" s="47">
        <v>0.58408815631199995</v>
      </c>
      <c r="BR103" s="47">
        <v>4.6000017822E-2</v>
      </c>
      <c r="BS103" s="47">
        <v>2.07089592727</v>
      </c>
      <c r="BT103" s="47">
        <v>2.9886130826300001</v>
      </c>
      <c r="BU103" s="47">
        <v>1.1257957785099999</v>
      </c>
      <c r="BV103" s="47">
        <v>1.86281730411</v>
      </c>
      <c r="BW103" s="47" t="s">
        <v>4103</v>
      </c>
    </row>
    <row r="104" spans="1:75" x14ac:dyDescent="0.3">
      <c r="A104" s="43" t="s">
        <v>2487</v>
      </c>
      <c r="B104" s="44" t="s">
        <v>4226</v>
      </c>
      <c r="C104" s="45">
        <f t="shared" si="2"/>
        <v>8.9230603304676168E-3</v>
      </c>
      <c r="D104" s="28">
        <v>5</v>
      </c>
      <c r="E104" s="46">
        <v>17215</v>
      </c>
      <c r="F104" s="47">
        <v>153.61048358900001</v>
      </c>
      <c r="G104" s="47">
        <v>16.0407569198</v>
      </c>
      <c r="H104" s="48">
        <f t="shared" si="3"/>
        <v>9.3178953934359564E-4</v>
      </c>
      <c r="I104" s="47"/>
      <c r="J104" s="47">
        <v>0.25754431963000002</v>
      </c>
      <c r="K104" s="47">
        <v>2.0994151723600001</v>
      </c>
      <c r="L104" s="47">
        <v>5.98559289636</v>
      </c>
      <c r="M104" s="47">
        <v>5.0799170347900002</v>
      </c>
      <c r="N104" s="47">
        <v>2.3208443215100001</v>
      </c>
      <c r="O104" s="47">
        <v>2.7590727132700001</v>
      </c>
      <c r="P104" s="47">
        <v>0.41055156773700002</v>
      </c>
      <c r="Q104" s="47">
        <v>2.20773592888</v>
      </c>
      <c r="R104" s="47">
        <v>2.6242192547099998</v>
      </c>
      <c r="S104" s="47">
        <v>1.61713963263</v>
      </c>
      <c r="T104" s="47">
        <v>0.83650781750699998</v>
      </c>
      <c r="U104" s="47">
        <v>0.170571804567</v>
      </c>
      <c r="V104" s="47">
        <v>4.8416276743899997</v>
      </c>
      <c r="W104" s="47">
        <v>0.61672246682599996</v>
      </c>
      <c r="X104" s="47">
        <v>2.07868718809</v>
      </c>
      <c r="Y104" s="47">
        <v>0.50094807341400005</v>
      </c>
      <c r="Z104" s="47">
        <v>0.67077206305000003</v>
      </c>
      <c r="AA104" s="47">
        <v>0.596787611336</v>
      </c>
      <c r="AB104" s="47">
        <v>0.31017944029200001</v>
      </c>
      <c r="AC104" s="47">
        <v>0.12712073886399999</v>
      </c>
      <c r="AD104" s="47">
        <v>0.218700088948</v>
      </c>
      <c r="AE104" s="47">
        <v>1.03656018853</v>
      </c>
      <c r="AF104" s="47">
        <v>0.119781733632</v>
      </c>
      <c r="AG104" s="47">
        <v>0.18287552705400001</v>
      </c>
      <c r="AH104" s="47">
        <v>5.0001478954999998E-2</v>
      </c>
      <c r="AI104" s="47">
        <v>0.41117826348499997</v>
      </c>
      <c r="AJ104" s="47">
        <v>1.11195831159</v>
      </c>
      <c r="AK104" s="47">
        <v>0.65720851329899999</v>
      </c>
      <c r="AL104" s="47">
        <v>3.3894647140000002E-3</v>
      </c>
      <c r="AM104" s="47">
        <v>0.19272410457</v>
      </c>
      <c r="AN104" s="47">
        <v>0.46109494401500001</v>
      </c>
      <c r="AO104" s="47" t="s">
        <v>4103</v>
      </c>
      <c r="AP104" s="47">
        <v>5.9304815750000003E-3</v>
      </c>
      <c r="AQ104" s="47">
        <v>0.405849935386</v>
      </c>
      <c r="AR104" s="47" t="s">
        <v>4103</v>
      </c>
      <c r="AS104" s="47">
        <v>4.2969381331999998E-2</v>
      </c>
      <c r="AT104" s="47">
        <v>0.45756231349900001</v>
      </c>
      <c r="AU104" s="47">
        <v>7.7656076374999994E-2</v>
      </c>
      <c r="AV104" s="47">
        <v>2.4553217713000001E-2</v>
      </c>
      <c r="AW104" s="47" t="s">
        <v>4103</v>
      </c>
      <c r="AX104" s="47" t="s">
        <v>4103</v>
      </c>
      <c r="AY104" s="47" t="s">
        <v>4103</v>
      </c>
      <c r="AZ104" s="47">
        <v>5.3102858662999998E-2</v>
      </c>
      <c r="BA104" s="47">
        <v>3.2631961149499999</v>
      </c>
      <c r="BB104" s="47">
        <v>0.91691231397499995</v>
      </c>
      <c r="BC104" s="47">
        <v>3.4508584730000001E-3</v>
      </c>
      <c r="BD104" s="47">
        <v>0.122936927648</v>
      </c>
      <c r="BE104" s="47">
        <v>1.1811165485199999</v>
      </c>
      <c r="BF104" s="47">
        <v>0.18838532591000001</v>
      </c>
      <c r="BG104" s="47">
        <v>0.85039414042000006</v>
      </c>
      <c r="BH104" s="47" t="s">
        <v>4103</v>
      </c>
      <c r="BI104" s="47">
        <v>9.3270940619000001E-2</v>
      </c>
      <c r="BJ104" s="47">
        <v>12.714719323600001</v>
      </c>
      <c r="BK104" s="47">
        <v>11.4719148434</v>
      </c>
      <c r="BL104" s="47">
        <v>5.8843400579900003</v>
      </c>
      <c r="BM104" s="47">
        <v>0.45726713872800001</v>
      </c>
      <c r="BN104" s="47">
        <v>1.3884079142400001</v>
      </c>
      <c r="BO104" s="47">
        <v>0.756706201114</v>
      </c>
      <c r="BP104" s="47">
        <v>0.72781064267700002</v>
      </c>
      <c r="BQ104" s="47">
        <v>0.48265883252800001</v>
      </c>
      <c r="BR104" s="47">
        <v>0.17600006878400001</v>
      </c>
      <c r="BS104" s="47">
        <v>1.5987239873000001</v>
      </c>
      <c r="BT104" s="47">
        <v>1.24280448025</v>
      </c>
      <c r="BU104" s="47">
        <v>0.94652827215199997</v>
      </c>
      <c r="BV104" s="47">
        <v>0.29627620809900002</v>
      </c>
      <c r="BW104" s="47" t="s">
        <v>4103</v>
      </c>
    </row>
    <row r="105" spans="1:75" x14ac:dyDescent="0.3">
      <c r="A105" s="43" t="s">
        <v>2491</v>
      </c>
      <c r="B105" s="44" t="s">
        <v>4227</v>
      </c>
      <c r="C105" s="45">
        <f t="shared" si="2"/>
        <v>4.9826252997922918E-3</v>
      </c>
      <c r="D105" s="28">
        <v>4</v>
      </c>
      <c r="E105" s="46">
        <v>30331</v>
      </c>
      <c r="F105" s="47">
        <v>151.12800796799999</v>
      </c>
      <c r="G105" s="47">
        <v>51.755135013599997</v>
      </c>
      <c r="H105" s="48">
        <f t="shared" si="3"/>
        <v>1.7063444994757837E-3</v>
      </c>
      <c r="I105" s="47"/>
      <c r="J105" s="47">
        <v>0.39454519414900002</v>
      </c>
      <c r="K105" s="47">
        <v>0.58456147243599998</v>
      </c>
      <c r="L105" s="47">
        <v>30.598440329900001</v>
      </c>
      <c r="M105" s="47">
        <v>15.6422952939</v>
      </c>
      <c r="N105" s="47">
        <v>5.8456010728100001</v>
      </c>
      <c r="O105" s="47">
        <v>9.7966942210900001</v>
      </c>
      <c r="P105" s="47">
        <v>1.3180135238299999</v>
      </c>
      <c r="Q105" s="47">
        <v>3.2172791993100001</v>
      </c>
      <c r="R105" s="47">
        <v>6.6507470281299996</v>
      </c>
      <c r="S105" s="47">
        <v>5.0370055013300004</v>
      </c>
      <c r="T105" s="47">
        <v>1.2580475528199999</v>
      </c>
      <c r="U105" s="47">
        <v>0.35569397398399999</v>
      </c>
      <c r="V105" s="47">
        <v>5.9413522841899997</v>
      </c>
      <c r="W105" s="47">
        <v>0.90474582544000004</v>
      </c>
      <c r="X105" s="47">
        <v>2.28643530562</v>
      </c>
      <c r="Y105" s="47">
        <v>1.2555799324200001</v>
      </c>
      <c r="Z105" s="47">
        <v>0.32599960923100002</v>
      </c>
      <c r="AA105" s="47">
        <v>0.33141844526199998</v>
      </c>
      <c r="AB105" s="47">
        <v>0.37343731870899999</v>
      </c>
      <c r="AC105" s="47">
        <v>0.25934279823299999</v>
      </c>
      <c r="AD105" s="47">
        <v>1.9594984084999999E-2</v>
      </c>
      <c r="AE105" s="47">
        <v>0.57620323401700002</v>
      </c>
      <c r="AF105" s="47">
        <v>4.6839736431999998E-2</v>
      </c>
      <c r="AG105" s="47">
        <v>0.71671208217000004</v>
      </c>
      <c r="AH105" s="47">
        <v>0.49390123502099997</v>
      </c>
      <c r="AI105" s="47">
        <v>0.63757708316999995</v>
      </c>
      <c r="AJ105" s="47">
        <v>4.7322915461999999</v>
      </c>
      <c r="AK105" s="47">
        <v>3.4784330192000001</v>
      </c>
      <c r="AL105" s="47">
        <v>2.334126371E-3</v>
      </c>
      <c r="AM105" s="47">
        <v>1.2407022407199999</v>
      </c>
      <c r="AN105" s="47">
        <v>2.2353966520999999</v>
      </c>
      <c r="AO105" s="47" t="s">
        <v>4103</v>
      </c>
      <c r="AP105" s="47">
        <v>1.3054033539999999E-2</v>
      </c>
      <c r="AQ105" s="47">
        <v>1.2359504809599999</v>
      </c>
      <c r="AR105" s="47" t="s">
        <v>4103</v>
      </c>
      <c r="AS105" s="47">
        <v>4.8540124969999997E-3</v>
      </c>
      <c r="AT105" s="47">
        <v>0.95720537036700004</v>
      </c>
      <c r="AU105" s="47">
        <v>0.27985933785099998</v>
      </c>
      <c r="AV105" s="47">
        <v>1.4141733809999999E-2</v>
      </c>
      <c r="AW105" s="47" t="s">
        <v>4103</v>
      </c>
      <c r="AX105" s="47" t="s">
        <v>4103</v>
      </c>
      <c r="AY105" s="47" t="s">
        <v>4103</v>
      </c>
      <c r="AZ105" s="47">
        <v>0.26571760404099998</v>
      </c>
      <c r="BA105" s="47">
        <v>1.3443108164799999</v>
      </c>
      <c r="BB105" s="47">
        <v>5.8374485274E-2</v>
      </c>
      <c r="BC105" s="47">
        <v>2.5670524349999998E-3</v>
      </c>
      <c r="BD105" s="47">
        <v>4.2229198087E-2</v>
      </c>
      <c r="BE105" s="47">
        <v>0.63677709699700002</v>
      </c>
      <c r="BF105" s="47">
        <v>0.14887147181499999</v>
      </c>
      <c r="BG105" s="47">
        <v>0.45549151187499998</v>
      </c>
      <c r="BH105" s="47" t="s">
        <v>4103</v>
      </c>
      <c r="BI105" s="47">
        <v>1.6106206075000001E-2</v>
      </c>
      <c r="BJ105" s="47">
        <v>13.637005392600001</v>
      </c>
      <c r="BK105" s="47">
        <v>10.730290799500001</v>
      </c>
      <c r="BL105" s="47">
        <v>6.7773073138099997</v>
      </c>
      <c r="BM105" s="47">
        <v>0.174658740629</v>
      </c>
      <c r="BN105" s="47">
        <v>0.68601957209800002</v>
      </c>
      <c r="BO105" s="47">
        <v>0.34560691737900001</v>
      </c>
      <c r="BP105" s="47">
        <v>0.64898216898799999</v>
      </c>
      <c r="BQ105" s="47">
        <v>0.224430030645</v>
      </c>
      <c r="BR105" s="47">
        <v>1.7999998103999999E-2</v>
      </c>
      <c r="BS105" s="47">
        <v>1.8552860578699999</v>
      </c>
      <c r="BT105" s="47">
        <v>2.9067145930499998</v>
      </c>
      <c r="BU105" s="47">
        <v>1.7523347847499999</v>
      </c>
      <c r="BV105" s="47">
        <v>1.15137980832</v>
      </c>
      <c r="BW105" s="47">
        <v>2.9999999810000001E-3</v>
      </c>
    </row>
    <row r="106" spans="1:75" x14ac:dyDescent="0.3">
      <c r="A106" s="43" t="s">
        <v>4228</v>
      </c>
      <c r="B106" s="44" t="s">
        <v>4229</v>
      </c>
      <c r="C106" s="45">
        <f t="shared" si="2"/>
        <v>3.2504357337637363E-3</v>
      </c>
      <c r="D106" s="28">
        <v>3</v>
      </c>
      <c r="E106" s="46">
        <v>364</v>
      </c>
      <c r="F106" s="47">
        <v>1.18315860709</v>
      </c>
      <c r="G106" s="47">
        <v>0.40854966274299997</v>
      </c>
      <c r="H106" s="48">
        <f t="shared" si="3"/>
        <v>1.1223891833598901E-3</v>
      </c>
      <c r="I106" s="47"/>
      <c r="J106" s="47">
        <v>4.5642464919999999E-3</v>
      </c>
      <c r="K106" s="47">
        <v>9.6143709989999996E-3</v>
      </c>
      <c r="L106" s="47">
        <v>0.25476924493000003</v>
      </c>
      <c r="M106" s="47">
        <v>0.107536038924</v>
      </c>
      <c r="N106" s="47">
        <v>4.2380460134999999E-2</v>
      </c>
      <c r="O106" s="47">
        <v>6.5155578788999996E-2</v>
      </c>
      <c r="P106" s="47">
        <v>7.2619160209999997E-3</v>
      </c>
      <c r="Q106" s="47">
        <v>2.4803845378000001E-2</v>
      </c>
      <c r="R106" s="47">
        <v>8.2227625063000007E-2</v>
      </c>
      <c r="S106" s="47">
        <v>6.0789105481999998E-2</v>
      </c>
      <c r="T106" s="47">
        <v>1.1101366028E-2</v>
      </c>
      <c r="U106" s="47">
        <v>1.0337153551999999E-2</v>
      </c>
      <c r="V106" s="47">
        <v>3.7896375082E-2</v>
      </c>
      <c r="W106" s="47">
        <v>1.3559214929999999E-3</v>
      </c>
      <c r="X106" s="47">
        <v>2.7543688372E-2</v>
      </c>
      <c r="Y106" s="47">
        <v>1.3071077342E-2</v>
      </c>
      <c r="Z106" s="47">
        <v>7.0980666129999998E-3</v>
      </c>
      <c r="AA106" s="47">
        <v>2.4847665229999999E-3</v>
      </c>
      <c r="AB106" s="47">
        <v>4.8897778940000004E-3</v>
      </c>
      <c r="AC106" s="47">
        <v>9.7693265100000002E-4</v>
      </c>
      <c r="AD106" s="47">
        <v>3.2699173699999998E-4</v>
      </c>
      <c r="AE106" s="47">
        <v>1.209244374E-3</v>
      </c>
      <c r="AF106" s="47">
        <v>5.8089485900000002E-4</v>
      </c>
      <c r="AG106" s="47">
        <v>1.483172393E-3</v>
      </c>
      <c r="AH106" s="47">
        <v>6.0711588700000001E-4</v>
      </c>
      <c r="AI106" s="47">
        <v>3.8124133150000002E-3</v>
      </c>
      <c r="AJ106" s="47">
        <v>6.5360731406999995E-2</v>
      </c>
      <c r="AK106" s="47">
        <v>4.9720663690999999E-2</v>
      </c>
      <c r="AL106" s="47">
        <v>8.6224370000000005E-5</v>
      </c>
      <c r="AM106" s="47">
        <v>3.9460072319999996E-3</v>
      </c>
      <c r="AN106" s="47">
        <v>4.5688432089000003E-2</v>
      </c>
      <c r="AO106" s="47" t="s">
        <v>4103</v>
      </c>
      <c r="AP106" s="47">
        <v>2.8945836900000002E-4</v>
      </c>
      <c r="AQ106" s="47">
        <v>1.5342820300999999E-2</v>
      </c>
      <c r="AR106" s="47" t="s">
        <v>4103</v>
      </c>
      <c r="AS106" s="47">
        <v>7.7890462000000002E-6</v>
      </c>
      <c r="AT106" s="47">
        <v>3.3301405250000002E-3</v>
      </c>
      <c r="AU106" s="47">
        <v>1.8534311980000001E-3</v>
      </c>
      <c r="AV106" s="47">
        <v>2.0805062299999999E-4</v>
      </c>
      <c r="AW106" s="47" t="s">
        <v>4103</v>
      </c>
      <c r="AX106" s="47" t="s">
        <v>4103</v>
      </c>
      <c r="AY106" s="47" t="s">
        <v>4103</v>
      </c>
      <c r="AZ106" s="47">
        <v>1.645380575E-3</v>
      </c>
      <c r="BA106" s="47">
        <v>2.4892295958999999E-2</v>
      </c>
      <c r="BB106" s="47">
        <v>2.3583959479999998E-3</v>
      </c>
      <c r="BC106" s="47">
        <v>4.0775913999999999E-6</v>
      </c>
      <c r="BD106" s="47">
        <v>1.102461795E-3</v>
      </c>
      <c r="BE106" s="47">
        <v>6.0202701479999997E-3</v>
      </c>
      <c r="BF106" s="47">
        <v>1.104180914E-3</v>
      </c>
      <c r="BG106" s="47">
        <v>1.4302909561999999E-2</v>
      </c>
      <c r="BH106" s="47" t="s">
        <v>4103</v>
      </c>
      <c r="BI106" s="47">
        <v>3.1500661900000002E-4</v>
      </c>
      <c r="BJ106" s="47">
        <v>0.12658822950099999</v>
      </c>
      <c r="BK106" s="47">
        <v>8.2619188775999997E-2</v>
      </c>
      <c r="BL106" s="47">
        <v>1.1954731390000001E-2</v>
      </c>
      <c r="BM106" s="47">
        <v>2.3140334879999998E-3</v>
      </c>
      <c r="BN106" s="47">
        <v>1.7147995313999999E-2</v>
      </c>
      <c r="BO106" s="47">
        <v>8.5157650620000004E-3</v>
      </c>
      <c r="BP106" s="47">
        <v>2.0512254471E-2</v>
      </c>
      <c r="BQ106" s="47">
        <v>4.7778489189999997E-3</v>
      </c>
      <c r="BR106" s="47" t="s">
        <v>4103</v>
      </c>
      <c r="BS106" s="47">
        <v>1.7396560132E-2</v>
      </c>
      <c r="BT106" s="47">
        <v>4.3969040724E-2</v>
      </c>
      <c r="BU106" s="47">
        <v>3.1354356349000002E-2</v>
      </c>
      <c r="BV106" s="47">
        <v>1.2614684376E-2</v>
      </c>
      <c r="BW106" s="47" t="s">
        <v>4103</v>
      </c>
    </row>
    <row r="107" spans="1:75" x14ac:dyDescent="0.3">
      <c r="A107" s="43" t="s">
        <v>2517</v>
      </c>
      <c r="B107" s="44" t="s">
        <v>4230</v>
      </c>
      <c r="C107" s="45">
        <f t="shared" si="2"/>
        <v>1.0181600017159091E-2</v>
      </c>
      <c r="D107" s="28">
        <v>5</v>
      </c>
      <c r="E107" s="46">
        <v>17600</v>
      </c>
      <c r="F107" s="47">
        <v>179.19616030200001</v>
      </c>
      <c r="G107" s="47">
        <v>21.060079888000001</v>
      </c>
      <c r="H107" s="48">
        <f t="shared" si="3"/>
        <v>1.1965954481818182E-3</v>
      </c>
      <c r="I107" s="47"/>
      <c r="J107" s="47">
        <v>0.48575530934299999</v>
      </c>
      <c r="K107" s="47">
        <v>0.98723577149599995</v>
      </c>
      <c r="L107" s="47">
        <v>8.3941980549299995</v>
      </c>
      <c r="M107" s="47">
        <v>8.9147544094499995</v>
      </c>
      <c r="N107" s="47">
        <v>3.5880731056999999</v>
      </c>
      <c r="O107" s="47">
        <v>5.32668130375</v>
      </c>
      <c r="P107" s="47">
        <v>0.541668855083</v>
      </c>
      <c r="Q107" s="47">
        <v>1.7364674876899999</v>
      </c>
      <c r="R107" s="47">
        <v>5.7139890262400002</v>
      </c>
      <c r="S107" s="47">
        <v>2.73088189436</v>
      </c>
      <c r="T107" s="47">
        <v>2.4016867089899998</v>
      </c>
      <c r="U107" s="47">
        <v>0.58142042288899998</v>
      </c>
      <c r="V107" s="47">
        <v>6.7091744356999996</v>
      </c>
      <c r="W107" s="47">
        <v>0.69668475055699997</v>
      </c>
      <c r="X107" s="47">
        <v>3.7706249878200002</v>
      </c>
      <c r="Y107" s="47">
        <v>1.7417223393600001</v>
      </c>
      <c r="Z107" s="47">
        <v>0.73743252278799998</v>
      </c>
      <c r="AA107" s="47">
        <v>0.56344623970999996</v>
      </c>
      <c r="AB107" s="47">
        <v>0.72802388596099998</v>
      </c>
      <c r="AC107" s="47">
        <v>0.26821864676500001</v>
      </c>
      <c r="AD107" s="47">
        <v>0.19913103862100001</v>
      </c>
      <c r="AE107" s="47">
        <v>0.77754175519900004</v>
      </c>
      <c r="AF107" s="47">
        <v>6.9165658116000006E-2</v>
      </c>
      <c r="AG107" s="47">
        <v>0.23040920293299999</v>
      </c>
      <c r="AH107" s="47">
        <v>0.17088439765399999</v>
      </c>
      <c r="AI107" s="47">
        <v>0.52651399803200005</v>
      </c>
      <c r="AJ107" s="47">
        <v>2.5788423304200001</v>
      </c>
      <c r="AK107" s="47">
        <v>1.7725204212500001</v>
      </c>
      <c r="AL107" s="47">
        <v>3.274672809E-3</v>
      </c>
      <c r="AM107" s="47">
        <v>0.21808584604100001</v>
      </c>
      <c r="AN107" s="47">
        <v>1.5511599024</v>
      </c>
      <c r="AO107" s="47" t="s">
        <v>4103</v>
      </c>
      <c r="AP107" s="47">
        <v>8.3300676439999992E-3</v>
      </c>
      <c r="AQ107" s="47">
        <v>0.75678722277199995</v>
      </c>
      <c r="AR107" s="47" t="s">
        <v>4103</v>
      </c>
      <c r="AS107" s="47">
        <v>4.1204618752000002E-2</v>
      </c>
      <c r="AT107" s="47">
        <v>0.19425264997399999</v>
      </c>
      <c r="AU107" s="47">
        <v>0.10776773308199999</v>
      </c>
      <c r="AV107" s="47">
        <v>1.2815159664E-2</v>
      </c>
      <c r="AW107" s="47" t="s">
        <v>4103</v>
      </c>
      <c r="AX107" s="47" t="s">
        <v>4103</v>
      </c>
      <c r="AY107" s="47" t="s">
        <v>4103</v>
      </c>
      <c r="AZ107" s="47">
        <v>9.4952573419E-2</v>
      </c>
      <c r="BA107" s="47">
        <v>4.1275425245899999</v>
      </c>
      <c r="BB107" s="47">
        <v>1.1477507150799999</v>
      </c>
      <c r="BC107" s="47">
        <v>7.0202511999999996E-4</v>
      </c>
      <c r="BD107" s="47">
        <v>0.13619624850199999</v>
      </c>
      <c r="BE107" s="47">
        <v>1.7313411616500001</v>
      </c>
      <c r="BF107" s="47">
        <v>0.20968313023099999</v>
      </c>
      <c r="BG107" s="47">
        <v>0.90186924400900004</v>
      </c>
      <c r="BH107" s="47" t="s">
        <v>4103</v>
      </c>
      <c r="BI107" s="47">
        <v>7.4513151299000005E-2</v>
      </c>
      <c r="BJ107" s="47">
        <v>17.234807382300001</v>
      </c>
      <c r="BK107" s="47">
        <v>13.9664845648</v>
      </c>
      <c r="BL107" s="47">
        <v>4.4687837647100004</v>
      </c>
      <c r="BM107" s="47">
        <v>0.56747941458200002</v>
      </c>
      <c r="BN107" s="47">
        <v>1.17188151364</v>
      </c>
      <c r="BO107" s="47">
        <v>0.88879817840899999</v>
      </c>
      <c r="BP107" s="47">
        <v>1.87393859436</v>
      </c>
      <c r="BQ107" s="47">
        <v>1.73738883854</v>
      </c>
      <c r="BR107" s="47" t="s">
        <v>4103</v>
      </c>
      <c r="BS107" s="47">
        <v>3.25821426061</v>
      </c>
      <c r="BT107" s="47">
        <v>3.2683228175000001</v>
      </c>
      <c r="BU107" s="47">
        <v>1.0107664454</v>
      </c>
      <c r="BV107" s="47">
        <v>1.9045564216399999</v>
      </c>
      <c r="BW107" s="47">
        <v>0.352999950457</v>
      </c>
    </row>
    <row r="108" spans="1:75" x14ac:dyDescent="0.3">
      <c r="A108" s="43" t="s">
        <v>4231</v>
      </c>
      <c r="B108" s="44" t="s">
        <v>4232</v>
      </c>
      <c r="C108" s="45">
        <f t="shared" si="2"/>
        <v>8.0035921207875886E-3</v>
      </c>
      <c r="D108" s="28">
        <v>1</v>
      </c>
      <c r="E108" s="46">
        <v>419</v>
      </c>
      <c r="F108" s="47">
        <v>3.3535050986099999</v>
      </c>
      <c r="G108" s="47">
        <v>1.3698175801000001</v>
      </c>
      <c r="H108" s="48">
        <f t="shared" si="3"/>
        <v>3.2692543677804299E-3</v>
      </c>
      <c r="I108" s="47"/>
      <c r="J108" s="47">
        <v>2.6519342730000001E-3</v>
      </c>
      <c r="K108" s="47">
        <v>1.4942884319E-2</v>
      </c>
      <c r="L108" s="47">
        <v>0.950333724248</v>
      </c>
      <c r="M108" s="47">
        <v>0.29307596833799998</v>
      </c>
      <c r="N108" s="47">
        <v>0.150743306573</v>
      </c>
      <c r="O108" s="47">
        <v>0.14233266176600001</v>
      </c>
      <c r="P108" s="47">
        <v>1.6280716880000001E-2</v>
      </c>
      <c r="Q108" s="47">
        <v>9.2532352036000007E-2</v>
      </c>
      <c r="R108" s="47">
        <v>0.17916091405699999</v>
      </c>
      <c r="S108" s="47">
        <v>0.113911549296</v>
      </c>
      <c r="T108" s="47">
        <v>4.932664174E-3</v>
      </c>
      <c r="U108" s="47">
        <v>6.0316700585999999E-2</v>
      </c>
      <c r="V108" s="47">
        <v>0.113624759063</v>
      </c>
      <c r="W108" s="47">
        <v>1.0294676876000001E-2</v>
      </c>
      <c r="X108" s="47">
        <v>2.6277135819E-2</v>
      </c>
      <c r="Y108" s="47">
        <v>6.7607794840000004E-3</v>
      </c>
      <c r="Z108" s="47">
        <v>1.0031741199999999E-2</v>
      </c>
      <c r="AA108" s="47">
        <v>8.4024283139999996E-3</v>
      </c>
      <c r="AB108" s="47">
        <v>1.0821868209999999E-3</v>
      </c>
      <c r="AC108" s="47">
        <v>7.6380919000000005E-6</v>
      </c>
      <c r="AD108" s="47">
        <v>8.1723336800000005E-4</v>
      </c>
      <c r="AE108" s="47">
        <v>1.0314454891E-2</v>
      </c>
      <c r="AF108" s="47">
        <v>3.2289122920000001E-3</v>
      </c>
      <c r="AG108" s="47">
        <v>1.0471985903999999E-2</v>
      </c>
      <c r="AH108" s="47">
        <v>6.2597300700000004E-3</v>
      </c>
      <c r="AI108" s="47">
        <v>4.5952991750999997E-2</v>
      </c>
      <c r="AJ108" s="47">
        <v>8.8697156382E-2</v>
      </c>
      <c r="AK108" s="47">
        <v>5.3610734879999997E-2</v>
      </c>
      <c r="AL108" s="47">
        <v>3.2095701999999997E-5</v>
      </c>
      <c r="AM108" s="47">
        <v>2.7140429316000001E-2</v>
      </c>
      <c r="AN108" s="47">
        <v>2.6438209862999999E-2</v>
      </c>
      <c r="AO108" s="47" t="s">
        <v>4103</v>
      </c>
      <c r="AP108" s="47">
        <v>6.3580924599999998E-4</v>
      </c>
      <c r="AQ108" s="47">
        <v>3.4443505536999999E-2</v>
      </c>
      <c r="AR108" s="47" t="s">
        <v>4103</v>
      </c>
      <c r="AS108" s="47">
        <v>7.1067183E-6</v>
      </c>
      <c r="AT108" s="47">
        <v>2.2290049842999999E-2</v>
      </c>
      <c r="AU108" s="47">
        <v>1.2710841415E-2</v>
      </c>
      <c r="AV108" s="47">
        <v>1.4450442779999999E-3</v>
      </c>
      <c r="AW108" s="47" t="s">
        <v>4103</v>
      </c>
      <c r="AX108" s="47" t="s">
        <v>4103</v>
      </c>
      <c r="AY108" s="47" t="s">
        <v>4103</v>
      </c>
      <c r="AZ108" s="47">
        <v>1.1265797138E-2</v>
      </c>
      <c r="BA108" s="47">
        <v>1.5866310043000001E-2</v>
      </c>
      <c r="BB108" s="47">
        <v>1.026691357E-3</v>
      </c>
      <c r="BC108" s="47">
        <v>4.2042980000000001E-6</v>
      </c>
      <c r="BD108" s="47">
        <v>1.0159247570000001E-3</v>
      </c>
      <c r="BE108" s="47">
        <v>3.774087159E-3</v>
      </c>
      <c r="BF108" s="47">
        <v>1.5407645129999999E-3</v>
      </c>
      <c r="BG108" s="47">
        <v>8.5046379589999999E-3</v>
      </c>
      <c r="BH108" s="47" t="s">
        <v>4103</v>
      </c>
      <c r="BI108" s="47">
        <v>1.2434791699999999E-4</v>
      </c>
      <c r="BJ108" s="47">
        <v>0.119237503366</v>
      </c>
      <c r="BK108" s="47">
        <v>8.1715711701999996E-2</v>
      </c>
      <c r="BL108" s="47">
        <v>2.3012494784000002E-2</v>
      </c>
      <c r="BM108" s="47">
        <v>8.7231748599999996E-4</v>
      </c>
      <c r="BN108" s="47">
        <v>4.1846575184E-2</v>
      </c>
      <c r="BO108" s="47">
        <v>3.6636317E-5</v>
      </c>
      <c r="BP108" s="47">
        <v>2.7029798629999999E-3</v>
      </c>
      <c r="BQ108" s="47">
        <v>3.6718888990000002E-3</v>
      </c>
      <c r="BR108" s="47" t="s">
        <v>4103</v>
      </c>
      <c r="BS108" s="47">
        <v>9.5728191680000008E-3</v>
      </c>
      <c r="BT108" s="47">
        <v>3.7521791664E-2</v>
      </c>
      <c r="BU108" s="47">
        <v>2.5227459963999999E-2</v>
      </c>
      <c r="BV108" s="47">
        <v>1.2294331699999999E-2</v>
      </c>
      <c r="BW108" s="47" t="s">
        <v>4103</v>
      </c>
    </row>
    <row r="109" spans="1:75" x14ac:dyDescent="0.3">
      <c r="A109" s="43" t="s">
        <v>2523</v>
      </c>
      <c r="B109" s="44" t="s">
        <v>4233</v>
      </c>
      <c r="C109" s="45">
        <f t="shared" si="2"/>
        <v>7.7192997626106194E-3</v>
      </c>
      <c r="D109" s="28">
        <v>4</v>
      </c>
      <c r="E109" s="46">
        <v>4068</v>
      </c>
      <c r="F109" s="47">
        <v>31.4021114343</v>
      </c>
      <c r="G109" s="47">
        <v>4.8327447566000004</v>
      </c>
      <c r="H109" s="48">
        <f t="shared" si="3"/>
        <v>1.1879903531465095E-3</v>
      </c>
      <c r="I109" s="47"/>
      <c r="J109" s="47">
        <v>6.9693079263000002E-2</v>
      </c>
      <c r="K109" s="47">
        <v>0.18751303819099999</v>
      </c>
      <c r="L109" s="47">
        <v>2.1479314681699999</v>
      </c>
      <c r="M109" s="47">
        <v>1.9659278902599999</v>
      </c>
      <c r="N109" s="47">
        <v>0.88910021712099996</v>
      </c>
      <c r="O109" s="47">
        <v>1.0768276731299999</v>
      </c>
      <c r="P109" s="47">
        <v>0.112738356521</v>
      </c>
      <c r="Q109" s="47">
        <v>0.34894092420099998</v>
      </c>
      <c r="R109" s="47">
        <v>0.66690622901499996</v>
      </c>
      <c r="S109" s="47">
        <v>0.33758666736600002</v>
      </c>
      <c r="T109" s="47">
        <v>0.238760703474</v>
      </c>
      <c r="U109" s="47">
        <v>9.0558858174000001E-2</v>
      </c>
      <c r="V109" s="47">
        <v>1.33930361338</v>
      </c>
      <c r="W109" s="47">
        <v>0.100300290704</v>
      </c>
      <c r="X109" s="47">
        <v>0.770637499793</v>
      </c>
      <c r="Y109" s="47">
        <v>0.41068412096399998</v>
      </c>
      <c r="Z109" s="47">
        <v>0.12544453247000001</v>
      </c>
      <c r="AA109" s="47">
        <v>0.102236358456</v>
      </c>
      <c r="AB109" s="47">
        <v>0.13227248790400001</v>
      </c>
      <c r="AC109" s="47">
        <v>3.8862653822E-2</v>
      </c>
      <c r="AD109" s="47">
        <v>3.2938580357000001E-2</v>
      </c>
      <c r="AE109" s="47">
        <v>0.17801576113699999</v>
      </c>
      <c r="AF109" s="47">
        <v>1.7273607462999999E-2</v>
      </c>
      <c r="AG109" s="47">
        <v>4.2516017601000003E-2</v>
      </c>
      <c r="AH109" s="47">
        <v>3.9931098340999997E-2</v>
      </c>
      <c r="AI109" s="47">
        <v>0.11882810416800001</v>
      </c>
      <c r="AJ109" s="47">
        <v>0.64468141201999996</v>
      </c>
      <c r="AK109" s="47">
        <v>0.42813560074500001</v>
      </c>
      <c r="AL109" s="47">
        <v>7.8370438699999995E-4</v>
      </c>
      <c r="AM109" s="47">
        <v>4.8515546636000002E-2</v>
      </c>
      <c r="AN109" s="47">
        <v>0.37883634972199998</v>
      </c>
      <c r="AO109" s="47" t="s">
        <v>4103</v>
      </c>
      <c r="AP109" s="47">
        <v>1.7996383830000001E-3</v>
      </c>
      <c r="AQ109" s="47">
        <v>0.208449396821</v>
      </c>
      <c r="AR109" s="47" t="s">
        <v>4103</v>
      </c>
      <c r="AS109" s="47">
        <v>6.2967760709999997E-3</v>
      </c>
      <c r="AT109" s="47">
        <v>6.7096810734999998E-2</v>
      </c>
      <c r="AU109" s="47">
        <v>2.7801546723E-2</v>
      </c>
      <c r="AV109" s="47">
        <v>3.4339221119999998E-3</v>
      </c>
      <c r="AW109" s="47" t="s">
        <v>4103</v>
      </c>
      <c r="AX109" s="47" t="s">
        <v>4103</v>
      </c>
      <c r="AY109" s="47" t="s">
        <v>4103</v>
      </c>
      <c r="AZ109" s="47">
        <v>2.4367624611000002E-2</v>
      </c>
      <c r="BA109" s="47">
        <v>0.75252167717100005</v>
      </c>
      <c r="BB109" s="47">
        <v>0.15363468206</v>
      </c>
      <c r="BC109" s="47">
        <v>1.2692716300000001E-4</v>
      </c>
      <c r="BD109" s="47">
        <v>2.3821136185000001E-2</v>
      </c>
      <c r="BE109" s="47">
        <v>0.29984626463300001</v>
      </c>
      <c r="BF109" s="47">
        <v>4.8111501794999997E-2</v>
      </c>
      <c r="BG109" s="47">
        <v>0.22698116533400001</v>
      </c>
      <c r="BH109" s="47" t="s">
        <v>4103</v>
      </c>
      <c r="BI109" s="47">
        <v>3.9166607914999998E-2</v>
      </c>
      <c r="BJ109" s="47">
        <v>3.1906317070100001</v>
      </c>
      <c r="BK109" s="47">
        <v>2.5352130702600002</v>
      </c>
      <c r="BL109" s="47">
        <v>0.98258821504799998</v>
      </c>
      <c r="BM109" s="47">
        <v>9.9644998009999999E-2</v>
      </c>
      <c r="BN109" s="47">
        <v>0.28121648184999998</v>
      </c>
      <c r="BO109" s="47">
        <v>0.15606411179499999</v>
      </c>
      <c r="BP109" s="47">
        <v>0.25952371135800001</v>
      </c>
      <c r="BQ109" s="47">
        <v>0.20890184206199999</v>
      </c>
      <c r="BR109" s="47" t="s">
        <v>4103</v>
      </c>
      <c r="BS109" s="47">
        <v>0.54727371013799997</v>
      </c>
      <c r="BT109" s="47">
        <v>0.65541863674599998</v>
      </c>
      <c r="BU109" s="47">
        <v>0.23962343704700001</v>
      </c>
      <c r="BV109" s="47">
        <v>0.41579519969899997</v>
      </c>
      <c r="BW109" s="47" t="s">
        <v>4103</v>
      </c>
    </row>
    <row r="110" spans="1:75" x14ac:dyDescent="0.3">
      <c r="A110" s="43" t="s">
        <v>4234</v>
      </c>
      <c r="B110" s="44" t="s">
        <v>4235</v>
      </c>
      <c r="C110" s="45">
        <f t="shared" si="2"/>
        <v>7.6171449998036142E-3</v>
      </c>
      <c r="D110" s="28">
        <v>1</v>
      </c>
      <c r="E110" s="46">
        <v>1273</v>
      </c>
      <c r="F110" s="47">
        <v>9.6966255847500005</v>
      </c>
      <c r="G110" s="47">
        <v>2.93899676254</v>
      </c>
      <c r="H110" s="48">
        <f t="shared" si="3"/>
        <v>2.3087170169206598E-3</v>
      </c>
      <c r="I110" s="47"/>
      <c r="J110" s="47">
        <v>6.600869231E-3</v>
      </c>
      <c r="K110" s="47">
        <v>0.26756877719799999</v>
      </c>
      <c r="L110" s="47">
        <v>1.69914499569</v>
      </c>
      <c r="M110" s="47">
        <v>0.77275751300600004</v>
      </c>
      <c r="N110" s="47">
        <v>0.26459227892300002</v>
      </c>
      <c r="O110" s="47">
        <v>0.50816523408299996</v>
      </c>
      <c r="P110" s="47">
        <v>6.9823112465000003E-2</v>
      </c>
      <c r="Q110" s="47">
        <v>0.123101494947</v>
      </c>
      <c r="R110" s="47">
        <v>0.74371833203100002</v>
      </c>
      <c r="S110" s="47">
        <v>0.44001331713000003</v>
      </c>
      <c r="T110" s="47">
        <v>0.156938774399</v>
      </c>
      <c r="U110" s="47">
        <v>0.14676624050199999</v>
      </c>
      <c r="V110" s="47">
        <v>0.37204520051200002</v>
      </c>
      <c r="W110" s="47">
        <v>2.1226528202000002E-2</v>
      </c>
      <c r="X110" s="47">
        <v>0.15836474773699999</v>
      </c>
      <c r="Y110" s="47">
        <v>5.0956110157000002E-2</v>
      </c>
      <c r="Z110" s="47">
        <v>2.8938175218999999E-2</v>
      </c>
      <c r="AA110" s="47">
        <v>6.4401514330000006E-2</v>
      </c>
      <c r="AB110" s="47">
        <v>1.4068948031999999E-2</v>
      </c>
      <c r="AC110" s="47">
        <v>3.2202480000000002E-6</v>
      </c>
      <c r="AD110" s="47">
        <v>4.1919635949999997E-3</v>
      </c>
      <c r="AE110" s="47">
        <v>1.3603011849E-2</v>
      </c>
      <c r="AF110" s="47">
        <v>2.1720777069999999E-3</v>
      </c>
      <c r="AG110" s="47">
        <v>1.3171052697E-2</v>
      </c>
      <c r="AH110" s="47">
        <v>2.2412938207999999E-2</v>
      </c>
      <c r="AI110" s="47">
        <v>0.13689966026799999</v>
      </c>
      <c r="AJ110" s="47">
        <v>0.22215903902600001</v>
      </c>
      <c r="AK110" s="47">
        <v>0.17863300622</v>
      </c>
      <c r="AL110" s="47">
        <v>2.3837528999999999E-5</v>
      </c>
      <c r="AM110" s="47">
        <v>8.6774999111000006E-2</v>
      </c>
      <c r="AN110" s="47">
        <v>9.183416958E-2</v>
      </c>
      <c r="AO110" s="47" t="s">
        <v>4103</v>
      </c>
      <c r="AP110" s="47">
        <v>6.2478406800000003E-4</v>
      </c>
      <c r="AQ110" s="47">
        <v>4.2509562908000002E-2</v>
      </c>
      <c r="AR110" s="47" t="s">
        <v>4103</v>
      </c>
      <c r="AS110" s="47">
        <v>3.9168583000000001E-4</v>
      </c>
      <c r="AT110" s="47">
        <v>4.0520464632E-2</v>
      </c>
      <c r="AU110" s="47">
        <v>2.6774724343E-2</v>
      </c>
      <c r="AV110" s="47">
        <v>5.0455067960000002E-3</v>
      </c>
      <c r="AW110" s="47" t="s">
        <v>4103</v>
      </c>
      <c r="AX110" s="47" t="s">
        <v>4103</v>
      </c>
      <c r="AY110" s="47" t="s">
        <v>4103</v>
      </c>
      <c r="AZ110" s="47">
        <v>2.1729217546999999E-2</v>
      </c>
      <c r="BA110" s="47">
        <v>5.4890956333999999E-2</v>
      </c>
      <c r="BB110" s="47">
        <v>1.460962521E-3</v>
      </c>
      <c r="BC110" s="47">
        <v>1.2133893E-5</v>
      </c>
      <c r="BD110" s="47">
        <v>2.5313861600000001E-4</v>
      </c>
      <c r="BE110" s="47">
        <v>2.4462041646999999E-2</v>
      </c>
      <c r="BF110" s="47">
        <v>6.31855805E-4</v>
      </c>
      <c r="BG110" s="47">
        <v>2.8070823849999999E-2</v>
      </c>
      <c r="BH110" s="47" t="s">
        <v>4103</v>
      </c>
      <c r="BI110" s="47">
        <v>9.3889746700000004E-4</v>
      </c>
      <c r="BJ110" s="47">
        <v>0.52539445576499999</v>
      </c>
      <c r="BK110" s="47">
        <v>0.372595853536</v>
      </c>
      <c r="BL110" s="47">
        <v>0.16463244828500001</v>
      </c>
      <c r="BM110" s="47">
        <v>1.510774569E-3</v>
      </c>
      <c r="BN110" s="47">
        <v>3.3255332110000001E-2</v>
      </c>
      <c r="BO110" s="47">
        <v>2.0491073105E-2</v>
      </c>
      <c r="BP110" s="47">
        <v>4.2058810735E-2</v>
      </c>
      <c r="BQ110" s="47">
        <v>2.9826716959999999E-3</v>
      </c>
      <c r="BR110" s="47" t="s">
        <v>4103</v>
      </c>
      <c r="BS110" s="47">
        <v>0.107664743036</v>
      </c>
      <c r="BT110" s="47">
        <v>0.15279860222899999</v>
      </c>
      <c r="BU110" s="47">
        <v>0.11880008017099999</v>
      </c>
      <c r="BV110" s="47">
        <v>3.3998522059000003E-2</v>
      </c>
      <c r="BW110" s="47" t="s">
        <v>4103</v>
      </c>
    </row>
    <row r="111" spans="1:75" x14ac:dyDescent="0.3">
      <c r="A111" s="43" t="s">
        <v>2526</v>
      </c>
      <c r="B111" s="44" t="s">
        <v>4236</v>
      </c>
      <c r="C111" s="45">
        <f t="shared" si="2"/>
        <v>4.9060814297456241E-3</v>
      </c>
      <c r="D111" s="28">
        <v>1</v>
      </c>
      <c r="E111" s="46">
        <v>127017</v>
      </c>
      <c r="F111" s="47">
        <v>623.15574496199997</v>
      </c>
      <c r="G111" s="47">
        <v>150.015620192</v>
      </c>
      <c r="H111" s="48">
        <f t="shared" si="3"/>
        <v>1.1810672602250093E-3</v>
      </c>
      <c r="I111" s="47"/>
      <c r="J111" s="47">
        <v>0.80494571353800004</v>
      </c>
      <c r="K111" s="47">
        <v>8.5972175781200004</v>
      </c>
      <c r="L111" s="47">
        <v>94.712158803299999</v>
      </c>
      <c r="M111" s="47">
        <v>34.107302007800001</v>
      </c>
      <c r="N111" s="47">
        <v>15.479014629</v>
      </c>
      <c r="O111" s="47">
        <v>18.6282873788</v>
      </c>
      <c r="P111" s="47">
        <v>1.8109007931200001</v>
      </c>
      <c r="Q111" s="47">
        <v>9.9830952965699993</v>
      </c>
      <c r="R111" s="47">
        <v>35.493892447699999</v>
      </c>
      <c r="S111" s="47">
        <v>29.025190290200001</v>
      </c>
      <c r="T111" s="47">
        <v>1.5549990681899999</v>
      </c>
      <c r="U111" s="47">
        <v>4.9137030892500002</v>
      </c>
      <c r="V111" s="47">
        <v>60.145193681199999</v>
      </c>
      <c r="W111" s="47">
        <v>2.5296368394600002</v>
      </c>
      <c r="X111" s="47">
        <v>27.552151458000001</v>
      </c>
      <c r="Y111" s="47">
        <v>3.75867521239</v>
      </c>
      <c r="Z111" s="47">
        <v>8.7151681706800002</v>
      </c>
      <c r="AA111" s="47">
        <v>11.903807584000001</v>
      </c>
      <c r="AB111" s="47">
        <v>3.1745004909399999</v>
      </c>
      <c r="AC111" s="47">
        <v>0.64915038563399996</v>
      </c>
      <c r="AD111" s="47">
        <v>0.92865736828900003</v>
      </c>
      <c r="AE111" s="47">
        <v>2.0310997455200002</v>
      </c>
      <c r="AF111" s="47">
        <v>0.26328180258799999</v>
      </c>
      <c r="AG111" s="47">
        <v>2.78276791014</v>
      </c>
      <c r="AH111" s="47">
        <v>2.0185387718299999</v>
      </c>
      <c r="AI111" s="47">
        <v>21.389909399699999</v>
      </c>
      <c r="AJ111" s="47">
        <v>27.496577892299999</v>
      </c>
      <c r="AK111" s="47">
        <v>22.240305994500002</v>
      </c>
      <c r="AL111" s="47">
        <v>2.2525917305E-2</v>
      </c>
      <c r="AM111" s="47">
        <v>10.336600926499999</v>
      </c>
      <c r="AN111" s="47">
        <v>11.8811791507</v>
      </c>
      <c r="AO111" s="47" t="s">
        <v>4103</v>
      </c>
      <c r="AP111" s="47">
        <v>0.30413215501500002</v>
      </c>
      <c r="AQ111" s="47">
        <v>4.8350541950899997</v>
      </c>
      <c r="AR111" s="47" t="s">
        <v>4103</v>
      </c>
      <c r="AS111" s="47">
        <v>0.117085547648</v>
      </c>
      <c r="AT111" s="47">
        <v>2.17318672137</v>
      </c>
      <c r="AU111" s="47">
        <v>4.7354749311499997</v>
      </c>
      <c r="AV111" s="47">
        <v>1.45251307612</v>
      </c>
      <c r="AW111" s="47" t="s">
        <v>4103</v>
      </c>
      <c r="AX111" s="47" t="s">
        <v>4103</v>
      </c>
      <c r="AY111" s="47" t="s">
        <v>4103</v>
      </c>
      <c r="AZ111" s="47">
        <v>3.2829618550299999</v>
      </c>
      <c r="BA111" s="47">
        <v>9.9365745817400004</v>
      </c>
      <c r="BB111" s="47">
        <v>0.42486961820000002</v>
      </c>
      <c r="BC111" s="47">
        <v>3.3818004532999997E-2</v>
      </c>
      <c r="BD111" s="47">
        <v>0.40912668124700002</v>
      </c>
      <c r="BE111" s="47">
        <v>4.9184869842200003</v>
      </c>
      <c r="BF111" s="47">
        <v>0.13078716550200001</v>
      </c>
      <c r="BG111" s="47">
        <v>4.0194861280399996</v>
      </c>
      <c r="BH111" s="47" t="s">
        <v>4103</v>
      </c>
      <c r="BI111" s="47">
        <v>0.34106836885899999</v>
      </c>
      <c r="BJ111" s="47">
        <v>66.863831202200004</v>
      </c>
      <c r="BK111" s="47">
        <v>35.671902589399998</v>
      </c>
      <c r="BL111" s="47">
        <v>15.0079465729</v>
      </c>
      <c r="BM111" s="47">
        <v>0.57458389942599997</v>
      </c>
      <c r="BN111" s="47">
        <v>2.5728489943400001</v>
      </c>
      <c r="BO111" s="47">
        <v>0.53903919235200004</v>
      </c>
      <c r="BP111" s="47">
        <v>1.9760510769699999</v>
      </c>
      <c r="BQ111" s="47">
        <v>1.30006664422</v>
      </c>
      <c r="BR111" s="47" t="s">
        <v>4103</v>
      </c>
      <c r="BS111" s="47">
        <v>13.7013662092</v>
      </c>
      <c r="BT111" s="47">
        <v>31.191928612800002</v>
      </c>
      <c r="BU111" s="47">
        <v>6.29942834633</v>
      </c>
      <c r="BV111" s="47">
        <v>24.1455001438</v>
      </c>
      <c r="BW111" s="47">
        <v>0.74700012260699999</v>
      </c>
    </row>
    <row r="112" spans="1:75" ht="30.6" x14ac:dyDescent="0.3">
      <c r="A112" s="43" t="s">
        <v>4237</v>
      </c>
      <c r="B112" s="44" t="s">
        <v>4238</v>
      </c>
      <c r="C112" s="45">
        <f t="shared" si="2"/>
        <v>6.1403134895961541E-3</v>
      </c>
      <c r="D112" s="28">
        <v>4</v>
      </c>
      <c r="E112" s="46">
        <v>104</v>
      </c>
      <c r="F112" s="47">
        <v>0.63859260291800002</v>
      </c>
      <c r="G112" s="47">
        <v>0.209805324722</v>
      </c>
      <c r="H112" s="48">
        <f t="shared" si="3"/>
        <v>2.0173588915576922E-3</v>
      </c>
      <c r="I112" s="47"/>
      <c r="J112" s="47">
        <v>6.865915813E-3</v>
      </c>
      <c r="K112" s="47">
        <v>1.1512754897E-2</v>
      </c>
      <c r="L112" s="47">
        <v>0.10292024651999999</v>
      </c>
      <c r="M112" s="47">
        <v>6.4965238524000005E-2</v>
      </c>
      <c r="N112" s="47">
        <v>2.7486281519000001E-2</v>
      </c>
      <c r="O112" s="47">
        <v>3.7478957004000002E-2</v>
      </c>
      <c r="P112" s="47">
        <v>9.6340204829999995E-3</v>
      </c>
      <c r="Q112" s="47">
        <v>1.3907148486E-2</v>
      </c>
      <c r="R112" s="47">
        <v>3.4332790139000001E-2</v>
      </c>
      <c r="S112" s="47">
        <v>2.1501400569999999E-2</v>
      </c>
      <c r="T112" s="47">
        <v>8.3972777739999994E-3</v>
      </c>
      <c r="U112" s="47">
        <v>4.434111795E-3</v>
      </c>
      <c r="V112" s="47">
        <v>2.1875127937999998E-2</v>
      </c>
      <c r="W112" s="47">
        <v>2.7755801619999999E-3</v>
      </c>
      <c r="X112" s="47">
        <v>1.1408597697000001E-2</v>
      </c>
      <c r="Y112" s="47">
        <v>6.3001575780000001E-3</v>
      </c>
      <c r="Z112" s="47">
        <v>1.1350006029999999E-3</v>
      </c>
      <c r="AA112" s="47">
        <v>1.9665504330000001E-3</v>
      </c>
      <c r="AB112" s="47">
        <v>2.0068890830000001E-3</v>
      </c>
      <c r="AC112" s="47">
        <v>8.3086262900000001E-4</v>
      </c>
      <c r="AD112" s="47">
        <v>8.9812818999999994E-5</v>
      </c>
      <c r="AE112" s="47">
        <v>1.564061598E-3</v>
      </c>
      <c r="AF112" s="47">
        <v>4.0407150099999999E-4</v>
      </c>
      <c r="AG112" s="47">
        <v>1.66832528E-3</v>
      </c>
      <c r="AH112" s="47">
        <v>6.68309261E-4</v>
      </c>
      <c r="AI112" s="47">
        <v>2.4655069910000001E-3</v>
      </c>
      <c r="AJ112" s="47">
        <v>3.8097848358000001E-2</v>
      </c>
      <c r="AK112" s="47">
        <v>3.3905144165999997E-2</v>
      </c>
      <c r="AL112" s="47">
        <v>3.7097561999999998E-5</v>
      </c>
      <c r="AM112" s="47">
        <v>7.5488641950000003E-3</v>
      </c>
      <c r="AN112" s="47">
        <v>2.6319182407999998E-2</v>
      </c>
      <c r="AO112" s="47" t="s">
        <v>4103</v>
      </c>
      <c r="AP112" s="47">
        <v>1.2544172999999999E-4</v>
      </c>
      <c r="AQ112" s="47">
        <v>4.0483249190000001E-3</v>
      </c>
      <c r="AR112" s="47" t="s">
        <v>4103</v>
      </c>
      <c r="AS112" s="47">
        <v>1.8937543000000001E-5</v>
      </c>
      <c r="AT112" s="47">
        <v>4.003311826E-3</v>
      </c>
      <c r="AU112" s="47">
        <v>1.6974632410000001E-3</v>
      </c>
      <c r="AV112" s="47">
        <v>1.01277302E-4</v>
      </c>
      <c r="AW112" s="47" t="s">
        <v>4103</v>
      </c>
      <c r="AX112" s="47" t="s">
        <v>4103</v>
      </c>
      <c r="AY112" s="47" t="s">
        <v>4103</v>
      </c>
      <c r="AZ112" s="47">
        <v>1.5961859379999999E-3</v>
      </c>
      <c r="BA112" s="47">
        <v>1.2747189955E-2</v>
      </c>
      <c r="BB112" s="47">
        <v>9.0131824200000003E-4</v>
      </c>
      <c r="BC112" s="47">
        <v>6.3950003999999993E-5</v>
      </c>
      <c r="BD112" s="47">
        <v>3.7837043699999999E-4</v>
      </c>
      <c r="BE112" s="47">
        <v>5.385049708E-3</v>
      </c>
      <c r="BF112" s="47">
        <v>3.9526418999999999E-4</v>
      </c>
      <c r="BG112" s="47">
        <v>5.6232373739999999E-3</v>
      </c>
      <c r="BH112" s="47" t="s">
        <v>4103</v>
      </c>
      <c r="BI112" s="47">
        <v>6.98910778E-4</v>
      </c>
      <c r="BJ112" s="47">
        <v>4.7830451516000003E-2</v>
      </c>
      <c r="BK112" s="47">
        <v>3.1216514391000001E-2</v>
      </c>
      <c r="BL112" s="47">
        <v>2.1087264839999998E-3</v>
      </c>
      <c r="BM112" s="47">
        <v>1.1655364160000001E-3</v>
      </c>
      <c r="BN112" s="47">
        <v>2.6716355569999998E-3</v>
      </c>
      <c r="BO112" s="47">
        <v>1.433874791E-3</v>
      </c>
      <c r="BP112" s="47">
        <v>6.8817599819999999E-3</v>
      </c>
      <c r="BQ112" s="47">
        <v>2.2811310960000001E-3</v>
      </c>
      <c r="BR112" s="47">
        <v>7.0000014339999996E-3</v>
      </c>
      <c r="BS112" s="47">
        <v>7.6738486310000001E-3</v>
      </c>
      <c r="BT112" s="47">
        <v>1.6613937124999999E-2</v>
      </c>
      <c r="BU112" s="47">
        <v>1.1732064663999999E-2</v>
      </c>
      <c r="BV112" s="47">
        <v>4.8818724599999997E-3</v>
      </c>
      <c r="BW112" s="47" t="s">
        <v>4103</v>
      </c>
    </row>
    <row r="113" spans="1:75" x14ac:dyDescent="0.3">
      <c r="A113" s="43" t="s">
        <v>2611</v>
      </c>
      <c r="B113" s="44" t="s">
        <v>4239</v>
      </c>
      <c r="C113" s="45">
        <f t="shared" si="2"/>
        <v>6.6969743884420412E-3</v>
      </c>
      <c r="D113" s="28">
        <v>2</v>
      </c>
      <c r="E113" s="46">
        <v>2959</v>
      </c>
      <c r="F113" s="47">
        <v>19.8163472154</v>
      </c>
      <c r="G113" s="47">
        <v>8.1447716704699999</v>
      </c>
      <c r="H113" s="48">
        <f t="shared" si="3"/>
        <v>2.7525419636600201E-3</v>
      </c>
      <c r="I113" s="47"/>
      <c r="J113" s="47">
        <v>0.11385207978299999</v>
      </c>
      <c r="K113" s="47">
        <v>0.15311161478499999</v>
      </c>
      <c r="L113" s="47">
        <v>4.1747955938699999</v>
      </c>
      <c r="M113" s="47">
        <v>3.38493771567</v>
      </c>
      <c r="N113" s="47">
        <v>0.36383704754000001</v>
      </c>
      <c r="O113" s="47">
        <v>3.0211006681299999</v>
      </c>
      <c r="P113" s="47">
        <v>0.160295113593</v>
      </c>
      <c r="Q113" s="47">
        <v>0.15777955276399999</v>
      </c>
      <c r="R113" s="47">
        <v>0.37873029762400001</v>
      </c>
      <c r="S113" s="47">
        <v>0.228825316311</v>
      </c>
      <c r="T113" s="47">
        <v>8.4410202088E-2</v>
      </c>
      <c r="U113" s="47">
        <v>6.5494779224999994E-2</v>
      </c>
      <c r="V113" s="47">
        <v>1.5577353900799999</v>
      </c>
      <c r="W113" s="47">
        <v>0.18665481191899999</v>
      </c>
      <c r="X113" s="47">
        <v>1.1106664812</v>
      </c>
      <c r="Y113" s="47">
        <v>0.456514159443</v>
      </c>
      <c r="Z113" s="47">
        <v>0.28990038063000001</v>
      </c>
      <c r="AA113" s="47">
        <v>0.16435646537099999</v>
      </c>
      <c r="AB113" s="47">
        <v>0.199895475755</v>
      </c>
      <c r="AC113" s="47">
        <v>1.6340793047E-2</v>
      </c>
      <c r="AD113" s="47">
        <v>5.6461676479999997E-3</v>
      </c>
      <c r="AE113" s="47">
        <v>6.9987772658000005E-2</v>
      </c>
      <c r="AF113" s="47">
        <v>1.1965409636000001E-2</v>
      </c>
      <c r="AG113" s="47">
        <v>4.4150108709999997E-2</v>
      </c>
      <c r="AH113" s="47">
        <v>4.7901530684999999E-2</v>
      </c>
      <c r="AI113" s="47">
        <v>6.4422314576999998E-2</v>
      </c>
      <c r="AJ113" s="47">
        <v>0.39003917338400002</v>
      </c>
      <c r="AK113" s="47">
        <v>0.32396523691500001</v>
      </c>
      <c r="AL113" s="47">
        <v>2.6430430100000003E-4</v>
      </c>
      <c r="AM113" s="47">
        <v>9.5655424869999991E-3</v>
      </c>
      <c r="AN113" s="47">
        <v>0.31413539012699998</v>
      </c>
      <c r="AO113" s="47" t="s">
        <v>4103</v>
      </c>
      <c r="AP113" s="47">
        <v>1.1074875919999999E-3</v>
      </c>
      <c r="AQ113" s="47">
        <v>6.4429969675999996E-2</v>
      </c>
      <c r="AR113" s="47" t="s">
        <v>4103</v>
      </c>
      <c r="AS113" s="47">
        <v>5.3647920100000003E-4</v>
      </c>
      <c r="AT113" s="47">
        <v>1.0834769328E-2</v>
      </c>
      <c r="AU113" s="47">
        <v>1.3628206384000001E-2</v>
      </c>
      <c r="AV113" s="47">
        <v>2.0566477819999999E-3</v>
      </c>
      <c r="AW113" s="47" t="s">
        <v>4103</v>
      </c>
      <c r="AX113" s="47" t="s">
        <v>4103</v>
      </c>
      <c r="AY113" s="47" t="s">
        <v>4103</v>
      </c>
      <c r="AZ113" s="47">
        <v>1.1571558601999999E-2</v>
      </c>
      <c r="BA113" s="47">
        <v>0.30411733917700001</v>
      </c>
      <c r="BB113" s="47">
        <v>6.5980364639999997E-3</v>
      </c>
      <c r="BC113" s="47">
        <v>3.5809896219999998E-3</v>
      </c>
      <c r="BD113" s="47">
        <v>1.4950230603999999E-2</v>
      </c>
      <c r="BE113" s="47">
        <v>0.125135835931</v>
      </c>
      <c r="BF113" s="47">
        <v>2.6646765679999998E-3</v>
      </c>
      <c r="BG113" s="47">
        <v>0.15118756998899999</v>
      </c>
      <c r="BH113" s="47" t="s">
        <v>4103</v>
      </c>
      <c r="BI113" s="47">
        <v>1.0077438362E-2</v>
      </c>
      <c r="BJ113" s="47">
        <v>2.3521098601400001</v>
      </c>
      <c r="BK113" s="47">
        <v>1.2733244772900001</v>
      </c>
      <c r="BL113" s="47">
        <v>0.61564687705999999</v>
      </c>
      <c r="BM113" s="47">
        <v>6.5780017191999995E-2</v>
      </c>
      <c r="BN113" s="47">
        <v>0.18329642875499999</v>
      </c>
      <c r="BO113" s="47">
        <v>8.2805207852000004E-2</v>
      </c>
      <c r="BP113" s="47">
        <v>0.120888494029</v>
      </c>
      <c r="BQ113" s="47">
        <v>7.1987574967000006E-2</v>
      </c>
      <c r="BR113" s="47" t="s">
        <v>4103</v>
      </c>
      <c r="BS113" s="47">
        <v>0.13291987743100001</v>
      </c>
      <c r="BT113" s="47">
        <v>1.07878538285</v>
      </c>
      <c r="BU113" s="47">
        <v>0.83645625835699999</v>
      </c>
      <c r="BV113" s="47">
        <v>0.24232912449300001</v>
      </c>
      <c r="BW113" s="47" t="s">
        <v>4103</v>
      </c>
    </row>
    <row r="114" spans="1:75" x14ac:dyDescent="0.3">
      <c r="A114" s="43" t="s">
        <v>2614</v>
      </c>
      <c r="B114" s="44" t="s">
        <v>4240</v>
      </c>
      <c r="C114" s="45">
        <f t="shared" si="2"/>
        <v>1.0243389352348243E-2</v>
      </c>
      <c r="D114" s="28">
        <v>2</v>
      </c>
      <c r="E114" s="46">
        <v>626</v>
      </c>
      <c r="F114" s="47">
        <v>6.4123617345700001</v>
      </c>
      <c r="G114" s="47">
        <v>3.7462536609299999</v>
      </c>
      <c r="H114" s="48">
        <f t="shared" si="3"/>
        <v>5.9844307682587854E-3</v>
      </c>
      <c r="I114" s="47"/>
      <c r="J114" s="47">
        <v>1.2400715265000001E-2</v>
      </c>
      <c r="K114" s="47">
        <v>2.6242245787000001E-2</v>
      </c>
      <c r="L114" s="47">
        <v>1.53282344767</v>
      </c>
      <c r="M114" s="47">
        <v>1.7280118391899999</v>
      </c>
      <c r="N114" s="47">
        <v>0.32101993392599998</v>
      </c>
      <c r="O114" s="47">
        <v>1.40699190526</v>
      </c>
      <c r="P114" s="47">
        <v>0.22472688064599999</v>
      </c>
      <c r="Q114" s="47">
        <v>0.222048532376</v>
      </c>
      <c r="R114" s="47">
        <v>0.21156625583700001</v>
      </c>
      <c r="S114" s="47">
        <v>0.18310764118600001</v>
      </c>
      <c r="T114" s="47">
        <v>1.8076157336000001E-2</v>
      </c>
      <c r="U114" s="47">
        <v>1.0382457314999999E-2</v>
      </c>
      <c r="V114" s="47">
        <v>0.12371760498499999</v>
      </c>
      <c r="W114" s="47">
        <v>1.4665133505E-2</v>
      </c>
      <c r="X114" s="47">
        <v>3.6674369892E-2</v>
      </c>
      <c r="Y114" s="47">
        <v>9.1220558059999998E-3</v>
      </c>
      <c r="Z114" s="47">
        <v>1.1177161487999999E-2</v>
      </c>
      <c r="AA114" s="47">
        <v>9.1164029779999996E-3</v>
      </c>
      <c r="AB114" s="47">
        <v>7.2587496209999998E-3</v>
      </c>
      <c r="AC114" s="47">
        <v>8.9080170999999997E-4</v>
      </c>
      <c r="AD114" s="47">
        <v>2.4013445799999999E-4</v>
      </c>
      <c r="AE114" s="47">
        <v>1.4648168351E-2</v>
      </c>
      <c r="AF114" s="47">
        <v>2.1977874889999999E-3</v>
      </c>
      <c r="AG114" s="47">
        <v>7.8823763129999991E-3</v>
      </c>
      <c r="AH114" s="47">
        <v>9.3375638139999995E-3</v>
      </c>
      <c r="AI114" s="47">
        <v>3.7181269453000002E-2</v>
      </c>
      <c r="AJ114" s="47">
        <v>0.105943454673</v>
      </c>
      <c r="AK114" s="47">
        <v>0.100840378764</v>
      </c>
      <c r="AL114" s="47">
        <v>1.67442757E-4</v>
      </c>
      <c r="AM114" s="47">
        <v>2.2667810818000001E-2</v>
      </c>
      <c r="AN114" s="47">
        <v>7.8005125189999996E-2</v>
      </c>
      <c r="AO114" s="47" t="s">
        <v>4103</v>
      </c>
      <c r="AP114" s="47">
        <v>1.70996094E-4</v>
      </c>
      <c r="AQ114" s="47">
        <v>4.9112793319999997E-3</v>
      </c>
      <c r="AR114" s="47" t="s">
        <v>4103</v>
      </c>
      <c r="AS114" s="47">
        <v>2.0800482999999999E-5</v>
      </c>
      <c r="AT114" s="47">
        <v>7.9806052000000005E-4</v>
      </c>
      <c r="AU114" s="47">
        <v>3.2114929659999999E-3</v>
      </c>
      <c r="AV114" s="47">
        <v>1.501503844E-3</v>
      </c>
      <c r="AW114" s="47" t="s">
        <v>4103</v>
      </c>
      <c r="AX114" s="47" t="s">
        <v>4103</v>
      </c>
      <c r="AY114" s="47" t="s">
        <v>4103</v>
      </c>
      <c r="AZ114" s="47">
        <v>1.709989122E-3</v>
      </c>
      <c r="BA114" s="47">
        <v>4.9219945380000003E-3</v>
      </c>
      <c r="BB114" s="47">
        <v>9.7130837999999999E-5</v>
      </c>
      <c r="BC114" s="47">
        <v>9.9562190000000006E-5</v>
      </c>
      <c r="BD114" s="47">
        <v>1.0641416699999999E-3</v>
      </c>
      <c r="BE114" s="47">
        <v>1.908065974E-3</v>
      </c>
      <c r="BF114" s="47">
        <v>1.96877123E-4</v>
      </c>
      <c r="BG114" s="47">
        <v>1.5562167440000001E-3</v>
      </c>
      <c r="BH114" s="47" t="s">
        <v>4103</v>
      </c>
      <c r="BI114" s="47">
        <v>2.0295530520000001E-3</v>
      </c>
      <c r="BJ114" s="47">
        <v>0.24233212661100001</v>
      </c>
      <c r="BK114" s="47">
        <v>0.15701790724</v>
      </c>
      <c r="BL114" s="47">
        <v>6.4757096331000005E-2</v>
      </c>
      <c r="BM114" s="47">
        <v>4.5299257169999999E-3</v>
      </c>
      <c r="BN114" s="47">
        <v>2.0660676119999999E-2</v>
      </c>
      <c r="BO114" s="47">
        <v>7.6402346040000003E-3</v>
      </c>
      <c r="BP114" s="47">
        <v>5.2478991650000001E-3</v>
      </c>
      <c r="BQ114" s="47">
        <v>1.5590926025E-2</v>
      </c>
      <c r="BR114" s="47" t="s">
        <v>4103</v>
      </c>
      <c r="BS114" s="47">
        <v>3.8591149278000003E-2</v>
      </c>
      <c r="BT114" s="47">
        <v>8.531421937E-2</v>
      </c>
      <c r="BU114" s="47">
        <v>6.8867883116000006E-2</v>
      </c>
      <c r="BV114" s="47">
        <v>1.6446336254E-2</v>
      </c>
      <c r="BW114" s="47" t="s">
        <v>4103</v>
      </c>
    </row>
    <row r="115" spans="1:75" x14ac:dyDescent="0.3">
      <c r="A115" s="43" t="s">
        <v>2617</v>
      </c>
      <c r="B115" s="44" t="s">
        <v>4241</v>
      </c>
      <c r="C115" s="45">
        <f t="shared" si="2"/>
        <v>5.6573487812263653E-3</v>
      </c>
      <c r="D115" s="28">
        <v>4</v>
      </c>
      <c r="E115" s="46">
        <v>34378</v>
      </c>
      <c r="F115" s="47">
        <v>194.488336401</v>
      </c>
      <c r="G115" s="47">
        <v>66.997765021000006</v>
      </c>
      <c r="H115" s="48">
        <f t="shared" si="3"/>
        <v>1.9488558095584387E-3</v>
      </c>
      <c r="I115" s="47"/>
      <c r="J115" s="47">
        <v>0.83672272419899996</v>
      </c>
      <c r="K115" s="47">
        <v>3.2422605036699998</v>
      </c>
      <c r="L115" s="47">
        <v>34.438392603099999</v>
      </c>
      <c r="M115" s="47">
        <v>21.5129710583</v>
      </c>
      <c r="N115" s="47">
        <v>13.3938673658</v>
      </c>
      <c r="O115" s="47">
        <v>8.1191036924300004</v>
      </c>
      <c r="P115" s="47">
        <v>2.06771487437</v>
      </c>
      <c r="Q115" s="47">
        <v>4.8997032573699997</v>
      </c>
      <c r="R115" s="47">
        <v>6.6693242231400003</v>
      </c>
      <c r="S115" s="47">
        <v>2.90388460009</v>
      </c>
      <c r="T115" s="47">
        <v>2.7617707389000001</v>
      </c>
      <c r="U115" s="47">
        <v>1.0036688841400001</v>
      </c>
      <c r="V115" s="47">
        <v>6.8217916071599998</v>
      </c>
      <c r="W115" s="47">
        <v>0.40041251447800003</v>
      </c>
      <c r="X115" s="47">
        <v>4.1469781044799996</v>
      </c>
      <c r="Y115" s="47">
        <v>1.0800744515</v>
      </c>
      <c r="Z115" s="47">
        <v>1.96202951441</v>
      </c>
      <c r="AA115" s="47">
        <v>0.21241244524700001</v>
      </c>
      <c r="AB115" s="47">
        <v>0.89246169332299996</v>
      </c>
      <c r="AC115" s="47">
        <v>0.112074576735</v>
      </c>
      <c r="AD115" s="47">
        <v>0.14578506950699999</v>
      </c>
      <c r="AE115" s="47">
        <v>0.582894165277</v>
      </c>
      <c r="AF115" s="47">
        <v>0.154934193626</v>
      </c>
      <c r="AG115" s="47">
        <v>0.31832965712200001</v>
      </c>
      <c r="AH115" s="47">
        <v>0.30495292962199999</v>
      </c>
      <c r="AI115" s="47">
        <v>0.65543039631800004</v>
      </c>
      <c r="AJ115" s="47">
        <v>7.2441348439500004</v>
      </c>
      <c r="AK115" s="47">
        <v>6.1816415068400001</v>
      </c>
      <c r="AL115" s="47">
        <v>4.2615204669999998E-3</v>
      </c>
      <c r="AM115" s="47">
        <v>1.5816548534199999</v>
      </c>
      <c r="AN115" s="47">
        <v>4.5957251329500002</v>
      </c>
      <c r="AO115" s="47" t="s">
        <v>4103</v>
      </c>
      <c r="AP115" s="47">
        <v>2.4532586246999999E-2</v>
      </c>
      <c r="AQ115" s="47">
        <v>1.0129746912399999</v>
      </c>
      <c r="AR115" s="47" t="s">
        <v>4103</v>
      </c>
      <c r="AS115" s="47">
        <v>2.4986059620999999E-2</v>
      </c>
      <c r="AT115" s="47">
        <v>0.42865256004899999</v>
      </c>
      <c r="AU115" s="47">
        <v>0.21425046765799999</v>
      </c>
      <c r="AV115" s="47">
        <v>3.9229146481000003E-2</v>
      </c>
      <c r="AW115" s="47" t="s">
        <v>4103</v>
      </c>
      <c r="AX115" s="47" t="s">
        <v>4103</v>
      </c>
      <c r="AY115" s="47" t="s">
        <v>4103</v>
      </c>
      <c r="AZ115" s="47">
        <v>0.17502132117700001</v>
      </c>
      <c r="BA115" s="47">
        <v>3.13916842213</v>
      </c>
      <c r="BB115" s="47">
        <v>0.24359736110800001</v>
      </c>
      <c r="BC115" s="47">
        <v>4.7752362780000002E-3</v>
      </c>
      <c r="BD115" s="47">
        <v>0.108369928792</v>
      </c>
      <c r="BE115" s="47">
        <v>1.1974811705899999</v>
      </c>
      <c r="BF115" s="47">
        <v>4.4644398889E-2</v>
      </c>
      <c r="BG115" s="47">
        <v>1.5403003264799999</v>
      </c>
      <c r="BH115" s="47" t="s">
        <v>4103</v>
      </c>
      <c r="BI115" s="47">
        <v>1.9688857022999998E-2</v>
      </c>
      <c r="BJ115" s="47">
        <v>13.2864013199</v>
      </c>
      <c r="BK115" s="47">
        <v>11.082322376700001</v>
      </c>
      <c r="BL115" s="47">
        <v>6.3847226582000003</v>
      </c>
      <c r="BM115" s="47">
        <v>0.23241161077200001</v>
      </c>
      <c r="BN115" s="47">
        <v>0.935587483188</v>
      </c>
      <c r="BO115" s="47">
        <v>0.295123168652</v>
      </c>
      <c r="BP115" s="47">
        <v>0.63035841915799995</v>
      </c>
      <c r="BQ115" s="47">
        <v>0.74061778037299997</v>
      </c>
      <c r="BR115" s="47" t="s">
        <v>4103</v>
      </c>
      <c r="BS115" s="47">
        <v>1.86350125634</v>
      </c>
      <c r="BT115" s="47">
        <v>2.2040789432299999</v>
      </c>
      <c r="BU115" s="47">
        <v>1.6443851376800001</v>
      </c>
      <c r="BV115" s="47">
        <v>0.55969380555299997</v>
      </c>
      <c r="BW115" s="47" t="s">
        <v>4103</v>
      </c>
    </row>
    <row r="116" spans="1:75" ht="20.399999999999999" x14ac:dyDescent="0.3">
      <c r="A116" s="43" t="s">
        <v>2639</v>
      </c>
      <c r="B116" s="44" t="s">
        <v>4242</v>
      </c>
      <c r="C116" s="45">
        <f t="shared" si="2"/>
        <v>1.0261389873579239E-2</v>
      </c>
      <c r="D116" s="28">
        <v>5</v>
      </c>
      <c r="E116" s="46">
        <v>27978</v>
      </c>
      <c r="F116" s="47">
        <v>287.09316588299998</v>
      </c>
      <c r="G116" s="47">
        <v>32.763445731700003</v>
      </c>
      <c r="H116" s="48">
        <f t="shared" si="3"/>
        <v>1.1710431671920795E-3</v>
      </c>
      <c r="I116" s="47"/>
      <c r="J116" s="47">
        <v>0.62535587906800005</v>
      </c>
      <c r="K116" s="47">
        <v>3.7864236058</v>
      </c>
      <c r="L116" s="47">
        <v>9.3844361566100005</v>
      </c>
      <c r="M116" s="47">
        <v>13.2213303466</v>
      </c>
      <c r="N116" s="47">
        <v>5.4539723351399996</v>
      </c>
      <c r="O116" s="47">
        <v>7.7673580114499998</v>
      </c>
      <c r="P116" s="47">
        <v>0.90864085636000003</v>
      </c>
      <c r="Q116" s="47">
        <v>4.83725888723</v>
      </c>
      <c r="R116" s="47">
        <v>3.9183816404599998</v>
      </c>
      <c r="S116" s="47">
        <v>2.20044974699</v>
      </c>
      <c r="T116" s="47">
        <v>1.4853706846200001</v>
      </c>
      <c r="U116" s="47">
        <v>0.232561208848</v>
      </c>
      <c r="V116" s="47">
        <v>7.1531128755499997</v>
      </c>
      <c r="W116" s="47">
        <v>1.08685131979</v>
      </c>
      <c r="X116" s="47">
        <v>2.2870242544999999</v>
      </c>
      <c r="Y116" s="47">
        <v>0.62399211161199997</v>
      </c>
      <c r="Z116" s="47">
        <v>0.59243122671899995</v>
      </c>
      <c r="AA116" s="47">
        <v>0.60053661847100004</v>
      </c>
      <c r="AB116" s="47">
        <v>0.47006429769300001</v>
      </c>
      <c r="AC116" s="47">
        <v>0.32843624734900001</v>
      </c>
      <c r="AD116" s="47">
        <v>0.30346889471999999</v>
      </c>
      <c r="AE116" s="47">
        <v>1.8961442050899999</v>
      </c>
      <c r="AF116" s="47">
        <v>0.185291125536</v>
      </c>
      <c r="AG116" s="47">
        <v>0.30508043086499997</v>
      </c>
      <c r="AH116" s="47">
        <v>9.3519859344000006E-2</v>
      </c>
      <c r="AI116" s="47">
        <v>0.66729653835299996</v>
      </c>
      <c r="AJ116" s="47">
        <v>2.5105416096400002</v>
      </c>
      <c r="AK116" s="47">
        <v>1.59760738922</v>
      </c>
      <c r="AL116" s="47">
        <v>9.631512872E-3</v>
      </c>
      <c r="AM116" s="47">
        <v>0.46342636432200002</v>
      </c>
      <c r="AN116" s="47">
        <v>1.12454951203</v>
      </c>
      <c r="AO116" s="47" t="s">
        <v>4103</v>
      </c>
      <c r="AP116" s="47">
        <v>1.6592920354999999E-2</v>
      </c>
      <c r="AQ116" s="47">
        <v>0.76022979550199998</v>
      </c>
      <c r="AR116" s="47" t="s">
        <v>4103</v>
      </c>
      <c r="AS116" s="47">
        <v>0.13611150455500001</v>
      </c>
      <c r="AT116" s="47">
        <v>1.1864225153600001</v>
      </c>
      <c r="AU116" s="47">
        <v>0.19767346669700001</v>
      </c>
      <c r="AV116" s="47">
        <v>4.5922524467E-2</v>
      </c>
      <c r="AW116" s="47" t="s">
        <v>4103</v>
      </c>
      <c r="AX116" s="47" t="s">
        <v>4103</v>
      </c>
      <c r="AY116" s="47" t="s">
        <v>4103</v>
      </c>
      <c r="AZ116" s="47">
        <v>0.15175094222999999</v>
      </c>
      <c r="BA116" s="47">
        <v>6.39359640189</v>
      </c>
      <c r="BB116" s="47">
        <v>1.6706172130500001</v>
      </c>
      <c r="BC116" s="47">
        <v>5.9965430299999999E-3</v>
      </c>
      <c r="BD116" s="47">
        <v>0.24405057029400001</v>
      </c>
      <c r="BE116" s="47">
        <v>2.4838016521499999</v>
      </c>
      <c r="BF116" s="47">
        <v>0.32573829283700001</v>
      </c>
      <c r="BG116" s="47">
        <v>1.6633921305299999</v>
      </c>
      <c r="BH116" s="47" t="s">
        <v>4103</v>
      </c>
      <c r="BI116" s="47">
        <v>0.19985792592900001</v>
      </c>
      <c r="BJ116" s="47">
        <v>26.170915471800001</v>
      </c>
      <c r="BK116" s="47">
        <v>23.004390796300001</v>
      </c>
      <c r="BL116" s="47">
        <v>9.2559786193699995</v>
      </c>
      <c r="BM116" s="47">
        <v>0.93531257142799995</v>
      </c>
      <c r="BN116" s="47">
        <v>2.1675171083300002</v>
      </c>
      <c r="BO116" s="47">
        <v>2.14164415183</v>
      </c>
      <c r="BP116" s="47">
        <v>2.6224759355099998</v>
      </c>
      <c r="BQ116" s="47">
        <v>1.42829511751</v>
      </c>
      <c r="BR116" s="47">
        <v>8.6000033557000005E-2</v>
      </c>
      <c r="BS116" s="47">
        <v>4.3671672588200003</v>
      </c>
      <c r="BT116" s="47">
        <v>3.1665246754099998</v>
      </c>
      <c r="BU116" s="47">
        <v>2.3407046680499999</v>
      </c>
      <c r="BV116" s="47">
        <v>0.82582000736899996</v>
      </c>
      <c r="BW116" s="47" t="s">
        <v>4103</v>
      </c>
    </row>
    <row r="117" spans="1:75" x14ac:dyDescent="0.3">
      <c r="A117" s="43" t="s">
        <v>2650</v>
      </c>
      <c r="B117" s="44" t="s">
        <v>4243</v>
      </c>
      <c r="C117" s="45">
        <f t="shared" si="2"/>
        <v>8.1022046718370235E-3</v>
      </c>
      <c r="D117" s="28">
        <v>4</v>
      </c>
      <c r="E117" s="46">
        <v>53897</v>
      </c>
      <c r="F117" s="47">
        <v>436.68452519800002</v>
      </c>
      <c r="G117" s="47">
        <v>114.96236544200001</v>
      </c>
      <c r="H117" s="48">
        <f t="shared" si="3"/>
        <v>2.133001195650964E-3</v>
      </c>
      <c r="I117" s="47"/>
      <c r="J117" s="47">
        <v>2.5378340916000002</v>
      </c>
      <c r="K117" s="47">
        <v>10.2021716938</v>
      </c>
      <c r="L117" s="47">
        <v>30.294983666699999</v>
      </c>
      <c r="M117" s="47">
        <v>60.755396899499999</v>
      </c>
      <c r="N117" s="47">
        <v>22.152452787400001</v>
      </c>
      <c r="O117" s="47">
        <v>38.602944112199999</v>
      </c>
      <c r="P117" s="47">
        <v>3.7935517994999999</v>
      </c>
      <c r="Q117" s="47">
        <v>7.3784272904400003</v>
      </c>
      <c r="R117" s="47">
        <v>36.860588305999997</v>
      </c>
      <c r="S117" s="47">
        <v>22.621645947000001</v>
      </c>
      <c r="T117" s="47">
        <v>12.627657150699999</v>
      </c>
      <c r="U117" s="47">
        <v>1.61128520824</v>
      </c>
      <c r="V117" s="47">
        <v>31.418040039299999</v>
      </c>
      <c r="W117" s="47">
        <v>2.8246826591500001</v>
      </c>
      <c r="X117" s="47">
        <v>22.841894588300001</v>
      </c>
      <c r="Y117" s="47">
        <v>9.8047984696100006</v>
      </c>
      <c r="Z117" s="47">
        <v>3.9202799508199999</v>
      </c>
      <c r="AA117" s="47">
        <v>5.9155562186199999</v>
      </c>
      <c r="AB117" s="47">
        <v>3.2012599492399998</v>
      </c>
      <c r="AC117" s="47">
        <v>0.52745053625100002</v>
      </c>
      <c r="AD117" s="47">
        <v>0.28321705295100003</v>
      </c>
      <c r="AE117" s="47">
        <v>1.4721605587</v>
      </c>
      <c r="AF117" s="47">
        <v>0.22781553259500001</v>
      </c>
      <c r="AG117" s="47">
        <v>0.88036397314100001</v>
      </c>
      <c r="AH117" s="47">
        <v>0.75713858491200003</v>
      </c>
      <c r="AI117" s="47">
        <v>1.60331655335</v>
      </c>
      <c r="AJ117" s="47">
        <v>14.9964146067</v>
      </c>
      <c r="AK117" s="47">
        <v>10.941852926999999</v>
      </c>
      <c r="AL117" s="47">
        <v>2.0886418367E-2</v>
      </c>
      <c r="AM117" s="47">
        <v>3.6359262965500001</v>
      </c>
      <c r="AN117" s="47">
        <v>7.2850402120300002</v>
      </c>
      <c r="AO117" s="47" t="s">
        <v>4103</v>
      </c>
      <c r="AP117" s="47">
        <v>0.138518772066</v>
      </c>
      <c r="AQ117" s="47">
        <v>3.89358255402</v>
      </c>
      <c r="AR117" s="47" t="s">
        <v>4103</v>
      </c>
      <c r="AS117" s="47">
        <v>2.2460353613E-2</v>
      </c>
      <c r="AT117" s="47">
        <v>0.84219388341400003</v>
      </c>
      <c r="AU117" s="47">
        <v>0.73206057250500001</v>
      </c>
      <c r="AV117" s="47">
        <v>0.112180767894</v>
      </c>
      <c r="AW117" s="47" t="s">
        <v>4103</v>
      </c>
      <c r="AX117" s="47" t="s">
        <v>4103</v>
      </c>
      <c r="AY117" s="47" t="s">
        <v>4103</v>
      </c>
      <c r="AZ117" s="47">
        <v>0.61987980461100001</v>
      </c>
      <c r="BA117" s="47">
        <v>5.7655783276200001</v>
      </c>
      <c r="BB117" s="47">
        <v>0.60496203905099999</v>
      </c>
      <c r="BC117" s="47">
        <v>3.6899367999999998E-3</v>
      </c>
      <c r="BD117" s="47">
        <v>0.17897798370099999</v>
      </c>
      <c r="BE117" s="47">
        <v>3.30229771076</v>
      </c>
      <c r="BF117" s="47">
        <v>0.119160751945</v>
      </c>
      <c r="BG117" s="47">
        <v>1.5564899053600001</v>
      </c>
      <c r="BH117" s="47" t="s">
        <v>4103</v>
      </c>
      <c r="BI117" s="47">
        <v>0.14110944689800001</v>
      </c>
      <c r="BJ117" s="47">
        <v>35.7318546467</v>
      </c>
      <c r="BK117" s="47">
        <v>30.932480120400001</v>
      </c>
      <c r="BL117" s="47">
        <v>10.5270086447</v>
      </c>
      <c r="BM117" s="47">
        <v>0.94698537273600003</v>
      </c>
      <c r="BN117" s="47">
        <v>7.7850472416300001</v>
      </c>
      <c r="BO117" s="47">
        <v>1.2566702408799999</v>
      </c>
      <c r="BP117" s="47">
        <v>2.8587903400100001</v>
      </c>
      <c r="BQ117" s="47">
        <v>1.37611813163</v>
      </c>
      <c r="BR117" s="47" t="s">
        <v>4103</v>
      </c>
      <c r="BS117" s="47">
        <v>6.1818601487700002</v>
      </c>
      <c r="BT117" s="47">
        <v>4.7993745263200003</v>
      </c>
      <c r="BU117" s="47">
        <v>2.32282303619</v>
      </c>
      <c r="BV117" s="47">
        <v>2.1195515054</v>
      </c>
      <c r="BW117" s="47">
        <v>0.35699998472599997</v>
      </c>
    </row>
    <row r="118" spans="1:75" x14ac:dyDescent="0.3">
      <c r="A118" s="43" t="s">
        <v>2667</v>
      </c>
      <c r="B118" s="44" t="s">
        <v>4244</v>
      </c>
      <c r="C118" s="45">
        <f t="shared" si="2"/>
        <v>6.7596115379422537E-3</v>
      </c>
      <c r="D118" s="28">
        <v>5</v>
      </c>
      <c r="E118" s="46">
        <v>2459</v>
      </c>
      <c r="F118" s="47">
        <v>16.621884771800001</v>
      </c>
      <c r="G118" s="47">
        <v>2.8903514367000001</v>
      </c>
      <c r="H118" s="48">
        <f t="shared" si="3"/>
        <v>1.1754174203741359E-3</v>
      </c>
      <c r="I118" s="47"/>
      <c r="J118" s="47">
        <v>5.3677025646E-2</v>
      </c>
      <c r="K118" s="47">
        <v>0.29407070489800002</v>
      </c>
      <c r="L118" s="47">
        <v>1.28129435819</v>
      </c>
      <c r="M118" s="47">
        <v>0.99622876647500003</v>
      </c>
      <c r="N118" s="47">
        <v>0.46417846507499999</v>
      </c>
      <c r="O118" s="47">
        <v>0.53205030139999998</v>
      </c>
      <c r="P118" s="47">
        <v>0.14273962508099999</v>
      </c>
      <c r="Q118" s="47">
        <v>0.122340956407</v>
      </c>
      <c r="R118" s="47">
        <v>0.70222102034199996</v>
      </c>
      <c r="S118" s="47">
        <v>0.474041382003</v>
      </c>
      <c r="T118" s="47">
        <v>0.183689673543</v>
      </c>
      <c r="U118" s="47">
        <v>4.4489964796000002E-2</v>
      </c>
      <c r="V118" s="47">
        <v>0.39563166340599998</v>
      </c>
      <c r="W118" s="47">
        <v>4.9745434913999999E-2</v>
      </c>
      <c r="X118" s="47">
        <v>0.13819097732399999</v>
      </c>
      <c r="Y118" s="47">
        <v>3.8166274144999998E-2</v>
      </c>
      <c r="Z118" s="47">
        <v>2.2838065537000001E-2</v>
      </c>
      <c r="AA118" s="47">
        <v>6.0711930281999997E-2</v>
      </c>
      <c r="AB118" s="47">
        <v>1.647470736E-2</v>
      </c>
      <c r="AC118" s="47">
        <v>1.1394345921E-2</v>
      </c>
      <c r="AD118" s="47">
        <v>1.5526165813E-2</v>
      </c>
      <c r="AE118" s="47">
        <v>5.7085145816000001E-2</v>
      </c>
      <c r="AF118" s="47">
        <v>3.6032292581999997E-2</v>
      </c>
      <c r="AG118" s="47">
        <v>2.7579134296999999E-2</v>
      </c>
      <c r="AH118" s="47">
        <v>9.3188995130000004E-3</v>
      </c>
      <c r="AI118" s="47">
        <v>5.0759267226E-2</v>
      </c>
      <c r="AJ118" s="47">
        <v>0.23242691370499999</v>
      </c>
      <c r="AK118" s="47">
        <v>0.19006019937099999</v>
      </c>
      <c r="AL118" s="47">
        <v>6.3168313899999995E-4</v>
      </c>
      <c r="AM118" s="47">
        <v>2.5654204320000001E-3</v>
      </c>
      <c r="AN118" s="47">
        <v>0.18686309579999999</v>
      </c>
      <c r="AO118" s="47" t="s">
        <v>4103</v>
      </c>
      <c r="AP118" s="47">
        <v>6.4456852199999996E-4</v>
      </c>
      <c r="AQ118" s="47">
        <v>3.9989305434999997E-2</v>
      </c>
      <c r="AR118" s="47" t="s">
        <v>4103</v>
      </c>
      <c r="AS118" s="47">
        <v>1.732840378E-3</v>
      </c>
      <c r="AT118" s="47">
        <v>6.2055804556000002E-2</v>
      </c>
      <c r="AU118" s="47">
        <v>1.8748275073999999E-2</v>
      </c>
      <c r="AV118" s="47">
        <v>9.5042817699999994E-3</v>
      </c>
      <c r="AW118" s="47" t="s">
        <v>4103</v>
      </c>
      <c r="AX118" s="47" t="s">
        <v>4103</v>
      </c>
      <c r="AY118" s="47" t="s">
        <v>4103</v>
      </c>
      <c r="AZ118" s="47">
        <v>9.2439933049999999E-3</v>
      </c>
      <c r="BA118" s="47">
        <v>0.296880513214</v>
      </c>
      <c r="BB118" s="47">
        <v>3.2358501881E-2</v>
      </c>
      <c r="BC118" s="47">
        <v>1.229951091E-3</v>
      </c>
      <c r="BD118" s="47">
        <v>2.3636236625000001E-2</v>
      </c>
      <c r="BE118" s="47">
        <v>9.0670214787000006E-2</v>
      </c>
      <c r="BF118" s="47">
        <v>1.5513139798E-2</v>
      </c>
      <c r="BG118" s="47">
        <v>0.13347246903099999</v>
      </c>
      <c r="BH118" s="47" t="s">
        <v>4103</v>
      </c>
      <c r="BI118" s="47">
        <v>2.3655772423000002E-2</v>
      </c>
      <c r="BJ118" s="47">
        <v>1.6285157513599999</v>
      </c>
      <c r="BK118" s="47">
        <v>1.0820804822600001</v>
      </c>
      <c r="BL118" s="47">
        <v>0.58132358180300003</v>
      </c>
      <c r="BM118" s="47">
        <v>4.9046979273000002E-2</v>
      </c>
      <c r="BN118" s="47">
        <v>3.5936114339E-2</v>
      </c>
      <c r="BO118" s="47">
        <v>8.2192224775999995E-2</v>
      </c>
      <c r="BP118" s="47">
        <v>0.106889378593</v>
      </c>
      <c r="BQ118" s="47">
        <v>8.5253382929999996E-2</v>
      </c>
      <c r="BR118" s="47" t="s">
        <v>4103</v>
      </c>
      <c r="BS118" s="47">
        <v>0.141438820548</v>
      </c>
      <c r="BT118" s="47">
        <v>0.54643526910100004</v>
      </c>
      <c r="BU118" s="47">
        <v>0.188043153569</v>
      </c>
      <c r="BV118" s="47">
        <v>0.35839211553200001</v>
      </c>
      <c r="BW118" s="47" t="s">
        <v>4103</v>
      </c>
    </row>
    <row r="119" spans="1:75" x14ac:dyDescent="0.3">
      <c r="A119" s="43" t="s">
        <v>2670</v>
      </c>
      <c r="B119" s="44" t="s">
        <v>4245</v>
      </c>
      <c r="C119" s="45">
        <f t="shared" si="2"/>
        <v>6.6142560134670684E-3</v>
      </c>
      <c r="D119" s="28">
        <v>4</v>
      </c>
      <c r="E119" s="46">
        <v>28514</v>
      </c>
      <c r="F119" s="47">
        <v>188.59889596799999</v>
      </c>
      <c r="G119" s="47">
        <v>51.827425370500002</v>
      </c>
      <c r="H119" s="48">
        <f t="shared" si="3"/>
        <v>1.8176132906817704E-3</v>
      </c>
      <c r="I119" s="47"/>
      <c r="J119" s="47">
        <v>1.86037671924</v>
      </c>
      <c r="K119" s="47">
        <v>2.9246463224200001</v>
      </c>
      <c r="L119" s="47">
        <v>30.559418577799999</v>
      </c>
      <c r="M119" s="47">
        <v>15.4501235887</v>
      </c>
      <c r="N119" s="47">
        <v>7.4065199973300002</v>
      </c>
      <c r="O119" s="47">
        <v>8.0436035913200001</v>
      </c>
      <c r="P119" s="47">
        <v>0.241147285026</v>
      </c>
      <c r="Q119" s="47">
        <v>0.79171287733600004</v>
      </c>
      <c r="R119" s="47">
        <v>23.2676801637</v>
      </c>
      <c r="S119" s="47">
        <v>19.2739848063</v>
      </c>
      <c r="T119" s="47">
        <v>3.3170460834500002</v>
      </c>
      <c r="U119" s="47">
        <v>0.676649273913</v>
      </c>
      <c r="V119" s="47">
        <v>9.8482340623900004</v>
      </c>
      <c r="W119" s="47">
        <v>1.68889383197</v>
      </c>
      <c r="X119" s="47">
        <v>4.8482795278299999</v>
      </c>
      <c r="Y119" s="47">
        <v>1.91997420073</v>
      </c>
      <c r="Z119" s="47">
        <v>0.92487322506199998</v>
      </c>
      <c r="AA119" s="47">
        <v>1.3467382811899999</v>
      </c>
      <c r="AB119" s="47">
        <v>0.65669382084100003</v>
      </c>
      <c r="AC119" s="47">
        <v>0.26074647581600002</v>
      </c>
      <c r="AD119" s="47">
        <v>0.21815061646700001</v>
      </c>
      <c r="AE119" s="47">
        <v>1.3407413401599999</v>
      </c>
      <c r="AF119" s="47">
        <v>0.15224002075199999</v>
      </c>
      <c r="AG119" s="47">
        <v>0.270965416372</v>
      </c>
      <c r="AH119" s="47">
        <v>0.36685724469999997</v>
      </c>
      <c r="AI119" s="47">
        <v>0.70135958832500001</v>
      </c>
      <c r="AJ119" s="47">
        <v>5.2772639456899997</v>
      </c>
      <c r="AK119" s="47">
        <v>4.3371838906600004</v>
      </c>
      <c r="AL119" s="47">
        <v>4.8099490276000002E-2</v>
      </c>
      <c r="AM119" s="47">
        <v>1.16470371342</v>
      </c>
      <c r="AN119" s="47">
        <v>3.1243806869599999</v>
      </c>
      <c r="AO119" s="47" t="s">
        <v>4103</v>
      </c>
      <c r="AP119" s="47">
        <v>8.9287607953000003E-2</v>
      </c>
      <c r="AQ119" s="47">
        <v>0.79360468338699997</v>
      </c>
      <c r="AR119" s="47" t="s">
        <v>4103</v>
      </c>
      <c r="AS119" s="47">
        <v>5.7187763691000003E-2</v>
      </c>
      <c r="AT119" s="47">
        <v>0.234802743521</v>
      </c>
      <c r="AU119" s="47">
        <v>7.7965732016000003E-2</v>
      </c>
      <c r="AV119" s="47">
        <v>4.0372839190000002E-2</v>
      </c>
      <c r="AW119" s="47" t="s">
        <v>4103</v>
      </c>
      <c r="AX119" s="47" t="s">
        <v>4103</v>
      </c>
      <c r="AY119" s="47" t="s">
        <v>4103</v>
      </c>
      <c r="AZ119" s="47">
        <v>3.7592892826E-2</v>
      </c>
      <c r="BA119" s="47">
        <v>2.2688480823499999</v>
      </c>
      <c r="BB119" s="47">
        <v>5.2740994397000002E-2</v>
      </c>
      <c r="BC119" s="47">
        <v>7.9022579590000003E-3</v>
      </c>
      <c r="BD119" s="47">
        <v>9.2499115830999998E-2</v>
      </c>
      <c r="BE119" s="47">
        <v>1.0769128610600001</v>
      </c>
      <c r="BF119" s="47">
        <v>8.4865964195000004E-2</v>
      </c>
      <c r="BG119" s="47">
        <v>0.95392688890400001</v>
      </c>
      <c r="BH119" s="47" t="s">
        <v>4103</v>
      </c>
      <c r="BI119" s="47">
        <v>6.2000329707E-2</v>
      </c>
      <c r="BJ119" s="47">
        <v>21.975157003700001</v>
      </c>
      <c r="BK119" s="47">
        <v>19.3332503311</v>
      </c>
      <c r="BL119" s="47">
        <v>4.9207798297399998</v>
      </c>
      <c r="BM119" s="47">
        <v>0.18481456138999999</v>
      </c>
      <c r="BN119" s="47">
        <v>1.58550623567</v>
      </c>
      <c r="BO119" s="47">
        <v>0.87551873283500004</v>
      </c>
      <c r="BP119" s="47">
        <v>0.36053210220100002</v>
      </c>
      <c r="BQ119" s="47">
        <v>0.42636588672300002</v>
      </c>
      <c r="BR119" s="47">
        <v>9.0529990596799994</v>
      </c>
      <c r="BS119" s="47">
        <v>1.9267339229</v>
      </c>
      <c r="BT119" s="47">
        <v>2.6419066725899998</v>
      </c>
      <c r="BU119" s="47">
        <v>1.7091768064499999</v>
      </c>
      <c r="BV119" s="47">
        <v>0.932729866139</v>
      </c>
      <c r="BW119" s="47" t="s">
        <v>4103</v>
      </c>
    </row>
    <row r="120" spans="1:75" x14ac:dyDescent="0.3">
      <c r="A120" s="43" t="s">
        <v>2676</v>
      </c>
      <c r="B120" s="44" t="s">
        <v>4246</v>
      </c>
      <c r="C120" s="45">
        <f t="shared" si="2"/>
        <v>8.6610089802067955E-3</v>
      </c>
      <c r="D120" s="28">
        <v>1</v>
      </c>
      <c r="E120" s="46">
        <v>16925</v>
      </c>
      <c r="F120" s="47">
        <v>146.58757699</v>
      </c>
      <c r="G120" s="47">
        <v>38.646091473399999</v>
      </c>
      <c r="H120" s="48">
        <f t="shared" si="3"/>
        <v>2.2833732037459381E-3</v>
      </c>
      <c r="I120" s="47"/>
      <c r="J120" s="47">
        <v>0.23158998041199999</v>
      </c>
      <c r="K120" s="47">
        <v>0.91738884004499999</v>
      </c>
      <c r="L120" s="47">
        <v>18.6854321233</v>
      </c>
      <c r="M120" s="47">
        <v>10.0185171202</v>
      </c>
      <c r="N120" s="47">
        <v>5.1908081001699999</v>
      </c>
      <c r="O120" s="47">
        <v>4.8277090199800003</v>
      </c>
      <c r="P120" s="47">
        <v>1.2603768879199999</v>
      </c>
      <c r="Q120" s="47">
        <v>7.5327865216400003</v>
      </c>
      <c r="R120" s="47">
        <v>11.209448116900001</v>
      </c>
      <c r="S120" s="47">
        <v>9.4719414764999996</v>
      </c>
      <c r="T120" s="47">
        <v>0.128952730889</v>
      </c>
      <c r="U120" s="47">
        <v>1.6085539095100001</v>
      </c>
      <c r="V120" s="47">
        <v>4.7493552142600004</v>
      </c>
      <c r="W120" s="47">
        <v>0.139857925455</v>
      </c>
      <c r="X120" s="47">
        <v>0.89656214483499996</v>
      </c>
      <c r="Y120" s="47">
        <v>0.191045455749</v>
      </c>
      <c r="Z120" s="47">
        <v>0.27906751594500001</v>
      </c>
      <c r="AA120" s="47">
        <v>0.38946287455400003</v>
      </c>
      <c r="AB120" s="47">
        <v>3.6986298586999998E-2</v>
      </c>
      <c r="AC120" s="47">
        <v>1.98826847E-2</v>
      </c>
      <c r="AD120" s="47">
        <v>1.5826652329000001E-2</v>
      </c>
      <c r="AE120" s="47">
        <v>0.62059782385499995</v>
      </c>
      <c r="AF120" s="47">
        <v>6.7608175662000003E-2</v>
      </c>
      <c r="AG120" s="47">
        <v>0.430781608988</v>
      </c>
      <c r="AH120" s="47">
        <v>0.20110651667400001</v>
      </c>
      <c r="AI120" s="47">
        <v>2.3571316817599999</v>
      </c>
      <c r="AJ120" s="47">
        <v>3.6042553962500001</v>
      </c>
      <c r="AK120" s="47">
        <v>2.2166092108000002</v>
      </c>
      <c r="AL120" s="47">
        <v>1.551211608E-3</v>
      </c>
      <c r="AM120" s="47">
        <v>1.0417559595600001</v>
      </c>
      <c r="AN120" s="47">
        <v>1.17330203963</v>
      </c>
      <c r="AO120" s="47" t="s">
        <v>4103</v>
      </c>
      <c r="AP120" s="47">
        <v>3.8088703821999997E-2</v>
      </c>
      <c r="AQ120" s="47">
        <v>1.34334216636</v>
      </c>
      <c r="AR120" s="47" t="s">
        <v>4103</v>
      </c>
      <c r="AS120" s="47">
        <v>6.2153152610000002E-3</v>
      </c>
      <c r="AT120" s="47">
        <v>0.31220419428399998</v>
      </c>
      <c r="AU120" s="47">
        <v>0.78675873733500001</v>
      </c>
      <c r="AV120" s="47">
        <v>0.18234572093000001</v>
      </c>
      <c r="AW120" s="47" t="s">
        <v>4103</v>
      </c>
      <c r="AX120" s="47" t="s">
        <v>4103</v>
      </c>
      <c r="AY120" s="47" t="s">
        <v>4103</v>
      </c>
      <c r="AZ120" s="47">
        <v>0.604413016405</v>
      </c>
      <c r="BA120" s="47">
        <v>0.50775634000500003</v>
      </c>
      <c r="BB120" s="47">
        <v>1.8720887817000001E-2</v>
      </c>
      <c r="BC120" s="47">
        <v>1.1923977200000001E-4</v>
      </c>
      <c r="BD120" s="47">
        <v>0.193322752805</v>
      </c>
      <c r="BE120" s="47">
        <v>0.107786851388</v>
      </c>
      <c r="BF120" s="47">
        <v>4.0416370521999999E-2</v>
      </c>
      <c r="BG120" s="47">
        <v>0.14739023770099999</v>
      </c>
      <c r="BH120" s="47" t="s">
        <v>4103</v>
      </c>
      <c r="BI120" s="47">
        <v>1.2363541188E-2</v>
      </c>
      <c r="BJ120" s="47">
        <v>7.2402564563</v>
      </c>
      <c r="BK120" s="47">
        <v>5.1060901138799997</v>
      </c>
      <c r="BL120" s="47">
        <v>0.60688247641699999</v>
      </c>
      <c r="BM120" s="47">
        <v>3.9613761926000003E-2</v>
      </c>
      <c r="BN120" s="47">
        <v>2.8463979609000001</v>
      </c>
      <c r="BO120" s="47">
        <v>4.1135897136999999E-2</v>
      </c>
      <c r="BP120" s="47">
        <v>8.7039449194999993E-2</v>
      </c>
      <c r="BQ120" s="47">
        <v>8.0821181551999993E-2</v>
      </c>
      <c r="BR120" s="47" t="s">
        <v>4103</v>
      </c>
      <c r="BS120" s="47">
        <v>1.40419938675</v>
      </c>
      <c r="BT120" s="47">
        <v>2.1341663424199999</v>
      </c>
      <c r="BU120" s="47">
        <v>2.0206209798499999</v>
      </c>
      <c r="BV120" s="47">
        <v>0.113545362562</v>
      </c>
      <c r="BW120" s="47" t="s">
        <v>4103</v>
      </c>
    </row>
    <row r="121" spans="1:75" ht="20.399999999999999" x14ac:dyDescent="0.3">
      <c r="A121" s="43" t="s">
        <v>2700</v>
      </c>
      <c r="B121" s="44" t="s">
        <v>4247</v>
      </c>
      <c r="C121" s="45">
        <f t="shared" si="2"/>
        <v>6.7547076015676754E-3</v>
      </c>
      <c r="D121" s="28">
        <v>1</v>
      </c>
      <c r="E121" s="46">
        <v>4529</v>
      </c>
      <c r="F121" s="47">
        <v>30.592070727500001</v>
      </c>
      <c r="G121" s="47">
        <v>10.102935500699999</v>
      </c>
      <c r="H121" s="48">
        <f t="shared" si="3"/>
        <v>2.2307210202472949E-3</v>
      </c>
      <c r="I121" s="47"/>
      <c r="J121" s="47">
        <v>0.11714735252900001</v>
      </c>
      <c r="K121" s="47">
        <v>0.20799868423099999</v>
      </c>
      <c r="L121" s="47">
        <v>5.7188955345599997</v>
      </c>
      <c r="M121" s="47">
        <v>2.5432682833300002</v>
      </c>
      <c r="N121" s="47">
        <v>1.2253826751900001</v>
      </c>
      <c r="O121" s="47">
        <v>1.3178856081300001</v>
      </c>
      <c r="P121" s="47">
        <v>0.24396117658300001</v>
      </c>
      <c r="Q121" s="47">
        <v>1.2716644694399999</v>
      </c>
      <c r="R121" s="47">
        <v>2.2376428014299998</v>
      </c>
      <c r="S121" s="47">
        <v>1.7632299683599999</v>
      </c>
      <c r="T121" s="47">
        <v>6.6719708732999997E-2</v>
      </c>
      <c r="U121" s="47">
        <v>0.407693124337</v>
      </c>
      <c r="V121" s="47">
        <v>0.99482082507199998</v>
      </c>
      <c r="W121" s="47">
        <v>7.9610978710000002E-2</v>
      </c>
      <c r="X121" s="47">
        <v>0.16657480822699999</v>
      </c>
      <c r="Y121" s="47">
        <v>5.9364308279000001E-2</v>
      </c>
      <c r="Z121" s="47">
        <v>3.3913565357999997E-2</v>
      </c>
      <c r="AA121" s="47">
        <v>6.0611230464999999E-2</v>
      </c>
      <c r="AB121" s="47">
        <v>1.2685704124E-2</v>
      </c>
      <c r="AC121" s="47">
        <v>6.9648554219999999E-3</v>
      </c>
      <c r="AD121" s="47">
        <v>8.5193833699999996E-3</v>
      </c>
      <c r="AE121" s="47">
        <v>0.120492090254</v>
      </c>
      <c r="AF121" s="47">
        <v>1.5886102467999999E-2</v>
      </c>
      <c r="AG121" s="47">
        <v>7.8869166078E-2</v>
      </c>
      <c r="AH121" s="47">
        <v>5.5896080443999997E-2</v>
      </c>
      <c r="AI121" s="47">
        <v>0.46200736010100002</v>
      </c>
      <c r="AJ121" s="47">
        <v>0.47621681208799999</v>
      </c>
      <c r="AK121" s="47">
        <v>0.32234853379099998</v>
      </c>
      <c r="AL121" s="47">
        <v>2.2951548699999999E-4</v>
      </c>
      <c r="AM121" s="47">
        <v>0.131561959187</v>
      </c>
      <c r="AN121" s="47">
        <v>0.19055705911699999</v>
      </c>
      <c r="AO121" s="47" t="s">
        <v>4103</v>
      </c>
      <c r="AP121" s="47">
        <v>9.2501738789999999E-3</v>
      </c>
      <c r="AQ121" s="47">
        <v>0.14395084468899999</v>
      </c>
      <c r="AR121" s="47" t="s">
        <v>4103</v>
      </c>
      <c r="AS121" s="47">
        <v>6.6725972900000003E-4</v>
      </c>
      <c r="AT121" s="47">
        <v>9.8824088581999994E-2</v>
      </c>
      <c r="AU121" s="47">
        <v>0.20328145910699999</v>
      </c>
      <c r="AV121" s="47">
        <v>5.1778235975000003E-2</v>
      </c>
      <c r="AW121" s="47" t="s">
        <v>4103</v>
      </c>
      <c r="AX121" s="47" t="s">
        <v>4103</v>
      </c>
      <c r="AY121" s="47" t="s">
        <v>4103</v>
      </c>
      <c r="AZ121" s="47">
        <v>0.15150322313100001</v>
      </c>
      <c r="BA121" s="47">
        <v>0.183408781636</v>
      </c>
      <c r="BB121" s="47">
        <v>9.6164001360000001E-3</v>
      </c>
      <c r="BC121" s="47">
        <v>8.3815500000000004E-5</v>
      </c>
      <c r="BD121" s="47">
        <v>2.9144906314000001E-2</v>
      </c>
      <c r="BE121" s="47">
        <v>4.5388792799000002E-2</v>
      </c>
      <c r="BF121" s="47">
        <v>1.1783172063999999E-2</v>
      </c>
      <c r="BG121" s="47">
        <v>8.7391694822999993E-2</v>
      </c>
      <c r="BH121" s="47" t="s">
        <v>4103</v>
      </c>
      <c r="BI121" s="47">
        <v>1.9085707428999999E-2</v>
      </c>
      <c r="BJ121" s="47">
        <v>1.8177307111500001</v>
      </c>
      <c r="BK121" s="47">
        <v>1.1959177803500001</v>
      </c>
      <c r="BL121" s="47">
        <v>0.27436144058599998</v>
      </c>
      <c r="BM121" s="47">
        <v>1.4183221935E-2</v>
      </c>
      <c r="BN121" s="47">
        <v>0.56883654318700005</v>
      </c>
      <c r="BO121" s="47">
        <v>1.7490548081E-2</v>
      </c>
      <c r="BP121" s="47">
        <v>6.3844678774000005E-2</v>
      </c>
      <c r="BQ121" s="47">
        <v>6.9077480482000006E-2</v>
      </c>
      <c r="BR121" s="47" t="s">
        <v>4103</v>
      </c>
      <c r="BS121" s="47">
        <v>0.18812386731</v>
      </c>
      <c r="BT121" s="47">
        <v>0.62181293079699995</v>
      </c>
      <c r="BU121" s="47">
        <v>0.56963076321600004</v>
      </c>
      <c r="BV121" s="47">
        <v>5.2182167581E-2</v>
      </c>
      <c r="BW121" s="47" t="s">
        <v>4103</v>
      </c>
    </row>
    <row r="122" spans="1:75" x14ac:dyDescent="0.3">
      <c r="A122" s="43" t="s">
        <v>2707</v>
      </c>
      <c r="B122" s="44" t="s">
        <v>4248</v>
      </c>
      <c r="C122" s="45">
        <f t="shared" si="2"/>
        <v>4.8172836676751065E-3</v>
      </c>
      <c r="D122" s="28">
        <v>3</v>
      </c>
      <c r="E122" s="46">
        <v>6082</v>
      </c>
      <c r="F122" s="47">
        <v>29.298719266799999</v>
      </c>
      <c r="G122" s="47">
        <v>7.3842825527600002</v>
      </c>
      <c r="H122" s="48">
        <f t="shared" si="3"/>
        <v>1.2141207748701086E-3</v>
      </c>
      <c r="I122" s="47"/>
      <c r="J122" s="47">
        <v>4.1877066939999999E-2</v>
      </c>
      <c r="K122" s="47">
        <v>0.57167963870000005</v>
      </c>
      <c r="L122" s="47">
        <v>4.1845975863499998</v>
      </c>
      <c r="M122" s="47">
        <v>2.0953819813200001</v>
      </c>
      <c r="N122" s="47">
        <v>0.85954059356300005</v>
      </c>
      <c r="O122" s="47">
        <v>1.2358413877600001</v>
      </c>
      <c r="P122" s="47">
        <v>0.142012467379</v>
      </c>
      <c r="Q122" s="47">
        <v>0.348733812069</v>
      </c>
      <c r="R122" s="47">
        <v>1.1550450623999999</v>
      </c>
      <c r="S122" s="47">
        <v>0.92176125132800002</v>
      </c>
      <c r="T122" s="47">
        <v>0.14487326002100001</v>
      </c>
      <c r="U122" s="47">
        <v>8.8410551052000005E-2</v>
      </c>
      <c r="V122" s="47">
        <v>2.1210534702400001</v>
      </c>
      <c r="W122" s="47">
        <v>0.126979786772</v>
      </c>
      <c r="X122" s="47">
        <v>1.54061453784</v>
      </c>
      <c r="Y122" s="47">
        <v>0.33409718077900002</v>
      </c>
      <c r="Z122" s="47">
        <v>0.482518379853</v>
      </c>
      <c r="AA122" s="47">
        <v>0.51762466108799998</v>
      </c>
      <c r="AB122" s="47">
        <v>0.20637431611500001</v>
      </c>
      <c r="AC122" s="47">
        <v>4.1824582130000003E-2</v>
      </c>
      <c r="AD122" s="47">
        <v>3.2600959729999997E-2</v>
      </c>
      <c r="AE122" s="47">
        <v>9.6133368969000002E-2</v>
      </c>
      <c r="AF122" s="47">
        <v>7.4998522889999997E-3</v>
      </c>
      <c r="AG122" s="47">
        <v>6.7093390003000006E-2</v>
      </c>
      <c r="AH122" s="47">
        <v>6.7096633889999993E-2</v>
      </c>
      <c r="AI122" s="47">
        <v>0.14121035862</v>
      </c>
      <c r="AJ122" s="47">
        <v>3.0444195090299999</v>
      </c>
      <c r="AK122" s="47">
        <v>2.9475263534199998</v>
      </c>
      <c r="AL122" s="47">
        <v>1.023818959E-3</v>
      </c>
      <c r="AM122" s="47">
        <v>1.88183773566</v>
      </c>
      <c r="AN122" s="47">
        <v>1.0646647988</v>
      </c>
      <c r="AO122" s="47" t="s">
        <v>4103</v>
      </c>
      <c r="AP122" s="47">
        <v>2.04455803E-3</v>
      </c>
      <c r="AQ122" s="47">
        <v>9.15736786E-2</v>
      </c>
      <c r="AR122" s="47" t="s">
        <v>4103</v>
      </c>
      <c r="AS122" s="47">
        <v>3.2749189879999999E-3</v>
      </c>
      <c r="AT122" s="47">
        <v>5.2698036455999998E-2</v>
      </c>
      <c r="AU122" s="47">
        <v>0.112652514506</v>
      </c>
      <c r="AV122" s="47">
        <v>2.2296212542999998E-2</v>
      </c>
      <c r="AW122" s="47" t="s">
        <v>4103</v>
      </c>
      <c r="AX122" s="47" t="s">
        <v>4103</v>
      </c>
      <c r="AY122" s="47" t="s">
        <v>4103</v>
      </c>
      <c r="AZ122" s="47">
        <v>9.0356301962999999E-2</v>
      </c>
      <c r="BA122" s="47">
        <v>0.62922559245599996</v>
      </c>
      <c r="BB122" s="47">
        <v>2.5660045042999999E-2</v>
      </c>
      <c r="BC122" s="47">
        <v>3.1468715200000001E-4</v>
      </c>
      <c r="BD122" s="47">
        <v>1.2258808467999999E-2</v>
      </c>
      <c r="BE122" s="47">
        <v>0.27058025336899999</v>
      </c>
      <c r="BF122" s="47">
        <v>3.4906267820000001E-3</v>
      </c>
      <c r="BG122" s="47">
        <v>0.31692117164200001</v>
      </c>
      <c r="BH122" s="47" t="s">
        <v>4103</v>
      </c>
      <c r="BI122" s="47">
        <v>2.2160732159E-2</v>
      </c>
      <c r="BJ122" s="47">
        <v>3.4430078934799999</v>
      </c>
      <c r="BK122" s="47">
        <v>1.95177168315</v>
      </c>
      <c r="BL122" s="47">
        <v>0.90720502456800001</v>
      </c>
      <c r="BM122" s="47">
        <v>3.4398825208E-2</v>
      </c>
      <c r="BN122" s="47">
        <v>0.256433393673</v>
      </c>
      <c r="BO122" s="47">
        <v>3.8139668266000001E-2</v>
      </c>
      <c r="BP122" s="47">
        <v>0.24400034227</v>
      </c>
      <c r="BQ122" s="47">
        <v>9.6943227546000002E-2</v>
      </c>
      <c r="BR122" s="47" t="s">
        <v>4103</v>
      </c>
      <c r="BS122" s="47">
        <v>0.37465120161799997</v>
      </c>
      <c r="BT122" s="47">
        <v>1.4912362103300001</v>
      </c>
      <c r="BU122" s="47">
        <v>0.57696419054299997</v>
      </c>
      <c r="BV122" s="47">
        <v>0.91427201978799999</v>
      </c>
      <c r="BW122" s="47" t="s">
        <v>4103</v>
      </c>
    </row>
    <row r="123" spans="1:75" x14ac:dyDescent="0.3">
      <c r="A123" s="43" t="s">
        <v>2710</v>
      </c>
      <c r="B123" s="44" t="s">
        <v>4249</v>
      </c>
      <c r="C123" s="45">
        <f t="shared" si="2"/>
        <v>8.9503369233127281E-3</v>
      </c>
      <c r="D123" s="28">
        <v>4</v>
      </c>
      <c r="E123" s="46">
        <v>19899</v>
      </c>
      <c r="F123" s="47">
        <v>178.10275443699999</v>
      </c>
      <c r="G123" s="47">
        <v>18.572071514899999</v>
      </c>
      <c r="H123" s="48">
        <f t="shared" si="3"/>
        <v>9.3331682571485999E-4</v>
      </c>
      <c r="I123" s="47"/>
      <c r="J123" s="47">
        <v>0.37391809868800002</v>
      </c>
      <c r="K123" s="47">
        <v>0.88641716895800005</v>
      </c>
      <c r="L123" s="47">
        <v>7.66621457841</v>
      </c>
      <c r="M123" s="47">
        <v>8.0644361142500003</v>
      </c>
      <c r="N123" s="47">
        <v>3.4735428485800002</v>
      </c>
      <c r="O123" s="47">
        <v>4.5908932656700001</v>
      </c>
      <c r="P123" s="47">
        <v>0.36190182234099999</v>
      </c>
      <c r="Q123" s="47">
        <v>1.2191837322600001</v>
      </c>
      <c r="R123" s="47">
        <v>3.3690822785400001</v>
      </c>
      <c r="S123" s="47">
        <v>1.68052239374</v>
      </c>
      <c r="T123" s="47">
        <v>1.3332554791</v>
      </c>
      <c r="U123" s="47">
        <v>0.35530440569999999</v>
      </c>
      <c r="V123" s="47">
        <v>6.9344703470400004</v>
      </c>
      <c r="W123" s="47">
        <v>0.80808167076100001</v>
      </c>
      <c r="X123" s="47">
        <v>3.5681063002300002</v>
      </c>
      <c r="Y123" s="47">
        <v>1.8841669301599999</v>
      </c>
      <c r="Z123" s="47">
        <v>0.56866494778700005</v>
      </c>
      <c r="AA123" s="47">
        <v>0.47183127701299998</v>
      </c>
      <c r="AB123" s="47">
        <v>0.64344314527099999</v>
      </c>
      <c r="AC123" s="47">
        <v>0.295666414499</v>
      </c>
      <c r="AD123" s="47">
        <v>0.25296556225400002</v>
      </c>
      <c r="AE123" s="47">
        <v>0.89689269161200003</v>
      </c>
      <c r="AF123" s="47">
        <v>7.5966457813999994E-2</v>
      </c>
      <c r="AG123" s="47">
        <v>0.21810176158</v>
      </c>
      <c r="AH123" s="47">
        <v>0.157942457673</v>
      </c>
      <c r="AI123" s="47">
        <v>0.66074703061600004</v>
      </c>
      <c r="AJ123" s="47">
        <v>2.0671446049500002</v>
      </c>
      <c r="AK123" s="47">
        <v>1.3737248530499999</v>
      </c>
      <c r="AL123" s="47">
        <v>2.4155553079999999E-3</v>
      </c>
      <c r="AM123" s="47">
        <v>0.16916952889199999</v>
      </c>
      <c r="AN123" s="47">
        <v>1.20213976886</v>
      </c>
      <c r="AO123" s="47" t="s">
        <v>4103</v>
      </c>
      <c r="AP123" s="47">
        <v>5.5600812030000002E-3</v>
      </c>
      <c r="AQ123" s="47">
        <v>0.65477511649999998</v>
      </c>
      <c r="AR123" s="47" t="s">
        <v>4103</v>
      </c>
      <c r="AS123" s="47">
        <v>3.3084554194999997E-2</v>
      </c>
      <c r="AT123" s="47">
        <v>0.178709410461</v>
      </c>
      <c r="AU123" s="47">
        <v>6.6443448182000001E-2</v>
      </c>
      <c r="AV123" s="47">
        <v>1.1253823842999999E-2</v>
      </c>
      <c r="AW123" s="47" t="s">
        <v>4103</v>
      </c>
      <c r="AX123" s="47" t="s">
        <v>4103</v>
      </c>
      <c r="AY123" s="47" t="s">
        <v>4103</v>
      </c>
      <c r="AZ123" s="47">
        <v>5.5189624339000001E-2</v>
      </c>
      <c r="BA123" s="47">
        <v>4.1569023521600004</v>
      </c>
      <c r="BB123" s="47">
        <v>1.2027216705799999</v>
      </c>
      <c r="BC123" s="47">
        <v>8.7963232499999999E-4</v>
      </c>
      <c r="BD123" s="47">
        <v>0.15057461328800001</v>
      </c>
      <c r="BE123" s="47">
        <v>1.6899308257000001</v>
      </c>
      <c r="BF123" s="47">
        <v>0.23747418050499999</v>
      </c>
      <c r="BG123" s="47">
        <v>0.87532142976899996</v>
      </c>
      <c r="BH123" s="47" t="s">
        <v>4103</v>
      </c>
      <c r="BI123" s="47">
        <v>0.100775389031</v>
      </c>
      <c r="BJ123" s="47">
        <v>18.141183495300002</v>
      </c>
      <c r="BK123" s="47">
        <v>15.173659813</v>
      </c>
      <c r="BL123" s="47">
        <v>5.6483825736900002</v>
      </c>
      <c r="BM123" s="47">
        <v>0.71085668012100001</v>
      </c>
      <c r="BN123" s="47">
        <v>1.13251927319</v>
      </c>
      <c r="BO123" s="47">
        <v>0.92843076411600001</v>
      </c>
      <c r="BP123" s="47">
        <v>1.9171972372599999</v>
      </c>
      <c r="BQ123" s="47">
        <v>1.3648220179599999</v>
      </c>
      <c r="BR123" s="47" t="s">
        <v>4103</v>
      </c>
      <c r="BS123" s="47">
        <v>3.4714512666199999</v>
      </c>
      <c r="BT123" s="47">
        <v>2.96752368231</v>
      </c>
      <c r="BU123" s="47">
        <v>0.82224015665100003</v>
      </c>
      <c r="BV123" s="47">
        <v>1.9842835083000001</v>
      </c>
      <c r="BW123" s="47">
        <v>0.16100001735800001</v>
      </c>
    </row>
    <row r="124" spans="1:75" x14ac:dyDescent="0.3">
      <c r="A124" s="43" t="s">
        <v>2715</v>
      </c>
      <c r="B124" s="44" t="s">
        <v>4250</v>
      </c>
      <c r="C124" s="45">
        <f t="shared" si="2"/>
        <v>1.2094212491465518E-2</v>
      </c>
      <c r="D124" s="28">
        <v>5</v>
      </c>
      <c r="E124" s="46">
        <v>182202</v>
      </c>
      <c r="F124" s="47">
        <v>2203.5897043700002</v>
      </c>
      <c r="G124" s="47">
        <v>199.782033896</v>
      </c>
      <c r="H124" s="48">
        <f t="shared" si="3"/>
        <v>1.096486503419282E-3</v>
      </c>
      <c r="I124" s="47"/>
      <c r="J124" s="47">
        <v>3.8969051265700001</v>
      </c>
      <c r="K124" s="47">
        <v>10.8642098746</v>
      </c>
      <c r="L124" s="47">
        <v>76.410430512900007</v>
      </c>
      <c r="M124" s="47">
        <v>83.378653622300007</v>
      </c>
      <c r="N124" s="47">
        <v>34.383287558799999</v>
      </c>
      <c r="O124" s="47">
        <v>48.995366063500001</v>
      </c>
      <c r="P124" s="47">
        <v>6.33610378815</v>
      </c>
      <c r="Q124" s="47">
        <v>18.895730971999999</v>
      </c>
      <c r="R124" s="47">
        <v>30.253110112800002</v>
      </c>
      <c r="S124" s="47">
        <v>14.3107149357</v>
      </c>
      <c r="T124" s="47">
        <v>11.894418724099999</v>
      </c>
      <c r="U124" s="47">
        <v>4.0479764530800004</v>
      </c>
      <c r="V124" s="47">
        <v>77.886835975300002</v>
      </c>
      <c r="W124" s="47">
        <v>5.4118203678099999</v>
      </c>
      <c r="X124" s="47">
        <v>48.789303001500002</v>
      </c>
      <c r="Y124" s="47">
        <v>17.695906238199999</v>
      </c>
      <c r="Z124" s="47">
        <v>5.5572026689999996</v>
      </c>
      <c r="AA124" s="47">
        <v>18.066068143799999</v>
      </c>
      <c r="AB124" s="47">
        <v>7.4701259504799999</v>
      </c>
      <c r="AC124" s="47">
        <v>2.0177955699000001</v>
      </c>
      <c r="AD124" s="47">
        <v>1.52611991274</v>
      </c>
      <c r="AE124" s="47">
        <v>7.9142761306800002</v>
      </c>
      <c r="AF124" s="47">
        <v>0.74738955533499996</v>
      </c>
      <c r="AG124" s="47">
        <v>2.4359376659400001</v>
      </c>
      <c r="AH124" s="47">
        <v>3.3481100178099998</v>
      </c>
      <c r="AI124" s="47">
        <v>5.69608375359</v>
      </c>
      <c r="AJ124" s="47">
        <v>22.156393452</v>
      </c>
      <c r="AK124" s="47">
        <v>12.6052890935</v>
      </c>
      <c r="AL124" s="47">
        <v>5.4157506962000002E-2</v>
      </c>
      <c r="AM124" s="47">
        <v>1.3529730714399999</v>
      </c>
      <c r="AN124" s="47">
        <v>11.198158515099999</v>
      </c>
      <c r="AO124" s="47" t="s">
        <v>4103</v>
      </c>
      <c r="AP124" s="47">
        <v>0.110995288193</v>
      </c>
      <c r="AQ124" s="47">
        <v>8.9959514677599994</v>
      </c>
      <c r="AR124" s="47" t="s">
        <v>4103</v>
      </c>
      <c r="AS124" s="47">
        <v>0.444157602549</v>
      </c>
      <c r="AT124" s="47">
        <v>3.3213480451300001</v>
      </c>
      <c r="AU124" s="47">
        <v>1.7505730688600001</v>
      </c>
      <c r="AV124" s="47">
        <v>0.171129893064</v>
      </c>
      <c r="AW124" s="47" t="s">
        <v>4103</v>
      </c>
      <c r="AX124" s="47" t="s">
        <v>4103</v>
      </c>
      <c r="AY124" s="47" t="s">
        <v>4103</v>
      </c>
      <c r="AZ124" s="47">
        <v>1.57944317579</v>
      </c>
      <c r="BA124" s="47">
        <v>48.704475526499998</v>
      </c>
      <c r="BB124" s="47">
        <v>8.8380332990100001</v>
      </c>
      <c r="BC124" s="47">
        <v>6.8716093589999997E-3</v>
      </c>
      <c r="BD124" s="47">
        <v>1.1854167468000001</v>
      </c>
      <c r="BE124" s="47">
        <v>20.999179790900001</v>
      </c>
      <c r="BF124" s="47">
        <v>2.41597713616</v>
      </c>
      <c r="BG124" s="47">
        <v>15.2589969443</v>
      </c>
      <c r="BH124" s="47" t="s">
        <v>4103</v>
      </c>
      <c r="BI124" s="47">
        <v>0.55863732658499998</v>
      </c>
      <c r="BJ124" s="47">
        <v>190.41186324</v>
      </c>
      <c r="BK124" s="47">
        <v>145.647104963</v>
      </c>
      <c r="BL124" s="47">
        <v>37.562347133300001</v>
      </c>
      <c r="BM124" s="47">
        <v>5.6006999684999998</v>
      </c>
      <c r="BN124" s="47">
        <v>21.349955926900002</v>
      </c>
      <c r="BO124" s="47">
        <v>10.1483490075</v>
      </c>
      <c r="BP124" s="47">
        <v>15.6702302988</v>
      </c>
      <c r="BQ124" s="47">
        <v>15.670667849499999</v>
      </c>
      <c r="BR124" s="47" t="s">
        <v>4103</v>
      </c>
      <c r="BS124" s="47">
        <v>39.644854778300001</v>
      </c>
      <c r="BT124" s="47">
        <v>44.764758276999999</v>
      </c>
      <c r="BU124" s="47">
        <v>18.095345958700001</v>
      </c>
      <c r="BV124" s="47">
        <v>17.843412028500001</v>
      </c>
      <c r="BW124" s="47">
        <v>8.8260002897999996</v>
      </c>
    </row>
    <row r="125" spans="1:75" x14ac:dyDescent="0.3">
      <c r="A125" s="43" t="s">
        <v>2777</v>
      </c>
      <c r="B125" s="44" t="s">
        <v>4251</v>
      </c>
      <c r="C125" s="45">
        <f t="shared" si="2"/>
        <v>7.7529729941661863E-3</v>
      </c>
      <c r="D125" s="28">
        <v>1</v>
      </c>
      <c r="E125" s="46">
        <v>5211</v>
      </c>
      <c r="F125" s="47">
        <v>40.400742272599999</v>
      </c>
      <c r="G125" s="47">
        <v>11.798667246899999</v>
      </c>
      <c r="H125" s="48">
        <f t="shared" si="3"/>
        <v>2.2641848487622335E-3</v>
      </c>
      <c r="I125" s="47"/>
      <c r="J125" s="47">
        <v>4.8233066828999999E-2</v>
      </c>
      <c r="K125" s="47">
        <v>0.27585545459600003</v>
      </c>
      <c r="L125" s="47">
        <v>6.1055700164499997</v>
      </c>
      <c r="M125" s="47">
        <v>2.8384276866699998</v>
      </c>
      <c r="N125" s="47">
        <v>1.47000055333</v>
      </c>
      <c r="O125" s="47">
        <v>1.36842713334</v>
      </c>
      <c r="P125" s="47">
        <v>0.21576004989899999</v>
      </c>
      <c r="Q125" s="47">
        <v>2.3148209725100002</v>
      </c>
      <c r="R125" s="47">
        <v>3.0857480340599999</v>
      </c>
      <c r="S125" s="47">
        <v>2.60615115954</v>
      </c>
      <c r="T125" s="47">
        <v>8.7541090964000007E-2</v>
      </c>
      <c r="U125" s="47">
        <v>0.39205578355999998</v>
      </c>
      <c r="V125" s="47">
        <v>1.31033180658</v>
      </c>
      <c r="W125" s="47">
        <v>0.16173432660500001</v>
      </c>
      <c r="X125" s="47">
        <v>0.21716872543599999</v>
      </c>
      <c r="Y125" s="47">
        <v>3.4153963370999997E-2</v>
      </c>
      <c r="Z125" s="47">
        <v>9.4981375137000001E-2</v>
      </c>
      <c r="AA125" s="47">
        <v>7.8781300855E-2</v>
      </c>
      <c r="AB125" s="47">
        <v>9.2520860740000002E-3</v>
      </c>
      <c r="AC125" s="47">
        <v>8.8081860569999993E-3</v>
      </c>
      <c r="AD125" s="47">
        <v>1.7049278819000001E-2</v>
      </c>
      <c r="AE125" s="47">
        <v>0.13568026881299999</v>
      </c>
      <c r="AF125" s="47">
        <v>2.5716580948999999E-2</v>
      </c>
      <c r="AG125" s="47">
        <v>0.12609862398800001</v>
      </c>
      <c r="AH125" s="47">
        <v>5.6032205941000002E-2</v>
      </c>
      <c r="AI125" s="47">
        <v>0.56204360996900005</v>
      </c>
      <c r="AJ125" s="47">
        <v>0.85538171648600003</v>
      </c>
      <c r="AK125" s="47">
        <v>0.52377153930800002</v>
      </c>
      <c r="AL125" s="47">
        <v>2.32528358E-4</v>
      </c>
      <c r="AM125" s="47">
        <v>0.153954648226</v>
      </c>
      <c r="AN125" s="47">
        <v>0.36958436272400003</v>
      </c>
      <c r="AO125" s="47" t="s">
        <v>4103</v>
      </c>
      <c r="AP125" s="47">
        <v>8.2882813389999997E-3</v>
      </c>
      <c r="AQ125" s="47">
        <v>0.32202916189300002</v>
      </c>
      <c r="AR125" s="47" t="s">
        <v>4103</v>
      </c>
      <c r="AS125" s="47">
        <v>1.292733947E-3</v>
      </c>
      <c r="AT125" s="47">
        <v>0.113419488944</v>
      </c>
      <c r="AU125" s="47">
        <v>0.211350497971</v>
      </c>
      <c r="AV125" s="47">
        <v>4.6084526330999999E-2</v>
      </c>
      <c r="AW125" s="47" t="s">
        <v>4103</v>
      </c>
      <c r="AX125" s="47" t="s">
        <v>4103</v>
      </c>
      <c r="AY125" s="47" t="s">
        <v>4103</v>
      </c>
      <c r="AZ125" s="47">
        <v>0.16526597164000001</v>
      </c>
      <c r="BA125" s="47">
        <v>0.144725216233</v>
      </c>
      <c r="BB125" s="47">
        <v>1.7142198270000001E-3</v>
      </c>
      <c r="BC125" s="47">
        <v>5.1900253E-5</v>
      </c>
      <c r="BD125" s="47">
        <v>4.3072518958000003E-2</v>
      </c>
      <c r="BE125" s="47">
        <v>3.6286335326000001E-2</v>
      </c>
      <c r="BF125" s="47">
        <v>1.0365492362E-2</v>
      </c>
      <c r="BG125" s="47">
        <v>5.3234749507000002E-2</v>
      </c>
      <c r="BH125" s="47" t="s">
        <v>4103</v>
      </c>
      <c r="BI125" s="47">
        <v>6.394116555E-3</v>
      </c>
      <c r="BJ125" s="47">
        <v>2.2855476922600002</v>
      </c>
      <c r="BK125" s="47">
        <v>1.6770479654899999</v>
      </c>
      <c r="BL125" s="47">
        <v>0.172849106699</v>
      </c>
      <c r="BM125" s="47">
        <v>5.7572795534E-2</v>
      </c>
      <c r="BN125" s="47">
        <v>0.50861920994099996</v>
      </c>
      <c r="BO125" s="47">
        <v>4.7764153522000002E-2</v>
      </c>
      <c r="BP125" s="47">
        <v>5.8723196239999997E-2</v>
      </c>
      <c r="BQ125" s="47">
        <v>2.8262422826E-2</v>
      </c>
      <c r="BR125" s="47" t="s">
        <v>4103</v>
      </c>
      <c r="BS125" s="47">
        <v>0.80325708073299995</v>
      </c>
      <c r="BT125" s="47">
        <v>0.60849972676399999</v>
      </c>
      <c r="BU125" s="47">
        <v>0.57012182253499999</v>
      </c>
      <c r="BV125" s="47">
        <v>3.8377904228999997E-2</v>
      </c>
      <c r="BW125" s="47" t="s">
        <v>4103</v>
      </c>
    </row>
    <row r="126" spans="1:75" x14ac:dyDescent="0.3">
      <c r="A126" s="43" t="s">
        <v>2784</v>
      </c>
      <c r="B126" s="44" t="s">
        <v>4252</v>
      </c>
      <c r="C126" s="45">
        <f t="shared" si="2"/>
        <v>2.6696051879759519E-3</v>
      </c>
      <c r="D126" s="28">
        <v>4</v>
      </c>
      <c r="E126" s="46">
        <v>4491</v>
      </c>
      <c r="F126" s="47">
        <v>11.9891968992</v>
      </c>
      <c r="G126" s="47">
        <v>4.34673184645</v>
      </c>
      <c r="H126" s="48">
        <f t="shared" si="3"/>
        <v>9.6787616264751731E-4</v>
      </c>
      <c r="I126" s="47"/>
      <c r="J126" s="47">
        <v>2.5083532948E-2</v>
      </c>
      <c r="K126" s="47">
        <v>7.4937541607999994E-2</v>
      </c>
      <c r="L126" s="47">
        <v>2.35919728428</v>
      </c>
      <c r="M126" s="47">
        <v>0.81140187464799995</v>
      </c>
      <c r="N126" s="47">
        <v>0.236604498197</v>
      </c>
      <c r="O126" s="47">
        <v>0.57479737645100004</v>
      </c>
      <c r="P126" s="47">
        <v>0.103501483353</v>
      </c>
      <c r="Q126" s="47">
        <v>0.97261012961500004</v>
      </c>
      <c r="R126" s="47">
        <v>0.24427007103100001</v>
      </c>
      <c r="S126" s="47">
        <v>0.183906042021</v>
      </c>
      <c r="T126" s="47">
        <v>4.0674109101E-2</v>
      </c>
      <c r="U126" s="47">
        <v>1.9689919907999998E-2</v>
      </c>
      <c r="V126" s="47">
        <v>0.32942211690700002</v>
      </c>
      <c r="W126" s="47">
        <v>2.2435417456000001E-2</v>
      </c>
      <c r="X126" s="47">
        <v>0.22679122062400001</v>
      </c>
      <c r="Y126" s="47">
        <v>0.108519056952</v>
      </c>
      <c r="Z126" s="47">
        <v>6.2259803756000001E-2</v>
      </c>
      <c r="AA126" s="47">
        <v>1.5287831280999999E-2</v>
      </c>
      <c r="AB126" s="47">
        <v>4.0724528635E-2</v>
      </c>
      <c r="AC126" s="47">
        <v>1.1680591583E-2</v>
      </c>
      <c r="AD126" s="47">
        <v>6.3796485400000004E-4</v>
      </c>
      <c r="AE126" s="47">
        <v>1.7755553542000001E-2</v>
      </c>
      <c r="AF126" s="47">
        <v>3.6350670780000002E-3</v>
      </c>
      <c r="AG126" s="47">
        <v>9.5184012429999996E-3</v>
      </c>
      <c r="AH126" s="47">
        <v>1.1297912800000001E-2</v>
      </c>
      <c r="AI126" s="47">
        <v>2.5669987727E-2</v>
      </c>
      <c r="AJ126" s="47">
        <v>0.38147415732899997</v>
      </c>
      <c r="AK126" s="47">
        <v>0.340239942593</v>
      </c>
      <c r="AL126" s="47">
        <v>8.5601969100000002E-4</v>
      </c>
      <c r="AM126" s="47">
        <v>9.9450892112999997E-2</v>
      </c>
      <c r="AN126" s="47">
        <v>0.23993303078799999</v>
      </c>
      <c r="AO126" s="47" t="s">
        <v>4103</v>
      </c>
      <c r="AP126" s="47">
        <v>6.23486469E-4</v>
      </c>
      <c r="AQ126" s="47">
        <v>3.9818647715000002E-2</v>
      </c>
      <c r="AR126" s="47" t="s">
        <v>4103</v>
      </c>
      <c r="AS126" s="47">
        <v>7.9208055199999998E-4</v>
      </c>
      <c r="AT126" s="47">
        <v>3.8112845164999999E-2</v>
      </c>
      <c r="AU126" s="47">
        <v>1.4414505225000001E-2</v>
      </c>
      <c r="AV126" s="47">
        <v>1.2347818280000001E-3</v>
      </c>
      <c r="AW126" s="47" t="s">
        <v>4103</v>
      </c>
      <c r="AX126" s="47" t="s">
        <v>4103</v>
      </c>
      <c r="AY126" s="47" t="s">
        <v>4103</v>
      </c>
      <c r="AZ126" s="47">
        <v>1.3179723397E-2</v>
      </c>
      <c r="BA126" s="47">
        <v>0.30572529502599999</v>
      </c>
      <c r="BB126" s="47">
        <v>4.5158548574999999E-2</v>
      </c>
      <c r="BC126" s="47">
        <v>8.8267029600000001E-4</v>
      </c>
      <c r="BD126" s="47">
        <v>9.3865899000000006E-3</v>
      </c>
      <c r="BE126" s="47">
        <v>0.115808164278</v>
      </c>
      <c r="BF126" s="47">
        <v>6.8023902420000001E-3</v>
      </c>
      <c r="BG126" s="47">
        <v>0.12768693173500001</v>
      </c>
      <c r="BH126" s="47" t="s">
        <v>4103</v>
      </c>
      <c r="BI126" s="47">
        <v>8.4818576999999996E-3</v>
      </c>
      <c r="BJ126" s="47">
        <v>2.1115611400500001</v>
      </c>
      <c r="BK126" s="47">
        <v>1.6365717828299999</v>
      </c>
      <c r="BL126" s="47">
        <v>1.1220965036399999</v>
      </c>
      <c r="BM126" s="47">
        <v>7.093066399E-3</v>
      </c>
      <c r="BN126" s="47">
        <v>0.107614988353</v>
      </c>
      <c r="BO126" s="47">
        <v>2.4860601658000001E-2</v>
      </c>
      <c r="BP126" s="47">
        <v>0.12464085531999999</v>
      </c>
      <c r="BQ126" s="47">
        <v>0.111499055241</v>
      </c>
      <c r="BR126" s="47" t="s">
        <v>4103</v>
      </c>
      <c r="BS126" s="47">
        <v>0.13876671221699999</v>
      </c>
      <c r="BT126" s="47">
        <v>0.47498935721699997</v>
      </c>
      <c r="BU126" s="47">
        <v>0.249906609237</v>
      </c>
      <c r="BV126" s="47">
        <v>0.22508274798</v>
      </c>
      <c r="BW126" s="47" t="s">
        <v>4103</v>
      </c>
    </row>
    <row r="127" spans="1:75" x14ac:dyDescent="0.3">
      <c r="A127" s="43" t="s">
        <v>2789</v>
      </c>
      <c r="B127" s="44" t="s">
        <v>4253</v>
      </c>
      <c r="C127" s="45">
        <f t="shared" si="2"/>
        <v>7.2559247825327508E-3</v>
      </c>
      <c r="D127" s="28">
        <v>4</v>
      </c>
      <c r="E127" s="46">
        <v>188925</v>
      </c>
      <c r="F127" s="47">
        <v>1370.82558954</v>
      </c>
      <c r="G127" s="47">
        <v>414.054537289</v>
      </c>
      <c r="H127" s="48">
        <f t="shared" si="3"/>
        <v>2.1916344437686911E-3</v>
      </c>
      <c r="I127" s="47"/>
      <c r="J127" s="47">
        <v>15.3064622192</v>
      </c>
      <c r="K127" s="47">
        <v>16.235016457899999</v>
      </c>
      <c r="L127" s="47">
        <v>265.05082926300003</v>
      </c>
      <c r="M127" s="47">
        <v>109.164769471</v>
      </c>
      <c r="N127" s="47">
        <v>51.112196417699998</v>
      </c>
      <c r="O127" s="47">
        <v>58.052573053000003</v>
      </c>
      <c r="P127" s="47">
        <v>2.2454145480699998</v>
      </c>
      <c r="Q127" s="47">
        <v>6.0520453303100004</v>
      </c>
      <c r="R127" s="47">
        <v>71.347326148199997</v>
      </c>
      <c r="S127" s="47">
        <v>56.6656005683</v>
      </c>
      <c r="T127" s="47">
        <v>10.5208780289</v>
      </c>
      <c r="U127" s="47">
        <v>4.1608475509699998</v>
      </c>
      <c r="V127" s="47">
        <v>49.900067857300002</v>
      </c>
      <c r="W127" s="47">
        <v>10.152914689999999</v>
      </c>
      <c r="X127" s="47">
        <v>18.451353984400001</v>
      </c>
      <c r="Y127" s="47">
        <v>5.2835552622800002</v>
      </c>
      <c r="Z127" s="47">
        <v>8.1570820057900004</v>
      </c>
      <c r="AA127" s="47">
        <v>1.03070889464</v>
      </c>
      <c r="AB127" s="47">
        <v>3.9800078216500001</v>
      </c>
      <c r="AC127" s="47">
        <v>2.2809819736499999</v>
      </c>
      <c r="AD127" s="47">
        <v>1.06517519855</v>
      </c>
      <c r="AE127" s="47">
        <v>6.1455141324999998</v>
      </c>
      <c r="AF127" s="47">
        <v>1.14230336714</v>
      </c>
      <c r="AG127" s="47">
        <v>2.3372063569999999</v>
      </c>
      <c r="AH127" s="47">
        <v>2.9503056235299998</v>
      </c>
      <c r="AI127" s="47">
        <v>5.3743125305200001</v>
      </c>
      <c r="AJ127" s="47">
        <v>21.561353086</v>
      </c>
      <c r="AK127" s="47">
        <v>16.461425206000001</v>
      </c>
      <c r="AL127" s="47">
        <v>0.221136817362</v>
      </c>
      <c r="AM127" s="47">
        <v>3.88838823177</v>
      </c>
      <c r="AN127" s="47">
        <v>12.351900156899999</v>
      </c>
      <c r="AO127" s="47" t="s">
        <v>4103</v>
      </c>
      <c r="AP127" s="47">
        <v>0.48071903872499999</v>
      </c>
      <c r="AQ127" s="47">
        <v>4.2618129919900003</v>
      </c>
      <c r="AR127" s="47" t="s">
        <v>4103</v>
      </c>
      <c r="AS127" s="47">
        <v>0.357395849228</v>
      </c>
      <c r="AT127" s="47">
        <v>2.00362913871</v>
      </c>
      <c r="AU127" s="47">
        <v>0.44306180703600001</v>
      </c>
      <c r="AV127" s="47">
        <v>0.18370913660499999</v>
      </c>
      <c r="AW127" s="47" t="s">
        <v>4103</v>
      </c>
      <c r="AX127" s="47" t="s">
        <v>4103</v>
      </c>
      <c r="AY127" s="47" t="s">
        <v>4103</v>
      </c>
      <c r="AZ127" s="47">
        <v>0.25935267043100002</v>
      </c>
      <c r="BA127" s="47">
        <v>26.491873783100001</v>
      </c>
      <c r="BB127" s="47">
        <v>0.64850866660299999</v>
      </c>
      <c r="BC127" s="47">
        <v>5.7631704910999997E-2</v>
      </c>
      <c r="BD127" s="47">
        <v>1.1233326584900001</v>
      </c>
      <c r="BE127" s="47">
        <v>13.723008314699999</v>
      </c>
      <c r="BF127" s="47">
        <v>0.78955416425500002</v>
      </c>
      <c r="BG127" s="47">
        <v>10.1498382741</v>
      </c>
      <c r="BH127" s="47" t="s">
        <v>4103</v>
      </c>
      <c r="BI127" s="47">
        <v>1.7103147706999999</v>
      </c>
      <c r="BJ127" s="47">
        <v>118.528146011</v>
      </c>
      <c r="BK127" s="47">
        <v>90.486747519900007</v>
      </c>
      <c r="BL127" s="47">
        <v>27.080666496999999</v>
      </c>
      <c r="BM127" s="47">
        <v>2.90327561947</v>
      </c>
      <c r="BN127" s="47">
        <v>1.44668168886</v>
      </c>
      <c r="BO127" s="47">
        <v>3.82072837677</v>
      </c>
      <c r="BP127" s="47">
        <v>17.048303727499999</v>
      </c>
      <c r="BQ127" s="47">
        <v>1.4371746965700001</v>
      </c>
      <c r="BR127" s="47">
        <v>1.3999999967800001</v>
      </c>
      <c r="BS127" s="47">
        <v>35.3499169169</v>
      </c>
      <c r="BT127" s="47">
        <v>28.041398491199999</v>
      </c>
      <c r="BU127" s="47">
        <v>3.9138899383500001</v>
      </c>
      <c r="BV127" s="47">
        <v>17.9825097027</v>
      </c>
      <c r="BW127" s="47">
        <v>6.1449988502300004</v>
      </c>
    </row>
    <row r="128" spans="1:75" x14ac:dyDescent="0.3">
      <c r="A128" s="43" t="s">
        <v>2846</v>
      </c>
      <c r="B128" s="44" t="s">
        <v>4254</v>
      </c>
      <c r="C128" s="45">
        <f t="shared" si="2"/>
        <v>5.0321540377704244E-3</v>
      </c>
      <c r="D128" s="28">
        <v>2</v>
      </c>
      <c r="E128" s="46">
        <v>3929</v>
      </c>
      <c r="F128" s="47">
        <v>19.771333214399998</v>
      </c>
      <c r="G128" s="47">
        <v>5.2858787593300001</v>
      </c>
      <c r="H128" s="48">
        <f t="shared" si="3"/>
        <v>1.3453496460498855E-3</v>
      </c>
      <c r="I128" s="47"/>
      <c r="J128" s="47">
        <v>1.8455743837000001E-2</v>
      </c>
      <c r="K128" s="47">
        <v>0.34148670297299999</v>
      </c>
      <c r="L128" s="47">
        <v>2.7068284777999998</v>
      </c>
      <c r="M128" s="47">
        <v>1.6313221419499999</v>
      </c>
      <c r="N128" s="47">
        <v>0.74946012443300003</v>
      </c>
      <c r="O128" s="47">
        <v>0.88186201751500004</v>
      </c>
      <c r="P128" s="47">
        <v>0.229995131563</v>
      </c>
      <c r="Q128" s="47">
        <v>0.357790561211</v>
      </c>
      <c r="R128" s="47">
        <v>1.3257054317900001</v>
      </c>
      <c r="S128" s="47">
        <v>0.91169153405199999</v>
      </c>
      <c r="T128" s="47">
        <v>7.9522464225000006E-2</v>
      </c>
      <c r="U128" s="47">
        <v>0.33449143350900001</v>
      </c>
      <c r="V128" s="47">
        <v>0.89643272254799999</v>
      </c>
      <c r="W128" s="47">
        <v>2.6083814079000001E-2</v>
      </c>
      <c r="X128" s="47">
        <v>0.34244095295999999</v>
      </c>
      <c r="Y128" s="47">
        <v>4.9679594994000001E-2</v>
      </c>
      <c r="Z128" s="47">
        <v>9.0759466368000002E-2</v>
      </c>
      <c r="AA128" s="47">
        <v>0.159678001352</v>
      </c>
      <c r="AB128" s="47">
        <v>4.2323890246000001E-2</v>
      </c>
      <c r="AC128" s="47">
        <v>1.6481205134000001E-2</v>
      </c>
      <c r="AD128" s="47">
        <v>6.8122518640000001E-3</v>
      </c>
      <c r="AE128" s="47">
        <v>6.8205526682000001E-2</v>
      </c>
      <c r="AF128" s="47">
        <v>3.0424326968000001E-2</v>
      </c>
      <c r="AG128" s="47">
        <v>3.2316378797999999E-2</v>
      </c>
      <c r="AH128" s="47">
        <v>3.6440342813000001E-2</v>
      </c>
      <c r="AI128" s="47">
        <v>0.33722792325000001</v>
      </c>
      <c r="AJ128" s="47">
        <v>0.74362549289299995</v>
      </c>
      <c r="AK128" s="47">
        <v>0.63068346942300002</v>
      </c>
      <c r="AL128" s="47">
        <v>7.7069319400000001E-4</v>
      </c>
      <c r="AM128" s="47">
        <v>0.30142833818699999</v>
      </c>
      <c r="AN128" s="47">
        <v>0.328484438042</v>
      </c>
      <c r="AO128" s="47" t="s">
        <v>4103</v>
      </c>
      <c r="AP128" s="47">
        <v>1.0912870410000001E-3</v>
      </c>
      <c r="AQ128" s="47">
        <v>0.11105918329</v>
      </c>
      <c r="AR128" s="47" t="s">
        <v>4103</v>
      </c>
      <c r="AS128" s="47">
        <v>7.9155313899999995E-4</v>
      </c>
      <c r="AT128" s="47">
        <v>0.117248392452</v>
      </c>
      <c r="AU128" s="47">
        <v>6.9597619124000004E-2</v>
      </c>
      <c r="AV128" s="47">
        <v>7.6671940189999999E-3</v>
      </c>
      <c r="AW128" s="47" t="s">
        <v>4103</v>
      </c>
      <c r="AX128" s="47" t="s">
        <v>4103</v>
      </c>
      <c r="AY128" s="47" t="s">
        <v>4103</v>
      </c>
      <c r="AZ128" s="47">
        <v>6.1930425104E-2</v>
      </c>
      <c r="BA128" s="47">
        <v>0.38403626376900002</v>
      </c>
      <c r="BB128" s="47">
        <v>1.2794545853E-2</v>
      </c>
      <c r="BC128" s="47">
        <v>6.2635769000000003E-5</v>
      </c>
      <c r="BD128" s="47">
        <v>8.2989389909999996E-3</v>
      </c>
      <c r="BE128" s="47">
        <v>0.17921849137400001</v>
      </c>
      <c r="BF128" s="47">
        <v>7.624118325E-3</v>
      </c>
      <c r="BG128" s="47">
        <v>0.17603753345699999</v>
      </c>
      <c r="BH128" s="47" t="s">
        <v>4103</v>
      </c>
      <c r="BI128" s="47">
        <v>4.8337222520000002E-3</v>
      </c>
      <c r="BJ128" s="47">
        <v>1.9485454605200001</v>
      </c>
      <c r="BK128" s="47">
        <v>0.99895608764099997</v>
      </c>
      <c r="BL128" s="47">
        <v>0.41963696662200001</v>
      </c>
      <c r="BM128" s="47">
        <v>2.432302548E-2</v>
      </c>
      <c r="BN128" s="47">
        <v>0.174602172551</v>
      </c>
      <c r="BO128" s="47">
        <v>2.2091958184000001E-2</v>
      </c>
      <c r="BP128" s="47">
        <v>0.163386466467</v>
      </c>
      <c r="BQ128" s="47">
        <v>4.0876663512999997E-2</v>
      </c>
      <c r="BR128" s="47" t="s">
        <v>4103</v>
      </c>
      <c r="BS128" s="47">
        <v>0.154038834825</v>
      </c>
      <c r="BT128" s="47">
        <v>0.94958937288300005</v>
      </c>
      <c r="BU128" s="47">
        <v>0.216370924218</v>
      </c>
      <c r="BV128" s="47">
        <v>0.73321844866499997</v>
      </c>
      <c r="BW128" s="47" t="s">
        <v>4103</v>
      </c>
    </row>
    <row r="129" spans="1:75" ht="20.399999999999999" x14ac:dyDescent="0.3">
      <c r="A129" s="43" t="s">
        <v>2851</v>
      </c>
      <c r="B129" s="44" t="s">
        <v>4255</v>
      </c>
      <c r="C129" s="45">
        <f t="shared" si="2"/>
        <v>7.5745896319727004E-3</v>
      </c>
      <c r="D129" s="28">
        <v>4</v>
      </c>
      <c r="E129" s="46">
        <v>7619</v>
      </c>
      <c r="F129" s="47">
        <v>57.710798406000002</v>
      </c>
      <c r="G129" s="47">
        <v>13.327963949900001</v>
      </c>
      <c r="H129" s="48">
        <f t="shared" si="3"/>
        <v>1.749306201588135E-3</v>
      </c>
      <c r="I129" s="47"/>
      <c r="J129" s="47">
        <v>0.51393432950999995</v>
      </c>
      <c r="K129" s="47">
        <v>0.71905941307999999</v>
      </c>
      <c r="L129" s="47">
        <v>5.9733822663399998</v>
      </c>
      <c r="M129" s="47">
        <v>4.9701408525900002</v>
      </c>
      <c r="N129" s="47">
        <v>1.7377817252900001</v>
      </c>
      <c r="O129" s="47">
        <v>3.2323591273000001</v>
      </c>
      <c r="P129" s="47">
        <v>0.50288946350399999</v>
      </c>
      <c r="Q129" s="47">
        <v>0.64855762489400004</v>
      </c>
      <c r="R129" s="47">
        <v>2.8269784856900002</v>
      </c>
      <c r="S129" s="47">
        <v>1.4352345895900001</v>
      </c>
      <c r="T129" s="47">
        <v>0.83067194223399998</v>
      </c>
      <c r="U129" s="47">
        <v>0.56107195386999997</v>
      </c>
      <c r="V129" s="47">
        <v>2.17334526528</v>
      </c>
      <c r="W129" s="47">
        <v>0.37735662114599999</v>
      </c>
      <c r="X129" s="47">
        <v>1.1835147160499999</v>
      </c>
      <c r="Y129" s="47">
        <v>0.68930574169699999</v>
      </c>
      <c r="Z129" s="47">
        <v>0.11164909528600001</v>
      </c>
      <c r="AA129" s="47">
        <v>0.24350687732500001</v>
      </c>
      <c r="AB129" s="47">
        <v>0.13905300173999999</v>
      </c>
      <c r="AC129" s="47">
        <v>8.9954461575000005E-2</v>
      </c>
      <c r="AD129" s="47">
        <v>1.0963390508E-2</v>
      </c>
      <c r="AE129" s="47">
        <v>9.4284523605999995E-2</v>
      </c>
      <c r="AF129" s="47">
        <v>2.5353099917999999E-2</v>
      </c>
      <c r="AG129" s="47">
        <v>0.145841499865</v>
      </c>
      <c r="AH129" s="47">
        <v>4.9026355721000003E-2</v>
      </c>
      <c r="AI129" s="47">
        <v>0.197050596893</v>
      </c>
      <c r="AJ129" s="47">
        <v>1.8323441171099999</v>
      </c>
      <c r="AK129" s="47">
        <v>1.62318307504</v>
      </c>
      <c r="AL129" s="47">
        <v>4.8088927630000004E-3</v>
      </c>
      <c r="AM129" s="47">
        <v>0.37612755731399999</v>
      </c>
      <c r="AN129" s="47">
        <v>1.2422466249599999</v>
      </c>
      <c r="AO129" s="47" t="s">
        <v>4103</v>
      </c>
      <c r="AP129" s="47">
        <v>9.1622114570000003E-3</v>
      </c>
      <c r="AQ129" s="47">
        <v>0.1980568862</v>
      </c>
      <c r="AR129" s="47" t="s">
        <v>4103</v>
      </c>
      <c r="AS129" s="47">
        <v>1.941944409E-3</v>
      </c>
      <c r="AT129" s="47">
        <v>0.146307843997</v>
      </c>
      <c r="AU129" s="47">
        <v>5.5698295617000002E-2</v>
      </c>
      <c r="AV129" s="47">
        <v>5.069418991E-3</v>
      </c>
      <c r="AW129" s="47" t="s">
        <v>4103</v>
      </c>
      <c r="AX129" s="47" t="s">
        <v>4103</v>
      </c>
      <c r="AY129" s="47" t="s">
        <v>4103</v>
      </c>
      <c r="AZ129" s="47">
        <v>5.0628876625999998E-2</v>
      </c>
      <c r="BA129" s="47">
        <v>1.01937017272</v>
      </c>
      <c r="BB129" s="47">
        <v>0.14763689054099999</v>
      </c>
      <c r="BC129" s="47">
        <v>8.8807879020000001E-3</v>
      </c>
      <c r="BD129" s="47">
        <v>4.5664639276999999E-2</v>
      </c>
      <c r="BE129" s="47">
        <v>0.50235221995799995</v>
      </c>
      <c r="BF129" s="47">
        <v>3.4070784275000002E-2</v>
      </c>
      <c r="BG129" s="47">
        <v>0.280764850766</v>
      </c>
      <c r="BH129" s="47" t="s">
        <v>4103</v>
      </c>
      <c r="BI129" s="47">
        <v>3.0598661416000001E-2</v>
      </c>
      <c r="BJ129" s="47">
        <v>5.6648870581799997</v>
      </c>
      <c r="BK129" s="47">
        <v>3.9452556050899998</v>
      </c>
      <c r="BL129" s="47">
        <v>1.2839995630300001</v>
      </c>
      <c r="BM129" s="47">
        <v>0.151721407911</v>
      </c>
      <c r="BN129" s="47">
        <v>0.17330224006299999</v>
      </c>
      <c r="BO129" s="47">
        <v>0.143917568355</v>
      </c>
      <c r="BP129" s="47">
        <v>0.93707576585499996</v>
      </c>
      <c r="BQ129" s="47">
        <v>0.238431900871</v>
      </c>
      <c r="BR129" s="47" t="s">
        <v>4103</v>
      </c>
      <c r="BS129" s="47">
        <v>1.0168071590000001</v>
      </c>
      <c r="BT129" s="47">
        <v>1.7196314531000001</v>
      </c>
      <c r="BU129" s="47">
        <v>0.78696376359499998</v>
      </c>
      <c r="BV129" s="47">
        <v>0.93266768950199996</v>
      </c>
      <c r="BW129" s="47" t="s">
        <v>4103</v>
      </c>
    </row>
    <row r="130" spans="1:75" x14ac:dyDescent="0.3">
      <c r="A130" s="43" t="s">
        <v>2855</v>
      </c>
      <c r="B130" s="44" t="s">
        <v>4256</v>
      </c>
      <c r="C130" s="45">
        <f t="shared" si="2"/>
        <v>5.3637594298689556E-3</v>
      </c>
      <c r="D130" s="28">
        <v>3</v>
      </c>
      <c r="E130" s="46">
        <v>6639</v>
      </c>
      <c r="F130" s="47">
        <v>35.609998854899999</v>
      </c>
      <c r="G130" s="47">
        <v>10.5429281476</v>
      </c>
      <c r="H130" s="48">
        <f t="shared" si="3"/>
        <v>1.5880295447507154E-3</v>
      </c>
      <c r="I130" s="47"/>
      <c r="J130" s="47">
        <v>7.0900598817000005E-2</v>
      </c>
      <c r="K130" s="47">
        <v>0.67165368776099998</v>
      </c>
      <c r="L130" s="47">
        <v>5.05779093601</v>
      </c>
      <c r="M130" s="47">
        <v>3.87571090444</v>
      </c>
      <c r="N130" s="47">
        <v>1.0524353817900001</v>
      </c>
      <c r="O130" s="47">
        <v>2.8232755226399999</v>
      </c>
      <c r="P130" s="47">
        <v>0.22106445256400001</v>
      </c>
      <c r="Q130" s="47">
        <v>0.64580756800799999</v>
      </c>
      <c r="R130" s="47">
        <v>1.1882435008500001</v>
      </c>
      <c r="S130" s="47">
        <v>0.95903779265199995</v>
      </c>
      <c r="T130" s="47">
        <v>0.11324346864199999</v>
      </c>
      <c r="U130" s="47">
        <v>0.11596223955399999</v>
      </c>
      <c r="V130" s="47">
        <v>1.54579226</v>
      </c>
      <c r="W130" s="47">
        <v>0.121188217014</v>
      </c>
      <c r="X130" s="47">
        <v>0.65000355377200003</v>
      </c>
      <c r="Y130" s="47">
        <v>0.15714480443699999</v>
      </c>
      <c r="Z130" s="47">
        <v>0.11847434118400001</v>
      </c>
      <c r="AA130" s="47">
        <v>0.31692959199800003</v>
      </c>
      <c r="AB130" s="47">
        <v>5.7454816152000002E-2</v>
      </c>
      <c r="AC130" s="47">
        <v>5.7906610072E-2</v>
      </c>
      <c r="AD130" s="47">
        <v>8.5360541819999997E-3</v>
      </c>
      <c r="AE130" s="47">
        <v>0.19433140706999999</v>
      </c>
      <c r="AF130" s="47">
        <v>1.3698575608E-2</v>
      </c>
      <c r="AG130" s="47">
        <v>0.104914282784</v>
      </c>
      <c r="AH130" s="47">
        <v>0.12728807538</v>
      </c>
      <c r="AI130" s="47">
        <v>0.26792548412099998</v>
      </c>
      <c r="AJ130" s="47">
        <v>1.84138698524</v>
      </c>
      <c r="AK130" s="47">
        <v>1.59451937255</v>
      </c>
      <c r="AL130" s="47">
        <v>1.311798335E-3</v>
      </c>
      <c r="AM130" s="47">
        <v>1.16906354016</v>
      </c>
      <c r="AN130" s="47">
        <v>0.42414403405200002</v>
      </c>
      <c r="AO130" s="47" t="s">
        <v>4103</v>
      </c>
      <c r="AP130" s="47">
        <v>5.988348577E-3</v>
      </c>
      <c r="AQ130" s="47">
        <v>0.23444108532899999</v>
      </c>
      <c r="AR130" s="47" t="s">
        <v>4103</v>
      </c>
      <c r="AS130" s="47">
        <v>6.438178785E-3</v>
      </c>
      <c r="AT130" s="47">
        <v>6.5444611814999998E-2</v>
      </c>
      <c r="AU130" s="47">
        <v>0.20226993496000001</v>
      </c>
      <c r="AV130" s="47">
        <v>3.2688266940000002E-2</v>
      </c>
      <c r="AW130" s="47" t="s">
        <v>4103</v>
      </c>
      <c r="AX130" s="47" t="s">
        <v>4103</v>
      </c>
      <c r="AY130" s="47" t="s">
        <v>4103</v>
      </c>
      <c r="AZ130" s="47">
        <v>0.16958166801899999</v>
      </c>
      <c r="BA130" s="47">
        <v>0.74675890895399999</v>
      </c>
      <c r="BB130" s="47">
        <v>4.3257532468000001E-2</v>
      </c>
      <c r="BC130" s="47">
        <v>3.2242004899999999E-4</v>
      </c>
      <c r="BD130" s="47">
        <v>1.9836190423E-2</v>
      </c>
      <c r="BE130" s="47">
        <v>0.38086390186899999</v>
      </c>
      <c r="BF130" s="47">
        <v>1.2105343692E-2</v>
      </c>
      <c r="BG130" s="47">
        <v>0.290373520454</v>
      </c>
      <c r="BH130" s="47" t="s">
        <v>4103</v>
      </c>
      <c r="BI130" s="47">
        <v>2.3817807629000001E-2</v>
      </c>
      <c r="BJ130" s="47">
        <v>4.1661421967800001</v>
      </c>
      <c r="BK130" s="47">
        <v>2.9902635172399998</v>
      </c>
      <c r="BL130" s="47">
        <v>1.5508980879700001</v>
      </c>
      <c r="BM130" s="47">
        <v>3.2499902504999997E-2</v>
      </c>
      <c r="BN130" s="47">
        <v>0.30083683705399999</v>
      </c>
      <c r="BO130" s="47">
        <v>9.6723223795999999E-2</v>
      </c>
      <c r="BP130" s="47">
        <v>0.28736019039999999</v>
      </c>
      <c r="BQ130" s="47">
        <v>0.143697426416</v>
      </c>
      <c r="BR130" s="47" t="s">
        <v>4103</v>
      </c>
      <c r="BS130" s="47">
        <v>0.57824784910600002</v>
      </c>
      <c r="BT130" s="47">
        <v>1.17587867953</v>
      </c>
      <c r="BU130" s="47">
        <v>0.68020101916800002</v>
      </c>
      <c r="BV130" s="47">
        <v>0.49567766036700001</v>
      </c>
      <c r="BW130" s="47" t="s">
        <v>4103</v>
      </c>
    </row>
    <row r="131" spans="1:75" x14ac:dyDescent="0.3">
      <c r="A131" s="43" t="s">
        <v>2859</v>
      </c>
      <c r="B131" s="44" t="s">
        <v>4257</v>
      </c>
      <c r="C131" s="45">
        <f t="shared" si="2"/>
        <v>5.4053972346942026E-3</v>
      </c>
      <c r="D131" s="28">
        <v>3</v>
      </c>
      <c r="E131" s="46">
        <v>31377</v>
      </c>
      <c r="F131" s="47">
        <v>169.605149033</v>
      </c>
      <c r="G131" s="47">
        <v>35.344422506100003</v>
      </c>
      <c r="H131" s="48">
        <f t="shared" si="3"/>
        <v>1.1264436531886414E-3</v>
      </c>
      <c r="I131" s="47"/>
      <c r="J131" s="47">
        <v>0.416346807599</v>
      </c>
      <c r="K131" s="47">
        <v>0.90920262044900002</v>
      </c>
      <c r="L131" s="47">
        <v>19.964532038800002</v>
      </c>
      <c r="M131" s="47">
        <v>10.240737851800001</v>
      </c>
      <c r="N131" s="47">
        <v>4.71367738016</v>
      </c>
      <c r="O131" s="47">
        <v>5.5270604716699996</v>
      </c>
      <c r="P131" s="47">
        <v>0.94390357622400001</v>
      </c>
      <c r="Q131" s="47">
        <v>2.8696996112100002</v>
      </c>
      <c r="R131" s="47">
        <v>9.0934950171499995</v>
      </c>
      <c r="S131" s="47">
        <v>4.7572158760800001</v>
      </c>
      <c r="T131" s="47">
        <v>0.327983734488</v>
      </c>
      <c r="U131" s="47">
        <v>4.0082954065900003</v>
      </c>
      <c r="V131" s="47">
        <v>12.9070688043</v>
      </c>
      <c r="W131" s="47">
        <v>0.73799566069199996</v>
      </c>
      <c r="X131" s="47">
        <v>7.6114644864700001</v>
      </c>
      <c r="Y131" s="47">
        <v>3.25464665852</v>
      </c>
      <c r="Z131" s="47">
        <v>0.57614790361599999</v>
      </c>
      <c r="AA131" s="47">
        <v>2.69881494993</v>
      </c>
      <c r="AB131" s="47">
        <v>1.0818549744099999</v>
      </c>
      <c r="AC131" s="47">
        <v>0.291670320511</v>
      </c>
      <c r="AD131" s="47">
        <v>0.50763863879399995</v>
      </c>
      <c r="AE131" s="47">
        <v>1.5375528569200001</v>
      </c>
      <c r="AF131" s="47">
        <v>0.11766178298</v>
      </c>
      <c r="AG131" s="47">
        <v>0.62533164224000004</v>
      </c>
      <c r="AH131" s="47">
        <v>0.68150631862900002</v>
      </c>
      <c r="AI131" s="47">
        <v>0.79624709701499996</v>
      </c>
      <c r="AJ131" s="47">
        <v>9.2269973974199999</v>
      </c>
      <c r="AK131" s="47">
        <v>7.3644070551900001</v>
      </c>
      <c r="AL131" s="47">
        <v>9.1465464499999993E-3</v>
      </c>
      <c r="AM131" s="47">
        <v>2.60266521471</v>
      </c>
      <c r="AN131" s="47">
        <v>4.7525952940299998</v>
      </c>
      <c r="AO131" s="47" t="s">
        <v>4103</v>
      </c>
      <c r="AP131" s="47">
        <v>1.7311752275000002E-2</v>
      </c>
      <c r="AQ131" s="47">
        <v>1.8229619454599999</v>
      </c>
      <c r="AR131" s="47" t="s">
        <v>4103</v>
      </c>
      <c r="AS131" s="47">
        <v>2.2316644489999999E-2</v>
      </c>
      <c r="AT131" s="47">
        <v>0.39945577268900001</v>
      </c>
      <c r="AU131" s="47">
        <v>0.32240958792000002</v>
      </c>
      <c r="AV131" s="47">
        <v>0.10147122508299999</v>
      </c>
      <c r="AW131" s="47" t="s">
        <v>4103</v>
      </c>
      <c r="AX131" s="47" t="s">
        <v>4103</v>
      </c>
      <c r="AY131" s="47" t="s">
        <v>4103</v>
      </c>
      <c r="AZ131" s="47">
        <v>0.220938362837</v>
      </c>
      <c r="BA131" s="47">
        <v>2.99831522216</v>
      </c>
      <c r="BB131" s="47">
        <v>0.142901559388</v>
      </c>
      <c r="BC131" s="47">
        <v>2.5941296530000001E-3</v>
      </c>
      <c r="BD131" s="47">
        <v>9.6249327240999993E-2</v>
      </c>
      <c r="BE131" s="47">
        <v>1.3074255442</v>
      </c>
      <c r="BF131" s="47">
        <v>9.2745949431999999E-2</v>
      </c>
      <c r="BG131" s="47">
        <v>1.3563987122500001</v>
      </c>
      <c r="BH131" s="47" t="s">
        <v>4103</v>
      </c>
      <c r="BI131" s="47">
        <v>2.7422866093999999E-2</v>
      </c>
      <c r="BJ131" s="47">
        <v>18.720172403700001</v>
      </c>
      <c r="BK131" s="47">
        <v>12.3236738655</v>
      </c>
      <c r="BL131" s="47">
        <v>4.1587260327799997</v>
      </c>
      <c r="BM131" s="47">
        <v>0.34244596478700001</v>
      </c>
      <c r="BN131" s="47">
        <v>1.3173570944299999</v>
      </c>
      <c r="BO131" s="47">
        <v>0.48180110310800001</v>
      </c>
      <c r="BP131" s="47">
        <v>1.2413319008699999</v>
      </c>
      <c r="BQ131" s="47">
        <v>1.24435962248</v>
      </c>
      <c r="BR131" s="47" t="s">
        <v>4103</v>
      </c>
      <c r="BS131" s="47">
        <v>3.5376521470600002</v>
      </c>
      <c r="BT131" s="47">
        <v>6.3964985381700004</v>
      </c>
      <c r="BU131" s="47">
        <v>1.8246760721199999</v>
      </c>
      <c r="BV131" s="47">
        <v>4.5718224660500004</v>
      </c>
      <c r="BW131" s="47" t="s">
        <v>4103</v>
      </c>
    </row>
    <row r="132" spans="1:75" x14ac:dyDescent="0.3">
      <c r="A132" s="43" t="s">
        <v>2879</v>
      </c>
      <c r="B132" s="44" t="s">
        <v>4258</v>
      </c>
      <c r="C132" s="45">
        <f t="shared" si="2"/>
        <v>6.6594209102076489E-3</v>
      </c>
      <c r="D132" s="28">
        <v>2</v>
      </c>
      <c r="E132" s="46">
        <v>100699</v>
      </c>
      <c r="F132" s="47">
        <v>670.59702623700002</v>
      </c>
      <c r="G132" s="47">
        <v>238.26560495499999</v>
      </c>
      <c r="H132" s="48">
        <f t="shared" si="3"/>
        <v>2.3661168924716232E-3</v>
      </c>
      <c r="I132" s="47"/>
      <c r="J132" s="47">
        <v>2.82104988671</v>
      </c>
      <c r="K132" s="47">
        <v>14.7506227573</v>
      </c>
      <c r="L132" s="47">
        <v>122.949808863</v>
      </c>
      <c r="M132" s="47">
        <v>87.401891695000003</v>
      </c>
      <c r="N132" s="47">
        <v>22.3755420241</v>
      </c>
      <c r="O132" s="47">
        <v>65.026349671000006</v>
      </c>
      <c r="P132" s="47">
        <v>3.4388369110700001</v>
      </c>
      <c r="Q132" s="47">
        <v>6.90339484237</v>
      </c>
      <c r="R132" s="47">
        <v>42.386138837300003</v>
      </c>
      <c r="S132" s="47">
        <v>26.151208629100001</v>
      </c>
      <c r="T132" s="47">
        <v>13.185813021</v>
      </c>
      <c r="U132" s="47">
        <v>3.0491171872199998</v>
      </c>
      <c r="V132" s="47">
        <v>24.375671143200002</v>
      </c>
      <c r="W132" s="47">
        <v>6.7837917484599997</v>
      </c>
      <c r="X132" s="47">
        <v>8.4011131602300004</v>
      </c>
      <c r="Y132" s="47">
        <v>3.0020293969299998</v>
      </c>
      <c r="Z132" s="47">
        <v>0.999386560333</v>
      </c>
      <c r="AA132" s="47">
        <v>3.5872149335999999</v>
      </c>
      <c r="AB132" s="47">
        <v>0.81248226936400003</v>
      </c>
      <c r="AC132" s="47">
        <v>0.33310511766200002</v>
      </c>
      <c r="AD132" s="47">
        <v>0.164604043171</v>
      </c>
      <c r="AE132" s="47">
        <v>0.77176197234099997</v>
      </c>
      <c r="AF132" s="47">
        <v>9.0187761968000005E-2</v>
      </c>
      <c r="AG132" s="47">
        <v>0.66885024445899999</v>
      </c>
      <c r="AH132" s="47">
        <v>2.7926097526699998</v>
      </c>
      <c r="AI132" s="47">
        <v>4.3696473422200004</v>
      </c>
      <c r="AJ132" s="47">
        <v>26.9587030611</v>
      </c>
      <c r="AK132" s="47">
        <v>22.771888477099999</v>
      </c>
      <c r="AL132" s="47">
        <v>0.142568873229</v>
      </c>
      <c r="AM132" s="47">
        <v>10.441625154</v>
      </c>
      <c r="AN132" s="47">
        <v>12.1876944498</v>
      </c>
      <c r="AO132" s="47" t="s">
        <v>4103</v>
      </c>
      <c r="AP132" s="47">
        <v>0.400019912373</v>
      </c>
      <c r="AQ132" s="47">
        <v>3.6863074264</v>
      </c>
      <c r="AR132" s="47" t="s">
        <v>4103</v>
      </c>
      <c r="AS132" s="47">
        <v>0.100487245276</v>
      </c>
      <c r="AT132" s="47">
        <v>1.8577599138400001</v>
      </c>
      <c r="AU132" s="47">
        <v>1.30525127995</v>
      </c>
      <c r="AV132" s="47">
        <v>0.219358484297</v>
      </c>
      <c r="AW132" s="47" t="s">
        <v>4103</v>
      </c>
      <c r="AX132" s="47" t="s">
        <v>4103</v>
      </c>
      <c r="AY132" s="47" t="s">
        <v>4103</v>
      </c>
      <c r="AZ132" s="47">
        <v>1.08589279565</v>
      </c>
      <c r="BA132" s="47">
        <v>9.1625150666399993</v>
      </c>
      <c r="BB132" s="47">
        <v>0.50181026117200001</v>
      </c>
      <c r="BC132" s="47">
        <v>3.3740320488999997E-2</v>
      </c>
      <c r="BD132" s="47">
        <v>0.19056872993400001</v>
      </c>
      <c r="BE132" s="47">
        <v>5.4431356756299998</v>
      </c>
      <c r="BF132" s="47">
        <v>0.45770279544499998</v>
      </c>
      <c r="BG132" s="47">
        <v>2.5355572839699998</v>
      </c>
      <c r="BH132" s="47" t="s">
        <v>4103</v>
      </c>
      <c r="BI132" s="47">
        <v>0.47573091329599998</v>
      </c>
      <c r="BJ132" s="47">
        <v>43.463483070400002</v>
      </c>
      <c r="BK132" s="47">
        <v>27.389463397</v>
      </c>
      <c r="BL132" s="47">
        <v>10.7673708425</v>
      </c>
      <c r="BM132" s="47">
        <v>0.24767738015499999</v>
      </c>
      <c r="BN132" s="47">
        <v>3.4554070611899999</v>
      </c>
      <c r="BO132" s="47">
        <v>0.89272832397500002</v>
      </c>
      <c r="BP132" s="47">
        <v>5.8067237078899998</v>
      </c>
      <c r="BQ132" s="47">
        <v>0.80095686134800004</v>
      </c>
      <c r="BR132" s="47" t="s">
        <v>4103</v>
      </c>
      <c r="BS132" s="47">
        <v>5.4185992199899999</v>
      </c>
      <c r="BT132" s="47">
        <v>16.074019673399999</v>
      </c>
      <c r="BU132" s="47">
        <v>3.40026711402</v>
      </c>
      <c r="BV132" s="47">
        <v>11.7017526309</v>
      </c>
      <c r="BW132" s="47">
        <v>0.97199992850399997</v>
      </c>
    </row>
    <row r="133" spans="1:75" x14ac:dyDescent="0.3">
      <c r="A133" s="43" t="s">
        <v>2911</v>
      </c>
      <c r="B133" s="44" t="s">
        <v>4259</v>
      </c>
      <c r="C133" s="45">
        <f t="shared" si="2"/>
        <v>1.0054606223661038E-2</v>
      </c>
      <c r="D133" s="28">
        <v>2</v>
      </c>
      <c r="E133" s="46">
        <v>38612</v>
      </c>
      <c r="F133" s="47">
        <v>388.22845550800002</v>
      </c>
      <c r="G133" s="47">
        <v>180.41843021899999</v>
      </c>
      <c r="H133" s="48">
        <f t="shared" si="3"/>
        <v>4.6725999745933907E-3</v>
      </c>
      <c r="I133" s="47"/>
      <c r="J133" s="47">
        <v>1.0934213511199999</v>
      </c>
      <c r="K133" s="47">
        <v>4.0076131550999996</v>
      </c>
      <c r="L133" s="47">
        <v>105.477648718</v>
      </c>
      <c r="M133" s="47">
        <v>44.753597045200003</v>
      </c>
      <c r="N133" s="47">
        <v>29.834698915499999</v>
      </c>
      <c r="O133" s="47">
        <v>14.918898129700001</v>
      </c>
      <c r="P133" s="47">
        <v>12.745761651800001</v>
      </c>
      <c r="Q133" s="47">
        <v>12.340388297800001</v>
      </c>
      <c r="R133" s="47">
        <v>13.3234523934</v>
      </c>
      <c r="S133" s="47">
        <v>11.5932173121</v>
      </c>
      <c r="T133" s="47">
        <v>0.57429611996600005</v>
      </c>
      <c r="U133" s="47">
        <v>1.15593896138</v>
      </c>
      <c r="V133" s="47">
        <v>17.3142798268</v>
      </c>
      <c r="W133" s="47">
        <v>1.9665201186600001</v>
      </c>
      <c r="X133" s="47">
        <v>8.5876117767399993</v>
      </c>
      <c r="Y133" s="47">
        <v>2.2729533448499999</v>
      </c>
      <c r="Z133" s="47">
        <v>2.2449936460000002</v>
      </c>
      <c r="AA133" s="47">
        <v>2.44215366297</v>
      </c>
      <c r="AB133" s="47">
        <v>1.6275111229200001</v>
      </c>
      <c r="AC133" s="47">
        <v>0.10110183150300001</v>
      </c>
      <c r="AD133" s="47">
        <v>0.128646972947</v>
      </c>
      <c r="AE133" s="47">
        <v>1.16638484663</v>
      </c>
      <c r="AF133" s="47">
        <v>0.35191044841000002</v>
      </c>
      <c r="AG133" s="47">
        <v>0.73866718603500003</v>
      </c>
      <c r="AH133" s="47">
        <v>1.94822314135</v>
      </c>
      <c r="AI133" s="47">
        <v>2.3252135045700002</v>
      </c>
      <c r="AJ133" s="47">
        <v>6.3892376459699998</v>
      </c>
      <c r="AK133" s="47">
        <v>5.5001975302700004</v>
      </c>
      <c r="AL133" s="47">
        <v>1.0838127202E-2</v>
      </c>
      <c r="AM133" s="47">
        <v>2.8520542941699998</v>
      </c>
      <c r="AN133" s="47">
        <v>2.6373051089000001</v>
      </c>
      <c r="AO133" s="47" t="s">
        <v>4103</v>
      </c>
      <c r="AP133" s="47">
        <v>2.5671633924999999E-2</v>
      </c>
      <c r="AQ133" s="47">
        <v>0.85881052712999995</v>
      </c>
      <c r="AR133" s="47" t="s">
        <v>4103</v>
      </c>
      <c r="AS133" s="47">
        <v>4.5579546460000004E-3</v>
      </c>
      <c r="AT133" s="47">
        <v>0.163571125101</v>
      </c>
      <c r="AU133" s="47">
        <v>0.63162390781599997</v>
      </c>
      <c r="AV133" s="47">
        <v>0.34738282285299998</v>
      </c>
      <c r="AW133" s="47" t="s">
        <v>4103</v>
      </c>
      <c r="AX133" s="47" t="s">
        <v>4103</v>
      </c>
      <c r="AY133" s="47" t="s">
        <v>4103</v>
      </c>
      <c r="AZ133" s="47">
        <v>0.28424108496299999</v>
      </c>
      <c r="BA133" s="47">
        <v>1.0821633401499999</v>
      </c>
      <c r="BB133" s="47">
        <v>3.0461101960999999E-2</v>
      </c>
      <c r="BC133" s="47">
        <v>3.5513019399999998E-4</v>
      </c>
      <c r="BD133" s="47">
        <v>3.7892438888999999E-2</v>
      </c>
      <c r="BE133" s="47">
        <v>0.48302434953099999</v>
      </c>
      <c r="BF133" s="47">
        <v>8.792107381E-2</v>
      </c>
      <c r="BG133" s="47">
        <v>0.44250924576099998</v>
      </c>
      <c r="BH133" s="47" t="s">
        <v>4103</v>
      </c>
      <c r="BI133" s="47">
        <v>3.4039978568999998E-2</v>
      </c>
      <c r="BJ133" s="47">
        <v>22.589106104900001</v>
      </c>
      <c r="BK133" s="47">
        <v>13.644521428899999</v>
      </c>
      <c r="BL133" s="47">
        <v>3.6175861437900001</v>
      </c>
      <c r="BM133" s="47">
        <v>0.141041453283</v>
      </c>
      <c r="BN133" s="47">
        <v>5.1793542815900002</v>
      </c>
      <c r="BO133" s="47">
        <v>0.68259106518099999</v>
      </c>
      <c r="BP133" s="47">
        <v>1.04170262049</v>
      </c>
      <c r="BQ133" s="47">
        <v>0.60464308932900002</v>
      </c>
      <c r="BR133" s="47" t="s">
        <v>4103</v>
      </c>
      <c r="BS133" s="47">
        <v>2.3776027752900002</v>
      </c>
      <c r="BT133" s="47">
        <v>8.9445846759500007</v>
      </c>
      <c r="BU133" s="47">
        <v>8.5967368507399993</v>
      </c>
      <c r="BV133" s="47">
        <v>0.34784782521000002</v>
      </c>
      <c r="BW133" s="47" t="s">
        <v>4103</v>
      </c>
    </row>
    <row r="134" spans="1:75" x14ac:dyDescent="0.3">
      <c r="A134" s="43" t="s">
        <v>2946</v>
      </c>
      <c r="B134" s="44" t="s">
        <v>4260</v>
      </c>
      <c r="C134" s="45">
        <f t="shared" ref="C134:C188" si="4">F134/E134</f>
        <v>1.0155100017777778E-2</v>
      </c>
      <c r="D134" s="28">
        <v>2</v>
      </c>
      <c r="E134" s="46">
        <v>10350</v>
      </c>
      <c r="F134" s="47">
        <v>105.105285184</v>
      </c>
      <c r="G134" s="47">
        <v>31.4722992805</v>
      </c>
      <c r="H134" s="48">
        <f t="shared" si="3"/>
        <v>3.0408018628502414E-3</v>
      </c>
      <c r="I134" s="47"/>
      <c r="J134" s="47">
        <v>0.186202103088</v>
      </c>
      <c r="K134" s="47">
        <v>1.37727513442</v>
      </c>
      <c r="L134" s="47">
        <v>12.2838138588</v>
      </c>
      <c r="M134" s="47">
        <v>12.735407674299999</v>
      </c>
      <c r="N134" s="47">
        <v>6.7580320114100001</v>
      </c>
      <c r="O134" s="47">
        <v>5.9773756628800001</v>
      </c>
      <c r="P134" s="47">
        <v>0.65465827112599995</v>
      </c>
      <c r="Q134" s="47">
        <v>4.2349422387400004</v>
      </c>
      <c r="R134" s="47">
        <v>7.190707519</v>
      </c>
      <c r="S134" s="47">
        <v>3.6773967647500001</v>
      </c>
      <c r="T134" s="47">
        <v>0.13355315276900001</v>
      </c>
      <c r="U134" s="47">
        <v>3.3797576014800002</v>
      </c>
      <c r="V134" s="47">
        <v>5.0657000169300002</v>
      </c>
      <c r="W134" s="47">
        <v>0.23419792379599999</v>
      </c>
      <c r="X134" s="47">
        <v>1.40805422377</v>
      </c>
      <c r="Y134" s="47">
        <v>0.32241737908399998</v>
      </c>
      <c r="Z134" s="47">
        <v>0.39063525596600002</v>
      </c>
      <c r="AA134" s="47">
        <v>0.64864055890899996</v>
      </c>
      <c r="AB134" s="47">
        <v>4.6361029812E-2</v>
      </c>
      <c r="AC134" s="47">
        <v>1.7351639368999999E-2</v>
      </c>
      <c r="AD134" s="47">
        <v>1.8418825888E-2</v>
      </c>
      <c r="AE134" s="47">
        <v>0.259221780161</v>
      </c>
      <c r="AF134" s="47">
        <v>0.24466043588899999</v>
      </c>
      <c r="AG134" s="47">
        <v>0.43091860885700001</v>
      </c>
      <c r="AH134" s="47">
        <v>0.296759402256</v>
      </c>
      <c r="AI134" s="47">
        <v>2.15611717695</v>
      </c>
      <c r="AJ134" s="47">
        <v>3.2166242774799998</v>
      </c>
      <c r="AK134" s="47">
        <v>1.8932181834099999</v>
      </c>
      <c r="AL134" s="47">
        <v>1.107750177E-3</v>
      </c>
      <c r="AM134" s="47">
        <v>1.0186883931399999</v>
      </c>
      <c r="AN134" s="47">
        <v>0.87342204009000002</v>
      </c>
      <c r="AO134" s="47" t="s">
        <v>4103</v>
      </c>
      <c r="AP134" s="47">
        <v>2.0813404736000001E-2</v>
      </c>
      <c r="AQ134" s="47">
        <v>1.30038956349</v>
      </c>
      <c r="AR134" s="47" t="s">
        <v>4103</v>
      </c>
      <c r="AS134" s="47">
        <v>2.2031258519999999E-3</v>
      </c>
      <c r="AT134" s="47">
        <v>0.122997655932</v>
      </c>
      <c r="AU134" s="47">
        <v>0.364694166087</v>
      </c>
      <c r="AV134" s="47">
        <v>8.3287575025000005E-2</v>
      </c>
      <c r="AW134" s="47" t="s">
        <v>4103</v>
      </c>
      <c r="AX134" s="47" t="s">
        <v>4103</v>
      </c>
      <c r="AY134" s="47" t="s">
        <v>4103</v>
      </c>
      <c r="AZ134" s="47">
        <v>0.28140659106299998</v>
      </c>
      <c r="BA134" s="47">
        <v>0.189994483953</v>
      </c>
      <c r="BB134" s="47">
        <v>3.5896790010000001E-3</v>
      </c>
      <c r="BC134" s="47">
        <v>9.8389776999999995E-5</v>
      </c>
      <c r="BD134" s="47">
        <v>3.6893748256000003E-2</v>
      </c>
      <c r="BE134" s="47">
        <v>6.9453026887999994E-2</v>
      </c>
      <c r="BF134" s="47">
        <v>7.8789083369999995E-3</v>
      </c>
      <c r="BG134" s="47">
        <v>7.2080731693E-2</v>
      </c>
      <c r="BH134" s="47" t="s">
        <v>4103</v>
      </c>
      <c r="BI134" s="47">
        <v>4.6139725030000002E-3</v>
      </c>
      <c r="BJ134" s="47">
        <v>4.3516756519799999</v>
      </c>
      <c r="BK134" s="47">
        <v>2.8246535641000001</v>
      </c>
      <c r="BL134" s="47">
        <v>0.80122040545100004</v>
      </c>
      <c r="BM134" s="47">
        <v>3.3512570413000001E-2</v>
      </c>
      <c r="BN134" s="47">
        <v>0.71471957746400006</v>
      </c>
      <c r="BO134" s="47">
        <v>7.7876403092000002E-2</v>
      </c>
      <c r="BP134" s="47">
        <v>8.3370862311999999E-2</v>
      </c>
      <c r="BQ134" s="47">
        <v>3.3158697112999999E-2</v>
      </c>
      <c r="BR134" s="47" t="s">
        <v>4103</v>
      </c>
      <c r="BS134" s="47">
        <v>1.0807950482599999</v>
      </c>
      <c r="BT134" s="47">
        <v>1.52702208788</v>
      </c>
      <c r="BU134" s="47">
        <v>1.41264484472</v>
      </c>
      <c r="BV134" s="47">
        <v>0.11437724316</v>
      </c>
      <c r="BW134" s="47" t="s">
        <v>4103</v>
      </c>
    </row>
    <row r="135" spans="1:75" x14ac:dyDescent="0.3">
      <c r="A135" s="43" t="s">
        <v>2963</v>
      </c>
      <c r="B135" s="44" t="s">
        <v>4261</v>
      </c>
      <c r="C135" s="45">
        <f t="shared" si="4"/>
        <v>1.4872934016107384E-3</v>
      </c>
      <c r="D135" s="28">
        <v>3</v>
      </c>
      <c r="E135" s="46">
        <v>2235</v>
      </c>
      <c r="F135" s="47">
        <v>3.3241007526000002</v>
      </c>
      <c r="G135" s="47">
        <v>0.77255011996900003</v>
      </c>
      <c r="H135" s="48">
        <f t="shared" ref="H135:H188" si="5">G135/E135</f>
        <v>3.4566000893467561E-4</v>
      </c>
      <c r="I135" s="47"/>
      <c r="J135" s="47">
        <v>5.0789149369999996E-3</v>
      </c>
      <c r="K135" s="47">
        <v>8.9408893550000004E-3</v>
      </c>
      <c r="L135" s="47">
        <v>0.52636927238800002</v>
      </c>
      <c r="M135" s="47">
        <v>0.171736867786</v>
      </c>
      <c r="N135" s="47">
        <v>7.2885431840000001E-2</v>
      </c>
      <c r="O135" s="47">
        <v>9.8851435946000002E-2</v>
      </c>
      <c r="P135" s="47">
        <v>1.6608405720999999E-2</v>
      </c>
      <c r="Q135" s="47">
        <v>4.3815769783000003E-2</v>
      </c>
      <c r="R135" s="47">
        <v>4.8726174972999997E-2</v>
      </c>
      <c r="S135" s="47">
        <v>3.6006258228E-2</v>
      </c>
      <c r="T135" s="47">
        <v>5.1135053039999996E-3</v>
      </c>
      <c r="U135" s="47">
        <v>7.606411441E-3</v>
      </c>
      <c r="V135" s="47">
        <v>0.111349337246</v>
      </c>
      <c r="W135" s="47">
        <v>4.0437288610000004E-3</v>
      </c>
      <c r="X135" s="47">
        <v>7.4467473406999996E-2</v>
      </c>
      <c r="Y135" s="47">
        <v>3.7650273998999999E-2</v>
      </c>
      <c r="Z135" s="47">
        <v>1.8554042869999999E-2</v>
      </c>
      <c r="AA135" s="47">
        <v>5.9575103760000003E-3</v>
      </c>
      <c r="AB135" s="47">
        <v>1.2305646162E-2</v>
      </c>
      <c r="AC135" s="47">
        <v>1.717581361E-3</v>
      </c>
      <c r="AD135" s="47">
        <v>5.6474878200000003E-4</v>
      </c>
      <c r="AE135" s="47">
        <v>5.9769838000000002E-3</v>
      </c>
      <c r="AF135" s="47">
        <v>3.0513176889999999E-3</v>
      </c>
      <c r="AG135" s="47">
        <v>3.4871342999999999E-3</v>
      </c>
      <c r="AH135" s="47">
        <v>5.9221481719999997E-3</v>
      </c>
      <c r="AI135" s="47">
        <v>1.2118220875E-2</v>
      </c>
      <c r="AJ135" s="47">
        <v>0.100632287317</v>
      </c>
      <c r="AK135" s="47">
        <v>9.4840651772999995E-2</v>
      </c>
      <c r="AL135" s="47">
        <v>2.61824655E-4</v>
      </c>
      <c r="AM135" s="47">
        <v>1.3060675068999999E-2</v>
      </c>
      <c r="AN135" s="47">
        <v>8.1518152048000003E-2</v>
      </c>
      <c r="AO135" s="47" t="s">
        <v>4103</v>
      </c>
      <c r="AP135" s="47">
        <v>2.2314949700000001E-4</v>
      </c>
      <c r="AQ135" s="47">
        <v>5.5499374920000002E-3</v>
      </c>
      <c r="AR135" s="47" t="s">
        <v>4103</v>
      </c>
      <c r="AS135" s="47">
        <v>1.8548555000000001E-5</v>
      </c>
      <c r="AT135" s="47">
        <v>7.7661575090000002E-3</v>
      </c>
      <c r="AU135" s="47">
        <v>3.4560417140000002E-3</v>
      </c>
      <c r="AV135" s="47">
        <v>5.7881822300000002E-4</v>
      </c>
      <c r="AW135" s="47" t="s">
        <v>4103</v>
      </c>
      <c r="AX135" s="47" t="s">
        <v>4103</v>
      </c>
      <c r="AY135" s="47" t="s">
        <v>4103</v>
      </c>
      <c r="AZ135" s="47">
        <v>2.8772234920000001E-3</v>
      </c>
      <c r="BA135" s="47">
        <v>8.2316206862000002E-2</v>
      </c>
      <c r="BB135" s="47">
        <v>1.0089002100000001E-3</v>
      </c>
      <c r="BC135" s="47">
        <v>1.2618019E-5</v>
      </c>
      <c r="BD135" s="47">
        <v>4.7598915149999997E-3</v>
      </c>
      <c r="BE135" s="47">
        <v>2.8917842046000002E-2</v>
      </c>
      <c r="BF135" s="47">
        <v>4.9360876230000001E-3</v>
      </c>
      <c r="BG135" s="47">
        <v>4.2680867449000001E-2</v>
      </c>
      <c r="BH135" s="47" t="s">
        <v>4103</v>
      </c>
      <c r="BI135" s="47">
        <v>3.1206536440000002E-3</v>
      </c>
      <c r="BJ135" s="47">
        <v>0.90999712179600001</v>
      </c>
      <c r="BK135" s="47">
        <v>0.58608126372199998</v>
      </c>
      <c r="BL135" s="47">
        <v>0.28532214695699998</v>
      </c>
      <c r="BM135" s="47">
        <v>6.4388842130000002E-3</v>
      </c>
      <c r="BN135" s="47">
        <v>8.2069542672000007E-2</v>
      </c>
      <c r="BO135" s="47">
        <v>2.3533456439000001E-2</v>
      </c>
      <c r="BP135" s="47">
        <v>4.4239928668999999E-2</v>
      </c>
      <c r="BQ135" s="47">
        <v>6.0327066234999997E-2</v>
      </c>
      <c r="BR135" s="47" t="s">
        <v>4103</v>
      </c>
      <c r="BS135" s="47">
        <v>8.4150238537000002E-2</v>
      </c>
      <c r="BT135" s="47">
        <v>0.32391585807399997</v>
      </c>
      <c r="BU135" s="47">
        <v>0.142922799416</v>
      </c>
      <c r="BV135" s="47">
        <v>0.180993058658</v>
      </c>
      <c r="BW135" s="47" t="s">
        <v>4103</v>
      </c>
    </row>
    <row r="136" spans="1:75" ht="20.399999999999999" x14ac:dyDescent="0.3">
      <c r="A136" s="43" t="s">
        <v>4262</v>
      </c>
      <c r="B136" s="44" t="s">
        <v>4263</v>
      </c>
      <c r="C136" s="45">
        <f t="shared" si="4"/>
        <v>5.5488704465631398E-3</v>
      </c>
      <c r="D136" s="28">
        <v>1</v>
      </c>
      <c r="E136" s="46">
        <v>50293</v>
      </c>
      <c r="F136" s="47">
        <v>279.06934136899997</v>
      </c>
      <c r="G136" s="47">
        <v>62.655265109200002</v>
      </c>
      <c r="H136" s="48">
        <f t="shared" si="5"/>
        <v>1.2458048855546499E-3</v>
      </c>
      <c r="I136" s="47"/>
      <c r="J136" s="47">
        <v>0.2081255259</v>
      </c>
      <c r="K136" s="47">
        <v>3.62592471445</v>
      </c>
      <c r="L136" s="47">
        <v>25.0469628345</v>
      </c>
      <c r="M136" s="47">
        <v>28.533220035399999</v>
      </c>
      <c r="N136" s="47">
        <v>17.327957421699999</v>
      </c>
      <c r="O136" s="47">
        <v>11.2052626136</v>
      </c>
      <c r="P136" s="47">
        <v>1.19501119853</v>
      </c>
      <c r="Q136" s="47">
        <v>4.0460208004</v>
      </c>
      <c r="R136" s="47">
        <v>16.201843348600001</v>
      </c>
      <c r="S136" s="47">
        <v>8.7387976478000002</v>
      </c>
      <c r="T136" s="47">
        <v>1.9728875373500001</v>
      </c>
      <c r="U136" s="47">
        <v>5.4901581634600003</v>
      </c>
      <c r="V136" s="47">
        <v>12.751506923999999</v>
      </c>
      <c r="W136" s="47">
        <v>0.62448883856299997</v>
      </c>
      <c r="X136" s="47">
        <v>6.4997383172500003</v>
      </c>
      <c r="Y136" s="47">
        <v>3.6561296148600002</v>
      </c>
      <c r="Z136" s="47">
        <v>0.76702799864500004</v>
      </c>
      <c r="AA136" s="47">
        <v>1.7705247124600001</v>
      </c>
      <c r="AB136" s="47">
        <v>0.306055991285</v>
      </c>
      <c r="AC136" s="47">
        <v>6.7944238813000005E-2</v>
      </c>
      <c r="AD136" s="47">
        <v>5.7749472774999998E-2</v>
      </c>
      <c r="AE136" s="47">
        <v>0.73154633941500002</v>
      </c>
      <c r="AF136" s="47">
        <v>8.4051880019999997E-2</v>
      </c>
      <c r="AG136" s="47">
        <v>1.21729845089</v>
      </c>
      <c r="AH136" s="47">
        <v>0.37984161131299998</v>
      </c>
      <c r="AI136" s="47">
        <v>3.0888477750100001</v>
      </c>
      <c r="AJ136" s="47">
        <v>7.6699935314200003</v>
      </c>
      <c r="AK136" s="47">
        <v>6.5824025451499999</v>
      </c>
      <c r="AL136" s="47">
        <v>1.1832076747E-2</v>
      </c>
      <c r="AM136" s="47">
        <v>1.93189254049</v>
      </c>
      <c r="AN136" s="47">
        <v>4.6386779279099999</v>
      </c>
      <c r="AO136" s="47" t="s">
        <v>4103</v>
      </c>
      <c r="AP136" s="47">
        <v>3.4119041963000002E-2</v>
      </c>
      <c r="AQ136" s="47">
        <v>1.0470496359899999</v>
      </c>
      <c r="AR136" s="47" t="s">
        <v>4103</v>
      </c>
      <c r="AS136" s="47">
        <v>6.4223083240000003E-3</v>
      </c>
      <c r="AT136" s="47">
        <v>0.54309521945600003</v>
      </c>
      <c r="AU136" s="47">
        <v>1.73825149622</v>
      </c>
      <c r="AV136" s="47">
        <v>0.197385599104</v>
      </c>
      <c r="AW136" s="47" t="s">
        <v>4103</v>
      </c>
      <c r="AX136" s="47" t="s">
        <v>4103</v>
      </c>
      <c r="AY136" s="47" t="s">
        <v>4103</v>
      </c>
      <c r="AZ136" s="47">
        <v>1.54086589712</v>
      </c>
      <c r="BA136" s="47">
        <v>0.58969699192400005</v>
      </c>
      <c r="BB136" s="47">
        <v>5.0143131949999999E-3</v>
      </c>
      <c r="BC136" s="47">
        <v>4.5913953499999999E-4</v>
      </c>
      <c r="BD136" s="47">
        <v>3.0804610319E-2</v>
      </c>
      <c r="BE136" s="47">
        <v>0.29770767167399997</v>
      </c>
      <c r="BF136" s="47">
        <v>3.1076802793E-2</v>
      </c>
      <c r="BG136" s="47">
        <v>0.22463445440999999</v>
      </c>
      <c r="BH136" s="47" t="s">
        <v>4103</v>
      </c>
      <c r="BI136" s="47">
        <v>7.7163513456000005E-2</v>
      </c>
      <c r="BJ136" s="47">
        <v>31.545392165399999</v>
      </c>
      <c r="BK136" s="47">
        <v>14.4381057256</v>
      </c>
      <c r="BL136" s="47">
        <v>6.0402963748299996</v>
      </c>
      <c r="BM136" s="47">
        <v>0.29036719008200002</v>
      </c>
      <c r="BN136" s="47">
        <v>2.4166275286999999</v>
      </c>
      <c r="BO136" s="47">
        <v>0.29973145234499998</v>
      </c>
      <c r="BP136" s="47">
        <v>0.662319129703</v>
      </c>
      <c r="BQ136" s="47">
        <v>0.54611413864900005</v>
      </c>
      <c r="BR136" s="47" t="s">
        <v>4103</v>
      </c>
      <c r="BS136" s="47">
        <v>4.1826499112600004</v>
      </c>
      <c r="BT136" s="47">
        <v>17.107286439900001</v>
      </c>
      <c r="BU136" s="47">
        <v>16.078060602800001</v>
      </c>
      <c r="BV136" s="47">
        <v>1.02922583701</v>
      </c>
      <c r="BW136" s="47" t="s">
        <v>4103</v>
      </c>
    </row>
    <row r="137" spans="1:75" ht="20.399999999999999" x14ac:dyDescent="0.3">
      <c r="A137" s="43" t="s">
        <v>4264</v>
      </c>
      <c r="B137" s="44" t="s">
        <v>4265</v>
      </c>
      <c r="C137" s="45">
        <f t="shared" si="4"/>
        <v>1.0843433112705825E-2</v>
      </c>
      <c r="D137" s="28">
        <v>1</v>
      </c>
      <c r="E137" s="46">
        <v>4069</v>
      </c>
      <c r="F137" s="47">
        <v>44.121929335600001</v>
      </c>
      <c r="G137" s="47">
        <v>26.295090366</v>
      </c>
      <c r="H137" s="48">
        <f t="shared" si="5"/>
        <v>6.4622979518309167E-3</v>
      </c>
      <c r="I137" s="47"/>
      <c r="J137" s="47">
        <v>6.9209066400999997E-2</v>
      </c>
      <c r="K137" s="47">
        <v>1.1839806895</v>
      </c>
      <c r="L137" s="47">
        <v>17.528048111</v>
      </c>
      <c r="M137" s="47">
        <v>6.6377535097299996</v>
      </c>
      <c r="N137" s="47">
        <v>4.08871858993</v>
      </c>
      <c r="O137" s="47">
        <v>2.5490349198</v>
      </c>
      <c r="P137" s="47">
        <v>0.458550884893</v>
      </c>
      <c r="Q137" s="47">
        <v>0.41754810450899998</v>
      </c>
      <c r="R137" s="47">
        <v>1.04973460128</v>
      </c>
      <c r="S137" s="47">
        <v>0.93461471010800001</v>
      </c>
      <c r="T137" s="47">
        <v>2.6850670481E-2</v>
      </c>
      <c r="U137" s="47">
        <v>8.8269220693E-2</v>
      </c>
      <c r="V137" s="47">
        <v>3.9334808794499998</v>
      </c>
      <c r="W137" s="47">
        <v>0.22327966770400001</v>
      </c>
      <c r="X137" s="47">
        <v>3.0215924170699999</v>
      </c>
      <c r="Y137" s="47">
        <v>0.57171117595099996</v>
      </c>
      <c r="Z137" s="47">
        <v>0.59275850283300002</v>
      </c>
      <c r="AA137" s="47">
        <v>1.35352229147</v>
      </c>
      <c r="AB137" s="47">
        <v>0.50360044681399996</v>
      </c>
      <c r="AC137" s="47">
        <v>6.0881908580000003E-3</v>
      </c>
      <c r="AD137" s="47">
        <v>5.5759543889999999E-3</v>
      </c>
      <c r="AE137" s="47">
        <v>3.7635121893000001E-2</v>
      </c>
      <c r="AF137" s="47">
        <v>1.2337449258E-2</v>
      </c>
      <c r="AG137" s="47">
        <v>3.8220082310999999E-2</v>
      </c>
      <c r="AH137" s="47">
        <v>0.235800303505</v>
      </c>
      <c r="AI137" s="47">
        <v>0.352951692461</v>
      </c>
      <c r="AJ137" s="47">
        <v>0.52788209242399997</v>
      </c>
      <c r="AK137" s="47">
        <v>0.47043592257299999</v>
      </c>
      <c r="AL137" s="47">
        <v>6.1670332400000003E-4</v>
      </c>
      <c r="AM137" s="47">
        <v>8.6431192126000006E-2</v>
      </c>
      <c r="AN137" s="47">
        <v>0.38338802712300002</v>
      </c>
      <c r="AO137" s="47" t="s">
        <v>4103</v>
      </c>
      <c r="AP137" s="47">
        <v>5.9070602549999999E-3</v>
      </c>
      <c r="AQ137" s="47">
        <v>5.1029173199000001E-2</v>
      </c>
      <c r="AR137" s="47" t="s">
        <v>4103</v>
      </c>
      <c r="AS137" s="47">
        <v>5.0993639700000004E-4</v>
      </c>
      <c r="AT137" s="47">
        <v>3.1211578092000002E-2</v>
      </c>
      <c r="AU137" s="47">
        <v>2.7932738557E-2</v>
      </c>
      <c r="AV137" s="47">
        <v>9.0375973280000001E-3</v>
      </c>
      <c r="AW137" s="47" t="s">
        <v>4103</v>
      </c>
      <c r="AX137" s="47" t="s">
        <v>4103</v>
      </c>
      <c r="AY137" s="47" t="s">
        <v>4103</v>
      </c>
      <c r="AZ137" s="47">
        <v>1.8895141229E-2</v>
      </c>
      <c r="BA137" s="47">
        <v>0.25072182763799999</v>
      </c>
      <c r="BB137" s="47">
        <v>4.7746926880000004E-3</v>
      </c>
      <c r="BC137" s="47">
        <v>5.8857943999999998E-5</v>
      </c>
      <c r="BD137" s="47">
        <v>3.646036788E-3</v>
      </c>
      <c r="BE137" s="47">
        <v>9.8280945768000005E-2</v>
      </c>
      <c r="BF137" s="47">
        <v>2.681651579E-3</v>
      </c>
      <c r="BG137" s="47">
        <v>0.14127964287100001</v>
      </c>
      <c r="BH137" s="47" t="s">
        <v>4103</v>
      </c>
      <c r="BI137" s="47">
        <v>5.9524604840000004E-3</v>
      </c>
      <c r="BJ137" s="47">
        <v>2.3239541958899999</v>
      </c>
      <c r="BK137" s="47">
        <v>1.4984603948699999</v>
      </c>
      <c r="BL137" s="47">
        <v>0.43718475252599998</v>
      </c>
      <c r="BM137" s="47">
        <v>6.2361010968000001E-2</v>
      </c>
      <c r="BN137" s="47">
        <v>0.17119260059700001</v>
      </c>
      <c r="BO137" s="47">
        <v>6.4348850794000004E-2</v>
      </c>
      <c r="BP137" s="47">
        <v>0.19560702856500001</v>
      </c>
      <c r="BQ137" s="47">
        <v>3.6675277662000003E-2</v>
      </c>
      <c r="BR137" s="47" t="s">
        <v>4103</v>
      </c>
      <c r="BS137" s="47">
        <v>0.53109087375499997</v>
      </c>
      <c r="BT137" s="47">
        <v>0.82549380102299996</v>
      </c>
      <c r="BU137" s="47">
        <v>0.60077953079699997</v>
      </c>
      <c r="BV137" s="47">
        <v>0.22471427022599999</v>
      </c>
      <c r="BW137" s="47" t="s">
        <v>4103</v>
      </c>
    </row>
    <row r="138" spans="1:75" x14ac:dyDescent="0.3">
      <c r="A138" s="43" t="s">
        <v>2966</v>
      </c>
      <c r="B138" s="44" t="s">
        <v>4266</v>
      </c>
      <c r="C138" s="45">
        <f t="shared" si="4"/>
        <v>1.336241450597099E-2</v>
      </c>
      <c r="D138" s="28">
        <v>1</v>
      </c>
      <c r="E138" s="46">
        <v>19511</v>
      </c>
      <c r="F138" s="47">
        <v>260.71406942599998</v>
      </c>
      <c r="G138" s="47">
        <v>150.40141722800001</v>
      </c>
      <c r="H138" s="48">
        <f t="shared" si="5"/>
        <v>7.7085447813028552E-3</v>
      </c>
      <c r="I138" s="47"/>
      <c r="J138" s="47">
        <v>0.353831448459</v>
      </c>
      <c r="K138" s="47">
        <v>8.7031668294600006</v>
      </c>
      <c r="L138" s="47">
        <v>85.607867551200002</v>
      </c>
      <c r="M138" s="47">
        <v>44.547344211800002</v>
      </c>
      <c r="N138" s="47">
        <v>24.985824853699999</v>
      </c>
      <c r="O138" s="47">
        <v>19.5615193581</v>
      </c>
      <c r="P138" s="47">
        <v>3.8703810132499998</v>
      </c>
      <c r="Q138" s="47">
        <v>7.3188261737999998</v>
      </c>
      <c r="R138" s="47">
        <v>9.5021848483400007</v>
      </c>
      <c r="S138" s="47">
        <v>7.34309743749</v>
      </c>
      <c r="T138" s="47">
        <v>0.26925402755299999</v>
      </c>
      <c r="U138" s="47">
        <v>1.8898333833000001</v>
      </c>
      <c r="V138" s="47">
        <v>14.627129092300001</v>
      </c>
      <c r="W138" s="47">
        <v>0.47852652369900001</v>
      </c>
      <c r="X138" s="47">
        <v>8.5042912516900007</v>
      </c>
      <c r="Y138" s="47">
        <v>1.7546699451300001</v>
      </c>
      <c r="Z138" s="47">
        <v>2.2347140972899999</v>
      </c>
      <c r="AA138" s="47">
        <v>2.9443389952599999</v>
      </c>
      <c r="AB138" s="47">
        <v>1.5705682140099999</v>
      </c>
      <c r="AC138" s="47">
        <v>2.5586433668000001E-2</v>
      </c>
      <c r="AD138" s="47">
        <v>0.13281145216099999</v>
      </c>
      <c r="AE138" s="47">
        <v>0.61642811849599999</v>
      </c>
      <c r="AF138" s="47">
        <v>4.3188307808000002E-2</v>
      </c>
      <c r="AG138" s="47">
        <v>0.203654595178</v>
      </c>
      <c r="AH138" s="47">
        <v>1.02381718856</v>
      </c>
      <c r="AI138" s="47">
        <v>3.5988252210799998</v>
      </c>
      <c r="AJ138" s="47">
        <v>6.4509111492400004</v>
      </c>
      <c r="AK138" s="47">
        <v>6.3552785484900003</v>
      </c>
      <c r="AL138" s="47">
        <v>4.8068212429999996E-3</v>
      </c>
      <c r="AM138" s="47">
        <v>0.79950966559000003</v>
      </c>
      <c r="AN138" s="47">
        <v>5.5509620616599999</v>
      </c>
      <c r="AO138" s="47" t="s">
        <v>4103</v>
      </c>
      <c r="AP138" s="47">
        <v>9.8269028599999998E-4</v>
      </c>
      <c r="AQ138" s="47">
        <v>9.4240948448000003E-2</v>
      </c>
      <c r="AR138" s="47" t="s">
        <v>4103</v>
      </c>
      <c r="AS138" s="47">
        <v>4.0896201500000001E-4</v>
      </c>
      <c r="AT138" s="47">
        <v>8.6707711783999997E-2</v>
      </c>
      <c r="AU138" s="47">
        <v>4.5808555576999997E-2</v>
      </c>
      <c r="AV138" s="47" t="s">
        <v>4103</v>
      </c>
      <c r="AW138" s="47" t="s">
        <v>4103</v>
      </c>
      <c r="AX138" s="47" t="s">
        <v>4103</v>
      </c>
      <c r="AY138" s="47" t="s">
        <v>4103</v>
      </c>
      <c r="AZ138" s="47">
        <v>4.5808555576999997E-2</v>
      </c>
      <c r="BA138" s="47">
        <v>0.51416181968200003</v>
      </c>
      <c r="BB138" s="47">
        <v>1.5680752736999998E-2</v>
      </c>
      <c r="BC138" s="47">
        <v>8.3457014099999995E-4</v>
      </c>
      <c r="BD138" s="47">
        <v>4.4589094119999997E-3</v>
      </c>
      <c r="BE138" s="47">
        <v>0.245306868638</v>
      </c>
      <c r="BF138" s="47">
        <v>1.0709456931E-2</v>
      </c>
      <c r="BG138" s="47">
        <v>0.237171261823</v>
      </c>
      <c r="BH138" s="47" t="s">
        <v>4103</v>
      </c>
      <c r="BI138" s="47">
        <v>8.7128133720000001E-3</v>
      </c>
      <c r="BJ138" s="47">
        <v>8.74162814584</v>
      </c>
      <c r="BK138" s="47">
        <v>6.1591580836000004</v>
      </c>
      <c r="BL138" s="47">
        <v>1.7298237912100001</v>
      </c>
      <c r="BM138" s="47">
        <v>0.14447313644400001</v>
      </c>
      <c r="BN138" s="47">
        <v>1.32776182393</v>
      </c>
      <c r="BO138" s="47">
        <v>0.39038205070199999</v>
      </c>
      <c r="BP138" s="47">
        <v>0.65378753408199997</v>
      </c>
      <c r="BQ138" s="47">
        <v>0.25857509427399999</v>
      </c>
      <c r="BR138" s="47" t="s">
        <v>4103</v>
      </c>
      <c r="BS138" s="47">
        <v>1.6543546529599999</v>
      </c>
      <c r="BT138" s="47">
        <v>2.5824700622400001</v>
      </c>
      <c r="BU138" s="47">
        <v>2.2897555537200001</v>
      </c>
      <c r="BV138" s="47">
        <v>0.29271450851800002</v>
      </c>
      <c r="BW138" s="47" t="s">
        <v>4103</v>
      </c>
    </row>
    <row r="139" spans="1:75" ht="20.399999999999999" x14ac:dyDescent="0.3">
      <c r="A139" s="43" t="s">
        <v>4267</v>
      </c>
      <c r="B139" s="44" t="s">
        <v>4268</v>
      </c>
      <c r="C139" s="45">
        <f t="shared" si="4"/>
        <v>1.3935772220107768E-2</v>
      </c>
      <c r="D139" s="28">
        <v>2</v>
      </c>
      <c r="E139" s="46">
        <v>143457</v>
      </c>
      <c r="F139" s="47">
        <v>1999.18407538</v>
      </c>
      <c r="G139" s="47">
        <v>1225.92817251</v>
      </c>
      <c r="H139" s="48">
        <f t="shared" si="5"/>
        <v>8.5456141736548231E-3</v>
      </c>
      <c r="I139" s="47"/>
      <c r="J139" s="47">
        <v>4.2406756075300001</v>
      </c>
      <c r="K139" s="47">
        <v>13.1305380321</v>
      </c>
      <c r="L139" s="47">
        <v>697.12101593900002</v>
      </c>
      <c r="M139" s="47">
        <v>403.57969938100001</v>
      </c>
      <c r="N139" s="47">
        <v>301.96100891600003</v>
      </c>
      <c r="O139" s="47">
        <v>101.618690465</v>
      </c>
      <c r="P139" s="47">
        <v>70.573017698599998</v>
      </c>
      <c r="Q139" s="47">
        <v>37.283225856100003</v>
      </c>
      <c r="R139" s="47">
        <v>38.085587286600003</v>
      </c>
      <c r="S139" s="47">
        <v>34.032908818099997</v>
      </c>
      <c r="T139" s="47">
        <v>2.23827363342</v>
      </c>
      <c r="U139" s="47">
        <v>1.81440483516</v>
      </c>
      <c r="V139" s="47">
        <v>0.70081645317600005</v>
      </c>
      <c r="W139" s="47">
        <v>3.3615637214000002E-2</v>
      </c>
      <c r="X139" s="47">
        <v>0.48207216249000001</v>
      </c>
      <c r="Y139" s="47">
        <v>0.15089258272</v>
      </c>
      <c r="Z139" s="47">
        <v>4.0893710054999997E-2</v>
      </c>
      <c r="AA139" s="47">
        <v>0.18903408826900001</v>
      </c>
      <c r="AB139" s="47">
        <v>0.10125178144700001</v>
      </c>
      <c r="AC139" s="47">
        <v>9.049059969E-3</v>
      </c>
      <c r="AD139" s="47">
        <v>2.1806089179999999E-3</v>
      </c>
      <c r="AE139" s="47">
        <v>2.5400607336000001E-2</v>
      </c>
      <c r="AF139" s="47">
        <v>1.0418700469E-2</v>
      </c>
      <c r="AG139" s="47">
        <v>8.7968192909999993E-3</v>
      </c>
      <c r="AH139" s="47">
        <v>8.2564935566000003E-2</v>
      </c>
      <c r="AI139" s="47">
        <v>4.6717921922E-2</v>
      </c>
      <c r="AJ139" s="47">
        <v>17.174285419099999</v>
      </c>
      <c r="AK139" s="47">
        <v>10.405412590399999</v>
      </c>
      <c r="AL139" s="47">
        <v>0.164222037081</v>
      </c>
      <c r="AM139" s="47">
        <v>1.83469962452</v>
      </c>
      <c r="AN139" s="47">
        <v>8.4064909287499994</v>
      </c>
      <c r="AO139" s="47" t="s">
        <v>4103</v>
      </c>
      <c r="AP139" s="47">
        <v>1.02613739566</v>
      </c>
      <c r="AQ139" s="47">
        <v>5.6533218041</v>
      </c>
      <c r="AR139" s="47" t="s">
        <v>4103</v>
      </c>
      <c r="AS139" s="47">
        <v>8.9413629033E-2</v>
      </c>
      <c r="AT139" s="47">
        <v>2.5206439999000001E-2</v>
      </c>
      <c r="AU139" s="47">
        <v>1.7149836512E-2</v>
      </c>
      <c r="AV139" s="47">
        <v>6.6049808599999999E-3</v>
      </c>
      <c r="AW139" s="47" t="s">
        <v>4103</v>
      </c>
      <c r="AX139" s="47" t="s">
        <v>4103</v>
      </c>
      <c r="AY139" s="47" t="s">
        <v>4103</v>
      </c>
      <c r="AZ139" s="47">
        <v>1.0544855650999999E-2</v>
      </c>
      <c r="BA139" s="47">
        <v>7.1876608833100004</v>
      </c>
      <c r="BB139" s="47">
        <v>0.129734964087</v>
      </c>
      <c r="BC139" s="47">
        <v>8.1800099589999994E-3</v>
      </c>
      <c r="BD139" s="47">
        <v>0.213833131008</v>
      </c>
      <c r="BE139" s="47">
        <v>3.1138815505199999</v>
      </c>
      <c r="BF139" s="47">
        <v>0.194797835625</v>
      </c>
      <c r="BG139" s="47">
        <v>3.5272333921099999</v>
      </c>
      <c r="BH139" s="47" t="s">
        <v>4103</v>
      </c>
      <c r="BI139" s="47">
        <v>0.77730758098800001</v>
      </c>
      <c r="BJ139" s="47">
        <v>159.275951026</v>
      </c>
      <c r="BK139" s="47">
        <v>115.35108377900001</v>
      </c>
      <c r="BL139" s="47">
        <v>24.952811046099999</v>
      </c>
      <c r="BM139" s="47">
        <v>3.0759014811599998</v>
      </c>
      <c r="BN139" s="47">
        <v>22.3173420812</v>
      </c>
      <c r="BO139" s="47">
        <v>14.5917049844</v>
      </c>
      <c r="BP139" s="47">
        <v>16.652358125999999</v>
      </c>
      <c r="BQ139" s="47">
        <v>7.7771646192199997</v>
      </c>
      <c r="BR139" s="47">
        <v>2.8999997117E-2</v>
      </c>
      <c r="BS139" s="47">
        <v>25.954801443499999</v>
      </c>
      <c r="BT139" s="47">
        <v>43.9248672477</v>
      </c>
      <c r="BU139" s="47">
        <v>28.813539068600001</v>
      </c>
      <c r="BV139" s="47">
        <v>14.792328213699999</v>
      </c>
      <c r="BW139" s="47">
        <v>0.31899996538499997</v>
      </c>
    </row>
    <row r="140" spans="1:75" x14ac:dyDescent="0.3">
      <c r="A140" s="43" t="s">
        <v>3154</v>
      </c>
      <c r="B140" s="44" t="s">
        <v>4269</v>
      </c>
      <c r="C140" s="45">
        <f t="shared" si="4"/>
        <v>6.1442438450645988E-3</v>
      </c>
      <c r="D140" s="28">
        <v>5</v>
      </c>
      <c r="E140" s="46">
        <v>11610</v>
      </c>
      <c r="F140" s="47">
        <v>71.334671041199996</v>
      </c>
      <c r="G140" s="47">
        <v>10.750731095000001</v>
      </c>
      <c r="H140" s="48">
        <f t="shared" si="5"/>
        <v>9.2598889707149021E-4</v>
      </c>
      <c r="I140" s="47"/>
      <c r="J140" s="47">
        <v>0.19788841175999999</v>
      </c>
      <c r="K140" s="47">
        <v>1.3861836086199999</v>
      </c>
      <c r="L140" s="47">
        <v>3.5117187894400002</v>
      </c>
      <c r="M140" s="47">
        <v>3.7485518612000002</v>
      </c>
      <c r="N140" s="47">
        <v>1.57512050071</v>
      </c>
      <c r="O140" s="47">
        <v>2.17343136049</v>
      </c>
      <c r="P140" s="47">
        <v>0.349840481009</v>
      </c>
      <c r="Q140" s="47">
        <v>1.55654794295</v>
      </c>
      <c r="R140" s="47">
        <v>1.8391215855</v>
      </c>
      <c r="S140" s="47">
        <v>1.15699774002</v>
      </c>
      <c r="T140" s="47">
        <v>0.56145195961000005</v>
      </c>
      <c r="U140" s="47">
        <v>0.120671885876</v>
      </c>
      <c r="V140" s="47">
        <v>3.4232869687199998</v>
      </c>
      <c r="W140" s="47">
        <v>0.34264277440300001</v>
      </c>
      <c r="X140" s="47">
        <v>1.70755132433</v>
      </c>
      <c r="Y140" s="47">
        <v>0.24845169783599999</v>
      </c>
      <c r="Z140" s="47">
        <v>0.47726422360999998</v>
      </c>
      <c r="AA140" s="47">
        <v>0.80499151873599994</v>
      </c>
      <c r="AB140" s="47">
        <v>0.17684388414999999</v>
      </c>
      <c r="AC140" s="47">
        <v>9.0844153403999997E-2</v>
      </c>
      <c r="AD140" s="47">
        <v>9.6315165788000007E-2</v>
      </c>
      <c r="AE140" s="47">
        <v>0.71697822928400001</v>
      </c>
      <c r="AF140" s="47">
        <v>8.0817032903000005E-2</v>
      </c>
      <c r="AG140" s="47">
        <v>0.115893325344</v>
      </c>
      <c r="AH140" s="47">
        <v>6.4806527830999994E-2</v>
      </c>
      <c r="AI140" s="47">
        <v>0.20743843543500001</v>
      </c>
      <c r="AJ140" s="47">
        <v>0.82810485279900004</v>
      </c>
      <c r="AK140" s="47">
        <v>0.50982722414299997</v>
      </c>
      <c r="AL140" s="47">
        <v>3.1095164300000001E-3</v>
      </c>
      <c r="AM140" s="47">
        <v>0.148029042093</v>
      </c>
      <c r="AN140" s="47">
        <v>0.35868866562099999</v>
      </c>
      <c r="AO140" s="47" t="s">
        <v>4103</v>
      </c>
      <c r="AP140" s="47">
        <v>4.4782007170000001E-3</v>
      </c>
      <c r="AQ140" s="47">
        <v>0.28423367924699999</v>
      </c>
      <c r="AR140" s="47" t="s">
        <v>4103</v>
      </c>
      <c r="AS140" s="47">
        <v>2.9565748691999998E-2</v>
      </c>
      <c r="AT140" s="47">
        <v>0.31401700792999998</v>
      </c>
      <c r="AU140" s="47">
        <v>7.6001744024000006E-2</v>
      </c>
      <c r="AV140" s="47">
        <v>1.7208673351000001E-2</v>
      </c>
      <c r="AW140" s="47" t="s">
        <v>4103</v>
      </c>
      <c r="AX140" s="47" t="s">
        <v>4103</v>
      </c>
      <c r="AY140" s="47" t="s">
        <v>4103</v>
      </c>
      <c r="AZ140" s="47">
        <v>5.8793070673999998E-2</v>
      </c>
      <c r="BA140" s="47">
        <v>2.1794207558999998</v>
      </c>
      <c r="BB140" s="47">
        <v>0.39083450644000001</v>
      </c>
      <c r="BC140" s="47">
        <v>3.124439574E-3</v>
      </c>
      <c r="BD140" s="47">
        <v>8.0340840590999996E-2</v>
      </c>
      <c r="BE140" s="47">
        <v>0.89154833796199995</v>
      </c>
      <c r="BF140" s="47">
        <v>0.13152354392099999</v>
      </c>
      <c r="BG140" s="47">
        <v>0.68204908741000003</v>
      </c>
      <c r="BH140" s="47" t="s">
        <v>4103</v>
      </c>
      <c r="BI140" s="47">
        <v>4.5140645076999997E-2</v>
      </c>
      <c r="BJ140" s="47">
        <v>10.702413184099999</v>
      </c>
      <c r="BK140" s="47">
        <v>9.1212509628900005</v>
      </c>
      <c r="BL140" s="47">
        <v>3.8147153171200001</v>
      </c>
      <c r="BM140" s="47">
        <v>0.31102027435899998</v>
      </c>
      <c r="BN140" s="47">
        <v>1.2286149141</v>
      </c>
      <c r="BO140" s="47">
        <v>0.61515991724399999</v>
      </c>
      <c r="BP140" s="47">
        <v>0.969385033407</v>
      </c>
      <c r="BQ140" s="47">
        <v>0.56593885190000004</v>
      </c>
      <c r="BR140" s="47" t="s">
        <v>4103</v>
      </c>
      <c r="BS140" s="47">
        <v>1.6164166547700001</v>
      </c>
      <c r="BT140" s="47">
        <v>1.58116222118</v>
      </c>
      <c r="BU140" s="47">
        <v>0.99203564548500001</v>
      </c>
      <c r="BV140" s="47">
        <v>0.58912657569500004</v>
      </c>
      <c r="BW140" s="47" t="s">
        <v>4103</v>
      </c>
    </row>
    <row r="141" spans="1:75" x14ac:dyDescent="0.3">
      <c r="A141" s="43" t="s">
        <v>4270</v>
      </c>
      <c r="B141" s="44" t="s">
        <v>4271</v>
      </c>
      <c r="C141" s="45">
        <f t="shared" si="4"/>
        <v>7.2339391598918914E-3</v>
      </c>
      <c r="D141" s="28">
        <v>2</v>
      </c>
      <c r="E141" s="46">
        <v>185</v>
      </c>
      <c r="F141" s="47">
        <v>1.33827874458</v>
      </c>
      <c r="G141" s="47">
        <v>0.44696512908899999</v>
      </c>
      <c r="H141" s="48">
        <f t="shared" si="5"/>
        <v>2.4160277248054052E-3</v>
      </c>
      <c r="I141" s="47"/>
      <c r="J141" s="47">
        <v>3.3254899700000001E-3</v>
      </c>
      <c r="K141" s="47">
        <v>4.7824154629999997E-2</v>
      </c>
      <c r="L141" s="47">
        <v>0.146323764237</v>
      </c>
      <c r="M141" s="47">
        <v>0.16211711628200001</v>
      </c>
      <c r="N141" s="47">
        <v>7.6772582625999994E-2</v>
      </c>
      <c r="O141" s="47">
        <v>8.5344533656000005E-2</v>
      </c>
      <c r="P141" s="47">
        <v>2.7130122566E-2</v>
      </c>
      <c r="Q141" s="47">
        <v>6.0244481405000001E-2</v>
      </c>
      <c r="R141" s="47">
        <v>6.4426503667999999E-2</v>
      </c>
      <c r="S141" s="47">
        <v>5.0046024557000003E-2</v>
      </c>
      <c r="T141" s="47">
        <v>3.7746476789999998E-3</v>
      </c>
      <c r="U141" s="47">
        <v>1.0605831430999999E-2</v>
      </c>
      <c r="V141" s="47">
        <v>6.1342307200000001E-2</v>
      </c>
      <c r="W141" s="47">
        <v>8.1612522900000005E-3</v>
      </c>
      <c r="X141" s="47">
        <v>1.9976877096999999E-2</v>
      </c>
      <c r="Y141" s="47">
        <v>4.779445914E-3</v>
      </c>
      <c r="Z141" s="47">
        <v>2.5603492409999999E-3</v>
      </c>
      <c r="AA141" s="47">
        <v>1.0802693043E-2</v>
      </c>
      <c r="AB141" s="47">
        <v>1.834388898E-3</v>
      </c>
      <c r="AC141" s="47">
        <v>3.9228368900000001E-4</v>
      </c>
      <c r="AD141" s="47">
        <v>3.0623160969999999E-3</v>
      </c>
      <c r="AE141" s="47">
        <v>4.4057565930000001E-3</v>
      </c>
      <c r="AF141" s="47">
        <v>6.6147680099999998E-4</v>
      </c>
      <c r="AG141" s="47">
        <v>1.9424942890000001E-3</v>
      </c>
      <c r="AH141" s="47">
        <v>2.59368991E-3</v>
      </c>
      <c r="AI141" s="47">
        <v>2.0146160433999999E-2</v>
      </c>
      <c r="AJ141" s="47">
        <v>4.1408119639999998E-2</v>
      </c>
      <c r="AK141" s="47">
        <v>2.4640320454000001E-2</v>
      </c>
      <c r="AL141" s="47">
        <v>3.0046022E-5</v>
      </c>
      <c r="AM141" s="47">
        <v>6.0954495159999999E-3</v>
      </c>
      <c r="AN141" s="47">
        <v>1.8514824916000001E-2</v>
      </c>
      <c r="AO141" s="47" t="s">
        <v>4103</v>
      </c>
      <c r="AP141" s="47">
        <v>2.7540651500000001E-4</v>
      </c>
      <c r="AQ141" s="47">
        <v>1.6470961419999999E-2</v>
      </c>
      <c r="AR141" s="47" t="s">
        <v>4103</v>
      </c>
      <c r="AS141" s="47">
        <v>2.1431249999999999E-5</v>
      </c>
      <c r="AT141" s="47">
        <v>1.7834838921999999E-2</v>
      </c>
      <c r="AU141" s="47">
        <v>6.1536709119999998E-3</v>
      </c>
      <c r="AV141" s="47">
        <v>7.2253848600000001E-4</v>
      </c>
      <c r="AW141" s="47" t="s">
        <v>4103</v>
      </c>
      <c r="AX141" s="47" t="s">
        <v>4103</v>
      </c>
      <c r="AY141" s="47" t="s">
        <v>4103</v>
      </c>
      <c r="AZ141" s="47">
        <v>5.431132426E-3</v>
      </c>
      <c r="BA141" s="47">
        <v>9.6822186459999994E-3</v>
      </c>
      <c r="BB141" s="47">
        <v>4.1232098999999998E-4</v>
      </c>
      <c r="BC141" s="47">
        <v>1.9951319999999998E-6</v>
      </c>
      <c r="BD141" s="47">
        <v>9.1892799099999999E-4</v>
      </c>
      <c r="BE141" s="47">
        <v>4.6198053079999999E-3</v>
      </c>
      <c r="BF141" s="47">
        <v>2.0058976700000001E-4</v>
      </c>
      <c r="BG141" s="47">
        <v>3.5285794579999999E-3</v>
      </c>
      <c r="BH141" s="47" t="s">
        <v>4103</v>
      </c>
      <c r="BI141" s="47">
        <v>1.2406430510000001E-3</v>
      </c>
      <c r="BJ141" s="47">
        <v>0.11055800388500001</v>
      </c>
      <c r="BK141" s="47">
        <v>7.2985711718999993E-2</v>
      </c>
      <c r="BL141" s="47">
        <v>3.4870615989000001E-2</v>
      </c>
      <c r="BM141" s="47">
        <v>6.3315385199999997E-4</v>
      </c>
      <c r="BN141" s="47">
        <v>2.7325585649999999E-3</v>
      </c>
      <c r="BO141" s="47">
        <v>1.1671811350000001E-3</v>
      </c>
      <c r="BP141" s="47">
        <v>9.5656047249999994E-3</v>
      </c>
      <c r="BQ141" s="47">
        <v>2.3378571870000002E-3</v>
      </c>
      <c r="BR141" s="47" t="s">
        <v>4103</v>
      </c>
      <c r="BS141" s="47">
        <v>2.1678740266000002E-2</v>
      </c>
      <c r="BT141" s="47">
        <v>3.7572292165999999E-2</v>
      </c>
      <c r="BU141" s="47">
        <v>1.2617204482000001E-2</v>
      </c>
      <c r="BV141" s="47">
        <v>2.4955087684E-2</v>
      </c>
      <c r="BW141" s="47" t="s">
        <v>4103</v>
      </c>
    </row>
    <row r="142" spans="1:75" ht="40.799999999999997" x14ac:dyDescent="0.3">
      <c r="A142" s="43" t="s">
        <v>4272</v>
      </c>
      <c r="B142" s="44" t="s">
        <v>4273</v>
      </c>
      <c r="C142" s="45">
        <f t="shared" si="4"/>
        <v>8.2931440259908264E-3</v>
      </c>
      <c r="D142" s="28">
        <v>1</v>
      </c>
      <c r="E142" s="46">
        <v>109</v>
      </c>
      <c r="F142" s="47">
        <v>0.903952698833</v>
      </c>
      <c r="G142" s="47">
        <v>0.31311703546800002</v>
      </c>
      <c r="H142" s="48">
        <f t="shared" si="5"/>
        <v>2.8726333529174313E-3</v>
      </c>
      <c r="I142" s="47"/>
      <c r="J142" s="47">
        <v>1.9766966270000001E-3</v>
      </c>
      <c r="K142" s="47">
        <v>3.4164517961E-2</v>
      </c>
      <c r="L142" s="47">
        <v>0.1468354395</v>
      </c>
      <c r="M142" s="47">
        <v>9.3391056165E-2</v>
      </c>
      <c r="N142" s="47">
        <v>4.1944350952999997E-2</v>
      </c>
      <c r="O142" s="47">
        <v>5.1446705212000003E-2</v>
      </c>
      <c r="P142" s="47">
        <v>6.325526683E-3</v>
      </c>
      <c r="Q142" s="47">
        <v>3.0423798532000002E-2</v>
      </c>
      <c r="R142" s="47">
        <v>3.0469049009999999E-2</v>
      </c>
      <c r="S142" s="47">
        <v>1.8538272396000002E-2</v>
      </c>
      <c r="T142" s="47">
        <v>3.8720813169999999E-3</v>
      </c>
      <c r="U142" s="47">
        <v>8.0586952980000008E-3</v>
      </c>
      <c r="V142" s="47">
        <v>3.0561589391999999E-2</v>
      </c>
      <c r="W142" s="47">
        <v>2.9782579000000001E-3</v>
      </c>
      <c r="X142" s="47">
        <v>4.4273900170000002E-3</v>
      </c>
      <c r="Y142" s="47">
        <v>1.4481959550000001E-3</v>
      </c>
      <c r="Z142" s="47">
        <v>7.2509204000000005E-4</v>
      </c>
      <c r="AA142" s="47">
        <v>1.8541244620000001E-3</v>
      </c>
      <c r="AB142" s="47">
        <v>3.9997755900000003E-4</v>
      </c>
      <c r="AC142" s="47">
        <v>3.8642199E-6</v>
      </c>
      <c r="AD142" s="47">
        <v>1.0114691019999999E-3</v>
      </c>
      <c r="AE142" s="47">
        <v>4.2075888360000001E-3</v>
      </c>
      <c r="AF142" s="47">
        <v>5.3138160999999999E-4</v>
      </c>
      <c r="AG142" s="47">
        <v>8.9125219000000005E-7</v>
      </c>
      <c r="AH142" s="47">
        <v>2.0654951839999998E-3</v>
      </c>
      <c r="AI142" s="47">
        <v>1.5335251269999999E-2</v>
      </c>
      <c r="AJ142" s="47">
        <v>1.9820433161E-2</v>
      </c>
      <c r="AK142" s="47">
        <v>1.4935270832000001E-2</v>
      </c>
      <c r="AL142" s="47">
        <v>7.9628484000000005E-6</v>
      </c>
      <c r="AM142" s="47">
        <v>2.596189671E-3</v>
      </c>
      <c r="AN142" s="47">
        <v>1.2331118312999999E-2</v>
      </c>
      <c r="AO142" s="47" t="s">
        <v>4103</v>
      </c>
      <c r="AP142" s="47">
        <v>5.9340528000000002E-5</v>
      </c>
      <c r="AQ142" s="47">
        <v>4.8000365020000003E-3</v>
      </c>
      <c r="AR142" s="47" t="s">
        <v>4103</v>
      </c>
      <c r="AS142" s="47">
        <v>2.5785299999999999E-5</v>
      </c>
      <c r="AT142" s="47">
        <v>7.680052582E-3</v>
      </c>
      <c r="AU142" s="47">
        <v>5.6511115979999997E-3</v>
      </c>
      <c r="AV142" s="47" t="s">
        <v>4103</v>
      </c>
      <c r="AW142" s="47" t="s">
        <v>4103</v>
      </c>
      <c r="AX142" s="47" t="s">
        <v>4103</v>
      </c>
      <c r="AY142" s="47" t="s">
        <v>4103</v>
      </c>
      <c r="AZ142" s="47">
        <v>5.6511115979999997E-3</v>
      </c>
      <c r="BA142" s="47">
        <v>6.1798221449999996E-3</v>
      </c>
      <c r="BB142" s="47">
        <v>2.41925506E-4</v>
      </c>
      <c r="BC142" s="47">
        <v>9.1086616999999993E-6</v>
      </c>
      <c r="BD142" s="47">
        <v>1.20329605E-4</v>
      </c>
      <c r="BE142" s="47">
        <v>3.4048394249999998E-3</v>
      </c>
      <c r="BF142" s="47">
        <v>8.6650316999999999E-5</v>
      </c>
      <c r="BG142" s="47">
        <v>2.3169686300000001E-3</v>
      </c>
      <c r="BH142" s="47" t="s">
        <v>4103</v>
      </c>
      <c r="BI142" s="47">
        <v>1.9545292799999999E-4</v>
      </c>
      <c r="BJ142" s="47">
        <v>6.2967409259000004E-2</v>
      </c>
      <c r="BK142" s="47">
        <v>3.6291605296E-2</v>
      </c>
      <c r="BL142" s="47">
        <v>1.6106306221E-2</v>
      </c>
      <c r="BM142" s="47">
        <v>5.4446880700000002E-4</v>
      </c>
      <c r="BN142" s="47">
        <v>5.3339706259999996E-3</v>
      </c>
      <c r="BO142" s="47">
        <v>1.5967551399999999E-3</v>
      </c>
      <c r="BP142" s="47">
        <v>6.0206319080000001E-3</v>
      </c>
      <c r="BQ142" s="47">
        <v>2.0679211420000002E-3</v>
      </c>
      <c r="BR142" s="47" t="s">
        <v>4103</v>
      </c>
      <c r="BS142" s="47">
        <v>4.6215514510000002E-3</v>
      </c>
      <c r="BT142" s="47">
        <v>2.6675803963000001E-2</v>
      </c>
      <c r="BU142" s="47">
        <v>2.9219434690000001E-3</v>
      </c>
      <c r="BV142" s="47">
        <v>2.3753860493999999E-2</v>
      </c>
      <c r="BW142" s="47" t="s">
        <v>4103</v>
      </c>
    </row>
    <row r="143" spans="1:75" x14ac:dyDescent="0.3">
      <c r="A143" s="43" t="s">
        <v>4274</v>
      </c>
      <c r="B143" s="44" t="s">
        <v>4275</v>
      </c>
      <c r="C143" s="45">
        <f t="shared" si="4"/>
        <v>5.1089738791554404E-3</v>
      </c>
      <c r="D143" s="28">
        <v>4</v>
      </c>
      <c r="E143" s="46">
        <v>193</v>
      </c>
      <c r="F143" s="47">
        <v>0.986031958677</v>
      </c>
      <c r="G143" s="47">
        <v>0.350915755612</v>
      </c>
      <c r="H143" s="48">
        <f t="shared" si="5"/>
        <v>1.8182163503212435E-3</v>
      </c>
      <c r="I143" s="47"/>
      <c r="J143" s="47">
        <v>7.0513965229999998E-3</v>
      </c>
      <c r="K143" s="47">
        <v>2.0713849005999999E-2</v>
      </c>
      <c r="L143" s="47">
        <v>0.18025591392099999</v>
      </c>
      <c r="M143" s="47">
        <v>0.101760676462</v>
      </c>
      <c r="N143" s="47">
        <v>4.4067037875999998E-2</v>
      </c>
      <c r="O143" s="47">
        <v>5.7693638585999997E-2</v>
      </c>
      <c r="P143" s="47">
        <v>1.5830464172E-2</v>
      </c>
      <c r="Q143" s="47">
        <v>2.5303455528E-2</v>
      </c>
      <c r="R143" s="47">
        <v>5.7745373139000002E-2</v>
      </c>
      <c r="S143" s="47">
        <v>3.6462575072999999E-2</v>
      </c>
      <c r="T143" s="47">
        <v>1.3648335544000001E-2</v>
      </c>
      <c r="U143" s="47">
        <v>7.6344625220000004E-3</v>
      </c>
      <c r="V143" s="47">
        <v>3.2220721686999999E-2</v>
      </c>
      <c r="W143" s="47">
        <v>4.2473923139999996E-3</v>
      </c>
      <c r="X143" s="47">
        <v>1.7010247028999999E-2</v>
      </c>
      <c r="Y143" s="47">
        <v>9.6954921439999994E-3</v>
      </c>
      <c r="Z143" s="47">
        <v>1.906335734E-3</v>
      </c>
      <c r="AA143" s="47">
        <v>3.2053643519999999E-3</v>
      </c>
      <c r="AB143" s="47">
        <v>2.2030548000000001E-3</v>
      </c>
      <c r="AC143" s="47">
        <v>9.2770066899999998E-4</v>
      </c>
      <c r="AD143" s="47">
        <v>1.2250269000000001E-4</v>
      </c>
      <c r="AE143" s="47">
        <v>2.2036903309999999E-3</v>
      </c>
      <c r="AF143" s="47">
        <v>6.3066969699999997E-4</v>
      </c>
      <c r="AG143" s="47">
        <v>2.4842658779999998E-3</v>
      </c>
      <c r="AH143" s="47">
        <v>8.5751028299999997E-4</v>
      </c>
      <c r="AI143" s="47">
        <v>3.7367427970000002E-3</v>
      </c>
      <c r="AJ143" s="47">
        <v>7.6160738300999994E-2</v>
      </c>
      <c r="AK143" s="47">
        <v>6.7771586420000002E-2</v>
      </c>
      <c r="AL143" s="47">
        <v>6.1665965000000006E-5</v>
      </c>
      <c r="AM143" s="47">
        <v>1.4706662202999999E-2</v>
      </c>
      <c r="AN143" s="47">
        <v>5.3003258253E-2</v>
      </c>
      <c r="AO143" s="47" t="s">
        <v>4103</v>
      </c>
      <c r="AP143" s="47">
        <v>2.7448832900000002E-4</v>
      </c>
      <c r="AQ143" s="47">
        <v>8.0938575329999995E-3</v>
      </c>
      <c r="AR143" s="47" t="s">
        <v>4103</v>
      </c>
      <c r="AS143" s="47">
        <v>2.0806018E-5</v>
      </c>
      <c r="AT143" s="47">
        <v>7.1392599759999998E-3</v>
      </c>
      <c r="AU143" s="47">
        <v>2.2517273099999999E-3</v>
      </c>
      <c r="AV143" s="47">
        <v>1.7549348699999999E-4</v>
      </c>
      <c r="AW143" s="47" t="s">
        <v>4103</v>
      </c>
      <c r="AX143" s="47" t="s">
        <v>4103</v>
      </c>
      <c r="AY143" s="47" t="s">
        <v>4103</v>
      </c>
      <c r="AZ143" s="47">
        <v>2.076233823E-3</v>
      </c>
      <c r="BA143" s="47">
        <v>2.1443032348000001E-2</v>
      </c>
      <c r="BB143" s="47">
        <v>1.334280654E-3</v>
      </c>
      <c r="BC143" s="47">
        <v>9.2322766999999999E-5</v>
      </c>
      <c r="BD143" s="47">
        <v>7.7787397300000001E-4</v>
      </c>
      <c r="BE143" s="47">
        <v>8.1010938389999999E-3</v>
      </c>
      <c r="BF143" s="47">
        <v>7.4603131700000001E-4</v>
      </c>
      <c r="BG143" s="47">
        <v>1.0391429797E-2</v>
      </c>
      <c r="BH143" s="47" t="s">
        <v>4103</v>
      </c>
      <c r="BI143" s="47">
        <v>1.0504211820000001E-3</v>
      </c>
      <c r="BJ143" s="47">
        <v>7.3633132049000002E-2</v>
      </c>
      <c r="BK143" s="47">
        <v>5.6642662828999997E-2</v>
      </c>
      <c r="BL143" s="47">
        <v>2.9922696188E-2</v>
      </c>
      <c r="BM143" s="47">
        <v>1.330935943E-3</v>
      </c>
      <c r="BN143" s="47">
        <v>4.8080828750000004E-3</v>
      </c>
      <c r="BO143" s="47">
        <v>1.698565306E-3</v>
      </c>
      <c r="BP143" s="47">
        <v>6.1513121420000002E-3</v>
      </c>
      <c r="BQ143" s="47">
        <v>2.7867689509999999E-3</v>
      </c>
      <c r="BR143" s="47" t="s">
        <v>4103</v>
      </c>
      <c r="BS143" s="47">
        <v>9.9443014239999992E-3</v>
      </c>
      <c r="BT143" s="47">
        <v>1.6990469219999998E-2</v>
      </c>
      <c r="BU143" s="47">
        <v>1.1060507052E-2</v>
      </c>
      <c r="BV143" s="47">
        <v>5.9299621679999998E-3</v>
      </c>
      <c r="BW143" s="47" t="s">
        <v>4103</v>
      </c>
    </row>
    <row r="144" spans="1:75" ht="20.399999999999999" x14ac:dyDescent="0.3">
      <c r="A144" s="43" t="s">
        <v>4276</v>
      </c>
      <c r="B144" s="44" t="s">
        <v>4277</v>
      </c>
      <c r="C144" s="45">
        <f t="shared" si="4"/>
        <v>6.3268911241052637E-3</v>
      </c>
      <c r="D144" s="28">
        <v>4</v>
      </c>
      <c r="E144" s="46">
        <v>190</v>
      </c>
      <c r="F144" s="47">
        <v>1.2021093135800001</v>
      </c>
      <c r="G144" s="47">
        <v>0.20472432313899999</v>
      </c>
      <c r="H144" s="48">
        <f t="shared" si="5"/>
        <v>1.0774964375736842E-3</v>
      </c>
      <c r="I144" s="47"/>
      <c r="J144" s="47">
        <v>5.7647958510000001E-3</v>
      </c>
      <c r="K144" s="47">
        <v>3.7648692240000001E-3</v>
      </c>
      <c r="L144" s="47">
        <v>7.3881201709000005E-2</v>
      </c>
      <c r="M144" s="47">
        <v>9.2610698916000003E-2</v>
      </c>
      <c r="N144" s="47">
        <v>4.2633850947999999E-2</v>
      </c>
      <c r="O144" s="47">
        <v>4.9976847967999997E-2</v>
      </c>
      <c r="P144" s="47">
        <v>6.073172856E-3</v>
      </c>
      <c r="Q144" s="47">
        <v>2.2629584583999999E-2</v>
      </c>
      <c r="R144" s="47">
        <v>7.1955104919000007E-2</v>
      </c>
      <c r="S144" s="47">
        <v>4.7659681574000003E-2</v>
      </c>
      <c r="T144" s="47">
        <v>1.5828529553000001E-2</v>
      </c>
      <c r="U144" s="47">
        <v>8.4668937919999999E-3</v>
      </c>
      <c r="V144" s="47">
        <v>6.3637105676000005E-2</v>
      </c>
      <c r="W144" s="47">
        <v>2.9181472720000001E-3</v>
      </c>
      <c r="X144" s="47">
        <v>4.642966397E-2</v>
      </c>
      <c r="Y144" s="47">
        <v>1.4356057516E-2</v>
      </c>
      <c r="Z144" s="47">
        <v>4.6561939710000003E-3</v>
      </c>
      <c r="AA144" s="47">
        <v>2.1308269652999999E-2</v>
      </c>
      <c r="AB144" s="47">
        <v>6.1091428299999999E-3</v>
      </c>
      <c r="AC144" s="47">
        <v>1.0183999860000001E-3</v>
      </c>
      <c r="AD144" s="47">
        <v>8.29589771E-4</v>
      </c>
      <c r="AE144" s="47">
        <v>6.6536981310000003E-3</v>
      </c>
      <c r="AF144" s="47">
        <v>3.9366471099999998E-4</v>
      </c>
      <c r="AG144" s="47">
        <v>1.389146323E-3</v>
      </c>
      <c r="AH144" s="47">
        <v>1.6022290079999999E-3</v>
      </c>
      <c r="AI144" s="47">
        <v>2.4025665029999998E-3</v>
      </c>
      <c r="AJ144" s="47">
        <v>4.7478202927000002E-2</v>
      </c>
      <c r="AK144" s="47">
        <v>4.0102809517000002E-2</v>
      </c>
      <c r="AL144" s="47">
        <v>3.1428708999999997E-5</v>
      </c>
      <c r="AM144" s="47">
        <v>4.4661594699999998E-3</v>
      </c>
      <c r="AN144" s="47">
        <v>3.5605221338000002E-2</v>
      </c>
      <c r="AO144" s="47" t="s">
        <v>4103</v>
      </c>
      <c r="AP144" s="47">
        <v>4.8114880999999997E-5</v>
      </c>
      <c r="AQ144" s="47">
        <v>7.0425120390000002E-3</v>
      </c>
      <c r="AR144" s="47" t="s">
        <v>4103</v>
      </c>
      <c r="AS144" s="47">
        <v>2.8476649099999998E-4</v>
      </c>
      <c r="AT144" s="47">
        <v>2.4969241779999999E-3</v>
      </c>
      <c r="AU144" s="47">
        <v>1.06613434E-3</v>
      </c>
      <c r="AV144" s="47">
        <v>2.902898E-4</v>
      </c>
      <c r="AW144" s="47" t="s">
        <v>4103</v>
      </c>
      <c r="AX144" s="47" t="s">
        <v>4103</v>
      </c>
      <c r="AY144" s="47" t="s">
        <v>4103</v>
      </c>
      <c r="AZ144" s="47">
        <v>7.7584453900000005E-4</v>
      </c>
      <c r="BA144" s="47">
        <v>3.1804388853E-2</v>
      </c>
      <c r="BB144" s="47">
        <v>5.0098946670000003E-3</v>
      </c>
      <c r="BC144" s="47">
        <v>7.3661548000000002E-6</v>
      </c>
      <c r="BD144" s="47">
        <v>9.5402879599999996E-4</v>
      </c>
      <c r="BE144" s="47">
        <v>1.0189732175000001E-2</v>
      </c>
      <c r="BF144" s="47">
        <v>2.6867076639999999E-3</v>
      </c>
      <c r="BG144" s="47">
        <v>1.2956659396999999E-2</v>
      </c>
      <c r="BH144" s="47" t="s">
        <v>4103</v>
      </c>
      <c r="BI144" s="47">
        <v>6.5115937500000002E-4</v>
      </c>
      <c r="BJ144" s="47">
        <v>0.126568792402</v>
      </c>
      <c r="BK144" s="47">
        <v>0.11057008153099999</v>
      </c>
      <c r="BL144" s="47">
        <v>6.3936349838999998E-2</v>
      </c>
      <c r="BM144" s="47">
        <v>2.6990335849999998E-3</v>
      </c>
      <c r="BN144" s="47">
        <v>1.6306280345E-2</v>
      </c>
      <c r="BO144" s="47">
        <v>1.630347396E-3</v>
      </c>
      <c r="BP144" s="47">
        <v>5.0319633490000003E-3</v>
      </c>
      <c r="BQ144" s="47">
        <v>6.5278538169999999E-3</v>
      </c>
      <c r="BR144" s="47" t="s">
        <v>4103</v>
      </c>
      <c r="BS144" s="47">
        <v>1.4438253200000001E-2</v>
      </c>
      <c r="BT144" s="47">
        <v>1.5998710871000001E-2</v>
      </c>
      <c r="BU144" s="47">
        <v>3.752648082E-3</v>
      </c>
      <c r="BV144" s="47">
        <v>1.224606279E-2</v>
      </c>
      <c r="BW144" s="47" t="s">
        <v>4103</v>
      </c>
    </row>
    <row r="145" spans="1:75" ht="20.399999999999999" x14ac:dyDescent="0.3">
      <c r="A145" s="43" t="s">
        <v>3157</v>
      </c>
      <c r="B145" s="44" t="s">
        <v>4278</v>
      </c>
      <c r="C145" s="45">
        <f t="shared" si="4"/>
        <v>3.3710346486683575E-3</v>
      </c>
      <c r="D145" s="28">
        <v>4</v>
      </c>
      <c r="E145" s="46">
        <v>31540</v>
      </c>
      <c r="F145" s="47">
        <v>106.322432819</v>
      </c>
      <c r="G145" s="47">
        <v>39.810368253900002</v>
      </c>
      <c r="H145" s="48">
        <f t="shared" si="5"/>
        <v>1.2622183973969563E-3</v>
      </c>
      <c r="I145" s="47"/>
      <c r="J145" s="47">
        <v>0.218929581761</v>
      </c>
      <c r="K145" s="47">
        <v>0.53808813554299995</v>
      </c>
      <c r="L145" s="47">
        <v>23.6235490792</v>
      </c>
      <c r="M145" s="47">
        <v>11.409105815</v>
      </c>
      <c r="N145" s="47">
        <v>6.5578613612999996</v>
      </c>
      <c r="O145" s="47">
        <v>4.8512444536899997</v>
      </c>
      <c r="P145" s="47">
        <v>1.60431517774</v>
      </c>
      <c r="Q145" s="47">
        <v>2.41638046465</v>
      </c>
      <c r="R145" s="47">
        <v>2.6749978320099999</v>
      </c>
      <c r="S145" s="47">
        <v>1.5855505749000001</v>
      </c>
      <c r="T145" s="47">
        <v>0.63002782392500001</v>
      </c>
      <c r="U145" s="47">
        <v>0.45941943318200001</v>
      </c>
      <c r="V145" s="47">
        <v>2.7035428824799999</v>
      </c>
      <c r="W145" s="47">
        <v>0.11014370341599999</v>
      </c>
      <c r="X145" s="47">
        <v>1.99481782613</v>
      </c>
      <c r="Y145" s="47">
        <v>1.0654016874400001</v>
      </c>
      <c r="Z145" s="47">
        <v>0.41471003369499998</v>
      </c>
      <c r="AA145" s="47">
        <v>9.9542492888999995E-2</v>
      </c>
      <c r="AB145" s="47">
        <v>0.41516361210899999</v>
      </c>
      <c r="AC145" s="47">
        <v>6.5626184239999996E-2</v>
      </c>
      <c r="AD145" s="47">
        <v>4.1867930990000003E-3</v>
      </c>
      <c r="AE145" s="47">
        <v>0.1227051135</v>
      </c>
      <c r="AF145" s="47">
        <v>2.3860509172E-2</v>
      </c>
      <c r="AG145" s="47">
        <v>0.100220947832</v>
      </c>
      <c r="AH145" s="47">
        <v>7.1651856395999997E-2</v>
      </c>
      <c r="AI145" s="47">
        <v>0.21032994869400001</v>
      </c>
      <c r="AJ145" s="47">
        <v>6.1144560025099999</v>
      </c>
      <c r="AK145" s="47">
        <v>5.6354925491700003</v>
      </c>
      <c r="AL145" s="47">
        <v>5.645698932E-3</v>
      </c>
      <c r="AM145" s="47">
        <v>3.5749796802399998</v>
      </c>
      <c r="AN145" s="47">
        <v>2.0548671700100001</v>
      </c>
      <c r="AO145" s="47" t="s">
        <v>4103</v>
      </c>
      <c r="AP145" s="47">
        <v>6.1904192899999997E-3</v>
      </c>
      <c r="AQ145" s="47">
        <v>0.46977921455799998</v>
      </c>
      <c r="AR145" s="47" t="s">
        <v>4103</v>
      </c>
      <c r="AS145" s="47">
        <v>2.9938194829999998E-3</v>
      </c>
      <c r="AT145" s="47">
        <v>0.59167342770700004</v>
      </c>
      <c r="AU145" s="47">
        <v>0.14391958466900001</v>
      </c>
      <c r="AV145" s="47">
        <v>1.7436738707E-2</v>
      </c>
      <c r="AW145" s="47" t="s">
        <v>4103</v>
      </c>
      <c r="AX145" s="47" t="s">
        <v>4103</v>
      </c>
      <c r="AY145" s="47" t="s">
        <v>4103</v>
      </c>
      <c r="AZ145" s="47">
        <v>0.12648284596199999</v>
      </c>
      <c r="BA145" s="47">
        <v>3.3208752807000002</v>
      </c>
      <c r="BB145" s="47">
        <v>3.4152018494999999E-2</v>
      </c>
      <c r="BC145" s="47">
        <v>2.0684874760000002E-3</v>
      </c>
      <c r="BD145" s="47">
        <v>0.16317870914400001</v>
      </c>
      <c r="BE145" s="47">
        <v>1.06648759319</v>
      </c>
      <c r="BF145" s="47">
        <v>5.2400234715000001E-2</v>
      </c>
      <c r="BG145" s="47">
        <v>2.0025882376799999</v>
      </c>
      <c r="BH145" s="47" t="s">
        <v>4103</v>
      </c>
      <c r="BI145" s="47">
        <v>0.28150900805000001</v>
      </c>
      <c r="BJ145" s="47">
        <v>17.111615579799999</v>
      </c>
      <c r="BK145" s="47">
        <v>14.0314664758</v>
      </c>
      <c r="BL145" s="47">
        <v>8.6596904713399994</v>
      </c>
      <c r="BM145" s="47">
        <v>0.28019110310099998</v>
      </c>
      <c r="BN145" s="47">
        <v>1.35019039224</v>
      </c>
      <c r="BO145" s="47">
        <v>0.51353374205500002</v>
      </c>
      <c r="BP145" s="47">
        <v>0.83258100298500004</v>
      </c>
      <c r="BQ145" s="47">
        <v>0.86303335836399997</v>
      </c>
      <c r="BR145" s="47" t="s">
        <v>4103</v>
      </c>
      <c r="BS145" s="47">
        <v>1.53224640576</v>
      </c>
      <c r="BT145" s="47">
        <v>3.0801491040000002</v>
      </c>
      <c r="BU145" s="47">
        <v>1.05734327412</v>
      </c>
      <c r="BV145" s="47">
        <v>1.8138058023400001</v>
      </c>
      <c r="BW145" s="47">
        <v>0.20900002754499999</v>
      </c>
    </row>
    <row r="146" spans="1:75" x14ac:dyDescent="0.3">
      <c r="A146" s="43" t="s">
        <v>3180</v>
      </c>
      <c r="B146" s="44" t="s">
        <v>4279</v>
      </c>
      <c r="C146" s="45">
        <f t="shared" si="4"/>
        <v>6.0724321928151232E-3</v>
      </c>
      <c r="D146" s="28">
        <v>4</v>
      </c>
      <c r="E146" s="46">
        <v>15129</v>
      </c>
      <c r="F146" s="47">
        <v>91.869826645100005</v>
      </c>
      <c r="G146" s="47">
        <v>15.753272554700001</v>
      </c>
      <c r="H146" s="48">
        <f t="shared" si="5"/>
        <v>1.0412633058827418E-3</v>
      </c>
      <c r="I146" s="47"/>
      <c r="J146" s="47">
        <v>0.24265042901</v>
      </c>
      <c r="K146" s="47">
        <v>0.70814220546999995</v>
      </c>
      <c r="L146" s="47">
        <v>6.3314166934599996</v>
      </c>
      <c r="M146" s="47">
        <v>6.9993370551299998</v>
      </c>
      <c r="N146" s="47">
        <v>3.1567898349900001</v>
      </c>
      <c r="O146" s="47">
        <v>3.8425472201300002</v>
      </c>
      <c r="P146" s="47">
        <v>0.33729679397700002</v>
      </c>
      <c r="Q146" s="47">
        <v>1.1344293776400001</v>
      </c>
      <c r="R146" s="47">
        <v>2.3936231327000002</v>
      </c>
      <c r="S146" s="47">
        <v>1.30899589989</v>
      </c>
      <c r="T146" s="47">
        <v>0.78144851547500005</v>
      </c>
      <c r="U146" s="47">
        <v>0.30317871734399998</v>
      </c>
      <c r="V146" s="47">
        <v>4.1291438663899998</v>
      </c>
      <c r="W146" s="47">
        <v>0.38924009799999998</v>
      </c>
      <c r="X146" s="47">
        <v>2.3098661712799999</v>
      </c>
      <c r="Y146" s="47">
        <v>1.3546694966699999</v>
      </c>
      <c r="Z146" s="47">
        <v>0.23121564877799999</v>
      </c>
      <c r="AA146" s="47">
        <v>0.32968186095399998</v>
      </c>
      <c r="AB146" s="47">
        <v>0.39429916487299999</v>
      </c>
      <c r="AC146" s="47">
        <v>0.12892357712999999</v>
      </c>
      <c r="AD146" s="47">
        <v>0.11771758312</v>
      </c>
      <c r="AE146" s="47">
        <v>0.52353882455800005</v>
      </c>
      <c r="AF146" s="47">
        <v>4.7590914294000003E-2</v>
      </c>
      <c r="AG146" s="47">
        <v>0.138557765305</v>
      </c>
      <c r="AH146" s="47">
        <v>0.13329323447300001</v>
      </c>
      <c r="AI146" s="47">
        <v>0.34041569823000001</v>
      </c>
      <c r="AJ146" s="47">
        <v>1.8160205272000001</v>
      </c>
      <c r="AK146" s="47">
        <v>1.2354142991299999</v>
      </c>
      <c r="AL146" s="47">
        <v>1.9742818949999999E-3</v>
      </c>
      <c r="AM146" s="47">
        <v>0.14104531188899999</v>
      </c>
      <c r="AN146" s="47">
        <v>1.0923947053500001</v>
      </c>
      <c r="AO146" s="47" t="s">
        <v>4103</v>
      </c>
      <c r="AP146" s="47">
        <v>4.0185382660000001E-3</v>
      </c>
      <c r="AQ146" s="47">
        <v>0.55596596028699996</v>
      </c>
      <c r="AR146" s="47" t="s">
        <v>4103</v>
      </c>
      <c r="AS146" s="47">
        <v>2.0621729508000002E-2</v>
      </c>
      <c r="AT146" s="47">
        <v>0.19027807215100001</v>
      </c>
      <c r="AU146" s="47">
        <v>6.3427719926000006E-2</v>
      </c>
      <c r="AV146" s="47">
        <v>9.8215708789999995E-3</v>
      </c>
      <c r="AW146" s="47" t="s">
        <v>4103</v>
      </c>
      <c r="AX146" s="47" t="s">
        <v>4103</v>
      </c>
      <c r="AY146" s="47" t="s">
        <v>4103</v>
      </c>
      <c r="AZ146" s="47">
        <v>5.3606149047999999E-2</v>
      </c>
      <c r="BA146" s="47">
        <v>2.7359619735799998</v>
      </c>
      <c r="BB146" s="47">
        <v>0.61551926876499996</v>
      </c>
      <c r="BC146" s="47">
        <v>4.5473716299999998E-4</v>
      </c>
      <c r="BD146" s="47">
        <v>7.9186255982999998E-2</v>
      </c>
      <c r="BE146" s="47">
        <v>1.00922909491</v>
      </c>
      <c r="BF146" s="47">
        <v>0.18183963301700001</v>
      </c>
      <c r="BG146" s="47">
        <v>0.84973298373200001</v>
      </c>
      <c r="BH146" s="47" t="s">
        <v>4103</v>
      </c>
      <c r="BI146" s="47">
        <v>0.15955885550599999</v>
      </c>
      <c r="BJ146" s="47">
        <v>10.9078504998</v>
      </c>
      <c r="BK146" s="47">
        <v>8.8851760769400006</v>
      </c>
      <c r="BL146" s="47">
        <v>4.2365518260000004</v>
      </c>
      <c r="BM146" s="47">
        <v>0.31075377025799999</v>
      </c>
      <c r="BN146" s="47">
        <v>0.85361467445299999</v>
      </c>
      <c r="BO146" s="47">
        <v>0.41840333549100001</v>
      </c>
      <c r="BP146" s="47">
        <v>0.77889783631800003</v>
      </c>
      <c r="BQ146" s="47">
        <v>0.66974378895700004</v>
      </c>
      <c r="BR146" s="47" t="s">
        <v>4103</v>
      </c>
      <c r="BS146" s="47">
        <v>1.61721084547</v>
      </c>
      <c r="BT146" s="47">
        <v>2.0226744229100002</v>
      </c>
      <c r="BU146" s="47">
        <v>0.91803346800800001</v>
      </c>
      <c r="BV146" s="47">
        <v>1.1046409549</v>
      </c>
      <c r="BW146" s="47" t="s">
        <v>4103</v>
      </c>
    </row>
    <row r="147" spans="1:75" x14ac:dyDescent="0.3">
      <c r="A147" s="43" t="s">
        <v>3189</v>
      </c>
      <c r="B147" s="44" t="s">
        <v>4280</v>
      </c>
      <c r="C147" s="45">
        <f t="shared" si="4"/>
        <v>1.1953411341317366E-2</v>
      </c>
      <c r="D147" s="28">
        <v>2</v>
      </c>
      <c r="E147" s="46">
        <v>8851</v>
      </c>
      <c r="F147" s="47">
        <v>105.799643782</v>
      </c>
      <c r="G147" s="47">
        <v>56.106630095600003</v>
      </c>
      <c r="H147" s="48">
        <f t="shared" si="5"/>
        <v>6.3390159412043843E-3</v>
      </c>
      <c r="I147" s="47"/>
      <c r="J147" s="47">
        <v>7.3432982135000005E-2</v>
      </c>
      <c r="K147" s="47">
        <v>2.6750531538</v>
      </c>
      <c r="L147" s="47">
        <v>19.962016267399999</v>
      </c>
      <c r="M147" s="47">
        <v>13.925729582000001</v>
      </c>
      <c r="N147" s="47">
        <v>9.6313372534999999</v>
      </c>
      <c r="O147" s="47">
        <v>4.2943923285199999</v>
      </c>
      <c r="P147" s="47">
        <v>14.906190818900001</v>
      </c>
      <c r="Q147" s="47">
        <v>4.5642072913099998</v>
      </c>
      <c r="R147" s="47">
        <v>5.2906285866099996</v>
      </c>
      <c r="S147" s="47">
        <v>3.9728876144199998</v>
      </c>
      <c r="T147" s="47">
        <v>0.34601138762700001</v>
      </c>
      <c r="U147" s="47">
        <v>0.97172958456699998</v>
      </c>
      <c r="V147" s="47">
        <v>3.7732527594700001</v>
      </c>
      <c r="W147" s="47">
        <v>0.60982896115999996</v>
      </c>
      <c r="X147" s="47">
        <v>0.82516993140100003</v>
      </c>
      <c r="Y147" s="47">
        <v>0.150366163336</v>
      </c>
      <c r="Z147" s="47">
        <v>0.30791062063800001</v>
      </c>
      <c r="AA147" s="47">
        <v>0.22492633403199999</v>
      </c>
      <c r="AB147" s="47">
        <v>0.14196681339600001</v>
      </c>
      <c r="AC147" s="47">
        <v>1.7363060557000001E-2</v>
      </c>
      <c r="AD147" s="47">
        <v>4.3826176148000003E-2</v>
      </c>
      <c r="AE147" s="47">
        <v>0.40901144119299998</v>
      </c>
      <c r="AF147" s="47">
        <v>9.3310747328999993E-2</v>
      </c>
      <c r="AG147" s="47">
        <v>0.18421919515599999</v>
      </c>
      <c r="AH147" s="47">
        <v>0.311872329926</v>
      </c>
      <c r="AI147" s="47">
        <v>1.2786509166</v>
      </c>
      <c r="AJ147" s="47">
        <v>2.79160495516</v>
      </c>
      <c r="AK147" s="47">
        <v>2.6979742656100001</v>
      </c>
      <c r="AL147" s="47">
        <v>1.391818635E-3</v>
      </c>
      <c r="AM147" s="47">
        <v>0.23123599749099999</v>
      </c>
      <c r="AN147" s="47">
        <v>2.4653464494900001</v>
      </c>
      <c r="AO147" s="47" t="s">
        <v>4103</v>
      </c>
      <c r="AP147" s="47">
        <v>3.8644914349999998E-3</v>
      </c>
      <c r="AQ147" s="47">
        <v>8.8858733603999998E-2</v>
      </c>
      <c r="AR147" s="47" t="s">
        <v>4103</v>
      </c>
      <c r="AS147" s="47">
        <v>9.07464508E-4</v>
      </c>
      <c r="AT147" s="47">
        <v>9.5436554394000006E-2</v>
      </c>
      <c r="AU147" s="47">
        <v>0.180756532655</v>
      </c>
      <c r="AV147" s="47">
        <v>3.4075301513999998E-2</v>
      </c>
      <c r="AW147" s="47" t="s">
        <v>4103</v>
      </c>
      <c r="AX147" s="47" t="s">
        <v>4103</v>
      </c>
      <c r="AY147" s="47" t="s">
        <v>4103</v>
      </c>
      <c r="AZ147" s="47">
        <v>0.14668123114100001</v>
      </c>
      <c r="BA147" s="47">
        <v>0.17544181701</v>
      </c>
      <c r="BB147" s="47">
        <v>4.0817127539999999E-3</v>
      </c>
      <c r="BC147" s="47">
        <v>9.4503463000000006E-5</v>
      </c>
      <c r="BD147" s="47">
        <v>1.1970516213E-2</v>
      </c>
      <c r="BE147" s="47">
        <v>9.5638731581999994E-2</v>
      </c>
      <c r="BF147" s="47">
        <v>4.348461336E-3</v>
      </c>
      <c r="BG147" s="47">
        <v>5.9307891661999998E-2</v>
      </c>
      <c r="BH147" s="47" t="s">
        <v>4103</v>
      </c>
      <c r="BI147" s="47">
        <v>6.898006198E-3</v>
      </c>
      <c r="BJ147" s="47">
        <v>3.43753350778</v>
      </c>
      <c r="BK147" s="47">
        <v>1.7791135924199999</v>
      </c>
      <c r="BL147" s="47">
        <v>0.65135449423900005</v>
      </c>
      <c r="BM147" s="47">
        <v>4.0227165136999997E-2</v>
      </c>
      <c r="BN147" s="47">
        <v>0.42256444396800003</v>
      </c>
      <c r="BO147" s="47">
        <v>7.8920380486000002E-2</v>
      </c>
      <c r="BP147" s="47">
        <v>9.7636494763000001E-2</v>
      </c>
      <c r="BQ147" s="47">
        <v>7.4431683062000001E-2</v>
      </c>
      <c r="BR147" s="47" t="s">
        <v>4103</v>
      </c>
      <c r="BS147" s="47">
        <v>0.41397893076800002</v>
      </c>
      <c r="BT147" s="47">
        <v>1.6584199153500001</v>
      </c>
      <c r="BU147" s="47">
        <v>1.50620172067</v>
      </c>
      <c r="BV147" s="47">
        <v>0.15221819468600001</v>
      </c>
      <c r="BW147" s="47" t="s">
        <v>4103</v>
      </c>
    </row>
    <row r="148" spans="1:75" x14ac:dyDescent="0.3">
      <c r="A148" s="43" t="s">
        <v>4281</v>
      </c>
      <c r="B148" s="44" t="s">
        <v>4282</v>
      </c>
      <c r="C148" s="45">
        <f t="shared" si="4"/>
        <v>7.6666845815104162E-3</v>
      </c>
      <c r="D148" s="28">
        <v>2</v>
      </c>
      <c r="E148" s="46">
        <v>96</v>
      </c>
      <c r="F148" s="47">
        <v>0.73600171982499996</v>
      </c>
      <c r="G148" s="47">
        <v>0.248460710502</v>
      </c>
      <c r="H148" s="48">
        <f t="shared" si="5"/>
        <v>2.5881324010625E-3</v>
      </c>
      <c r="I148" s="47"/>
      <c r="J148" s="47">
        <v>1.439941805E-3</v>
      </c>
      <c r="K148" s="47">
        <v>6.3172692207000003E-2</v>
      </c>
      <c r="L148" s="47">
        <v>0.111010535661</v>
      </c>
      <c r="M148" s="47">
        <v>5.3303715622000002E-2</v>
      </c>
      <c r="N148" s="47">
        <v>2.1964949915999999E-2</v>
      </c>
      <c r="O148" s="47">
        <v>3.1338765705999999E-2</v>
      </c>
      <c r="P148" s="47">
        <v>3.830661324E-3</v>
      </c>
      <c r="Q148" s="47">
        <v>1.5703163882999999E-2</v>
      </c>
      <c r="R148" s="47">
        <v>2.8775940975999999E-2</v>
      </c>
      <c r="S148" s="47">
        <v>1.8908930253E-2</v>
      </c>
      <c r="T148" s="47">
        <v>7.5602753869999997E-3</v>
      </c>
      <c r="U148" s="47">
        <v>2.3067353369999998E-3</v>
      </c>
      <c r="V148" s="47">
        <v>4.4355122842000001E-2</v>
      </c>
      <c r="W148" s="47">
        <v>5.2380196930000003E-3</v>
      </c>
      <c r="X148" s="47">
        <v>2.1401722322000001E-2</v>
      </c>
      <c r="Y148" s="47">
        <v>6.4266295040000003E-3</v>
      </c>
      <c r="Z148" s="47">
        <v>3.7006639819999998E-3</v>
      </c>
      <c r="AA148" s="47">
        <v>9.2771922169999996E-3</v>
      </c>
      <c r="AB148" s="47">
        <v>1.997236621E-3</v>
      </c>
      <c r="AC148" s="47">
        <v>1.5447717019999999E-3</v>
      </c>
      <c r="AD148" s="47">
        <v>3.6936232599999998E-4</v>
      </c>
      <c r="AE148" s="47">
        <v>8.7504545180000001E-3</v>
      </c>
      <c r="AF148" s="47">
        <v>3.9866250800000002E-4</v>
      </c>
      <c r="AG148" s="47">
        <v>7.34518048E-4</v>
      </c>
      <c r="AH148" s="47">
        <v>2.7808119990000001E-3</v>
      </c>
      <c r="AI148" s="47">
        <v>3.1367997250000001E-3</v>
      </c>
      <c r="AJ148" s="47">
        <v>5.3887803215000002E-2</v>
      </c>
      <c r="AK148" s="47">
        <v>4.2956224695000003E-2</v>
      </c>
      <c r="AL148" s="47">
        <v>5.9730413000000002E-5</v>
      </c>
      <c r="AM148" s="47">
        <v>1.4135476138E-2</v>
      </c>
      <c r="AN148" s="47">
        <v>2.8761018143999999E-2</v>
      </c>
      <c r="AO148" s="47" t="s">
        <v>4103</v>
      </c>
      <c r="AP148" s="47">
        <v>3.5282902599999998E-4</v>
      </c>
      <c r="AQ148" s="47">
        <v>1.0534933789000001E-2</v>
      </c>
      <c r="AR148" s="47" t="s">
        <v>4103</v>
      </c>
      <c r="AS148" s="47">
        <v>4.3815705000000002E-5</v>
      </c>
      <c r="AT148" s="47">
        <v>9.4307814700000004E-4</v>
      </c>
      <c r="AU148" s="47">
        <v>3.45400473E-4</v>
      </c>
      <c r="AV148" s="47">
        <v>3.0633043999999998E-6</v>
      </c>
      <c r="AW148" s="47" t="s">
        <v>4103</v>
      </c>
      <c r="AX148" s="47" t="s">
        <v>4103</v>
      </c>
      <c r="AY148" s="47" t="s">
        <v>4103</v>
      </c>
      <c r="AZ148" s="47">
        <v>3.4233716899999999E-4</v>
      </c>
      <c r="BA148" s="47">
        <v>7.3251487419999997E-3</v>
      </c>
      <c r="BB148" s="47">
        <v>3.3326688400000002E-4</v>
      </c>
      <c r="BC148" s="47">
        <v>1.5257169E-6</v>
      </c>
      <c r="BD148" s="47">
        <v>1.96199478E-4</v>
      </c>
      <c r="BE148" s="47">
        <v>4.5606547749999999E-3</v>
      </c>
      <c r="BF148" s="47">
        <v>2.0754524400000001E-4</v>
      </c>
      <c r="BG148" s="47">
        <v>2.0259566439999998E-3</v>
      </c>
      <c r="BH148" s="47" t="s">
        <v>4103</v>
      </c>
      <c r="BI148" s="47">
        <v>1.9674570000000001E-4</v>
      </c>
      <c r="BJ148" s="47">
        <v>5.8239726338000002E-2</v>
      </c>
      <c r="BK148" s="47">
        <v>3.9425226963E-2</v>
      </c>
      <c r="BL148" s="47">
        <v>7.6019529509999996E-3</v>
      </c>
      <c r="BM148" s="47">
        <v>5.29940491E-4</v>
      </c>
      <c r="BN148" s="47">
        <v>6.7796613430000001E-3</v>
      </c>
      <c r="BO148" s="47">
        <v>3.987944058E-3</v>
      </c>
      <c r="BP148" s="47">
        <v>1.2386211084999999E-2</v>
      </c>
      <c r="BQ148" s="47">
        <v>1.928168444E-3</v>
      </c>
      <c r="BR148" s="47" t="s">
        <v>4103</v>
      </c>
      <c r="BS148" s="47">
        <v>6.2113485899999996E-3</v>
      </c>
      <c r="BT148" s="47">
        <v>1.8814499375000002E-2</v>
      </c>
      <c r="BU148" s="47">
        <v>8.9634584379999997E-3</v>
      </c>
      <c r="BV148" s="47">
        <v>9.8510409370000003E-3</v>
      </c>
      <c r="BW148" s="47" t="s">
        <v>4103</v>
      </c>
    </row>
    <row r="149" spans="1:75" ht="20.399999999999999" x14ac:dyDescent="0.3">
      <c r="A149" s="43" t="s">
        <v>3195</v>
      </c>
      <c r="B149" s="44" t="s">
        <v>4283</v>
      </c>
      <c r="C149" s="45">
        <f t="shared" si="4"/>
        <v>1.4095284428498374E-2</v>
      </c>
      <c r="D149" s="28">
        <v>5</v>
      </c>
      <c r="E149" s="46">
        <v>6453</v>
      </c>
      <c r="F149" s="47">
        <v>90.956870417100006</v>
      </c>
      <c r="G149" s="47">
        <v>11.0794091529</v>
      </c>
      <c r="H149" s="48">
        <f t="shared" si="5"/>
        <v>1.7169392767549976E-3</v>
      </c>
      <c r="I149" s="47"/>
      <c r="J149" s="47">
        <v>0.20958846586900001</v>
      </c>
      <c r="K149" s="47">
        <v>0.55530316035000005</v>
      </c>
      <c r="L149" s="47">
        <v>4.46352679541</v>
      </c>
      <c r="M149" s="47">
        <v>4.7568606891499998</v>
      </c>
      <c r="N149" s="47">
        <v>1.82484046081</v>
      </c>
      <c r="O149" s="47">
        <v>2.9320202283399999</v>
      </c>
      <c r="P149" s="47">
        <v>0.26625655424799999</v>
      </c>
      <c r="Q149" s="47">
        <v>0.827873487927</v>
      </c>
      <c r="R149" s="47">
        <v>1.9160478943399999</v>
      </c>
      <c r="S149" s="47">
        <v>0.95283061981200001</v>
      </c>
      <c r="T149" s="47">
        <v>0.74586662769300005</v>
      </c>
      <c r="U149" s="47">
        <v>0.21735064683499999</v>
      </c>
      <c r="V149" s="47">
        <v>4.4451226343899997</v>
      </c>
      <c r="W149" s="47">
        <v>0.437736782968</v>
      </c>
      <c r="X149" s="47">
        <v>2.7929375206499998</v>
      </c>
      <c r="Y149" s="47">
        <v>0.99037057559499997</v>
      </c>
      <c r="Z149" s="47">
        <v>0.31474703315500002</v>
      </c>
      <c r="AA149" s="47">
        <v>1.02857483602</v>
      </c>
      <c r="AB149" s="47">
        <v>0.45924507588300001</v>
      </c>
      <c r="AC149" s="47">
        <v>0.129102865905</v>
      </c>
      <c r="AD149" s="47">
        <v>0.110202573247</v>
      </c>
      <c r="AE149" s="47">
        <v>0.38046169257200002</v>
      </c>
      <c r="AF149" s="47">
        <v>3.6095686935000003E-2</v>
      </c>
      <c r="AG149" s="47">
        <v>0.129890216857</v>
      </c>
      <c r="AH149" s="47">
        <v>0.177446342865</v>
      </c>
      <c r="AI149" s="47">
        <v>0.25124895238900002</v>
      </c>
      <c r="AJ149" s="47">
        <v>1.4760964243300001</v>
      </c>
      <c r="AK149" s="47">
        <v>1.0673276522099999</v>
      </c>
      <c r="AL149" s="47">
        <v>1.790223736E-3</v>
      </c>
      <c r="AM149" s="47">
        <v>0.111707605926</v>
      </c>
      <c r="AN149" s="47">
        <v>0.95382982254399995</v>
      </c>
      <c r="AO149" s="47" t="s">
        <v>4103</v>
      </c>
      <c r="AP149" s="47">
        <v>4.958926923E-3</v>
      </c>
      <c r="AQ149" s="47">
        <v>0.37853026211099999</v>
      </c>
      <c r="AR149" s="47" t="s">
        <v>4103</v>
      </c>
      <c r="AS149" s="47">
        <v>2.5279583089E-2</v>
      </c>
      <c r="AT149" s="47">
        <v>0.11006387675</v>
      </c>
      <c r="AU149" s="47">
        <v>7.3033758869000001E-2</v>
      </c>
      <c r="AV149" s="47">
        <v>7.3134105259999999E-3</v>
      </c>
      <c r="AW149" s="47" t="s">
        <v>4103</v>
      </c>
      <c r="AX149" s="47" t="s">
        <v>4103</v>
      </c>
      <c r="AY149" s="47" t="s">
        <v>4103</v>
      </c>
      <c r="AZ149" s="47">
        <v>6.5720348343000001E-2</v>
      </c>
      <c r="BA149" s="47">
        <v>1.68794067909</v>
      </c>
      <c r="BB149" s="47">
        <v>0.38052898942300001</v>
      </c>
      <c r="BC149" s="47">
        <v>2.60822507E-4</v>
      </c>
      <c r="BD149" s="47">
        <v>5.5091754876000001E-2</v>
      </c>
      <c r="BE149" s="47">
        <v>0.75810664115000004</v>
      </c>
      <c r="BF149" s="47">
        <v>7.7755644201999999E-2</v>
      </c>
      <c r="BG149" s="47">
        <v>0.41619682692799997</v>
      </c>
      <c r="BH149" s="47" t="s">
        <v>4103</v>
      </c>
      <c r="BI149" s="47">
        <v>1.5911970886999999E-2</v>
      </c>
      <c r="BJ149" s="47">
        <v>8.9677558467700003</v>
      </c>
      <c r="BK149" s="47">
        <v>7.12851046817</v>
      </c>
      <c r="BL149" s="47">
        <v>1.8421515979</v>
      </c>
      <c r="BM149" s="47">
        <v>0.302378942737</v>
      </c>
      <c r="BN149" s="47">
        <v>0.79501282048199995</v>
      </c>
      <c r="BO149" s="47">
        <v>0.55997969496800004</v>
      </c>
      <c r="BP149" s="47">
        <v>1.00712957533</v>
      </c>
      <c r="BQ149" s="47">
        <v>0.68450618045</v>
      </c>
      <c r="BR149" s="47" t="s">
        <v>4103</v>
      </c>
      <c r="BS149" s="47">
        <v>1.9373516562999999</v>
      </c>
      <c r="BT149" s="47">
        <v>1.8392453786</v>
      </c>
      <c r="BU149" s="47">
        <v>0.990359116584</v>
      </c>
      <c r="BV149" s="47">
        <v>0.84888626201700002</v>
      </c>
      <c r="BW149" s="47" t="s">
        <v>4103</v>
      </c>
    </row>
    <row r="150" spans="1:75" x14ac:dyDescent="0.3">
      <c r="A150" s="43" t="s">
        <v>3200</v>
      </c>
      <c r="B150" s="44" t="s">
        <v>4284</v>
      </c>
      <c r="C150" s="45">
        <f t="shared" si="4"/>
        <v>4.8595901792648109E-3</v>
      </c>
      <c r="D150" s="28">
        <v>2</v>
      </c>
      <c r="E150" s="46">
        <v>5604</v>
      </c>
      <c r="F150" s="47">
        <v>27.2331433646</v>
      </c>
      <c r="G150" s="47">
        <v>8.1019560099000003</v>
      </c>
      <c r="H150" s="48">
        <f t="shared" si="5"/>
        <v>1.4457451837794433E-3</v>
      </c>
      <c r="I150" s="47"/>
      <c r="J150" s="47">
        <v>3.2725234168000002E-2</v>
      </c>
      <c r="K150" s="47">
        <v>0.63269731855300004</v>
      </c>
      <c r="L150" s="47">
        <v>4.9011666865199999</v>
      </c>
      <c r="M150" s="47">
        <v>1.80604980514</v>
      </c>
      <c r="N150" s="47">
        <v>1.03536843625</v>
      </c>
      <c r="O150" s="47">
        <v>0.77068136889700001</v>
      </c>
      <c r="P150" s="47">
        <v>0.26352234220100001</v>
      </c>
      <c r="Q150" s="47">
        <v>0.46579462331299998</v>
      </c>
      <c r="R150" s="47">
        <v>0.807056298191</v>
      </c>
      <c r="S150" s="47">
        <v>0.64729253885399995</v>
      </c>
      <c r="T150" s="47">
        <v>5.3808085266999997E-2</v>
      </c>
      <c r="U150" s="47">
        <v>0.10595567407000001</v>
      </c>
      <c r="V150" s="47">
        <v>0.63537305879700001</v>
      </c>
      <c r="W150" s="47">
        <v>5.1393977989999999E-2</v>
      </c>
      <c r="X150" s="47">
        <v>0.18879674370300001</v>
      </c>
      <c r="Y150" s="47">
        <v>0.13061956118900001</v>
      </c>
      <c r="Z150" s="47">
        <v>3.3189666784000003E-2</v>
      </c>
      <c r="AA150" s="47">
        <v>9.2660580899999994E-3</v>
      </c>
      <c r="AB150" s="47">
        <v>1.5721457639999999E-2</v>
      </c>
      <c r="AC150" s="47">
        <v>2.6292420199999999E-3</v>
      </c>
      <c r="AD150" s="47">
        <v>1.474994624E-3</v>
      </c>
      <c r="AE150" s="47">
        <v>3.7420532508000003E-2</v>
      </c>
      <c r="AF150" s="47">
        <v>3.020705392E-3</v>
      </c>
      <c r="AG150" s="47">
        <v>9.4188908417000006E-2</v>
      </c>
      <c r="AH150" s="47">
        <v>2.2731753114999999E-2</v>
      </c>
      <c r="AI150" s="47">
        <v>0.23371620102900001</v>
      </c>
      <c r="AJ150" s="47">
        <v>1.37086866846</v>
      </c>
      <c r="AK150" s="47">
        <v>0.74253316402000002</v>
      </c>
      <c r="AL150" s="47">
        <v>5.1648998900000003E-4</v>
      </c>
      <c r="AM150" s="47">
        <v>0.38421295212099998</v>
      </c>
      <c r="AN150" s="47">
        <v>0.35780372190999998</v>
      </c>
      <c r="AO150" s="47" t="s">
        <v>4103</v>
      </c>
      <c r="AP150" s="47">
        <v>5.1844055510000004E-3</v>
      </c>
      <c r="AQ150" s="47">
        <v>0.62272549313500003</v>
      </c>
      <c r="AR150" s="47" t="s">
        <v>4103</v>
      </c>
      <c r="AS150" s="47">
        <v>4.25605751E-4</v>
      </c>
      <c r="AT150" s="47">
        <v>0.14618522025200001</v>
      </c>
      <c r="AU150" s="47">
        <v>0.123386168272</v>
      </c>
      <c r="AV150" s="47" t="s">
        <v>4103</v>
      </c>
      <c r="AW150" s="47" t="s">
        <v>4103</v>
      </c>
      <c r="AX150" s="47" t="s">
        <v>4103</v>
      </c>
      <c r="AY150" s="47" t="s">
        <v>4103</v>
      </c>
      <c r="AZ150" s="47">
        <v>0.123386168272</v>
      </c>
      <c r="BA150" s="47">
        <v>9.1070380719000005E-2</v>
      </c>
      <c r="BB150" s="47">
        <v>3.4442834750000001E-3</v>
      </c>
      <c r="BC150" s="47">
        <v>5.7863742000000001E-5</v>
      </c>
      <c r="BD150" s="47">
        <v>4.9674552499999998E-3</v>
      </c>
      <c r="BE150" s="47">
        <v>5.2042968304000001E-2</v>
      </c>
      <c r="BF150" s="47">
        <v>6.40248224E-3</v>
      </c>
      <c r="BG150" s="47">
        <v>2.4155327708E-2</v>
      </c>
      <c r="BH150" s="47" t="s">
        <v>4103</v>
      </c>
      <c r="BI150" s="47">
        <v>4.0002010430000004E-3</v>
      </c>
      <c r="BJ150" s="47">
        <v>1.1919350179299999</v>
      </c>
      <c r="BK150" s="47">
        <v>0.48794714350399998</v>
      </c>
      <c r="BL150" s="47">
        <v>0.20788037891700001</v>
      </c>
      <c r="BM150" s="47">
        <v>6.535546368E-3</v>
      </c>
      <c r="BN150" s="47">
        <v>0.198606809449</v>
      </c>
      <c r="BO150" s="47">
        <v>8.8552879609999999E-3</v>
      </c>
      <c r="BP150" s="47">
        <v>1.2502976399E-2</v>
      </c>
      <c r="BQ150" s="47">
        <v>1.5195754602000001E-2</v>
      </c>
      <c r="BR150" s="47" t="s">
        <v>4103</v>
      </c>
      <c r="BS150" s="47">
        <v>3.8370389807999998E-2</v>
      </c>
      <c r="BT150" s="47">
        <v>0.70398787442800004</v>
      </c>
      <c r="BU150" s="47">
        <v>0.554904592079</v>
      </c>
      <c r="BV150" s="47">
        <v>0.14908328234900001</v>
      </c>
      <c r="BW150" s="47" t="s">
        <v>4103</v>
      </c>
    </row>
    <row r="151" spans="1:75" x14ac:dyDescent="0.3">
      <c r="A151" s="43" t="s">
        <v>3202</v>
      </c>
      <c r="B151" s="44" t="s">
        <v>4285</v>
      </c>
      <c r="C151" s="45">
        <f t="shared" si="4"/>
        <v>9.3607376570401767E-3</v>
      </c>
      <c r="D151" s="28">
        <v>1</v>
      </c>
      <c r="E151" s="46">
        <v>5426</v>
      </c>
      <c r="F151" s="47">
        <v>50.791362527099999</v>
      </c>
      <c r="G151" s="47">
        <v>21.500553625599998</v>
      </c>
      <c r="H151" s="48">
        <f t="shared" si="5"/>
        <v>3.9625052756358274E-3</v>
      </c>
      <c r="I151" s="47"/>
      <c r="J151" s="47">
        <v>8.9137594106000001E-2</v>
      </c>
      <c r="K151" s="47">
        <v>0.79054330805499995</v>
      </c>
      <c r="L151" s="47">
        <v>14.1122203089</v>
      </c>
      <c r="M151" s="47">
        <v>4.8188837359300001</v>
      </c>
      <c r="N151" s="47">
        <v>3.2761756557899999</v>
      </c>
      <c r="O151" s="47">
        <v>1.5427080801299999</v>
      </c>
      <c r="P151" s="47">
        <v>0.42255424936500002</v>
      </c>
      <c r="Q151" s="47">
        <v>1.2672144292</v>
      </c>
      <c r="R151" s="47">
        <v>1.29190494276</v>
      </c>
      <c r="S151" s="47">
        <v>1.05114252015</v>
      </c>
      <c r="T151" s="47">
        <v>4.6451672949000003E-2</v>
      </c>
      <c r="U151" s="47">
        <v>0.19431074965600001</v>
      </c>
      <c r="V151" s="47">
        <v>3.1156065819699998</v>
      </c>
      <c r="W151" s="47">
        <v>0.26297956246999998</v>
      </c>
      <c r="X151" s="47">
        <v>1.5052956844300001</v>
      </c>
      <c r="Y151" s="47">
        <v>0.37660117597699999</v>
      </c>
      <c r="Z151" s="47">
        <v>0.36205761705200001</v>
      </c>
      <c r="AA151" s="47">
        <v>0.51050785599600002</v>
      </c>
      <c r="AB151" s="47">
        <v>0.25612903540300003</v>
      </c>
      <c r="AC151" s="47">
        <v>8.6606638990000002E-3</v>
      </c>
      <c r="AD151" s="47">
        <v>2.3337938644000002E-2</v>
      </c>
      <c r="AE151" s="47">
        <v>0.19869539130700001</v>
      </c>
      <c r="AF151" s="47">
        <v>7.1256235680000002E-2</v>
      </c>
      <c r="AG151" s="47">
        <v>0.172110718952</v>
      </c>
      <c r="AH151" s="47">
        <v>0.211703882959</v>
      </c>
      <c r="AI151" s="47">
        <v>0.66156650362799996</v>
      </c>
      <c r="AJ151" s="47">
        <v>0.90105883066000003</v>
      </c>
      <c r="AK151" s="47">
        <v>0.74981963179599997</v>
      </c>
      <c r="AL151" s="47">
        <v>6.1706796199999996E-4</v>
      </c>
      <c r="AM151" s="47">
        <v>0.17299704319699999</v>
      </c>
      <c r="AN151" s="47">
        <v>0.57620552063800001</v>
      </c>
      <c r="AO151" s="47" t="s">
        <v>4103</v>
      </c>
      <c r="AP151" s="47">
        <v>3.7824665930000002E-3</v>
      </c>
      <c r="AQ151" s="47">
        <v>0.14730734921999999</v>
      </c>
      <c r="AR151" s="47" t="s">
        <v>4103</v>
      </c>
      <c r="AS151" s="47">
        <v>1.4938304999999999E-4</v>
      </c>
      <c r="AT151" s="47">
        <v>0.1691911539</v>
      </c>
      <c r="AU151" s="47">
        <v>7.1617706672000001E-2</v>
      </c>
      <c r="AV151" s="47">
        <v>1.4836405107E-2</v>
      </c>
      <c r="AW151" s="47" t="s">
        <v>4103</v>
      </c>
      <c r="AX151" s="47" t="s">
        <v>4103</v>
      </c>
      <c r="AY151" s="47" t="s">
        <v>4103</v>
      </c>
      <c r="AZ151" s="47">
        <v>5.6781301564999997E-2</v>
      </c>
      <c r="BA151" s="47">
        <v>0.18398122924400001</v>
      </c>
      <c r="BB151" s="47">
        <v>2.1751048529999998E-3</v>
      </c>
      <c r="BC151" s="47">
        <v>1.0140961999999999E-4</v>
      </c>
      <c r="BD151" s="47">
        <v>1.0261720639999999E-2</v>
      </c>
      <c r="BE151" s="47">
        <v>7.9520256073999998E-2</v>
      </c>
      <c r="BF151" s="47">
        <v>8.5860299639999998E-3</v>
      </c>
      <c r="BG151" s="47">
        <v>8.3336708093000006E-2</v>
      </c>
      <c r="BH151" s="47" t="s">
        <v>4103</v>
      </c>
      <c r="BI151" s="47">
        <v>9.7856167720000008E-3</v>
      </c>
      <c r="BJ151" s="47">
        <v>3.0479164805900001</v>
      </c>
      <c r="BK151" s="47">
        <v>2.2954695745000002</v>
      </c>
      <c r="BL151" s="47">
        <v>0.44667974589600001</v>
      </c>
      <c r="BM151" s="47">
        <v>2.7275463459000001E-2</v>
      </c>
      <c r="BN151" s="47">
        <v>1.16843532629</v>
      </c>
      <c r="BO151" s="47">
        <v>3.843048458E-2</v>
      </c>
      <c r="BP151" s="47">
        <v>0.14945168060200001</v>
      </c>
      <c r="BQ151" s="47">
        <v>8.1094410177999995E-2</v>
      </c>
      <c r="BR151" s="47" t="s">
        <v>4103</v>
      </c>
      <c r="BS151" s="47">
        <v>0.384102463492</v>
      </c>
      <c r="BT151" s="47">
        <v>0.752446906089</v>
      </c>
      <c r="BU151" s="47">
        <v>0.67987927315499996</v>
      </c>
      <c r="BV151" s="47">
        <v>7.2567632933999995E-2</v>
      </c>
      <c r="BW151" s="47" t="s">
        <v>4103</v>
      </c>
    </row>
    <row r="152" spans="1:75" x14ac:dyDescent="0.3">
      <c r="A152" s="43" t="s">
        <v>3206</v>
      </c>
      <c r="B152" s="44" t="s">
        <v>4286</v>
      </c>
      <c r="C152" s="45">
        <f t="shared" si="4"/>
        <v>9.56173415212766E-3</v>
      </c>
      <c r="D152" s="28">
        <v>1</v>
      </c>
      <c r="E152" s="46">
        <v>2068</v>
      </c>
      <c r="F152" s="47">
        <v>19.7736662266</v>
      </c>
      <c r="G152" s="47">
        <v>7.9533359746799999</v>
      </c>
      <c r="H152" s="48">
        <f t="shared" si="5"/>
        <v>3.8459071444294003E-3</v>
      </c>
      <c r="I152" s="47"/>
      <c r="J152" s="47">
        <v>8.1717922597999995E-2</v>
      </c>
      <c r="K152" s="47">
        <v>0.42298563928499999</v>
      </c>
      <c r="L152" s="47">
        <v>4.0420615956099999</v>
      </c>
      <c r="M152" s="47">
        <v>2.0079226059900002</v>
      </c>
      <c r="N152" s="47">
        <v>1.21410996002</v>
      </c>
      <c r="O152" s="47">
        <v>0.79381264597699996</v>
      </c>
      <c r="P152" s="47">
        <v>0.33546989213700001</v>
      </c>
      <c r="Q152" s="47">
        <v>1.0631783190599999</v>
      </c>
      <c r="R152" s="47">
        <v>0.72521206823899997</v>
      </c>
      <c r="S152" s="47">
        <v>0.57029826191199995</v>
      </c>
      <c r="T152" s="47">
        <v>2.7905906407000001E-2</v>
      </c>
      <c r="U152" s="47">
        <v>0.12700789991899999</v>
      </c>
      <c r="V152" s="47">
        <v>0.90795773252800005</v>
      </c>
      <c r="W152" s="47">
        <v>5.0310483363000001E-2</v>
      </c>
      <c r="X152" s="47">
        <v>0.44411176962499999</v>
      </c>
      <c r="Y152" s="47">
        <v>0.104366424973</v>
      </c>
      <c r="Z152" s="47">
        <v>0.12298098349</v>
      </c>
      <c r="AA152" s="47">
        <v>0.13614558898599999</v>
      </c>
      <c r="AB152" s="47">
        <v>8.0618772175999998E-2</v>
      </c>
      <c r="AC152" s="47">
        <v>3.2690447999999998E-6</v>
      </c>
      <c r="AD152" s="47">
        <v>6.155628279E-3</v>
      </c>
      <c r="AE152" s="47">
        <v>7.6216009385000005E-2</v>
      </c>
      <c r="AF152" s="47">
        <v>1.3368227099999999E-2</v>
      </c>
      <c r="AG152" s="47">
        <v>8.4742824847999998E-2</v>
      </c>
      <c r="AH152" s="47">
        <v>3.5090917200000002E-2</v>
      </c>
      <c r="AI152" s="47">
        <v>0.197958603683</v>
      </c>
      <c r="AJ152" s="47">
        <v>0.391342672005</v>
      </c>
      <c r="AK152" s="47">
        <v>0.26851354089099999</v>
      </c>
      <c r="AL152" s="47">
        <v>1.02364918E-4</v>
      </c>
      <c r="AM152" s="47">
        <v>4.3118748399999997E-2</v>
      </c>
      <c r="AN152" s="47">
        <v>0.225292427573</v>
      </c>
      <c r="AO152" s="47" t="s">
        <v>4103</v>
      </c>
      <c r="AP152" s="47">
        <v>2.3214965490000001E-3</v>
      </c>
      <c r="AQ152" s="47">
        <v>0.12043196809200001</v>
      </c>
      <c r="AR152" s="47" t="s">
        <v>4103</v>
      </c>
      <c r="AS152" s="47">
        <v>7.5666472999999997E-5</v>
      </c>
      <c r="AT152" s="47">
        <v>1.4586351215E-2</v>
      </c>
      <c r="AU152" s="47">
        <v>6.5729479219000006E-2</v>
      </c>
      <c r="AV152" s="47">
        <v>2.7672711935999999E-2</v>
      </c>
      <c r="AW152" s="47" t="s">
        <v>4103</v>
      </c>
      <c r="AX152" s="47" t="s">
        <v>4103</v>
      </c>
      <c r="AY152" s="47" t="s">
        <v>4103</v>
      </c>
      <c r="AZ152" s="47">
        <v>3.8056767281999998E-2</v>
      </c>
      <c r="BA152" s="47">
        <v>3.0645536671999998E-2</v>
      </c>
      <c r="BB152" s="47">
        <v>2.0121990699999999E-4</v>
      </c>
      <c r="BC152" s="47">
        <v>1.5664772999999999E-5</v>
      </c>
      <c r="BD152" s="47">
        <v>5.77084004E-3</v>
      </c>
      <c r="BE152" s="47">
        <v>9.9034243389999992E-3</v>
      </c>
      <c r="BF152" s="47">
        <v>1.0818038710000001E-3</v>
      </c>
      <c r="BG152" s="47">
        <v>1.3672583742E-2</v>
      </c>
      <c r="BH152" s="47" t="s">
        <v>4103</v>
      </c>
      <c r="BI152" s="47">
        <v>1.370076536E-3</v>
      </c>
      <c r="BJ152" s="47">
        <v>1.3566230347899999</v>
      </c>
      <c r="BK152" s="47">
        <v>0.90315194263499998</v>
      </c>
      <c r="BL152" s="47">
        <v>0.134501388768</v>
      </c>
      <c r="BM152" s="47">
        <v>8.3855339410000007E-3</v>
      </c>
      <c r="BN152" s="47">
        <v>0.49676763912299998</v>
      </c>
      <c r="BO152" s="47">
        <v>1.0576478658E-2</v>
      </c>
      <c r="BP152" s="47">
        <v>2.0908984384E-2</v>
      </c>
      <c r="BQ152" s="47">
        <v>3.0074419806000001E-2</v>
      </c>
      <c r="BR152" s="47" t="s">
        <v>4103</v>
      </c>
      <c r="BS152" s="47">
        <v>0.20193749795499999</v>
      </c>
      <c r="BT152" s="47">
        <v>0.45347109215499998</v>
      </c>
      <c r="BU152" s="47">
        <v>0.44177402145900002</v>
      </c>
      <c r="BV152" s="47">
        <v>1.1697070695999999E-2</v>
      </c>
      <c r="BW152" s="47" t="s">
        <v>4103</v>
      </c>
    </row>
    <row r="153" spans="1:75" ht="20.399999999999999" x14ac:dyDescent="0.3">
      <c r="A153" s="43" t="s">
        <v>4287</v>
      </c>
      <c r="B153" s="44" t="s">
        <v>4288</v>
      </c>
      <c r="C153" s="45">
        <f t="shared" si="4"/>
        <v>5.1899270858219177E-3</v>
      </c>
      <c r="D153" s="28">
        <v>4</v>
      </c>
      <c r="E153" s="46">
        <v>584</v>
      </c>
      <c r="F153" s="47">
        <v>3.03091741812</v>
      </c>
      <c r="G153" s="47">
        <v>0.89581041881000001</v>
      </c>
      <c r="H153" s="48">
        <f t="shared" si="5"/>
        <v>1.5339219500171233E-3</v>
      </c>
      <c r="I153" s="47"/>
      <c r="J153" s="47">
        <v>3.2755709766999999E-2</v>
      </c>
      <c r="K153" s="47">
        <v>5.2309165695999998E-2</v>
      </c>
      <c r="L153" s="47">
        <v>0.40242103237299998</v>
      </c>
      <c r="M153" s="47">
        <v>0.32217617405799998</v>
      </c>
      <c r="N153" s="47">
        <v>0.126626673567</v>
      </c>
      <c r="O153" s="47">
        <v>0.19554950049100001</v>
      </c>
      <c r="P153" s="47">
        <v>3.4222293866000002E-2</v>
      </c>
      <c r="Q153" s="47">
        <v>5.1926043050000002E-2</v>
      </c>
      <c r="R153" s="47">
        <v>0.183782494204</v>
      </c>
      <c r="S153" s="47">
        <v>0.123592265949</v>
      </c>
      <c r="T153" s="47">
        <v>4.2481073677999998E-2</v>
      </c>
      <c r="U153" s="47">
        <v>1.7709154577000001E-2</v>
      </c>
      <c r="V153" s="47">
        <v>0.11132611880399999</v>
      </c>
      <c r="W153" s="47">
        <v>1.9476603759E-2</v>
      </c>
      <c r="X153" s="47">
        <v>5.3578986204999998E-2</v>
      </c>
      <c r="Y153" s="47">
        <v>3.4217214750000002E-2</v>
      </c>
      <c r="Z153" s="47">
        <v>4.4390802290000001E-3</v>
      </c>
      <c r="AA153" s="47">
        <v>6.8225764540000003E-3</v>
      </c>
      <c r="AB153" s="47">
        <v>8.1001147720000007E-3</v>
      </c>
      <c r="AC153" s="47">
        <v>5.3860848700000002E-3</v>
      </c>
      <c r="AD153" s="47">
        <v>6.0298579399999997E-4</v>
      </c>
      <c r="AE153" s="47">
        <v>6.9294456589999998E-3</v>
      </c>
      <c r="AF153" s="47">
        <v>1.7358166839999999E-3</v>
      </c>
      <c r="AG153" s="47">
        <v>8.4667031250000007E-3</v>
      </c>
      <c r="AH153" s="47">
        <v>2.8130500539999999E-3</v>
      </c>
      <c r="AI153" s="47">
        <v>1.2336442653000001E-2</v>
      </c>
      <c r="AJ153" s="47">
        <v>0.15726450808600001</v>
      </c>
      <c r="AK153" s="47">
        <v>0.14091130444</v>
      </c>
      <c r="AL153" s="47">
        <v>1.88805245E-4</v>
      </c>
      <c r="AM153" s="47">
        <v>3.1104692183E-2</v>
      </c>
      <c r="AN153" s="47">
        <v>0.109617807012</v>
      </c>
      <c r="AO153" s="47" t="s">
        <v>4103</v>
      </c>
      <c r="AP153" s="47">
        <v>5.9786579000000004E-4</v>
      </c>
      <c r="AQ153" s="47">
        <v>1.5661117937000001E-2</v>
      </c>
      <c r="AR153" s="47" t="s">
        <v>4103</v>
      </c>
      <c r="AS153" s="47">
        <v>9.4219919000000001E-5</v>
      </c>
      <c r="AT153" s="47">
        <v>1.1226660774999999E-2</v>
      </c>
      <c r="AU153" s="47">
        <v>5.5197839530000004E-3</v>
      </c>
      <c r="AV153" s="47">
        <v>3.8994071799999997E-4</v>
      </c>
      <c r="AW153" s="47" t="s">
        <v>4103</v>
      </c>
      <c r="AX153" s="47" t="s">
        <v>4103</v>
      </c>
      <c r="AY153" s="47" t="s">
        <v>4103</v>
      </c>
      <c r="AZ153" s="47">
        <v>5.1298432349999997E-3</v>
      </c>
      <c r="BA153" s="47">
        <v>6.4307227603999997E-2</v>
      </c>
      <c r="BB153" s="47">
        <v>8.3133787880000001E-3</v>
      </c>
      <c r="BC153" s="47">
        <v>4.4076210999999997E-4</v>
      </c>
      <c r="BD153" s="47">
        <v>2.3614739860000002E-3</v>
      </c>
      <c r="BE153" s="47">
        <v>2.8894892163999999E-2</v>
      </c>
      <c r="BF153" s="47">
        <v>2.2504655899999999E-3</v>
      </c>
      <c r="BG153" s="47">
        <v>2.2046254966E-2</v>
      </c>
      <c r="BH153" s="47" t="s">
        <v>4103</v>
      </c>
      <c r="BI153" s="47">
        <v>1.9865628529999999E-3</v>
      </c>
      <c r="BJ153" s="47">
        <v>0.30746014877900002</v>
      </c>
      <c r="BK153" s="47">
        <v>0.23748778700500001</v>
      </c>
      <c r="BL153" s="47">
        <v>0.106554170027</v>
      </c>
      <c r="BM153" s="47">
        <v>7.5284365750000002E-3</v>
      </c>
      <c r="BN153" s="47">
        <v>1.1008617077E-2</v>
      </c>
      <c r="BO153" s="47">
        <v>8.8752076810000007E-3</v>
      </c>
      <c r="BP153" s="47">
        <v>4.7234372187000002E-2</v>
      </c>
      <c r="BQ153" s="47">
        <v>1.3099919846999999E-2</v>
      </c>
      <c r="BR153" s="47" t="s">
        <v>4103</v>
      </c>
      <c r="BS153" s="47">
        <v>4.3187063610999998E-2</v>
      </c>
      <c r="BT153" s="47">
        <v>6.9972361772999994E-2</v>
      </c>
      <c r="BU153" s="47">
        <v>4.6166951849999999E-2</v>
      </c>
      <c r="BV153" s="47">
        <v>2.3805409922999999E-2</v>
      </c>
      <c r="BW153" s="47" t="s">
        <v>4103</v>
      </c>
    </row>
    <row r="154" spans="1:75" x14ac:dyDescent="0.3">
      <c r="A154" s="43" t="s">
        <v>3210</v>
      </c>
      <c r="B154" s="44" t="s">
        <v>4289</v>
      </c>
      <c r="C154" s="45">
        <f t="shared" si="4"/>
        <v>1.2660634775748586E-2</v>
      </c>
      <c r="D154" s="28">
        <v>4</v>
      </c>
      <c r="E154" s="46">
        <v>10787</v>
      </c>
      <c r="F154" s="47">
        <v>136.57026732599999</v>
      </c>
      <c r="G154" s="47">
        <v>9.9374247996200005</v>
      </c>
      <c r="H154" s="48">
        <f t="shared" si="5"/>
        <v>9.212408268860666E-4</v>
      </c>
      <c r="I154" s="47"/>
      <c r="J154" s="47">
        <v>0.26554390060900002</v>
      </c>
      <c r="K154" s="47">
        <v>0.99457012500899999</v>
      </c>
      <c r="L154" s="47">
        <v>2.8413848525800001</v>
      </c>
      <c r="M154" s="47">
        <v>3.9230004008999999</v>
      </c>
      <c r="N154" s="47">
        <v>1.38605264364</v>
      </c>
      <c r="O154" s="47">
        <v>2.5369477572600001</v>
      </c>
      <c r="P154" s="47">
        <v>0.31399415987899998</v>
      </c>
      <c r="Q154" s="47">
        <v>1.59893136064</v>
      </c>
      <c r="R154" s="47">
        <v>1.9309827907099999</v>
      </c>
      <c r="S154" s="47">
        <v>0.77836579217099999</v>
      </c>
      <c r="T154" s="47">
        <v>1.06184651756</v>
      </c>
      <c r="U154" s="47">
        <v>9.0770480979000007E-2</v>
      </c>
      <c r="V154" s="47">
        <v>3.5946875968900001</v>
      </c>
      <c r="W154" s="47">
        <v>0.57471628189099999</v>
      </c>
      <c r="X154" s="47">
        <v>1.3381879363</v>
      </c>
      <c r="Y154" s="47">
        <v>0.47145463708200003</v>
      </c>
      <c r="Z154" s="47">
        <v>0.325909258684</v>
      </c>
      <c r="AA154" s="47">
        <v>0.247689758033</v>
      </c>
      <c r="AB154" s="47">
        <v>0.29313428249899998</v>
      </c>
      <c r="AC154" s="47">
        <v>0.17457955467700001</v>
      </c>
      <c r="AD154" s="47">
        <v>0.131866704226</v>
      </c>
      <c r="AE154" s="47">
        <v>0.73522853469799998</v>
      </c>
      <c r="AF154" s="47">
        <v>7.4867187262000007E-2</v>
      </c>
      <c r="AG154" s="47">
        <v>0.131150956333</v>
      </c>
      <c r="AH154" s="47">
        <v>3.5487696691999998E-2</v>
      </c>
      <c r="AI154" s="47">
        <v>0.39860274481800001</v>
      </c>
      <c r="AJ154" s="47">
        <v>0.96449797757</v>
      </c>
      <c r="AK154" s="47">
        <v>0.52902463115599996</v>
      </c>
      <c r="AL154" s="47">
        <v>3.4916289149999999E-3</v>
      </c>
      <c r="AM154" s="47">
        <v>0.15427799364100001</v>
      </c>
      <c r="AN154" s="47">
        <v>0.37125500860100002</v>
      </c>
      <c r="AO154" s="47" t="s">
        <v>4103</v>
      </c>
      <c r="AP154" s="47">
        <v>5.6807040679999997E-3</v>
      </c>
      <c r="AQ154" s="47">
        <v>0.36077792965400002</v>
      </c>
      <c r="AR154" s="47" t="s">
        <v>4103</v>
      </c>
      <c r="AS154" s="47">
        <v>6.9014712690999999E-2</v>
      </c>
      <c r="AT154" s="47">
        <v>0.238496291029</v>
      </c>
      <c r="AU154" s="47">
        <v>5.6466638031999999E-2</v>
      </c>
      <c r="AV154" s="47">
        <v>1.1704859886000001E-2</v>
      </c>
      <c r="AW154" s="47" t="s">
        <v>4103</v>
      </c>
      <c r="AX154" s="47" t="s">
        <v>4103</v>
      </c>
      <c r="AY154" s="47" t="s">
        <v>4103</v>
      </c>
      <c r="AZ154" s="47">
        <v>4.4761778145999999E-2</v>
      </c>
      <c r="BA154" s="47">
        <v>3.23047236265</v>
      </c>
      <c r="BB154" s="47">
        <v>1.2077166078299999</v>
      </c>
      <c r="BC154" s="47">
        <v>4.071308668E-3</v>
      </c>
      <c r="BD154" s="47">
        <v>0.123421867693</v>
      </c>
      <c r="BE154" s="47">
        <v>1.1523516471999999</v>
      </c>
      <c r="BF154" s="47">
        <v>0.14459493241499999</v>
      </c>
      <c r="BG154" s="47">
        <v>0.59831599884700004</v>
      </c>
      <c r="BH154" s="47" t="s">
        <v>4103</v>
      </c>
      <c r="BI154" s="47">
        <v>9.4728568462000007E-2</v>
      </c>
      <c r="BJ154" s="47">
        <v>13.3699840595</v>
      </c>
      <c r="BK154" s="47">
        <v>10.5368200162</v>
      </c>
      <c r="BL154" s="47">
        <v>2.9062411259799998</v>
      </c>
      <c r="BM154" s="47">
        <v>0.39802568002700001</v>
      </c>
      <c r="BN154" s="47">
        <v>0.77675302185200001</v>
      </c>
      <c r="BO154" s="47">
        <v>0.99205920029000005</v>
      </c>
      <c r="BP154" s="47">
        <v>1.73058839699</v>
      </c>
      <c r="BQ154" s="47">
        <v>0.78134188579499997</v>
      </c>
      <c r="BR154" s="47" t="s">
        <v>4103</v>
      </c>
      <c r="BS154" s="47">
        <v>2.9518107052799998</v>
      </c>
      <c r="BT154" s="47">
        <v>2.83316404331</v>
      </c>
      <c r="BU154" s="47">
        <v>0.57793825841000002</v>
      </c>
      <c r="BV154" s="47">
        <v>0.59922574982599996</v>
      </c>
      <c r="BW154" s="47">
        <v>1.6560000350799999</v>
      </c>
    </row>
    <row r="155" spans="1:75" x14ac:dyDescent="0.3">
      <c r="A155" s="43" t="s">
        <v>3219</v>
      </c>
      <c r="B155" s="44" t="s">
        <v>4290</v>
      </c>
      <c r="C155" s="45">
        <f t="shared" si="4"/>
        <v>9.873248958194164E-3</v>
      </c>
      <c r="D155" s="28">
        <v>2</v>
      </c>
      <c r="E155" s="46">
        <v>54490</v>
      </c>
      <c r="F155" s="47">
        <v>537.99333573199999</v>
      </c>
      <c r="G155" s="47">
        <v>97.535418178800001</v>
      </c>
      <c r="H155" s="48">
        <f t="shared" si="5"/>
        <v>1.7899691352321527E-3</v>
      </c>
      <c r="I155" s="47"/>
      <c r="J155" s="47">
        <v>1.43783622456</v>
      </c>
      <c r="K155" s="47">
        <v>10.993593478699999</v>
      </c>
      <c r="L155" s="47">
        <v>40.729045833800001</v>
      </c>
      <c r="M155" s="47">
        <v>32.958000914199999</v>
      </c>
      <c r="N155" s="47">
        <v>15.489841716600001</v>
      </c>
      <c r="O155" s="47">
        <v>17.4681591975</v>
      </c>
      <c r="P155" s="47">
        <v>5.75481258746</v>
      </c>
      <c r="Q155" s="47">
        <v>5.6621291400800002</v>
      </c>
      <c r="R155" s="47">
        <v>22.493469593299999</v>
      </c>
      <c r="S155" s="47">
        <v>15.4792457193</v>
      </c>
      <c r="T155" s="47">
        <v>5.1876124343900001</v>
      </c>
      <c r="U155" s="47">
        <v>1.8266114396599999</v>
      </c>
      <c r="V155" s="47">
        <v>12.422933073599999</v>
      </c>
      <c r="W155" s="47">
        <v>1.54430280113</v>
      </c>
      <c r="X155" s="47">
        <v>5.0842560407399997</v>
      </c>
      <c r="Y155" s="47">
        <v>1.12982269873</v>
      </c>
      <c r="Z155" s="47">
        <v>0.91440511903099997</v>
      </c>
      <c r="AA155" s="47">
        <v>2.5623249914100001</v>
      </c>
      <c r="AB155" s="47">
        <v>0.47770323157299999</v>
      </c>
      <c r="AC155" s="47">
        <v>0.23159475767599999</v>
      </c>
      <c r="AD155" s="47">
        <v>0.41676026636399999</v>
      </c>
      <c r="AE155" s="47">
        <v>1.5097796812099999</v>
      </c>
      <c r="AF155" s="47">
        <v>0.86097502601099996</v>
      </c>
      <c r="AG155" s="47">
        <v>0.95734909015900005</v>
      </c>
      <c r="AH155" s="47">
        <v>0.351142521933</v>
      </c>
      <c r="AI155" s="47">
        <v>1.46677288842</v>
      </c>
      <c r="AJ155" s="47">
        <v>11.2697975683</v>
      </c>
      <c r="AK155" s="47">
        <v>9.5265898570399994</v>
      </c>
      <c r="AL155" s="47">
        <v>2.9429093050999999E-2</v>
      </c>
      <c r="AM155" s="47">
        <v>0.14129325179900001</v>
      </c>
      <c r="AN155" s="47">
        <v>9.3558675121900006</v>
      </c>
      <c r="AO155" s="47" t="s">
        <v>4103</v>
      </c>
      <c r="AP155" s="47">
        <v>2.6457280464000001E-2</v>
      </c>
      <c r="AQ155" s="47">
        <v>1.65830189373</v>
      </c>
      <c r="AR155" s="47" t="s">
        <v>4103</v>
      </c>
      <c r="AS155" s="47">
        <v>5.8448537052000003E-2</v>
      </c>
      <c r="AT155" s="47">
        <v>1.97002608794</v>
      </c>
      <c r="AU155" s="47">
        <v>0.96414393103100005</v>
      </c>
      <c r="AV155" s="47">
        <v>0.35130251014199998</v>
      </c>
      <c r="AW155" s="47" t="s">
        <v>4103</v>
      </c>
      <c r="AX155" s="47" t="s">
        <v>4103</v>
      </c>
      <c r="AY155" s="47" t="s">
        <v>4103</v>
      </c>
      <c r="AZ155" s="47">
        <v>0.61284142088899995</v>
      </c>
      <c r="BA155" s="47">
        <v>4.3786909495000002</v>
      </c>
      <c r="BB155" s="47">
        <v>0.16933031991</v>
      </c>
      <c r="BC155" s="47">
        <v>1.8910430012000001E-2</v>
      </c>
      <c r="BD155" s="47">
        <v>0.30734181501800001</v>
      </c>
      <c r="BE155" s="47">
        <v>1.42643043908</v>
      </c>
      <c r="BF155" s="47">
        <v>0.21927189498300001</v>
      </c>
      <c r="BG155" s="47">
        <v>2.2374060504900002</v>
      </c>
      <c r="BH155" s="47" t="s">
        <v>4103</v>
      </c>
      <c r="BI155" s="47">
        <v>0.58235998198100003</v>
      </c>
      <c r="BJ155" s="47">
        <v>42.557311155199997</v>
      </c>
      <c r="BK155" s="47">
        <v>22.415203634099999</v>
      </c>
      <c r="BL155" s="47">
        <v>11.631531555600001</v>
      </c>
      <c r="BM155" s="47">
        <v>0.65627318115</v>
      </c>
      <c r="BN155" s="47">
        <v>1.1708054483899999</v>
      </c>
      <c r="BO155" s="47">
        <v>2.2562335204699999</v>
      </c>
      <c r="BP155" s="47">
        <v>1.77453079259</v>
      </c>
      <c r="BQ155" s="47">
        <v>1.69095064961</v>
      </c>
      <c r="BR155" s="47" t="s">
        <v>4103</v>
      </c>
      <c r="BS155" s="47">
        <v>3.23487848637</v>
      </c>
      <c r="BT155" s="47">
        <v>20.142107521</v>
      </c>
      <c r="BU155" s="47">
        <v>5.8543875334299997</v>
      </c>
      <c r="BV155" s="47">
        <v>14.287719987599999</v>
      </c>
      <c r="BW155" s="47" t="s">
        <v>4103</v>
      </c>
    </row>
    <row r="156" spans="1:75" ht="20.399999999999999" x14ac:dyDescent="0.3">
      <c r="A156" s="43" t="s">
        <v>4291</v>
      </c>
      <c r="B156" s="44" t="s">
        <v>4292</v>
      </c>
      <c r="C156" s="45">
        <f t="shared" si="4"/>
        <v>1.057984207917342E-2</v>
      </c>
      <c r="D156" s="28">
        <v>5</v>
      </c>
      <c r="E156" s="46">
        <v>12340</v>
      </c>
      <c r="F156" s="47">
        <v>130.55525125700001</v>
      </c>
      <c r="G156" s="47">
        <v>13.118235754100001</v>
      </c>
      <c r="H156" s="48">
        <f t="shared" si="5"/>
        <v>1.063066106491086E-3</v>
      </c>
      <c r="I156" s="47"/>
      <c r="J156" s="47">
        <v>0.28497012615200001</v>
      </c>
      <c r="K156" s="47">
        <v>1.4656083224000001</v>
      </c>
      <c r="L156" s="47">
        <v>4.0833754454399998</v>
      </c>
      <c r="M156" s="47">
        <v>4.82894554686</v>
      </c>
      <c r="N156" s="47">
        <v>1.7487259718599999</v>
      </c>
      <c r="O156" s="47">
        <v>3.0802195749900001</v>
      </c>
      <c r="P156" s="47">
        <v>0.39205584244899999</v>
      </c>
      <c r="Q156" s="47">
        <v>2.0632804708000001</v>
      </c>
      <c r="R156" s="47">
        <v>2.2507081805100002</v>
      </c>
      <c r="S156" s="47">
        <v>1.2679501131499999</v>
      </c>
      <c r="T156" s="47">
        <v>0.91610767173800001</v>
      </c>
      <c r="U156" s="47">
        <v>6.6650395619000005E-2</v>
      </c>
      <c r="V156" s="47">
        <v>4.2902204248900002</v>
      </c>
      <c r="W156" s="47">
        <v>0.64794762444499998</v>
      </c>
      <c r="X156" s="47">
        <v>1.5782705069</v>
      </c>
      <c r="Y156" s="47">
        <v>0.34929757237199999</v>
      </c>
      <c r="Z156" s="47">
        <v>0.61499247850299998</v>
      </c>
      <c r="AA156" s="47">
        <v>0.32039054998799998</v>
      </c>
      <c r="AB156" s="47">
        <v>0.29358990603700003</v>
      </c>
      <c r="AC156" s="47">
        <v>0.169053183198</v>
      </c>
      <c r="AD156" s="47">
        <v>0.15061903488600001</v>
      </c>
      <c r="AE156" s="47">
        <v>0.91578973245600004</v>
      </c>
      <c r="AF156" s="47">
        <v>9.6029350400000005E-2</v>
      </c>
      <c r="AG156" s="47">
        <v>0.19980084055700001</v>
      </c>
      <c r="AH156" s="47">
        <v>6.0497912303000001E-2</v>
      </c>
      <c r="AI156" s="47">
        <v>0.472212239742</v>
      </c>
      <c r="AJ156" s="47">
        <v>1.15947791442</v>
      </c>
      <c r="AK156" s="47">
        <v>0.67875818852799996</v>
      </c>
      <c r="AL156" s="47">
        <v>3.1998265740000001E-3</v>
      </c>
      <c r="AM156" s="47">
        <v>0.19693969287099999</v>
      </c>
      <c r="AN156" s="47">
        <v>0.47861866908299999</v>
      </c>
      <c r="AO156" s="47" t="s">
        <v>4103</v>
      </c>
      <c r="AP156" s="47">
        <v>6.9823355530000001E-3</v>
      </c>
      <c r="AQ156" s="47">
        <v>0.40065117865799998</v>
      </c>
      <c r="AR156" s="47" t="s">
        <v>4103</v>
      </c>
      <c r="AS156" s="47">
        <v>7.3086211681000005E-2</v>
      </c>
      <c r="AT156" s="47">
        <v>0.26925411211799999</v>
      </c>
      <c r="AU156" s="47">
        <v>7.5258793123000003E-2</v>
      </c>
      <c r="AV156" s="47">
        <v>1.7105533905000001E-2</v>
      </c>
      <c r="AW156" s="47" t="s">
        <v>4103</v>
      </c>
      <c r="AX156" s="47" t="s">
        <v>4103</v>
      </c>
      <c r="AY156" s="47" t="s">
        <v>4103</v>
      </c>
      <c r="AZ156" s="47">
        <v>5.8153259217999999E-2</v>
      </c>
      <c r="BA156" s="47">
        <v>2.7083803239100002</v>
      </c>
      <c r="BB156" s="47">
        <v>0.83338213889000001</v>
      </c>
      <c r="BC156" s="47">
        <v>3.492761987E-3</v>
      </c>
      <c r="BD156" s="47">
        <v>9.0645583333999996E-2</v>
      </c>
      <c r="BE156" s="47">
        <v>1.00712207366</v>
      </c>
      <c r="BF156" s="47">
        <v>0.12906618109199999</v>
      </c>
      <c r="BG156" s="47">
        <v>0.64467158494099996</v>
      </c>
      <c r="BH156" s="47" t="s">
        <v>4103</v>
      </c>
      <c r="BI156" s="47">
        <v>2.7427724872000001E-2</v>
      </c>
      <c r="BJ156" s="47">
        <v>14.749662070799999</v>
      </c>
      <c r="BK156" s="47">
        <v>10.2249084864</v>
      </c>
      <c r="BL156" s="47">
        <v>3.61813260558</v>
      </c>
      <c r="BM156" s="47">
        <v>0.48326770958600002</v>
      </c>
      <c r="BN156" s="47">
        <v>0.92510423497299998</v>
      </c>
      <c r="BO156" s="47">
        <v>0.75477662853500005</v>
      </c>
      <c r="BP156" s="47">
        <v>1.55147978317</v>
      </c>
      <c r="BQ156" s="47">
        <v>0.802688271625</v>
      </c>
      <c r="BR156" s="47" t="s">
        <v>4103</v>
      </c>
      <c r="BS156" s="47">
        <v>2.0894592529699998</v>
      </c>
      <c r="BT156" s="47">
        <v>4.52475358431</v>
      </c>
      <c r="BU156" s="47">
        <v>0.78380968058099998</v>
      </c>
      <c r="BV156" s="47">
        <v>0.556943847346</v>
      </c>
      <c r="BW156" s="47">
        <v>3.1840000563899999</v>
      </c>
    </row>
    <row r="157" spans="1:75" x14ac:dyDescent="0.3">
      <c r="A157" s="43" t="s">
        <v>3258</v>
      </c>
      <c r="B157" s="44" t="s">
        <v>4293</v>
      </c>
      <c r="C157" s="45">
        <f t="shared" si="4"/>
        <v>8.5933067504661547E-3</v>
      </c>
      <c r="D157" s="28">
        <v>1</v>
      </c>
      <c r="E157" s="46">
        <v>46122</v>
      </c>
      <c r="F157" s="47">
        <v>396.34049394499999</v>
      </c>
      <c r="G157" s="47">
        <v>113.66010233199999</v>
      </c>
      <c r="H157" s="48">
        <f t="shared" si="5"/>
        <v>2.4643359423268721E-3</v>
      </c>
      <c r="I157" s="47"/>
      <c r="J157" s="47">
        <v>1.53114089218</v>
      </c>
      <c r="K157" s="47">
        <v>6.5619544530400002</v>
      </c>
      <c r="L157" s="47">
        <v>53.100745583699997</v>
      </c>
      <c r="M157" s="47">
        <v>28.191532109200001</v>
      </c>
      <c r="N157" s="47">
        <v>14.3859805823</v>
      </c>
      <c r="O157" s="47">
        <v>13.8055515269</v>
      </c>
      <c r="P157" s="47">
        <v>4.71067365656</v>
      </c>
      <c r="Q157" s="47">
        <v>19.564055636799999</v>
      </c>
      <c r="R157" s="47">
        <v>38.429300277999999</v>
      </c>
      <c r="S157" s="47">
        <v>18.354614853400001</v>
      </c>
      <c r="T157" s="47">
        <v>0.96263665478500005</v>
      </c>
      <c r="U157" s="47">
        <v>19.112048769800001</v>
      </c>
      <c r="V157" s="47">
        <v>20.548578836600001</v>
      </c>
      <c r="W157" s="47">
        <v>0.45511934847399999</v>
      </c>
      <c r="X157" s="47">
        <v>5.14806495847</v>
      </c>
      <c r="Y157" s="47">
        <v>0.652444558141</v>
      </c>
      <c r="Z157" s="47">
        <v>2.2614926794299999</v>
      </c>
      <c r="AA157" s="47">
        <v>2.1339907082199998</v>
      </c>
      <c r="AB157" s="47">
        <v>0.100137012677</v>
      </c>
      <c r="AC157" s="47">
        <v>5.8773723617E-2</v>
      </c>
      <c r="AD157" s="47">
        <v>5.8382342634000002E-2</v>
      </c>
      <c r="AE157" s="47">
        <v>1.97855667945</v>
      </c>
      <c r="AF157" s="47">
        <v>0.18181309287799999</v>
      </c>
      <c r="AG157" s="47">
        <v>2.32189171447</v>
      </c>
      <c r="AH157" s="47">
        <v>1.3257118398000001</v>
      </c>
      <c r="AI157" s="47">
        <v>9.02026513683</v>
      </c>
      <c r="AJ157" s="47">
        <v>13.1144415854</v>
      </c>
      <c r="AK157" s="47">
        <v>8.6053747816400001</v>
      </c>
      <c r="AL157" s="47">
        <v>3.9510679789999999E-3</v>
      </c>
      <c r="AM157" s="47">
        <v>2.8115768537400001</v>
      </c>
      <c r="AN157" s="47">
        <v>5.7898468599199999</v>
      </c>
      <c r="AO157" s="47" t="s">
        <v>4103</v>
      </c>
      <c r="AP157" s="47">
        <v>6.6211321643999996E-2</v>
      </c>
      <c r="AQ157" s="47">
        <v>4.4198872250200001</v>
      </c>
      <c r="AR157" s="47" t="s">
        <v>4103</v>
      </c>
      <c r="AS157" s="47">
        <v>2.2968257121999999E-2</v>
      </c>
      <c r="AT157" s="47">
        <v>1.3985082520500001</v>
      </c>
      <c r="AU157" s="47">
        <v>3.6216323672000001</v>
      </c>
      <c r="AV157" s="47">
        <v>0.25982347746500001</v>
      </c>
      <c r="AW157" s="47" t="s">
        <v>4103</v>
      </c>
      <c r="AX157" s="47" t="s">
        <v>4103</v>
      </c>
      <c r="AY157" s="47" t="s">
        <v>4103</v>
      </c>
      <c r="AZ157" s="47">
        <v>3.3618088897299998</v>
      </c>
      <c r="BA157" s="47">
        <v>0.95951637977699999</v>
      </c>
      <c r="BB157" s="47">
        <v>1.8271297793000001E-2</v>
      </c>
      <c r="BC157" s="47">
        <v>3.52936171E-4</v>
      </c>
      <c r="BD157" s="47">
        <v>0.1573436466</v>
      </c>
      <c r="BE157" s="47">
        <v>0.35672098764900001</v>
      </c>
      <c r="BF157" s="47">
        <v>4.4990545116000001E-2</v>
      </c>
      <c r="BG157" s="47">
        <v>0.381836966449</v>
      </c>
      <c r="BH157" s="47" t="s">
        <v>4103</v>
      </c>
      <c r="BI157" s="47">
        <v>3.2169185937000001E-2</v>
      </c>
      <c r="BJ157" s="47">
        <v>14.0828834907</v>
      </c>
      <c r="BK157" s="47">
        <v>9.7967854563899994</v>
      </c>
      <c r="BL157" s="47">
        <v>1.6693592001199999</v>
      </c>
      <c r="BM157" s="47">
        <v>0.16266536186200001</v>
      </c>
      <c r="BN157" s="47">
        <v>2.7807914229400001</v>
      </c>
      <c r="BO157" s="47">
        <v>0.16207255841900001</v>
      </c>
      <c r="BP157" s="47">
        <v>0.40731929785299997</v>
      </c>
      <c r="BQ157" s="47">
        <v>0.12822354215199999</v>
      </c>
      <c r="BR157" s="47" t="s">
        <v>4103</v>
      </c>
      <c r="BS157" s="47">
        <v>4.4863540730500002</v>
      </c>
      <c r="BT157" s="47">
        <v>4.2860980343200001</v>
      </c>
      <c r="BU157" s="47">
        <v>3.9166952659000001</v>
      </c>
      <c r="BV157" s="47">
        <v>0.36940276842500003</v>
      </c>
      <c r="BW157" s="47" t="s">
        <v>4103</v>
      </c>
    </row>
    <row r="158" spans="1:75" x14ac:dyDescent="0.3">
      <c r="A158" s="43" t="s">
        <v>3298</v>
      </c>
      <c r="B158" s="44" t="s">
        <v>4294</v>
      </c>
      <c r="C158" s="45">
        <f t="shared" si="4"/>
        <v>6.8817741602220607E-3</v>
      </c>
      <c r="D158" s="28">
        <v>3</v>
      </c>
      <c r="E158" s="46">
        <v>20715</v>
      </c>
      <c r="F158" s="47">
        <v>142.55595172899999</v>
      </c>
      <c r="G158" s="47">
        <v>50.736100874500003</v>
      </c>
      <c r="H158" s="48">
        <f t="shared" si="5"/>
        <v>2.4492445510258267E-3</v>
      </c>
      <c r="I158" s="47"/>
      <c r="J158" s="47">
        <v>0.43300456392800002</v>
      </c>
      <c r="K158" s="47">
        <v>2.27096622494</v>
      </c>
      <c r="L158" s="47">
        <v>28.553578528799999</v>
      </c>
      <c r="M158" s="47">
        <v>16.198078992500001</v>
      </c>
      <c r="N158" s="47">
        <v>9.5019225470500004</v>
      </c>
      <c r="O158" s="47">
        <v>6.6961564454299998</v>
      </c>
      <c r="P158" s="47">
        <v>1.0210296571999999</v>
      </c>
      <c r="Q158" s="47">
        <v>2.25944290714</v>
      </c>
      <c r="R158" s="47">
        <v>12.315547371199999</v>
      </c>
      <c r="S158" s="47">
        <v>4.8126515317600003</v>
      </c>
      <c r="T158" s="47">
        <v>7.1603545951800003</v>
      </c>
      <c r="U158" s="47">
        <v>0.342541244267</v>
      </c>
      <c r="V158" s="47">
        <v>6.0017715840200001</v>
      </c>
      <c r="W158" s="47">
        <v>0.108314860828</v>
      </c>
      <c r="X158" s="47">
        <v>4.8368337425499996</v>
      </c>
      <c r="Y158" s="47">
        <v>1.8537425701400001</v>
      </c>
      <c r="Z158" s="47">
        <v>0.78459324391899998</v>
      </c>
      <c r="AA158" s="47">
        <v>1.67190265504</v>
      </c>
      <c r="AB158" s="47">
        <v>0.52659527344900003</v>
      </c>
      <c r="AC158" s="47">
        <v>5.2440965563E-2</v>
      </c>
      <c r="AD158" s="47">
        <v>0.14196883580799999</v>
      </c>
      <c r="AE158" s="47">
        <v>0.21524782005000001</v>
      </c>
      <c r="AF158" s="47">
        <v>2.4240155369E-2</v>
      </c>
      <c r="AG158" s="47">
        <v>6.1641874373999997E-2</v>
      </c>
      <c r="AH158" s="47">
        <v>0.106933695649</v>
      </c>
      <c r="AI158" s="47">
        <v>0.45414963382500001</v>
      </c>
      <c r="AJ158" s="47">
        <v>6.6545101079400002</v>
      </c>
      <c r="AK158" s="47">
        <v>4.9611142803200003</v>
      </c>
      <c r="AL158" s="47">
        <v>3.2162925619999999E-3</v>
      </c>
      <c r="AM158" s="47">
        <v>1.0336152831300001</v>
      </c>
      <c r="AN158" s="47">
        <v>3.92428270462</v>
      </c>
      <c r="AO158" s="47" t="s">
        <v>4103</v>
      </c>
      <c r="AP158" s="47">
        <v>1.2674503534999999E-2</v>
      </c>
      <c r="AQ158" s="47">
        <v>1.6745067446399999</v>
      </c>
      <c r="AR158" s="47" t="s">
        <v>4103</v>
      </c>
      <c r="AS158" s="47">
        <v>6.2145794480000004E-3</v>
      </c>
      <c r="AT158" s="47">
        <v>7.0447133492999997E-2</v>
      </c>
      <c r="AU158" s="47">
        <v>7.6018175714000005E-2</v>
      </c>
      <c r="AV158" s="47">
        <v>1.6212206981999999E-2</v>
      </c>
      <c r="AW158" s="47" t="s">
        <v>4103</v>
      </c>
      <c r="AX158" s="47" t="s">
        <v>4103</v>
      </c>
      <c r="AY158" s="47" t="s">
        <v>4103</v>
      </c>
      <c r="AZ158" s="47">
        <v>5.9805968732000003E-2</v>
      </c>
      <c r="BA158" s="47">
        <v>1.3087671856200001</v>
      </c>
      <c r="BB158" s="47">
        <v>2.5528044951999999E-2</v>
      </c>
      <c r="BC158" s="47">
        <v>2.7684710000000002E-4</v>
      </c>
      <c r="BD158" s="47">
        <v>3.3292496432000003E-2</v>
      </c>
      <c r="BE158" s="47">
        <v>0.82584509072599999</v>
      </c>
      <c r="BF158" s="47">
        <v>1.5985215417000001E-2</v>
      </c>
      <c r="BG158" s="47">
        <v>0.40783949098799999</v>
      </c>
      <c r="BH158" s="47" t="s">
        <v>4103</v>
      </c>
      <c r="BI158" s="47">
        <v>4.0647107463000001E-2</v>
      </c>
      <c r="BJ158" s="47">
        <v>17.938289839100001</v>
      </c>
      <c r="BK158" s="47">
        <v>9.9703753151200001</v>
      </c>
      <c r="BL158" s="47">
        <v>3.5535757727899999</v>
      </c>
      <c r="BM158" s="47">
        <v>8.1722320668999995E-2</v>
      </c>
      <c r="BN158" s="47">
        <v>2.10266122633</v>
      </c>
      <c r="BO158" s="47">
        <v>0.50315570836300005</v>
      </c>
      <c r="BP158" s="47">
        <v>1.33602275916</v>
      </c>
      <c r="BQ158" s="47">
        <v>0.492787099974</v>
      </c>
      <c r="BR158" s="47" t="s">
        <v>4103</v>
      </c>
      <c r="BS158" s="47">
        <v>1.9004504278300001</v>
      </c>
      <c r="BT158" s="47">
        <v>7.9679145239400002</v>
      </c>
      <c r="BU158" s="47">
        <v>7.3193646621699999</v>
      </c>
      <c r="BV158" s="47">
        <v>0.64854986176600005</v>
      </c>
      <c r="BW158" s="47" t="s">
        <v>4103</v>
      </c>
    </row>
    <row r="159" spans="1:75" x14ac:dyDescent="0.3">
      <c r="A159" s="43" t="s">
        <v>3304</v>
      </c>
      <c r="B159" s="44" t="s">
        <v>4295</v>
      </c>
      <c r="C159" s="45">
        <f t="shared" si="4"/>
        <v>7.4621808523673413E-3</v>
      </c>
      <c r="D159" s="28">
        <v>4</v>
      </c>
      <c r="E159" s="46">
        <v>40235</v>
      </c>
      <c r="F159" s="47">
        <v>300.24084659499999</v>
      </c>
      <c r="G159" s="47">
        <v>82.196329388199999</v>
      </c>
      <c r="H159" s="48">
        <f t="shared" si="5"/>
        <v>2.0429061610090717E-3</v>
      </c>
      <c r="I159" s="47"/>
      <c r="J159" s="47">
        <v>1.2658618145</v>
      </c>
      <c r="K159" s="47">
        <v>2.9902226003600001</v>
      </c>
      <c r="L159" s="47">
        <v>43.397380307299997</v>
      </c>
      <c r="M159" s="47">
        <v>27.2217836574</v>
      </c>
      <c r="N159" s="47">
        <v>12.889407821200001</v>
      </c>
      <c r="O159" s="47">
        <v>14.332375836200001</v>
      </c>
      <c r="P159" s="47">
        <v>2.53394590601</v>
      </c>
      <c r="Q159" s="47">
        <v>4.7871351026299997</v>
      </c>
      <c r="R159" s="47">
        <v>9.8767397682600002</v>
      </c>
      <c r="S159" s="47">
        <v>6.74749697723</v>
      </c>
      <c r="T159" s="47">
        <v>2.5207161979700001</v>
      </c>
      <c r="U159" s="47">
        <v>0.60852659306699997</v>
      </c>
      <c r="V159" s="47">
        <v>10.0554272358</v>
      </c>
      <c r="W159" s="47">
        <v>1.13406339645</v>
      </c>
      <c r="X159" s="47">
        <v>5.8157773752899997</v>
      </c>
      <c r="Y159" s="47">
        <v>2.1396973371699999</v>
      </c>
      <c r="Z159" s="47">
        <v>2.1778282932300002</v>
      </c>
      <c r="AA159" s="47">
        <v>0.34013673755500001</v>
      </c>
      <c r="AB159" s="47">
        <v>1.1581150073399999</v>
      </c>
      <c r="AC159" s="47">
        <v>0.41384870767600002</v>
      </c>
      <c r="AD159" s="47">
        <v>4.4693030238000003E-2</v>
      </c>
      <c r="AE159" s="47">
        <v>0.66851847791700003</v>
      </c>
      <c r="AF159" s="47">
        <v>0.146462984681</v>
      </c>
      <c r="AG159" s="47">
        <v>0.43980171441999999</v>
      </c>
      <c r="AH159" s="47">
        <v>0.33240108215800002</v>
      </c>
      <c r="AI159" s="47">
        <v>1.05986046696</v>
      </c>
      <c r="AJ159" s="47">
        <v>6.4741486051999999</v>
      </c>
      <c r="AK159" s="47">
        <v>5.9054203430300003</v>
      </c>
      <c r="AL159" s="47">
        <v>1.4915749353E-2</v>
      </c>
      <c r="AM159" s="47">
        <v>1.1597793892399999</v>
      </c>
      <c r="AN159" s="47">
        <v>4.7307252044399997</v>
      </c>
      <c r="AO159" s="47" t="s">
        <v>4103</v>
      </c>
      <c r="AP159" s="47">
        <v>2.9392319441E-2</v>
      </c>
      <c r="AQ159" s="47">
        <v>0.51832326005100005</v>
      </c>
      <c r="AR159" s="47" t="s">
        <v>4103</v>
      </c>
      <c r="AS159" s="47">
        <v>2.1012682676E-2</v>
      </c>
      <c r="AT159" s="47">
        <v>0.27497250067200002</v>
      </c>
      <c r="AU159" s="47">
        <v>0.30374889802900001</v>
      </c>
      <c r="AV159" s="47">
        <v>4.1588438034000003E-2</v>
      </c>
      <c r="AW159" s="47" t="s">
        <v>4103</v>
      </c>
      <c r="AX159" s="47" t="s">
        <v>4103</v>
      </c>
      <c r="AY159" s="47" t="s">
        <v>4103</v>
      </c>
      <c r="AZ159" s="47">
        <v>0.26216045999499998</v>
      </c>
      <c r="BA159" s="47">
        <v>8.8363419963500007</v>
      </c>
      <c r="BB159" s="47">
        <v>0.827621505747</v>
      </c>
      <c r="BC159" s="47">
        <v>7.2113654060000001E-3</v>
      </c>
      <c r="BD159" s="47">
        <v>0.39209944988500001</v>
      </c>
      <c r="BE159" s="47">
        <v>4.8652197849299998</v>
      </c>
      <c r="BF159" s="47">
        <v>0.11633836987</v>
      </c>
      <c r="BG159" s="47">
        <v>2.6278515205100001</v>
      </c>
      <c r="BH159" s="47" t="s">
        <v>4103</v>
      </c>
      <c r="BI159" s="47">
        <v>9.9881825904999999E-2</v>
      </c>
      <c r="BJ159" s="47">
        <v>40.314019166999998</v>
      </c>
      <c r="BK159" s="47">
        <v>31.948730193399999</v>
      </c>
      <c r="BL159" s="47">
        <v>9.8820409019</v>
      </c>
      <c r="BM159" s="47">
        <v>1.67858535468</v>
      </c>
      <c r="BN159" s="47">
        <v>2.7614647237400001</v>
      </c>
      <c r="BO159" s="47">
        <v>2.6655866008700002</v>
      </c>
      <c r="BP159" s="47">
        <v>5.5451096855399999</v>
      </c>
      <c r="BQ159" s="47">
        <v>3.39792687451</v>
      </c>
      <c r="BR159" s="47" t="s">
        <v>4103</v>
      </c>
      <c r="BS159" s="47">
        <v>6.0180160521200001</v>
      </c>
      <c r="BT159" s="47">
        <v>8.3652889736899994</v>
      </c>
      <c r="BU159" s="47">
        <v>4.1086723818799999</v>
      </c>
      <c r="BV159" s="47">
        <v>2.59561662647</v>
      </c>
      <c r="BW159" s="47">
        <v>1.6609999653400001</v>
      </c>
    </row>
    <row r="160" spans="1:75" x14ac:dyDescent="0.3">
      <c r="A160" s="43" t="s">
        <v>3320</v>
      </c>
      <c r="B160" s="44" t="s">
        <v>4296</v>
      </c>
      <c r="C160" s="45">
        <f t="shared" si="4"/>
        <v>7.2150847576243097E-3</v>
      </c>
      <c r="D160" s="28">
        <v>2</v>
      </c>
      <c r="E160" s="46">
        <v>543</v>
      </c>
      <c r="F160" s="47">
        <v>3.91779102339</v>
      </c>
      <c r="G160" s="47">
        <v>1.3596014357699999</v>
      </c>
      <c r="H160" s="48">
        <f t="shared" si="5"/>
        <v>2.5038700474585636E-3</v>
      </c>
      <c r="I160" s="47"/>
      <c r="J160" s="47">
        <v>1.1920494065E-2</v>
      </c>
      <c r="K160" s="47">
        <v>8.4119300352999998E-2</v>
      </c>
      <c r="L160" s="47">
        <v>0.57051251117199997</v>
      </c>
      <c r="M160" s="47">
        <v>0.571662622028</v>
      </c>
      <c r="N160" s="47">
        <v>0.24384435671599999</v>
      </c>
      <c r="O160" s="47">
        <v>0.32781826531199998</v>
      </c>
      <c r="P160" s="47">
        <v>4.3060083925999998E-2</v>
      </c>
      <c r="Q160" s="47">
        <v>7.8326424221999993E-2</v>
      </c>
      <c r="R160" s="47">
        <v>0.10306259987999999</v>
      </c>
      <c r="S160" s="47">
        <v>6.3632814551999997E-2</v>
      </c>
      <c r="T160" s="47">
        <v>1.4666240424000001E-2</v>
      </c>
      <c r="U160" s="47">
        <v>2.4763544903999998E-2</v>
      </c>
      <c r="V160" s="47">
        <v>0.19692375752300001</v>
      </c>
      <c r="W160" s="47">
        <v>2.5044862841E-2</v>
      </c>
      <c r="X160" s="47">
        <v>8.9777164026E-2</v>
      </c>
      <c r="Y160" s="47">
        <v>2.6571069001000001E-2</v>
      </c>
      <c r="Z160" s="47">
        <v>1.587932081E-2</v>
      </c>
      <c r="AA160" s="47">
        <v>3.5712782101999997E-2</v>
      </c>
      <c r="AB160" s="47">
        <v>1.1613992113E-2</v>
      </c>
      <c r="AC160" s="47">
        <v>3.413982625E-3</v>
      </c>
      <c r="AD160" s="47">
        <v>4.179424139E-3</v>
      </c>
      <c r="AE160" s="47">
        <v>2.5696849853000001E-2</v>
      </c>
      <c r="AF160" s="47">
        <v>3.7645187530000001E-3</v>
      </c>
      <c r="AG160" s="47">
        <v>9.0962056979999994E-3</v>
      </c>
      <c r="AH160" s="47">
        <v>1.0152719851999999E-2</v>
      </c>
      <c r="AI160" s="47">
        <v>2.5798029736000001E-2</v>
      </c>
      <c r="AJ160" s="47">
        <v>0.201355932397</v>
      </c>
      <c r="AK160" s="47">
        <v>0.16887919878300001</v>
      </c>
      <c r="AL160" s="47">
        <v>8.7068453000000006E-5</v>
      </c>
      <c r="AM160" s="47">
        <v>8.5407525132999998E-2</v>
      </c>
      <c r="AN160" s="47">
        <v>8.3384605195999995E-2</v>
      </c>
      <c r="AO160" s="47" t="s">
        <v>4103</v>
      </c>
      <c r="AP160" s="47">
        <v>1.402461938E-3</v>
      </c>
      <c r="AQ160" s="47">
        <v>3.0993805393E-2</v>
      </c>
      <c r="AR160" s="47" t="s">
        <v>4103</v>
      </c>
      <c r="AS160" s="47">
        <v>8.0466284000000002E-5</v>
      </c>
      <c r="AT160" s="47">
        <v>3.0050706507000001E-2</v>
      </c>
      <c r="AU160" s="47">
        <v>9.6809399340000001E-3</v>
      </c>
      <c r="AV160" s="47">
        <v>7.4206134099999996E-4</v>
      </c>
      <c r="AW160" s="47" t="s">
        <v>4103</v>
      </c>
      <c r="AX160" s="47" t="s">
        <v>4103</v>
      </c>
      <c r="AY160" s="47" t="s">
        <v>4103</v>
      </c>
      <c r="AZ160" s="47">
        <v>8.9388785930000006E-3</v>
      </c>
      <c r="BA160" s="47">
        <v>5.1513402606E-2</v>
      </c>
      <c r="BB160" s="47">
        <v>3.2158207950000002E-3</v>
      </c>
      <c r="BC160" s="47">
        <v>4.2110806E-5</v>
      </c>
      <c r="BD160" s="47">
        <v>7.0551428600000002E-4</v>
      </c>
      <c r="BE160" s="47">
        <v>2.2513517128999998E-2</v>
      </c>
      <c r="BF160" s="47">
        <v>3.3855643100000001E-4</v>
      </c>
      <c r="BG160" s="47">
        <v>2.4697883159000001E-2</v>
      </c>
      <c r="BH160" s="47" t="s">
        <v>4103</v>
      </c>
      <c r="BI160" s="47">
        <v>4.7788584509999999E-3</v>
      </c>
      <c r="BJ160" s="47">
        <v>0.44451182721900001</v>
      </c>
      <c r="BK160" s="47">
        <v>0.24195264038</v>
      </c>
      <c r="BL160" s="47">
        <v>0.10161478487300001</v>
      </c>
      <c r="BM160" s="47">
        <v>3.6722209210000001E-3</v>
      </c>
      <c r="BN160" s="47">
        <v>1.9998454674999999E-2</v>
      </c>
      <c r="BO160" s="47">
        <v>1.235902149E-2</v>
      </c>
      <c r="BP160" s="47">
        <v>3.1208019112E-2</v>
      </c>
      <c r="BQ160" s="47">
        <v>1.3520285219E-2</v>
      </c>
      <c r="BR160" s="47" t="s">
        <v>4103</v>
      </c>
      <c r="BS160" s="47">
        <v>5.9579854090000002E-2</v>
      </c>
      <c r="BT160" s="47">
        <v>0.20255918683999999</v>
      </c>
      <c r="BU160" s="47">
        <v>0.144571588635</v>
      </c>
      <c r="BV160" s="47">
        <v>5.7987598203999999E-2</v>
      </c>
      <c r="BW160" s="47" t="s">
        <v>4103</v>
      </c>
    </row>
    <row r="161" spans="1:75" x14ac:dyDescent="0.3">
      <c r="A161" s="43" t="s">
        <v>4297</v>
      </c>
      <c r="B161" s="44" t="s">
        <v>4298</v>
      </c>
      <c r="C161" s="45">
        <f t="shared" si="4"/>
        <v>9.334901374203574E-3</v>
      </c>
      <c r="D161" s="28">
        <v>5</v>
      </c>
      <c r="E161" s="46">
        <v>1287</v>
      </c>
      <c r="F161" s="47">
        <v>12.0140180686</v>
      </c>
      <c r="G161" s="47">
        <v>1.8338274234700001</v>
      </c>
      <c r="H161" s="48">
        <f t="shared" si="5"/>
        <v>1.4248853329215229E-3</v>
      </c>
      <c r="I161" s="47"/>
      <c r="J161" s="47">
        <v>4.8346604824000002E-2</v>
      </c>
      <c r="K161" s="47">
        <v>0.192815460587</v>
      </c>
      <c r="L161" s="47">
        <v>0.731633194273</v>
      </c>
      <c r="M161" s="47">
        <v>0.66224009598099998</v>
      </c>
      <c r="N161" s="47">
        <v>0.292798190194</v>
      </c>
      <c r="O161" s="47">
        <v>0.36944190578800001</v>
      </c>
      <c r="P161" s="47">
        <v>0.108781699067</v>
      </c>
      <c r="Q161" s="47">
        <v>9.0010368733000001E-2</v>
      </c>
      <c r="R161" s="47">
        <v>0.460389522745</v>
      </c>
      <c r="S161" s="47">
        <v>0.30240024683700001</v>
      </c>
      <c r="T161" s="47">
        <v>0.13033711886400001</v>
      </c>
      <c r="U161" s="47">
        <v>2.7652157043E-2</v>
      </c>
      <c r="V161" s="47">
        <v>0.28928855136699999</v>
      </c>
      <c r="W161" s="47">
        <v>3.1374956377000003E-2</v>
      </c>
      <c r="X161" s="47">
        <v>0.12840843546200001</v>
      </c>
      <c r="Y161" s="47">
        <v>4.124060761E-2</v>
      </c>
      <c r="Z161" s="47">
        <v>2.3282412836999999E-2</v>
      </c>
      <c r="AA161" s="47">
        <v>4.6413735002000002E-2</v>
      </c>
      <c r="AB161" s="47">
        <v>1.7471680012000002E-2</v>
      </c>
      <c r="AC161" s="47">
        <v>1.0757790148000001E-2</v>
      </c>
      <c r="AD161" s="47">
        <v>7.9873517939999996E-3</v>
      </c>
      <c r="AE161" s="47">
        <v>3.3694668471999999E-2</v>
      </c>
      <c r="AF161" s="47">
        <v>2.2861358746999998E-2</v>
      </c>
      <c r="AG161" s="47">
        <v>1.8303201987999999E-2</v>
      </c>
      <c r="AH161" s="47">
        <v>6.1032325599999996E-3</v>
      </c>
      <c r="AI161" s="47">
        <v>2.9797555819E-2</v>
      </c>
      <c r="AJ161" s="47">
        <v>0.19542629025700001</v>
      </c>
      <c r="AK161" s="47">
        <v>0.162838270964</v>
      </c>
      <c r="AL161" s="47">
        <v>4.0225095399999998E-4</v>
      </c>
      <c r="AM161" s="47">
        <v>2.1334042200000002E-3</v>
      </c>
      <c r="AN161" s="47">
        <v>0.160302615791</v>
      </c>
      <c r="AO161" s="47" t="s">
        <v>4103</v>
      </c>
      <c r="AP161" s="47">
        <v>4.0246536500000002E-4</v>
      </c>
      <c r="AQ161" s="47">
        <v>3.0748542455E-2</v>
      </c>
      <c r="AR161" s="47" t="s">
        <v>4103</v>
      </c>
      <c r="AS161" s="47">
        <v>1.437011473E-3</v>
      </c>
      <c r="AT161" s="47">
        <v>3.6036710164000001E-2</v>
      </c>
      <c r="AU161" s="47">
        <v>1.6125730662000001E-2</v>
      </c>
      <c r="AV161" s="47">
        <v>6.1923462880000002E-3</v>
      </c>
      <c r="AW161" s="47" t="s">
        <v>4103</v>
      </c>
      <c r="AX161" s="47" t="s">
        <v>4103</v>
      </c>
      <c r="AY161" s="47" t="s">
        <v>4103</v>
      </c>
      <c r="AZ161" s="47">
        <v>9.9333843739999993E-3</v>
      </c>
      <c r="BA161" s="47">
        <v>0.23662772782700001</v>
      </c>
      <c r="BB161" s="47">
        <v>2.1692632318000001E-2</v>
      </c>
      <c r="BC161" s="47">
        <v>7.4779410499999999E-4</v>
      </c>
      <c r="BD161" s="47">
        <v>1.9331781597999999E-2</v>
      </c>
      <c r="BE161" s="47">
        <v>8.5026906567999994E-2</v>
      </c>
      <c r="BF161" s="47">
        <v>9.2328009510000003E-3</v>
      </c>
      <c r="BG161" s="47">
        <v>0.100595812285</v>
      </c>
      <c r="BH161" s="47" t="s">
        <v>4103</v>
      </c>
      <c r="BI161" s="47">
        <v>1.4787839703000001E-2</v>
      </c>
      <c r="BJ161" s="47">
        <v>1.17174202846</v>
      </c>
      <c r="BK161" s="47">
        <v>0.72580576927100005</v>
      </c>
      <c r="BL161" s="47">
        <v>0.32108144588800003</v>
      </c>
      <c r="BM161" s="47">
        <v>4.2468384292999997E-2</v>
      </c>
      <c r="BN161" s="47">
        <v>1.8538454629000001E-2</v>
      </c>
      <c r="BO161" s="47">
        <v>6.7435136544000004E-2</v>
      </c>
      <c r="BP161" s="47">
        <v>8.2677369606000001E-2</v>
      </c>
      <c r="BQ161" s="47">
        <v>7.6059027136000004E-2</v>
      </c>
      <c r="BR161" s="47" t="s">
        <v>4103</v>
      </c>
      <c r="BS161" s="47">
        <v>0.117545951175</v>
      </c>
      <c r="BT161" s="47">
        <v>0.44593625918800001</v>
      </c>
      <c r="BU161" s="47">
        <v>0.188745247334</v>
      </c>
      <c r="BV161" s="47">
        <v>0.25719101185400001</v>
      </c>
      <c r="BW161" s="47" t="s">
        <v>4103</v>
      </c>
    </row>
    <row r="162" spans="1:75" x14ac:dyDescent="0.3">
      <c r="A162" s="43" t="s">
        <v>3323</v>
      </c>
      <c r="B162" s="44" t="s">
        <v>4299</v>
      </c>
      <c r="C162" s="45">
        <f t="shared" si="4"/>
        <v>9.2797464538398617E-3</v>
      </c>
      <c r="D162" s="28">
        <v>1</v>
      </c>
      <c r="E162" s="46">
        <v>9779</v>
      </c>
      <c r="F162" s="47">
        <v>90.746640572100006</v>
      </c>
      <c r="G162" s="47">
        <v>32.015957984400004</v>
      </c>
      <c r="H162" s="48">
        <f t="shared" si="5"/>
        <v>3.2739500955516927E-3</v>
      </c>
      <c r="I162" s="47"/>
      <c r="J162" s="47">
        <v>0.12518610531800001</v>
      </c>
      <c r="K162" s="47">
        <v>1.46717581205</v>
      </c>
      <c r="L162" s="47">
        <v>17.222838143299999</v>
      </c>
      <c r="M162" s="47">
        <v>6.4104576281899996</v>
      </c>
      <c r="N162" s="47">
        <v>3.73836050812</v>
      </c>
      <c r="O162" s="47">
        <v>2.6720971200700001</v>
      </c>
      <c r="P162" s="47">
        <v>0.56338042705400004</v>
      </c>
      <c r="Q162" s="47">
        <v>6.2269198684799996</v>
      </c>
      <c r="R162" s="47">
        <v>5.0995110755499997</v>
      </c>
      <c r="S162" s="47">
        <v>3.9168619317400002</v>
      </c>
      <c r="T162" s="47">
        <v>0.15255532367499999</v>
      </c>
      <c r="U162" s="47">
        <v>1.0300938201400001</v>
      </c>
      <c r="V162" s="47">
        <v>3.0315867183099998</v>
      </c>
      <c r="W162" s="47">
        <v>0.29297380920100002</v>
      </c>
      <c r="X162" s="47">
        <v>0.73712086423699996</v>
      </c>
      <c r="Y162" s="47">
        <v>0.10778746245699999</v>
      </c>
      <c r="Z162" s="47">
        <v>0.28924867144299998</v>
      </c>
      <c r="AA162" s="47">
        <v>0.30941769618999998</v>
      </c>
      <c r="AB162" s="47">
        <v>3.0667034146E-2</v>
      </c>
      <c r="AC162" s="47">
        <v>1.9997929458999999E-2</v>
      </c>
      <c r="AD162" s="47">
        <v>1.4545398204E-2</v>
      </c>
      <c r="AE162" s="47">
        <v>0.29010179625299998</v>
      </c>
      <c r="AF162" s="47">
        <v>3.7573004948999997E-2</v>
      </c>
      <c r="AG162" s="47">
        <v>0.27437851691199999</v>
      </c>
      <c r="AH162" s="47">
        <v>0.172037596189</v>
      </c>
      <c r="AI162" s="47">
        <v>1.1928578029000001</v>
      </c>
      <c r="AJ162" s="47">
        <v>1.48511730782</v>
      </c>
      <c r="AK162" s="47">
        <v>1.0858901490199999</v>
      </c>
      <c r="AL162" s="47">
        <v>7.2875953899999995E-4</v>
      </c>
      <c r="AM162" s="47">
        <v>0.327767891295</v>
      </c>
      <c r="AN162" s="47">
        <v>0.75739349818900004</v>
      </c>
      <c r="AO162" s="47" t="s">
        <v>4103</v>
      </c>
      <c r="AP162" s="47">
        <v>1.7658916016999999E-2</v>
      </c>
      <c r="AQ162" s="47">
        <v>0.377910637396</v>
      </c>
      <c r="AR162" s="47" t="s">
        <v>4103</v>
      </c>
      <c r="AS162" s="47">
        <v>3.6576053820000002E-3</v>
      </c>
      <c r="AT162" s="47">
        <v>0.19271289517599999</v>
      </c>
      <c r="AU162" s="47">
        <v>0.39542336966199998</v>
      </c>
      <c r="AV162" s="47">
        <v>0.104482576864</v>
      </c>
      <c r="AW162" s="47" t="s">
        <v>4103</v>
      </c>
      <c r="AX162" s="47" t="s">
        <v>4103</v>
      </c>
      <c r="AY162" s="47" t="s">
        <v>4103</v>
      </c>
      <c r="AZ162" s="47">
        <v>0.290940792798</v>
      </c>
      <c r="BA162" s="47">
        <v>0.25038425763</v>
      </c>
      <c r="BB162" s="47">
        <v>4.4617695609999999E-3</v>
      </c>
      <c r="BC162" s="47">
        <v>1.04969497E-4</v>
      </c>
      <c r="BD162" s="47">
        <v>6.9286992749999998E-2</v>
      </c>
      <c r="BE162" s="47">
        <v>6.5906673944000002E-2</v>
      </c>
      <c r="BF162" s="47">
        <v>2.0206393247E-2</v>
      </c>
      <c r="BG162" s="47">
        <v>9.0417458630999994E-2</v>
      </c>
      <c r="BH162" s="47" t="s">
        <v>4103</v>
      </c>
      <c r="BI162" s="47">
        <v>2.9655392387000001E-2</v>
      </c>
      <c r="BJ162" s="47">
        <v>4.6339468839500002</v>
      </c>
      <c r="BK162" s="47">
        <v>3.0107790522000002</v>
      </c>
      <c r="BL162" s="47">
        <v>0.279983946998</v>
      </c>
      <c r="BM162" s="47">
        <v>6.3457366079000002E-2</v>
      </c>
      <c r="BN162" s="47">
        <v>1.0939524813799999</v>
      </c>
      <c r="BO162" s="47">
        <v>8.0425895201999997E-2</v>
      </c>
      <c r="BP162" s="47">
        <v>0.103148256395</v>
      </c>
      <c r="BQ162" s="47">
        <v>5.2064438944999999E-2</v>
      </c>
      <c r="BR162" s="47" t="s">
        <v>4103</v>
      </c>
      <c r="BS162" s="47">
        <v>1.3377466672</v>
      </c>
      <c r="BT162" s="47">
        <v>1.62316783175</v>
      </c>
      <c r="BU162" s="47">
        <v>1.5017492722100001</v>
      </c>
      <c r="BV162" s="47">
        <v>0.12141855954399999</v>
      </c>
      <c r="BW162" s="47" t="s">
        <v>4103</v>
      </c>
    </row>
    <row r="163" spans="1:75" x14ac:dyDescent="0.3">
      <c r="A163" s="43" t="s">
        <v>3335</v>
      </c>
      <c r="B163" s="44" t="s">
        <v>4300</v>
      </c>
      <c r="C163" s="45">
        <f t="shared" si="4"/>
        <v>7.8601410780093986E-3</v>
      </c>
      <c r="D163" s="28">
        <v>1</v>
      </c>
      <c r="E163" s="46">
        <v>8299</v>
      </c>
      <c r="F163" s="47">
        <v>65.231310806400003</v>
      </c>
      <c r="G163" s="47">
        <v>20.599037078599999</v>
      </c>
      <c r="H163" s="48">
        <f t="shared" si="5"/>
        <v>2.4821107457043017E-3</v>
      </c>
      <c r="I163" s="47"/>
      <c r="J163" s="47">
        <v>7.0147144844999995E-2</v>
      </c>
      <c r="K163" s="47">
        <v>1.6810898301999999</v>
      </c>
      <c r="L163" s="47">
        <v>11.4362657848</v>
      </c>
      <c r="M163" s="47">
        <v>3.6613428969099999</v>
      </c>
      <c r="N163" s="47">
        <v>2.0002773790199999</v>
      </c>
      <c r="O163" s="47">
        <v>1.66106551789</v>
      </c>
      <c r="P163" s="47">
        <v>0.889458046216</v>
      </c>
      <c r="Q163" s="47">
        <v>2.8607333755900002</v>
      </c>
      <c r="R163" s="47">
        <v>3.4480386187800001</v>
      </c>
      <c r="S163" s="47">
        <v>2.8133083116800002</v>
      </c>
      <c r="T163" s="47">
        <v>0.104355044703</v>
      </c>
      <c r="U163" s="47">
        <v>0.53037526239699995</v>
      </c>
      <c r="V163" s="47">
        <v>2.7384762331900001</v>
      </c>
      <c r="W163" s="47">
        <v>0.137877511418</v>
      </c>
      <c r="X163" s="47">
        <v>0.70056963477900003</v>
      </c>
      <c r="Y163" s="47">
        <v>0.14363149238699999</v>
      </c>
      <c r="Z163" s="47">
        <v>0.211813337953</v>
      </c>
      <c r="AA163" s="47">
        <v>0.318619249168</v>
      </c>
      <c r="AB163" s="47">
        <v>2.6505555271E-2</v>
      </c>
      <c r="AC163" s="47">
        <v>1.6496742137999999E-2</v>
      </c>
      <c r="AD163" s="47">
        <v>2.1559134319000001E-2</v>
      </c>
      <c r="AE163" s="47">
        <v>0.29611160987399998</v>
      </c>
      <c r="AF163" s="47">
        <v>7.3950795663000002E-2</v>
      </c>
      <c r="AG163" s="47">
        <v>0.177849003526</v>
      </c>
      <c r="AH163" s="47">
        <v>8.8639729821000005E-2</v>
      </c>
      <c r="AI163" s="47">
        <v>1.2254220716499999</v>
      </c>
      <c r="AJ163" s="47">
        <v>1.35819991864</v>
      </c>
      <c r="AK163" s="47">
        <v>0.98239021510400004</v>
      </c>
      <c r="AL163" s="47">
        <v>3.6392767600000001E-4</v>
      </c>
      <c r="AM163" s="47">
        <v>0.24465570747099999</v>
      </c>
      <c r="AN163" s="47">
        <v>0.73737057995699995</v>
      </c>
      <c r="AO163" s="47" t="s">
        <v>4103</v>
      </c>
      <c r="AP163" s="47">
        <v>8.7271464530000002E-3</v>
      </c>
      <c r="AQ163" s="47">
        <v>0.36382388487599998</v>
      </c>
      <c r="AR163" s="47" t="s">
        <v>4103</v>
      </c>
      <c r="AS163" s="47">
        <v>3.2586722069999998E-3</v>
      </c>
      <c r="AT163" s="47">
        <v>0.106222153729</v>
      </c>
      <c r="AU163" s="47">
        <v>0.41653069643500001</v>
      </c>
      <c r="AV163" s="47">
        <v>6.9818222543999997E-2</v>
      </c>
      <c r="AW163" s="47" t="s">
        <v>4103</v>
      </c>
      <c r="AX163" s="47" t="s">
        <v>4103</v>
      </c>
      <c r="AY163" s="47" t="s">
        <v>4103</v>
      </c>
      <c r="AZ163" s="47">
        <v>0.34671247388999998</v>
      </c>
      <c r="BA163" s="47">
        <v>0.287067387126</v>
      </c>
      <c r="BB163" s="47">
        <v>5.405761593E-3</v>
      </c>
      <c r="BC163" s="47">
        <v>6.4573041000000005E-5</v>
      </c>
      <c r="BD163" s="47">
        <v>7.0723266834000001E-2</v>
      </c>
      <c r="BE163" s="47">
        <v>7.5159764182999994E-2</v>
      </c>
      <c r="BF163" s="47">
        <v>2.4135145757000001E-2</v>
      </c>
      <c r="BG163" s="47">
        <v>0.111578875718</v>
      </c>
      <c r="BH163" s="47" t="s">
        <v>4103</v>
      </c>
      <c r="BI163" s="47">
        <v>7.4352172390000004E-3</v>
      </c>
      <c r="BJ163" s="47">
        <v>4.0063436363899996</v>
      </c>
      <c r="BK163" s="47">
        <v>2.7042839105800001</v>
      </c>
      <c r="BL163" s="47">
        <v>0.29670280805999999</v>
      </c>
      <c r="BM163" s="47">
        <v>1.3720099329E-2</v>
      </c>
      <c r="BN163" s="47">
        <v>1.86543652983</v>
      </c>
      <c r="BO163" s="47">
        <v>3.2826261008999998E-2</v>
      </c>
      <c r="BP163" s="47">
        <v>5.5643232417999997E-2</v>
      </c>
      <c r="BQ163" s="47">
        <v>4.8395086948000002E-2</v>
      </c>
      <c r="BR163" s="47" t="s">
        <v>4103</v>
      </c>
      <c r="BS163" s="47">
        <v>0.391559892987</v>
      </c>
      <c r="BT163" s="47">
        <v>1.30205972581</v>
      </c>
      <c r="BU163" s="47">
        <v>1.25525223302</v>
      </c>
      <c r="BV163" s="47">
        <v>4.6807492784000003E-2</v>
      </c>
      <c r="BW163" s="47" t="s">
        <v>4103</v>
      </c>
    </row>
    <row r="164" spans="1:75" ht="20.399999999999999" x14ac:dyDescent="0.3">
      <c r="A164" s="43" t="s">
        <v>4301</v>
      </c>
      <c r="B164" s="44" t="s">
        <v>4302</v>
      </c>
      <c r="C164" s="45">
        <f t="shared" si="4"/>
        <v>7.8266145646957094E-3</v>
      </c>
      <c r="D164" s="28">
        <v>3</v>
      </c>
      <c r="E164" s="46">
        <v>18502</v>
      </c>
      <c r="F164" s="47">
        <v>144.80802267600001</v>
      </c>
      <c r="G164" s="47">
        <v>40.709624523700001</v>
      </c>
      <c r="H164" s="48">
        <f t="shared" si="5"/>
        <v>2.2002823761593342E-3</v>
      </c>
      <c r="I164" s="47"/>
      <c r="J164" s="47">
        <v>0.114124850512</v>
      </c>
      <c r="K164" s="47">
        <v>0.51066481392200003</v>
      </c>
      <c r="L164" s="47">
        <v>26.3765991872</v>
      </c>
      <c r="M164" s="47">
        <v>11.0247949493</v>
      </c>
      <c r="N164" s="47">
        <v>5.3499604970299997</v>
      </c>
      <c r="O164" s="47">
        <v>5.6748344522899998</v>
      </c>
      <c r="P164" s="47">
        <v>1.3484592794500001</v>
      </c>
      <c r="Q164" s="47">
        <v>1.33498144332</v>
      </c>
      <c r="R164" s="47">
        <v>2.9184236763700002</v>
      </c>
      <c r="S164" s="47">
        <v>1.1592341690400001</v>
      </c>
      <c r="T164" s="47">
        <v>1.2873202180900001</v>
      </c>
      <c r="U164" s="47">
        <v>0.471869289247</v>
      </c>
      <c r="V164" s="47">
        <v>2.0004886775799999</v>
      </c>
      <c r="W164" s="47">
        <v>8.5239632263999998E-2</v>
      </c>
      <c r="X164" s="47">
        <v>1.3487918291000001</v>
      </c>
      <c r="Y164" s="47">
        <v>0.58486892842899996</v>
      </c>
      <c r="Z164" s="47">
        <v>0.40127329155000002</v>
      </c>
      <c r="AA164" s="47">
        <v>7.7038197901E-2</v>
      </c>
      <c r="AB164" s="47">
        <v>0.28561141121799999</v>
      </c>
      <c r="AC164" s="47">
        <v>4.5741776727E-2</v>
      </c>
      <c r="AD164" s="47">
        <v>1.2125754266999999E-2</v>
      </c>
      <c r="AE164" s="47">
        <v>0.136399903357</v>
      </c>
      <c r="AF164" s="47">
        <v>4.3935567825999999E-2</v>
      </c>
      <c r="AG164" s="47">
        <v>9.1306236691999998E-2</v>
      </c>
      <c r="AH164" s="47">
        <v>7.4684357625000003E-2</v>
      </c>
      <c r="AI164" s="47">
        <v>0.16226361972100001</v>
      </c>
      <c r="AJ164" s="47">
        <v>1.0739799263500001</v>
      </c>
      <c r="AK164" s="47">
        <v>0.85578979790999998</v>
      </c>
      <c r="AL164" s="47">
        <v>2.5169410359999998E-3</v>
      </c>
      <c r="AM164" s="47">
        <v>3.6050431000000001E-2</v>
      </c>
      <c r="AN164" s="47">
        <v>0.81722242587299998</v>
      </c>
      <c r="AO164" s="47" t="s">
        <v>4103</v>
      </c>
      <c r="AP164" s="47">
        <v>1.1167879388000001E-2</v>
      </c>
      <c r="AQ164" s="47">
        <v>0.20486828895199999</v>
      </c>
      <c r="AR164" s="47" t="s">
        <v>4103</v>
      </c>
      <c r="AS164" s="47">
        <v>2.1539600979999999E-3</v>
      </c>
      <c r="AT164" s="47">
        <v>6.4206267972000006E-2</v>
      </c>
      <c r="AU164" s="47">
        <v>3.5945275701999999E-2</v>
      </c>
      <c r="AV164" s="47">
        <v>8.9397205639999994E-3</v>
      </c>
      <c r="AW164" s="47" t="s">
        <v>4103</v>
      </c>
      <c r="AX164" s="47" t="s">
        <v>4103</v>
      </c>
      <c r="AY164" s="47" t="s">
        <v>4103</v>
      </c>
      <c r="AZ164" s="47">
        <v>2.7005555138000001E-2</v>
      </c>
      <c r="BA164" s="47">
        <v>1.40862542669</v>
      </c>
      <c r="BB164" s="47">
        <v>1.6944594569E-2</v>
      </c>
      <c r="BC164" s="47">
        <v>2.9730779559999998E-3</v>
      </c>
      <c r="BD164" s="47">
        <v>2.910114678E-2</v>
      </c>
      <c r="BE164" s="47">
        <v>0.97126093091400001</v>
      </c>
      <c r="BF164" s="47">
        <v>1.0150085578E-2</v>
      </c>
      <c r="BG164" s="47">
        <v>0.37819559089499999</v>
      </c>
      <c r="BH164" s="47" t="s">
        <v>4103</v>
      </c>
      <c r="BI164" s="47">
        <v>4.8972492730000004E-3</v>
      </c>
      <c r="BJ164" s="47">
        <v>68.118429112499996</v>
      </c>
      <c r="BK164" s="47">
        <v>5.4114349482500002</v>
      </c>
      <c r="BL164" s="47">
        <v>3.6362245265099999</v>
      </c>
      <c r="BM164" s="47">
        <v>0.13639625744799999</v>
      </c>
      <c r="BN164" s="47">
        <v>0.33472132755700001</v>
      </c>
      <c r="BO164" s="47">
        <v>0.15868199126999999</v>
      </c>
      <c r="BP164" s="47">
        <v>0.18295179721999999</v>
      </c>
      <c r="BQ164" s="47">
        <v>0.18931018450100001</v>
      </c>
      <c r="BR164" s="47" t="s">
        <v>4103</v>
      </c>
      <c r="BS164" s="47">
        <v>0.77314886374500003</v>
      </c>
      <c r="BT164" s="47">
        <v>62.706994164199997</v>
      </c>
      <c r="BU164" s="47">
        <v>0.49535993444900001</v>
      </c>
      <c r="BV164" s="47">
        <v>0.46263945598</v>
      </c>
      <c r="BW164" s="47">
        <v>61.7489947738</v>
      </c>
    </row>
    <row r="165" spans="1:75" x14ac:dyDescent="0.3">
      <c r="A165" s="43" t="s">
        <v>3360</v>
      </c>
      <c r="B165" s="44" t="s">
        <v>4303</v>
      </c>
      <c r="C165" s="45">
        <f t="shared" si="4"/>
        <v>5.4730386720820562E-3</v>
      </c>
      <c r="D165" s="28">
        <v>3</v>
      </c>
      <c r="E165" s="46">
        <v>8482</v>
      </c>
      <c r="F165" s="47">
        <v>46.422314016599998</v>
      </c>
      <c r="G165" s="47">
        <v>17.178370711399999</v>
      </c>
      <c r="H165" s="48">
        <f t="shared" si="5"/>
        <v>2.0252736042678612E-3</v>
      </c>
      <c r="I165" s="47"/>
      <c r="J165" s="47">
        <v>0.31246941763199998</v>
      </c>
      <c r="K165" s="47">
        <v>0.59723835766</v>
      </c>
      <c r="L165" s="47">
        <v>10.435057588499999</v>
      </c>
      <c r="M165" s="47">
        <v>5.34700934494</v>
      </c>
      <c r="N165" s="47">
        <v>2.4025622115799998</v>
      </c>
      <c r="O165" s="47">
        <v>2.9444471333700002</v>
      </c>
      <c r="P165" s="47">
        <v>0.23780693774600001</v>
      </c>
      <c r="Q165" s="47">
        <v>0.248789064994</v>
      </c>
      <c r="R165" s="47">
        <v>1.64546650664</v>
      </c>
      <c r="S165" s="47">
        <v>1.39192275853</v>
      </c>
      <c r="T165" s="47">
        <v>0.136699905038</v>
      </c>
      <c r="U165" s="47">
        <v>0.116843843069</v>
      </c>
      <c r="V165" s="47">
        <v>1.8872875045799999</v>
      </c>
      <c r="W165" s="47">
        <v>0.21581919470399999</v>
      </c>
      <c r="X165" s="47">
        <v>1.3698083077700001</v>
      </c>
      <c r="Y165" s="47">
        <v>0.62509305121500003</v>
      </c>
      <c r="Z165" s="47">
        <v>0.39845053677199999</v>
      </c>
      <c r="AA165" s="47">
        <v>5.8551562628000001E-2</v>
      </c>
      <c r="AB165" s="47">
        <v>0.28771315715700002</v>
      </c>
      <c r="AC165" s="47">
        <v>2.5569497003999998E-2</v>
      </c>
      <c r="AD165" s="47">
        <v>6.3247028319999999E-3</v>
      </c>
      <c r="AE165" s="47">
        <v>0.100917159408</v>
      </c>
      <c r="AF165" s="47">
        <v>1.9513429913999999E-2</v>
      </c>
      <c r="AG165" s="47">
        <v>3.3261615268999997E-2</v>
      </c>
      <c r="AH165" s="47">
        <v>3.5645107660000001E-2</v>
      </c>
      <c r="AI165" s="47">
        <v>8.0428490012999995E-2</v>
      </c>
      <c r="AJ165" s="47">
        <v>1.0206524110399999</v>
      </c>
      <c r="AK165" s="47">
        <v>0.667469901694</v>
      </c>
      <c r="AL165" s="47">
        <v>2.459600248E-3</v>
      </c>
      <c r="AM165" s="47">
        <v>7.6048550913999993E-2</v>
      </c>
      <c r="AN165" s="47">
        <v>0.58896175053199995</v>
      </c>
      <c r="AO165" s="47" t="s">
        <v>4103</v>
      </c>
      <c r="AP165" s="47">
        <v>2.7020664359999999E-3</v>
      </c>
      <c r="AQ165" s="47">
        <v>0.34823562726200002</v>
      </c>
      <c r="AR165" s="47" t="s">
        <v>4103</v>
      </c>
      <c r="AS165" s="47">
        <v>2.2448156489999998E-3</v>
      </c>
      <c r="AT165" s="47">
        <v>3.6480446400000001E-3</v>
      </c>
      <c r="AU165" s="47">
        <v>1.7273282122000001E-2</v>
      </c>
      <c r="AV165" s="47">
        <v>4.742287766E-3</v>
      </c>
      <c r="AW165" s="47" t="s">
        <v>4103</v>
      </c>
      <c r="AX165" s="47" t="s">
        <v>4103</v>
      </c>
      <c r="AY165" s="47" t="s">
        <v>4103</v>
      </c>
      <c r="AZ165" s="47">
        <v>1.2530994356E-2</v>
      </c>
      <c r="BA165" s="47">
        <v>1.30806523836</v>
      </c>
      <c r="BB165" s="47">
        <v>6.0822534993999998E-2</v>
      </c>
      <c r="BC165" s="47">
        <v>2.4241019219999999E-3</v>
      </c>
      <c r="BD165" s="47">
        <v>3.5407496772000002E-2</v>
      </c>
      <c r="BE165" s="47">
        <v>0.75358712006100004</v>
      </c>
      <c r="BF165" s="47">
        <v>1.0386432472000001E-2</v>
      </c>
      <c r="BG165" s="47">
        <v>0.445437552141</v>
      </c>
      <c r="BH165" s="47" t="s">
        <v>4103</v>
      </c>
      <c r="BI165" s="47">
        <v>0.117113886242</v>
      </c>
      <c r="BJ165" s="47">
        <v>4.3513422031899998</v>
      </c>
      <c r="BK165" s="47">
        <v>3.9039603888399999</v>
      </c>
      <c r="BL165" s="47">
        <v>1.49702352289</v>
      </c>
      <c r="BM165" s="47">
        <v>0.161537750171</v>
      </c>
      <c r="BN165" s="47">
        <v>0.40194917746300002</v>
      </c>
      <c r="BO165" s="47">
        <v>0.36997751904699999</v>
      </c>
      <c r="BP165" s="47">
        <v>0.72220412630499997</v>
      </c>
      <c r="BQ165" s="47">
        <v>0.17258198983600001</v>
      </c>
      <c r="BR165" s="47" t="s">
        <v>4103</v>
      </c>
      <c r="BS165" s="47">
        <v>0.578686303126</v>
      </c>
      <c r="BT165" s="47">
        <v>0.44738181435399998</v>
      </c>
      <c r="BU165" s="47">
        <v>0.337953034401</v>
      </c>
      <c r="BV165" s="47">
        <v>0.109428779953</v>
      </c>
      <c r="BW165" s="47" t="s">
        <v>4103</v>
      </c>
    </row>
    <row r="166" spans="1:75" x14ac:dyDescent="0.3">
      <c r="A166" s="43" t="s">
        <v>3379</v>
      </c>
      <c r="B166" s="44" t="s">
        <v>4304</v>
      </c>
      <c r="C166" s="45">
        <f t="shared" si="4"/>
        <v>8.1257757205373832E-3</v>
      </c>
      <c r="D166" s="28">
        <v>3</v>
      </c>
      <c r="E166" s="46">
        <v>67959</v>
      </c>
      <c r="F166" s="47">
        <v>552.21959219200005</v>
      </c>
      <c r="G166" s="47">
        <v>139.11934842400001</v>
      </c>
      <c r="H166" s="48">
        <f t="shared" si="5"/>
        <v>2.0471070560779295E-3</v>
      </c>
      <c r="I166" s="47"/>
      <c r="J166" s="47">
        <v>0.60270775371800001</v>
      </c>
      <c r="K166" s="47">
        <v>2.8718493870200001</v>
      </c>
      <c r="L166" s="47">
        <v>63.151185982199998</v>
      </c>
      <c r="M166" s="47">
        <v>55.319241476800002</v>
      </c>
      <c r="N166" s="47">
        <v>17.647011256100001</v>
      </c>
      <c r="O166" s="47">
        <v>37.672230220700001</v>
      </c>
      <c r="P166" s="47">
        <v>4.1473073147399999</v>
      </c>
      <c r="Q166" s="47">
        <v>13.027056509099999</v>
      </c>
      <c r="R166" s="47">
        <v>30.943187399799999</v>
      </c>
      <c r="S166" s="47">
        <v>22.8076766965</v>
      </c>
      <c r="T166" s="47">
        <v>6.8076157026299997</v>
      </c>
      <c r="U166" s="47">
        <v>1.3278950006200001</v>
      </c>
      <c r="V166" s="47">
        <v>30.3010927833</v>
      </c>
      <c r="W166" s="47">
        <v>1.22083219106</v>
      </c>
      <c r="X166" s="47">
        <v>18.6008192</v>
      </c>
      <c r="Y166" s="47">
        <v>6.9112019806199996</v>
      </c>
      <c r="Z166" s="47">
        <v>2.84661181321</v>
      </c>
      <c r="AA166" s="47">
        <v>6.7265070269100002</v>
      </c>
      <c r="AB166" s="47">
        <v>2.1164983792599998</v>
      </c>
      <c r="AC166" s="47">
        <v>0.44584747609499997</v>
      </c>
      <c r="AD166" s="47">
        <v>0.27298796818400001</v>
      </c>
      <c r="AE166" s="47">
        <v>1.5086368004099999</v>
      </c>
      <c r="AF166" s="47">
        <v>0.25051120509199998</v>
      </c>
      <c r="AG166" s="47">
        <v>1.54206757288</v>
      </c>
      <c r="AH166" s="47">
        <v>0.78593828265400001</v>
      </c>
      <c r="AI166" s="47">
        <v>5.6734520869300002</v>
      </c>
      <c r="AJ166" s="47">
        <v>36.9630474939</v>
      </c>
      <c r="AK166" s="47">
        <v>29.129849352600001</v>
      </c>
      <c r="AL166" s="47">
        <v>1.2456051813E-2</v>
      </c>
      <c r="AM166" s="47">
        <v>9.0786705676100006</v>
      </c>
      <c r="AN166" s="47">
        <v>20.0387227332</v>
      </c>
      <c r="AO166" s="47" t="s">
        <v>4103</v>
      </c>
      <c r="AP166" s="47">
        <v>0.618783153832</v>
      </c>
      <c r="AQ166" s="47">
        <v>7.1751738608600002</v>
      </c>
      <c r="AR166" s="47" t="s">
        <v>4103</v>
      </c>
      <c r="AS166" s="47">
        <v>3.9241126596999999E-2</v>
      </c>
      <c r="AT166" s="47">
        <v>1.0464107304600001</v>
      </c>
      <c r="AU166" s="47">
        <v>0.59712230608600003</v>
      </c>
      <c r="AV166" s="47">
        <v>0.101901812829</v>
      </c>
      <c r="AW166" s="47" t="s">
        <v>4103</v>
      </c>
      <c r="AX166" s="47" t="s">
        <v>4103</v>
      </c>
      <c r="AY166" s="47" t="s">
        <v>4103</v>
      </c>
      <c r="AZ166" s="47">
        <v>0.49522049325700002</v>
      </c>
      <c r="BA166" s="47">
        <v>3.19387527131</v>
      </c>
      <c r="BB166" s="47">
        <v>0.16188317653100001</v>
      </c>
      <c r="BC166" s="47">
        <v>2.7618776559999998E-3</v>
      </c>
      <c r="BD166" s="47">
        <v>5.9083996989999998E-2</v>
      </c>
      <c r="BE166" s="47">
        <v>1.62432455733</v>
      </c>
      <c r="BF166" s="47">
        <v>6.8311213199999998E-2</v>
      </c>
      <c r="BG166" s="47">
        <v>1.2775104496</v>
      </c>
      <c r="BH166" s="47" t="s">
        <v>4103</v>
      </c>
      <c r="BI166" s="47">
        <v>0.11326950238</v>
      </c>
      <c r="BJ166" s="47">
        <v>57.510948143299998</v>
      </c>
      <c r="BK166" s="47">
        <v>43.795856415000003</v>
      </c>
      <c r="BL166" s="47">
        <v>21.539350864900001</v>
      </c>
      <c r="BM166" s="47">
        <v>0.359089301197</v>
      </c>
      <c r="BN166" s="47">
        <v>6.7431451471499999</v>
      </c>
      <c r="BO166" s="47">
        <v>1.62577067998</v>
      </c>
      <c r="BP166" s="47">
        <v>5.9443598711899996</v>
      </c>
      <c r="BQ166" s="47">
        <v>1.0435879029899999</v>
      </c>
      <c r="BR166" s="47" t="s">
        <v>4103</v>
      </c>
      <c r="BS166" s="47">
        <v>6.5405526475900002</v>
      </c>
      <c r="BT166" s="47">
        <v>13.715091728299999</v>
      </c>
      <c r="BU166" s="47">
        <v>10.8634887266</v>
      </c>
      <c r="BV166" s="47">
        <v>2.7196030144800001</v>
      </c>
      <c r="BW166" s="47">
        <v>0.13199998717</v>
      </c>
    </row>
    <row r="167" spans="1:75" ht="40.799999999999997" x14ac:dyDescent="0.3">
      <c r="A167" s="43" t="s">
        <v>4305</v>
      </c>
      <c r="B167" s="44" t="s">
        <v>4306</v>
      </c>
      <c r="C167" s="45">
        <f t="shared" si="4"/>
        <v>9.6763096794513954E-3</v>
      </c>
      <c r="D167" s="28">
        <v>1</v>
      </c>
      <c r="E167" s="46">
        <v>2078</v>
      </c>
      <c r="F167" s="47">
        <v>20.107371513899999</v>
      </c>
      <c r="G167" s="47">
        <v>12.0880407524</v>
      </c>
      <c r="H167" s="48">
        <f t="shared" si="5"/>
        <v>5.8171514689124154E-3</v>
      </c>
      <c r="I167" s="47"/>
      <c r="J167" s="47">
        <v>1.1099362799E-2</v>
      </c>
      <c r="K167" s="47">
        <v>0.52751594984200001</v>
      </c>
      <c r="L167" s="47">
        <v>3.70934827527</v>
      </c>
      <c r="M167" s="47">
        <v>4.0648921914200002</v>
      </c>
      <c r="N167" s="47">
        <v>2.3402300167500001</v>
      </c>
      <c r="O167" s="47">
        <v>1.7246621746799999</v>
      </c>
      <c r="P167" s="47">
        <v>3.1714124808499999</v>
      </c>
      <c r="Q167" s="47">
        <v>0.60377249220999996</v>
      </c>
      <c r="R167" s="47">
        <v>0.89995068473299999</v>
      </c>
      <c r="S167" s="47">
        <v>0.68529269553100003</v>
      </c>
      <c r="T167" s="47">
        <v>4.6659083423999999E-2</v>
      </c>
      <c r="U167" s="47">
        <v>0.167998905777</v>
      </c>
      <c r="V167" s="47">
        <v>0.42450442359899998</v>
      </c>
      <c r="W167" s="47">
        <v>4.3829562914000003E-2</v>
      </c>
      <c r="X167" s="47">
        <v>0.18589150531099999</v>
      </c>
      <c r="Y167" s="47">
        <v>5.3893544800999997E-2</v>
      </c>
      <c r="Z167" s="47">
        <v>6.2305926588999999E-2</v>
      </c>
      <c r="AA167" s="47">
        <v>3.3267226967999997E-2</v>
      </c>
      <c r="AB167" s="47">
        <v>3.6424806953000002E-2</v>
      </c>
      <c r="AC167" s="47">
        <v>1.1832467360000001E-3</v>
      </c>
      <c r="AD167" s="47">
        <v>1.4966103060000001E-3</v>
      </c>
      <c r="AE167" s="47">
        <v>7.3930656110999998E-2</v>
      </c>
      <c r="AF167" s="47">
        <v>3.4422137120000001E-3</v>
      </c>
      <c r="AG167" s="47">
        <v>4.9337697490000002E-3</v>
      </c>
      <c r="AH167" s="47">
        <v>2.4154440389000002E-2</v>
      </c>
      <c r="AI167" s="47">
        <v>8.5642418370000001E-2</v>
      </c>
      <c r="AJ167" s="47">
        <v>0.420697679592</v>
      </c>
      <c r="AK167" s="47">
        <v>0.41957566920799999</v>
      </c>
      <c r="AL167" s="47">
        <v>1.6884409300000001E-4</v>
      </c>
      <c r="AM167" s="47">
        <v>0.111860094041</v>
      </c>
      <c r="AN167" s="47">
        <v>0.30754673107399999</v>
      </c>
      <c r="AO167" s="47" t="s">
        <v>4103</v>
      </c>
      <c r="AP167" s="47">
        <v>8.0885029000000002E-5</v>
      </c>
      <c r="AQ167" s="47">
        <v>1.032191015E-3</v>
      </c>
      <c r="AR167" s="47" t="s">
        <v>4103</v>
      </c>
      <c r="AS167" s="47">
        <v>8.9343412000000005E-6</v>
      </c>
      <c r="AT167" s="47">
        <v>7.93796255E-4</v>
      </c>
      <c r="AU167" s="47">
        <v>5.3634014689999997E-3</v>
      </c>
      <c r="AV167" s="47">
        <v>3.7847870500000002E-4</v>
      </c>
      <c r="AW167" s="47" t="s">
        <v>4103</v>
      </c>
      <c r="AX167" s="47" t="s">
        <v>4103</v>
      </c>
      <c r="AY167" s="47" t="s">
        <v>4103</v>
      </c>
      <c r="AZ167" s="47">
        <v>4.9849227639999997E-3</v>
      </c>
      <c r="BA167" s="47">
        <v>3.1943431610000003E-2</v>
      </c>
      <c r="BB167" s="47">
        <v>7.7769037900000005E-4</v>
      </c>
      <c r="BC167" s="47">
        <v>5.7971238999999998E-5</v>
      </c>
      <c r="BD167" s="47">
        <v>3.8041788259999998E-3</v>
      </c>
      <c r="BE167" s="47">
        <v>1.6600680199E-2</v>
      </c>
      <c r="BF167" s="47">
        <v>1.9690564740000001E-3</v>
      </c>
      <c r="BG167" s="47">
        <v>8.7338544929999994E-3</v>
      </c>
      <c r="BH167" s="47" t="s">
        <v>4103</v>
      </c>
      <c r="BI167" s="47">
        <v>3.1796426820000002E-3</v>
      </c>
      <c r="BJ167" s="47">
        <v>0.63930679613399999</v>
      </c>
      <c r="BK167" s="47">
        <v>0.42047524360900002</v>
      </c>
      <c r="BL167" s="47">
        <v>0.168664060541</v>
      </c>
      <c r="BM167" s="47">
        <v>8.6888869879999994E-3</v>
      </c>
      <c r="BN167" s="47">
        <v>5.9361003129000001E-2</v>
      </c>
      <c r="BO167" s="47">
        <v>9.0652041999999995E-3</v>
      </c>
      <c r="BP167" s="47">
        <v>1.5509786387000001E-2</v>
      </c>
      <c r="BQ167" s="47">
        <v>1.0771481592000001E-2</v>
      </c>
      <c r="BR167" s="47" t="s">
        <v>4103</v>
      </c>
      <c r="BS167" s="47">
        <v>0.14841482077099999</v>
      </c>
      <c r="BT167" s="47">
        <v>0.218831552525</v>
      </c>
      <c r="BU167" s="47">
        <v>0.167291438756</v>
      </c>
      <c r="BV167" s="47">
        <v>2.9540111229E-2</v>
      </c>
      <c r="BW167" s="47">
        <v>2.2000002540000001E-2</v>
      </c>
    </row>
    <row r="168" spans="1:75" x14ac:dyDescent="0.3">
      <c r="A168" s="43" t="s">
        <v>4307</v>
      </c>
      <c r="B168" s="44" t="s">
        <v>4308</v>
      </c>
      <c r="C168" s="45">
        <f t="shared" si="4"/>
        <v>7.0609128554430384E-3</v>
      </c>
      <c r="D168" s="28">
        <v>4</v>
      </c>
      <c r="E168" s="46">
        <v>1185</v>
      </c>
      <c r="F168" s="47">
        <v>8.3671817337000007</v>
      </c>
      <c r="G168" s="47">
        <v>1.74246580899</v>
      </c>
      <c r="H168" s="48">
        <f t="shared" si="5"/>
        <v>1.4704352818481013E-3</v>
      </c>
      <c r="I168" s="47"/>
      <c r="J168" s="47">
        <v>3.3397903308E-2</v>
      </c>
      <c r="K168" s="47">
        <v>8.8520123113000004E-2</v>
      </c>
      <c r="L168" s="47">
        <v>0.82225203293500004</v>
      </c>
      <c r="M168" s="47">
        <v>0.68839251847799998</v>
      </c>
      <c r="N168" s="47">
        <v>0.23859151491800001</v>
      </c>
      <c r="O168" s="47">
        <v>0.44980100355899999</v>
      </c>
      <c r="P168" s="47">
        <v>4.0495000880999998E-2</v>
      </c>
      <c r="Q168" s="47">
        <v>6.9408230277999999E-2</v>
      </c>
      <c r="R168" s="47">
        <v>0.39252472697500002</v>
      </c>
      <c r="S168" s="47">
        <v>0.21669180098400001</v>
      </c>
      <c r="T168" s="47">
        <v>0.14376763168000001</v>
      </c>
      <c r="U168" s="47">
        <v>3.2065294312000003E-2</v>
      </c>
      <c r="V168" s="47">
        <v>0.22335262326999999</v>
      </c>
      <c r="W168" s="47">
        <v>3.5379386968999997E-2</v>
      </c>
      <c r="X168" s="47">
        <v>0.10726901459800001</v>
      </c>
      <c r="Y168" s="47">
        <v>4.3436447310000001E-2</v>
      </c>
      <c r="Z168" s="47">
        <v>2.1566222690000001E-2</v>
      </c>
      <c r="AA168" s="47">
        <v>2.5848477075000001E-2</v>
      </c>
      <c r="AB168" s="47">
        <v>1.6417867523E-2</v>
      </c>
      <c r="AC168" s="47">
        <v>6.6076016429999999E-3</v>
      </c>
      <c r="AD168" s="47">
        <v>3.6437952499999999E-3</v>
      </c>
      <c r="AE168" s="47">
        <v>2.2001608547E-2</v>
      </c>
      <c r="AF168" s="47">
        <v>3.1970314569999998E-3</v>
      </c>
      <c r="AG168" s="47">
        <v>1.2416311603E-2</v>
      </c>
      <c r="AH168" s="47">
        <v>7.1200746270000002E-3</v>
      </c>
      <c r="AI168" s="47">
        <v>2.5717798576000001E-2</v>
      </c>
      <c r="AJ168" s="47">
        <v>0.15966830444999999</v>
      </c>
      <c r="AK168" s="47">
        <v>0.131249095526</v>
      </c>
      <c r="AL168" s="47">
        <v>2.4102677300000001E-4</v>
      </c>
      <c r="AM168" s="47">
        <v>4.2993046521999999E-2</v>
      </c>
      <c r="AN168" s="47">
        <v>8.8015022232000001E-2</v>
      </c>
      <c r="AO168" s="47" t="s">
        <v>4103</v>
      </c>
      <c r="AP168" s="47">
        <v>1.5684727970000001E-3</v>
      </c>
      <c r="AQ168" s="47">
        <v>2.6458725286999999E-2</v>
      </c>
      <c r="AR168" s="47" t="s">
        <v>4103</v>
      </c>
      <c r="AS168" s="47">
        <v>3.9201083999999999E-4</v>
      </c>
      <c r="AT168" s="47">
        <v>7.6893683130000003E-3</v>
      </c>
      <c r="AU168" s="47">
        <v>3.4194028329999999E-3</v>
      </c>
      <c r="AV168" s="47">
        <v>7.6437063299999997E-4</v>
      </c>
      <c r="AW168" s="47" t="s">
        <v>4103</v>
      </c>
      <c r="AX168" s="47" t="s">
        <v>4103</v>
      </c>
      <c r="AY168" s="47" t="s">
        <v>4103</v>
      </c>
      <c r="AZ168" s="47">
        <v>2.6550322009999999E-3</v>
      </c>
      <c r="BA168" s="47">
        <v>0.218249418301</v>
      </c>
      <c r="BB168" s="47">
        <v>4.0866377101000002E-2</v>
      </c>
      <c r="BC168" s="47">
        <v>2.10284111E-4</v>
      </c>
      <c r="BD168" s="47">
        <v>5.2863471339999997E-3</v>
      </c>
      <c r="BE168" s="47">
        <v>0.11292115170600001</v>
      </c>
      <c r="BF168" s="47">
        <v>5.1440736390000004E-3</v>
      </c>
      <c r="BG168" s="47">
        <v>5.3821184610000003E-2</v>
      </c>
      <c r="BH168" s="47" t="s">
        <v>4103</v>
      </c>
      <c r="BI168" s="47">
        <v>5.668279646E-3</v>
      </c>
      <c r="BJ168" s="47">
        <v>0.73511843398400001</v>
      </c>
      <c r="BK168" s="47">
        <v>0.59867711329399997</v>
      </c>
      <c r="BL168" s="47">
        <v>0.20809722321499999</v>
      </c>
      <c r="BM168" s="47">
        <v>1.1790172369999999E-2</v>
      </c>
      <c r="BN168" s="47">
        <v>5.5138587230000001E-2</v>
      </c>
      <c r="BO168" s="47">
        <v>3.8151265566000001E-2</v>
      </c>
      <c r="BP168" s="47">
        <v>0.14828081381300001</v>
      </c>
      <c r="BQ168" s="47">
        <v>2.6798690300000001E-2</v>
      </c>
      <c r="BR168" s="47" t="s">
        <v>4103</v>
      </c>
      <c r="BS168" s="47">
        <v>0.110420360799</v>
      </c>
      <c r="BT168" s="47">
        <v>0.13644132069000001</v>
      </c>
      <c r="BU168" s="47">
        <v>8.3868156223999998E-2</v>
      </c>
      <c r="BV168" s="47">
        <v>5.2573164466000001E-2</v>
      </c>
      <c r="BW168" s="47" t="s">
        <v>4103</v>
      </c>
    </row>
    <row r="169" spans="1:75" x14ac:dyDescent="0.3">
      <c r="A169" s="43" t="s">
        <v>3398</v>
      </c>
      <c r="B169" s="44" t="s">
        <v>4309</v>
      </c>
      <c r="C169" s="45">
        <f t="shared" si="4"/>
        <v>8.7789102719780972E-3</v>
      </c>
      <c r="D169" s="28">
        <v>5</v>
      </c>
      <c r="E169" s="46">
        <v>7305</v>
      </c>
      <c r="F169" s="47">
        <v>64.129939536799995</v>
      </c>
      <c r="G169" s="47">
        <v>9.5222032166199995</v>
      </c>
      <c r="H169" s="48">
        <f t="shared" si="5"/>
        <v>1.3035185785927447E-3</v>
      </c>
      <c r="I169" s="47"/>
      <c r="J169" s="47">
        <v>0.165790569901</v>
      </c>
      <c r="K169" s="47">
        <v>0.44457290658199999</v>
      </c>
      <c r="L169" s="47">
        <v>3.9272007656199999</v>
      </c>
      <c r="M169" s="47">
        <v>4.0442198672899998</v>
      </c>
      <c r="N169" s="47">
        <v>1.66868263595</v>
      </c>
      <c r="O169" s="47">
        <v>2.3755372313400001</v>
      </c>
      <c r="P169" s="47">
        <v>0.21695403654100001</v>
      </c>
      <c r="Q169" s="47">
        <v>0.72346507068999999</v>
      </c>
      <c r="R169" s="47">
        <v>1.5585962013000001</v>
      </c>
      <c r="S169" s="47">
        <v>0.79899058465299999</v>
      </c>
      <c r="T169" s="47">
        <v>0.58549946749199999</v>
      </c>
      <c r="U169" s="47">
        <v>0.174106149154</v>
      </c>
      <c r="V169" s="47">
        <v>3.20879443845</v>
      </c>
      <c r="W169" s="47">
        <v>0.28230955290800003</v>
      </c>
      <c r="X169" s="47">
        <v>1.9246036360500001</v>
      </c>
      <c r="Y169" s="47">
        <v>0.81125297853900002</v>
      </c>
      <c r="Z169" s="47">
        <v>0.22051372369200001</v>
      </c>
      <c r="AA169" s="47">
        <v>0.616254820526</v>
      </c>
      <c r="AB169" s="47">
        <v>0.27658211329299998</v>
      </c>
      <c r="AC169" s="47">
        <v>9.6466448545E-2</v>
      </c>
      <c r="AD169" s="47">
        <v>8.9908086164000006E-2</v>
      </c>
      <c r="AE169" s="47">
        <v>0.35643400406800002</v>
      </c>
      <c r="AF169" s="47">
        <v>3.1138352923E-2</v>
      </c>
      <c r="AG169" s="47">
        <v>9.3123150557000003E-2</v>
      </c>
      <c r="AH169" s="47">
        <v>9.8799308241E-2</v>
      </c>
      <c r="AI169" s="47">
        <v>0.23601189899399999</v>
      </c>
      <c r="AJ169" s="47">
        <v>1.0895275477299999</v>
      </c>
      <c r="AK169" s="47">
        <v>0.76204482454699995</v>
      </c>
      <c r="AL169" s="47">
        <v>1.5261932679999999E-3</v>
      </c>
      <c r="AM169" s="47">
        <v>7.9760099234000001E-2</v>
      </c>
      <c r="AN169" s="47">
        <v>0.68075853204400005</v>
      </c>
      <c r="AO169" s="47" t="s">
        <v>4103</v>
      </c>
      <c r="AP169" s="47">
        <v>3.6163686969999998E-3</v>
      </c>
      <c r="AQ169" s="47">
        <v>0.30427780669400001</v>
      </c>
      <c r="AR169" s="47" t="s">
        <v>4103</v>
      </c>
      <c r="AS169" s="47">
        <v>1.9588547796E-2</v>
      </c>
      <c r="AT169" s="47">
        <v>0.10307237747299999</v>
      </c>
      <c r="AU169" s="47">
        <v>5.4529413961000001E-2</v>
      </c>
      <c r="AV169" s="47">
        <v>6.0293793160000001E-3</v>
      </c>
      <c r="AW169" s="47" t="s">
        <v>4103</v>
      </c>
      <c r="AX169" s="47" t="s">
        <v>4103</v>
      </c>
      <c r="AY169" s="47" t="s">
        <v>4103</v>
      </c>
      <c r="AZ169" s="47">
        <v>4.8500034645000002E-2</v>
      </c>
      <c r="BA169" s="47">
        <v>1.4677302106500001</v>
      </c>
      <c r="BB169" s="47">
        <v>0.350431160337</v>
      </c>
      <c r="BC169" s="47">
        <v>2.1223089599999999E-4</v>
      </c>
      <c r="BD169" s="47">
        <v>3.9726794613999999E-2</v>
      </c>
      <c r="BE169" s="47">
        <v>0.59538257806499995</v>
      </c>
      <c r="BF169" s="47">
        <v>7.0899924911000001E-2</v>
      </c>
      <c r="BG169" s="47">
        <v>0.41107752183099999</v>
      </c>
      <c r="BH169" s="47" t="s">
        <v>4103</v>
      </c>
      <c r="BI169" s="47">
        <v>1.7829702728E-2</v>
      </c>
      <c r="BJ169" s="47">
        <v>6.9061775537800001</v>
      </c>
      <c r="BK169" s="47">
        <v>5.5423680908000001</v>
      </c>
      <c r="BL169" s="47">
        <v>2.3330579007600001</v>
      </c>
      <c r="BM169" s="47">
        <v>0.184077510941</v>
      </c>
      <c r="BN169" s="47">
        <v>0.50067259058400004</v>
      </c>
      <c r="BO169" s="47">
        <v>0.37157919036800002</v>
      </c>
      <c r="BP169" s="47">
        <v>0.52085318028000005</v>
      </c>
      <c r="BQ169" s="47">
        <v>0.40742016812600002</v>
      </c>
      <c r="BR169" s="47" t="s">
        <v>4103</v>
      </c>
      <c r="BS169" s="47">
        <v>1.22470754973</v>
      </c>
      <c r="BT169" s="47">
        <v>1.3638094629899999</v>
      </c>
      <c r="BU169" s="47">
        <v>0.696303382039</v>
      </c>
      <c r="BV169" s="47">
        <v>0.66750608094599995</v>
      </c>
      <c r="BW169" s="47" t="s">
        <v>4103</v>
      </c>
    </row>
    <row r="170" spans="1:75" x14ac:dyDescent="0.3">
      <c r="A170" s="43" t="s">
        <v>4310</v>
      </c>
      <c r="B170" s="44" t="s">
        <v>4311</v>
      </c>
      <c r="C170" s="45">
        <f t="shared" si="4"/>
        <v>5.8281446183301886E-3</v>
      </c>
      <c r="D170" s="28">
        <v>4</v>
      </c>
      <c r="E170" s="46">
        <v>106</v>
      </c>
      <c r="F170" s="47">
        <v>0.61778332954299997</v>
      </c>
      <c r="G170" s="47">
        <v>0.17025395362699999</v>
      </c>
      <c r="H170" s="48">
        <f t="shared" si="5"/>
        <v>1.6061693738396226E-3</v>
      </c>
      <c r="I170" s="47"/>
      <c r="J170" s="47">
        <v>2.7913102770000002E-3</v>
      </c>
      <c r="K170" s="47">
        <v>5.9674421990000004E-3</v>
      </c>
      <c r="L170" s="47">
        <v>9.4340632829000001E-2</v>
      </c>
      <c r="M170" s="47">
        <v>5.6246758066999997E-2</v>
      </c>
      <c r="N170" s="47">
        <v>2.5714239834000001E-2</v>
      </c>
      <c r="O170" s="47">
        <v>3.0532518232999999E-2</v>
      </c>
      <c r="P170" s="47">
        <v>5.1680778189999999E-3</v>
      </c>
      <c r="Q170" s="47">
        <v>5.739732436E-3</v>
      </c>
      <c r="R170" s="47">
        <v>3.9948066263000001E-2</v>
      </c>
      <c r="S170" s="47">
        <v>2.5963003110999999E-2</v>
      </c>
      <c r="T170" s="47">
        <v>9.1506941059999996E-3</v>
      </c>
      <c r="U170" s="47">
        <v>4.8343690459999996E-3</v>
      </c>
      <c r="V170" s="47">
        <v>3.4706600677000002E-2</v>
      </c>
      <c r="W170" s="47">
        <v>6.4212454470000003E-3</v>
      </c>
      <c r="X170" s="47">
        <v>9.5060873339999994E-3</v>
      </c>
      <c r="Y170" s="47">
        <v>5.6886525369999998E-3</v>
      </c>
      <c r="Z170" s="47">
        <v>1.10644921E-3</v>
      </c>
      <c r="AA170" s="47">
        <v>1.3819623160000001E-3</v>
      </c>
      <c r="AB170" s="47">
        <v>1.3290232719999999E-3</v>
      </c>
      <c r="AC170" s="47">
        <v>1.66058446E-3</v>
      </c>
      <c r="AD170" s="47">
        <v>2.43057293E-4</v>
      </c>
      <c r="AE170" s="47">
        <v>3.9276307870000004E-3</v>
      </c>
      <c r="AF170" s="47">
        <v>1.0956688930000001E-3</v>
      </c>
      <c r="AG170" s="47">
        <v>3.9622820000000001E-3</v>
      </c>
      <c r="AH170" s="47">
        <v>1.532247505E-3</v>
      </c>
      <c r="AI170" s="47">
        <v>6.3577969560000003E-3</v>
      </c>
      <c r="AJ170" s="47">
        <v>5.7497392240000002E-3</v>
      </c>
      <c r="AK170" s="47">
        <v>2.1897111589999998E-3</v>
      </c>
      <c r="AL170" s="47">
        <v>2.8962755E-5</v>
      </c>
      <c r="AM170" s="47">
        <v>4.2077626100000003E-4</v>
      </c>
      <c r="AN170" s="47">
        <v>1.7399721430000001E-3</v>
      </c>
      <c r="AO170" s="47" t="s">
        <v>4103</v>
      </c>
      <c r="AP170" s="47">
        <v>7.1558110000000003E-5</v>
      </c>
      <c r="AQ170" s="47">
        <v>3.4765746510000001E-3</v>
      </c>
      <c r="AR170" s="47" t="s">
        <v>4103</v>
      </c>
      <c r="AS170" s="47">
        <v>1.1895304E-5</v>
      </c>
      <c r="AT170" s="47">
        <v>4.9780473820000004E-3</v>
      </c>
      <c r="AU170" s="47">
        <v>1.774528831E-3</v>
      </c>
      <c r="AV170" s="47">
        <v>1.04548702E-4</v>
      </c>
      <c r="AW170" s="47" t="s">
        <v>4103</v>
      </c>
      <c r="AX170" s="47" t="s">
        <v>4103</v>
      </c>
      <c r="AY170" s="47" t="s">
        <v>4103</v>
      </c>
      <c r="AZ170" s="47">
        <v>1.6699801280000001E-3</v>
      </c>
      <c r="BA170" s="47">
        <v>1.1708668407E-2</v>
      </c>
      <c r="BB170" s="47">
        <v>9.7927238299999999E-4</v>
      </c>
      <c r="BC170" s="47">
        <v>5.8791084999999999E-5</v>
      </c>
      <c r="BD170" s="47">
        <v>6.2862675000000001E-4</v>
      </c>
      <c r="BE170" s="47">
        <v>6.8982605180000003E-3</v>
      </c>
      <c r="BF170" s="47">
        <v>5.4938525599999995E-4</v>
      </c>
      <c r="BG170" s="47">
        <v>2.594332416E-3</v>
      </c>
      <c r="BH170" s="47" t="s">
        <v>4103</v>
      </c>
      <c r="BI170" s="47">
        <v>5.7727860900000003E-4</v>
      </c>
      <c r="BJ170" s="47">
        <v>4.1157376911E-2</v>
      </c>
      <c r="BK170" s="47">
        <v>3.3432553290999999E-2</v>
      </c>
      <c r="BL170" s="47">
        <v>6.3839273190000002E-3</v>
      </c>
      <c r="BM170" s="47">
        <v>1.4877161909999999E-3</v>
      </c>
      <c r="BN170" s="47">
        <v>3.5753593310000002E-3</v>
      </c>
      <c r="BO170" s="47">
        <v>2.6783397079999998E-3</v>
      </c>
      <c r="BP170" s="47">
        <v>3.5167183570000001E-3</v>
      </c>
      <c r="BQ170" s="47">
        <v>1.469527649E-3</v>
      </c>
      <c r="BR170" s="47" t="s">
        <v>4103</v>
      </c>
      <c r="BS170" s="47">
        <v>1.4320964735E-2</v>
      </c>
      <c r="BT170" s="47">
        <v>7.7248236199999997E-3</v>
      </c>
      <c r="BU170" s="47">
        <v>3.7123988230000002E-3</v>
      </c>
      <c r="BV170" s="47">
        <v>4.0124247970000004E-3</v>
      </c>
      <c r="BW170" s="47" t="s">
        <v>4103</v>
      </c>
    </row>
    <row r="171" spans="1:75" ht="20.399999999999999" x14ac:dyDescent="0.3">
      <c r="A171" s="43" t="s">
        <v>4312</v>
      </c>
      <c r="B171" s="44" t="s">
        <v>4313</v>
      </c>
      <c r="C171" s="45">
        <f t="shared" si="4"/>
        <v>9.3826509941911766E-3</v>
      </c>
      <c r="D171" s="28">
        <v>1</v>
      </c>
      <c r="E171" s="46">
        <v>1360</v>
      </c>
      <c r="F171" s="47">
        <v>12.760405352099999</v>
      </c>
      <c r="G171" s="47">
        <v>4.3568648799799998</v>
      </c>
      <c r="H171" s="48">
        <f t="shared" si="5"/>
        <v>3.2035771176323526E-3</v>
      </c>
      <c r="I171" s="47"/>
      <c r="J171" s="47">
        <v>1.5865039660999999E-2</v>
      </c>
      <c r="K171" s="47">
        <v>0.30934185291100003</v>
      </c>
      <c r="L171" s="47">
        <v>2.4355355243800001</v>
      </c>
      <c r="M171" s="47">
        <v>1.1675573374099999</v>
      </c>
      <c r="N171" s="47">
        <v>0.548331473229</v>
      </c>
      <c r="O171" s="47">
        <v>0.61922586418500003</v>
      </c>
      <c r="P171" s="47">
        <v>8.9293694847000005E-2</v>
      </c>
      <c r="Q171" s="47">
        <v>0.339271430767</v>
      </c>
      <c r="R171" s="47">
        <v>0.44892863454499998</v>
      </c>
      <c r="S171" s="47">
        <v>0.217515062505</v>
      </c>
      <c r="T171" s="47">
        <v>7.0124812250000002E-2</v>
      </c>
      <c r="U171" s="47">
        <v>0.16128875979000001</v>
      </c>
      <c r="V171" s="47">
        <v>0.54381644091699999</v>
      </c>
      <c r="W171" s="47">
        <v>8.0926522484999999E-2</v>
      </c>
      <c r="X171" s="47">
        <v>0.13451090445800001</v>
      </c>
      <c r="Y171" s="47">
        <v>4.1329971727000002E-2</v>
      </c>
      <c r="Z171" s="47">
        <v>2.2000627134E-2</v>
      </c>
      <c r="AA171" s="47">
        <v>5.5885777135000002E-2</v>
      </c>
      <c r="AB171" s="47">
        <v>1.5294528462000001E-2</v>
      </c>
      <c r="AC171" s="47">
        <v>8.6425663199999996E-3</v>
      </c>
      <c r="AD171" s="47">
        <v>2.9323652993999999E-2</v>
      </c>
      <c r="AE171" s="47">
        <v>3.1863457774000001E-2</v>
      </c>
      <c r="AF171" s="47">
        <v>6.3347979229999999E-3</v>
      </c>
      <c r="AG171" s="47">
        <v>1.8768008350999999E-2</v>
      </c>
      <c r="AH171" s="47">
        <v>2.0024185088E-2</v>
      </c>
      <c r="AI171" s="47">
        <v>0.213422345525</v>
      </c>
      <c r="AJ171" s="47">
        <v>0.34353486157599999</v>
      </c>
      <c r="AK171" s="47">
        <v>0.28093735423900001</v>
      </c>
      <c r="AL171" s="47">
        <v>9.2395733999999993E-5</v>
      </c>
      <c r="AM171" s="47">
        <v>6.8680030626000005E-2</v>
      </c>
      <c r="AN171" s="47">
        <v>0.21216492787800001</v>
      </c>
      <c r="AO171" s="47" t="s">
        <v>4103</v>
      </c>
      <c r="AP171" s="47">
        <v>3.7718272999999998E-3</v>
      </c>
      <c r="AQ171" s="47">
        <v>5.7269347303999997E-2</v>
      </c>
      <c r="AR171" s="47" t="s">
        <v>4103</v>
      </c>
      <c r="AS171" s="47">
        <v>1.556332733E-3</v>
      </c>
      <c r="AT171" s="47">
        <v>6.1517847899999999E-2</v>
      </c>
      <c r="AU171" s="47">
        <v>7.5340172602999994E-2</v>
      </c>
      <c r="AV171" s="47">
        <v>1.2741192292999999E-2</v>
      </c>
      <c r="AW171" s="47" t="s">
        <v>4103</v>
      </c>
      <c r="AX171" s="47" t="s">
        <v>4103</v>
      </c>
      <c r="AY171" s="47" t="s">
        <v>4103</v>
      </c>
      <c r="AZ171" s="47">
        <v>6.2598980311000002E-2</v>
      </c>
      <c r="BA171" s="47">
        <v>0.12725899244399999</v>
      </c>
      <c r="BB171" s="47">
        <v>2.8046525000000001E-3</v>
      </c>
      <c r="BC171" s="47">
        <v>3.5030434000000002E-5</v>
      </c>
      <c r="BD171" s="47">
        <v>1.0293427847E-2</v>
      </c>
      <c r="BE171" s="47">
        <v>5.5968570597E-2</v>
      </c>
      <c r="BF171" s="47">
        <v>1.535890062E-3</v>
      </c>
      <c r="BG171" s="47">
        <v>5.6621421004E-2</v>
      </c>
      <c r="BH171" s="47" t="s">
        <v>4103</v>
      </c>
      <c r="BI171" s="47">
        <v>6.2678535710000002E-3</v>
      </c>
      <c r="BJ171" s="47">
        <v>1.08318240926</v>
      </c>
      <c r="BK171" s="47">
        <v>0.43976630829500002</v>
      </c>
      <c r="BL171" s="47">
        <v>0.18299470848300001</v>
      </c>
      <c r="BM171" s="47">
        <v>5.6331157830000001E-3</v>
      </c>
      <c r="BN171" s="47">
        <v>3.7242633897999998E-2</v>
      </c>
      <c r="BO171" s="47">
        <v>1.9693618060000001E-2</v>
      </c>
      <c r="BP171" s="47">
        <v>5.2066891428000001E-2</v>
      </c>
      <c r="BQ171" s="47">
        <v>1.3400507701E-2</v>
      </c>
      <c r="BR171" s="47" t="s">
        <v>4103</v>
      </c>
      <c r="BS171" s="47">
        <v>0.12873483294099999</v>
      </c>
      <c r="BT171" s="47">
        <v>0.64341610096099999</v>
      </c>
      <c r="BU171" s="47">
        <v>0.197848627251</v>
      </c>
      <c r="BV171" s="47">
        <v>0.44556747370999999</v>
      </c>
      <c r="BW171" s="47" t="s">
        <v>4103</v>
      </c>
    </row>
    <row r="172" spans="1:75" x14ac:dyDescent="0.3">
      <c r="A172" s="43" t="s">
        <v>3401</v>
      </c>
      <c r="B172" s="44" t="s">
        <v>4314</v>
      </c>
      <c r="C172" s="45">
        <f t="shared" si="4"/>
        <v>6.5164103796250226E-3</v>
      </c>
      <c r="D172" s="28">
        <v>4</v>
      </c>
      <c r="E172" s="46">
        <v>11254</v>
      </c>
      <c r="F172" s="47">
        <v>73.335682412300002</v>
      </c>
      <c r="G172" s="47">
        <v>26.620090523799998</v>
      </c>
      <c r="H172" s="48">
        <f t="shared" si="5"/>
        <v>2.3653892414963566E-3</v>
      </c>
      <c r="I172" s="47"/>
      <c r="J172" s="47">
        <v>0.155004428118</v>
      </c>
      <c r="K172" s="47">
        <v>0.82223897133599999</v>
      </c>
      <c r="L172" s="47">
        <v>11.8606547867</v>
      </c>
      <c r="M172" s="47">
        <v>10.786549303899999</v>
      </c>
      <c r="N172" s="47">
        <v>6.2924577552700001</v>
      </c>
      <c r="O172" s="47">
        <v>4.4940915486700002</v>
      </c>
      <c r="P172" s="47">
        <v>0.814771354788</v>
      </c>
      <c r="Q172" s="47">
        <v>2.18087167891</v>
      </c>
      <c r="R172" s="47">
        <v>3.93991909509</v>
      </c>
      <c r="S172" s="47">
        <v>2.5905172107399999</v>
      </c>
      <c r="T172" s="47">
        <v>0.79234269732200002</v>
      </c>
      <c r="U172" s="47">
        <v>0.55705918702500001</v>
      </c>
      <c r="V172" s="47">
        <v>3.1812680004699998</v>
      </c>
      <c r="W172" s="47">
        <v>0.19492195522</v>
      </c>
      <c r="X172" s="47">
        <v>1.4711486545600001</v>
      </c>
      <c r="Y172" s="47">
        <v>0.32197022690900001</v>
      </c>
      <c r="Z172" s="47">
        <v>0.82958842822099998</v>
      </c>
      <c r="AA172" s="47">
        <v>7.3534054767000007E-2</v>
      </c>
      <c r="AB172" s="47">
        <v>0.24605594466200001</v>
      </c>
      <c r="AC172" s="47">
        <v>7.0146158367E-2</v>
      </c>
      <c r="AD172" s="47">
        <v>5.7878551080000002E-3</v>
      </c>
      <c r="AE172" s="47">
        <v>0.203050348938</v>
      </c>
      <c r="AF172" s="47">
        <v>8.6725186317999997E-2</v>
      </c>
      <c r="AG172" s="47">
        <v>0.28440446025900001</v>
      </c>
      <c r="AH172" s="47">
        <v>0.31440332546999999</v>
      </c>
      <c r="AI172" s="47">
        <v>0.55068005622899996</v>
      </c>
      <c r="AJ172" s="47">
        <v>3.4359690468099999</v>
      </c>
      <c r="AK172" s="47">
        <v>3.0574065894600002</v>
      </c>
      <c r="AL172" s="47">
        <v>1.2654264200000001E-3</v>
      </c>
      <c r="AM172" s="47">
        <v>1.6285752761400001</v>
      </c>
      <c r="AN172" s="47">
        <v>1.4275658869000001</v>
      </c>
      <c r="AO172" s="47" t="s">
        <v>4103</v>
      </c>
      <c r="AP172" s="47">
        <v>3.5928882159999998E-3</v>
      </c>
      <c r="AQ172" s="47">
        <v>0.370080164253</v>
      </c>
      <c r="AR172" s="47" t="s">
        <v>4103</v>
      </c>
      <c r="AS172" s="47">
        <v>4.8894048850000003E-3</v>
      </c>
      <c r="AT172" s="47">
        <v>0.42594313123799998</v>
      </c>
      <c r="AU172" s="47">
        <v>0.169628304871</v>
      </c>
      <c r="AV172" s="47">
        <v>5.2370424271999998E-2</v>
      </c>
      <c r="AW172" s="47" t="s">
        <v>4103</v>
      </c>
      <c r="AX172" s="47" t="s">
        <v>4103</v>
      </c>
      <c r="AY172" s="47" t="s">
        <v>4103</v>
      </c>
      <c r="AZ172" s="47">
        <v>0.11725788059800001</v>
      </c>
      <c r="BA172" s="47">
        <v>0.92496803327099997</v>
      </c>
      <c r="BB172" s="47">
        <v>3.7400500437000002E-2</v>
      </c>
      <c r="BC172" s="47">
        <v>5.5168126699999996E-4</v>
      </c>
      <c r="BD172" s="47">
        <v>7.5458480755999993E-2</v>
      </c>
      <c r="BE172" s="47">
        <v>0.32842965676800001</v>
      </c>
      <c r="BF172" s="47">
        <v>1.5465987831E-2</v>
      </c>
      <c r="BG172" s="47">
        <v>0.46766172621199997</v>
      </c>
      <c r="BH172" s="47" t="s">
        <v>4103</v>
      </c>
      <c r="BI172" s="47">
        <v>6.6624563549999996E-3</v>
      </c>
      <c r="BJ172" s="47">
        <v>5.1018812063999999</v>
      </c>
      <c r="BK172" s="47">
        <v>4.2439080602599999</v>
      </c>
      <c r="BL172" s="47">
        <v>2.5831785119499999</v>
      </c>
      <c r="BM172" s="47">
        <v>7.1240079816999993E-2</v>
      </c>
      <c r="BN172" s="47">
        <v>0.39666550220199998</v>
      </c>
      <c r="BO172" s="47">
        <v>0.12908427331799999</v>
      </c>
      <c r="BP172" s="47">
        <v>0.16600154781500001</v>
      </c>
      <c r="BQ172" s="47">
        <v>0.27284928739199998</v>
      </c>
      <c r="BR172" s="47" t="s">
        <v>4103</v>
      </c>
      <c r="BS172" s="47">
        <v>0.62488885776299996</v>
      </c>
      <c r="BT172" s="47">
        <v>0.85797314613700004</v>
      </c>
      <c r="BU172" s="47">
        <v>0.61373348689100005</v>
      </c>
      <c r="BV172" s="47">
        <v>0.17623966648100001</v>
      </c>
      <c r="BW172" s="47">
        <v>6.7999992765000003E-2</v>
      </c>
    </row>
    <row r="173" spans="1:75" x14ac:dyDescent="0.3">
      <c r="A173" s="43" t="s">
        <v>3409</v>
      </c>
      <c r="B173" s="44" t="s">
        <v>4315</v>
      </c>
      <c r="C173" s="45">
        <f t="shared" si="4"/>
        <v>5.6848159056136069E-3</v>
      </c>
      <c r="D173" s="28">
        <v>2</v>
      </c>
      <c r="E173" s="46">
        <v>78666</v>
      </c>
      <c r="F173" s="47">
        <v>447.20172803100002</v>
      </c>
      <c r="G173" s="47">
        <v>151.78286479600001</v>
      </c>
      <c r="H173" s="48">
        <f t="shared" si="5"/>
        <v>1.9294595479114232E-3</v>
      </c>
      <c r="I173" s="47"/>
      <c r="J173" s="47">
        <v>0.390727241695</v>
      </c>
      <c r="K173" s="47">
        <v>11.2065147881</v>
      </c>
      <c r="L173" s="47">
        <v>81.029467000799997</v>
      </c>
      <c r="M173" s="47">
        <v>43.8856629068</v>
      </c>
      <c r="N173" s="47">
        <v>23.9230133268</v>
      </c>
      <c r="O173" s="47">
        <v>19.962649579899999</v>
      </c>
      <c r="P173" s="47">
        <v>3.3092098401899999</v>
      </c>
      <c r="Q173" s="47">
        <v>11.9612830181</v>
      </c>
      <c r="R173" s="47">
        <v>31.155402416000001</v>
      </c>
      <c r="S173" s="47">
        <v>26.367106743899999</v>
      </c>
      <c r="T173" s="47">
        <v>2.4979264326099999</v>
      </c>
      <c r="U173" s="47">
        <v>2.2903692395599999</v>
      </c>
      <c r="V173" s="47">
        <v>11.5131243668</v>
      </c>
      <c r="W173" s="47">
        <v>0.89416678655100001</v>
      </c>
      <c r="X173" s="47">
        <v>5.3832692035400003</v>
      </c>
      <c r="Y173" s="47">
        <v>2.18647724737</v>
      </c>
      <c r="Z173" s="47">
        <v>1.9464968198199999</v>
      </c>
      <c r="AA173" s="47">
        <v>0.32460061985299998</v>
      </c>
      <c r="AB173" s="47">
        <v>0.92569451648699996</v>
      </c>
      <c r="AC173" s="47">
        <v>8.8646142661999994E-2</v>
      </c>
      <c r="AD173" s="47">
        <v>3.7276325169999999E-2</v>
      </c>
      <c r="AE173" s="47">
        <v>1.27411818457</v>
      </c>
      <c r="AF173" s="47">
        <v>0.44874438714999998</v>
      </c>
      <c r="AG173" s="47">
        <v>0.95572069251500003</v>
      </c>
      <c r="AH173" s="47">
        <v>0.74638615400300001</v>
      </c>
      <c r="AI173" s="47">
        <v>1.6847964906699999</v>
      </c>
      <c r="AJ173" s="47">
        <v>16.218541292699999</v>
      </c>
      <c r="AK173" s="47">
        <v>14.841394193299999</v>
      </c>
      <c r="AL173" s="47">
        <v>2.203303258E-2</v>
      </c>
      <c r="AM173" s="47">
        <v>5.4609423332500002</v>
      </c>
      <c r="AN173" s="47">
        <v>9.3584188275100004</v>
      </c>
      <c r="AO173" s="47" t="s">
        <v>4103</v>
      </c>
      <c r="AP173" s="47">
        <v>4.9406664013999999E-2</v>
      </c>
      <c r="AQ173" s="47">
        <v>1.28210675938</v>
      </c>
      <c r="AR173" s="47" t="s">
        <v>4103</v>
      </c>
      <c r="AS173" s="47">
        <v>4.5633675933000002E-2</v>
      </c>
      <c r="AT173" s="47">
        <v>0.33537120752799998</v>
      </c>
      <c r="AU173" s="47">
        <v>1.4540822875499999</v>
      </c>
      <c r="AV173" s="47">
        <v>0.242514531851</v>
      </c>
      <c r="AW173" s="47" t="s">
        <v>4103</v>
      </c>
      <c r="AX173" s="47" t="s">
        <v>4103</v>
      </c>
      <c r="AY173" s="47" t="s">
        <v>4103</v>
      </c>
      <c r="AZ173" s="47">
        <v>1.2115677557</v>
      </c>
      <c r="BA173" s="47">
        <v>8.0409320103099997</v>
      </c>
      <c r="BB173" s="47">
        <v>0.45197199718800002</v>
      </c>
      <c r="BC173" s="47">
        <v>2.1118888174999999E-2</v>
      </c>
      <c r="BD173" s="47">
        <v>0.52750449106499997</v>
      </c>
      <c r="BE173" s="47">
        <v>3.7730609714800001</v>
      </c>
      <c r="BF173" s="47">
        <v>0.16975029755099999</v>
      </c>
      <c r="BG173" s="47">
        <v>3.0975253648600001</v>
      </c>
      <c r="BH173" s="47" t="s">
        <v>4103</v>
      </c>
      <c r="BI173" s="47">
        <v>0.127646607641</v>
      </c>
      <c r="BJ173" s="47">
        <v>29.6736355062</v>
      </c>
      <c r="BK173" s="47">
        <v>20.8664171209</v>
      </c>
      <c r="BL173" s="47">
        <v>6.9544690791799999</v>
      </c>
      <c r="BM173" s="47">
        <v>0.40548995341900002</v>
      </c>
      <c r="BN173" s="47">
        <v>4.6244129215000003</v>
      </c>
      <c r="BO173" s="47">
        <v>0.78365401427500003</v>
      </c>
      <c r="BP173" s="47">
        <v>1.50811101354</v>
      </c>
      <c r="BQ173" s="47">
        <v>3.3557583631800001</v>
      </c>
      <c r="BR173" s="47" t="s">
        <v>4103</v>
      </c>
      <c r="BS173" s="47">
        <v>3.2345217758299998</v>
      </c>
      <c r="BT173" s="47">
        <v>8.8072183853099997</v>
      </c>
      <c r="BU173" s="47">
        <v>6.8607378063200004</v>
      </c>
      <c r="BV173" s="47">
        <v>1.9104805759300001</v>
      </c>
      <c r="BW173" s="47">
        <v>3.6000003055E-2</v>
      </c>
    </row>
    <row r="174" spans="1:75" ht="20.399999999999999" x14ac:dyDescent="0.3">
      <c r="A174" s="43" t="s">
        <v>3465</v>
      </c>
      <c r="B174" s="44" t="s">
        <v>4316</v>
      </c>
      <c r="C174" s="45">
        <f t="shared" si="4"/>
        <v>7.5578447178079652E-3</v>
      </c>
      <c r="D174" s="28">
        <v>3</v>
      </c>
      <c r="E174" s="46">
        <v>5374</v>
      </c>
      <c r="F174" s="47">
        <v>40.615857513500004</v>
      </c>
      <c r="G174" s="47">
        <v>20.2551220898</v>
      </c>
      <c r="H174" s="48">
        <f t="shared" si="5"/>
        <v>3.7690960345738741E-3</v>
      </c>
      <c r="I174" s="47"/>
      <c r="J174" s="47">
        <v>0.233364938498</v>
      </c>
      <c r="K174" s="47">
        <v>0.60544118073700004</v>
      </c>
      <c r="L174" s="47">
        <v>13.168701238900001</v>
      </c>
      <c r="M174" s="47">
        <v>5.7365378681000001</v>
      </c>
      <c r="N174" s="47">
        <v>0.49160343389200001</v>
      </c>
      <c r="O174" s="47">
        <v>5.2449344342100002</v>
      </c>
      <c r="P174" s="47">
        <v>0.24373831441999999</v>
      </c>
      <c r="Q174" s="47">
        <v>0.26733854910799998</v>
      </c>
      <c r="R174" s="47">
        <v>0.71213587232800002</v>
      </c>
      <c r="S174" s="47">
        <v>0.583950891586</v>
      </c>
      <c r="T174" s="47">
        <v>6.1190665631999999E-2</v>
      </c>
      <c r="U174" s="47">
        <v>6.6994315109999994E-2</v>
      </c>
      <c r="V174" s="47">
        <v>2.73526994198</v>
      </c>
      <c r="W174" s="47">
        <v>0.14973352490399999</v>
      </c>
      <c r="X174" s="47">
        <v>2.3218903263700001</v>
      </c>
      <c r="Y174" s="47">
        <v>1.1094285832899999</v>
      </c>
      <c r="Z174" s="47">
        <v>0.61221088041000005</v>
      </c>
      <c r="AA174" s="47">
        <v>0.121359285306</v>
      </c>
      <c r="AB174" s="47">
        <v>0.47889157735900001</v>
      </c>
      <c r="AC174" s="47">
        <v>2.2974797304999999E-2</v>
      </c>
      <c r="AD174" s="47">
        <v>3.8859283309999998E-3</v>
      </c>
      <c r="AE174" s="47">
        <v>6.3841690689000002E-2</v>
      </c>
      <c r="AF174" s="47">
        <v>1.3641450007000001E-2</v>
      </c>
      <c r="AG174" s="47">
        <v>3.0876532732999999E-2</v>
      </c>
      <c r="AH174" s="47">
        <v>5.1092988318999999E-2</v>
      </c>
      <c r="AI174" s="47">
        <v>7.7332703321999999E-2</v>
      </c>
      <c r="AJ174" s="47">
        <v>0.96422300322400001</v>
      </c>
      <c r="AK174" s="47">
        <v>0.76046813129699997</v>
      </c>
      <c r="AL174" s="47">
        <v>1.0749925772000001E-2</v>
      </c>
      <c r="AM174" s="47">
        <v>8.7697943936E-2</v>
      </c>
      <c r="AN174" s="47">
        <v>0.66202026158799998</v>
      </c>
      <c r="AO174" s="47" t="s">
        <v>4103</v>
      </c>
      <c r="AP174" s="47">
        <v>2.4652515369999999E-3</v>
      </c>
      <c r="AQ174" s="47">
        <v>0.200944819646</v>
      </c>
      <c r="AR174" s="47" t="s">
        <v>4103</v>
      </c>
      <c r="AS174" s="47">
        <v>3.4480074499999998E-4</v>
      </c>
      <c r="AT174" s="47">
        <v>5.4679672059999998E-3</v>
      </c>
      <c r="AU174" s="47">
        <v>1.3835665854E-2</v>
      </c>
      <c r="AV174" s="47">
        <v>2.5181184139999998E-3</v>
      </c>
      <c r="AW174" s="47" t="s">
        <v>4103</v>
      </c>
      <c r="AX174" s="47" t="s">
        <v>4103</v>
      </c>
      <c r="AY174" s="47" t="s">
        <v>4103</v>
      </c>
      <c r="AZ174" s="47">
        <v>1.1317547440999999E-2</v>
      </c>
      <c r="BA174" s="47">
        <v>0.81801438625800005</v>
      </c>
      <c r="BB174" s="47">
        <v>4.2681169971000001E-2</v>
      </c>
      <c r="BC174" s="47">
        <v>1.6034440399999999E-3</v>
      </c>
      <c r="BD174" s="47">
        <v>4.3730694193999997E-2</v>
      </c>
      <c r="BE174" s="47">
        <v>0.48829056299399998</v>
      </c>
      <c r="BF174" s="47">
        <v>1.3715335749E-2</v>
      </c>
      <c r="BG174" s="47">
        <v>0.22799317930999999</v>
      </c>
      <c r="BH174" s="47" t="s">
        <v>4103</v>
      </c>
      <c r="BI174" s="47">
        <v>7.0522014519000004E-2</v>
      </c>
      <c r="BJ174" s="47">
        <v>3.1038760170300002</v>
      </c>
      <c r="BK174" s="47">
        <v>2.33906241136</v>
      </c>
      <c r="BL174" s="47">
        <v>0.93325911461099997</v>
      </c>
      <c r="BM174" s="47">
        <v>6.4344238674000007E-2</v>
      </c>
      <c r="BN174" s="47">
        <v>0.18617497934900001</v>
      </c>
      <c r="BO174" s="47">
        <v>0.264791986817</v>
      </c>
      <c r="BP174" s="47">
        <v>0.279137516744</v>
      </c>
      <c r="BQ174" s="47">
        <v>8.3939820063999998E-2</v>
      </c>
      <c r="BR174" s="47" t="s">
        <v>4103</v>
      </c>
      <c r="BS174" s="47">
        <v>0.52741475510199998</v>
      </c>
      <c r="BT174" s="47">
        <v>0.76481360566599998</v>
      </c>
      <c r="BU174" s="47">
        <v>0.53938408386699999</v>
      </c>
      <c r="BV174" s="47">
        <v>0.225429521799</v>
      </c>
      <c r="BW174" s="47" t="s">
        <v>4103</v>
      </c>
    </row>
    <row r="175" spans="1:75" x14ac:dyDescent="0.3">
      <c r="A175" s="43" t="s">
        <v>3472</v>
      </c>
      <c r="B175" s="44" t="s">
        <v>4317</v>
      </c>
      <c r="C175" s="45">
        <f t="shared" si="4"/>
        <v>7.457535652592745E-3</v>
      </c>
      <c r="D175" s="28">
        <v>5</v>
      </c>
      <c r="E175" s="46">
        <v>39032</v>
      </c>
      <c r="F175" s="47">
        <v>291.08253159200001</v>
      </c>
      <c r="G175" s="47">
        <v>32.140294742400002</v>
      </c>
      <c r="H175" s="48">
        <f t="shared" si="5"/>
        <v>8.2343448304980529E-4</v>
      </c>
      <c r="I175" s="47"/>
      <c r="J175" s="47">
        <v>0.79671582365000004</v>
      </c>
      <c r="K175" s="47">
        <v>4.1217808005499998</v>
      </c>
      <c r="L175" s="47">
        <v>8.4283454170900001</v>
      </c>
      <c r="M175" s="47">
        <v>12.1466868953</v>
      </c>
      <c r="N175" s="47">
        <v>4.4805982628700001</v>
      </c>
      <c r="O175" s="47">
        <v>7.6660886324200002</v>
      </c>
      <c r="P175" s="47">
        <v>1.10695299316</v>
      </c>
      <c r="Q175" s="47">
        <v>5.5398128126300001</v>
      </c>
      <c r="R175" s="47">
        <v>5.1378920099899998</v>
      </c>
      <c r="S175" s="47">
        <v>2.8586145381199999</v>
      </c>
      <c r="T175" s="47">
        <v>1.9572589359300001</v>
      </c>
      <c r="U175" s="47">
        <v>0.32201853594199997</v>
      </c>
      <c r="V175" s="47">
        <v>9.9780606196899999</v>
      </c>
      <c r="W175" s="47">
        <v>1.1418657505500001</v>
      </c>
      <c r="X175" s="47">
        <v>4.8073954164500003</v>
      </c>
      <c r="Y175" s="47">
        <v>0.83181349043200004</v>
      </c>
      <c r="Z175" s="47">
        <v>0.85488025176799998</v>
      </c>
      <c r="AA175" s="47">
        <v>2.46328321362</v>
      </c>
      <c r="AB175" s="47">
        <v>0.657418460629</v>
      </c>
      <c r="AC175" s="47">
        <v>0.34595182466500002</v>
      </c>
      <c r="AD175" s="47">
        <v>0.266393484831</v>
      </c>
      <c r="AE175" s="47">
        <v>1.95939820194</v>
      </c>
      <c r="AF175" s="47">
        <v>0.22538420343400001</v>
      </c>
      <c r="AG175" s="47">
        <v>0.39227643310999999</v>
      </c>
      <c r="AH175" s="47">
        <v>0.17630548003300001</v>
      </c>
      <c r="AI175" s="47">
        <v>0.66308982467699995</v>
      </c>
      <c r="AJ175" s="47">
        <v>2.60445589361</v>
      </c>
      <c r="AK175" s="47">
        <v>1.6467193946900001</v>
      </c>
      <c r="AL175" s="47">
        <v>9.8316129349999993E-3</v>
      </c>
      <c r="AM175" s="47">
        <v>0.48064536576400002</v>
      </c>
      <c r="AN175" s="47">
        <v>1.156242416</v>
      </c>
      <c r="AO175" s="47" t="s">
        <v>4103</v>
      </c>
      <c r="AP175" s="47">
        <v>1.5484834567E-2</v>
      </c>
      <c r="AQ175" s="47">
        <v>0.78138642472700004</v>
      </c>
      <c r="AR175" s="47" t="s">
        <v>4103</v>
      </c>
      <c r="AS175" s="47">
        <v>0.16086523961999999</v>
      </c>
      <c r="AT175" s="47">
        <v>0.92403202037099996</v>
      </c>
      <c r="AU175" s="47">
        <v>0.249102927148</v>
      </c>
      <c r="AV175" s="47">
        <v>5.2002565085999999E-2</v>
      </c>
      <c r="AW175" s="47" t="s">
        <v>4103</v>
      </c>
      <c r="AX175" s="47" t="s">
        <v>4103</v>
      </c>
      <c r="AY175" s="47" t="s">
        <v>4103</v>
      </c>
      <c r="AZ175" s="47">
        <v>0.19710036206199999</v>
      </c>
      <c r="BA175" s="47">
        <v>8.4379853122000004</v>
      </c>
      <c r="BB175" s="47">
        <v>1.8079559858500001</v>
      </c>
      <c r="BC175" s="47">
        <v>1.1038776566999999E-2</v>
      </c>
      <c r="BD175" s="47">
        <v>0.28975864068500001</v>
      </c>
      <c r="BE175" s="47">
        <v>3.2672757093000002</v>
      </c>
      <c r="BF175" s="47">
        <v>0.47337420675800002</v>
      </c>
      <c r="BG175" s="47">
        <v>2.58858199304</v>
      </c>
      <c r="BH175" s="47" t="s">
        <v>4103</v>
      </c>
      <c r="BI175" s="47">
        <v>0.13417458521600001</v>
      </c>
      <c r="BJ175" s="47">
        <v>36.209647784799998</v>
      </c>
      <c r="BK175" s="47">
        <v>27.0360746729</v>
      </c>
      <c r="BL175" s="47">
        <v>10.6747973858</v>
      </c>
      <c r="BM175" s="47">
        <v>1.2024405685999999</v>
      </c>
      <c r="BN175" s="47">
        <v>2.9698685678999999</v>
      </c>
      <c r="BO175" s="47">
        <v>2.2079417023899999</v>
      </c>
      <c r="BP175" s="47">
        <v>3.18606424103</v>
      </c>
      <c r="BQ175" s="47">
        <v>1.5612093605499999</v>
      </c>
      <c r="BR175" s="47" t="s">
        <v>4103</v>
      </c>
      <c r="BS175" s="47">
        <v>5.2337528466399998</v>
      </c>
      <c r="BT175" s="47">
        <v>9.1735731118999997</v>
      </c>
      <c r="BU175" s="47">
        <v>2.79070294952</v>
      </c>
      <c r="BV175" s="47">
        <v>5.1028703667300004</v>
      </c>
      <c r="BW175" s="47">
        <v>1.27999979565</v>
      </c>
    </row>
    <row r="176" spans="1:75" x14ac:dyDescent="0.3">
      <c r="A176" s="43" t="s">
        <v>3475</v>
      </c>
      <c r="B176" s="44" t="s">
        <v>4318</v>
      </c>
      <c r="C176" s="45">
        <f t="shared" si="4"/>
        <v>1.5026761222157771E-2</v>
      </c>
      <c r="D176" s="28">
        <v>2</v>
      </c>
      <c r="E176" s="46">
        <v>44824</v>
      </c>
      <c r="F176" s="47">
        <v>673.55954502199995</v>
      </c>
      <c r="G176" s="47">
        <v>471.87655469499998</v>
      </c>
      <c r="H176" s="48">
        <f t="shared" si="5"/>
        <v>1.0527319174883989E-2</v>
      </c>
      <c r="I176" s="47"/>
      <c r="J176" s="47">
        <v>1.53940769305</v>
      </c>
      <c r="K176" s="47">
        <v>4.5211160254899996</v>
      </c>
      <c r="L176" s="47">
        <v>346.20451215200001</v>
      </c>
      <c r="M176" s="47">
        <v>103.57544183100001</v>
      </c>
      <c r="N176" s="47">
        <v>74.425973778499994</v>
      </c>
      <c r="O176" s="47">
        <v>29.1494680522</v>
      </c>
      <c r="P176" s="47">
        <v>9.2914998479899999</v>
      </c>
      <c r="Q176" s="47">
        <v>6.7445771457000001</v>
      </c>
      <c r="R176" s="47">
        <v>10.484906902700001</v>
      </c>
      <c r="S176" s="47">
        <v>9.0858098518800006</v>
      </c>
      <c r="T176" s="47">
        <v>0.97860010456000002</v>
      </c>
      <c r="U176" s="47">
        <v>0.42049694628700002</v>
      </c>
      <c r="V176" s="47">
        <v>0.65213024407300002</v>
      </c>
      <c r="W176" s="47">
        <v>3.1138747045000002E-2</v>
      </c>
      <c r="X176" s="47">
        <v>0.45947887691900002</v>
      </c>
      <c r="Y176" s="47">
        <v>0.10690161440900001</v>
      </c>
      <c r="Z176" s="47">
        <v>0.107021780463</v>
      </c>
      <c r="AA176" s="47">
        <v>0.15668308227399999</v>
      </c>
      <c r="AB176" s="47">
        <v>8.8872399773000002E-2</v>
      </c>
      <c r="AC176" s="47">
        <v>6.0230751980000002E-3</v>
      </c>
      <c r="AD176" s="47">
        <v>2.0215236479999999E-3</v>
      </c>
      <c r="AE176" s="47">
        <v>2.3639384124000001E-2</v>
      </c>
      <c r="AF176" s="47">
        <v>7.5230242700000003E-3</v>
      </c>
      <c r="AG176" s="47">
        <v>1.0167122076E-2</v>
      </c>
      <c r="AH176" s="47">
        <v>5.0535056204999998E-2</v>
      </c>
      <c r="AI176" s="47">
        <v>6.1603434588000001E-2</v>
      </c>
      <c r="AJ176" s="47">
        <v>4.2516090527700001</v>
      </c>
      <c r="AK176" s="47">
        <v>2.9310417989999999</v>
      </c>
      <c r="AL176" s="47">
        <v>6.0053944042999997E-2</v>
      </c>
      <c r="AM176" s="47">
        <v>0.48109380581400002</v>
      </c>
      <c r="AN176" s="47">
        <v>2.38989404915</v>
      </c>
      <c r="AO176" s="47" t="s">
        <v>4103</v>
      </c>
      <c r="AP176" s="47">
        <v>0.15411408221600001</v>
      </c>
      <c r="AQ176" s="47">
        <v>1.1550833057900001</v>
      </c>
      <c r="AR176" s="47" t="s">
        <v>4103</v>
      </c>
      <c r="AS176" s="47">
        <v>1.136986576E-2</v>
      </c>
      <c r="AT176" s="47">
        <v>2.3215261680000002E-3</v>
      </c>
      <c r="AU176" s="47">
        <v>3.4602982978999997E-2</v>
      </c>
      <c r="AV176" s="47">
        <v>1.4076524011E-2</v>
      </c>
      <c r="AW176" s="47" t="s">
        <v>4103</v>
      </c>
      <c r="AX176" s="47" t="s">
        <v>4103</v>
      </c>
      <c r="AY176" s="47" t="s">
        <v>4103</v>
      </c>
      <c r="AZ176" s="47">
        <v>2.0526458968E-2</v>
      </c>
      <c r="BA176" s="47">
        <v>1.84828964907</v>
      </c>
      <c r="BB176" s="47">
        <v>0.102567171916</v>
      </c>
      <c r="BC176" s="47">
        <v>7.3611957899999999E-4</v>
      </c>
      <c r="BD176" s="47">
        <v>0.10157266338</v>
      </c>
      <c r="BE176" s="47">
        <v>0.83274467281700004</v>
      </c>
      <c r="BF176" s="47">
        <v>5.2537420686000001E-2</v>
      </c>
      <c r="BG176" s="47">
        <v>0.75813160069600005</v>
      </c>
      <c r="BH176" s="47" t="s">
        <v>4103</v>
      </c>
      <c r="BI176" s="47">
        <v>6.1382281732999998E-2</v>
      </c>
      <c r="BJ176" s="47">
        <v>43.279087923399999</v>
      </c>
      <c r="BK176" s="47">
        <v>27.3527105812</v>
      </c>
      <c r="BL176" s="47">
        <v>4.3607629146300004</v>
      </c>
      <c r="BM176" s="47">
        <v>1.3314919622400001</v>
      </c>
      <c r="BN176" s="47">
        <v>5.4582119593799998</v>
      </c>
      <c r="BO176" s="47">
        <v>3.1359939902299998</v>
      </c>
      <c r="BP176" s="47">
        <v>5.01707232533</v>
      </c>
      <c r="BQ176" s="47">
        <v>1.6381630250699999</v>
      </c>
      <c r="BR176" s="47" t="s">
        <v>4103</v>
      </c>
      <c r="BS176" s="47">
        <v>6.4110144043600004</v>
      </c>
      <c r="BT176" s="47">
        <v>15.9263773421</v>
      </c>
      <c r="BU176" s="47">
        <v>9.0237061876600002</v>
      </c>
      <c r="BV176" s="47">
        <v>2.6796714551199998</v>
      </c>
      <c r="BW176" s="47">
        <v>4.2229996993499999</v>
      </c>
    </row>
    <row r="177" spans="1:75" ht="20.399999999999999" x14ac:dyDescent="0.3">
      <c r="A177" s="43" t="s">
        <v>3522</v>
      </c>
      <c r="B177" s="44" t="s">
        <v>4319</v>
      </c>
      <c r="C177" s="45">
        <f t="shared" si="4"/>
        <v>1.6507643294091951E-3</v>
      </c>
      <c r="D177" s="28">
        <v>4</v>
      </c>
      <c r="E177" s="46">
        <v>9157</v>
      </c>
      <c r="F177" s="47">
        <v>15.116048964399999</v>
      </c>
      <c r="G177" s="47">
        <v>6.0862900167899996</v>
      </c>
      <c r="H177" s="48">
        <f t="shared" si="5"/>
        <v>6.6465982491973349E-4</v>
      </c>
      <c r="I177" s="47"/>
      <c r="J177" s="47">
        <v>8.9477399107000005E-2</v>
      </c>
      <c r="K177" s="47">
        <v>0.142919311583</v>
      </c>
      <c r="L177" s="47">
        <v>3.73310877658</v>
      </c>
      <c r="M177" s="47">
        <v>1.69877721463</v>
      </c>
      <c r="N177" s="47">
        <v>0.69329497140499996</v>
      </c>
      <c r="O177" s="47">
        <v>1.0054822432199999</v>
      </c>
      <c r="P177" s="47">
        <v>0.26096491344400002</v>
      </c>
      <c r="Q177" s="47">
        <v>0.16104240145199999</v>
      </c>
      <c r="R177" s="47">
        <v>0.87067269912300005</v>
      </c>
      <c r="S177" s="47">
        <v>0.519645534834</v>
      </c>
      <c r="T177" s="47">
        <v>0.174378063187</v>
      </c>
      <c r="U177" s="47">
        <v>0.17664910110199999</v>
      </c>
      <c r="V177" s="47">
        <v>0.46125203072400001</v>
      </c>
      <c r="W177" s="47">
        <v>3.6036939767000002E-2</v>
      </c>
      <c r="X177" s="47">
        <v>0.28508344856700002</v>
      </c>
      <c r="Y177" s="47">
        <v>0.14336912445</v>
      </c>
      <c r="Z177" s="47">
        <v>6.8451350226000005E-2</v>
      </c>
      <c r="AA177" s="47">
        <v>3.3744251002999999E-2</v>
      </c>
      <c r="AB177" s="47">
        <v>3.9518722888999998E-2</v>
      </c>
      <c r="AC177" s="47">
        <v>9.4417136200000001E-3</v>
      </c>
      <c r="AD177" s="47">
        <v>1.3139999779999999E-3</v>
      </c>
      <c r="AE177" s="47">
        <v>2.5707065251E-2</v>
      </c>
      <c r="AF177" s="47">
        <v>7.7277852690000003E-3</v>
      </c>
      <c r="AG177" s="47">
        <v>1.599422327E-2</v>
      </c>
      <c r="AH177" s="47">
        <v>3.3262130590000001E-2</v>
      </c>
      <c r="AI177" s="47">
        <v>4.6684724412999999E-2</v>
      </c>
      <c r="AJ177" s="47">
        <v>0.65101161486600001</v>
      </c>
      <c r="AK177" s="47">
        <v>0.61348236040600002</v>
      </c>
      <c r="AL177" s="47">
        <v>7.5849558200000004E-4</v>
      </c>
      <c r="AM177" s="47">
        <v>0.14277101785099999</v>
      </c>
      <c r="AN177" s="47">
        <v>0.46995284697299999</v>
      </c>
      <c r="AO177" s="47" t="s">
        <v>4103</v>
      </c>
      <c r="AP177" s="47">
        <v>1.510639925E-3</v>
      </c>
      <c r="AQ177" s="47">
        <v>3.5747660060999997E-2</v>
      </c>
      <c r="AR177" s="47" t="s">
        <v>4103</v>
      </c>
      <c r="AS177" s="47">
        <v>2.7095447500000001E-4</v>
      </c>
      <c r="AT177" s="47">
        <v>3.8609665373999999E-2</v>
      </c>
      <c r="AU177" s="47">
        <v>2.4686301444999999E-2</v>
      </c>
      <c r="AV177" s="47">
        <v>2.011410748E-3</v>
      </c>
      <c r="AW177" s="47" t="s">
        <v>4103</v>
      </c>
      <c r="AX177" s="47" t="s">
        <v>4103</v>
      </c>
      <c r="AY177" s="47" t="s">
        <v>4103</v>
      </c>
      <c r="AZ177" s="47">
        <v>2.2674890696999999E-2</v>
      </c>
      <c r="BA177" s="47">
        <v>0.24496436949700001</v>
      </c>
      <c r="BB177" s="47">
        <v>6.7646509429999998E-3</v>
      </c>
      <c r="BC177" s="47">
        <v>8.5062614000000006E-5</v>
      </c>
      <c r="BD177" s="47">
        <v>9.9202400280000002E-3</v>
      </c>
      <c r="BE177" s="47">
        <v>9.4071851314000005E-2</v>
      </c>
      <c r="BF177" s="47">
        <v>5.9560618969999998E-3</v>
      </c>
      <c r="BG177" s="47">
        <v>0.128166502701</v>
      </c>
      <c r="BH177" s="47" t="s">
        <v>4103</v>
      </c>
      <c r="BI177" s="47">
        <v>1.3501938118E-2</v>
      </c>
      <c r="BJ177" s="47">
        <v>2.5227053955800001</v>
      </c>
      <c r="BK177" s="47">
        <v>1.9210407435500001</v>
      </c>
      <c r="BL177" s="47">
        <v>0.90167772732999996</v>
      </c>
      <c r="BM177" s="47">
        <v>2.7337356944999999E-2</v>
      </c>
      <c r="BN177" s="47">
        <v>0.25721062617000001</v>
      </c>
      <c r="BO177" s="47">
        <v>8.8860016883999998E-2</v>
      </c>
      <c r="BP177" s="47">
        <v>8.2882158171000003E-2</v>
      </c>
      <c r="BQ177" s="47">
        <v>0.14039699562999999</v>
      </c>
      <c r="BR177" s="47" t="s">
        <v>4103</v>
      </c>
      <c r="BS177" s="47">
        <v>0.42267586241600003</v>
      </c>
      <c r="BT177" s="47">
        <v>0.60166465203200004</v>
      </c>
      <c r="BU177" s="47">
        <v>0.26105182309300001</v>
      </c>
      <c r="BV177" s="47">
        <v>0.34061282893900002</v>
      </c>
      <c r="BW177" s="47" t="s">
        <v>4103</v>
      </c>
    </row>
    <row r="178" spans="1:75" ht="20.399999999999999" x14ac:dyDescent="0.3">
      <c r="A178" s="43" t="s">
        <v>3528</v>
      </c>
      <c r="B178" s="44" t="s">
        <v>4320</v>
      </c>
      <c r="C178" s="45">
        <f t="shared" si="4"/>
        <v>8.8485176375857587E-3</v>
      </c>
      <c r="D178" s="28">
        <v>1</v>
      </c>
      <c r="E178" s="46">
        <v>64716</v>
      </c>
      <c r="F178" s="47">
        <v>572.64066743399997</v>
      </c>
      <c r="G178" s="47">
        <v>146.649789406</v>
      </c>
      <c r="H178" s="48">
        <f t="shared" si="5"/>
        <v>2.2660515082205328E-3</v>
      </c>
      <c r="I178" s="47"/>
      <c r="J178" s="47">
        <v>0.99711236653500002</v>
      </c>
      <c r="K178" s="47">
        <v>3.3589050718900002</v>
      </c>
      <c r="L178" s="47">
        <v>75.426218585000001</v>
      </c>
      <c r="M178" s="47">
        <v>37.723617299200001</v>
      </c>
      <c r="N178" s="47">
        <v>19.933505582900001</v>
      </c>
      <c r="O178" s="47">
        <v>17.7901117163</v>
      </c>
      <c r="P178" s="47">
        <v>2.9174031594200001</v>
      </c>
      <c r="Q178" s="47">
        <v>26.226532923699999</v>
      </c>
      <c r="R178" s="47">
        <v>50.276835935199998</v>
      </c>
      <c r="S178" s="47">
        <v>32.294722484200001</v>
      </c>
      <c r="T178" s="47">
        <v>1.2478658383100001</v>
      </c>
      <c r="U178" s="47">
        <v>16.734247612699999</v>
      </c>
      <c r="V178" s="47">
        <v>27.817178045399999</v>
      </c>
      <c r="W178" s="47">
        <v>2.1651498185400002</v>
      </c>
      <c r="X178" s="47">
        <v>7.3966622163200002</v>
      </c>
      <c r="Y178" s="47">
        <v>1.1780436904</v>
      </c>
      <c r="Z178" s="47">
        <v>2.4834132319600002</v>
      </c>
      <c r="AA178" s="47">
        <v>3.20138316295</v>
      </c>
      <c r="AB178" s="47">
        <v>0.53382213100599996</v>
      </c>
      <c r="AC178" s="47">
        <v>0.11511065919500001</v>
      </c>
      <c r="AD178" s="47">
        <v>0.21061247144600001</v>
      </c>
      <c r="AE178" s="47">
        <v>2.0712887018799999</v>
      </c>
      <c r="AF178" s="47">
        <v>0.40658336393</v>
      </c>
      <c r="AG178" s="47">
        <v>2.5178972172999998</v>
      </c>
      <c r="AH178" s="47">
        <v>1.2435064236</v>
      </c>
      <c r="AI178" s="47">
        <v>11.6903671732</v>
      </c>
      <c r="AJ178" s="47">
        <v>9.9778269909400006</v>
      </c>
      <c r="AK178" s="47">
        <v>4.6675746310899999</v>
      </c>
      <c r="AL178" s="47">
        <v>8.6750648029999995E-3</v>
      </c>
      <c r="AM178" s="47">
        <v>1.29003242855</v>
      </c>
      <c r="AN178" s="47">
        <v>3.3688671377400001</v>
      </c>
      <c r="AO178" s="47" t="s">
        <v>4103</v>
      </c>
      <c r="AP178" s="47">
        <v>0.123563234976</v>
      </c>
      <c r="AQ178" s="47">
        <v>5.1599778368000004</v>
      </c>
      <c r="AR178" s="47" t="s">
        <v>4103</v>
      </c>
      <c r="AS178" s="47">
        <v>2.6711288066999999E-2</v>
      </c>
      <c r="AT178" s="47">
        <v>1.9140013490700001</v>
      </c>
      <c r="AU178" s="47">
        <v>4.1863737026500001</v>
      </c>
      <c r="AV178" s="47">
        <v>0.922158729289</v>
      </c>
      <c r="AW178" s="47" t="s">
        <v>4103</v>
      </c>
      <c r="AX178" s="47" t="s">
        <v>4103</v>
      </c>
      <c r="AY178" s="47" t="s">
        <v>4103</v>
      </c>
      <c r="AZ178" s="47">
        <v>3.2642149733600001</v>
      </c>
      <c r="BA178" s="47">
        <v>1.9816909577299999</v>
      </c>
      <c r="BB178" s="47">
        <v>8.6810136883999994E-2</v>
      </c>
      <c r="BC178" s="47">
        <v>6.1731419799999996E-4</v>
      </c>
      <c r="BD178" s="47">
        <v>0.310746269337</v>
      </c>
      <c r="BE178" s="47">
        <v>0.64871558990400002</v>
      </c>
      <c r="BF178" s="47">
        <v>0.110847077081</v>
      </c>
      <c r="BG178" s="47">
        <v>0.82395457032999997</v>
      </c>
      <c r="BH178" s="47" t="s">
        <v>4103</v>
      </c>
      <c r="BI178" s="47">
        <v>0.17788202962300001</v>
      </c>
      <c r="BJ178" s="47">
        <v>19.542382460399999</v>
      </c>
      <c r="BK178" s="47">
        <v>13.180344827900001</v>
      </c>
      <c r="BL178" s="47">
        <v>1.8456108315999999</v>
      </c>
      <c r="BM178" s="47">
        <v>0.28705498219199999</v>
      </c>
      <c r="BN178" s="47">
        <v>5.4647702571299996</v>
      </c>
      <c r="BO178" s="47">
        <v>0.29410547742400001</v>
      </c>
      <c r="BP178" s="47">
        <v>0.26960975702899997</v>
      </c>
      <c r="BQ178" s="47">
        <v>0.32077729671799998</v>
      </c>
      <c r="BR178" s="47" t="s">
        <v>4103</v>
      </c>
      <c r="BS178" s="47">
        <v>4.69841622581</v>
      </c>
      <c r="BT178" s="47">
        <v>6.3620376325099999</v>
      </c>
      <c r="BU178" s="47">
        <v>5.49973663889</v>
      </c>
      <c r="BV178" s="47">
        <v>0.86230099361699997</v>
      </c>
      <c r="BW178" s="47" t="s">
        <v>4103</v>
      </c>
    </row>
    <row r="179" spans="1:75" ht="30.6" x14ac:dyDescent="0.3">
      <c r="A179" s="43" t="s">
        <v>4321</v>
      </c>
      <c r="B179" s="44" t="s">
        <v>4322</v>
      </c>
      <c r="C179" s="45">
        <f t="shared" si="4"/>
        <v>7.7636484757621091E-3</v>
      </c>
      <c r="D179" s="28">
        <v>5</v>
      </c>
      <c r="E179" s="46">
        <v>53470</v>
      </c>
      <c r="F179" s="47">
        <v>415.12228399899999</v>
      </c>
      <c r="G179" s="47">
        <v>51.740203112099998</v>
      </c>
      <c r="H179" s="48">
        <f t="shared" si="5"/>
        <v>9.6764920725827565E-4</v>
      </c>
      <c r="I179" s="47"/>
      <c r="J179" s="47">
        <v>0.88417448234600005</v>
      </c>
      <c r="K179" s="47">
        <v>5.60142483031</v>
      </c>
      <c r="L179" s="47">
        <v>19.081988648300001</v>
      </c>
      <c r="M179" s="47">
        <v>17.1950381722</v>
      </c>
      <c r="N179" s="47">
        <v>7.2985104638499996</v>
      </c>
      <c r="O179" s="47">
        <v>9.8965277083299998</v>
      </c>
      <c r="P179" s="47">
        <v>1.6033723439300001</v>
      </c>
      <c r="Q179" s="47">
        <v>7.3742046349899999</v>
      </c>
      <c r="R179" s="47">
        <v>6.9283416211100004</v>
      </c>
      <c r="S179" s="47">
        <v>3.9941040962900001</v>
      </c>
      <c r="T179" s="47">
        <v>2.4905003624000002</v>
      </c>
      <c r="U179" s="47">
        <v>0.44373716242599998</v>
      </c>
      <c r="V179" s="47">
        <v>15.062264325299999</v>
      </c>
      <c r="W179" s="47">
        <v>1.5764391896700001</v>
      </c>
      <c r="X179" s="47">
        <v>7.0650041565099997</v>
      </c>
      <c r="Y179" s="47">
        <v>1.1993448272</v>
      </c>
      <c r="Z179" s="47">
        <v>1.3397050508599999</v>
      </c>
      <c r="AA179" s="47">
        <v>3.56539880943</v>
      </c>
      <c r="AB179" s="47">
        <v>0.96055546902</v>
      </c>
      <c r="AC179" s="47">
        <v>0.408139174938</v>
      </c>
      <c r="AD179" s="47">
        <v>0.482920573711</v>
      </c>
      <c r="AE179" s="47">
        <v>3.2329971447000001</v>
      </c>
      <c r="AF179" s="47">
        <v>0.35300891876200002</v>
      </c>
      <c r="AG179" s="47">
        <v>0.586601176143</v>
      </c>
      <c r="AH179" s="47">
        <v>0.22806530869</v>
      </c>
      <c r="AI179" s="47">
        <v>1.1290886821699999</v>
      </c>
      <c r="AJ179" s="47">
        <v>4.0706938594200004</v>
      </c>
      <c r="AK179" s="47">
        <v>2.3956974654200001</v>
      </c>
      <c r="AL179" s="47">
        <v>1.6909722604000001E-2</v>
      </c>
      <c r="AM179" s="47">
        <v>0.69855876272600004</v>
      </c>
      <c r="AN179" s="47">
        <v>1.6802289800900001</v>
      </c>
      <c r="AO179" s="47" t="s">
        <v>4103</v>
      </c>
      <c r="AP179" s="47">
        <v>3.0183361887999999E-2</v>
      </c>
      <c r="AQ179" s="47">
        <v>1.44060829064</v>
      </c>
      <c r="AR179" s="47" t="s">
        <v>4103</v>
      </c>
      <c r="AS179" s="47">
        <v>0.204204741478</v>
      </c>
      <c r="AT179" s="47">
        <v>1.5828945401900001</v>
      </c>
      <c r="AU179" s="47">
        <v>0.41383362558499998</v>
      </c>
      <c r="AV179" s="47">
        <v>8.4233270912999994E-2</v>
      </c>
      <c r="AW179" s="47" t="s">
        <v>4103</v>
      </c>
      <c r="AX179" s="47" t="s">
        <v>4103</v>
      </c>
      <c r="AY179" s="47" t="s">
        <v>4103</v>
      </c>
      <c r="AZ179" s="47">
        <v>0.32960035467100002</v>
      </c>
      <c r="BA179" s="47">
        <v>12.470228772700001</v>
      </c>
      <c r="BB179" s="47">
        <v>2.6323118698200001</v>
      </c>
      <c r="BC179" s="47">
        <v>1.2564944114E-2</v>
      </c>
      <c r="BD179" s="47">
        <v>0.38742432943900001</v>
      </c>
      <c r="BE179" s="47">
        <v>4.7172953203899999</v>
      </c>
      <c r="BF179" s="47">
        <v>0.64921332814199995</v>
      </c>
      <c r="BG179" s="47">
        <v>4.0714189808299999</v>
      </c>
      <c r="BH179" s="47" t="s">
        <v>4103</v>
      </c>
      <c r="BI179" s="47">
        <v>0.228151248828</v>
      </c>
      <c r="BJ179" s="47">
        <v>46.275239890599998</v>
      </c>
      <c r="BK179" s="47">
        <v>38.485062224499998</v>
      </c>
      <c r="BL179" s="47">
        <v>17.8397898901</v>
      </c>
      <c r="BM179" s="47">
        <v>1.2819452260599999</v>
      </c>
      <c r="BN179" s="47">
        <v>3.95891781613</v>
      </c>
      <c r="BO179" s="47">
        <v>3.00775342198</v>
      </c>
      <c r="BP179" s="47">
        <v>3.4542129148699998</v>
      </c>
      <c r="BQ179" s="47">
        <v>1.97637662099</v>
      </c>
      <c r="BR179" s="47">
        <v>3.8000014961E-2</v>
      </c>
      <c r="BS179" s="47">
        <v>6.9280663194200001</v>
      </c>
      <c r="BT179" s="47">
        <v>7.79017766606</v>
      </c>
      <c r="BU179" s="47">
        <v>3.7345607004199999</v>
      </c>
      <c r="BV179" s="47">
        <v>4.0556169656499996</v>
      </c>
      <c r="BW179" s="47" t="s">
        <v>4103</v>
      </c>
    </row>
    <row r="180" spans="1:75" ht="30.6" x14ac:dyDescent="0.3">
      <c r="A180" s="43" t="s">
        <v>4323</v>
      </c>
      <c r="B180" s="44" t="s">
        <v>4324</v>
      </c>
      <c r="C180" s="45">
        <f t="shared" si="4"/>
        <v>8.2347949411388111E-3</v>
      </c>
      <c r="D180" s="28">
        <v>1</v>
      </c>
      <c r="E180" s="46">
        <v>321774</v>
      </c>
      <c r="F180" s="47">
        <v>2649.7429073899998</v>
      </c>
      <c r="G180" s="47">
        <v>780.72569038200004</v>
      </c>
      <c r="H180" s="48">
        <f t="shared" si="5"/>
        <v>2.4263168881948202E-3</v>
      </c>
      <c r="I180" s="47"/>
      <c r="J180" s="47">
        <v>3.25910363756</v>
      </c>
      <c r="K180" s="47">
        <v>39.4143174218</v>
      </c>
      <c r="L180" s="47">
        <v>479.22270106600001</v>
      </c>
      <c r="M180" s="47">
        <v>131.953679876</v>
      </c>
      <c r="N180" s="47">
        <v>87.837945078299995</v>
      </c>
      <c r="O180" s="47">
        <v>44.115734797899997</v>
      </c>
      <c r="P180" s="47">
        <v>31.866013757800001</v>
      </c>
      <c r="Q180" s="47">
        <v>95.009874622599995</v>
      </c>
      <c r="R180" s="47">
        <v>232.64140170100001</v>
      </c>
      <c r="S180" s="47">
        <v>181.735409608</v>
      </c>
      <c r="T180" s="47">
        <v>4.0318470582900003</v>
      </c>
      <c r="U180" s="47">
        <v>46.874145034599998</v>
      </c>
      <c r="V180" s="47">
        <v>112.03645261200001</v>
      </c>
      <c r="W180" s="47">
        <v>3.1180729550700002</v>
      </c>
      <c r="X180" s="47">
        <v>46.941814035900002</v>
      </c>
      <c r="Y180" s="47">
        <v>8.6382468405800008</v>
      </c>
      <c r="Z180" s="47">
        <v>17.582412409</v>
      </c>
      <c r="AA180" s="47">
        <v>14.668484708199999</v>
      </c>
      <c r="AB180" s="47">
        <v>6.0526700781400002</v>
      </c>
      <c r="AC180" s="47">
        <v>0.39850985622899998</v>
      </c>
      <c r="AD180" s="47">
        <v>0.27502020370699998</v>
      </c>
      <c r="AE180" s="47">
        <v>6.5592944704400002</v>
      </c>
      <c r="AF180" s="47">
        <v>1.29994452373</v>
      </c>
      <c r="AG180" s="47">
        <v>4.8758685790799996</v>
      </c>
      <c r="AH180" s="47">
        <v>3.9394791732600001</v>
      </c>
      <c r="AI180" s="47">
        <v>44.628448814599999</v>
      </c>
      <c r="AJ180" s="47">
        <v>75.426931849799999</v>
      </c>
      <c r="AK180" s="47">
        <v>59.823340486299998</v>
      </c>
      <c r="AL180" s="47">
        <v>8.6518912190000005E-2</v>
      </c>
      <c r="AM180" s="47">
        <v>20.083488593599998</v>
      </c>
      <c r="AN180" s="47">
        <v>39.653332980499997</v>
      </c>
      <c r="AO180" s="47" t="s">
        <v>4103</v>
      </c>
      <c r="AP180" s="47">
        <v>0.33983509135000001</v>
      </c>
      <c r="AQ180" s="47">
        <v>15.1498676874</v>
      </c>
      <c r="AR180" s="47" t="s">
        <v>4103</v>
      </c>
      <c r="AS180" s="47">
        <v>0.113888584695</v>
      </c>
      <c r="AT180" s="47">
        <v>4.6079818776200003</v>
      </c>
      <c r="AU180" s="47">
        <v>12.5981094657</v>
      </c>
      <c r="AV180" s="47">
        <v>2.4734021413999998</v>
      </c>
      <c r="AW180" s="47" t="s">
        <v>4103</v>
      </c>
      <c r="AX180" s="47" t="s">
        <v>4103</v>
      </c>
      <c r="AY180" s="47" t="s">
        <v>4103</v>
      </c>
      <c r="AZ180" s="47">
        <v>10.124707324299999</v>
      </c>
      <c r="BA180" s="47">
        <v>11.008419995700001</v>
      </c>
      <c r="BB180" s="47">
        <v>0.47433929484699999</v>
      </c>
      <c r="BC180" s="47">
        <v>6.8125927499999997E-3</v>
      </c>
      <c r="BD180" s="47">
        <v>1.2258768368699999</v>
      </c>
      <c r="BE180" s="47">
        <v>3.6985994876800001</v>
      </c>
      <c r="BF180" s="47">
        <v>1.0792637066599999</v>
      </c>
      <c r="BG180" s="47">
        <v>4.5235280768599999</v>
      </c>
      <c r="BH180" s="47" t="s">
        <v>4103</v>
      </c>
      <c r="BI180" s="47">
        <v>1.6683987487900001</v>
      </c>
      <c r="BJ180" s="47">
        <v>164.801080568</v>
      </c>
      <c r="BK180" s="47">
        <v>101.84050762</v>
      </c>
      <c r="BL180" s="47">
        <v>34.9076551757</v>
      </c>
      <c r="BM180" s="47">
        <v>3.8523640984699998</v>
      </c>
      <c r="BN180" s="47">
        <v>32.672250679100003</v>
      </c>
      <c r="BO180" s="47">
        <v>2.9375147271299999</v>
      </c>
      <c r="BP180" s="47">
        <v>3.6852733840999998</v>
      </c>
      <c r="BQ180" s="47">
        <v>3.6726536399900001</v>
      </c>
      <c r="BR180" s="47" t="s">
        <v>4103</v>
      </c>
      <c r="BS180" s="47">
        <v>20.112795915300001</v>
      </c>
      <c r="BT180" s="47">
        <v>62.960572948500001</v>
      </c>
      <c r="BU180" s="47">
        <v>45.985909701399997</v>
      </c>
      <c r="BV180" s="47">
        <v>16.935663243600001</v>
      </c>
      <c r="BW180" s="47">
        <v>3.9000003487000001E-2</v>
      </c>
    </row>
    <row r="181" spans="1:75" x14ac:dyDescent="0.3">
      <c r="A181" s="43" t="s">
        <v>3834</v>
      </c>
      <c r="B181" s="44" t="s">
        <v>4325</v>
      </c>
      <c r="C181" s="45">
        <f t="shared" si="4"/>
        <v>9.5370550634324008E-3</v>
      </c>
      <c r="D181" s="28">
        <v>2</v>
      </c>
      <c r="E181" s="46">
        <v>3432</v>
      </c>
      <c r="F181" s="47">
        <v>32.731172977699998</v>
      </c>
      <c r="G181" s="47">
        <v>9.20522792575</v>
      </c>
      <c r="H181" s="48">
        <f t="shared" si="5"/>
        <v>2.6821759690413751E-3</v>
      </c>
      <c r="I181" s="47"/>
      <c r="J181" s="47">
        <v>3.4341018541000003E-2</v>
      </c>
      <c r="K181" s="47">
        <v>0.43736347154100003</v>
      </c>
      <c r="L181" s="47">
        <v>4.1939741207100001</v>
      </c>
      <c r="M181" s="47">
        <v>2.7180011283500001</v>
      </c>
      <c r="N181" s="47">
        <v>1.70227513688</v>
      </c>
      <c r="O181" s="47">
        <v>1.0157259914700001</v>
      </c>
      <c r="P181" s="47">
        <v>0.318967663924</v>
      </c>
      <c r="Q181" s="47">
        <v>1.50258052269</v>
      </c>
      <c r="R181" s="47">
        <v>2.6616417454499999</v>
      </c>
      <c r="S181" s="47">
        <v>2.01479885977</v>
      </c>
      <c r="T181" s="47">
        <v>0.15234935184599999</v>
      </c>
      <c r="U181" s="47">
        <v>0.49449353383200001</v>
      </c>
      <c r="V181" s="47">
        <v>1.49450543471</v>
      </c>
      <c r="W181" s="47">
        <v>4.9308180807000002E-2</v>
      </c>
      <c r="X181" s="47">
        <v>0.21046586928700001</v>
      </c>
      <c r="Y181" s="47">
        <v>4.9067883069999998E-2</v>
      </c>
      <c r="Z181" s="47">
        <v>8.6439159291000003E-2</v>
      </c>
      <c r="AA181" s="47">
        <v>6.0182205932000001E-2</v>
      </c>
      <c r="AB181" s="47">
        <v>1.4776620993999999E-2</v>
      </c>
      <c r="AC181" s="47">
        <v>1.1345318619999999E-2</v>
      </c>
      <c r="AD181" s="47">
        <v>4.2498723050000001E-3</v>
      </c>
      <c r="AE181" s="47">
        <v>0.165223350499</v>
      </c>
      <c r="AF181" s="47">
        <v>1.5561994813E-2</v>
      </c>
      <c r="AG181" s="47">
        <v>0.14121399108999999</v>
      </c>
      <c r="AH181" s="47">
        <v>6.3593549496000004E-2</v>
      </c>
      <c r="AI181" s="47">
        <v>0.83354330778999997</v>
      </c>
      <c r="AJ181" s="47">
        <v>1.2361213154799999</v>
      </c>
      <c r="AK181" s="47">
        <v>0.81212395015799999</v>
      </c>
      <c r="AL181" s="47">
        <v>3.5391602199999998E-4</v>
      </c>
      <c r="AM181" s="47">
        <v>0.2461690976</v>
      </c>
      <c r="AN181" s="47">
        <v>0.56560093653499999</v>
      </c>
      <c r="AO181" s="47" t="s">
        <v>4103</v>
      </c>
      <c r="AP181" s="47">
        <v>3.113085816E-3</v>
      </c>
      <c r="AQ181" s="47">
        <v>0.42030625210700001</v>
      </c>
      <c r="AR181" s="47" t="s">
        <v>4103</v>
      </c>
      <c r="AS181" s="47">
        <v>5.7802739899999998E-4</v>
      </c>
      <c r="AT181" s="47">
        <v>0.20648685121900001</v>
      </c>
      <c r="AU181" s="47">
        <v>0.253275503244</v>
      </c>
      <c r="AV181" s="47">
        <v>3.9301286214000003E-2</v>
      </c>
      <c r="AW181" s="47" t="s">
        <v>4103</v>
      </c>
      <c r="AX181" s="47" t="s">
        <v>4103</v>
      </c>
      <c r="AY181" s="47" t="s">
        <v>4103</v>
      </c>
      <c r="AZ181" s="47">
        <v>0.21397421703</v>
      </c>
      <c r="BA181" s="47">
        <v>0.220075615787</v>
      </c>
      <c r="BB181" s="47">
        <v>8.2131032370000006E-3</v>
      </c>
      <c r="BC181" s="47">
        <v>6.2324500000000003E-5</v>
      </c>
      <c r="BD181" s="47">
        <v>2.9656933839000001E-2</v>
      </c>
      <c r="BE181" s="47">
        <v>8.8321302012999994E-2</v>
      </c>
      <c r="BF181" s="47">
        <v>1.1021071105E-2</v>
      </c>
      <c r="BG181" s="47">
        <v>8.2800881091999998E-2</v>
      </c>
      <c r="BH181" s="47" t="s">
        <v>4103</v>
      </c>
      <c r="BI181" s="47">
        <v>8.9770126770000007E-3</v>
      </c>
      <c r="BJ181" s="47">
        <v>2.5084344128599998</v>
      </c>
      <c r="BK181" s="47">
        <v>1.6646979660000001</v>
      </c>
      <c r="BL181" s="47">
        <v>0.59810310662999999</v>
      </c>
      <c r="BM181" s="47">
        <v>2.4670215919E-2</v>
      </c>
      <c r="BN181" s="47">
        <v>4.2264841233999997E-2</v>
      </c>
      <c r="BO181" s="47">
        <v>4.6620246361999997E-2</v>
      </c>
      <c r="BP181" s="47">
        <v>8.0315149547999995E-2</v>
      </c>
      <c r="BQ181" s="47">
        <v>8.9545301581999998E-2</v>
      </c>
      <c r="BR181" s="47" t="s">
        <v>4103</v>
      </c>
      <c r="BS181" s="47">
        <v>0.78317910472600005</v>
      </c>
      <c r="BT181" s="47">
        <v>0.84373644685799998</v>
      </c>
      <c r="BU181" s="47">
        <v>0.58262004707199999</v>
      </c>
      <c r="BV181" s="47">
        <v>0.26111639978599999</v>
      </c>
      <c r="BW181" s="47" t="s">
        <v>4103</v>
      </c>
    </row>
    <row r="182" spans="1:75" x14ac:dyDescent="0.3">
      <c r="A182" s="43" t="s">
        <v>3837</v>
      </c>
      <c r="B182" s="44" t="s">
        <v>4326</v>
      </c>
      <c r="C182" s="45">
        <f t="shared" si="4"/>
        <v>6.3495464007292677E-3</v>
      </c>
      <c r="D182" s="28">
        <v>1</v>
      </c>
      <c r="E182" s="46">
        <v>29893</v>
      </c>
      <c r="F182" s="47">
        <v>189.80699055700001</v>
      </c>
      <c r="G182" s="47">
        <v>99.705174095000004</v>
      </c>
      <c r="H182" s="48">
        <f t="shared" si="5"/>
        <v>3.3354020705516343E-3</v>
      </c>
      <c r="I182" s="47"/>
      <c r="J182" s="47">
        <v>0.71143794729999998</v>
      </c>
      <c r="K182" s="47">
        <v>10.2219394633</v>
      </c>
      <c r="L182" s="47">
        <v>63.223141085899996</v>
      </c>
      <c r="M182" s="47">
        <v>16.641442053999999</v>
      </c>
      <c r="N182" s="47">
        <v>7.7586581915100004</v>
      </c>
      <c r="O182" s="47">
        <v>8.8827838624899993</v>
      </c>
      <c r="P182" s="47">
        <v>0.52444014246399995</v>
      </c>
      <c r="Q182" s="47">
        <v>8.3827734019100006</v>
      </c>
      <c r="R182" s="47">
        <v>3.5180652437900002</v>
      </c>
      <c r="S182" s="47">
        <v>2.1322724177399999</v>
      </c>
      <c r="T182" s="47">
        <v>1.0472621312599999</v>
      </c>
      <c r="U182" s="47">
        <v>0.338530694789</v>
      </c>
      <c r="V182" s="47">
        <v>10.597475973</v>
      </c>
      <c r="W182" s="47">
        <v>0.64022983233099995</v>
      </c>
      <c r="X182" s="47">
        <v>7.9359396346200004</v>
      </c>
      <c r="Y182" s="47">
        <v>3.80220337546</v>
      </c>
      <c r="Z182" s="47">
        <v>1.95768683147</v>
      </c>
      <c r="AA182" s="47">
        <v>0.43738672617699997</v>
      </c>
      <c r="AB182" s="47">
        <v>1.73866270152</v>
      </c>
      <c r="AC182" s="47">
        <v>2.1224375919000001E-2</v>
      </c>
      <c r="AD182" s="47">
        <v>5.1203772000000003E-5</v>
      </c>
      <c r="AE182" s="47">
        <v>5.8011482154000003E-2</v>
      </c>
      <c r="AF182" s="47">
        <v>4.0508144874999999E-2</v>
      </c>
      <c r="AG182" s="47">
        <v>0.13968096635300001</v>
      </c>
      <c r="AH182" s="47">
        <v>0.18961174423300001</v>
      </c>
      <c r="AI182" s="47">
        <v>1.57221858872</v>
      </c>
      <c r="AJ182" s="47">
        <v>5.57675057258</v>
      </c>
      <c r="AK182" s="47">
        <v>5.48634390533</v>
      </c>
      <c r="AL182" s="47">
        <v>0.12510158145600001</v>
      </c>
      <c r="AM182" s="47">
        <v>4.0673019273000002E-2</v>
      </c>
      <c r="AN182" s="47">
        <v>5.3205693046000002</v>
      </c>
      <c r="AO182" s="47" t="s">
        <v>4103</v>
      </c>
      <c r="AP182" s="47">
        <v>1.69434295E-4</v>
      </c>
      <c r="AQ182" s="47">
        <v>8.9295111321000001E-2</v>
      </c>
      <c r="AR182" s="47" t="s">
        <v>4103</v>
      </c>
      <c r="AS182" s="47">
        <v>9.4212163500000004E-4</v>
      </c>
      <c r="AT182" s="47">
        <v>3.1171052457000002E-2</v>
      </c>
      <c r="AU182" s="47">
        <v>0.211217547221</v>
      </c>
      <c r="AV182" s="47">
        <v>7.3136704753999998E-2</v>
      </c>
      <c r="AW182" s="47" t="s">
        <v>4103</v>
      </c>
      <c r="AX182" s="47" t="s">
        <v>4103</v>
      </c>
      <c r="AY182" s="47" t="s">
        <v>4103</v>
      </c>
      <c r="AZ182" s="47">
        <v>0.138080842467</v>
      </c>
      <c r="BA182" s="47">
        <v>3.8568386229199998</v>
      </c>
      <c r="BB182" s="47">
        <v>0.22747925748299999</v>
      </c>
      <c r="BC182" s="47">
        <v>1.6591529638000001E-2</v>
      </c>
      <c r="BD182" s="47">
        <v>0.17532410940199999</v>
      </c>
      <c r="BE182" s="47">
        <v>1.8837960404</v>
      </c>
      <c r="BF182" s="47">
        <v>2.0109112355999999E-2</v>
      </c>
      <c r="BG182" s="47">
        <v>1.53353857364</v>
      </c>
      <c r="BH182" s="47" t="s">
        <v>4103</v>
      </c>
      <c r="BI182" s="47">
        <v>0.204272155579</v>
      </c>
      <c r="BJ182" s="47">
        <v>13.1644841977</v>
      </c>
      <c r="BK182" s="47">
        <v>9.4794228013299993</v>
      </c>
      <c r="BL182" s="47">
        <v>3.0432965629800002</v>
      </c>
      <c r="BM182" s="47">
        <v>0.44546130199299999</v>
      </c>
      <c r="BN182" s="47">
        <v>0.67787535028699997</v>
      </c>
      <c r="BO182" s="47">
        <v>0.70252257556099995</v>
      </c>
      <c r="BP182" s="47">
        <v>1.4879283596999999</v>
      </c>
      <c r="BQ182" s="47">
        <v>0.52350082772999995</v>
      </c>
      <c r="BR182" s="47" t="s">
        <v>4103</v>
      </c>
      <c r="BS182" s="47">
        <v>2.5988378230800002</v>
      </c>
      <c r="BT182" s="47">
        <v>3.6850613963500001</v>
      </c>
      <c r="BU182" s="47">
        <v>2.79250804562</v>
      </c>
      <c r="BV182" s="47">
        <v>0.89255335072399999</v>
      </c>
      <c r="BW182" s="47" t="s">
        <v>4103</v>
      </c>
    </row>
    <row r="183" spans="1:75" x14ac:dyDescent="0.3">
      <c r="A183" s="43" t="s">
        <v>4327</v>
      </c>
      <c r="B183" s="44" t="s">
        <v>4328</v>
      </c>
      <c r="C183" s="45">
        <f t="shared" si="4"/>
        <v>4.7431566191320756E-3</v>
      </c>
      <c r="D183" s="28">
        <v>4</v>
      </c>
      <c r="E183" s="46">
        <v>265</v>
      </c>
      <c r="F183" s="47">
        <v>1.25693650407</v>
      </c>
      <c r="G183" s="47">
        <v>0.42020522099399998</v>
      </c>
      <c r="H183" s="48">
        <f t="shared" si="5"/>
        <v>1.5856800792226414E-3</v>
      </c>
      <c r="I183" s="47"/>
      <c r="J183" s="47">
        <v>1.1088717430999999E-2</v>
      </c>
      <c r="K183" s="47">
        <v>2.4082507768999999E-2</v>
      </c>
      <c r="L183" s="47">
        <v>0.203239345356</v>
      </c>
      <c r="M183" s="47">
        <v>0.14821389694000001</v>
      </c>
      <c r="N183" s="47">
        <v>6.1793220787000003E-2</v>
      </c>
      <c r="O183" s="47">
        <v>8.6420676153000003E-2</v>
      </c>
      <c r="P183" s="47">
        <v>1.4457133404000001E-2</v>
      </c>
      <c r="Q183" s="47">
        <v>1.9123620094999998E-2</v>
      </c>
      <c r="R183" s="47">
        <v>8.1322760985000006E-2</v>
      </c>
      <c r="S183" s="47">
        <v>5.2836975480999998E-2</v>
      </c>
      <c r="T183" s="47">
        <v>1.9709370114000001E-2</v>
      </c>
      <c r="U183" s="47">
        <v>8.7764153900000003E-3</v>
      </c>
      <c r="V183" s="47">
        <v>4.4121599185999998E-2</v>
      </c>
      <c r="W183" s="47">
        <v>7.2569204349999996E-3</v>
      </c>
      <c r="X183" s="47">
        <v>2.1456722322999999E-2</v>
      </c>
      <c r="Y183" s="47">
        <v>1.309534109E-2</v>
      </c>
      <c r="Z183" s="47">
        <v>2.3716020730000001E-3</v>
      </c>
      <c r="AA183" s="47">
        <v>2.8114010099999998E-3</v>
      </c>
      <c r="AB183" s="47">
        <v>3.1783781490000002E-3</v>
      </c>
      <c r="AC183" s="47">
        <v>1.9022860890000001E-3</v>
      </c>
      <c r="AD183" s="47">
        <v>2.3974186400000001E-4</v>
      </c>
      <c r="AE183" s="47">
        <v>2.9872463600000001E-3</v>
      </c>
      <c r="AF183" s="47">
        <v>8.2916490400000004E-4</v>
      </c>
      <c r="AG183" s="47">
        <v>3.809109486E-3</v>
      </c>
      <c r="AH183" s="47">
        <v>1.1772442530000001E-3</v>
      </c>
      <c r="AI183" s="47">
        <v>4.4631634730000003E-3</v>
      </c>
      <c r="AJ183" s="47">
        <v>5.2970236240000003E-2</v>
      </c>
      <c r="AK183" s="47">
        <v>4.5932937372999999E-2</v>
      </c>
      <c r="AL183" s="47">
        <v>6.7335998000000002E-5</v>
      </c>
      <c r="AM183" s="47">
        <v>1.0094009306999999E-2</v>
      </c>
      <c r="AN183" s="47">
        <v>3.5771592067999999E-2</v>
      </c>
      <c r="AO183" s="47" t="s">
        <v>4103</v>
      </c>
      <c r="AP183" s="47">
        <v>2.6136403999999999E-4</v>
      </c>
      <c r="AQ183" s="47">
        <v>6.741615714E-3</v>
      </c>
      <c r="AR183" s="47" t="s">
        <v>4103</v>
      </c>
      <c r="AS183" s="47">
        <v>3.4319112999999997E-5</v>
      </c>
      <c r="AT183" s="47">
        <v>5.9615254749999999E-3</v>
      </c>
      <c r="AU183" s="47">
        <v>1.6388850560000001E-3</v>
      </c>
      <c r="AV183" s="47">
        <v>1.6994230499999999E-4</v>
      </c>
      <c r="AW183" s="47" t="s">
        <v>4103</v>
      </c>
      <c r="AX183" s="47" t="s">
        <v>4103</v>
      </c>
      <c r="AY183" s="47" t="s">
        <v>4103</v>
      </c>
      <c r="AZ183" s="47">
        <v>1.468942751E-3</v>
      </c>
      <c r="BA183" s="47">
        <v>3.2512648834999998E-2</v>
      </c>
      <c r="BB183" s="47">
        <v>3.6492815309999999E-3</v>
      </c>
      <c r="BC183" s="47">
        <v>1.625579E-4</v>
      </c>
      <c r="BD183" s="47">
        <v>1.5555749659999999E-3</v>
      </c>
      <c r="BE183" s="47">
        <v>1.63173681E-2</v>
      </c>
      <c r="BF183" s="47">
        <v>1.2606625420000001E-3</v>
      </c>
      <c r="BG183" s="47">
        <v>9.5672037970000005E-3</v>
      </c>
      <c r="BH183" s="47" t="s">
        <v>4103</v>
      </c>
      <c r="BI183" s="47">
        <v>6.3239863000000003E-4</v>
      </c>
      <c r="BJ183" s="47">
        <v>0.102612288425</v>
      </c>
      <c r="BK183" s="47">
        <v>8.1671727116000001E-2</v>
      </c>
      <c r="BL183" s="47">
        <v>4.0298108165999998E-2</v>
      </c>
      <c r="BM183" s="47">
        <v>2.3686237459999999E-3</v>
      </c>
      <c r="BN183" s="47">
        <v>4.278641253E-3</v>
      </c>
      <c r="BO183" s="47">
        <v>2.466280964E-3</v>
      </c>
      <c r="BP183" s="47">
        <v>1.3881092167E-2</v>
      </c>
      <c r="BQ183" s="47">
        <v>4.1444453139999997E-3</v>
      </c>
      <c r="BR183" s="47" t="s">
        <v>4103</v>
      </c>
      <c r="BS183" s="47">
        <v>1.4234535503999999E-2</v>
      </c>
      <c r="BT183" s="47">
        <v>2.0940561308999999E-2</v>
      </c>
      <c r="BU183" s="47">
        <v>1.5307365075000001E-2</v>
      </c>
      <c r="BV183" s="47">
        <v>5.6331962350000004E-3</v>
      </c>
      <c r="BW183" s="47" t="s">
        <v>4103</v>
      </c>
    </row>
    <row r="184" spans="1:75" ht="30.6" x14ac:dyDescent="0.3">
      <c r="A184" s="43" t="s">
        <v>4329</v>
      </c>
      <c r="B184" s="44" t="s">
        <v>4330</v>
      </c>
      <c r="C184" s="45">
        <f t="shared" si="4"/>
        <v>5.5544357095602421E-3</v>
      </c>
      <c r="D184" s="28">
        <v>1</v>
      </c>
      <c r="E184" s="46">
        <v>31108</v>
      </c>
      <c r="F184" s="47">
        <v>172.78738605300001</v>
      </c>
      <c r="G184" s="47">
        <v>51.586332837699999</v>
      </c>
      <c r="H184" s="48">
        <f t="shared" si="5"/>
        <v>1.6582979567217435E-3</v>
      </c>
      <c r="I184" s="47"/>
      <c r="J184" s="47">
        <v>0.121425729154</v>
      </c>
      <c r="K184" s="47">
        <v>3.7933162899099999</v>
      </c>
      <c r="L184" s="47">
        <v>31.426500433499999</v>
      </c>
      <c r="M184" s="47">
        <v>13.184751233</v>
      </c>
      <c r="N184" s="47">
        <v>5.0276002507199999</v>
      </c>
      <c r="O184" s="47">
        <v>8.1571509823100001</v>
      </c>
      <c r="P184" s="47">
        <v>0.68061420301800002</v>
      </c>
      <c r="Q184" s="47">
        <v>2.3797249490899999</v>
      </c>
      <c r="R184" s="47">
        <v>6.8354167600800002</v>
      </c>
      <c r="S184" s="47">
        <v>5.3900032184100004</v>
      </c>
      <c r="T184" s="47">
        <v>0.39508495627500001</v>
      </c>
      <c r="U184" s="47">
        <v>1.05032858539</v>
      </c>
      <c r="V184" s="47">
        <v>6.9092556564900001</v>
      </c>
      <c r="W184" s="47">
        <v>0.467243393605</v>
      </c>
      <c r="X184" s="47">
        <v>2.8053389533400002</v>
      </c>
      <c r="Y184" s="47">
        <v>0.42891801856299999</v>
      </c>
      <c r="Z184" s="47">
        <v>0.69001990600200003</v>
      </c>
      <c r="AA184" s="47">
        <v>1.4032978729300001</v>
      </c>
      <c r="AB184" s="47">
        <v>0.28310315585099999</v>
      </c>
      <c r="AC184" s="47">
        <v>0.114308546875</v>
      </c>
      <c r="AD184" s="47">
        <v>0.124792105323</v>
      </c>
      <c r="AE184" s="47">
        <v>0.70201311915300002</v>
      </c>
      <c r="AF184" s="47">
        <v>3.0090906571000001E-2</v>
      </c>
      <c r="AG184" s="47">
        <v>0.31617448671300002</v>
      </c>
      <c r="AH184" s="47">
        <v>0.28272808659100002</v>
      </c>
      <c r="AI184" s="47">
        <v>2.0665660583099998</v>
      </c>
      <c r="AJ184" s="47">
        <v>3.5455264496700001</v>
      </c>
      <c r="AK184" s="47">
        <v>3.0149306504000002</v>
      </c>
      <c r="AL184" s="47">
        <v>2.032455078E-3</v>
      </c>
      <c r="AM184" s="47">
        <v>1.54082561913</v>
      </c>
      <c r="AN184" s="47">
        <v>1.4720725762</v>
      </c>
      <c r="AO184" s="47" t="s">
        <v>4103</v>
      </c>
      <c r="AP184" s="47">
        <v>3.8512608948000002E-2</v>
      </c>
      <c r="AQ184" s="47">
        <v>0.48759295101799999</v>
      </c>
      <c r="AR184" s="47" t="s">
        <v>4103</v>
      </c>
      <c r="AS184" s="47">
        <v>4.4902393030000001E-3</v>
      </c>
      <c r="AT184" s="47">
        <v>1.6995088532000002E-2</v>
      </c>
      <c r="AU184" s="47">
        <v>0.60185963119200003</v>
      </c>
      <c r="AV184" s="47">
        <v>0.213163514725</v>
      </c>
      <c r="AW184" s="47" t="s">
        <v>4103</v>
      </c>
      <c r="AX184" s="47" t="s">
        <v>4103</v>
      </c>
      <c r="AY184" s="47" t="s">
        <v>4103</v>
      </c>
      <c r="AZ184" s="47">
        <v>0.38869611646699997</v>
      </c>
      <c r="BA184" s="47">
        <v>2.1945997686299998</v>
      </c>
      <c r="BB184" s="47">
        <v>0.107567846675</v>
      </c>
      <c r="BC184" s="47">
        <v>2.2096876039999999E-3</v>
      </c>
      <c r="BD184" s="47">
        <v>0.152147838837</v>
      </c>
      <c r="BE184" s="47">
        <v>1.04011796643</v>
      </c>
      <c r="BF184" s="47">
        <v>1.9779875794999999E-2</v>
      </c>
      <c r="BG184" s="47">
        <v>0.87277655328199999</v>
      </c>
      <c r="BH184" s="47" t="s">
        <v>4103</v>
      </c>
      <c r="BI184" s="47">
        <v>1.8015921564E-2</v>
      </c>
      <c r="BJ184" s="47">
        <v>33.967498666899999</v>
      </c>
      <c r="BK184" s="47">
        <v>16.952628263400001</v>
      </c>
      <c r="BL184" s="47">
        <v>12.9761517144</v>
      </c>
      <c r="BM184" s="47">
        <v>9.3308146450000004E-2</v>
      </c>
      <c r="BN184" s="47">
        <v>1.0530931140299999</v>
      </c>
      <c r="BO184" s="47">
        <v>0.17605195116</v>
      </c>
      <c r="BP184" s="47">
        <v>0.52531636051099995</v>
      </c>
      <c r="BQ184" s="47">
        <v>0.240244662596</v>
      </c>
      <c r="BR184" s="47" t="s">
        <v>4103</v>
      </c>
      <c r="BS184" s="47">
        <v>1.8884623142300001</v>
      </c>
      <c r="BT184" s="47">
        <v>17.014870403500002</v>
      </c>
      <c r="BU184" s="47">
        <v>0.92407117167300001</v>
      </c>
      <c r="BV184" s="47">
        <v>16.090799231799998</v>
      </c>
      <c r="BW184" s="47" t="s">
        <v>4103</v>
      </c>
    </row>
    <row r="185" spans="1:75" x14ac:dyDescent="0.3">
      <c r="A185" s="43" t="s">
        <v>4331</v>
      </c>
      <c r="B185" s="44" t="s">
        <v>4332</v>
      </c>
      <c r="C185" s="45">
        <f t="shared" si="4"/>
        <v>5.8063918912336279E-3</v>
      </c>
      <c r="D185" s="28">
        <v>4</v>
      </c>
      <c r="E185" s="46">
        <v>93448</v>
      </c>
      <c r="F185" s="47">
        <v>542.59570945200005</v>
      </c>
      <c r="G185" s="47">
        <v>178.143221748</v>
      </c>
      <c r="H185" s="48">
        <f t="shared" si="5"/>
        <v>1.9063353067802415E-3</v>
      </c>
      <c r="I185" s="47"/>
      <c r="J185" s="47">
        <v>1.3612450011999999</v>
      </c>
      <c r="K185" s="47">
        <v>8.6339162744400006</v>
      </c>
      <c r="L185" s="47">
        <v>58.451964414300001</v>
      </c>
      <c r="M185" s="47">
        <v>98.252938702999998</v>
      </c>
      <c r="N185" s="47">
        <v>38.241095057300001</v>
      </c>
      <c r="O185" s="47">
        <v>60.011843645699997</v>
      </c>
      <c r="P185" s="47">
        <v>3.4171945727000002</v>
      </c>
      <c r="Q185" s="47">
        <v>8.0259627820800006</v>
      </c>
      <c r="R185" s="47">
        <v>31.5266352451</v>
      </c>
      <c r="S185" s="47">
        <v>22.015083689299999</v>
      </c>
      <c r="T185" s="47">
        <v>7.8323093205700003</v>
      </c>
      <c r="U185" s="47">
        <v>1.67924223519</v>
      </c>
      <c r="V185" s="47">
        <v>25.4511121494</v>
      </c>
      <c r="W185" s="47">
        <v>2.9918701946400001</v>
      </c>
      <c r="X185" s="47">
        <v>16.269077378199999</v>
      </c>
      <c r="Y185" s="47">
        <v>5.3626225166900001</v>
      </c>
      <c r="Z185" s="47">
        <v>2.3643382269700002</v>
      </c>
      <c r="AA185" s="47">
        <v>6.8279917566800004</v>
      </c>
      <c r="AB185" s="47">
        <v>1.71412487787</v>
      </c>
      <c r="AC185" s="47">
        <v>0.44811644053499999</v>
      </c>
      <c r="AD185" s="47">
        <v>0.367356879897</v>
      </c>
      <c r="AE185" s="47">
        <v>0.80423081755600001</v>
      </c>
      <c r="AF185" s="47">
        <v>0.31102118167300002</v>
      </c>
      <c r="AG185" s="47">
        <v>1.06216060895</v>
      </c>
      <c r="AH185" s="47">
        <v>1.1434036435799999</v>
      </c>
      <c r="AI185" s="47">
        <v>2.05387500441</v>
      </c>
      <c r="AJ185" s="47">
        <v>15.6270771508</v>
      </c>
      <c r="AK185" s="47">
        <v>13.952045243500001</v>
      </c>
      <c r="AL185" s="47">
        <v>1.6046443668E-2</v>
      </c>
      <c r="AM185" s="47">
        <v>3.96400306994</v>
      </c>
      <c r="AN185" s="47">
        <v>9.9719957298999997</v>
      </c>
      <c r="AO185" s="47" t="s">
        <v>4103</v>
      </c>
      <c r="AP185" s="47">
        <v>0.10189384658300001</v>
      </c>
      <c r="AQ185" s="47">
        <v>1.5716006356200001</v>
      </c>
      <c r="AR185" s="47" t="s">
        <v>4103</v>
      </c>
      <c r="AS185" s="47">
        <v>1.537425113E-3</v>
      </c>
      <c r="AT185" s="47">
        <v>1.2046098622100001</v>
      </c>
      <c r="AU185" s="47">
        <v>0.43008877588799999</v>
      </c>
      <c r="AV185" s="47">
        <v>7.1417497173E-2</v>
      </c>
      <c r="AW185" s="47" t="s">
        <v>4103</v>
      </c>
      <c r="AX185" s="47" t="s">
        <v>4103</v>
      </c>
      <c r="AY185" s="47" t="s">
        <v>4103</v>
      </c>
      <c r="AZ185" s="47">
        <v>0.35867127871499999</v>
      </c>
      <c r="BA185" s="47">
        <v>9.0001039789200004</v>
      </c>
      <c r="BB185" s="47">
        <v>0.67639669379400003</v>
      </c>
      <c r="BC185" s="47">
        <v>6.7789923310000002E-3</v>
      </c>
      <c r="BD185" s="47">
        <v>0.238543187707</v>
      </c>
      <c r="BE185" s="47">
        <v>4.7457357455500002</v>
      </c>
      <c r="BF185" s="47">
        <v>0.200194224571</v>
      </c>
      <c r="BG185" s="47">
        <v>3.1324551349699998</v>
      </c>
      <c r="BH185" s="47" t="s">
        <v>4103</v>
      </c>
      <c r="BI185" s="47">
        <v>0.22618848912100001</v>
      </c>
      <c r="BJ185" s="47">
        <v>60.232917303400001</v>
      </c>
      <c r="BK185" s="47">
        <v>49.684542353300003</v>
      </c>
      <c r="BL185" s="47">
        <v>22.4683152518</v>
      </c>
      <c r="BM185" s="47">
        <v>0.90371802713600002</v>
      </c>
      <c r="BN185" s="47">
        <v>12.3029834369</v>
      </c>
      <c r="BO185" s="47">
        <v>0.38965364730599999</v>
      </c>
      <c r="BP185" s="47">
        <v>6.3031808969099998</v>
      </c>
      <c r="BQ185" s="47">
        <v>1.22589034416</v>
      </c>
      <c r="BR185" s="47">
        <v>2.6000005513E-2</v>
      </c>
      <c r="BS185" s="47">
        <v>6.0648007434700002</v>
      </c>
      <c r="BT185" s="47">
        <v>10.548374950199999</v>
      </c>
      <c r="BU185" s="47">
        <v>6.9098168506600004</v>
      </c>
      <c r="BV185" s="47">
        <v>3.6335580998200001</v>
      </c>
      <c r="BW185" s="47">
        <v>4.999999697E-3</v>
      </c>
    </row>
    <row r="186" spans="1:75" x14ac:dyDescent="0.3">
      <c r="A186" s="43" t="s">
        <v>3922</v>
      </c>
      <c r="B186" s="44" t="s">
        <v>4333</v>
      </c>
      <c r="C186" s="45">
        <f t="shared" si="4"/>
        <v>5.989013157759392E-3</v>
      </c>
      <c r="D186" s="28">
        <v>4</v>
      </c>
      <c r="E186" s="46">
        <v>26832</v>
      </c>
      <c r="F186" s="47">
        <v>160.697201049</v>
      </c>
      <c r="G186" s="47">
        <v>57.337268139700001</v>
      </c>
      <c r="H186" s="48">
        <f t="shared" si="5"/>
        <v>2.13689878278548E-3</v>
      </c>
      <c r="I186" s="47"/>
      <c r="J186" s="47">
        <v>0.80967573547399996</v>
      </c>
      <c r="K186" s="47">
        <v>1.72291380051</v>
      </c>
      <c r="L186" s="47">
        <v>31.988474887999999</v>
      </c>
      <c r="M186" s="47">
        <v>18.028592746000001</v>
      </c>
      <c r="N186" s="47">
        <v>8.3137911239199997</v>
      </c>
      <c r="O186" s="47">
        <v>9.7148016220599995</v>
      </c>
      <c r="P186" s="47">
        <v>1.5143728322600001</v>
      </c>
      <c r="Q186" s="47">
        <v>3.2732381374999999</v>
      </c>
      <c r="R186" s="47">
        <v>6.1374769911599998</v>
      </c>
      <c r="S186" s="47">
        <v>4.1833972626599998</v>
      </c>
      <c r="T186" s="47">
        <v>1.64905925941</v>
      </c>
      <c r="U186" s="47">
        <v>0.30502046908899999</v>
      </c>
      <c r="V186" s="47">
        <v>5.7483162926100002</v>
      </c>
      <c r="W186" s="47">
        <v>0.65983876419099996</v>
      </c>
      <c r="X186" s="47">
        <v>3.5979019911100001</v>
      </c>
      <c r="Y186" s="47">
        <v>1.9357409273799999</v>
      </c>
      <c r="Z186" s="47">
        <v>0.808378267333</v>
      </c>
      <c r="AA186" s="47">
        <v>0.17706072706000001</v>
      </c>
      <c r="AB186" s="47">
        <v>0.67672206933699997</v>
      </c>
      <c r="AC186" s="47">
        <v>0.18505842184999999</v>
      </c>
      <c r="AD186" s="47">
        <v>1.8059183076000001E-2</v>
      </c>
      <c r="AE186" s="47">
        <v>0.31521626210199999</v>
      </c>
      <c r="AF186" s="47">
        <v>6.4862222671999994E-2</v>
      </c>
      <c r="AG186" s="47">
        <v>0.20988814771200001</v>
      </c>
      <c r="AH186" s="47">
        <v>0.143565034181</v>
      </c>
      <c r="AI186" s="47">
        <v>0.55392626571699999</v>
      </c>
      <c r="AJ186" s="47">
        <v>4.5975019128700003</v>
      </c>
      <c r="AK186" s="47">
        <v>4.2164230847099997</v>
      </c>
      <c r="AL186" s="47">
        <v>7.1361281279999998E-3</v>
      </c>
      <c r="AM186" s="47">
        <v>0.87377776275800001</v>
      </c>
      <c r="AN186" s="47">
        <v>3.3355091938300001</v>
      </c>
      <c r="AO186" s="47" t="s">
        <v>4103</v>
      </c>
      <c r="AP186" s="47">
        <v>1.5162600338E-2</v>
      </c>
      <c r="AQ186" s="47">
        <v>0.35133865659000002</v>
      </c>
      <c r="AR186" s="47" t="s">
        <v>4103</v>
      </c>
      <c r="AS186" s="47">
        <v>1.4577571232E-2</v>
      </c>
      <c r="AT186" s="47">
        <v>0.166225332566</v>
      </c>
      <c r="AU186" s="47">
        <v>0.15625567735699999</v>
      </c>
      <c r="AV186" s="47">
        <v>2.1531880095999999E-2</v>
      </c>
      <c r="AW186" s="47" t="s">
        <v>4103</v>
      </c>
      <c r="AX186" s="47" t="s">
        <v>4103</v>
      </c>
      <c r="AY186" s="47" t="s">
        <v>4103</v>
      </c>
      <c r="AZ186" s="47">
        <v>0.13472379726200001</v>
      </c>
      <c r="BA186" s="47">
        <v>4.2210002907200002</v>
      </c>
      <c r="BB186" s="47">
        <v>0.47680728408900003</v>
      </c>
      <c r="BC186" s="47">
        <v>4.3388553809999997E-3</v>
      </c>
      <c r="BD186" s="47">
        <v>0.175552838026</v>
      </c>
      <c r="BE186" s="47">
        <v>2.1525787146500002</v>
      </c>
      <c r="BF186" s="47">
        <v>5.7104374869000003E-2</v>
      </c>
      <c r="BG186" s="47">
        <v>1.35461822371</v>
      </c>
      <c r="BH186" s="47" t="s">
        <v>4103</v>
      </c>
      <c r="BI186" s="47">
        <v>0.13836184721299999</v>
      </c>
      <c r="BJ186" s="47">
        <v>23.1962265045</v>
      </c>
      <c r="BK186" s="47">
        <v>15.486771148500001</v>
      </c>
      <c r="BL186" s="47">
        <v>6.1298129016200003</v>
      </c>
      <c r="BM186" s="47">
        <v>0.77080696318300002</v>
      </c>
      <c r="BN186" s="47">
        <v>1.3634310322100001</v>
      </c>
      <c r="BO186" s="47">
        <v>0.92276309226499997</v>
      </c>
      <c r="BP186" s="47">
        <v>2.2246766744599999</v>
      </c>
      <c r="BQ186" s="47">
        <v>1.53080331563</v>
      </c>
      <c r="BR186" s="47" t="s">
        <v>4103</v>
      </c>
      <c r="BS186" s="47">
        <v>2.5444771691499999</v>
      </c>
      <c r="BT186" s="47">
        <v>7.7094553559900003</v>
      </c>
      <c r="BU186" s="47">
        <v>2.2035237941700001</v>
      </c>
      <c r="BV186" s="47">
        <v>1.6309312983599999</v>
      </c>
      <c r="BW186" s="47">
        <v>3.87500026345</v>
      </c>
    </row>
    <row r="187" spans="1:75" x14ac:dyDescent="0.3">
      <c r="A187" s="43" t="s">
        <v>3931</v>
      </c>
      <c r="B187" s="44" t="s">
        <v>4334</v>
      </c>
      <c r="C187" s="45">
        <f t="shared" si="4"/>
        <v>7.9046108657167529E-3</v>
      </c>
      <c r="D187" s="28">
        <v>5</v>
      </c>
      <c r="E187" s="46">
        <v>16212</v>
      </c>
      <c r="F187" s="47">
        <v>128.149551355</v>
      </c>
      <c r="G187" s="47">
        <v>12.9348493895</v>
      </c>
      <c r="H187" s="48">
        <f t="shared" si="5"/>
        <v>7.9785648837281029E-4</v>
      </c>
      <c r="I187" s="47"/>
      <c r="J187" s="47">
        <v>0.23019922208800001</v>
      </c>
      <c r="K187" s="47">
        <v>1.2731532481700001</v>
      </c>
      <c r="L187" s="47">
        <v>5.1818395223099998</v>
      </c>
      <c r="M187" s="47">
        <v>3.9388803549000002</v>
      </c>
      <c r="N187" s="47">
        <v>1.60499338524</v>
      </c>
      <c r="O187" s="47">
        <v>2.33388696966</v>
      </c>
      <c r="P187" s="47">
        <v>0.37651748048</v>
      </c>
      <c r="Q187" s="47">
        <v>1.93425956151</v>
      </c>
      <c r="R187" s="47">
        <v>1.94543830904</v>
      </c>
      <c r="S187" s="47">
        <v>1.2017904351499999</v>
      </c>
      <c r="T187" s="47">
        <v>0.62972828626599997</v>
      </c>
      <c r="U187" s="47">
        <v>0.113919587627</v>
      </c>
      <c r="V187" s="47">
        <v>4.1678204296699999</v>
      </c>
      <c r="W187" s="47">
        <v>0.46292141568700002</v>
      </c>
      <c r="X187" s="47">
        <v>1.81324894001</v>
      </c>
      <c r="Y187" s="47">
        <v>0.37301293008800002</v>
      </c>
      <c r="Z187" s="47">
        <v>0.45935521067700003</v>
      </c>
      <c r="AA187" s="47">
        <v>0.709522562385</v>
      </c>
      <c r="AB187" s="47">
        <v>0.27135823686400001</v>
      </c>
      <c r="AC187" s="47">
        <v>0.13238686907300001</v>
      </c>
      <c r="AD187" s="47">
        <v>0.124258346438</v>
      </c>
      <c r="AE187" s="47">
        <v>0.89533443069499996</v>
      </c>
      <c r="AF187" s="47">
        <v>0.100622772217</v>
      </c>
      <c r="AG187" s="47">
        <v>0.17952961945500001</v>
      </c>
      <c r="AH187" s="47">
        <v>8.3262405245999996E-2</v>
      </c>
      <c r="AI187" s="47">
        <v>0.376255630851</v>
      </c>
      <c r="AJ187" s="47">
        <v>1.0131385471300001</v>
      </c>
      <c r="AK187" s="47">
        <v>0.622463235728</v>
      </c>
      <c r="AL187" s="47">
        <v>3.1102791090000001E-3</v>
      </c>
      <c r="AM187" s="47">
        <v>0.18145027385599999</v>
      </c>
      <c r="AN187" s="47">
        <v>0.43790268276299998</v>
      </c>
      <c r="AO187" s="47" t="s">
        <v>4103</v>
      </c>
      <c r="AP187" s="47">
        <v>6.2592100649999996E-3</v>
      </c>
      <c r="AQ187" s="47">
        <v>0.33954099249500003</v>
      </c>
      <c r="AR187" s="47" t="s">
        <v>4103</v>
      </c>
      <c r="AS187" s="47">
        <v>4.4875108838E-2</v>
      </c>
      <c r="AT187" s="47">
        <v>0.450457046059</v>
      </c>
      <c r="AU187" s="47">
        <v>9.6402574278000003E-2</v>
      </c>
      <c r="AV187" s="47">
        <v>1.8591250159000001E-2</v>
      </c>
      <c r="AW187" s="47" t="s">
        <v>4103</v>
      </c>
      <c r="AX187" s="47" t="s">
        <v>4103</v>
      </c>
      <c r="AY187" s="47" t="s">
        <v>4103</v>
      </c>
      <c r="AZ187" s="47">
        <v>7.7811324119999997E-2</v>
      </c>
      <c r="BA187" s="47">
        <v>3.4069153588100001</v>
      </c>
      <c r="BB187" s="47">
        <v>0.75731995221100001</v>
      </c>
      <c r="BC187" s="47">
        <v>2.6994071830000002E-3</v>
      </c>
      <c r="BD187" s="47">
        <v>0.106486214006</v>
      </c>
      <c r="BE187" s="47">
        <v>1.2448762862</v>
      </c>
      <c r="BF187" s="47">
        <v>0.19526794773600001</v>
      </c>
      <c r="BG187" s="47">
        <v>1.1002655514699999</v>
      </c>
      <c r="BH187" s="47" t="s">
        <v>4103</v>
      </c>
      <c r="BI187" s="47">
        <v>6.7369479622000003E-2</v>
      </c>
      <c r="BJ187" s="47">
        <v>12.633251570400001</v>
      </c>
      <c r="BK187" s="47">
        <v>10.020991073999999</v>
      </c>
      <c r="BL187" s="47">
        <v>4.0047958453600003</v>
      </c>
      <c r="BM187" s="47">
        <v>0.466866653879</v>
      </c>
      <c r="BN187" s="47">
        <v>0.96663965372500005</v>
      </c>
      <c r="BO187" s="47">
        <v>0.85111263345999999</v>
      </c>
      <c r="BP187" s="47">
        <v>1.1303281358699999</v>
      </c>
      <c r="BQ187" s="47">
        <v>0.61099572205599995</v>
      </c>
      <c r="BR187" s="47" t="s">
        <v>4103</v>
      </c>
      <c r="BS187" s="47">
        <v>1.9902524296899999</v>
      </c>
      <c r="BT187" s="47">
        <v>2.6122604963599998</v>
      </c>
      <c r="BU187" s="47">
        <v>1.03824898982</v>
      </c>
      <c r="BV187" s="47">
        <v>1.57401150654</v>
      </c>
      <c r="BW187" s="47" t="s">
        <v>4103</v>
      </c>
    </row>
    <row r="188" spans="1:75" x14ac:dyDescent="0.3">
      <c r="A188" s="43" t="s">
        <v>3940</v>
      </c>
      <c r="B188" s="44" t="s">
        <v>4335</v>
      </c>
      <c r="C188" s="45">
        <f t="shared" si="4"/>
        <v>8.7323775667499832E-3</v>
      </c>
      <c r="D188" s="28">
        <v>5</v>
      </c>
      <c r="E188" s="46">
        <v>15603</v>
      </c>
      <c r="F188" s="47">
        <v>136.251287174</v>
      </c>
      <c r="G188" s="47">
        <v>12.8055613571</v>
      </c>
      <c r="H188" s="48">
        <f t="shared" si="5"/>
        <v>8.2071148863039158E-4</v>
      </c>
      <c r="I188" s="47"/>
      <c r="J188" s="47">
        <v>0.54239098095899996</v>
      </c>
      <c r="K188" s="47">
        <v>0.59825993157900004</v>
      </c>
      <c r="L188" s="47">
        <v>4.7592224195500004</v>
      </c>
      <c r="M188" s="47">
        <v>4.9227362978200002</v>
      </c>
      <c r="N188" s="47">
        <v>1.47910696021</v>
      </c>
      <c r="O188" s="47">
        <v>3.44362933761</v>
      </c>
      <c r="P188" s="47">
        <v>0.85890762882500005</v>
      </c>
      <c r="Q188" s="47">
        <v>1.12404409832</v>
      </c>
      <c r="R188" s="47">
        <v>2.7429783373199998</v>
      </c>
      <c r="S188" s="47">
        <v>1.4356174829299999</v>
      </c>
      <c r="T188" s="47">
        <v>1.11633660603</v>
      </c>
      <c r="U188" s="47">
        <v>0.19102424836099999</v>
      </c>
      <c r="V188" s="47">
        <v>3.58048456049</v>
      </c>
      <c r="W188" s="47">
        <v>0.18826692134100001</v>
      </c>
      <c r="X188" s="47">
        <v>0.966547911915</v>
      </c>
      <c r="Y188" s="47">
        <v>0.390955246654</v>
      </c>
      <c r="Z188" s="47">
        <v>0.119704589035</v>
      </c>
      <c r="AA188" s="47">
        <v>0.31652195173499997</v>
      </c>
      <c r="AB188" s="47">
        <v>0.139366124492</v>
      </c>
      <c r="AC188" s="47">
        <v>3.3806182056999999E-2</v>
      </c>
      <c r="AD188" s="47">
        <v>8.9559262276000001E-2</v>
      </c>
      <c r="AE188" s="47">
        <v>1.5306729021100001</v>
      </c>
      <c r="AF188" s="47">
        <v>0.29486735749199999</v>
      </c>
      <c r="AG188" s="47">
        <v>5.2147263598000003E-2</v>
      </c>
      <c r="AH188" s="47">
        <v>9.3024269625999995E-2</v>
      </c>
      <c r="AI188" s="47">
        <v>0.33159249007699998</v>
      </c>
      <c r="AJ188" s="47">
        <v>2.7934443200399999</v>
      </c>
      <c r="AK188" s="47">
        <v>2.3916503370900002</v>
      </c>
      <c r="AL188" s="47">
        <v>3.0203930459999999E-3</v>
      </c>
      <c r="AM188" s="47">
        <v>1.1597437962000001E-2</v>
      </c>
      <c r="AN188" s="47">
        <v>2.3770325060799999</v>
      </c>
      <c r="AO188" s="47" t="s">
        <v>4103</v>
      </c>
      <c r="AP188" s="47">
        <v>8.0301573869999993E-3</v>
      </c>
      <c r="AQ188" s="47">
        <v>0.38866091912200001</v>
      </c>
      <c r="AR188" s="47" t="s">
        <v>4103</v>
      </c>
      <c r="AS188" s="47">
        <v>5.1029064390000003E-3</v>
      </c>
      <c r="AT188" s="47">
        <v>0.49652458929799997</v>
      </c>
      <c r="AU188" s="47">
        <v>5.9732569829E-2</v>
      </c>
      <c r="AV188" s="47">
        <v>2.4294281170000001E-2</v>
      </c>
      <c r="AW188" s="47" t="s">
        <v>4103</v>
      </c>
      <c r="AX188" s="47" t="s">
        <v>4103</v>
      </c>
      <c r="AY188" s="47" t="s">
        <v>4103</v>
      </c>
      <c r="AZ188" s="47">
        <v>3.5438288658999999E-2</v>
      </c>
      <c r="BA188" s="47">
        <v>3.3446724153899998</v>
      </c>
      <c r="BB188" s="47">
        <v>5.0211727219000003E-2</v>
      </c>
      <c r="BC188" s="47">
        <v>8.0201649559999994E-3</v>
      </c>
      <c r="BD188" s="47">
        <v>0.20068425683300001</v>
      </c>
      <c r="BE188" s="47">
        <v>1.7064867188399999</v>
      </c>
      <c r="BF188" s="47">
        <v>0.32362976172300001</v>
      </c>
      <c r="BG188" s="47">
        <v>1.05563978582</v>
      </c>
      <c r="BH188" s="47" t="s">
        <v>4103</v>
      </c>
      <c r="BI188" s="47">
        <v>6.0138727975999999E-2</v>
      </c>
      <c r="BJ188" s="47">
        <v>17.7099162379</v>
      </c>
      <c r="BK188" s="47">
        <v>11.6270266519</v>
      </c>
      <c r="BL188" s="47">
        <v>7.0799229320299997</v>
      </c>
      <c r="BM188" s="47">
        <v>0.33289819940600002</v>
      </c>
      <c r="BN188" s="47">
        <v>0.41532941134399998</v>
      </c>
      <c r="BO188" s="47">
        <v>0.67346200864600003</v>
      </c>
      <c r="BP188" s="47">
        <v>0.43294141572099998</v>
      </c>
      <c r="BQ188" s="47">
        <v>0.78137341070099997</v>
      </c>
      <c r="BR188" s="47" t="s">
        <v>4103</v>
      </c>
      <c r="BS188" s="47">
        <v>1.9110992740999999</v>
      </c>
      <c r="BT188" s="47">
        <v>6.0828895859600003</v>
      </c>
      <c r="BU188" s="47">
        <v>1.6405842666599999</v>
      </c>
      <c r="BV188" s="47">
        <v>4.4423053192999999</v>
      </c>
      <c r="BW188" s="47" t="s">
        <v>4103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3"/>
  <sheetViews>
    <sheetView workbookViewId="0">
      <selection activeCell="D12" sqref="D12"/>
    </sheetView>
  </sheetViews>
  <sheetFormatPr defaultColWidth="11" defaultRowHeight="15.6" x14ac:dyDescent="0.3"/>
  <cols>
    <col min="1" max="1" width="15.69921875" customWidth="1"/>
  </cols>
  <sheetData>
    <row r="1" spans="1:17" x14ac:dyDescent="0.3">
      <c r="A1" s="5" t="s">
        <v>2</v>
      </c>
      <c r="B1" s="5" t="s">
        <v>3</v>
      </c>
      <c r="C1" s="5" t="s">
        <v>4</v>
      </c>
      <c r="D1" s="5" t="s">
        <v>5</v>
      </c>
      <c r="E1" s="5" t="s">
        <v>6</v>
      </c>
      <c r="F1" s="5" t="s">
        <v>7</v>
      </c>
      <c r="G1" s="5" t="s">
        <v>8</v>
      </c>
      <c r="H1" s="5" t="s">
        <v>9</v>
      </c>
      <c r="I1" s="5" t="s">
        <v>10</v>
      </c>
      <c r="J1" s="10" t="s">
        <v>3988</v>
      </c>
      <c r="K1" s="5" t="s">
        <v>3981</v>
      </c>
      <c r="L1" s="5" t="s">
        <v>3976</v>
      </c>
      <c r="M1" s="11" t="s">
        <v>3989</v>
      </c>
      <c r="N1" s="11" t="s">
        <v>3990</v>
      </c>
      <c r="O1" s="11" t="s">
        <v>3991</v>
      </c>
      <c r="P1" s="11" t="s">
        <v>3992</v>
      </c>
      <c r="Q1" s="11" t="s">
        <v>3993</v>
      </c>
    </row>
    <row r="2" spans="1:17" x14ac:dyDescent="0.3">
      <c r="A2" s="5" t="s">
        <v>152</v>
      </c>
      <c r="B2" s="5" t="s">
        <v>14</v>
      </c>
      <c r="C2" s="5">
        <v>262</v>
      </c>
      <c r="D2" s="5">
        <v>10130000</v>
      </c>
      <c r="E2" s="5">
        <v>201</v>
      </c>
      <c r="F2" s="5">
        <v>715</v>
      </c>
      <c r="G2" s="5">
        <v>297</v>
      </c>
      <c r="H2" s="5">
        <v>23.77</v>
      </c>
      <c r="I2" s="5">
        <v>90.42</v>
      </c>
      <c r="J2" s="10">
        <v>0.42</v>
      </c>
      <c r="K2" s="12">
        <v>11200000</v>
      </c>
      <c r="L2" s="5">
        <v>10</v>
      </c>
      <c r="M2" s="11">
        <v>23.8</v>
      </c>
      <c r="N2" s="11">
        <v>24.2</v>
      </c>
      <c r="O2" s="11">
        <v>23.2</v>
      </c>
      <c r="P2" s="11">
        <v>24</v>
      </c>
      <c r="Q2" s="11">
        <v>26.3</v>
      </c>
    </row>
    <row r="3" spans="1:17" x14ac:dyDescent="0.3">
      <c r="A3" s="5" t="s">
        <v>1843</v>
      </c>
      <c r="B3" s="5" t="s">
        <v>14</v>
      </c>
      <c r="C3" s="5">
        <v>151</v>
      </c>
      <c r="D3" s="5">
        <v>13060000</v>
      </c>
      <c r="E3" s="5">
        <v>590</v>
      </c>
      <c r="F3" s="5">
        <v>538</v>
      </c>
      <c r="G3" s="5">
        <v>376</v>
      </c>
      <c r="H3" s="5">
        <v>22.67</v>
      </c>
      <c r="I3" s="5">
        <v>88.36</v>
      </c>
      <c r="J3" s="10">
        <v>0.7</v>
      </c>
      <c r="K3" s="12">
        <v>17100000</v>
      </c>
      <c r="L3" s="5">
        <v>22</v>
      </c>
      <c r="M3" s="11">
        <v>33.799999999999997</v>
      </c>
      <c r="N3" s="11">
        <v>33.799999999999997</v>
      </c>
      <c r="O3" s="11">
        <v>31.1</v>
      </c>
      <c r="P3" s="11">
        <v>33.5</v>
      </c>
      <c r="Q3" s="11">
        <v>34.6</v>
      </c>
    </row>
    <row r="4" spans="1:17" x14ac:dyDescent="0.3">
      <c r="A4" s="5" t="s">
        <v>2526</v>
      </c>
      <c r="B4" s="5" t="s">
        <v>77</v>
      </c>
      <c r="C4" s="5">
        <v>145</v>
      </c>
      <c r="D4" s="5">
        <v>18400000</v>
      </c>
      <c r="E4" s="5">
        <v>1250</v>
      </c>
      <c r="F4" s="5">
        <v>520</v>
      </c>
      <c r="G4" s="5">
        <v>223</v>
      </c>
      <c r="H4" s="5">
        <v>19.45</v>
      </c>
      <c r="I4" s="5">
        <v>-99.12</v>
      </c>
      <c r="J4" s="10">
        <v>0.43</v>
      </c>
      <c r="K4" s="12">
        <v>16900000</v>
      </c>
      <c r="L4" s="5">
        <v>30</v>
      </c>
      <c r="M4" s="11">
        <v>28.5</v>
      </c>
      <c r="N4" s="11">
        <v>27.3</v>
      </c>
      <c r="O4" s="11">
        <v>20.9</v>
      </c>
      <c r="P4" s="11">
        <v>25.4</v>
      </c>
      <c r="Q4" s="11">
        <v>30</v>
      </c>
    </row>
    <row r="5" spans="1:17" x14ac:dyDescent="0.3">
      <c r="A5" s="5" t="s">
        <v>1752</v>
      </c>
      <c r="B5" s="5" t="s">
        <v>14</v>
      </c>
      <c r="C5" s="5">
        <v>105</v>
      </c>
      <c r="D5" s="5">
        <v>14390000</v>
      </c>
      <c r="E5" s="5">
        <v>1210</v>
      </c>
      <c r="F5" s="5">
        <v>413</v>
      </c>
      <c r="G5" s="5">
        <v>333</v>
      </c>
      <c r="H5" s="5">
        <v>28.61</v>
      </c>
      <c r="I5" s="5">
        <v>77.209999999999994</v>
      </c>
      <c r="J5" s="10">
        <v>0.81</v>
      </c>
      <c r="K5" s="12">
        <v>18800000</v>
      </c>
      <c r="L5" s="5">
        <v>30</v>
      </c>
      <c r="M5" s="11">
        <v>44.9</v>
      </c>
      <c r="N5" s="11">
        <v>44.4</v>
      </c>
      <c r="O5" s="11">
        <v>36.9</v>
      </c>
      <c r="P5" s="11">
        <v>41.5</v>
      </c>
      <c r="Q5" s="11">
        <v>59</v>
      </c>
    </row>
    <row r="6" spans="1:17" x14ac:dyDescent="0.3">
      <c r="A6" s="5" t="s">
        <v>2314</v>
      </c>
      <c r="B6" s="5" t="s">
        <v>29</v>
      </c>
      <c r="C6" s="5">
        <v>94.5</v>
      </c>
      <c r="D6" s="5">
        <v>34450000</v>
      </c>
      <c r="E6" s="5">
        <v>4330</v>
      </c>
      <c r="F6" s="5">
        <v>524</v>
      </c>
      <c r="G6" s="5">
        <v>489</v>
      </c>
      <c r="H6" s="5">
        <v>35.68</v>
      </c>
      <c r="I6" s="5">
        <v>139.65</v>
      </c>
      <c r="J6" s="10">
        <v>0.93</v>
      </c>
      <c r="K6" s="12">
        <v>31000000</v>
      </c>
      <c r="L6" s="5">
        <v>92</v>
      </c>
      <c r="M6" s="11">
        <v>24.4</v>
      </c>
      <c r="N6" s="11">
        <v>22.3</v>
      </c>
      <c r="O6" s="11">
        <v>13.6</v>
      </c>
      <c r="P6" s="11">
        <v>24.2</v>
      </c>
      <c r="Q6" s="11">
        <v>26.7</v>
      </c>
    </row>
    <row r="7" spans="1:17" x14ac:dyDescent="0.3">
      <c r="A7" s="5" t="s">
        <v>2023</v>
      </c>
      <c r="B7" s="5" t="s">
        <v>369</v>
      </c>
      <c r="C7" s="5">
        <v>90.2</v>
      </c>
      <c r="D7" s="5">
        <v>11020000</v>
      </c>
      <c r="E7" s="5">
        <v>1230</v>
      </c>
      <c r="F7" s="5">
        <v>315</v>
      </c>
      <c r="G7" s="5">
        <v>306</v>
      </c>
      <c r="H7" s="5">
        <v>-6.26</v>
      </c>
      <c r="I7" s="5">
        <v>106.84</v>
      </c>
      <c r="J7" s="10">
        <v>0.97</v>
      </c>
      <c r="K7" s="12">
        <v>18400000</v>
      </c>
      <c r="L7" s="5">
        <v>29</v>
      </c>
      <c r="M7" s="11">
        <v>20.5</v>
      </c>
      <c r="N7" s="11">
        <v>20.100000000000001</v>
      </c>
      <c r="O7" s="11">
        <v>16.100000000000001</v>
      </c>
      <c r="P7" s="11">
        <v>19</v>
      </c>
      <c r="Q7" s="11">
        <v>24</v>
      </c>
    </row>
    <row r="8" spans="1:17" x14ac:dyDescent="0.3">
      <c r="A8" s="5" t="s">
        <v>1878</v>
      </c>
      <c r="B8" s="5" t="s">
        <v>14</v>
      </c>
      <c r="C8" s="5">
        <v>79.3</v>
      </c>
      <c r="D8" s="5">
        <v>16090000</v>
      </c>
      <c r="E8" s="5">
        <v>426</v>
      </c>
      <c r="F8" s="5">
        <v>779</v>
      </c>
      <c r="G8" s="5">
        <v>1200</v>
      </c>
      <c r="H8" s="5">
        <v>19.12</v>
      </c>
      <c r="I8" s="5">
        <v>72.91</v>
      </c>
      <c r="J8" s="10">
        <v>1.53</v>
      </c>
      <c r="K8" s="12">
        <v>13700000</v>
      </c>
      <c r="L8" s="5">
        <v>18</v>
      </c>
      <c r="M8" s="11">
        <v>29.7</v>
      </c>
      <c r="N8" s="11">
        <v>27.1</v>
      </c>
      <c r="O8" s="11">
        <v>27.8</v>
      </c>
      <c r="P8" s="11">
        <v>29.3</v>
      </c>
      <c r="Q8" s="11">
        <v>32.5</v>
      </c>
    </row>
    <row r="9" spans="1:17" x14ac:dyDescent="0.3">
      <c r="A9" s="5" t="s">
        <v>3059</v>
      </c>
      <c r="B9" s="5" t="s">
        <v>29</v>
      </c>
      <c r="C9" s="5">
        <v>76.3</v>
      </c>
      <c r="D9" s="5">
        <v>10150000</v>
      </c>
      <c r="E9" s="5">
        <v>1120</v>
      </c>
      <c r="F9" s="5">
        <v>303</v>
      </c>
      <c r="G9" s="5">
        <v>470</v>
      </c>
      <c r="H9" s="5">
        <v>55.74</v>
      </c>
      <c r="I9" s="5">
        <v>37.65</v>
      </c>
      <c r="J9" s="10">
        <v>1.55</v>
      </c>
      <c r="K9" s="12">
        <v>13900000</v>
      </c>
      <c r="L9" s="5">
        <v>47</v>
      </c>
      <c r="M9" s="11">
        <v>16.399999999999999</v>
      </c>
      <c r="N9" s="11">
        <v>15.7</v>
      </c>
      <c r="O9" s="11">
        <v>11.6</v>
      </c>
      <c r="P9" s="11">
        <v>14.2</v>
      </c>
      <c r="Q9" s="11">
        <v>18.100000000000001</v>
      </c>
    </row>
    <row r="10" spans="1:17" x14ac:dyDescent="0.3">
      <c r="A10" s="5" t="s">
        <v>2415</v>
      </c>
      <c r="B10" s="5" t="s">
        <v>448</v>
      </c>
      <c r="C10" s="5">
        <v>75.2</v>
      </c>
      <c r="D10" s="5">
        <v>17400000</v>
      </c>
      <c r="E10" s="5">
        <v>1290</v>
      </c>
      <c r="F10" s="5">
        <v>484</v>
      </c>
      <c r="G10" s="5">
        <v>581</v>
      </c>
      <c r="H10" s="5">
        <v>37.5</v>
      </c>
      <c r="I10" s="5">
        <v>126.94</v>
      </c>
      <c r="J10" s="10">
        <v>1.2</v>
      </c>
      <c r="K10" s="12">
        <v>19600000</v>
      </c>
      <c r="L10" s="5">
        <v>35</v>
      </c>
      <c r="M10" s="11">
        <v>44.3</v>
      </c>
      <c r="N10" s="11">
        <v>42.4</v>
      </c>
      <c r="O10" s="11">
        <v>37.1</v>
      </c>
      <c r="P10" s="11">
        <v>42.8</v>
      </c>
      <c r="Q10" s="11">
        <v>46.4</v>
      </c>
    </row>
    <row r="11" spans="1:17" x14ac:dyDescent="0.3">
      <c r="A11" s="5" t="s">
        <v>991</v>
      </c>
      <c r="B11" s="5" t="s">
        <v>448</v>
      </c>
      <c r="C11" s="5">
        <v>74.400000000000006</v>
      </c>
      <c r="D11" s="5">
        <v>13070000</v>
      </c>
      <c r="E11" s="5">
        <v>1250</v>
      </c>
      <c r="F11" s="5">
        <v>370</v>
      </c>
      <c r="G11" s="5">
        <v>534</v>
      </c>
      <c r="H11" s="5">
        <v>31.25</v>
      </c>
      <c r="I11" s="5">
        <v>121.44</v>
      </c>
      <c r="J11" s="10">
        <v>1.44</v>
      </c>
      <c r="K11" s="12">
        <v>12700000</v>
      </c>
      <c r="L11" s="5">
        <v>32</v>
      </c>
      <c r="M11" s="11">
        <v>73.400000000000006</v>
      </c>
      <c r="N11" s="11">
        <v>68.2</v>
      </c>
      <c r="O11" s="11">
        <v>66.099999999999994</v>
      </c>
      <c r="P11" s="11">
        <v>73.900000000000006</v>
      </c>
      <c r="Q11" s="11">
        <v>88.5</v>
      </c>
    </row>
    <row r="12" spans="1:17" x14ac:dyDescent="0.3">
      <c r="A12" s="5" t="s">
        <v>480</v>
      </c>
      <c r="B12" s="5" t="s">
        <v>448</v>
      </c>
      <c r="C12" s="5">
        <v>73</v>
      </c>
      <c r="D12" s="5">
        <v>10800000</v>
      </c>
      <c r="E12" s="5">
        <v>1160</v>
      </c>
      <c r="F12" s="5">
        <v>317</v>
      </c>
      <c r="G12" s="5">
        <v>383</v>
      </c>
      <c r="H12" s="5">
        <v>39.92</v>
      </c>
      <c r="I12" s="5">
        <v>116.37</v>
      </c>
      <c r="J12" s="10">
        <v>1.21</v>
      </c>
      <c r="K12" s="12">
        <v>10100000</v>
      </c>
      <c r="L12" s="5">
        <v>37</v>
      </c>
      <c r="M12" s="11">
        <v>85.6</v>
      </c>
      <c r="N12" s="11">
        <v>84.8</v>
      </c>
      <c r="O12" s="11">
        <v>55.6</v>
      </c>
      <c r="P12" s="11">
        <v>82.3</v>
      </c>
      <c r="Q12" s="11">
        <v>91.4</v>
      </c>
    </row>
    <row r="13" spans="1:17" x14ac:dyDescent="0.3">
      <c r="A13" s="5" t="s">
        <v>1422</v>
      </c>
      <c r="B13" s="5" t="s">
        <v>33</v>
      </c>
      <c r="C13" s="5">
        <v>71</v>
      </c>
      <c r="D13" s="5">
        <v>10400000</v>
      </c>
      <c r="E13" s="5">
        <v>675</v>
      </c>
      <c r="F13" s="5">
        <v>400</v>
      </c>
      <c r="G13" s="5">
        <v>556</v>
      </c>
      <c r="H13" s="5">
        <v>30.03</v>
      </c>
      <c r="I13" s="5">
        <v>31.28</v>
      </c>
      <c r="J13" s="10">
        <v>1.39</v>
      </c>
      <c r="K13" s="12">
        <v>13500000</v>
      </c>
      <c r="L13" s="5">
        <v>24</v>
      </c>
      <c r="M13" s="11">
        <v>33</v>
      </c>
      <c r="N13" s="11">
        <v>33.700000000000003</v>
      </c>
      <c r="O13" s="11">
        <v>29.9</v>
      </c>
      <c r="P13" s="11">
        <v>33.5</v>
      </c>
      <c r="Q13" s="11">
        <v>38.5</v>
      </c>
    </row>
    <row r="14" spans="1:17" x14ac:dyDescent="0.3">
      <c r="A14" s="5" t="s">
        <v>333</v>
      </c>
      <c r="B14" s="5" t="s">
        <v>77</v>
      </c>
      <c r="C14" s="5">
        <v>67.7</v>
      </c>
      <c r="D14" s="5">
        <v>17100000</v>
      </c>
      <c r="E14" s="5">
        <v>2150</v>
      </c>
      <c r="F14" s="5">
        <v>369</v>
      </c>
      <c r="G14" s="5">
        <v>467</v>
      </c>
      <c r="H14" s="5">
        <v>-23.53</v>
      </c>
      <c r="I14" s="5">
        <v>-46.62</v>
      </c>
      <c r="J14" s="10">
        <v>1.27</v>
      </c>
      <c r="K14" s="12">
        <v>18900000</v>
      </c>
      <c r="L14" s="5">
        <v>46</v>
      </c>
      <c r="M14" s="11">
        <v>10.6</v>
      </c>
      <c r="N14" s="11">
        <v>10</v>
      </c>
      <c r="O14" s="11">
        <v>7.3</v>
      </c>
      <c r="P14" s="11">
        <v>8.9</v>
      </c>
      <c r="Q14" s="11">
        <v>11</v>
      </c>
    </row>
    <row r="15" spans="1:17" x14ac:dyDescent="0.3">
      <c r="A15" s="5" t="s">
        <v>2813</v>
      </c>
      <c r="B15" s="5" t="s">
        <v>14</v>
      </c>
      <c r="C15" s="5">
        <v>67</v>
      </c>
      <c r="D15" s="5">
        <v>10030000</v>
      </c>
      <c r="E15" s="5">
        <v>572</v>
      </c>
      <c r="F15" s="5">
        <v>419</v>
      </c>
      <c r="G15" s="5">
        <v>651</v>
      </c>
      <c r="H15" s="5">
        <v>24.9</v>
      </c>
      <c r="I15" s="5">
        <v>67.08</v>
      </c>
      <c r="J15" s="10">
        <v>1.55</v>
      </c>
      <c r="K15" s="12">
        <v>9530000</v>
      </c>
      <c r="L15" s="5">
        <v>15</v>
      </c>
      <c r="M15" s="11">
        <v>36.200000000000003</v>
      </c>
      <c r="N15" s="11">
        <v>35.299999999999997</v>
      </c>
      <c r="O15" s="11">
        <v>32.799999999999997</v>
      </c>
      <c r="P15" s="11">
        <v>35.9</v>
      </c>
      <c r="Q15" s="11">
        <v>37.799999999999997</v>
      </c>
    </row>
    <row r="16" spans="1:17" x14ac:dyDescent="0.3">
      <c r="A16" s="5" t="s">
        <v>1554</v>
      </c>
      <c r="B16" s="5" t="s">
        <v>29</v>
      </c>
      <c r="C16" s="5">
        <v>52</v>
      </c>
      <c r="D16" s="5">
        <v>16880000</v>
      </c>
      <c r="E16" s="5">
        <v>3370</v>
      </c>
      <c r="F16" s="5">
        <v>291</v>
      </c>
      <c r="G16" s="5">
        <v>527</v>
      </c>
      <c r="H16" s="5">
        <v>51.25</v>
      </c>
      <c r="I16" s="5">
        <v>7.02</v>
      </c>
      <c r="J16" s="10">
        <v>1.81</v>
      </c>
      <c r="K16" s="12">
        <v>10200000</v>
      </c>
      <c r="L16" s="5">
        <v>115</v>
      </c>
      <c r="M16" s="11">
        <v>22.9</v>
      </c>
      <c r="N16" s="11">
        <v>22.3</v>
      </c>
      <c r="O16" s="11">
        <v>15.2</v>
      </c>
      <c r="P16" s="11">
        <v>21.7</v>
      </c>
      <c r="Q16" s="11">
        <v>24.7</v>
      </c>
    </row>
    <row r="17" spans="1:17" x14ac:dyDescent="0.3">
      <c r="A17" s="5" t="s">
        <v>3746</v>
      </c>
      <c r="B17" s="5" t="s">
        <v>114</v>
      </c>
      <c r="C17" s="5">
        <v>48.4</v>
      </c>
      <c r="D17" s="5">
        <v>22380000</v>
      </c>
      <c r="E17" s="5">
        <v>6850</v>
      </c>
      <c r="F17" s="5">
        <v>270</v>
      </c>
      <c r="G17" s="5">
        <v>317</v>
      </c>
      <c r="H17" s="5">
        <v>40.840000000000003</v>
      </c>
      <c r="I17" s="5">
        <v>-73.8</v>
      </c>
      <c r="J17" s="10">
        <v>1.17</v>
      </c>
      <c r="K17" s="12">
        <v>16500000</v>
      </c>
      <c r="L17" s="5">
        <v>184</v>
      </c>
      <c r="M17" s="11">
        <v>19.899999999999999</v>
      </c>
      <c r="N17" s="11">
        <v>15.5</v>
      </c>
      <c r="O17" s="11">
        <v>11</v>
      </c>
      <c r="P17" s="11">
        <v>15.4</v>
      </c>
      <c r="Q17" s="11">
        <v>23.6</v>
      </c>
    </row>
    <row r="18" spans="1:17" x14ac:dyDescent="0.3">
      <c r="A18" s="5" t="s">
        <v>322</v>
      </c>
      <c r="B18" s="5" t="s">
        <v>77</v>
      </c>
      <c r="C18" s="5">
        <v>45.3</v>
      </c>
      <c r="D18" s="5">
        <v>10800000</v>
      </c>
      <c r="E18" s="5">
        <v>1240</v>
      </c>
      <c r="F18" s="5">
        <v>306</v>
      </c>
      <c r="G18" s="5">
        <v>668</v>
      </c>
      <c r="H18" s="5">
        <v>-22.83</v>
      </c>
      <c r="I18" s="5">
        <v>-43.42</v>
      </c>
      <c r="J18" s="10">
        <v>2.1800000000000002</v>
      </c>
      <c r="K18" s="12">
        <v>8030000</v>
      </c>
      <c r="L18" s="5">
        <v>35</v>
      </c>
      <c r="M18" s="11">
        <v>10.4</v>
      </c>
      <c r="N18" s="11">
        <v>9</v>
      </c>
      <c r="O18" s="11">
        <v>6.1</v>
      </c>
      <c r="P18" s="11">
        <v>8.9</v>
      </c>
      <c r="Q18" s="11">
        <v>11.5</v>
      </c>
    </row>
    <row r="19" spans="1:17" x14ac:dyDescent="0.3">
      <c r="A19" s="5" t="s">
        <v>78</v>
      </c>
      <c r="B19" s="5" t="s">
        <v>77</v>
      </c>
      <c r="C19" s="5">
        <v>44.8</v>
      </c>
      <c r="D19" s="5">
        <v>12580000</v>
      </c>
      <c r="E19" s="5">
        <v>1820</v>
      </c>
      <c r="F19" s="5">
        <v>295</v>
      </c>
      <c r="G19" s="5">
        <v>601</v>
      </c>
      <c r="H19" s="5">
        <v>-34.65</v>
      </c>
      <c r="I19" s="5">
        <v>-58.55</v>
      </c>
      <c r="J19" s="10">
        <v>2.0299999999999998</v>
      </c>
      <c r="K19" s="12">
        <v>10800000</v>
      </c>
      <c r="L19" s="5">
        <v>40</v>
      </c>
      <c r="M19" s="11">
        <v>8.1</v>
      </c>
      <c r="N19" s="11">
        <v>7.4</v>
      </c>
      <c r="O19" s="11">
        <v>4.7</v>
      </c>
      <c r="P19" s="11">
        <v>7.5</v>
      </c>
      <c r="Q19" s="11">
        <v>8.6999999999999993</v>
      </c>
    </row>
    <row r="20" spans="1:17" x14ac:dyDescent="0.3">
      <c r="A20" s="5" t="s">
        <v>3720</v>
      </c>
      <c r="B20" s="5" t="s">
        <v>114</v>
      </c>
      <c r="C20" s="5">
        <v>43.2</v>
      </c>
      <c r="D20" s="5">
        <v>16370000</v>
      </c>
      <c r="E20" s="5">
        <v>5440</v>
      </c>
      <c r="F20" s="5">
        <v>222</v>
      </c>
      <c r="G20" s="5">
        <v>271</v>
      </c>
      <c r="H20" s="5">
        <v>33.97</v>
      </c>
      <c r="I20" s="5">
        <v>-117.97</v>
      </c>
      <c r="J20" s="10">
        <v>1.22</v>
      </c>
      <c r="K20" s="12">
        <v>14400000</v>
      </c>
      <c r="L20" s="5">
        <v>103</v>
      </c>
      <c r="M20" s="11">
        <v>21.8</v>
      </c>
      <c r="N20" s="11">
        <v>19.8</v>
      </c>
      <c r="O20" s="11">
        <v>10.6</v>
      </c>
      <c r="P20" s="11">
        <v>19.399999999999999</v>
      </c>
      <c r="Q20" s="11">
        <v>25.7</v>
      </c>
    </row>
    <row r="21" spans="1:17" x14ac:dyDescent="0.3">
      <c r="A21" s="5" t="s">
        <v>2300</v>
      </c>
      <c r="B21" s="5" t="s">
        <v>29</v>
      </c>
      <c r="C21" s="5">
        <v>25.3</v>
      </c>
      <c r="D21" s="5">
        <v>12970000</v>
      </c>
      <c r="E21" s="5">
        <v>1870</v>
      </c>
      <c r="F21" s="5">
        <v>300</v>
      </c>
      <c r="G21" s="5">
        <v>1150</v>
      </c>
      <c r="H21" s="5">
        <v>34.72</v>
      </c>
      <c r="I21" s="5">
        <v>135.38999999999999</v>
      </c>
      <c r="J21" s="10">
        <v>3.84</v>
      </c>
      <c r="K21" s="12">
        <v>14700000</v>
      </c>
      <c r="L21" s="5">
        <v>57</v>
      </c>
      <c r="M21" s="11">
        <v>24.8</v>
      </c>
      <c r="N21" s="11">
        <v>20.5</v>
      </c>
      <c r="O21" s="11">
        <v>15.2</v>
      </c>
      <c r="P21" s="11">
        <v>21.4</v>
      </c>
      <c r="Q21" s="11">
        <v>26.7</v>
      </c>
    </row>
    <row r="23" spans="1:17" x14ac:dyDescent="0.3">
      <c r="M23" s="18"/>
    </row>
  </sheetData>
  <autoFilter ref="A1:Q21" xr:uid="{00000000-0009-0000-0000-000004000000}">
    <sortState xmlns:xlrd2="http://schemas.microsoft.com/office/spreadsheetml/2017/richdata2" ref="A2:Q21">
      <sortCondition descending="1" ref="C1:C21"/>
    </sortState>
  </autoFilter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3647"/>
  <sheetViews>
    <sheetView workbookViewId="0">
      <pane ySplit="1" topLeftCell="A2" activePane="bottomLeft" state="frozen"/>
      <selection pane="bottomLeft" activeCell="H2" sqref="H2"/>
    </sheetView>
  </sheetViews>
  <sheetFormatPr defaultColWidth="11" defaultRowHeight="15.6" x14ac:dyDescent="0.3"/>
  <cols>
    <col min="1" max="2" width="11" customWidth="1"/>
    <col min="3" max="3" width="29.3984375" customWidth="1"/>
    <col min="4" max="6" width="11" customWidth="1"/>
    <col min="7" max="9" width="15.59765625" customWidth="1"/>
    <col min="10" max="14" width="11" customWidth="1"/>
    <col min="15" max="15" width="10.8984375" style="6" customWidth="1"/>
    <col min="16" max="16" width="11.5" bestFit="1" customWidth="1"/>
    <col min="17" max="17" width="11" customWidth="1"/>
    <col min="18" max="22" width="10.8984375" style="9" customWidth="1"/>
  </cols>
  <sheetData>
    <row r="1" spans="1:22" ht="62.4" x14ac:dyDescent="0.3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4003</v>
      </c>
      <c r="H1" s="23" t="s">
        <v>4336</v>
      </c>
      <c r="I1" s="23" t="s">
        <v>4337</v>
      </c>
      <c r="J1" s="23" t="s">
        <v>6</v>
      </c>
      <c r="K1" s="23" t="s">
        <v>7</v>
      </c>
      <c r="L1" s="23" t="s">
        <v>8</v>
      </c>
      <c r="M1" s="23" t="s">
        <v>9</v>
      </c>
      <c r="N1" s="23" t="s">
        <v>10</v>
      </c>
      <c r="O1" s="24" t="s">
        <v>3972</v>
      </c>
      <c r="P1" s="23" t="s">
        <v>3981</v>
      </c>
      <c r="Q1" s="23" t="s">
        <v>3976</v>
      </c>
      <c r="R1" s="25" t="s">
        <v>3974</v>
      </c>
      <c r="S1" s="25" t="s">
        <v>3977</v>
      </c>
      <c r="T1" s="25" t="s">
        <v>3978</v>
      </c>
      <c r="U1" s="25" t="s">
        <v>3980</v>
      </c>
      <c r="V1" s="25" t="s">
        <v>3979</v>
      </c>
    </row>
    <row r="2" spans="1:22" x14ac:dyDescent="0.3">
      <c r="A2" t="s">
        <v>11</v>
      </c>
      <c r="B2" t="s">
        <v>12</v>
      </c>
      <c r="C2" t="s">
        <v>13</v>
      </c>
      <c r="D2" t="s">
        <v>14</v>
      </c>
      <c r="E2">
        <v>43.7</v>
      </c>
      <c r="F2">
        <v>101600</v>
      </c>
      <c r="G2">
        <f t="shared" ref="G2:G65" si="0">(1.141433*(E2/1000000))/F2</f>
        <v>4.9095100492125982E-10</v>
      </c>
      <c r="H2" s="50">
        <f t="shared" ref="H2:H13" si="1">F2*CVD_AFG</f>
        <v>171.81474114225597</v>
      </c>
      <c r="I2">
        <f t="shared" ref="I2:I65" si="2">(G2/10)*1000*H2*0.09</f>
        <v>7.5917357841669018E-7</v>
      </c>
      <c r="J2">
        <v>1.18</v>
      </c>
      <c r="K2">
        <v>93.5</v>
      </c>
      <c r="L2">
        <v>375</v>
      </c>
      <c r="M2">
        <v>34.869999999999997</v>
      </c>
      <c r="N2">
        <v>71.150000000000006</v>
      </c>
      <c r="O2" s="7">
        <v>4.0129999999999999</v>
      </c>
      <c r="P2">
        <v>12758</v>
      </c>
      <c r="Q2">
        <v>1</v>
      </c>
      <c r="R2" s="9">
        <v>17.404</v>
      </c>
      <c r="S2" s="9">
        <v>17.404</v>
      </c>
      <c r="T2" s="9">
        <v>17.404</v>
      </c>
      <c r="U2" s="9">
        <v>17.404</v>
      </c>
      <c r="V2" s="9">
        <v>17.404</v>
      </c>
    </row>
    <row r="3" spans="1:22" x14ac:dyDescent="0.3">
      <c r="A3" t="s">
        <v>11</v>
      </c>
      <c r="B3" t="s">
        <v>12</v>
      </c>
      <c r="C3" t="s">
        <v>15</v>
      </c>
      <c r="D3" t="s">
        <v>14</v>
      </c>
      <c r="E3">
        <v>20.3</v>
      </c>
      <c r="F3">
        <v>114200</v>
      </c>
      <c r="G3">
        <f t="shared" si="0"/>
        <v>2.0289921103327495E-10</v>
      </c>
      <c r="H3" s="50">
        <f t="shared" si="1"/>
        <v>193.12247478785071</v>
      </c>
      <c r="I3">
        <f t="shared" si="2"/>
        <v>3.5265957990523596E-7</v>
      </c>
      <c r="J3">
        <v>5.38</v>
      </c>
      <c r="K3">
        <v>49.2</v>
      </c>
      <c r="L3">
        <v>322</v>
      </c>
      <c r="M3">
        <v>36.18</v>
      </c>
      <c r="N3">
        <v>68.75</v>
      </c>
      <c r="O3" s="7">
        <v>6.5448000000000004</v>
      </c>
      <c r="P3">
        <v>12259</v>
      </c>
      <c r="Q3">
        <v>2</v>
      </c>
      <c r="R3" s="9">
        <v>22.495999999999999</v>
      </c>
      <c r="S3" s="9">
        <v>22.574999999999999</v>
      </c>
      <c r="T3" s="9">
        <v>22.484000000000002</v>
      </c>
      <c r="U3" s="9">
        <v>22.984999999999999</v>
      </c>
      <c r="V3" s="9">
        <v>23.486999999999998</v>
      </c>
    </row>
    <row r="4" spans="1:22" x14ac:dyDescent="0.3">
      <c r="A4" t="s">
        <v>11</v>
      </c>
      <c r="B4" t="s">
        <v>12</v>
      </c>
      <c r="C4" t="s">
        <v>16</v>
      </c>
      <c r="D4" t="s">
        <v>14</v>
      </c>
      <c r="E4">
        <v>27.900000000000002</v>
      </c>
      <c r="F4">
        <v>196700</v>
      </c>
      <c r="G4">
        <f t="shared" si="0"/>
        <v>1.6190127452974071E-10</v>
      </c>
      <c r="H4" s="50">
        <f t="shared" si="1"/>
        <v>332.63739746734007</v>
      </c>
      <c r="I4">
        <f t="shared" si="2"/>
        <v>4.8468976745596475E-7</v>
      </c>
      <c r="J4">
        <v>5.3500000000000005</v>
      </c>
      <c r="K4">
        <v>85</v>
      </c>
      <c r="L4">
        <v>399</v>
      </c>
      <c r="M4">
        <v>35.020000000000003</v>
      </c>
      <c r="N4">
        <v>69.17</v>
      </c>
      <c r="O4" s="7">
        <v>4.6866000000000003</v>
      </c>
      <c r="P4" s="8">
        <v>124360</v>
      </c>
      <c r="Q4">
        <v>2</v>
      </c>
      <c r="R4" s="9">
        <v>21.042999999999999</v>
      </c>
      <c r="S4" s="9">
        <v>21.036999999999999</v>
      </c>
      <c r="T4" s="9">
        <v>20.754000000000001</v>
      </c>
      <c r="U4" s="9">
        <v>20.899000000000001</v>
      </c>
      <c r="V4" s="9">
        <v>21.042999999999999</v>
      </c>
    </row>
    <row r="5" spans="1:22" x14ac:dyDescent="0.3">
      <c r="A5" t="s">
        <v>11</v>
      </c>
      <c r="B5" t="s">
        <v>12</v>
      </c>
      <c r="C5" t="s">
        <v>17</v>
      </c>
      <c r="D5" t="s">
        <v>14</v>
      </c>
      <c r="E5">
        <v>38.700000000000003</v>
      </c>
      <c r="F5">
        <v>148500</v>
      </c>
      <c r="G5">
        <f t="shared" si="0"/>
        <v>2.9746435757575759E-10</v>
      </c>
      <c r="H5" s="50">
        <f t="shared" si="1"/>
        <v>251.12686082308085</v>
      </c>
      <c r="I5">
        <f t="shared" si="2"/>
        <v>6.7231161292278987E-7</v>
      </c>
      <c r="J5">
        <v>4.09</v>
      </c>
      <c r="K5">
        <v>73.5</v>
      </c>
      <c r="L5">
        <v>274</v>
      </c>
      <c r="M5">
        <v>37.11</v>
      </c>
      <c r="N5">
        <v>70.58</v>
      </c>
      <c r="O5" s="7">
        <v>3.7309000000000001</v>
      </c>
      <c r="P5">
        <v>16185</v>
      </c>
      <c r="Q5">
        <v>2</v>
      </c>
      <c r="R5" s="9">
        <v>6.0369000000000002</v>
      </c>
      <c r="S5" s="9">
        <v>6.0426000000000002</v>
      </c>
      <c r="T5" s="9">
        <v>6.0357000000000003</v>
      </c>
      <c r="U5" s="9">
        <v>6.0625</v>
      </c>
      <c r="V5" s="9">
        <v>6.0891999999999999</v>
      </c>
    </row>
    <row r="6" spans="1:22" x14ac:dyDescent="0.3">
      <c r="A6" t="s">
        <v>11</v>
      </c>
      <c r="B6" t="s">
        <v>12</v>
      </c>
      <c r="C6" t="s">
        <v>18</v>
      </c>
      <c r="D6" t="s">
        <v>14</v>
      </c>
      <c r="E6">
        <v>14.4</v>
      </c>
      <c r="F6">
        <v>102500</v>
      </c>
      <c r="G6">
        <f t="shared" si="0"/>
        <v>1.6035741658536585E-10</v>
      </c>
      <c r="H6" s="50">
        <f t="shared" si="1"/>
        <v>173.33672211694133</v>
      </c>
      <c r="I6">
        <f t="shared" si="2"/>
        <v>2.5016246062243336E-7</v>
      </c>
      <c r="J6">
        <v>4.8500000000000005</v>
      </c>
      <c r="K6">
        <v>46.5</v>
      </c>
      <c r="L6">
        <v>474</v>
      </c>
      <c r="M6">
        <v>33.6</v>
      </c>
      <c r="N6">
        <v>69.22</v>
      </c>
      <c r="O6" s="7">
        <v>10.186</v>
      </c>
      <c r="P6">
        <v>22500</v>
      </c>
      <c r="Q6">
        <v>2</v>
      </c>
      <c r="R6" s="9">
        <v>18.677</v>
      </c>
      <c r="S6" s="9">
        <v>18.757999999999999</v>
      </c>
      <c r="T6" s="9">
        <v>18.574999999999999</v>
      </c>
      <c r="U6" s="9">
        <v>18.867000000000001</v>
      </c>
      <c r="V6" s="9">
        <v>19.158000000000001</v>
      </c>
    </row>
    <row r="7" spans="1:22" x14ac:dyDescent="0.3">
      <c r="A7" t="s">
        <v>11</v>
      </c>
      <c r="B7" t="s">
        <v>12</v>
      </c>
      <c r="C7" t="s">
        <v>19</v>
      </c>
      <c r="D7" t="s">
        <v>14</v>
      </c>
      <c r="E7">
        <v>3.99</v>
      </c>
      <c r="F7">
        <v>161700</v>
      </c>
      <c r="G7">
        <f t="shared" si="0"/>
        <v>2.8165229870129869E-11</v>
      </c>
      <c r="H7" s="50">
        <f t="shared" si="1"/>
        <v>273.44924845179912</v>
      </c>
      <c r="I7">
        <f t="shared" si="2"/>
        <v>6.9315848464132578E-8</v>
      </c>
      <c r="J7">
        <v>47.5</v>
      </c>
      <c r="K7">
        <v>23.5</v>
      </c>
      <c r="L7">
        <v>694</v>
      </c>
      <c r="M7">
        <v>34.35</v>
      </c>
      <c r="N7">
        <v>62.2</v>
      </c>
      <c r="O7" s="7">
        <v>29.581</v>
      </c>
      <c r="P7" s="8">
        <v>315740</v>
      </c>
      <c r="Q7">
        <v>4</v>
      </c>
      <c r="R7" s="9">
        <v>29.794</v>
      </c>
      <c r="S7" s="9">
        <v>29.774000000000001</v>
      </c>
      <c r="T7" s="9">
        <v>29.672000000000001</v>
      </c>
      <c r="U7" s="9">
        <v>30.138999999999999</v>
      </c>
      <c r="V7" s="9">
        <v>30.606000000000002</v>
      </c>
    </row>
    <row r="8" spans="1:22" x14ac:dyDescent="0.3">
      <c r="A8" t="s">
        <v>11</v>
      </c>
      <c r="B8" t="s">
        <v>12</v>
      </c>
      <c r="C8" t="s">
        <v>20</v>
      </c>
      <c r="D8" t="s">
        <v>14</v>
      </c>
      <c r="E8">
        <v>13.5</v>
      </c>
      <c r="F8">
        <v>154200</v>
      </c>
      <c r="G8">
        <f t="shared" si="0"/>
        <v>9.9930904669260695E-11</v>
      </c>
      <c r="H8" s="50">
        <f t="shared" si="1"/>
        <v>260.76607366275465</v>
      </c>
      <c r="I8">
        <f t="shared" si="2"/>
        <v>2.3452730683353131E-7</v>
      </c>
      <c r="J8">
        <v>16.400000000000002</v>
      </c>
      <c r="K8">
        <v>38.1</v>
      </c>
      <c r="L8">
        <v>384</v>
      </c>
      <c r="M8">
        <v>34.43</v>
      </c>
      <c r="N8">
        <v>70.45</v>
      </c>
      <c r="O8" s="7">
        <v>10.069000000000001</v>
      </c>
      <c r="P8" s="8">
        <v>115690</v>
      </c>
      <c r="Q8">
        <v>1</v>
      </c>
      <c r="R8" s="9">
        <v>26.806999999999999</v>
      </c>
      <c r="S8" s="9">
        <v>26.806999999999999</v>
      </c>
      <c r="T8" s="9">
        <v>26.806999999999999</v>
      </c>
      <c r="U8" s="9">
        <v>26.806999999999999</v>
      </c>
      <c r="V8" s="9">
        <v>26.806999999999999</v>
      </c>
    </row>
    <row r="9" spans="1:22" x14ac:dyDescent="0.3">
      <c r="A9" t="s">
        <v>11</v>
      </c>
      <c r="B9" t="s">
        <v>12</v>
      </c>
      <c r="C9" t="s">
        <v>21</v>
      </c>
      <c r="D9" t="s">
        <v>14</v>
      </c>
      <c r="E9">
        <v>69</v>
      </c>
      <c r="F9">
        <v>2590000</v>
      </c>
      <c r="G9">
        <f t="shared" si="0"/>
        <v>3.0408832818532813E-11</v>
      </c>
      <c r="H9" s="50">
        <f t="shared" si="1"/>
        <v>4379.9230271500292</v>
      </c>
      <c r="I9">
        <f t="shared" si="2"/>
        <v>1.1986951238158266E-6</v>
      </c>
      <c r="J9">
        <v>101</v>
      </c>
      <c r="K9">
        <v>258</v>
      </c>
      <c r="L9">
        <v>444</v>
      </c>
      <c r="M9">
        <v>34.53</v>
      </c>
      <c r="N9">
        <v>69.14</v>
      </c>
      <c r="O9" s="7">
        <v>1.7193000000000001</v>
      </c>
      <c r="P9" s="8">
        <v>2838500</v>
      </c>
      <c r="Q9">
        <v>6</v>
      </c>
      <c r="R9" s="9">
        <v>21.623999999999999</v>
      </c>
      <c r="S9" s="9">
        <v>21.727</v>
      </c>
      <c r="T9" s="9">
        <v>21.187999999999999</v>
      </c>
      <c r="U9" s="9">
        <v>21.428000000000001</v>
      </c>
      <c r="V9" s="9">
        <v>22.675000000000001</v>
      </c>
    </row>
    <row r="10" spans="1:22" x14ac:dyDescent="0.3">
      <c r="A10" t="s">
        <v>11</v>
      </c>
      <c r="B10" t="s">
        <v>12</v>
      </c>
      <c r="C10" t="s">
        <v>22</v>
      </c>
      <c r="D10" t="s">
        <v>14</v>
      </c>
      <c r="E10">
        <v>10.600000000000001</v>
      </c>
      <c r="F10">
        <v>232800</v>
      </c>
      <c r="G10">
        <f t="shared" si="0"/>
        <v>5.1972464776632313E-11</v>
      </c>
      <c r="H10" s="50">
        <f t="shared" si="1"/>
        <v>393.68574545194087</v>
      </c>
      <c r="I10">
        <f t="shared" si="2"/>
        <v>1.8414736684706912E-7</v>
      </c>
      <c r="J10">
        <v>48.2</v>
      </c>
      <c r="K10">
        <v>33.5</v>
      </c>
      <c r="L10">
        <v>412</v>
      </c>
      <c r="M10">
        <v>36.72</v>
      </c>
      <c r="N10">
        <v>67.099999999999994</v>
      </c>
      <c r="O10" s="7">
        <v>12.276</v>
      </c>
      <c r="P10" s="8">
        <v>316510</v>
      </c>
      <c r="Q10">
        <v>4</v>
      </c>
      <c r="R10" s="9">
        <v>21.222999999999999</v>
      </c>
      <c r="S10" s="9">
        <v>21.108000000000001</v>
      </c>
      <c r="T10" s="9">
        <v>20.754000000000001</v>
      </c>
      <c r="U10" s="9">
        <v>20.827000000000002</v>
      </c>
      <c r="V10" s="9">
        <v>21.475999999999999</v>
      </c>
    </row>
    <row r="11" spans="1:22" x14ac:dyDescent="0.3">
      <c r="A11" t="s">
        <v>11</v>
      </c>
      <c r="B11" t="s">
        <v>12</v>
      </c>
      <c r="C11" t="s">
        <v>23</v>
      </c>
      <c r="D11" t="s">
        <v>14</v>
      </c>
      <c r="E11">
        <v>21.700000000000003</v>
      </c>
      <c r="F11">
        <v>118500</v>
      </c>
      <c r="G11">
        <f t="shared" si="0"/>
        <v>2.0902190801687765E-10</v>
      </c>
      <c r="H11" s="50">
        <f t="shared" si="1"/>
        <v>200.3941616669029</v>
      </c>
      <c r="I11">
        <f t="shared" si="2"/>
        <v>3.7698093024352818E-7</v>
      </c>
      <c r="J11">
        <v>3.93</v>
      </c>
      <c r="K11">
        <v>59.800000000000004</v>
      </c>
      <c r="L11">
        <v>384</v>
      </c>
      <c r="M11">
        <v>34.67</v>
      </c>
      <c r="N11">
        <v>70.209999999999994</v>
      </c>
      <c r="O11" s="7">
        <v>6.4261999999999997</v>
      </c>
      <c r="P11">
        <v>45846</v>
      </c>
      <c r="Q11">
        <v>2</v>
      </c>
      <c r="R11" s="9">
        <v>25.541</v>
      </c>
      <c r="S11" s="9">
        <v>25.391999999999999</v>
      </c>
      <c r="T11" s="9">
        <v>24.297000000000001</v>
      </c>
      <c r="U11" s="9">
        <v>24.937999999999999</v>
      </c>
      <c r="V11" s="9">
        <v>25.577999999999999</v>
      </c>
    </row>
    <row r="12" spans="1:22" x14ac:dyDescent="0.3">
      <c r="A12" t="s">
        <v>11</v>
      </c>
      <c r="B12" t="s">
        <v>12</v>
      </c>
      <c r="C12" t="s">
        <v>24</v>
      </c>
      <c r="D12" t="s">
        <v>14</v>
      </c>
      <c r="E12">
        <v>15.700000000000001</v>
      </c>
      <c r="F12">
        <v>329300</v>
      </c>
      <c r="G12">
        <f t="shared" si="0"/>
        <v>5.4419976009717586E-11</v>
      </c>
      <c r="H12" s="50">
        <f t="shared" si="1"/>
        <v>556.87592773764663</v>
      </c>
      <c r="I12">
        <f t="shared" si="2"/>
        <v>2.7274657165084758E-7</v>
      </c>
      <c r="J12">
        <v>42.7</v>
      </c>
      <c r="K12">
        <v>50.400000000000006</v>
      </c>
      <c r="L12">
        <v>364</v>
      </c>
      <c r="M12">
        <v>31.63</v>
      </c>
      <c r="N12">
        <v>65.7</v>
      </c>
      <c r="O12" s="7">
        <v>7.2256</v>
      </c>
      <c r="P12" s="8">
        <v>310530</v>
      </c>
      <c r="Q12">
        <v>4</v>
      </c>
      <c r="R12" s="9">
        <v>28.439</v>
      </c>
      <c r="S12" s="9">
        <v>28.440999999999999</v>
      </c>
      <c r="T12" s="9">
        <v>28.312999999999999</v>
      </c>
      <c r="U12" s="9">
        <v>28.640999999999998</v>
      </c>
      <c r="V12" s="9">
        <v>29.297000000000001</v>
      </c>
    </row>
    <row r="13" spans="1:22" x14ac:dyDescent="0.3">
      <c r="A13" t="s">
        <v>11</v>
      </c>
      <c r="B13" t="s">
        <v>12</v>
      </c>
      <c r="C13" t="s">
        <v>25</v>
      </c>
      <c r="D13" t="s">
        <v>14</v>
      </c>
      <c r="E13">
        <v>15.9</v>
      </c>
      <c r="F13">
        <v>111200</v>
      </c>
      <c r="G13">
        <f t="shared" si="0"/>
        <v>1.6320849550359711E-10</v>
      </c>
      <c r="H13" s="50">
        <f t="shared" si="1"/>
        <v>188.04920487223293</v>
      </c>
      <c r="I13">
        <f t="shared" si="2"/>
        <v>2.7622105027060354E-7</v>
      </c>
      <c r="J13">
        <v>9.25</v>
      </c>
      <c r="K13">
        <v>36.6</v>
      </c>
      <c r="L13">
        <v>312</v>
      </c>
      <c r="M13">
        <v>36.729999999999997</v>
      </c>
      <c r="N13">
        <v>68.86</v>
      </c>
      <c r="O13" s="7">
        <v>8.5465</v>
      </c>
      <c r="P13">
        <v>43612</v>
      </c>
      <c r="Q13">
        <v>1</v>
      </c>
      <c r="R13" s="9">
        <v>25.388999999999999</v>
      </c>
      <c r="S13" s="9">
        <v>25.388999999999999</v>
      </c>
      <c r="T13" s="9">
        <v>25.388999999999999</v>
      </c>
      <c r="U13" s="9">
        <v>25.388999999999999</v>
      </c>
      <c r="V13" s="9">
        <v>25.388999999999999</v>
      </c>
    </row>
    <row r="14" spans="1:22" x14ac:dyDescent="0.3">
      <c r="A14" t="s">
        <v>26</v>
      </c>
      <c r="B14" t="s">
        <v>27</v>
      </c>
      <c r="C14" t="s">
        <v>28</v>
      </c>
      <c r="D14" t="s">
        <v>29</v>
      </c>
      <c r="E14">
        <v>25.200000000000003</v>
      </c>
      <c r="F14">
        <v>343100</v>
      </c>
      <c r="G14">
        <f t="shared" si="0"/>
        <v>8.3835941707956868E-11</v>
      </c>
      <c r="H14" s="50">
        <f>F14*CVD_ALB</f>
        <v>1384.8555610172764</v>
      </c>
      <c r="I14">
        <f t="shared" si="2"/>
        <v>1.0449060307864587E-6</v>
      </c>
      <c r="J14">
        <v>31.6</v>
      </c>
      <c r="K14">
        <v>61</v>
      </c>
      <c r="L14">
        <v>318</v>
      </c>
      <c r="M14">
        <v>41.34</v>
      </c>
      <c r="N14">
        <v>19.809999999999999</v>
      </c>
      <c r="O14" s="7">
        <v>5.2045000000000003</v>
      </c>
      <c r="P14" s="8">
        <v>106730</v>
      </c>
      <c r="Q14">
        <v>2</v>
      </c>
      <c r="R14" s="9">
        <v>14.86</v>
      </c>
      <c r="S14" s="9">
        <v>14.957000000000001</v>
      </c>
      <c r="T14" s="9">
        <v>14.645</v>
      </c>
      <c r="U14" s="9">
        <v>15.066000000000001</v>
      </c>
      <c r="V14" s="9">
        <v>15.487</v>
      </c>
    </row>
    <row r="15" spans="1:22" x14ac:dyDescent="0.3">
      <c r="A15" t="s">
        <v>30</v>
      </c>
      <c r="B15" t="s">
        <v>31</v>
      </c>
      <c r="C15" t="s">
        <v>32</v>
      </c>
      <c r="D15" t="s">
        <v>33</v>
      </c>
      <c r="E15">
        <v>40.200000000000003</v>
      </c>
      <c r="F15">
        <v>2761000</v>
      </c>
      <c r="G15">
        <f t="shared" si="0"/>
        <v>1.661919833393698E-11</v>
      </c>
      <c r="H15" s="50">
        <f t="shared" ref="H15:H47" si="3">F15*CVD_DZA</f>
        <v>4822.8670534096782</v>
      </c>
      <c r="I15">
        <f t="shared" si="2"/>
        <v>7.2136965688943111E-7</v>
      </c>
      <c r="J15">
        <v>254</v>
      </c>
      <c r="K15">
        <v>173</v>
      </c>
      <c r="L15">
        <v>437</v>
      </c>
      <c r="M15">
        <v>36.729999999999997</v>
      </c>
      <c r="N15">
        <v>3.14</v>
      </c>
      <c r="O15" s="7">
        <v>2.5225</v>
      </c>
      <c r="P15" s="8">
        <v>2782500</v>
      </c>
      <c r="Q15">
        <v>12</v>
      </c>
      <c r="R15" s="9">
        <v>16.978999999999999</v>
      </c>
      <c r="S15" s="9">
        <v>14.170999999999999</v>
      </c>
      <c r="T15" s="9">
        <v>16.227</v>
      </c>
      <c r="U15" s="9">
        <v>16.766999999999999</v>
      </c>
      <c r="V15" s="9">
        <v>18.039000000000001</v>
      </c>
    </row>
    <row r="16" spans="1:22" x14ac:dyDescent="0.3">
      <c r="A16" t="s">
        <v>30</v>
      </c>
      <c r="B16" t="s">
        <v>31</v>
      </c>
      <c r="C16" t="s">
        <v>34</v>
      </c>
      <c r="D16" t="s">
        <v>33</v>
      </c>
      <c r="E16">
        <v>5.32</v>
      </c>
      <c r="F16">
        <v>348600</v>
      </c>
      <c r="G16">
        <f t="shared" si="0"/>
        <v>1.7419459437751002E-11</v>
      </c>
      <c r="H16" s="50">
        <f t="shared" si="3"/>
        <v>608.92845158225782</v>
      </c>
      <c r="I16">
        <f t="shared" si="2"/>
        <v>9.5464840165467003E-8</v>
      </c>
      <c r="J16">
        <v>90.600000000000009</v>
      </c>
      <c r="K16">
        <v>36.6</v>
      </c>
      <c r="L16">
        <v>811</v>
      </c>
      <c r="M16">
        <v>36.86</v>
      </c>
      <c r="N16">
        <v>7.73</v>
      </c>
      <c r="O16" s="7">
        <v>22.134</v>
      </c>
      <c r="P16" s="8">
        <v>198570</v>
      </c>
      <c r="Q16">
        <v>6</v>
      </c>
      <c r="R16" s="9">
        <v>15.225</v>
      </c>
      <c r="S16" s="9">
        <v>12.281000000000001</v>
      </c>
      <c r="T16" s="9">
        <v>14.397</v>
      </c>
      <c r="U16" s="9">
        <v>14.843999999999999</v>
      </c>
      <c r="V16" s="9">
        <v>15.24</v>
      </c>
    </row>
    <row r="17" spans="1:22" x14ac:dyDescent="0.3">
      <c r="A17" t="s">
        <v>30</v>
      </c>
      <c r="B17" t="s">
        <v>31</v>
      </c>
      <c r="C17" t="s">
        <v>35</v>
      </c>
      <c r="D17" t="s">
        <v>33</v>
      </c>
      <c r="E17">
        <v>15.200000000000001</v>
      </c>
      <c r="F17">
        <v>179800</v>
      </c>
      <c r="G17">
        <f t="shared" si="0"/>
        <v>9.6494892102335943E-11</v>
      </c>
      <c r="H17" s="50">
        <f t="shared" si="3"/>
        <v>314.0715306783992</v>
      </c>
      <c r="I17">
        <f t="shared" si="2"/>
        <v>2.727566861870486E-7</v>
      </c>
      <c r="J17">
        <v>10.100000000000001</v>
      </c>
      <c r="K17">
        <v>56.5</v>
      </c>
      <c r="L17">
        <v>429</v>
      </c>
      <c r="M17">
        <v>36.17</v>
      </c>
      <c r="N17">
        <v>1.33</v>
      </c>
      <c r="O17" s="7">
        <v>7.5887000000000002</v>
      </c>
      <c r="P17">
        <v>41366</v>
      </c>
      <c r="Q17">
        <v>2</v>
      </c>
      <c r="R17" s="9">
        <v>17.597999999999999</v>
      </c>
      <c r="S17" s="9">
        <v>17.577999999999999</v>
      </c>
      <c r="T17" s="9">
        <v>17.306999999999999</v>
      </c>
      <c r="U17" s="9">
        <v>17.452999999999999</v>
      </c>
      <c r="V17" s="9">
        <v>17.600000000000001</v>
      </c>
    </row>
    <row r="18" spans="1:22" x14ac:dyDescent="0.3">
      <c r="A18" t="s">
        <v>30</v>
      </c>
      <c r="B18" t="s">
        <v>31</v>
      </c>
      <c r="C18" t="s">
        <v>36</v>
      </c>
      <c r="D18" t="s">
        <v>33</v>
      </c>
      <c r="E18">
        <v>6.5</v>
      </c>
      <c r="F18">
        <v>131000</v>
      </c>
      <c r="G18">
        <f t="shared" si="0"/>
        <v>5.6635988549618312E-11</v>
      </c>
      <c r="H18" s="50">
        <f t="shared" si="3"/>
        <v>228.82853458771021</v>
      </c>
      <c r="I18">
        <f t="shared" si="2"/>
        <v>1.1663937238261944E-7</v>
      </c>
      <c r="J18">
        <v>22.200000000000003</v>
      </c>
      <c r="K18">
        <v>27.8</v>
      </c>
      <c r="L18">
        <v>495</v>
      </c>
      <c r="M18">
        <v>31.63</v>
      </c>
      <c r="N18">
        <v>-2.2400000000000002</v>
      </c>
      <c r="O18" s="7">
        <v>17.792999999999999</v>
      </c>
      <c r="P18">
        <v>546.4</v>
      </c>
      <c r="Q18">
        <v>3</v>
      </c>
      <c r="R18" s="9">
        <v>24.777000000000001</v>
      </c>
      <c r="S18" s="9">
        <v>24.85</v>
      </c>
      <c r="T18" s="9">
        <v>24.771999999999998</v>
      </c>
      <c r="U18" s="9">
        <v>25.152000000000001</v>
      </c>
      <c r="V18" s="9">
        <v>26.146000000000001</v>
      </c>
    </row>
    <row r="19" spans="1:22" x14ac:dyDescent="0.3">
      <c r="A19" t="s">
        <v>30</v>
      </c>
      <c r="B19" t="s">
        <v>31</v>
      </c>
      <c r="C19" t="s">
        <v>37</v>
      </c>
      <c r="D19" t="s">
        <v>33</v>
      </c>
      <c r="E19">
        <v>10.4</v>
      </c>
      <c r="F19">
        <v>242500</v>
      </c>
      <c r="G19">
        <f t="shared" si="0"/>
        <v>4.8952178144329898E-11</v>
      </c>
      <c r="H19" s="50">
        <f t="shared" si="3"/>
        <v>423.59480639328035</v>
      </c>
      <c r="I19">
        <f t="shared" si="2"/>
        <v>1.8662299581219114E-7</v>
      </c>
      <c r="J19">
        <v>33.300000000000004</v>
      </c>
      <c r="K19">
        <v>42</v>
      </c>
      <c r="L19">
        <v>464</v>
      </c>
      <c r="M19">
        <v>35.56</v>
      </c>
      <c r="N19">
        <v>6.16</v>
      </c>
      <c r="O19" s="7">
        <v>11.042</v>
      </c>
      <c r="P19">
        <v>18709</v>
      </c>
      <c r="Q19">
        <v>2</v>
      </c>
      <c r="R19" s="9">
        <v>15.289</v>
      </c>
      <c r="S19" s="9">
        <v>15.28</v>
      </c>
      <c r="T19" s="9">
        <v>14.794</v>
      </c>
      <c r="U19" s="9">
        <v>15.042</v>
      </c>
      <c r="V19" s="9">
        <v>15.289</v>
      </c>
    </row>
    <row r="20" spans="1:22" x14ac:dyDescent="0.3">
      <c r="A20" t="s">
        <v>30</v>
      </c>
      <c r="B20" t="s">
        <v>31</v>
      </c>
      <c r="C20" t="s">
        <v>38</v>
      </c>
      <c r="D20" t="s">
        <v>33</v>
      </c>
      <c r="E20">
        <v>9.43</v>
      </c>
      <c r="F20">
        <v>147100</v>
      </c>
      <c r="G20">
        <f t="shared" si="0"/>
        <v>7.317276131883072E-11</v>
      </c>
      <c r="H20" s="50">
        <f t="shared" si="3"/>
        <v>256.95173616681046</v>
      </c>
      <c r="I20">
        <f t="shared" si="2"/>
        <v>1.6921681254893866E-7</v>
      </c>
      <c r="J20">
        <v>34.6</v>
      </c>
      <c r="K20">
        <v>25</v>
      </c>
      <c r="L20">
        <v>291</v>
      </c>
      <c r="M20">
        <v>36.74</v>
      </c>
      <c r="N20">
        <v>5.05</v>
      </c>
      <c r="O20" s="7">
        <v>11.641999999999999</v>
      </c>
      <c r="P20">
        <v>49711</v>
      </c>
      <c r="Q20">
        <v>2</v>
      </c>
      <c r="R20" s="9">
        <v>15.833</v>
      </c>
      <c r="S20" s="9">
        <v>15.83</v>
      </c>
      <c r="T20" s="9">
        <v>14.347</v>
      </c>
      <c r="U20" s="9">
        <v>15.09</v>
      </c>
      <c r="V20" s="9">
        <v>15.833</v>
      </c>
    </row>
    <row r="21" spans="1:22" x14ac:dyDescent="0.3">
      <c r="A21" t="s">
        <v>30</v>
      </c>
      <c r="B21" t="s">
        <v>31</v>
      </c>
      <c r="C21" t="s">
        <v>39</v>
      </c>
      <c r="D21" t="s">
        <v>33</v>
      </c>
      <c r="E21">
        <v>9.56</v>
      </c>
      <c r="F21">
        <v>171000</v>
      </c>
      <c r="G21">
        <f t="shared" si="0"/>
        <v>6.3813447251461979E-11</v>
      </c>
      <c r="H21" s="50">
        <f t="shared" si="3"/>
        <v>298.69984285876677</v>
      </c>
      <c r="I21">
        <f t="shared" si="2"/>
        <v>1.7154959999659104E-7</v>
      </c>
      <c r="J21">
        <v>25.200000000000003</v>
      </c>
      <c r="K21">
        <v>34.1</v>
      </c>
      <c r="L21">
        <v>413</v>
      </c>
      <c r="M21">
        <v>34.86</v>
      </c>
      <c r="N21">
        <v>5.72</v>
      </c>
      <c r="O21" s="7">
        <v>12.109</v>
      </c>
      <c r="P21">
        <v>6704.6</v>
      </c>
      <c r="Q21">
        <v>2</v>
      </c>
      <c r="R21" s="9">
        <v>21.021000000000001</v>
      </c>
      <c r="S21" s="9">
        <v>21.093</v>
      </c>
      <c r="T21" s="9">
        <v>20.995000000000001</v>
      </c>
      <c r="U21" s="9">
        <v>21.26</v>
      </c>
      <c r="V21" s="9">
        <v>21.524000000000001</v>
      </c>
    </row>
    <row r="22" spans="1:22" x14ac:dyDescent="0.3">
      <c r="A22" t="s">
        <v>30</v>
      </c>
      <c r="B22" t="s">
        <v>31</v>
      </c>
      <c r="C22" t="s">
        <v>40</v>
      </c>
      <c r="D22" t="s">
        <v>33</v>
      </c>
      <c r="E22">
        <v>5.93</v>
      </c>
      <c r="F22">
        <v>226500</v>
      </c>
      <c r="G22">
        <f t="shared" si="0"/>
        <v>2.9883875011037522E-11</v>
      </c>
      <c r="H22" s="50">
        <f t="shared" si="3"/>
        <v>395.64628308485771</v>
      </c>
      <c r="I22">
        <f t="shared" si="2"/>
        <v>1.0641099665060512E-7</v>
      </c>
      <c r="J22">
        <v>63.300000000000004</v>
      </c>
      <c r="K22">
        <v>28.5</v>
      </c>
      <c r="L22">
        <v>528</v>
      </c>
      <c r="M22">
        <v>36.51</v>
      </c>
      <c r="N22">
        <v>2.83</v>
      </c>
      <c r="O22" s="7">
        <v>18.527000000000001</v>
      </c>
      <c r="P22" s="8">
        <v>213520</v>
      </c>
      <c r="Q22">
        <v>5</v>
      </c>
      <c r="R22" s="9">
        <v>14.881</v>
      </c>
      <c r="S22" s="9">
        <v>14.837999999999999</v>
      </c>
      <c r="T22" s="9">
        <v>14.247999999999999</v>
      </c>
      <c r="U22" s="9">
        <v>15.19</v>
      </c>
      <c r="V22" s="9">
        <v>15.734</v>
      </c>
    </row>
    <row r="23" spans="1:22" x14ac:dyDescent="0.3">
      <c r="A23" t="s">
        <v>30</v>
      </c>
      <c r="B23" t="s">
        <v>31</v>
      </c>
      <c r="C23" t="s">
        <v>41</v>
      </c>
      <c r="D23" t="s">
        <v>33</v>
      </c>
      <c r="E23">
        <v>7.79</v>
      </c>
      <c r="F23">
        <v>128500</v>
      </c>
      <c r="G23">
        <f t="shared" si="0"/>
        <v>6.9196599766536963E-11</v>
      </c>
      <c r="H23" s="50">
        <f t="shared" si="3"/>
        <v>224.46157782076918</v>
      </c>
      <c r="I23">
        <f t="shared" si="2"/>
        <v>1.3978780167086238E-7</v>
      </c>
      <c r="J23">
        <v>15.100000000000001</v>
      </c>
      <c r="K23">
        <v>33.1</v>
      </c>
      <c r="L23">
        <v>498</v>
      </c>
      <c r="M23">
        <v>36.07</v>
      </c>
      <c r="N23">
        <v>4.76</v>
      </c>
      <c r="O23" s="7">
        <v>15.026999999999999</v>
      </c>
      <c r="P23">
        <v>32160</v>
      </c>
      <c r="Q23">
        <v>2</v>
      </c>
      <c r="R23" s="9">
        <v>14.744999999999999</v>
      </c>
      <c r="S23" s="9">
        <v>14.743</v>
      </c>
      <c r="T23" s="9">
        <v>14.446999999999999</v>
      </c>
      <c r="U23" s="9">
        <v>14.596</v>
      </c>
      <c r="V23" s="9">
        <v>14.744999999999999</v>
      </c>
    </row>
    <row r="24" spans="1:22" x14ac:dyDescent="0.3">
      <c r="A24" t="s">
        <v>30</v>
      </c>
      <c r="B24" t="s">
        <v>31</v>
      </c>
      <c r="C24" t="s">
        <v>42</v>
      </c>
      <c r="D24" t="s">
        <v>33</v>
      </c>
      <c r="E24">
        <v>6.49</v>
      </c>
      <c r="F24">
        <v>100000</v>
      </c>
      <c r="G24">
        <f t="shared" si="0"/>
        <v>7.4079001700000006E-11</v>
      </c>
      <c r="H24" s="50">
        <f t="shared" si="3"/>
        <v>174.67827067764136</v>
      </c>
      <c r="I24">
        <f t="shared" si="2"/>
        <v>1.164599271943385E-7</v>
      </c>
      <c r="J24">
        <v>12.3</v>
      </c>
      <c r="K24">
        <v>28.6</v>
      </c>
      <c r="L24">
        <v>527</v>
      </c>
      <c r="M24">
        <v>35.22</v>
      </c>
      <c r="N24">
        <v>4.17</v>
      </c>
      <c r="O24" s="7">
        <v>18.446000000000002</v>
      </c>
      <c r="P24">
        <v>17488</v>
      </c>
      <c r="Q24">
        <v>3</v>
      </c>
      <c r="R24" s="9">
        <v>18.239000000000001</v>
      </c>
      <c r="S24" s="9">
        <v>18.279</v>
      </c>
      <c r="T24" s="9">
        <v>16.62</v>
      </c>
      <c r="U24" s="9">
        <v>18.234000000000002</v>
      </c>
      <c r="V24" s="9">
        <v>19.207000000000001</v>
      </c>
    </row>
    <row r="25" spans="1:22" x14ac:dyDescent="0.3">
      <c r="A25" t="s">
        <v>30</v>
      </c>
      <c r="B25" t="s">
        <v>31</v>
      </c>
      <c r="C25" t="s">
        <v>43</v>
      </c>
      <c r="D25" t="s">
        <v>33</v>
      </c>
      <c r="E25">
        <v>16.2</v>
      </c>
      <c r="F25">
        <v>462200</v>
      </c>
      <c r="G25">
        <f t="shared" si="0"/>
        <v>4.0006954997836431E-11</v>
      </c>
      <c r="H25" s="50">
        <f t="shared" si="3"/>
        <v>807.3629670720585</v>
      </c>
      <c r="I25">
        <f t="shared" si="2"/>
        <v>2.9070120501514384E-7</v>
      </c>
      <c r="J25">
        <v>58.900000000000006</v>
      </c>
      <c r="K25">
        <v>60.2</v>
      </c>
      <c r="L25">
        <v>428</v>
      </c>
      <c r="M25">
        <v>36.369999999999997</v>
      </c>
      <c r="N25">
        <v>6.61</v>
      </c>
      <c r="O25" s="7">
        <v>7.1177000000000001</v>
      </c>
      <c r="P25" s="8">
        <v>159400</v>
      </c>
      <c r="Q25">
        <v>4</v>
      </c>
      <c r="R25" s="9">
        <v>14.973000000000001</v>
      </c>
      <c r="S25" s="9">
        <v>14.914</v>
      </c>
      <c r="T25" s="9">
        <v>13.749000000000001</v>
      </c>
      <c r="U25" s="9">
        <v>14.843999999999999</v>
      </c>
      <c r="V25" s="9">
        <v>15.586</v>
      </c>
    </row>
    <row r="26" spans="1:22" x14ac:dyDescent="0.3">
      <c r="A26" t="s">
        <v>30</v>
      </c>
      <c r="B26" t="s">
        <v>31</v>
      </c>
      <c r="C26" t="s">
        <v>44</v>
      </c>
      <c r="D26" t="s">
        <v>33</v>
      </c>
      <c r="E26">
        <v>7.76</v>
      </c>
      <c r="F26">
        <v>105100</v>
      </c>
      <c r="G26">
        <f t="shared" si="0"/>
        <v>8.4277070218839194E-11</v>
      </c>
      <c r="H26" s="50">
        <f t="shared" si="3"/>
        <v>183.5868624822011</v>
      </c>
      <c r="I26">
        <f t="shared" si="2"/>
        <v>1.3924946610601952E-7</v>
      </c>
      <c r="J26">
        <v>11.200000000000001</v>
      </c>
      <c r="K26">
        <v>31.400000000000002</v>
      </c>
      <c r="L26">
        <v>497</v>
      </c>
      <c r="M26">
        <v>36.159999999999997</v>
      </c>
      <c r="N26">
        <v>5.69</v>
      </c>
      <c r="O26" s="7">
        <v>15.814</v>
      </c>
      <c r="P26">
        <v>46947</v>
      </c>
      <c r="Q26">
        <v>2</v>
      </c>
      <c r="R26" s="9">
        <v>19.867000000000001</v>
      </c>
      <c r="S26" s="9">
        <v>19.539000000000001</v>
      </c>
      <c r="T26" s="9">
        <v>17.550999999999998</v>
      </c>
      <c r="U26" s="9">
        <v>18.766999999999999</v>
      </c>
      <c r="V26" s="9">
        <v>19.981999999999999</v>
      </c>
    </row>
    <row r="27" spans="1:22" x14ac:dyDescent="0.3">
      <c r="A27" t="s">
        <v>30</v>
      </c>
      <c r="B27" t="s">
        <v>31</v>
      </c>
      <c r="C27" t="s">
        <v>45</v>
      </c>
      <c r="D27" t="s">
        <v>33</v>
      </c>
      <c r="E27">
        <v>8.17</v>
      </c>
      <c r="F27">
        <v>104800</v>
      </c>
      <c r="G27">
        <f t="shared" si="0"/>
        <v>8.8983851240458011E-11</v>
      </c>
      <c r="H27" s="50">
        <f t="shared" si="3"/>
        <v>183.06282767016816</v>
      </c>
      <c r="I27">
        <f t="shared" si="2"/>
        <v>1.4660671882553861E-7</v>
      </c>
      <c r="J27">
        <v>17</v>
      </c>
      <c r="K27">
        <v>25.400000000000002</v>
      </c>
      <c r="L27">
        <v>425</v>
      </c>
      <c r="M27">
        <v>33.380000000000003</v>
      </c>
      <c r="N27">
        <v>6.85</v>
      </c>
      <c r="O27" s="7">
        <v>16.728000000000002</v>
      </c>
      <c r="P27">
        <v>2797.6</v>
      </c>
      <c r="Q27">
        <v>2</v>
      </c>
      <c r="R27" s="9">
        <v>34.965000000000003</v>
      </c>
      <c r="S27" s="9">
        <v>34.965000000000003</v>
      </c>
      <c r="T27" s="9">
        <v>34.965000000000003</v>
      </c>
      <c r="U27" s="9">
        <v>34.965000000000003</v>
      </c>
      <c r="V27" s="9">
        <v>34.965000000000003</v>
      </c>
    </row>
    <row r="28" spans="1:22" x14ac:dyDescent="0.3">
      <c r="A28" t="s">
        <v>30</v>
      </c>
      <c r="B28" t="s">
        <v>31</v>
      </c>
      <c r="C28" t="s">
        <v>46</v>
      </c>
      <c r="D28" t="s">
        <v>33</v>
      </c>
      <c r="E28">
        <v>6</v>
      </c>
      <c r="F28">
        <v>110700</v>
      </c>
      <c r="G28">
        <f t="shared" si="0"/>
        <v>6.186628726287262E-11</v>
      </c>
      <c r="H28" s="50">
        <f t="shared" si="3"/>
        <v>193.368845640149</v>
      </c>
      <c r="I28">
        <f t="shared" si="2"/>
        <v>1.0766711296857179E-7</v>
      </c>
      <c r="J28">
        <v>17.8</v>
      </c>
      <c r="K28">
        <v>26.3</v>
      </c>
      <c r="L28">
        <v>544</v>
      </c>
      <c r="M28">
        <v>32.49</v>
      </c>
      <c r="N28">
        <v>3.67</v>
      </c>
      <c r="O28" s="7">
        <v>20.687999999999999</v>
      </c>
      <c r="P28">
        <v>1455.6</v>
      </c>
      <c r="Q28">
        <v>3</v>
      </c>
      <c r="R28" s="9">
        <v>27.178999999999998</v>
      </c>
      <c r="S28" s="9">
        <v>27.157</v>
      </c>
      <c r="T28" s="9">
        <v>26.571000000000002</v>
      </c>
      <c r="U28" s="9">
        <v>27.184000000000001</v>
      </c>
      <c r="V28" s="9">
        <v>27.561</v>
      </c>
    </row>
    <row r="29" spans="1:22" x14ac:dyDescent="0.3">
      <c r="A29" t="s">
        <v>30</v>
      </c>
      <c r="B29" t="s">
        <v>31</v>
      </c>
      <c r="C29" t="s">
        <v>47</v>
      </c>
      <c r="D29" t="s">
        <v>33</v>
      </c>
      <c r="E29">
        <v>9.370000000000001</v>
      </c>
      <c r="F29">
        <v>104300</v>
      </c>
      <c r="G29">
        <f t="shared" si="0"/>
        <v>1.0254292627037393E-10</v>
      </c>
      <c r="H29" s="50">
        <f t="shared" si="3"/>
        <v>182.18943631677996</v>
      </c>
      <c r="I29">
        <f t="shared" si="2"/>
        <v>1.6814014141925299E-7</v>
      </c>
      <c r="J29">
        <v>9.4700000000000006</v>
      </c>
      <c r="K29">
        <v>33.9</v>
      </c>
      <c r="L29">
        <v>403</v>
      </c>
      <c r="M29">
        <v>35.74</v>
      </c>
      <c r="N29">
        <v>0.55000000000000004</v>
      </c>
      <c r="O29" s="7">
        <v>11.898999999999999</v>
      </c>
      <c r="P29">
        <v>13981</v>
      </c>
      <c r="Q29">
        <v>1</v>
      </c>
      <c r="R29" s="9">
        <v>17.501999999999999</v>
      </c>
      <c r="S29" s="9">
        <v>17.501999999999999</v>
      </c>
      <c r="T29" s="9">
        <v>17.501999999999999</v>
      </c>
      <c r="U29" s="9">
        <v>17.501999999999999</v>
      </c>
      <c r="V29" s="9">
        <v>17.501999999999999</v>
      </c>
    </row>
    <row r="30" spans="1:22" x14ac:dyDescent="0.3">
      <c r="A30" t="s">
        <v>30</v>
      </c>
      <c r="B30" t="s">
        <v>31</v>
      </c>
      <c r="C30" t="s">
        <v>48</v>
      </c>
      <c r="D30" t="s">
        <v>33</v>
      </c>
      <c r="E30">
        <v>3.96</v>
      </c>
      <c r="F30">
        <v>106000</v>
      </c>
      <c r="G30">
        <f t="shared" si="0"/>
        <v>4.2642213962264149E-11</v>
      </c>
      <c r="H30" s="50">
        <f t="shared" si="3"/>
        <v>185.15896691829985</v>
      </c>
      <c r="I30">
        <f t="shared" si="2"/>
        <v>7.1060294559257378E-8</v>
      </c>
      <c r="J30">
        <v>14.8</v>
      </c>
      <c r="K30">
        <v>27.5</v>
      </c>
      <c r="L30">
        <v>896</v>
      </c>
      <c r="M30">
        <v>36.81</v>
      </c>
      <c r="N30">
        <v>5.75</v>
      </c>
      <c r="O30" s="7">
        <v>32.573999999999998</v>
      </c>
      <c r="P30">
        <v>21274</v>
      </c>
      <c r="Q30">
        <v>2</v>
      </c>
      <c r="R30" s="9">
        <v>14.893000000000001</v>
      </c>
      <c r="S30" s="9">
        <v>0.83462000000000003</v>
      </c>
      <c r="T30" s="9">
        <v>14.893000000000001</v>
      </c>
      <c r="U30" s="9">
        <v>14.893000000000001</v>
      </c>
      <c r="V30" s="9">
        <v>14.893000000000001</v>
      </c>
    </row>
    <row r="31" spans="1:22" x14ac:dyDescent="0.3">
      <c r="A31" t="s">
        <v>30</v>
      </c>
      <c r="B31" t="s">
        <v>31</v>
      </c>
      <c r="C31" t="s">
        <v>49</v>
      </c>
      <c r="D31" t="s">
        <v>33</v>
      </c>
      <c r="E31">
        <v>8.9700000000000006</v>
      </c>
      <c r="F31">
        <v>154300</v>
      </c>
      <c r="G31">
        <f t="shared" si="0"/>
        <v>6.6355502333117296E-11</v>
      </c>
      <c r="H31" s="50">
        <f t="shared" si="3"/>
        <v>269.52857165560067</v>
      </c>
      <c r="I31">
        <f t="shared" si="2"/>
        <v>1.6096233388801486E-7</v>
      </c>
      <c r="J31">
        <v>14.4</v>
      </c>
      <c r="K31">
        <v>40.6</v>
      </c>
      <c r="L31">
        <v>539</v>
      </c>
      <c r="M31">
        <v>34.68</v>
      </c>
      <c r="N31">
        <v>3.25</v>
      </c>
      <c r="O31" s="7">
        <v>13.263999999999999</v>
      </c>
      <c r="P31">
        <v>6430.7</v>
      </c>
      <c r="Q31">
        <v>2</v>
      </c>
      <c r="R31" s="9">
        <v>17.404</v>
      </c>
      <c r="S31" s="9">
        <v>17.405000000000001</v>
      </c>
      <c r="T31" s="9">
        <v>17.404</v>
      </c>
      <c r="U31" s="9">
        <v>17.452999999999999</v>
      </c>
      <c r="V31" s="9">
        <v>17.501999999999999</v>
      </c>
    </row>
    <row r="32" spans="1:22" x14ac:dyDescent="0.3">
      <c r="A32" t="s">
        <v>30</v>
      </c>
      <c r="B32" t="s">
        <v>31</v>
      </c>
      <c r="C32" t="s">
        <v>50</v>
      </c>
      <c r="D32" t="s">
        <v>33</v>
      </c>
      <c r="E32">
        <v>7.88</v>
      </c>
      <c r="F32">
        <v>106100</v>
      </c>
      <c r="G32">
        <f t="shared" si="0"/>
        <v>8.4773723279924594E-11</v>
      </c>
      <c r="H32" s="50">
        <f t="shared" si="3"/>
        <v>185.3336451889775</v>
      </c>
      <c r="I32">
        <f t="shared" si="2"/>
        <v>1.4140280836539096E-7</v>
      </c>
      <c r="J32">
        <v>10.8</v>
      </c>
      <c r="K32">
        <v>32.300000000000004</v>
      </c>
      <c r="L32">
        <v>488</v>
      </c>
      <c r="M32">
        <v>35.43</v>
      </c>
      <c r="N32">
        <v>7.14</v>
      </c>
      <c r="O32" s="7">
        <v>15.086</v>
      </c>
      <c r="P32">
        <v>4035.6</v>
      </c>
      <c r="Q32">
        <v>1</v>
      </c>
      <c r="R32" s="9">
        <v>16.423999999999999</v>
      </c>
      <c r="S32" s="9">
        <v>16.423999999999999</v>
      </c>
      <c r="T32" s="9">
        <v>16.423999999999999</v>
      </c>
      <c r="U32" s="9">
        <v>16.423999999999999</v>
      </c>
      <c r="V32" s="9">
        <v>16.423999999999999</v>
      </c>
    </row>
    <row r="33" spans="1:22" x14ac:dyDescent="0.3">
      <c r="A33" t="s">
        <v>30</v>
      </c>
      <c r="B33" t="s">
        <v>31</v>
      </c>
      <c r="C33" t="s">
        <v>51</v>
      </c>
      <c r="D33" t="s">
        <v>33</v>
      </c>
      <c r="E33">
        <v>4.92</v>
      </c>
      <c r="F33">
        <v>100000</v>
      </c>
      <c r="G33">
        <f t="shared" si="0"/>
        <v>5.6158503600000005E-11</v>
      </c>
      <c r="H33" s="50">
        <f t="shared" si="3"/>
        <v>174.67827067764136</v>
      </c>
      <c r="I33">
        <f t="shared" si="2"/>
        <v>8.8287032634228888E-8</v>
      </c>
      <c r="J33">
        <v>18.5</v>
      </c>
      <c r="K33">
        <v>23.200000000000003</v>
      </c>
      <c r="L33">
        <v>550</v>
      </c>
      <c r="M33">
        <v>33.81</v>
      </c>
      <c r="N33">
        <v>2.86</v>
      </c>
      <c r="O33" s="7">
        <v>23.658999999999999</v>
      </c>
      <c r="P33">
        <v>4247.6000000000004</v>
      </c>
      <c r="Q33">
        <v>3</v>
      </c>
      <c r="R33" s="9">
        <v>21.209</v>
      </c>
      <c r="S33" s="9">
        <v>21.445</v>
      </c>
      <c r="T33" s="9">
        <v>21.091999999999999</v>
      </c>
      <c r="U33" s="9">
        <v>21.812999999999999</v>
      </c>
      <c r="V33" s="9">
        <v>22.626999999999999</v>
      </c>
    </row>
    <row r="34" spans="1:22" x14ac:dyDescent="0.3">
      <c r="A34" t="s">
        <v>30</v>
      </c>
      <c r="B34" t="s">
        <v>31</v>
      </c>
      <c r="C34" t="s">
        <v>52</v>
      </c>
      <c r="D34" t="s">
        <v>33</v>
      </c>
      <c r="E34">
        <v>5.3500000000000005</v>
      </c>
      <c r="F34">
        <v>123500</v>
      </c>
      <c r="G34">
        <f t="shared" si="0"/>
        <v>4.9446692712550613E-11</v>
      </c>
      <c r="H34" s="50">
        <f t="shared" si="3"/>
        <v>215.72766428688709</v>
      </c>
      <c r="I34">
        <f t="shared" si="2"/>
        <v>9.6003175730309864E-8</v>
      </c>
      <c r="J34">
        <v>35.300000000000004</v>
      </c>
      <c r="K34">
        <v>20.8</v>
      </c>
      <c r="L34">
        <v>431</v>
      </c>
      <c r="M34">
        <v>34.9</v>
      </c>
      <c r="N34">
        <v>-1.33</v>
      </c>
      <c r="O34" s="7">
        <v>20.733000000000001</v>
      </c>
      <c r="P34">
        <v>39026</v>
      </c>
      <c r="Q34">
        <v>4</v>
      </c>
      <c r="R34" s="9">
        <v>15.99</v>
      </c>
      <c r="S34" s="9">
        <v>16.056000000000001</v>
      </c>
      <c r="T34" s="9">
        <v>15.635</v>
      </c>
      <c r="U34" s="9">
        <v>15.759</v>
      </c>
      <c r="V34" s="9">
        <v>16.718</v>
      </c>
    </row>
    <row r="35" spans="1:22" x14ac:dyDescent="0.3">
      <c r="A35" t="s">
        <v>30</v>
      </c>
      <c r="B35" t="s">
        <v>31</v>
      </c>
      <c r="C35" t="s">
        <v>54</v>
      </c>
      <c r="D35" t="s">
        <v>33</v>
      </c>
      <c r="E35">
        <v>5.3</v>
      </c>
      <c r="F35">
        <v>124400</v>
      </c>
      <c r="G35">
        <f t="shared" si="0"/>
        <v>4.8630184083601284E-11</v>
      </c>
      <c r="H35" s="50">
        <f t="shared" si="3"/>
        <v>217.29976872298587</v>
      </c>
      <c r="I35">
        <f t="shared" si="2"/>
        <v>9.5105949788905091E-8</v>
      </c>
      <c r="J35">
        <v>16.100000000000001</v>
      </c>
      <c r="K35">
        <v>31</v>
      </c>
      <c r="L35">
        <v>685</v>
      </c>
      <c r="M35">
        <v>35.93</v>
      </c>
      <c r="N35">
        <v>0.1</v>
      </c>
      <c r="O35" s="7">
        <v>22.11</v>
      </c>
      <c r="P35">
        <v>44358</v>
      </c>
      <c r="Q35">
        <v>3</v>
      </c>
      <c r="R35" s="9">
        <v>16.815999999999999</v>
      </c>
      <c r="S35" s="9">
        <v>7.3964999999999996</v>
      </c>
      <c r="T35" s="9">
        <v>15.586</v>
      </c>
      <c r="U35" s="9">
        <v>16.201000000000001</v>
      </c>
      <c r="V35" s="9">
        <v>16.817</v>
      </c>
    </row>
    <row r="36" spans="1:22" x14ac:dyDescent="0.3">
      <c r="A36" t="s">
        <v>30</v>
      </c>
      <c r="B36" t="s">
        <v>31</v>
      </c>
      <c r="C36" t="s">
        <v>53</v>
      </c>
      <c r="D36" t="s">
        <v>33</v>
      </c>
      <c r="E36">
        <v>6.47</v>
      </c>
      <c r="F36">
        <v>100000</v>
      </c>
      <c r="G36">
        <f t="shared" si="0"/>
        <v>7.3850715099999998E-11</v>
      </c>
      <c r="H36" s="50">
        <f t="shared" si="3"/>
        <v>174.67827067764136</v>
      </c>
      <c r="I36">
        <f t="shared" si="2"/>
        <v>1.1610103681777657E-7</v>
      </c>
      <c r="J36">
        <v>12.9</v>
      </c>
      <c r="K36">
        <v>27.8</v>
      </c>
      <c r="L36">
        <v>512</v>
      </c>
      <c r="M36">
        <v>35.71</v>
      </c>
      <c r="N36">
        <v>4.53</v>
      </c>
      <c r="O36" s="7">
        <v>18.379000000000001</v>
      </c>
      <c r="P36">
        <v>12230</v>
      </c>
      <c r="Q36">
        <v>2</v>
      </c>
      <c r="R36" s="9">
        <v>16.513000000000002</v>
      </c>
      <c r="S36" s="9">
        <v>16.709</v>
      </c>
      <c r="T36" s="9">
        <v>16.373999999999999</v>
      </c>
      <c r="U36" s="9">
        <v>16.986999999999998</v>
      </c>
      <c r="V36" s="9">
        <v>17.600000000000001</v>
      </c>
    </row>
    <row r="37" spans="1:22" x14ac:dyDescent="0.3">
      <c r="A37" t="s">
        <v>30</v>
      </c>
      <c r="B37" t="s">
        <v>31</v>
      </c>
      <c r="C37" t="s">
        <v>55</v>
      </c>
      <c r="D37" t="s">
        <v>33</v>
      </c>
      <c r="E37">
        <v>19.600000000000001</v>
      </c>
      <c r="F37">
        <v>692500</v>
      </c>
      <c r="G37">
        <f t="shared" si="0"/>
        <v>3.2306262527075813E-11</v>
      </c>
      <c r="H37" s="50">
        <f t="shared" si="3"/>
        <v>1209.6470244426666</v>
      </c>
      <c r="I37">
        <f t="shared" si="2"/>
        <v>3.5171256903066796E-7</v>
      </c>
      <c r="J37">
        <v>72.7</v>
      </c>
      <c r="K37">
        <v>81.2</v>
      </c>
      <c r="L37">
        <v>438</v>
      </c>
      <c r="M37">
        <v>35.68</v>
      </c>
      <c r="N37">
        <v>-0.63</v>
      </c>
      <c r="O37" s="7">
        <v>5.3992000000000004</v>
      </c>
      <c r="P37" s="8">
        <v>217380</v>
      </c>
      <c r="Q37">
        <v>6</v>
      </c>
      <c r="R37" s="9">
        <v>16.82</v>
      </c>
      <c r="S37" s="9">
        <v>13.702</v>
      </c>
      <c r="T37" s="9">
        <v>16.128</v>
      </c>
      <c r="U37" s="9">
        <v>16.571000000000002</v>
      </c>
      <c r="V37" s="9">
        <v>17.306999999999999</v>
      </c>
    </row>
    <row r="38" spans="1:22" x14ac:dyDescent="0.3">
      <c r="A38" t="s">
        <v>30</v>
      </c>
      <c r="B38" t="s">
        <v>31</v>
      </c>
      <c r="C38" t="s">
        <v>56</v>
      </c>
      <c r="D38" t="s">
        <v>33</v>
      </c>
      <c r="E38">
        <v>5.71</v>
      </c>
      <c r="F38">
        <v>129400</v>
      </c>
      <c r="G38">
        <f t="shared" si="0"/>
        <v>5.0367715842349304E-11</v>
      </c>
      <c r="H38" s="50">
        <f t="shared" si="3"/>
        <v>226.03368225686793</v>
      </c>
      <c r="I38">
        <f t="shared" si="2"/>
        <v>1.0246320250842417E-7</v>
      </c>
      <c r="J38">
        <v>33.6</v>
      </c>
      <c r="K38">
        <v>22.3</v>
      </c>
      <c r="L38">
        <v>489</v>
      </c>
      <c r="M38">
        <v>31.96</v>
      </c>
      <c r="N38">
        <v>5.33</v>
      </c>
      <c r="O38" s="7">
        <v>21.882000000000001</v>
      </c>
      <c r="P38">
        <v>573.4</v>
      </c>
      <c r="Q38">
        <v>2</v>
      </c>
      <c r="R38" s="9">
        <v>32.417000000000002</v>
      </c>
      <c r="S38" s="9">
        <v>32.369</v>
      </c>
      <c r="T38" s="9">
        <v>31.63</v>
      </c>
      <c r="U38" s="9">
        <v>32.024999999999999</v>
      </c>
      <c r="V38" s="9">
        <v>32.42</v>
      </c>
    </row>
    <row r="39" spans="1:22" x14ac:dyDescent="0.3">
      <c r="A39" t="s">
        <v>30</v>
      </c>
      <c r="B39" t="s">
        <v>31</v>
      </c>
      <c r="C39" t="s">
        <v>57</v>
      </c>
      <c r="D39" t="s">
        <v>33</v>
      </c>
      <c r="E39">
        <v>7.96</v>
      </c>
      <c r="F39">
        <v>108700</v>
      </c>
      <c r="G39">
        <f t="shared" si="0"/>
        <v>8.358607801287949E-11</v>
      </c>
      <c r="H39" s="50">
        <f t="shared" si="3"/>
        <v>189.87528022659617</v>
      </c>
      <c r="I39">
        <f t="shared" si="2"/>
        <v>1.4283836987163861E-7</v>
      </c>
      <c r="J39">
        <v>15.5</v>
      </c>
      <c r="K39">
        <v>27.6</v>
      </c>
      <c r="L39">
        <v>416</v>
      </c>
      <c r="M39">
        <v>36.47</v>
      </c>
      <c r="N39">
        <v>7.43</v>
      </c>
      <c r="O39" s="7">
        <v>15.058999999999999</v>
      </c>
      <c r="P39">
        <v>25628</v>
      </c>
      <c r="Q39">
        <v>2</v>
      </c>
      <c r="R39" s="9">
        <v>14.347</v>
      </c>
      <c r="S39" s="9">
        <v>14.345000000000001</v>
      </c>
      <c r="T39" s="9">
        <v>14.297000000000001</v>
      </c>
      <c r="U39" s="9">
        <v>14.321999999999999</v>
      </c>
      <c r="V39" s="9">
        <v>14.347</v>
      </c>
    </row>
    <row r="40" spans="1:22" x14ac:dyDescent="0.3">
      <c r="A40" t="s">
        <v>30</v>
      </c>
      <c r="B40" t="s">
        <v>31</v>
      </c>
      <c r="C40" t="s">
        <v>58</v>
      </c>
      <c r="D40" t="s">
        <v>33</v>
      </c>
      <c r="E40">
        <v>8.48</v>
      </c>
      <c r="F40">
        <v>110900</v>
      </c>
      <c r="G40">
        <f t="shared" si="0"/>
        <v>8.7279998557258777E-11</v>
      </c>
      <c r="H40" s="50">
        <f t="shared" si="3"/>
        <v>193.7182021815043</v>
      </c>
      <c r="I40">
        <f t="shared" si="2"/>
        <v>1.5216951966224812E-7</v>
      </c>
      <c r="J40">
        <v>11.8</v>
      </c>
      <c r="K40">
        <v>32.200000000000003</v>
      </c>
      <c r="L40">
        <v>406</v>
      </c>
      <c r="M40">
        <v>34.85</v>
      </c>
      <c r="N40">
        <v>0.14000000000000001</v>
      </c>
      <c r="O40" s="7">
        <v>12.609</v>
      </c>
      <c r="P40">
        <v>4083.4</v>
      </c>
      <c r="Q40">
        <v>1</v>
      </c>
      <c r="R40" s="9">
        <v>16.521999999999998</v>
      </c>
      <c r="S40" s="9">
        <v>16.521999999999998</v>
      </c>
      <c r="T40" s="9">
        <v>16.521999999999998</v>
      </c>
      <c r="U40" s="9">
        <v>16.521999999999998</v>
      </c>
      <c r="V40" s="9">
        <v>16.521999999999998</v>
      </c>
    </row>
    <row r="41" spans="1:22" x14ac:dyDescent="0.3">
      <c r="A41" t="s">
        <v>30</v>
      </c>
      <c r="B41" t="s">
        <v>31</v>
      </c>
      <c r="C41" t="s">
        <v>59</v>
      </c>
      <c r="D41" t="s">
        <v>33</v>
      </c>
      <c r="E41">
        <v>9.84</v>
      </c>
      <c r="F41">
        <v>211900</v>
      </c>
      <c r="G41">
        <f t="shared" si="0"/>
        <v>5.3004722605002359E-11</v>
      </c>
      <c r="H41" s="50">
        <f t="shared" si="3"/>
        <v>370.14325556592206</v>
      </c>
      <c r="I41">
        <f t="shared" si="2"/>
        <v>1.7657406526845772E-7</v>
      </c>
      <c r="J41">
        <v>26.900000000000002</v>
      </c>
      <c r="K41">
        <v>40.900000000000006</v>
      </c>
      <c r="L41">
        <v>491</v>
      </c>
      <c r="M41">
        <v>36.19</v>
      </c>
      <c r="N41">
        <v>5.41</v>
      </c>
      <c r="O41" s="7">
        <v>12.013999999999999</v>
      </c>
      <c r="P41">
        <v>93451</v>
      </c>
      <c r="Q41">
        <v>4</v>
      </c>
      <c r="R41" s="9">
        <v>18.393000000000001</v>
      </c>
      <c r="S41" s="9">
        <v>17.916</v>
      </c>
      <c r="T41" s="9">
        <v>15.734</v>
      </c>
      <c r="U41" s="9">
        <v>17.451000000000001</v>
      </c>
      <c r="V41" s="9">
        <v>18.963999999999999</v>
      </c>
    </row>
    <row r="42" spans="1:22" x14ac:dyDescent="0.3">
      <c r="A42" t="s">
        <v>30</v>
      </c>
      <c r="B42" t="s">
        <v>31</v>
      </c>
      <c r="C42" t="s">
        <v>60</v>
      </c>
      <c r="D42" t="s">
        <v>33</v>
      </c>
      <c r="E42">
        <v>9.42</v>
      </c>
      <c r="F42">
        <v>180300</v>
      </c>
      <c r="G42">
        <f t="shared" si="0"/>
        <v>5.9635600998336101E-11</v>
      </c>
      <c r="H42" s="50">
        <f t="shared" si="3"/>
        <v>314.94492203178743</v>
      </c>
      <c r="I42">
        <f t="shared" si="2"/>
        <v>1.6903736736065772E-7</v>
      </c>
      <c r="J42">
        <v>23</v>
      </c>
      <c r="K42">
        <v>37.6</v>
      </c>
      <c r="L42">
        <v>443</v>
      </c>
      <c r="M42">
        <v>35.200000000000003</v>
      </c>
      <c r="N42">
        <v>-0.63</v>
      </c>
      <c r="O42" s="7">
        <v>11.797000000000001</v>
      </c>
      <c r="P42">
        <v>29367</v>
      </c>
      <c r="Q42">
        <v>4</v>
      </c>
      <c r="R42" s="9">
        <v>16.785</v>
      </c>
      <c r="S42" s="9">
        <v>16.748000000000001</v>
      </c>
      <c r="T42" s="9">
        <v>16.128</v>
      </c>
      <c r="U42" s="9">
        <v>16.497</v>
      </c>
      <c r="V42" s="9">
        <v>16.866</v>
      </c>
    </row>
    <row r="43" spans="1:22" x14ac:dyDescent="0.3">
      <c r="A43" t="s">
        <v>30</v>
      </c>
      <c r="B43" t="s">
        <v>31</v>
      </c>
      <c r="C43" t="s">
        <v>61</v>
      </c>
      <c r="D43" t="s">
        <v>33</v>
      </c>
      <c r="E43">
        <v>3.69</v>
      </c>
      <c r="F43">
        <v>152300</v>
      </c>
      <c r="G43">
        <f t="shared" si="0"/>
        <v>2.7655205318450424E-11</v>
      </c>
      <c r="H43" s="50">
        <f t="shared" si="3"/>
        <v>266.03500624204781</v>
      </c>
      <c r="I43">
        <f t="shared" si="2"/>
        <v>6.6215274475671656E-8</v>
      </c>
      <c r="J43">
        <v>38.5</v>
      </c>
      <c r="K43">
        <v>24.5</v>
      </c>
      <c r="L43">
        <v>796</v>
      </c>
      <c r="M43">
        <v>36.869999999999997</v>
      </c>
      <c r="N43">
        <v>6.94</v>
      </c>
      <c r="O43" s="7">
        <v>32.444000000000003</v>
      </c>
      <c r="P43">
        <v>50108</v>
      </c>
      <c r="Q43">
        <v>3</v>
      </c>
      <c r="R43" s="9">
        <v>14.542999999999999</v>
      </c>
      <c r="S43" s="9">
        <v>14.531000000000001</v>
      </c>
      <c r="T43" s="9">
        <v>14.446999999999999</v>
      </c>
      <c r="U43" s="9">
        <v>14.496</v>
      </c>
      <c r="V43" s="9">
        <v>14.545999999999999</v>
      </c>
    </row>
    <row r="44" spans="1:22" x14ac:dyDescent="0.3">
      <c r="A44" t="s">
        <v>30</v>
      </c>
      <c r="B44" t="s">
        <v>31</v>
      </c>
      <c r="C44" t="s">
        <v>62</v>
      </c>
      <c r="D44" t="s">
        <v>33</v>
      </c>
      <c r="E44">
        <v>9.1300000000000008</v>
      </c>
      <c r="F44">
        <v>115900</v>
      </c>
      <c r="G44">
        <f t="shared" si="0"/>
        <v>8.9916162985332188E-11</v>
      </c>
      <c r="H44" s="50">
        <f t="shared" si="3"/>
        <v>202.45211571538636</v>
      </c>
      <c r="I44">
        <f t="shared" si="2"/>
        <v>1.638334569005101E-7</v>
      </c>
      <c r="J44">
        <v>12.9</v>
      </c>
      <c r="K44">
        <v>32.300000000000004</v>
      </c>
      <c r="L44">
        <v>426</v>
      </c>
      <c r="M44">
        <v>36.29</v>
      </c>
      <c r="N44">
        <v>7.95</v>
      </c>
      <c r="O44" s="7">
        <v>13.198</v>
      </c>
      <c r="P44">
        <v>32868</v>
      </c>
      <c r="Q44">
        <v>3</v>
      </c>
      <c r="R44" s="9">
        <v>14.135</v>
      </c>
      <c r="S44" s="9">
        <v>14.065</v>
      </c>
      <c r="T44" s="9">
        <v>13.45</v>
      </c>
      <c r="U44" s="9">
        <v>14.148</v>
      </c>
      <c r="V44" s="9">
        <v>14.893000000000001</v>
      </c>
    </row>
    <row r="45" spans="1:22" x14ac:dyDescent="0.3">
      <c r="A45" t="s">
        <v>30</v>
      </c>
      <c r="B45" t="s">
        <v>31</v>
      </c>
      <c r="C45" t="s">
        <v>63</v>
      </c>
      <c r="D45" t="s">
        <v>33</v>
      </c>
      <c r="E45">
        <v>6.37</v>
      </c>
      <c r="F45">
        <v>153300</v>
      </c>
      <c r="G45">
        <f t="shared" si="0"/>
        <v>4.7429407762557074E-11</v>
      </c>
      <c r="H45" s="50">
        <f t="shared" si="3"/>
        <v>267.78178894882421</v>
      </c>
      <c r="I45">
        <f t="shared" si="2"/>
        <v>1.1430658493496704E-7</v>
      </c>
      <c r="J45">
        <v>31</v>
      </c>
      <c r="K45">
        <v>27.5</v>
      </c>
      <c r="L45">
        <v>502</v>
      </c>
      <c r="M45">
        <v>35.42</v>
      </c>
      <c r="N45">
        <v>8.11</v>
      </c>
      <c r="O45" s="7">
        <v>18.239000000000001</v>
      </c>
      <c r="P45">
        <v>20210</v>
      </c>
      <c r="Q45">
        <v>4</v>
      </c>
      <c r="R45" s="9">
        <v>16.193000000000001</v>
      </c>
      <c r="S45" s="9">
        <v>16.353999999999999</v>
      </c>
      <c r="T45" s="9">
        <v>16.03</v>
      </c>
      <c r="U45" s="9">
        <v>16.594999999999999</v>
      </c>
      <c r="V45" s="9">
        <v>17.257999999999999</v>
      </c>
    </row>
    <row r="46" spans="1:22" x14ac:dyDescent="0.3">
      <c r="A46" t="s">
        <v>30</v>
      </c>
      <c r="B46" t="s">
        <v>31</v>
      </c>
      <c r="C46" t="s">
        <v>64</v>
      </c>
      <c r="D46" t="s">
        <v>33</v>
      </c>
      <c r="E46">
        <v>7.66</v>
      </c>
      <c r="F46">
        <v>145300</v>
      </c>
      <c r="G46">
        <f t="shared" si="0"/>
        <v>6.0174650929112173E-11</v>
      </c>
      <c r="H46" s="50">
        <f t="shared" si="3"/>
        <v>253.80752729461292</v>
      </c>
      <c r="I46">
        <f t="shared" si="2"/>
        <v>1.3745501422321E-7</v>
      </c>
      <c r="J46">
        <v>23.200000000000003</v>
      </c>
      <c r="K46">
        <v>30.200000000000003</v>
      </c>
      <c r="L46">
        <v>432</v>
      </c>
      <c r="M46">
        <v>35.36</v>
      </c>
      <c r="N46">
        <v>1.31</v>
      </c>
      <c r="O46" s="7">
        <v>14.335000000000001</v>
      </c>
      <c r="P46">
        <v>12540</v>
      </c>
      <c r="Q46">
        <v>3</v>
      </c>
      <c r="R46" s="9">
        <v>15.897</v>
      </c>
      <c r="S46" s="9">
        <v>15.808</v>
      </c>
      <c r="T46" s="9">
        <v>15.289</v>
      </c>
      <c r="U46" s="9">
        <v>15.782999999999999</v>
      </c>
      <c r="V46" s="9">
        <v>15.930999999999999</v>
      </c>
    </row>
    <row r="47" spans="1:22" x14ac:dyDescent="0.3">
      <c r="A47" t="s">
        <v>30</v>
      </c>
      <c r="B47" t="s">
        <v>31</v>
      </c>
      <c r="C47" t="s">
        <v>65</v>
      </c>
      <c r="D47" t="s">
        <v>33</v>
      </c>
      <c r="E47">
        <v>6.97</v>
      </c>
      <c r="F47">
        <v>113600</v>
      </c>
      <c r="G47">
        <f t="shared" si="0"/>
        <v>7.0033345158450687E-11</v>
      </c>
      <c r="H47" s="50">
        <f t="shared" si="3"/>
        <v>198.43451548980062</v>
      </c>
      <c r="I47">
        <f t="shared" si="2"/>
        <v>1.2507329623182422E-7</v>
      </c>
      <c r="J47">
        <v>23.5</v>
      </c>
      <c r="K47">
        <v>23.5</v>
      </c>
      <c r="L47">
        <v>460</v>
      </c>
      <c r="M47">
        <v>33.119999999999997</v>
      </c>
      <c r="N47">
        <v>6.06</v>
      </c>
      <c r="O47" s="7">
        <v>19.591999999999999</v>
      </c>
      <c r="P47">
        <v>566.1</v>
      </c>
      <c r="Q47">
        <v>2</v>
      </c>
      <c r="R47" s="9">
        <v>32.097000000000001</v>
      </c>
      <c r="S47" s="9">
        <v>31.913</v>
      </c>
      <c r="T47" s="9">
        <v>30.931999999999999</v>
      </c>
      <c r="U47" s="9">
        <v>31.56</v>
      </c>
      <c r="V47" s="9">
        <v>32.188000000000002</v>
      </c>
    </row>
    <row r="48" spans="1:22" x14ac:dyDescent="0.3">
      <c r="A48" t="s">
        <v>66</v>
      </c>
      <c r="B48" t="s">
        <v>67</v>
      </c>
      <c r="C48" t="s">
        <v>68</v>
      </c>
      <c r="D48" t="s">
        <v>69</v>
      </c>
      <c r="E48">
        <v>4.83</v>
      </c>
      <c r="F48">
        <v>129800</v>
      </c>
      <c r="G48">
        <f t="shared" si="0"/>
        <v>4.2473970647149457E-11</v>
      </c>
      <c r="H48" s="50">
        <f>F48*CVD_AGO</f>
        <v>172.11198475513228</v>
      </c>
      <c r="I48">
        <f t="shared" si="2"/>
        <v>6.5792514496609113E-8</v>
      </c>
      <c r="J48">
        <v>16</v>
      </c>
      <c r="K48">
        <v>32.4</v>
      </c>
      <c r="L48">
        <v>762</v>
      </c>
      <c r="M48">
        <v>-12.59</v>
      </c>
      <c r="N48">
        <v>13.41</v>
      </c>
      <c r="O48" s="7">
        <v>23.504999999999999</v>
      </c>
      <c r="P48">
        <v>7731.8</v>
      </c>
      <c r="Q48">
        <v>4</v>
      </c>
      <c r="R48" s="9">
        <v>11.084</v>
      </c>
      <c r="S48" s="9">
        <v>8.6597000000000008</v>
      </c>
      <c r="T48" s="9">
        <v>10.571999999999999</v>
      </c>
      <c r="U48" s="9">
        <v>10.622999999999999</v>
      </c>
      <c r="V48" s="9">
        <v>11.132</v>
      </c>
    </row>
    <row r="49" spans="1:22" x14ac:dyDescent="0.3">
      <c r="A49" t="s">
        <v>66</v>
      </c>
      <c r="B49" t="s">
        <v>67</v>
      </c>
      <c r="C49" t="s">
        <v>70</v>
      </c>
      <c r="D49" t="s">
        <v>69</v>
      </c>
      <c r="E49">
        <v>8.18</v>
      </c>
      <c r="F49">
        <v>165700</v>
      </c>
      <c r="G49">
        <f t="shared" si="0"/>
        <v>5.634835208207603E-11</v>
      </c>
      <c r="H49" s="50">
        <f>F49*CVD_AGO</f>
        <v>219.71460611652864</v>
      </c>
      <c r="I49">
        <f t="shared" si="2"/>
        <v>1.1142500384725929E-7</v>
      </c>
      <c r="J49">
        <v>49.6</v>
      </c>
      <c r="K49">
        <v>23.5</v>
      </c>
      <c r="L49">
        <v>353</v>
      </c>
      <c r="M49">
        <v>-12.77</v>
      </c>
      <c r="N49">
        <v>15.74</v>
      </c>
      <c r="O49" s="7">
        <v>14.997999999999999</v>
      </c>
      <c r="P49">
        <v>24583</v>
      </c>
      <c r="Q49">
        <v>3</v>
      </c>
      <c r="R49" s="9">
        <v>11.587</v>
      </c>
      <c r="S49" s="9">
        <v>11.574999999999999</v>
      </c>
      <c r="T49" s="9">
        <v>11.335000000000001</v>
      </c>
      <c r="U49" s="9">
        <v>11.587999999999999</v>
      </c>
      <c r="V49" s="9">
        <v>11.638999999999999</v>
      </c>
    </row>
    <row r="50" spans="1:22" x14ac:dyDescent="0.3">
      <c r="A50" t="s">
        <v>66</v>
      </c>
      <c r="B50" t="s">
        <v>67</v>
      </c>
      <c r="C50" t="s">
        <v>71</v>
      </c>
      <c r="D50" t="s">
        <v>69</v>
      </c>
      <c r="E50">
        <v>4.6900000000000004</v>
      </c>
      <c r="F50">
        <v>133100</v>
      </c>
      <c r="G50">
        <f t="shared" si="0"/>
        <v>4.0220291284748309E-11</v>
      </c>
      <c r="H50" s="50">
        <f>F50*CVD_AGO</f>
        <v>176.48771318111022</v>
      </c>
      <c r="I50">
        <f t="shared" si="2"/>
        <v>6.3885485090910304E-8</v>
      </c>
      <c r="J50">
        <v>17.900000000000002</v>
      </c>
      <c r="K50">
        <v>31.5</v>
      </c>
      <c r="L50">
        <v>762</v>
      </c>
      <c r="M50">
        <v>-12.37</v>
      </c>
      <c r="N50">
        <v>13.56</v>
      </c>
      <c r="O50" s="7">
        <v>24.187999999999999</v>
      </c>
      <c r="P50">
        <v>4436</v>
      </c>
      <c r="Q50">
        <v>2</v>
      </c>
      <c r="R50" s="9">
        <v>11.779</v>
      </c>
      <c r="S50" s="9">
        <v>11.743</v>
      </c>
      <c r="T50" s="9">
        <v>11.335000000000001</v>
      </c>
      <c r="U50" s="9">
        <v>11.563000000000001</v>
      </c>
      <c r="V50" s="9">
        <v>11.791</v>
      </c>
    </row>
    <row r="51" spans="1:22" x14ac:dyDescent="0.3">
      <c r="A51" t="s">
        <v>66</v>
      </c>
      <c r="B51" t="s">
        <v>67</v>
      </c>
      <c r="C51" t="s">
        <v>72</v>
      </c>
      <c r="D51" t="s">
        <v>69</v>
      </c>
      <c r="E51">
        <v>62.900000000000006</v>
      </c>
      <c r="F51">
        <v>2572000</v>
      </c>
      <c r="G51">
        <f t="shared" si="0"/>
        <v>2.791451621306377E-11</v>
      </c>
      <c r="H51" s="50">
        <f>F51*CVD_AGO</f>
        <v>3410.416215640988</v>
      </c>
      <c r="I51">
        <f t="shared" si="2"/>
        <v>8.568010687032535E-7</v>
      </c>
      <c r="J51">
        <v>71.400000000000006</v>
      </c>
      <c r="K51">
        <v>304</v>
      </c>
      <c r="L51">
        <v>626</v>
      </c>
      <c r="M51">
        <v>-8.83</v>
      </c>
      <c r="N51">
        <v>13.26</v>
      </c>
      <c r="O51" s="7">
        <v>2.0583</v>
      </c>
      <c r="P51" s="8">
        <v>201100</v>
      </c>
      <c r="Q51">
        <v>5</v>
      </c>
      <c r="R51" s="9">
        <v>12.798</v>
      </c>
      <c r="S51" s="9">
        <v>10.736000000000001</v>
      </c>
      <c r="T51" s="9">
        <v>12.497</v>
      </c>
      <c r="U51" s="9">
        <v>12.647</v>
      </c>
      <c r="V51" s="9">
        <v>12.798</v>
      </c>
    </row>
    <row r="52" spans="1:22" x14ac:dyDescent="0.3">
      <c r="A52" t="s">
        <v>66</v>
      </c>
      <c r="B52" t="s">
        <v>67</v>
      </c>
      <c r="C52" t="s">
        <v>73</v>
      </c>
      <c r="D52" t="s">
        <v>69</v>
      </c>
      <c r="E52">
        <v>4.9800000000000004</v>
      </c>
      <c r="F52">
        <v>125400</v>
      </c>
      <c r="G52">
        <f t="shared" si="0"/>
        <v>4.5329635885167463E-11</v>
      </c>
      <c r="H52" s="50">
        <f>F52*CVD_AGO</f>
        <v>166.27768018716168</v>
      </c>
      <c r="I52">
        <f t="shared" si="2"/>
        <v>6.7835760288429253E-8</v>
      </c>
      <c r="J52">
        <v>11.3</v>
      </c>
      <c r="K52">
        <v>37.300000000000004</v>
      </c>
      <c r="L52">
        <v>889</v>
      </c>
      <c r="M52">
        <v>-15.2</v>
      </c>
      <c r="N52">
        <v>12.16</v>
      </c>
      <c r="O52" s="7">
        <v>23.861000000000001</v>
      </c>
      <c r="P52">
        <v>557</v>
      </c>
      <c r="Q52">
        <v>2</v>
      </c>
      <c r="R52" s="9">
        <v>12.364000000000001</v>
      </c>
      <c r="S52" s="9">
        <v>12.36</v>
      </c>
      <c r="T52" s="9">
        <v>12.295</v>
      </c>
      <c r="U52" s="9">
        <v>12.371</v>
      </c>
      <c r="V52" s="9">
        <v>12.446</v>
      </c>
    </row>
    <row r="53" spans="1:22" x14ac:dyDescent="0.3">
      <c r="A53" t="s">
        <v>74</v>
      </c>
      <c r="B53" t="s">
        <v>75</v>
      </c>
      <c r="C53" t="s">
        <v>76</v>
      </c>
      <c r="D53" t="s">
        <v>77</v>
      </c>
      <c r="E53">
        <v>3.2</v>
      </c>
      <c r="F53">
        <v>274500</v>
      </c>
      <c r="G53">
        <f t="shared" si="0"/>
        <v>1.330632276867031E-11</v>
      </c>
      <c r="H53" s="50">
        <f t="shared" ref="H53:H80" si="4">F53*CVD_ARG</f>
        <v>707.7090198288688</v>
      </c>
      <c r="I53">
        <f t="shared" si="2"/>
        <v>8.4753041797280026E-8</v>
      </c>
      <c r="J53">
        <v>200</v>
      </c>
      <c r="K53">
        <v>19.400000000000002</v>
      </c>
      <c r="L53">
        <v>680</v>
      </c>
      <c r="M53">
        <v>-38.72</v>
      </c>
      <c r="N53">
        <v>-62.28</v>
      </c>
      <c r="O53" s="7">
        <v>35.024000000000001</v>
      </c>
      <c r="P53">
        <v>83073</v>
      </c>
      <c r="Q53">
        <v>8</v>
      </c>
      <c r="R53" s="9">
        <v>6.6384999999999996</v>
      </c>
      <c r="S53" s="9">
        <v>6.4244000000000003</v>
      </c>
      <c r="T53" s="9">
        <v>5.7138999999999998</v>
      </c>
      <c r="U53" s="9">
        <v>5.9016999999999999</v>
      </c>
      <c r="V53" s="9">
        <v>6.8341000000000003</v>
      </c>
    </row>
    <row r="54" spans="1:22" x14ac:dyDescent="0.3">
      <c r="A54" t="s">
        <v>74</v>
      </c>
      <c r="B54" t="s">
        <v>75</v>
      </c>
      <c r="C54" t="s">
        <v>78</v>
      </c>
      <c r="D54" t="s">
        <v>77</v>
      </c>
      <c r="E54">
        <v>44.800000000000004</v>
      </c>
      <c r="F54">
        <v>12580000</v>
      </c>
      <c r="G54">
        <f t="shared" si="0"/>
        <v>4.0648806359300479E-12</v>
      </c>
      <c r="H54" s="50">
        <f t="shared" si="4"/>
        <v>32433.440690153624</v>
      </c>
      <c r="I54">
        <f t="shared" si="2"/>
        <v>1.1865425851619203E-6</v>
      </c>
      <c r="J54">
        <v>1820</v>
      </c>
      <c r="K54">
        <v>295</v>
      </c>
      <c r="L54">
        <v>601</v>
      </c>
      <c r="M54">
        <v>-34.65</v>
      </c>
      <c r="N54">
        <v>-58.55</v>
      </c>
      <c r="O54" s="7">
        <v>2.0335000000000001</v>
      </c>
      <c r="P54" s="8">
        <v>10763000</v>
      </c>
      <c r="Q54">
        <v>40</v>
      </c>
      <c r="R54" s="9">
        <v>8.1251999999999995</v>
      </c>
      <c r="S54" s="9">
        <v>7.4311999999999996</v>
      </c>
      <c r="T54" s="9">
        <v>4.7389000000000001</v>
      </c>
      <c r="U54" s="9">
        <v>7.5195999999999996</v>
      </c>
      <c r="V54" s="9">
        <v>8.7199000000000009</v>
      </c>
    </row>
    <row r="55" spans="1:22" x14ac:dyDescent="0.3">
      <c r="A55" t="s">
        <v>74</v>
      </c>
      <c r="B55" t="s">
        <v>75</v>
      </c>
      <c r="C55" t="s">
        <v>79</v>
      </c>
      <c r="D55" t="s">
        <v>77</v>
      </c>
      <c r="E55">
        <v>4.46</v>
      </c>
      <c r="F55">
        <v>171900</v>
      </c>
      <c r="G55">
        <f t="shared" si="0"/>
        <v>2.9614841070389759E-11</v>
      </c>
      <c r="H55" s="50">
        <f t="shared" si="4"/>
        <v>443.18827143381623</v>
      </c>
      <c r="I55">
        <f t="shared" si="2"/>
        <v>1.1812455200495902E-7</v>
      </c>
      <c r="J55">
        <v>51.2</v>
      </c>
      <c r="K55">
        <v>24</v>
      </c>
      <c r="L55">
        <v>555</v>
      </c>
      <c r="M55">
        <v>-28.46</v>
      </c>
      <c r="N55">
        <v>-65.77</v>
      </c>
      <c r="O55" s="7">
        <v>23.088000000000001</v>
      </c>
      <c r="P55">
        <v>92042</v>
      </c>
      <c r="Q55">
        <v>5</v>
      </c>
      <c r="R55" s="9">
        <v>6.6794000000000002</v>
      </c>
      <c r="S55" s="9">
        <v>6.7028999999999996</v>
      </c>
      <c r="T55" s="9">
        <v>6.6219999999999999</v>
      </c>
      <c r="U55" s="9">
        <v>6.8341000000000003</v>
      </c>
      <c r="V55" s="9">
        <v>7.2565999999999997</v>
      </c>
    </row>
    <row r="56" spans="1:22" x14ac:dyDescent="0.3">
      <c r="A56" t="s">
        <v>74</v>
      </c>
      <c r="B56" t="s">
        <v>75</v>
      </c>
      <c r="C56" t="s">
        <v>80</v>
      </c>
      <c r="D56" t="s">
        <v>77</v>
      </c>
      <c r="E56">
        <v>1.03</v>
      </c>
      <c r="F56">
        <v>135600</v>
      </c>
      <c r="G56">
        <f t="shared" si="0"/>
        <v>8.67017691740413E-12</v>
      </c>
      <c r="H56" s="50">
        <f t="shared" si="4"/>
        <v>349.60052127065433</v>
      </c>
      <c r="I56">
        <f t="shared" si="2"/>
        <v>2.727988532849951E-8</v>
      </c>
      <c r="J56">
        <v>131</v>
      </c>
      <c r="K56">
        <v>11.8</v>
      </c>
      <c r="L56">
        <v>1490</v>
      </c>
      <c r="M56">
        <v>-45.85</v>
      </c>
      <c r="N56">
        <v>-67.52</v>
      </c>
      <c r="O56" s="7">
        <v>125.8</v>
      </c>
      <c r="P56">
        <v>4600.8</v>
      </c>
      <c r="Q56">
        <v>8</v>
      </c>
      <c r="R56" s="9">
        <v>6.0938999999999997</v>
      </c>
      <c r="S56" s="9">
        <v>3.9138000000000002</v>
      </c>
      <c r="T56" s="9">
        <v>5.9286000000000003</v>
      </c>
      <c r="U56" s="9">
        <v>6.0357000000000003</v>
      </c>
      <c r="V56" s="9">
        <v>6.6749999999999998</v>
      </c>
    </row>
    <row r="57" spans="1:22" x14ac:dyDescent="0.3">
      <c r="A57" t="s">
        <v>74</v>
      </c>
      <c r="B57" t="s">
        <v>75</v>
      </c>
      <c r="C57" t="s">
        <v>81</v>
      </c>
      <c r="D57" t="s">
        <v>77</v>
      </c>
      <c r="E57">
        <v>4.8</v>
      </c>
      <c r="F57">
        <v>131700</v>
      </c>
      <c r="G57">
        <f t="shared" si="0"/>
        <v>4.1601202733485192E-11</v>
      </c>
      <c r="H57" s="50">
        <f t="shared" si="4"/>
        <v>339.54563902171958</v>
      </c>
      <c r="I57">
        <f t="shared" si="2"/>
        <v>1.2712956269592002E-7</v>
      </c>
      <c r="J57">
        <v>37</v>
      </c>
      <c r="K57">
        <v>21.700000000000003</v>
      </c>
      <c r="L57">
        <v>524</v>
      </c>
      <c r="M57">
        <v>-31.38</v>
      </c>
      <c r="N57">
        <v>-58.02</v>
      </c>
      <c r="O57" s="7">
        <v>24.193999999999999</v>
      </c>
      <c r="P57">
        <v>5554.3</v>
      </c>
      <c r="Q57">
        <v>4</v>
      </c>
      <c r="R57" s="9">
        <v>3.9260000000000002</v>
      </c>
      <c r="S57" s="9">
        <v>4.0415999999999999</v>
      </c>
      <c r="T57" s="9">
        <v>3.8576000000000001</v>
      </c>
      <c r="U57" s="9">
        <v>3.8854000000000002</v>
      </c>
      <c r="V57" s="9">
        <v>5.0655999999999999</v>
      </c>
    </row>
    <row r="58" spans="1:22" x14ac:dyDescent="0.3">
      <c r="A58" t="s">
        <v>74</v>
      </c>
      <c r="B58" t="s">
        <v>75</v>
      </c>
      <c r="C58" t="s">
        <v>82</v>
      </c>
      <c r="D58" t="s">
        <v>77</v>
      </c>
      <c r="E58">
        <v>19.3</v>
      </c>
      <c r="F58">
        <v>1444000</v>
      </c>
      <c r="G58">
        <f t="shared" si="0"/>
        <v>1.5255995083102493E-11</v>
      </c>
      <c r="H58" s="50">
        <f t="shared" si="4"/>
        <v>3722.8846070414811</v>
      </c>
      <c r="I58">
        <f t="shared" si="2"/>
        <v>5.1116678333984504E-7</v>
      </c>
      <c r="J58">
        <v>359</v>
      </c>
      <c r="K58">
        <v>76.3</v>
      </c>
      <c r="L58">
        <v>359</v>
      </c>
      <c r="M58">
        <v>-31.38</v>
      </c>
      <c r="N58">
        <v>-64.22</v>
      </c>
      <c r="O58" s="7">
        <v>4.7077999999999998</v>
      </c>
      <c r="P58" s="8">
        <v>1346600</v>
      </c>
      <c r="Q58">
        <v>14</v>
      </c>
      <c r="R58" s="9">
        <v>7.1988000000000003</v>
      </c>
      <c r="S58" s="9">
        <v>6.9547999999999996</v>
      </c>
      <c r="T58" s="9">
        <v>5.1741000000000001</v>
      </c>
      <c r="U58" s="9">
        <v>6.2760999999999996</v>
      </c>
      <c r="V58" s="9">
        <v>7.6246</v>
      </c>
    </row>
    <row r="59" spans="1:22" x14ac:dyDescent="0.3">
      <c r="A59" t="s">
        <v>74</v>
      </c>
      <c r="B59" t="s">
        <v>75</v>
      </c>
      <c r="C59" t="s">
        <v>83</v>
      </c>
      <c r="D59" t="s">
        <v>77</v>
      </c>
      <c r="E59">
        <v>7.98</v>
      </c>
      <c r="F59">
        <v>316800</v>
      </c>
      <c r="G59">
        <f t="shared" si="0"/>
        <v>2.8752005492424239E-11</v>
      </c>
      <c r="H59" s="50">
        <f t="shared" si="4"/>
        <v>816.76581960577653</v>
      </c>
      <c r="I59">
        <f t="shared" si="2"/>
        <v>2.1135289798196701E-7</v>
      </c>
      <c r="J59">
        <v>54.900000000000006</v>
      </c>
      <c r="K59">
        <v>42.800000000000004</v>
      </c>
      <c r="L59">
        <v>605</v>
      </c>
      <c r="M59">
        <v>-27.49</v>
      </c>
      <c r="N59">
        <v>-58.81</v>
      </c>
      <c r="O59" s="7">
        <v>14.145</v>
      </c>
      <c r="P59" s="8">
        <v>239050</v>
      </c>
      <c r="Q59">
        <v>4</v>
      </c>
      <c r="R59" s="9">
        <v>6.2755999999999998</v>
      </c>
      <c r="S59" s="9">
        <v>6.3761000000000001</v>
      </c>
      <c r="T59" s="9">
        <v>5.7676999999999996</v>
      </c>
      <c r="U59" s="9">
        <v>6.2744</v>
      </c>
      <c r="V59" s="9">
        <v>6.8869999999999996</v>
      </c>
    </row>
    <row r="60" spans="1:22" x14ac:dyDescent="0.3">
      <c r="A60" t="s">
        <v>74</v>
      </c>
      <c r="B60" t="s">
        <v>75</v>
      </c>
      <c r="C60" t="s">
        <v>84</v>
      </c>
      <c r="D60" t="s">
        <v>77</v>
      </c>
      <c r="E60">
        <v>5.1000000000000005</v>
      </c>
      <c r="F60">
        <v>198100</v>
      </c>
      <c r="G60">
        <f t="shared" si="0"/>
        <v>2.93857057041898E-11</v>
      </c>
      <c r="H60" s="50">
        <f t="shared" si="4"/>
        <v>510.73645474717273</v>
      </c>
      <c r="I60">
        <f t="shared" si="2"/>
        <v>1.3507516036441502E-7</v>
      </c>
      <c r="J60">
        <v>58.300000000000004</v>
      </c>
      <c r="K60">
        <v>25.900000000000002</v>
      </c>
      <c r="L60">
        <v>575</v>
      </c>
      <c r="M60">
        <v>-26.17</v>
      </c>
      <c r="N60">
        <v>-58.19</v>
      </c>
      <c r="O60" s="7">
        <v>22.18</v>
      </c>
      <c r="P60">
        <v>15378</v>
      </c>
      <c r="Q60">
        <v>4</v>
      </c>
      <c r="R60" s="9">
        <v>6.0926999999999998</v>
      </c>
      <c r="S60" s="9">
        <v>6.1195000000000004</v>
      </c>
      <c r="T60" s="9">
        <v>6.0891999999999999</v>
      </c>
      <c r="U60" s="9">
        <v>6.1425999999999998</v>
      </c>
      <c r="V60" s="9">
        <v>6.5156999999999998</v>
      </c>
    </row>
    <row r="61" spans="1:22" x14ac:dyDescent="0.3">
      <c r="A61" t="s">
        <v>74</v>
      </c>
      <c r="B61" t="s">
        <v>75</v>
      </c>
      <c r="C61" t="s">
        <v>85</v>
      </c>
      <c r="D61" t="s">
        <v>77</v>
      </c>
      <c r="E61">
        <v>7.18</v>
      </c>
      <c r="F61">
        <v>278300</v>
      </c>
      <c r="G61">
        <f t="shared" si="0"/>
        <v>2.9448397197269132E-11</v>
      </c>
      <c r="H61" s="50">
        <f t="shared" si="4"/>
        <v>717.50608458424119</v>
      </c>
      <c r="I61">
        <f t="shared" si="2"/>
        <v>1.9016463753264705E-7</v>
      </c>
      <c r="J61">
        <v>75.100000000000009</v>
      </c>
      <c r="K61">
        <v>32.1</v>
      </c>
      <c r="L61">
        <v>426</v>
      </c>
      <c r="M61">
        <v>-24.21</v>
      </c>
      <c r="N61">
        <v>-65.28</v>
      </c>
      <c r="O61" s="7">
        <v>13.247</v>
      </c>
      <c r="P61">
        <v>75659</v>
      </c>
      <c r="Q61">
        <v>6</v>
      </c>
      <c r="R61" s="9">
        <v>8.6163000000000007</v>
      </c>
      <c r="S61" s="9">
        <v>8.6594999999999995</v>
      </c>
      <c r="T61" s="9">
        <v>8.1477000000000004</v>
      </c>
      <c r="U61" s="9">
        <v>8.5379000000000005</v>
      </c>
      <c r="V61" s="9">
        <v>9.2372999999999994</v>
      </c>
    </row>
    <row r="62" spans="1:22" x14ac:dyDescent="0.3">
      <c r="A62" t="s">
        <v>74</v>
      </c>
      <c r="B62" t="s">
        <v>75</v>
      </c>
      <c r="C62" t="s">
        <v>86</v>
      </c>
      <c r="D62" t="s">
        <v>77</v>
      </c>
      <c r="E62">
        <v>8.32</v>
      </c>
      <c r="F62">
        <v>694300</v>
      </c>
      <c r="G62">
        <f t="shared" si="0"/>
        <v>1.3678125536511593E-11</v>
      </c>
      <c r="H62" s="50">
        <f t="shared" si="4"/>
        <v>1790.0268578039477</v>
      </c>
      <c r="I62">
        <f t="shared" si="2"/>
        <v>2.2035790867292803E-7</v>
      </c>
      <c r="J62">
        <v>227</v>
      </c>
      <c r="K62">
        <v>46</v>
      </c>
      <c r="L62">
        <v>626</v>
      </c>
      <c r="M62">
        <v>-34.909999999999997</v>
      </c>
      <c r="N62">
        <v>-57.97</v>
      </c>
      <c r="O62" s="7">
        <v>13.589</v>
      </c>
      <c r="P62" s="8">
        <v>536240</v>
      </c>
      <c r="Q62">
        <v>8</v>
      </c>
      <c r="R62" s="9">
        <v>7.1109999999999998</v>
      </c>
      <c r="S62" s="9">
        <v>6.5180999999999996</v>
      </c>
      <c r="T62" s="9">
        <v>5.0113000000000003</v>
      </c>
      <c r="U62" s="9">
        <v>6.8869999999999996</v>
      </c>
      <c r="V62" s="9">
        <v>7.3619000000000003</v>
      </c>
    </row>
    <row r="63" spans="1:22" x14ac:dyDescent="0.3">
      <c r="A63" t="s">
        <v>74</v>
      </c>
      <c r="B63" t="s">
        <v>75</v>
      </c>
      <c r="C63" t="s">
        <v>87</v>
      </c>
      <c r="D63" t="s">
        <v>77</v>
      </c>
      <c r="E63">
        <v>3.89</v>
      </c>
      <c r="F63">
        <v>143700</v>
      </c>
      <c r="G63">
        <f t="shared" si="0"/>
        <v>3.0898916979819061E-11</v>
      </c>
      <c r="H63" s="50">
        <f t="shared" si="4"/>
        <v>370.48373824921111</v>
      </c>
      <c r="I63">
        <f t="shared" si="2"/>
        <v>1.030279164348185E-7</v>
      </c>
      <c r="J63">
        <v>54.900000000000006</v>
      </c>
      <c r="K63">
        <v>19.400000000000002</v>
      </c>
      <c r="L63">
        <v>487</v>
      </c>
      <c r="M63">
        <v>-29.41</v>
      </c>
      <c r="N63">
        <v>-66.849999999999994</v>
      </c>
      <c r="O63" s="7">
        <v>25.125</v>
      </c>
      <c r="P63">
        <v>7209.2</v>
      </c>
      <c r="Q63">
        <v>5</v>
      </c>
      <c r="R63" s="9">
        <v>6.6177000000000001</v>
      </c>
      <c r="S63" s="9">
        <v>6.6645000000000003</v>
      </c>
      <c r="T63" s="9">
        <v>6.5689000000000002</v>
      </c>
      <c r="U63" s="9">
        <v>6.7811000000000003</v>
      </c>
      <c r="V63" s="9">
        <v>7.3091999999999997</v>
      </c>
    </row>
    <row r="64" spans="1:22" x14ac:dyDescent="0.3">
      <c r="A64" t="s">
        <v>74</v>
      </c>
      <c r="B64" t="s">
        <v>75</v>
      </c>
      <c r="C64" t="s">
        <v>88</v>
      </c>
      <c r="D64" t="s">
        <v>77</v>
      </c>
      <c r="E64">
        <v>5.2700000000000005</v>
      </c>
      <c r="F64">
        <v>541700</v>
      </c>
      <c r="G64">
        <f t="shared" si="0"/>
        <v>1.1104581705741185E-11</v>
      </c>
      <c r="H64" s="50">
        <f t="shared" si="4"/>
        <v>1396.5973626276802</v>
      </c>
      <c r="I64">
        <f t="shared" si="2"/>
        <v>1.3957766570989554E-7</v>
      </c>
      <c r="J64">
        <v>191</v>
      </c>
      <c r="K64">
        <v>39.200000000000003</v>
      </c>
      <c r="L64">
        <v>993</v>
      </c>
      <c r="M64">
        <v>-37.99</v>
      </c>
      <c r="N64">
        <v>-57.59</v>
      </c>
      <c r="O64" s="7">
        <v>25.312000000000001</v>
      </c>
      <c r="P64" s="8">
        <v>285070</v>
      </c>
      <c r="Q64">
        <v>11</v>
      </c>
      <c r="R64" s="9">
        <v>3.1404999999999998</v>
      </c>
      <c r="S64" s="9">
        <v>3.0409999999999999</v>
      </c>
      <c r="T64" s="9">
        <v>2.7879999999999998</v>
      </c>
      <c r="U64" s="9">
        <v>3.129</v>
      </c>
      <c r="V64" s="9">
        <v>3.242</v>
      </c>
    </row>
    <row r="65" spans="1:22" x14ac:dyDescent="0.3">
      <c r="A65" t="s">
        <v>74</v>
      </c>
      <c r="B65" t="s">
        <v>75</v>
      </c>
      <c r="C65" t="s">
        <v>89</v>
      </c>
      <c r="D65" t="s">
        <v>77</v>
      </c>
      <c r="E65">
        <v>5.89</v>
      </c>
      <c r="F65">
        <v>955000</v>
      </c>
      <c r="G65">
        <f t="shared" si="0"/>
        <v>7.0398328481675376E-12</v>
      </c>
      <c r="H65" s="50">
        <f t="shared" si="4"/>
        <v>2462.1570635212015</v>
      </c>
      <c r="I65">
        <f t="shared" si="2"/>
        <v>1.5599856755811852E-7</v>
      </c>
      <c r="J65">
        <v>887</v>
      </c>
      <c r="K65">
        <v>32.1</v>
      </c>
      <c r="L65">
        <v>434</v>
      </c>
      <c r="M65">
        <v>-32.96</v>
      </c>
      <c r="N65">
        <v>-68.75</v>
      </c>
      <c r="O65" s="7">
        <v>13.532</v>
      </c>
      <c r="P65" s="8">
        <v>783860</v>
      </c>
      <c r="Q65">
        <v>23</v>
      </c>
      <c r="R65" s="9">
        <v>10.638</v>
      </c>
      <c r="S65" s="9">
        <v>10.529</v>
      </c>
      <c r="T65" s="9">
        <v>9.0305999999999997</v>
      </c>
      <c r="U65" s="9">
        <v>10.52</v>
      </c>
      <c r="V65" s="9">
        <v>11.840999999999999</v>
      </c>
    </row>
    <row r="66" spans="1:22" x14ac:dyDescent="0.3">
      <c r="A66" t="s">
        <v>74</v>
      </c>
      <c r="B66" t="s">
        <v>75</v>
      </c>
      <c r="C66" t="s">
        <v>90</v>
      </c>
      <c r="D66" t="s">
        <v>77</v>
      </c>
      <c r="E66">
        <v>3.41</v>
      </c>
      <c r="F66">
        <v>291000</v>
      </c>
      <c r="G66">
        <f t="shared" ref="G66:G129" si="5">(1.141433*(E66/1000000))/F66</f>
        <v>1.3375555085910653E-11</v>
      </c>
      <c r="H66" s="50">
        <f t="shared" si="4"/>
        <v>750.24890626666968</v>
      </c>
      <c r="I66">
        <f t="shared" ref="I66:I129" si="6">(G66/10)*1000*H66*0.09</f>
        <v>9.031496016522652E-8</v>
      </c>
      <c r="J66">
        <v>191</v>
      </c>
      <c r="K66">
        <v>21.1</v>
      </c>
      <c r="L66">
        <v>672</v>
      </c>
      <c r="M66">
        <v>-38.94</v>
      </c>
      <c r="N66">
        <v>-68.11</v>
      </c>
      <c r="O66" s="7">
        <v>31.890999999999998</v>
      </c>
      <c r="P66">
        <v>24977</v>
      </c>
      <c r="Q66">
        <v>7</v>
      </c>
      <c r="R66" s="9">
        <v>6.4664000000000001</v>
      </c>
      <c r="S66" s="9">
        <v>6.4413</v>
      </c>
      <c r="T66" s="9">
        <v>6.1961000000000004</v>
      </c>
      <c r="U66" s="9">
        <v>6.6749999999999998</v>
      </c>
      <c r="V66" s="9">
        <v>6.9927999999999999</v>
      </c>
    </row>
    <row r="67" spans="1:22" x14ac:dyDescent="0.3">
      <c r="A67" t="s">
        <v>74</v>
      </c>
      <c r="B67" t="s">
        <v>75</v>
      </c>
      <c r="C67" t="s">
        <v>91</v>
      </c>
      <c r="D67" t="s">
        <v>77</v>
      </c>
      <c r="E67">
        <v>5.72</v>
      </c>
      <c r="F67">
        <v>247300</v>
      </c>
      <c r="G67">
        <f t="shared" si="5"/>
        <v>2.6401119126566919E-11</v>
      </c>
      <c r="H67" s="50">
        <f t="shared" si="4"/>
        <v>637.58266157988805</v>
      </c>
      <c r="I67">
        <f t="shared" si="6"/>
        <v>1.5149606221263802E-7</v>
      </c>
      <c r="J67">
        <v>65</v>
      </c>
      <c r="K67">
        <v>30.700000000000003</v>
      </c>
      <c r="L67">
        <v>618</v>
      </c>
      <c r="M67">
        <v>-31.75</v>
      </c>
      <c r="N67">
        <v>-60.51</v>
      </c>
      <c r="O67" s="7">
        <v>20.154</v>
      </c>
      <c r="P67">
        <v>22521</v>
      </c>
      <c r="Q67">
        <v>3</v>
      </c>
      <c r="R67" s="9">
        <v>5.9877000000000002</v>
      </c>
      <c r="S67" s="9">
        <v>5.9413</v>
      </c>
      <c r="T67" s="9">
        <v>4.5747999999999998</v>
      </c>
      <c r="U67" s="9">
        <v>5.7138999999999998</v>
      </c>
      <c r="V67" s="9">
        <v>6.0891999999999999</v>
      </c>
    </row>
    <row r="68" spans="1:22" x14ac:dyDescent="0.3">
      <c r="A68" t="s">
        <v>74</v>
      </c>
      <c r="B68" t="s">
        <v>75</v>
      </c>
      <c r="C68" t="s">
        <v>92</v>
      </c>
      <c r="D68" t="s">
        <v>77</v>
      </c>
      <c r="E68">
        <v>15.4</v>
      </c>
      <c r="F68">
        <v>280000</v>
      </c>
      <c r="G68">
        <f t="shared" si="5"/>
        <v>6.2778814999999996E-11</v>
      </c>
      <c r="H68" s="50">
        <f t="shared" si="4"/>
        <v>721.8889819748025</v>
      </c>
      <c r="I68">
        <f t="shared" si="6"/>
        <v>4.0787401364941017E-7</v>
      </c>
      <c r="J68">
        <v>74.900000000000006</v>
      </c>
      <c r="K68">
        <v>32.4</v>
      </c>
      <c r="L68">
        <v>204</v>
      </c>
      <c r="M68">
        <v>-27.4</v>
      </c>
      <c r="N68">
        <v>-55.91</v>
      </c>
      <c r="O68" s="7">
        <v>6.2976000000000001</v>
      </c>
      <c r="P68">
        <v>88798</v>
      </c>
      <c r="Q68">
        <v>4</v>
      </c>
      <c r="R68" s="9">
        <v>5.556</v>
      </c>
      <c r="S68" s="9">
        <v>5.5350999999999999</v>
      </c>
      <c r="T68" s="9">
        <v>4.9569000000000001</v>
      </c>
      <c r="U68" s="9">
        <v>5.633</v>
      </c>
      <c r="V68" s="9">
        <v>5.9286000000000003</v>
      </c>
    </row>
    <row r="69" spans="1:22" x14ac:dyDescent="0.3">
      <c r="A69" t="s">
        <v>74</v>
      </c>
      <c r="B69" t="s">
        <v>75</v>
      </c>
      <c r="C69" t="s">
        <v>93</v>
      </c>
      <c r="D69" t="s">
        <v>77</v>
      </c>
      <c r="E69">
        <v>6.68</v>
      </c>
      <c r="F69">
        <v>359600</v>
      </c>
      <c r="G69">
        <f t="shared" si="5"/>
        <v>2.1203482869855392E-11</v>
      </c>
      <c r="H69" s="50">
        <f t="shared" si="4"/>
        <v>927.11170685049626</v>
      </c>
      <c r="I69">
        <f t="shared" si="6"/>
        <v>1.7692197475182204E-7</v>
      </c>
      <c r="J69">
        <v>96.4</v>
      </c>
      <c r="K69">
        <v>36.6</v>
      </c>
      <c r="L69">
        <v>605</v>
      </c>
      <c r="M69">
        <v>-27.46</v>
      </c>
      <c r="N69">
        <v>-58.99</v>
      </c>
      <c r="O69" s="7">
        <v>16.516999999999999</v>
      </c>
      <c r="P69">
        <v>41144</v>
      </c>
      <c r="Q69">
        <v>4</v>
      </c>
      <c r="R69" s="9">
        <v>6.2518000000000002</v>
      </c>
      <c r="S69" s="9">
        <v>6.2117000000000004</v>
      </c>
      <c r="T69" s="9">
        <v>5.3365</v>
      </c>
      <c r="U69" s="9">
        <v>6.1417000000000002</v>
      </c>
      <c r="V69" s="9">
        <v>6.6219999999999999</v>
      </c>
    </row>
    <row r="70" spans="1:22" x14ac:dyDescent="0.3">
      <c r="A70" t="s">
        <v>74</v>
      </c>
      <c r="B70" t="s">
        <v>75</v>
      </c>
      <c r="C70" t="s">
        <v>94</v>
      </c>
      <c r="D70" t="s">
        <v>77</v>
      </c>
      <c r="E70">
        <v>6.73</v>
      </c>
      <c r="F70">
        <v>149300</v>
      </c>
      <c r="G70">
        <f t="shared" si="5"/>
        <v>5.1452405157401206E-11</v>
      </c>
      <c r="H70" s="50">
        <f t="shared" si="4"/>
        <v>384.92151788870717</v>
      </c>
      <c r="I70">
        <f t="shared" si="6"/>
        <v>1.7824624102990452E-7</v>
      </c>
      <c r="J70">
        <v>52.7</v>
      </c>
      <c r="K70">
        <v>20.6</v>
      </c>
      <c r="L70">
        <v>341</v>
      </c>
      <c r="M70">
        <v>-33.119999999999997</v>
      </c>
      <c r="N70">
        <v>-64.34</v>
      </c>
      <c r="O70" s="7">
        <v>16.562999999999999</v>
      </c>
      <c r="P70">
        <v>5459.8</v>
      </c>
      <c r="Q70">
        <v>4</v>
      </c>
      <c r="R70" s="9">
        <v>5.2819000000000003</v>
      </c>
      <c r="S70" s="9">
        <v>5.2782999999999998</v>
      </c>
      <c r="T70" s="9">
        <v>5.2282999999999999</v>
      </c>
      <c r="U70" s="9">
        <v>5.2824999999999998</v>
      </c>
      <c r="V70" s="9">
        <v>5.2824999999999998</v>
      </c>
    </row>
    <row r="71" spans="1:22" x14ac:dyDescent="0.3">
      <c r="A71" t="s">
        <v>74</v>
      </c>
      <c r="B71" t="s">
        <v>75</v>
      </c>
      <c r="C71" t="s">
        <v>95</v>
      </c>
      <c r="D71" t="s">
        <v>77</v>
      </c>
      <c r="E71">
        <v>13.8</v>
      </c>
      <c r="F71">
        <v>1231000</v>
      </c>
      <c r="G71">
        <f t="shared" si="5"/>
        <v>1.2795918277822908E-11</v>
      </c>
      <c r="H71" s="50">
        <f t="shared" si="4"/>
        <v>3173.7333457535065</v>
      </c>
      <c r="I71">
        <f t="shared" si="6"/>
        <v>3.6549749275077008E-7</v>
      </c>
      <c r="J71">
        <v>269</v>
      </c>
      <c r="K71">
        <v>75</v>
      </c>
      <c r="L71">
        <v>563</v>
      </c>
      <c r="M71">
        <v>-32.92</v>
      </c>
      <c r="N71">
        <v>-60.72</v>
      </c>
      <c r="O71" s="7">
        <v>7.5042999999999997</v>
      </c>
      <c r="P71" s="8">
        <v>414620</v>
      </c>
      <c r="Q71">
        <v>14</v>
      </c>
      <c r="R71" s="9">
        <v>6.4352</v>
      </c>
      <c r="S71" s="9">
        <v>6.5168999999999997</v>
      </c>
      <c r="T71" s="9">
        <v>4.8479999999999999</v>
      </c>
      <c r="U71" s="9">
        <v>6.0075000000000003</v>
      </c>
      <c r="V71" s="9">
        <v>8.5122</v>
      </c>
    </row>
    <row r="72" spans="1:22" x14ac:dyDescent="0.3">
      <c r="A72" t="s">
        <v>74</v>
      </c>
      <c r="B72" t="s">
        <v>75</v>
      </c>
      <c r="C72" t="s">
        <v>96</v>
      </c>
      <c r="D72" t="s">
        <v>77</v>
      </c>
      <c r="E72">
        <v>10.3</v>
      </c>
      <c r="F72">
        <v>468600</v>
      </c>
      <c r="G72">
        <f t="shared" si="5"/>
        <v>2.5089116303883911E-11</v>
      </c>
      <c r="H72" s="50">
        <f t="shared" si="4"/>
        <v>1208.1327748335443</v>
      </c>
      <c r="I72">
        <f t="shared" si="6"/>
        <v>2.7279885328499506E-7</v>
      </c>
      <c r="J72">
        <v>96.4</v>
      </c>
      <c r="K72">
        <v>47.7</v>
      </c>
      <c r="L72">
        <v>417</v>
      </c>
      <c r="M72">
        <v>-24.8</v>
      </c>
      <c r="N72">
        <v>-65.42</v>
      </c>
      <c r="O72" s="7">
        <v>8.7326999999999995</v>
      </c>
      <c r="P72" s="8">
        <v>123350</v>
      </c>
      <c r="Q72">
        <v>4</v>
      </c>
      <c r="R72" s="9">
        <v>8.7690999999999999</v>
      </c>
      <c r="S72" s="9">
        <v>8.7394999999999996</v>
      </c>
      <c r="T72" s="9">
        <v>8.2520000000000007</v>
      </c>
      <c r="U72" s="9">
        <v>8.5900999999999996</v>
      </c>
      <c r="V72" s="9">
        <v>9.0823</v>
      </c>
    </row>
    <row r="73" spans="1:22" x14ac:dyDescent="0.3">
      <c r="A73" t="s">
        <v>74</v>
      </c>
      <c r="B73" t="s">
        <v>75</v>
      </c>
      <c r="C73" t="s">
        <v>97</v>
      </c>
      <c r="D73" t="s">
        <v>77</v>
      </c>
      <c r="E73">
        <v>3.69</v>
      </c>
      <c r="F73">
        <v>421600</v>
      </c>
      <c r="G73">
        <f t="shared" si="5"/>
        <v>9.9902461337760906E-12</v>
      </c>
      <c r="H73" s="50">
        <f t="shared" si="4"/>
        <v>1086.9585528592027</v>
      </c>
      <c r="I73">
        <f t="shared" si="6"/>
        <v>9.773085132248853E-8</v>
      </c>
      <c r="J73">
        <v>442</v>
      </c>
      <c r="K73">
        <v>20.100000000000001</v>
      </c>
      <c r="L73">
        <v>471</v>
      </c>
      <c r="M73">
        <v>-31.53</v>
      </c>
      <c r="N73">
        <v>-68.52</v>
      </c>
      <c r="O73" s="7">
        <v>23.457000000000001</v>
      </c>
      <c r="P73" s="8">
        <v>445900</v>
      </c>
      <c r="Q73">
        <v>15</v>
      </c>
      <c r="R73" s="9">
        <v>11.805</v>
      </c>
      <c r="S73" s="9">
        <v>11.566000000000001</v>
      </c>
      <c r="T73" s="9">
        <v>10.367000000000001</v>
      </c>
      <c r="U73" s="9">
        <v>11.284000000000001</v>
      </c>
      <c r="V73" s="9">
        <v>12.093999999999999</v>
      </c>
    </row>
    <row r="74" spans="1:22" x14ac:dyDescent="0.3">
      <c r="A74" t="s">
        <v>74</v>
      </c>
      <c r="B74" t="s">
        <v>75</v>
      </c>
      <c r="C74" t="s">
        <v>98</v>
      </c>
      <c r="D74" t="s">
        <v>77</v>
      </c>
      <c r="E74">
        <v>4.2300000000000004</v>
      </c>
      <c r="F74">
        <v>162000</v>
      </c>
      <c r="G74">
        <f t="shared" si="5"/>
        <v>2.9804083888888889E-11</v>
      </c>
      <c r="H74" s="50">
        <f t="shared" si="4"/>
        <v>417.66433957113571</v>
      </c>
      <c r="I74">
        <f t="shared" si="6"/>
        <v>1.1203292712577953E-7</v>
      </c>
      <c r="J74">
        <v>65.600000000000009</v>
      </c>
      <c r="K74">
        <v>20</v>
      </c>
      <c r="L74">
        <v>592</v>
      </c>
      <c r="M74">
        <v>-33.299999999999997</v>
      </c>
      <c r="N74">
        <v>-66.33</v>
      </c>
      <c r="O74" s="7">
        <v>29.576000000000001</v>
      </c>
      <c r="P74">
        <v>6210.8</v>
      </c>
      <c r="Q74">
        <v>4</v>
      </c>
      <c r="R74" s="9">
        <v>6.3121999999999998</v>
      </c>
      <c r="S74" s="9">
        <v>6.3433999999999999</v>
      </c>
      <c r="T74" s="9">
        <v>6.3028000000000004</v>
      </c>
      <c r="U74" s="9">
        <v>6.4623999999999997</v>
      </c>
      <c r="V74" s="9">
        <v>6.7281000000000004</v>
      </c>
    </row>
    <row r="75" spans="1:22" x14ac:dyDescent="0.3">
      <c r="A75" t="s">
        <v>74</v>
      </c>
      <c r="B75" t="s">
        <v>75</v>
      </c>
      <c r="C75" t="s">
        <v>99</v>
      </c>
      <c r="D75" t="s">
        <v>77</v>
      </c>
      <c r="E75">
        <v>3.88</v>
      </c>
      <c r="F75">
        <v>125400</v>
      </c>
      <c r="G75">
        <f t="shared" si="5"/>
        <v>3.5317065709728868E-11</v>
      </c>
      <c r="H75" s="50">
        <f t="shared" si="4"/>
        <v>323.30313692728652</v>
      </c>
      <c r="I75">
        <f t="shared" si="6"/>
        <v>1.0276306317920202E-7</v>
      </c>
      <c r="J75">
        <v>46.900000000000006</v>
      </c>
      <c r="K75">
        <v>18.3</v>
      </c>
      <c r="L75">
        <v>544</v>
      </c>
      <c r="M75">
        <v>-33.35</v>
      </c>
      <c r="N75">
        <v>-60.21</v>
      </c>
      <c r="O75" s="7">
        <v>29.707000000000001</v>
      </c>
      <c r="P75">
        <v>31875</v>
      </c>
      <c r="Q75">
        <v>3</v>
      </c>
      <c r="R75" s="9">
        <v>6.8537999999999997</v>
      </c>
      <c r="S75" s="9">
        <v>6.9055999999999997</v>
      </c>
      <c r="T75" s="9">
        <v>6.5156999999999998</v>
      </c>
      <c r="U75" s="9">
        <v>6.8341000000000003</v>
      </c>
      <c r="V75" s="9">
        <v>7.0456000000000003</v>
      </c>
    </row>
    <row r="76" spans="1:22" x14ac:dyDescent="0.3">
      <c r="A76" t="s">
        <v>74</v>
      </c>
      <c r="B76" t="s">
        <v>75</v>
      </c>
      <c r="C76" t="s">
        <v>100</v>
      </c>
      <c r="D76" t="s">
        <v>77</v>
      </c>
      <c r="E76">
        <v>1.7</v>
      </c>
      <c r="F76">
        <v>106400</v>
      </c>
      <c r="G76">
        <f t="shared" si="5"/>
        <v>1.8237181390977441E-11</v>
      </c>
      <c r="H76" s="50">
        <f t="shared" si="4"/>
        <v>274.31781315042491</v>
      </c>
      <c r="I76">
        <f t="shared" si="6"/>
        <v>4.5025053454805005E-8</v>
      </c>
      <c r="J76">
        <v>164</v>
      </c>
      <c r="K76">
        <v>8.32</v>
      </c>
      <c r="L76">
        <v>458</v>
      </c>
      <c r="M76">
        <v>-34.61</v>
      </c>
      <c r="N76">
        <v>-68.36</v>
      </c>
      <c r="O76" s="7">
        <v>55.057000000000002</v>
      </c>
      <c r="P76">
        <v>4181.1000000000004</v>
      </c>
      <c r="Q76">
        <v>7</v>
      </c>
      <c r="R76" s="9">
        <v>8.1357999999999997</v>
      </c>
      <c r="S76" s="9">
        <v>8.1090999999999998</v>
      </c>
      <c r="T76" s="9">
        <v>7.7294</v>
      </c>
      <c r="U76" s="9">
        <v>8.0433000000000003</v>
      </c>
      <c r="V76" s="9">
        <v>8.1477000000000004</v>
      </c>
    </row>
    <row r="77" spans="1:22" x14ac:dyDescent="0.3">
      <c r="A77" t="s">
        <v>74</v>
      </c>
      <c r="B77" t="s">
        <v>75</v>
      </c>
      <c r="C77" t="s">
        <v>101</v>
      </c>
      <c r="D77" t="s">
        <v>77</v>
      </c>
      <c r="E77">
        <v>7.69</v>
      </c>
      <c r="F77">
        <v>454200</v>
      </c>
      <c r="G77">
        <f t="shared" si="5"/>
        <v>1.9325450836635846E-11</v>
      </c>
      <c r="H77" s="50">
        <f t="shared" si="4"/>
        <v>1171.0070557605545</v>
      </c>
      <c r="I77">
        <f t="shared" si="6"/>
        <v>2.0367215356908856E-7</v>
      </c>
      <c r="J77">
        <v>125</v>
      </c>
      <c r="K77">
        <v>40.700000000000003</v>
      </c>
      <c r="L77">
        <v>580</v>
      </c>
      <c r="M77">
        <v>-31.62</v>
      </c>
      <c r="N77">
        <v>-60.73</v>
      </c>
      <c r="O77" s="7">
        <v>14.252000000000001</v>
      </c>
      <c r="P77" s="8">
        <v>100940</v>
      </c>
      <c r="Q77">
        <v>6</v>
      </c>
      <c r="R77" s="9">
        <v>6.2470999999999997</v>
      </c>
      <c r="S77" s="9">
        <v>6.2481999999999998</v>
      </c>
      <c r="T77" s="9">
        <v>5.7138999999999998</v>
      </c>
      <c r="U77" s="9">
        <v>6.4359000000000002</v>
      </c>
      <c r="V77" s="9">
        <v>6.7281000000000004</v>
      </c>
    </row>
    <row r="78" spans="1:22" x14ac:dyDescent="0.3">
      <c r="A78" t="s">
        <v>74</v>
      </c>
      <c r="B78" t="s">
        <v>75</v>
      </c>
      <c r="C78" t="s">
        <v>102</v>
      </c>
      <c r="D78" t="s">
        <v>77</v>
      </c>
      <c r="E78">
        <v>9.34</v>
      </c>
      <c r="F78">
        <v>328000</v>
      </c>
      <c r="G78">
        <f t="shared" si="5"/>
        <v>3.2503000670731708E-11</v>
      </c>
      <c r="H78" s="50">
        <f t="shared" si="4"/>
        <v>845.64137888476864</v>
      </c>
      <c r="I78">
        <f t="shared" si="6"/>
        <v>2.4737294074581108E-7</v>
      </c>
      <c r="J78">
        <v>91</v>
      </c>
      <c r="K78">
        <v>34.4</v>
      </c>
      <c r="L78">
        <v>361</v>
      </c>
      <c r="M78">
        <v>-27.78</v>
      </c>
      <c r="N78">
        <v>-64.260000000000005</v>
      </c>
      <c r="O78" s="7">
        <v>10.489000000000001</v>
      </c>
      <c r="P78">
        <v>44746</v>
      </c>
      <c r="Q78">
        <v>4</v>
      </c>
      <c r="R78" s="9">
        <v>7.5125000000000002</v>
      </c>
      <c r="S78" s="9">
        <v>7.4987000000000004</v>
      </c>
      <c r="T78" s="9">
        <v>7.2565999999999997</v>
      </c>
      <c r="U78" s="9">
        <v>7.3619000000000003</v>
      </c>
      <c r="V78" s="9">
        <v>7.6246</v>
      </c>
    </row>
    <row r="79" spans="1:22" x14ac:dyDescent="0.3">
      <c r="A79" t="s">
        <v>74</v>
      </c>
      <c r="B79" t="s">
        <v>75</v>
      </c>
      <c r="C79" t="s">
        <v>103</v>
      </c>
      <c r="D79" t="s">
        <v>77</v>
      </c>
      <c r="E79">
        <v>2.73</v>
      </c>
      <c r="F79">
        <v>101000</v>
      </c>
      <c r="G79">
        <f t="shared" si="5"/>
        <v>3.0852594950495044E-11</v>
      </c>
      <c r="H79" s="50">
        <f t="shared" si="4"/>
        <v>260.39566849805374</v>
      </c>
      <c r="I79">
        <f t="shared" si="6"/>
        <v>7.2304938783304502E-8</v>
      </c>
      <c r="J79">
        <v>52.900000000000006</v>
      </c>
      <c r="K79">
        <v>13.9</v>
      </c>
      <c r="L79">
        <v>595</v>
      </c>
      <c r="M79">
        <v>-37.31</v>
      </c>
      <c r="N79">
        <v>-59.14</v>
      </c>
      <c r="O79" s="7">
        <v>42.832000000000001</v>
      </c>
      <c r="P79">
        <v>11656</v>
      </c>
      <c r="Q79">
        <v>5</v>
      </c>
      <c r="R79" s="9">
        <v>3.3950999999999998</v>
      </c>
      <c r="S79" s="9">
        <v>3.3506999999999998</v>
      </c>
      <c r="T79" s="9">
        <v>3.0156999999999998</v>
      </c>
      <c r="U79" s="9">
        <v>3.1855000000000002</v>
      </c>
      <c r="V79" s="9">
        <v>3.4668999999999999</v>
      </c>
    </row>
    <row r="80" spans="1:22" x14ac:dyDescent="0.3">
      <c r="A80" t="s">
        <v>74</v>
      </c>
      <c r="B80" t="s">
        <v>75</v>
      </c>
      <c r="C80" t="s">
        <v>104</v>
      </c>
      <c r="D80" t="s">
        <v>77</v>
      </c>
      <c r="E80">
        <v>10.9</v>
      </c>
      <c r="F80">
        <v>754000</v>
      </c>
      <c r="G80">
        <f t="shared" si="5"/>
        <v>1.6500821883289123E-11</v>
      </c>
      <c r="H80" s="50">
        <f t="shared" si="4"/>
        <v>1943.9439014607181</v>
      </c>
      <c r="I80">
        <f t="shared" si="6"/>
        <v>2.8869004862198502E-7</v>
      </c>
      <c r="J80">
        <v>195</v>
      </c>
      <c r="K80">
        <v>54</v>
      </c>
      <c r="L80">
        <v>466</v>
      </c>
      <c r="M80">
        <v>-26.82</v>
      </c>
      <c r="N80">
        <v>-65.22</v>
      </c>
      <c r="O80" s="7">
        <v>8.6334999999999997</v>
      </c>
      <c r="P80" s="8">
        <v>678920</v>
      </c>
      <c r="Q80">
        <v>7</v>
      </c>
      <c r="R80" s="9">
        <v>9.5770999999999997</v>
      </c>
      <c r="S80" s="9">
        <v>9.2731999999999992</v>
      </c>
      <c r="T80" s="9">
        <v>7.8864999999999998</v>
      </c>
      <c r="U80" s="9">
        <v>8.8236000000000008</v>
      </c>
      <c r="V80" s="9">
        <v>9.8035999999999994</v>
      </c>
    </row>
    <row r="81" spans="1:22" x14ac:dyDescent="0.3">
      <c r="A81" t="s">
        <v>105</v>
      </c>
      <c r="B81" t="s">
        <v>106</v>
      </c>
      <c r="C81" t="s">
        <v>107</v>
      </c>
      <c r="D81" t="s">
        <v>108</v>
      </c>
      <c r="E81">
        <v>7.32</v>
      </c>
      <c r="F81">
        <v>150900</v>
      </c>
      <c r="G81">
        <f t="shared" si="5"/>
        <v>5.536971212723658E-11</v>
      </c>
      <c r="H81" s="50">
        <f>F81*CVD_ARM</f>
        <v>693.83378881500005</v>
      </c>
      <c r="I81">
        <f t="shared" si="6"/>
        <v>3.4575639435752773E-7</v>
      </c>
      <c r="J81">
        <v>32.9</v>
      </c>
      <c r="K81">
        <v>26.3</v>
      </c>
      <c r="L81">
        <v>429</v>
      </c>
      <c r="M81">
        <v>40.799999999999997</v>
      </c>
      <c r="N81">
        <v>43.84</v>
      </c>
      <c r="O81" s="7">
        <v>16.321000000000002</v>
      </c>
      <c r="P81">
        <v>37062</v>
      </c>
      <c r="Q81">
        <v>3</v>
      </c>
      <c r="R81" s="9">
        <v>15.926</v>
      </c>
      <c r="S81" s="9">
        <v>15.936999999999999</v>
      </c>
      <c r="T81" s="9">
        <v>15.586</v>
      </c>
      <c r="U81" s="9">
        <v>15.882</v>
      </c>
      <c r="V81" s="9">
        <v>16.03</v>
      </c>
    </row>
    <row r="82" spans="1:22" x14ac:dyDescent="0.3">
      <c r="A82" t="s">
        <v>105</v>
      </c>
      <c r="B82" t="s">
        <v>106</v>
      </c>
      <c r="C82" t="s">
        <v>109</v>
      </c>
      <c r="D82" t="s">
        <v>108</v>
      </c>
      <c r="E82">
        <v>10.3</v>
      </c>
      <c r="F82">
        <v>107400</v>
      </c>
      <c r="G82">
        <f t="shared" si="5"/>
        <v>1.0946703817504657E-10</v>
      </c>
      <c r="H82" s="50">
        <f>F82*CVD_ARM</f>
        <v>493.82206042896621</v>
      </c>
      <c r="I82">
        <f t="shared" si="6"/>
        <v>4.8651514506592024E-7</v>
      </c>
      <c r="J82">
        <v>11</v>
      </c>
      <c r="K82">
        <v>32.4</v>
      </c>
      <c r="L82">
        <v>369</v>
      </c>
      <c r="M82">
        <v>40.81</v>
      </c>
      <c r="N82">
        <v>44.49</v>
      </c>
      <c r="O82" s="7">
        <v>11.394</v>
      </c>
      <c r="P82">
        <v>37946</v>
      </c>
      <c r="Q82">
        <v>4</v>
      </c>
      <c r="R82" s="9">
        <v>13.115</v>
      </c>
      <c r="S82" s="9">
        <v>13.007</v>
      </c>
      <c r="T82" s="9">
        <v>12.244999999999999</v>
      </c>
      <c r="U82" s="9">
        <v>13.124000000000001</v>
      </c>
      <c r="V82" s="9">
        <v>13.849</v>
      </c>
    </row>
    <row r="83" spans="1:22" x14ac:dyDescent="0.3">
      <c r="A83" t="s">
        <v>105</v>
      </c>
      <c r="B83" t="s">
        <v>106</v>
      </c>
      <c r="C83" t="s">
        <v>110</v>
      </c>
      <c r="D83" t="s">
        <v>108</v>
      </c>
      <c r="E83">
        <v>18.7</v>
      </c>
      <c r="F83">
        <v>1104000</v>
      </c>
      <c r="G83">
        <f t="shared" si="5"/>
        <v>1.9334055344202898E-11</v>
      </c>
      <c r="H83" s="50">
        <f>F83*CVD_ARM</f>
        <v>5076.1597273145135</v>
      </c>
      <c r="I83">
        <f t="shared" si="6"/>
        <v>8.8328477793521429E-7</v>
      </c>
      <c r="J83">
        <v>282</v>
      </c>
      <c r="K83">
        <v>65.7</v>
      </c>
      <c r="L83">
        <v>343</v>
      </c>
      <c r="M83">
        <v>40.15</v>
      </c>
      <c r="N83">
        <v>44.51</v>
      </c>
      <c r="O83" s="7">
        <v>5.2264999999999997</v>
      </c>
      <c r="P83" s="8">
        <v>1454100</v>
      </c>
      <c r="Q83">
        <v>16</v>
      </c>
      <c r="R83" s="9">
        <v>20.079000000000001</v>
      </c>
      <c r="S83" s="9">
        <v>20.198</v>
      </c>
      <c r="T83" s="9">
        <v>19.158000000000001</v>
      </c>
      <c r="U83" s="9">
        <v>20.199000000000002</v>
      </c>
      <c r="V83" s="9">
        <v>21.236000000000001</v>
      </c>
    </row>
    <row r="84" spans="1:22" x14ac:dyDescent="0.3">
      <c r="A84" t="s">
        <v>111</v>
      </c>
      <c r="B84" t="s">
        <v>112</v>
      </c>
      <c r="C84" t="s">
        <v>113</v>
      </c>
      <c r="D84" t="s">
        <v>114</v>
      </c>
      <c r="E84">
        <v>8.99</v>
      </c>
      <c r="F84">
        <v>1104000</v>
      </c>
      <c r="G84">
        <f t="shared" si="5"/>
        <v>9.2948212590579707E-12</v>
      </c>
      <c r="H84" s="50">
        <f t="shared" ref="H84:H96" si="7">F84*CVD_AUS</f>
        <v>1965.2661660626309</v>
      </c>
      <c r="I84">
        <f t="shared" si="6"/>
        <v>1.6440117966023664E-7</v>
      </c>
      <c r="J84">
        <v>539</v>
      </c>
      <c r="K84">
        <v>47.5</v>
      </c>
      <c r="L84">
        <v>497</v>
      </c>
      <c r="M84">
        <v>-34.89</v>
      </c>
      <c r="N84">
        <v>138.59</v>
      </c>
      <c r="O84" s="7">
        <v>10.455</v>
      </c>
      <c r="P84" s="8">
        <v>964260</v>
      </c>
      <c r="Q84">
        <v>19</v>
      </c>
      <c r="R84" s="9">
        <v>7.1844999999999999</v>
      </c>
      <c r="S84" s="9">
        <v>6.7211999999999996</v>
      </c>
      <c r="T84" s="9">
        <v>5.8213999999999997</v>
      </c>
      <c r="U84" s="9">
        <v>6.6749999999999998</v>
      </c>
      <c r="V84" s="9">
        <v>8.0433000000000003</v>
      </c>
    </row>
    <row r="85" spans="1:22" x14ac:dyDescent="0.3">
      <c r="A85" t="s">
        <v>111</v>
      </c>
      <c r="B85" t="s">
        <v>112</v>
      </c>
      <c r="C85" t="s">
        <v>115</v>
      </c>
      <c r="D85" t="s">
        <v>114</v>
      </c>
      <c r="E85">
        <v>3.27</v>
      </c>
      <c r="F85">
        <v>1626000</v>
      </c>
      <c r="G85">
        <f t="shared" si="5"/>
        <v>2.2955017896678965E-12</v>
      </c>
      <c r="H85" s="50">
        <f t="shared" si="7"/>
        <v>2894.4952771900707</v>
      </c>
      <c r="I85">
        <f t="shared" si="6"/>
        <v>5.9798871800775724E-8</v>
      </c>
      <c r="J85">
        <v>903</v>
      </c>
      <c r="K85">
        <v>54.1</v>
      </c>
      <c r="L85">
        <v>1870</v>
      </c>
      <c r="M85">
        <v>-27.49</v>
      </c>
      <c r="N85">
        <v>153.04</v>
      </c>
      <c r="O85" s="7">
        <v>34.573</v>
      </c>
      <c r="P85" s="8">
        <v>1464700</v>
      </c>
      <c r="Q85">
        <v>28</v>
      </c>
      <c r="R85" s="9">
        <v>5.3391999999999999</v>
      </c>
      <c r="S85" s="9">
        <v>4.8798000000000004</v>
      </c>
      <c r="T85" s="9">
        <v>3.9687000000000001</v>
      </c>
      <c r="U85" s="9">
        <v>5.2282999999999999</v>
      </c>
      <c r="V85" s="9">
        <v>5.5525000000000002</v>
      </c>
    </row>
    <row r="86" spans="1:22" x14ac:dyDescent="0.3">
      <c r="A86" t="s">
        <v>111</v>
      </c>
      <c r="B86" t="s">
        <v>112</v>
      </c>
      <c r="C86" t="s">
        <v>116</v>
      </c>
      <c r="D86" t="s">
        <v>114</v>
      </c>
      <c r="E86">
        <v>5.26</v>
      </c>
      <c r="F86">
        <v>336800</v>
      </c>
      <c r="G86">
        <f t="shared" si="5"/>
        <v>1.7826417992874106E-11</v>
      </c>
      <c r="H86" s="50">
        <f t="shared" si="7"/>
        <v>599.54859124084612</v>
      </c>
      <c r="I86">
        <f t="shared" si="6"/>
        <v>9.6190234150483269E-8</v>
      </c>
      <c r="J86">
        <v>211</v>
      </c>
      <c r="K86">
        <v>23.200000000000003</v>
      </c>
      <c r="L86">
        <v>433</v>
      </c>
      <c r="M86">
        <v>-35.31</v>
      </c>
      <c r="N86">
        <v>149.08000000000001</v>
      </c>
      <c r="O86" s="7">
        <v>18.68</v>
      </c>
      <c r="P86" s="8">
        <v>333670</v>
      </c>
      <c r="Q86">
        <v>10</v>
      </c>
      <c r="R86" s="9">
        <v>6.1467999999999998</v>
      </c>
      <c r="S86" s="9">
        <v>6.0829000000000004</v>
      </c>
      <c r="T86" s="9">
        <v>5.5525000000000002</v>
      </c>
      <c r="U86" s="9">
        <v>5.9554</v>
      </c>
      <c r="V86" s="9">
        <v>6.2493999999999996</v>
      </c>
    </row>
    <row r="87" spans="1:22" x14ac:dyDescent="0.3">
      <c r="A87" t="s">
        <v>111</v>
      </c>
      <c r="B87" t="s">
        <v>112</v>
      </c>
      <c r="C87" t="s">
        <v>117</v>
      </c>
      <c r="D87" t="s">
        <v>114</v>
      </c>
      <c r="E87">
        <v>1.77</v>
      </c>
      <c r="F87">
        <v>129700</v>
      </c>
      <c r="G87">
        <f t="shared" si="5"/>
        <v>1.5576996222050884E-11</v>
      </c>
      <c r="H87" s="50">
        <f t="shared" si="7"/>
        <v>230.88317186442322</v>
      </c>
      <c r="I87">
        <f t="shared" si="6"/>
        <v>3.2368196662805206E-8</v>
      </c>
      <c r="J87">
        <v>78.5</v>
      </c>
      <c r="K87">
        <v>14.600000000000001</v>
      </c>
      <c r="L87">
        <v>1010</v>
      </c>
      <c r="M87">
        <v>-38.130000000000003</v>
      </c>
      <c r="N87">
        <v>144.34</v>
      </c>
      <c r="O87" s="7">
        <v>69.355000000000004</v>
      </c>
      <c r="P87" s="8">
        <v>126900</v>
      </c>
      <c r="Q87">
        <v>5</v>
      </c>
      <c r="R87" s="9">
        <v>9.0882000000000005</v>
      </c>
      <c r="S87" s="9">
        <v>9.0756999999999994</v>
      </c>
      <c r="T87" s="9">
        <v>8.3041</v>
      </c>
      <c r="U87" s="9">
        <v>8.8754000000000008</v>
      </c>
      <c r="V87" s="9">
        <v>9.1340000000000003</v>
      </c>
    </row>
    <row r="88" spans="1:22" x14ac:dyDescent="0.3">
      <c r="A88" t="s">
        <v>111</v>
      </c>
      <c r="B88" t="s">
        <v>112</v>
      </c>
      <c r="C88" t="s">
        <v>118</v>
      </c>
      <c r="D88" t="s">
        <v>114</v>
      </c>
      <c r="E88">
        <v>2.0499999999999998</v>
      </c>
      <c r="F88">
        <v>254600</v>
      </c>
      <c r="G88">
        <f t="shared" si="5"/>
        <v>9.1906427729772184E-12</v>
      </c>
      <c r="H88" s="50">
        <f t="shared" si="7"/>
        <v>453.22170822422629</v>
      </c>
      <c r="I88">
        <f t="shared" si="6"/>
        <v>3.7488589355226378E-8</v>
      </c>
      <c r="J88">
        <v>247</v>
      </c>
      <c r="K88">
        <v>16.2</v>
      </c>
      <c r="L88">
        <v>916</v>
      </c>
      <c r="M88">
        <v>-28</v>
      </c>
      <c r="N88">
        <v>153.38</v>
      </c>
      <c r="O88" s="7">
        <v>56.484999999999999</v>
      </c>
      <c r="P88" s="8">
        <v>243120</v>
      </c>
      <c r="Q88">
        <v>10</v>
      </c>
      <c r="R88" s="9">
        <v>4.9871999999999996</v>
      </c>
      <c r="S88" s="9">
        <v>4.0801999999999996</v>
      </c>
      <c r="T88" s="9">
        <v>4.2450999999999999</v>
      </c>
      <c r="U88" s="9">
        <v>4.9024999999999999</v>
      </c>
      <c r="V88" s="9">
        <v>5.2282999999999999</v>
      </c>
    </row>
    <row r="89" spans="1:22" x14ac:dyDescent="0.3">
      <c r="A89" t="s">
        <v>111</v>
      </c>
      <c r="B89" t="s">
        <v>112</v>
      </c>
      <c r="C89" t="s">
        <v>119</v>
      </c>
      <c r="D89" t="s">
        <v>114</v>
      </c>
      <c r="E89">
        <v>1.7</v>
      </c>
      <c r="F89">
        <v>125200</v>
      </c>
      <c r="G89">
        <f t="shared" si="5"/>
        <v>1.5498690894568689E-11</v>
      </c>
      <c r="H89" s="50">
        <f t="shared" si="7"/>
        <v>222.87257607884183</v>
      </c>
      <c r="I89">
        <f t="shared" si="6"/>
        <v>3.1088098489699921E-8</v>
      </c>
      <c r="J89">
        <v>56.2</v>
      </c>
      <c r="K89">
        <v>16.7</v>
      </c>
      <c r="L89">
        <v>1280</v>
      </c>
      <c r="M89">
        <v>-42.84</v>
      </c>
      <c r="N89">
        <v>147.28</v>
      </c>
      <c r="O89" s="7">
        <v>76.510999999999996</v>
      </c>
      <c r="P89">
        <v>81431</v>
      </c>
      <c r="Q89">
        <v>5</v>
      </c>
      <c r="R89" s="9">
        <v>10.012</v>
      </c>
      <c r="S89" s="9">
        <v>9.2369000000000003</v>
      </c>
      <c r="T89" s="9">
        <v>9.9575999999999993</v>
      </c>
      <c r="U89" s="9">
        <v>10.06</v>
      </c>
      <c r="V89" s="9">
        <v>10.214</v>
      </c>
    </row>
    <row r="90" spans="1:22" x14ac:dyDescent="0.3">
      <c r="A90" t="s">
        <v>111</v>
      </c>
      <c r="B90" t="s">
        <v>112</v>
      </c>
      <c r="C90" t="s">
        <v>120</v>
      </c>
      <c r="D90" t="s">
        <v>114</v>
      </c>
      <c r="E90">
        <v>17.7</v>
      </c>
      <c r="F90">
        <v>3447000</v>
      </c>
      <c r="G90">
        <f t="shared" si="5"/>
        <v>5.8611442123585729E-12</v>
      </c>
      <c r="H90" s="50">
        <f t="shared" si="7"/>
        <v>6136.1163717553345</v>
      </c>
      <c r="I90">
        <f t="shared" si="6"/>
        <v>3.236819666280522E-7</v>
      </c>
      <c r="J90">
        <v>1360</v>
      </c>
      <c r="K90">
        <v>93.5</v>
      </c>
      <c r="L90">
        <v>347</v>
      </c>
      <c r="M90">
        <v>-37.81</v>
      </c>
      <c r="N90">
        <v>145.03</v>
      </c>
      <c r="O90" s="7">
        <v>3.7124999999999999</v>
      </c>
      <c r="P90" s="8">
        <v>3055900</v>
      </c>
      <c r="Q90">
        <v>34</v>
      </c>
      <c r="R90" s="9">
        <v>9.6568000000000005</v>
      </c>
      <c r="S90" s="9">
        <v>9.3369999999999997</v>
      </c>
      <c r="T90" s="9">
        <v>7.1510999999999996</v>
      </c>
      <c r="U90" s="9">
        <v>8.7716999999999992</v>
      </c>
      <c r="V90" s="9">
        <v>10.928000000000001</v>
      </c>
    </row>
    <row r="91" spans="1:22" x14ac:dyDescent="0.3">
      <c r="A91" t="s">
        <v>111</v>
      </c>
      <c r="B91" t="s">
        <v>112</v>
      </c>
      <c r="C91" t="s">
        <v>121</v>
      </c>
      <c r="D91" t="s">
        <v>114</v>
      </c>
      <c r="E91">
        <v>1.5</v>
      </c>
      <c r="F91">
        <v>278800</v>
      </c>
      <c r="G91">
        <f t="shared" si="5"/>
        <v>6.1411388091822088E-12</v>
      </c>
      <c r="H91" s="50">
        <f t="shared" si="7"/>
        <v>496.30091222668614</v>
      </c>
      <c r="I91">
        <f t="shared" si="6"/>
        <v>2.7430675137970515E-8</v>
      </c>
      <c r="J91">
        <v>123</v>
      </c>
      <c r="K91">
        <v>25.1</v>
      </c>
      <c r="L91">
        <v>2410</v>
      </c>
      <c r="M91">
        <v>-32.92</v>
      </c>
      <c r="N91">
        <v>151.68</v>
      </c>
      <c r="O91" s="7">
        <v>95.95</v>
      </c>
      <c r="P91" s="8">
        <v>200110</v>
      </c>
      <c r="Q91">
        <v>5</v>
      </c>
      <c r="R91" s="9">
        <v>5.1268000000000002</v>
      </c>
      <c r="S91" s="9">
        <v>5.1809000000000003</v>
      </c>
      <c r="T91" s="9">
        <v>4.7389000000000001</v>
      </c>
      <c r="U91" s="9">
        <v>5.2282999999999999</v>
      </c>
      <c r="V91" s="9">
        <v>5.4446000000000003</v>
      </c>
    </row>
    <row r="92" spans="1:22" x14ac:dyDescent="0.3">
      <c r="A92" t="s">
        <v>111</v>
      </c>
      <c r="B92" t="s">
        <v>112</v>
      </c>
      <c r="C92" t="s">
        <v>122</v>
      </c>
      <c r="D92" t="s">
        <v>114</v>
      </c>
      <c r="E92">
        <v>5.43</v>
      </c>
      <c r="F92">
        <v>1376000</v>
      </c>
      <c r="G92">
        <f t="shared" si="5"/>
        <v>4.5043467950581395E-12</v>
      </c>
      <c r="H92" s="50">
        <f t="shared" si="7"/>
        <v>2449.4621779911054</v>
      </c>
      <c r="I92">
        <f t="shared" si="6"/>
        <v>9.9299043999453289E-8</v>
      </c>
      <c r="J92">
        <v>881</v>
      </c>
      <c r="K92">
        <v>46.400000000000006</v>
      </c>
      <c r="L92">
        <v>900</v>
      </c>
      <c r="M92">
        <v>-31.95</v>
      </c>
      <c r="N92">
        <v>115.86</v>
      </c>
      <c r="O92" s="7">
        <v>19.405999999999999</v>
      </c>
      <c r="P92" s="8">
        <v>1166000</v>
      </c>
      <c r="Q92">
        <v>23</v>
      </c>
      <c r="R92" s="9">
        <v>7.3879000000000001</v>
      </c>
      <c r="S92" s="9">
        <v>7.23</v>
      </c>
      <c r="T92" s="9">
        <v>5.5525000000000002</v>
      </c>
      <c r="U92" s="9">
        <v>7.0190999999999999</v>
      </c>
      <c r="V92" s="9">
        <v>8.5122</v>
      </c>
    </row>
    <row r="93" spans="1:22" x14ac:dyDescent="0.3">
      <c r="A93" t="s">
        <v>111</v>
      </c>
      <c r="B93" t="s">
        <v>112</v>
      </c>
      <c r="C93" t="s">
        <v>123</v>
      </c>
      <c r="D93" t="s">
        <v>114</v>
      </c>
      <c r="E93">
        <v>1.59</v>
      </c>
      <c r="F93">
        <v>165100</v>
      </c>
      <c r="G93">
        <f t="shared" si="5"/>
        <v>1.099260127195639E-11</v>
      </c>
      <c r="H93" s="50">
        <f t="shared" si="7"/>
        <v>293.89985871099674</v>
      </c>
      <c r="I93">
        <f t="shared" si="6"/>
        <v>2.9076515646248754E-8</v>
      </c>
      <c r="J93">
        <v>70.400000000000006</v>
      </c>
      <c r="K93">
        <v>19.700000000000003</v>
      </c>
      <c r="L93">
        <v>1770</v>
      </c>
      <c r="M93">
        <v>-26.71</v>
      </c>
      <c r="N93">
        <v>153.1</v>
      </c>
      <c r="O93" s="7">
        <v>90.019000000000005</v>
      </c>
      <c r="P93">
        <v>93891</v>
      </c>
      <c r="Q93">
        <v>7</v>
      </c>
      <c r="R93" s="9">
        <v>4.4640000000000004</v>
      </c>
      <c r="S93" s="9">
        <v>2.2589000000000001</v>
      </c>
      <c r="T93" s="9">
        <v>4.3002000000000002</v>
      </c>
      <c r="U93" s="9">
        <v>4.5472999999999999</v>
      </c>
      <c r="V93" s="9">
        <v>4.6295000000000002</v>
      </c>
    </row>
    <row r="94" spans="1:22" x14ac:dyDescent="0.3">
      <c r="A94" t="s">
        <v>111</v>
      </c>
      <c r="B94" t="s">
        <v>112</v>
      </c>
      <c r="C94" t="s">
        <v>124</v>
      </c>
      <c r="D94" t="s">
        <v>114</v>
      </c>
      <c r="E94">
        <v>22.700000000000003</v>
      </c>
      <c r="F94">
        <v>4099000</v>
      </c>
      <c r="G94">
        <f t="shared" si="5"/>
        <v>6.3211829958526473E-12</v>
      </c>
      <c r="H94" s="50">
        <f t="shared" si="7"/>
        <v>7296.7626944662361</v>
      </c>
      <c r="I94">
        <f t="shared" si="6"/>
        <v>4.1511755042128722E-7</v>
      </c>
      <c r="J94">
        <v>1380</v>
      </c>
      <c r="K94">
        <v>110</v>
      </c>
      <c r="L94">
        <v>343</v>
      </c>
      <c r="M94">
        <v>-33.85</v>
      </c>
      <c r="N94">
        <v>151</v>
      </c>
      <c r="O94" s="7">
        <v>3.1099000000000001</v>
      </c>
      <c r="P94" s="8">
        <v>3356900</v>
      </c>
      <c r="Q94">
        <v>35</v>
      </c>
      <c r="R94" s="9">
        <v>6.1844000000000001</v>
      </c>
      <c r="S94" s="9">
        <v>5.8341000000000003</v>
      </c>
      <c r="T94" s="9">
        <v>3.9687000000000001</v>
      </c>
      <c r="U94" s="9">
        <v>5.2824</v>
      </c>
      <c r="V94" s="9">
        <v>6.8341000000000003</v>
      </c>
    </row>
    <row r="95" spans="1:22" x14ac:dyDescent="0.3">
      <c r="A95" t="s">
        <v>111</v>
      </c>
      <c r="B95" t="s">
        <v>112</v>
      </c>
      <c r="C95" t="s">
        <v>125</v>
      </c>
      <c r="D95" t="s">
        <v>114</v>
      </c>
      <c r="E95">
        <v>2.19</v>
      </c>
      <c r="F95">
        <v>118000</v>
      </c>
      <c r="G95">
        <f t="shared" si="5"/>
        <v>2.1184222627118641E-11</v>
      </c>
      <c r="H95" s="50">
        <f t="shared" si="7"/>
        <v>210.05562282191164</v>
      </c>
      <c r="I95">
        <f t="shared" si="6"/>
        <v>4.0048785701436955E-8</v>
      </c>
      <c r="J95">
        <v>108</v>
      </c>
      <c r="K95">
        <v>11.4</v>
      </c>
      <c r="L95">
        <v>584</v>
      </c>
      <c r="M95">
        <v>-19.27</v>
      </c>
      <c r="N95">
        <v>146.76</v>
      </c>
      <c r="O95" s="7">
        <v>51.398000000000003</v>
      </c>
      <c r="P95" s="8">
        <v>115900</v>
      </c>
      <c r="Q95">
        <v>8</v>
      </c>
      <c r="R95" s="9">
        <v>4.3330000000000002</v>
      </c>
      <c r="S95" s="9">
        <v>3.6261000000000001</v>
      </c>
      <c r="T95" s="9">
        <v>3.9131999999999998</v>
      </c>
      <c r="U95" s="9">
        <v>4.1898999999999997</v>
      </c>
      <c r="V95" s="9">
        <v>4.5747999999999998</v>
      </c>
    </row>
    <row r="96" spans="1:22" x14ac:dyDescent="0.3">
      <c r="A96" t="s">
        <v>111</v>
      </c>
      <c r="B96" t="s">
        <v>112</v>
      </c>
      <c r="C96" t="s">
        <v>126</v>
      </c>
      <c r="D96" t="s">
        <v>114</v>
      </c>
      <c r="E96">
        <v>9.59</v>
      </c>
      <c r="F96">
        <v>227500</v>
      </c>
      <c r="G96">
        <f t="shared" si="5"/>
        <v>4.8115791076923071E-11</v>
      </c>
      <c r="H96" s="50">
        <f t="shared" si="7"/>
        <v>404.98012027105847</v>
      </c>
      <c r="I96">
        <f t="shared" si="6"/>
        <v>1.7537344971542484E-7</v>
      </c>
      <c r="J96">
        <v>70.400000000000006</v>
      </c>
      <c r="K96">
        <v>27.1</v>
      </c>
      <c r="L96">
        <v>285</v>
      </c>
      <c r="M96">
        <v>-34.42</v>
      </c>
      <c r="N96">
        <v>150.87</v>
      </c>
      <c r="O96" s="7">
        <v>10.507999999999999</v>
      </c>
      <c r="P96">
        <v>82404</v>
      </c>
      <c r="Q96">
        <v>4</v>
      </c>
      <c r="R96" s="9">
        <v>4.5678999999999998</v>
      </c>
      <c r="S96" s="9">
        <v>4.0788000000000002</v>
      </c>
      <c r="T96" s="9">
        <v>4.5199999999999996</v>
      </c>
      <c r="U96" s="9">
        <v>4.5747999999999998</v>
      </c>
      <c r="V96" s="9">
        <v>4.6295000000000002</v>
      </c>
    </row>
    <row r="97" spans="1:22" x14ac:dyDescent="0.3">
      <c r="A97" t="s">
        <v>127</v>
      </c>
      <c r="B97" t="s">
        <v>128</v>
      </c>
      <c r="C97" t="s">
        <v>129</v>
      </c>
      <c r="D97" t="s">
        <v>29</v>
      </c>
      <c r="E97">
        <v>12.4</v>
      </c>
      <c r="F97">
        <v>226200</v>
      </c>
      <c r="G97">
        <f t="shared" si="5"/>
        <v>6.2571923961096374E-11</v>
      </c>
      <c r="H97" s="50">
        <f>F97*CVD_AUSTRIA</f>
        <v>866.19955655552712</v>
      </c>
      <c r="I97">
        <f t="shared" si="6"/>
        <v>4.877979550913506E-7</v>
      </c>
      <c r="J97">
        <v>81.5</v>
      </c>
      <c r="K97">
        <v>25.1</v>
      </c>
      <c r="L97">
        <v>238</v>
      </c>
      <c r="M97">
        <v>47.05</v>
      </c>
      <c r="N97">
        <v>15.44</v>
      </c>
      <c r="O97" s="7">
        <v>9.4833999999999996</v>
      </c>
      <c r="P97" s="8">
        <v>258260</v>
      </c>
      <c r="Q97">
        <v>6</v>
      </c>
      <c r="R97" s="9">
        <v>13.648</v>
      </c>
      <c r="S97" s="9">
        <v>13.648</v>
      </c>
      <c r="T97" s="9">
        <v>12.698</v>
      </c>
      <c r="U97" s="9">
        <v>13.699</v>
      </c>
      <c r="V97" s="9">
        <v>15.090999999999999</v>
      </c>
    </row>
    <row r="98" spans="1:22" x14ac:dyDescent="0.3">
      <c r="A98" t="s">
        <v>127</v>
      </c>
      <c r="B98" t="s">
        <v>128</v>
      </c>
      <c r="C98" t="s">
        <v>130</v>
      </c>
      <c r="D98" t="s">
        <v>29</v>
      </c>
      <c r="E98">
        <v>11</v>
      </c>
      <c r="F98">
        <v>113400</v>
      </c>
      <c r="G98">
        <f t="shared" si="5"/>
        <v>1.1072101410934742E-10</v>
      </c>
      <c r="H98" s="50">
        <f>F98*CVD_AUSTRIA</f>
        <v>434.2485840556887</v>
      </c>
      <c r="I98">
        <f t="shared" si="6"/>
        <v>4.3272399241974633E-7</v>
      </c>
      <c r="J98">
        <v>33.6</v>
      </c>
      <c r="K98">
        <v>19.600000000000001</v>
      </c>
      <c r="L98">
        <v>228</v>
      </c>
      <c r="M98">
        <v>47.27</v>
      </c>
      <c r="N98">
        <v>11.41</v>
      </c>
      <c r="O98" s="7">
        <v>11.635999999999999</v>
      </c>
      <c r="P98">
        <v>81949</v>
      </c>
      <c r="Q98">
        <v>3</v>
      </c>
      <c r="R98" s="9">
        <v>10.548999999999999</v>
      </c>
      <c r="S98" s="9">
        <v>10.551</v>
      </c>
      <c r="T98" s="9">
        <v>10.367000000000001</v>
      </c>
      <c r="U98" s="9">
        <v>10.725</v>
      </c>
      <c r="V98" s="9">
        <v>10.928000000000001</v>
      </c>
    </row>
    <row r="99" spans="1:22" x14ac:dyDescent="0.3">
      <c r="A99" t="s">
        <v>127</v>
      </c>
      <c r="B99" t="s">
        <v>128</v>
      </c>
      <c r="C99" t="s">
        <v>131</v>
      </c>
      <c r="D99" t="s">
        <v>29</v>
      </c>
      <c r="E99">
        <v>5.8100000000000005</v>
      </c>
      <c r="F99">
        <v>183500</v>
      </c>
      <c r="G99">
        <f t="shared" si="5"/>
        <v>3.6140194713896457E-11</v>
      </c>
      <c r="H99" s="50">
        <f>F99*CVD_AUSTRIA</f>
        <v>702.68620083085432</v>
      </c>
      <c r="I99">
        <f t="shared" si="6"/>
        <v>2.28556945087157E-7</v>
      </c>
      <c r="J99">
        <v>116</v>
      </c>
      <c r="K99">
        <v>17.100000000000001</v>
      </c>
      <c r="L99">
        <v>357</v>
      </c>
      <c r="M99">
        <v>48.26</v>
      </c>
      <c r="N99">
        <v>14.28</v>
      </c>
      <c r="O99" s="7">
        <v>20.902999999999999</v>
      </c>
      <c r="P99" s="8">
        <v>255750</v>
      </c>
      <c r="Q99">
        <v>6</v>
      </c>
      <c r="R99" s="9">
        <v>14.702</v>
      </c>
      <c r="S99" s="9">
        <v>14.557</v>
      </c>
      <c r="T99" s="9">
        <v>13.5</v>
      </c>
      <c r="U99" s="9">
        <v>14.645</v>
      </c>
      <c r="V99" s="9">
        <v>15.833</v>
      </c>
    </row>
    <row r="100" spans="1:22" x14ac:dyDescent="0.3">
      <c r="A100" t="s">
        <v>127</v>
      </c>
      <c r="B100" t="s">
        <v>128</v>
      </c>
      <c r="C100" t="s">
        <v>132</v>
      </c>
      <c r="D100" t="s">
        <v>29</v>
      </c>
      <c r="E100">
        <v>7.76</v>
      </c>
      <c r="F100">
        <v>142700</v>
      </c>
      <c r="G100">
        <f t="shared" si="5"/>
        <v>6.2070918570427471E-11</v>
      </c>
      <c r="H100" s="50">
        <f>F100*CVD_AUSTRIA</f>
        <v>546.44861503304037</v>
      </c>
      <c r="I100">
        <f t="shared" si="6"/>
        <v>3.052671073797484E-7</v>
      </c>
      <c r="J100">
        <v>70.600000000000009</v>
      </c>
      <c r="K100">
        <v>17</v>
      </c>
      <c r="L100">
        <v>273</v>
      </c>
      <c r="M100">
        <v>47.8</v>
      </c>
      <c r="N100">
        <v>13.03</v>
      </c>
      <c r="O100" s="7">
        <v>16.097000000000001</v>
      </c>
      <c r="P100" s="8">
        <v>164330</v>
      </c>
      <c r="Q100">
        <v>4</v>
      </c>
      <c r="R100" s="9">
        <v>11.211</v>
      </c>
      <c r="S100" s="9">
        <v>11.295</v>
      </c>
      <c r="T100" s="9">
        <v>10.673999999999999</v>
      </c>
      <c r="U100" s="9">
        <v>11.563000000000001</v>
      </c>
      <c r="V100" s="9">
        <v>11.840999999999999</v>
      </c>
    </row>
    <row r="101" spans="1:22" x14ac:dyDescent="0.3">
      <c r="A101" t="s">
        <v>127</v>
      </c>
      <c r="B101" t="s">
        <v>128</v>
      </c>
      <c r="C101" t="s">
        <v>133</v>
      </c>
      <c r="D101" t="s">
        <v>29</v>
      </c>
      <c r="E101">
        <v>23.400000000000002</v>
      </c>
      <c r="F101">
        <v>2158000</v>
      </c>
      <c r="G101">
        <f t="shared" si="5"/>
        <v>1.23769843373494E-11</v>
      </c>
      <c r="H101" s="50">
        <f>F101*CVD_AUSTRIA</f>
        <v>8263.7428958745695</v>
      </c>
      <c r="I101">
        <f t="shared" si="6"/>
        <v>9.2052194751109725E-7</v>
      </c>
      <c r="J101">
        <v>528</v>
      </c>
      <c r="K101">
        <v>94</v>
      </c>
      <c r="L101">
        <v>438</v>
      </c>
      <c r="M101">
        <v>48.12</v>
      </c>
      <c r="N101">
        <v>16.350000000000001</v>
      </c>
      <c r="O101" s="7">
        <v>4.6641000000000004</v>
      </c>
      <c r="P101" s="8">
        <v>1790500</v>
      </c>
      <c r="Q101">
        <v>24</v>
      </c>
      <c r="R101" s="9">
        <v>18.280999999999999</v>
      </c>
      <c r="S101" s="9">
        <v>16.908000000000001</v>
      </c>
      <c r="T101" s="9">
        <v>12.898999999999999</v>
      </c>
      <c r="U101" s="9">
        <v>15.856999999999999</v>
      </c>
      <c r="V101" s="9">
        <v>19.449000000000002</v>
      </c>
    </row>
    <row r="102" spans="1:22" x14ac:dyDescent="0.3">
      <c r="A102" t="s">
        <v>134</v>
      </c>
      <c r="B102" t="s">
        <v>135</v>
      </c>
      <c r="C102" t="s">
        <v>136</v>
      </c>
      <c r="D102" t="s">
        <v>108</v>
      </c>
      <c r="E102">
        <v>18.400000000000002</v>
      </c>
      <c r="F102">
        <v>1798000</v>
      </c>
      <c r="G102">
        <f t="shared" si="5"/>
        <v>1.1680960622914351E-11</v>
      </c>
      <c r="H102" s="50">
        <f>F102*CVD_AZE</f>
        <v>6586.1817931046535</v>
      </c>
      <c r="I102">
        <f t="shared" si="6"/>
        <v>6.9239637162549804E-7</v>
      </c>
      <c r="J102">
        <v>145</v>
      </c>
      <c r="K102">
        <v>149</v>
      </c>
      <c r="L102">
        <v>1030</v>
      </c>
      <c r="M102">
        <v>40.4</v>
      </c>
      <c r="N102">
        <v>49.88</v>
      </c>
      <c r="O102" s="7">
        <v>6.915</v>
      </c>
      <c r="P102" s="8">
        <v>469250</v>
      </c>
      <c r="Q102">
        <v>7</v>
      </c>
      <c r="R102" s="9">
        <v>15.646000000000001</v>
      </c>
      <c r="S102" s="9">
        <v>15.629</v>
      </c>
      <c r="T102" s="9">
        <v>15.388</v>
      </c>
      <c r="U102" s="9">
        <v>15.685</v>
      </c>
      <c r="V102" s="9">
        <v>16.079000000000001</v>
      </c>
    </row>
    <row r="103" spans="1:22" x14ac:dyDescent="0.3">
      <c r="A103" t="s">
        <v>134</v>
      </c>
      <c r="B103" t="s">
        <v>135</v>
      </c>
      <c r="C103" t="s">
        <v>137</v>
      </c>
      <c r="D103" t="s">
        <v>108</v>
      </c>
      <c r="E103">
        <v>8.6300000000000008</v>
      </c>
      <c r="F103">
        <v>300900</v>
      </c>
      <c r="G103">
        <f t="shared" si="5"/>
        <v>3.2737011598537721E-11</v>
      </c>
      <c r="H103" s="50">
        <f>F103*CVD_AZE</f>
        <v>1102.2147394578367</v>
      </c>
      <c r="I103">
        <f t="shared" si="6"/>
        <v>3.2474895038739385E-7</v>
      </c>
      <c r="J103">
        <v>85.2</v>
      </c>
      <c r="K103">
        <v>32.6</v>
      </c>
      <c r="L103">
        <v>397</v>
      </c>
      <c r="M103">
        <v>40.69</v>
      </c>
      <c r="N103">
        <v>46.34</v>
      </c>
      <c r="O103" s="7">
        <v>12.183</v>
      </c>
      <c r="P103" s="8">
        <v>353880</v>
      </c>
      <c r="Q103">
        <v>6</v>
      </c>
      <c r="R103" s="9">
        <v>17.111999999999998</v>
      </c>
      <c r="S103" s="9">
        <v>17.181999999999999</v>
      </c>
      <c r="T103" s="9">
        <v>17.111000000000001</v>
      </c>
      <c r="U103" s="9">
        <v>17.233000000000001</v>
      </c>
      <c r="V103" s="9">
        <v>17.698</v>
      </c>
    </row>
    <row r="104" spans="1:22" x14ac:dyDescent="0.3">
      <c r="A104" t="s">
        <v>134</v>
      </c>
      <c r="B104" t="s">
        <v>135</v>
      </c>
      <c r="C104" t="s">
        <v>138</v>
      </c>
      <c r="D104" t="s">
        <v>108</v>
      </c>
      <c r="E104">
        <v>9.27</v>
      </c>
      <c r="F104">
        <v>261200</v>
      </c>
      <c r="G104">
        <f t="shared" si="5"/>
        <v>4.0509509609494636E-11</v>
      </c>
      <c r="H104" s="50">
        <f>F104*CVD_AZE</f>
        <v>956.7912593764936</v>
      </c>
      <c r="I104">
        <f t="shared" si="6"/>
        <v>3.4883230244393285E-7</v>
      </c>
      <c r="J104">
        <v>45.2</v>
      </c>
      <c r="K104">
        <v>38.900000000000006</v>
      </c>
      <c r="L104">
        <v>471</v>
      </c>
      <c r="M104">
        <v>40.590000000000003</v>
      </c>
      <c r="N104">
        <v>49.64</v>
      </c>
      <c r="O104" s="7">
        <v>12.113</v>
      </c>
      <c r="P104" s="8">
        <v>221080</v>
      </c>
      <c r="Q104">
        <v>5</v>
      </c>
      <c r="R104" s="9">
        <v>15.186</v>
      </c>
      <c r="S104" s="9">
        <v>9.3672000000000004</v>
      </c>
      <c r="T104" s="9">
        <v>14.496</v>
      </c>
      <c r="U104" s="9">
        <v>15.19</v>
      </c>
      <c r="V104" s="9">
        <v>15.981</v>
      </c>
    </row>
    <row r="105" spans="1:22" x14ac:dyDescent="0.3">
      <c r="A105" t="s">
        <v>139</v>
      </c>
      <c r="B105" t="s">
        <v>140</v>
      </c>
      <c r="C105" t="s">
        <v>141</v>
      </c>
      <c r="D105" t="s">
        <v>77</v>
      </c>
      <c r="E105">
        <v>1.33</v>
      </c>
      <c r="F105">
        <v>210800</v>
      </c>
      <c r="G105">
        <f t="shared" si="5"/>
        <v>7.2016408444022762E-12</v>
      </c>
      <c r="H105" s="50">
        <f>F105*CVD_BHS</f>
        <v>435.01057129652469</v>
      </c>
      <c r="I105">
        <f t="shared" si="6"/>
        <v>2.8195109081962382E-8</v>
      </c>
      <c r="J105">
        <v>31.400000000000002</v>
      </c>
      <c r="K105">
        <v>37.6</v>
      </c>
      <c r="L105">
        <v>5100</v>
      </c>
      <c r="M105">
        <v>25.05</v>
      </c>
      <c r="N105">
        <v>-77.349999999999994</v>
      </c>
      <c r="O105" s="7">
        <v>135.69</v>
      </c>
      <c r="P105">
        <v>80052</v>
      </c>
      <c r="Q105">
        <v>1</v>
      </c>
      <c r="R105" s="9">
        <v>11.74</v>
      </c>
      <c r="S105" s="9">
        <v>11.74</v>
      </c>
      <c r="T105" s="9">
        <v>11.74</v>
      </c>
      <c r="U105" s="9">
        <v>11.74</v>
      </c>
      <c r="V105" s="9">
        <v>11.74</v>
      </c>
    </row>
    <row r="106" spans="1:22" x14ac:dyDescent="0.3">
      <c r="A106" t="s">
        <v>142</v>
      </c>
      <c r="B106" t="s">
        <v>143</v>
      </c>
      <c r="C106" t="s">
        <v>144</v>
      </c>
      <c r="D106" t="s">
        <v>108</v>
      </c>
      <c r="E106">
        <v>7.03</v>
      </c>
      <c r="F106">
        <v>400000</v>
      </c>
      <c r="G106">
        <f t="shared" si="5"/>
        <v>2.0060684974999999E-11</v>
      </c>
      <c r="H106" s="50">
        <f>F106*CVD_BHR</f>
        <v>295.57406468554831</v>
      </c>
      <c r="I106">
        <f t="shared" si="6"/>
        <v>5.3364763785933505E-8</v>
      </c>
      <c r="J106">
        <v>118</v>
      </c>
      <c r="K106">
        <v>36.800000000000004</v>
      </c>
      <c r="L106">
        <v>705</v>
      </c>
      <c r="M106">
        <v>26.18</v>
      </c>
      <c r="N106">
        <v>50.58</v>
      </c>
      <c r="O106" s="7">
        <v>19.163</v>
      </c>
      <c r="P106" s="8">
        <v>249350</v>
      </c>
      <c r="Q106">
        <v>7</v>
      </c>
      <c r="R106" s="9">
        <v>41.375</v>
      </c>
      <c r="S106" s="9">
        <v>10.332000000000001</v>
      </c>
      <c r="T106" s="9">
        <v>41.375</v>
      </c>
      <c r="U106" s="9">
        <v>41.511000000000003</v>
      </c>
      <c r="V106" s="9">
        <v>41.646999999999998</v>
      </c>
    </row>
    <row r="107" spans="1:22" x14ac:dyDescent="0.3">
      <c r="A107" t="s">
        <v>145</v>
      </c>
      <c r="B107" t="s">
        <v>146</v>
      </c>
      <c r="C107" t="s">
        <v>147</v>
      </c>
      <c r="D107" t="s">
        <v>14</v>
      </c>
      <c r="E107">
        <v>12.9</v>
      </c>
      <c r="F107">
        <v>192800</v>
      </c>
      <c r="G107">
        <f t="shared" si="5"/>
        <v>7.6371813796680496E-11</v>
      </c>
      <c r="H107" s="50">
        <f t="shared" ref="H107:H126" si="8">F107*CVD_BGD</f>
        <v>307.17469193671889</v>
      </c>
      <c r="I107">
        <f t="shared" si="6"/>
        <v>2.1113539538079411E-7</v>
      </c>
      <c r="J107">
        <v>19</v>
      </c>
      <c r="K107">
        <v>44.2</v>
      </c>
      <c r="L107">
        <v>444</v>
      </c>
      <c r="M107">
        <v>22.7</v>
      </c>
      <c r="N107">
        <v>90.36</v>
      </c>
      <c r="O107" s="7">
        <v>10.035</v>
      </c>
      <c r="P107" s="8">
        <v>411590</v>
      </c>
      <c r="Q107">
        <v>2</v>
      </c>
      <c r="R107" s="9">
        <v>22.314</v>
      </c>
      <c r="S107" s="9">
        <v>22.074000000000002</v>
      </c>
      <c r="T107" s="9">
        <v>21.042999999999999</v>
      </c>
      <c r="U107" s="9">
        <v>21.882999999999999</v>
      </c>
      <c r="V107" s="9">
        <v>22.722999999999999</v>
      </c>
    </row>
    <row r="108" spans="1:22" x14ac:dyDescent="0.3">
      <c r="A108" t="s">
        <v>145</v>
      </c>
      <c r="B108" t="s">
        <v>146</v>
      </c>
      <c r="C108" t="s">
        <v>148</v>
      </c>
      <c r="D108" t="s">
        <v>14</v>
      </c>
      <c r="E108">
        <v>16</v>
      </c>
      <c r="F108">
        <v>154800</v>
      </c>
      <c r="G108">
        <f t="shared" si="5"/>
        <v>1.1797757105943152E-10</v>
      </c>
      <c r="H108" s="50">
        <f t="shared" si="8"/>
        <v>246.63196219815399</v>
      </c>
      <c r="I108">
        <f t="shared" si="6"/>
        <v>2.6187335861183763E-7</v>
      </c>
      <c r="J108">
        <v>14</v>
      </c>
      <c r="K108">
        <v>41.400000000000006</v>
      </c>
      <c r="L108">
        <v>327</v>
      </c>
      <c r="M108">
        <v>24.86</v>
      </c>
      <c r="N108">
        <v>89.37</v>
      </c>
      <c r="O108" s="7">
        <v>7.9023000000000003</v>
      </c>
      <c r="P108" s="8">
        <v>214140</v>
      </c>
      <c r="Q108">
        <v>1</v>
      </c>
      <c r="R108" s="9">
        <v>29.437999999999999</v>
      </c>
      <c r="S108" s="9">
        <v>29.437999999999999</v>
      </c>
      <c r="T108" s="9">
        <v>29.437999999999999</v>
      </c>
      <c r="U108" s="9">
        <v>29.437999999999999</v>
      </c>
      <c r="V108" s="9">
        <v>29.437999999999999</v>
      </c>
    </row>
    <row r="109" spans="1:22" x14ac:dyDescent="0.3">
      <c r="A109" t="s">
        <v>145</v>
      </c>
      <c r="B109" t="s">
        <v>146</v>
      </c>
      <c r="C109" t="s">
        <v>149</v>
      </c>
      <c r="D109" t="s">
        <v>14</v>
      </c>
      <c r="E109">
        <v>22</v>
      </c>
      <c r="F109">
        <v>129300</v>
      </c>
      <c r="G109">
        <f t="shared" si="5"/>
        <v>1.9421133797370453E-10</v>
      </c>
      <c r="H109" s="50">
        <f t="shared" si="8"/>
        <v>206.00460408411698</v>
      </c>
      <c r="I109">
        <f t="shared" si="6"/>
        <v>3.6007586809127667E-7</v>
      </c>
      <c r="J109">
        <v>9.44</v>
      </c>
      <c r="K109">
        <v>42.1</v>
      </c>
      <c r="L109">
        <v>257</v>
      </c>
      <c r="M109">
        <v>23.96</v>
      </c>
      <c r="N109">
        <v>91.11</v>
      </c>
      <c r="O109" s="7">
        <v>6.1087999999999996</v>
      </c>
      <c r="P109" s="8">
        <v>414340</v>
      </c>
      <c r="Q109">
        <v>2</v>
      </c>
      <c r="R109" s="9">
        <v>25.048999999999999</v>
      </c>
      <c r="S109" s="9">
        <v>25.218</v>
      </c>
      <c r="T109" s="9">
        <v>25.009</v>
      </c>
      <c r="U109" s="9">
        <v>25.672000000000001</v>
      </c>
      <c r="V109" s="9">
        <v>26.335000000000001</v>
      </c>
    </row>
    <row r="110" spans="1:22" x14ac:dyDescent="0.3">
      <c r="A110" t="s">
        <v>145</v>
      </c>
      <c r="B110" t="s">
        <v>146</v>
      </c>
      <c r="C110" t="s">
        <v>150</v>
      </c>
      <c r="D110" t="s">
        <v>14</v>
      </c>
      <c r="E110">
        <v>147</v>
      </c>
      <c r="F110">
        <v>3271000</v>
      </c>
      <c r="G110">
        <f t="shared" si="5"/>
        <v>5.1296438703760314E-11</v>
      </c>
      <c r="H110" s="50">
        <f t="shared" si="8"/>
        <v>5211.4544467064707</v>
      </c>
      <c r="I110">
        <f t="shared" si="6"/>
        <v>2.4059614822462581E-6</v>
      </c>
      <c r="J110">
        <v>81.300000000000011</v>
      </c>
      <c r="K110">
        <v>363</v>
      </c>
      <c r="L110">
        <v>289</v>
      </c>
      <c r="M110">
        <v>22.36</v>
      </c>
      <c r="N110">
        <v>91.82</v>
      </c>
      <c r="O110" s="7">
        <v>0.79537000000000002</v>
      </c>
      <c r="P110" s="8">
        <v>1834800</v>
      </c>
      <c r="Q110">
        <v>5</v>
      </c>
      <c r="R110" s="9">
        <v>21.619</v>
      </c>
      <c r="S110" s="9">
        <v>14.509</v>
      </c>
      <c r="T110" s="9">
        <v>17.844000000000001</v>
      </c>
      <c r="U110" s="9">
        <v>21.187999999999999</v>
      </c>
      <c r="V110" s="9">
        <v>21.62</v>
      </c>
    </row>
    <row r="111" spans="1:22" x14ac:dyDescent="0.3">
      <c r="A111" t="s">
        <v>145</v>
      </c>
      <c r="B111" t="s">
        <v>146</v>
      </c>
      <c r="C111" t="s">
        <v>151</v>
      </c>
      <c r="D111" t="s">
        <v>14</v>
      </c>
      <c r="E111">
        <v>18.600000000000001</v>
      </c>
      <c r="F111">
        <v>166500</v>
      </c>
      <c r="G111">
        <f t="shared" si="5"/>
        <v>1.2751143423423423E-10</v>
      </c>
      <c r="H111" s="50">
        <f t="shared" si="8"/>
        <v>265.2727500387121</v>
      </c>
      <c r="I111">
        <f t="shared" si="6"/>
        <v>3.0442777938626124E-7</v>
      </c>
      <c r="J111">
        <v>18.5</v>
      </c>
      <c r="K111">
        <v>38.700000000000003</v>
      </c>
      <c r="L111">
        <v>271</v>
      </c>
      <c r="M111">
        <v>23.47</v>
      </c>
      <c r="N111">
        <v>91.18</v>
      </c>
      <c r="O111" s="7">
        <v>7.0122999999999998</v>
      </c>
      <c r="P111" s="8">
        <v>506510</v>
      </c>
      <c r="Q111">
        <v>2</v>
      </c>
      <c r="R111" s="9">
        <v>22.768999999999998</v>
      </c>
      <c r="S111" s="9">
        <v>22.731000000000002</v>
      </c>
      <c r="T111" s="9">
        <v>22.196000000000002</v>
      </c>
      <c r="U111" s="9">
        <v>22.483000000000001</v>
      </c>
      <c r="V111" s="9">
        <v>22.771000000000001</v>
      </c>
    </row>
    <row r="112" spans="1:22" x14ac:dyDescent="0.3">
      <c r="A112" t="s">
        <v>145</v>
      </c>
      <c r="B112" t="s">
        <v>146</v>
      </c>
      <c r="C112" t="s">
        <v>152</v>
      </c>
      <c r="D112" t="s">
        <v>14</v>
      </c>
      <c r="E112">
        <v>262</v>
      </c>
      <c r="F112">
        <v>10130000</v>
      </c>
      <c r="G112">
        <f t="shared" si="5"/>
        <v>2.9521761697926947E-11</v>
      </c>
      <c r="H112" s="50">
        <f t="shared" si="8"/>
        <v>16139.417164517441</v>
      </c>
      <c r="I112">
        <f t="shared" si="6"/>
        <v>4.2881762472688413E-6</v>
      </c>
      <c r="J112">
        <v>201</v>
      </c>
      <c r="K112">
        <v>715</v>
      </c>
      <c r="L112">
        <v>297</v>
      </c>
      <c r="M112">
        <v>23.77</v>
      </c>
      <c r="N112">
        <v>90.42</v>
      </c>
      <c r="O112" s="7">
        <v>0.41563</v>
      </c>
      <c r="P112" s="8">
        <v>11203000</v>
      </c>
      <c r="Q112">
        <v>10</v>
      </c>
      <c r="R112" s="9">
        <v>23.803000000000001</v>
      </c>
      <c r="S112" s="9">
        <v>24.204999999999998</v>
      </c>
      <c r="T112" s="9">
        <v>23.152999999999999</v>
      </c>
      <c r="U112" s="9">
        <v>23.988</v>
      </c>
      <c r="V112" s="9">
        <v>26.335000000000001</v>
      </c>
    </row>
    <row r="113" spans="1:22" x14ac:dyDescent="0.3">
      <c r="A113" t="s">
        <v>145</v>
      </c>
      <c r="B113" t="s">
        <v>146</v>
      </c>
      <c r="C113" t="s">
        <v>153</v>
      </c>
      <c r="D113" t="s">
        <v>14</v>
      </c>
      <c r="E113">
        <v>10.9</v>
      </c>
      <c r="F113">
        <v>157900</v>
      </c>
      <c r="G113">
        <f t="shared" si="5"/>
        <v>7.8794298290057001E-11</v>
      </c>
      <c r="H113" s="50">
        <f t="shared" si="8"/>
        <v>251.57097436103692</v>
      </c>
      <c r="I113">
        <f t="shared" si="6"/>
        <v>1.7840122555431443E-7</v>
      </c>
      <c r="J113">
        <v>31.200000000000003</v>
      </c>
      <c r="K113">
        <v>28.3</v>
      </c>
      <c r="L113">
        <v>316</v>
      </c>
      <c r="M113">
        <v>25.64</v>
      </c>
      <c r="N113">
        <v>88.63</v>
      </c>
      <c r="O113" s="7">
        <v>11.172000000000001</v>
      </c>
      <c r="P113" s="8">
        <v>415410</v>
      </c>
      <c r="Q113">
        <v>3</v>
      </c>
      <c r="R113" s="9">
        <v>34.78</v>
      </c>
      <c r="S113" s="9">
        <v>34.753</v>
      </c>
      <c r="T113" s="9">
        <v>32.976999999999997</v>
      </c>
      <c r="U113" s="9">
        <v>34.78</v>
      </c>
      <c r="V113" s="9">
        <v>35.380000000000003</v>
      </c>
    </row>
    <row r="114" spans="1:22" x14ac:dyDescent="0.3">
      <c r="A114" t="s">
        <v>145</v>
      </c>
      <c r="B114" t="s">
        <v>146</v>
      </c>
      <c r="C114" t="s">
        <v>154</v>
      </c>
      <c r="D114" t="s">
        <v>14</v>
      </c>
      <c r="E114">
        <v>20.400000000000002</v>
      </c>
      <c r="F114">
        <v>121000</v>
      </c>
      <c r="G114">
        <f t="shared" si="5"/>
        <v>1.9243994380165287E-10</v>
      </c>
      <c r="H114" s="50">
        <f t="shared" si="8"/>
        <v>192.78079732543043</v>
      </c>
      <c r="I114">
        <f t="shared" si="6"/>
        <v>3.3388853223009296E-7</v>
      </c>
      <c r="J114">
        <v>6.0200000000000005</v>
      </c>
      <c r="K114">
        <v>49.300000000000004</v>
      </c>
      <c r="L114">
        <v>309</v>
      </c>
      <c r="M114">
        <v>24.94</v>
      </c>
      <c r="N114">
        <v>89.95</v>
      </c>
      <c r="O114" s="7">
        <v>6.2622999999999998</v>
      </c>
      <c r="P114" s="8">
        <v>162890</v>
      </c>
      <c r="Q114">
        <v>1</v>
      </c>
      <c r="R114" s="9">
        <v>24.248999999999999</v>
      </c>
      <c r="S114" s="9">
        <v>24.248999999999999</v>
      </c>
      <c r="T114" s="9">
        <v>24.248999999999999</v>
      </c>
      <c r="U114" s="9">
        <v>24.248999999999999</v>
      </c>
      <c r="V114" s="9">
        <v>24.248999999999999</v>
      </c>
    </row>
    <row r="115" spans="1:22" x14ac:dyDescent="0.3">
      <c r="A115" t="s">
        <v>145</v>
      </c>
      <c r="B115" t="s">
        <v>146</v>
      </c>
      <c r="C115" t="s">
        <v>155</v>
      </c>
      <c r="D115" t="s">
        <v>14</v>
      </c>
      <c r="E115">
        <v>24.5</v>
      </c>
      <c r="F115">
        <v>176700</v>
      </c>
      <c r="G115">
        <f t="shared" si="5"/>
        <v>1.5826320599886811E-10</v>
      </c>
      <c r="H115" s="50">
        <f t="shared" si="8"/>
        <v>281.52369328432695</v>
      </c>
      <c r="I115">
        <f t="shared" si="6"/>
        <v>4.009935803743764E-7</v>
      </c>
      <c r="J115">
        <v>7.32</v>
      </c>
      <c r="K115">
        <v>65.3</v>
      </c>
      <c r="L115">
        <v>339</v>
      </c>
      <c r="M115">
        <v>23.17</v>
      </c>
      <c r="N115">
        <v>89.21</v>
      </c>
      <c r="O115" s="7">
        <v>5.1920000000000002</v>
      </c>
      <c r="P115" s="8">
        <v>336380</v>
      </c>
      <c r="Q115">
        <v>2</v>
      </c>
      <c r="R115" s="9">
        <v>28.265999999999998</v>
      </c>
      <c r="S115" s="9">
        <v>28.477</v>
      </c>
      <c r="T115" s="9">
        <v>28.172000000000001</v>
      </c>
      <c r="U115" s="9">
        <v>28.827999999999999</v>
      </c>
      <c r="V115" s="9">
        <v>29.484999999999999</v>
      </c>
    </row>
    <row r="116" spans="1:22" x14ac:dyDescent="0.3">
      <c r="A116" t="s">
        <v>145</v>
      </c>
      <c r="B116" t="s">
        <v>146</v>
      </c>
      <c r="C116" t="s">
        <v>156</v>
      </c>
      <c r="D116" t="s">
        <v>14</v>
      </c>
      <c r="E116">
        <v>75.100000000000009</v>
      </c>
      <c r="F116">
        <v>1264000</v>
      </c>
      <c r="G116">
        <f t="shared" si="5"/>
        <v>6.7817735996835443E-11</v>
      </c>
      <c r="H116" s="50">
        <f t="shared" si="8"/>
        <v>2013.8423786722651</v>
      </c>
      <c r="I116">
        <f t="shared" si="6"/>
        <v>1.2291680769843131E-6</v>
      </c>
      <c r="J116">
        <v>35.700000000000003</v>
      </c>
      <c r="K116">
        <v>212</v>
      </c>
      <c r="L116">
        <v>339</v>
      </c>
      <c r="M116">
        <v>22.84</v>
      </c>
      <c r="N116">
        <v>89.55</v>
      </c>
      <c r="O116" s="7">
        <v>1.6032999999999999</v>
      </c>
      <c r="P116" s="8">
        <v>1013300</v>
      </c>
      <c r="Q116">
        <v>3</v>
      </c>
      <c r="R116" s="9">
        <v>27.042000000000002</v>
      </c>
      <c r="S116" s="9">
        <v>26.997</v>
      </c>
      <c r="T116" s="9">
        <v>25.247</v>
      </c>
      <c r="U116" s="9">
        <v>27.042999999999999</v>
      </c>
      <c r="V116" s="9">
        <v>27.042999999999999</v>
      </c>
    </row>
    <row r="117" spans="1:22" x14ac:dyDescent="0.3">
      <c r="A117" t="s">
        <v>145</v>
      </c>
      <c r="B117" t="s">
        <v>146</v>
      </c>
      <c r="C117" t="s">
        <v>157</v>
      </c>
      <c r="D117" t="s">
        <v>14</v>
      </c>
      <c r="E117">
        <v>37</v>
      </c>
      <c r="F117">
        <v>227200</v>
      </c>
      <c r="G117">
        <f t="shared" si="5"/>
        <v>1.8588477552816899E-10</v>
      </c>
      <c r="H117" s="50">
        <f t="shared" si="8"/>
        <v>361.9817946474198</v>
      </c>
      <c r="I117">
        <f t="shared" si="6"/>
        <v>6.0558214178987441E-7</v>
      </c>
      <c r="J117">
        <v>9.25</v>
      </c>
      <c r="K117">
        <v>74.7</v>
      </c>
      <c r="L117">
        <v>264</v>
      </c>
      <c r="M117">
        <v>24.77</v>
      </c>
      <c r="N117">
        <v>90.4</v>
      </c>
      <c r="O117" s="7">
        <v>3.5344000000000002</v>
      </c>
      <c r="P117" s="8">
        <v>405400</v>
      </c>
      <c r="Q117">
        <v>2</v>
      </c>
      <c r="R117" s="9">
        <v>24.616</v>
      </c>
      <c r="S117" s="9">
        <v>24.605</v>
      </c>
      <c r="T117" s="9">
        <v>24.439</v>
      </c>
      <c r="U117" s="9">
        <v>24.582000000000001</v>
      </c>
      <c r="V117" s="9">
        <v>24.725000000000001</v>
      </c>
    </row>
    <row r="118" spans="1:22" x14ac:dyDescent="0.3">
      <c r="A118" t="s">
        <v>145</v>
      </c>
      <c r="B118" t="s">
        <v>146</v>
      </c>
      <c r="C118" t="s">
        <v>158</v>
      </c>
      <c r="D118" t="s">
        <v>14</v>
      </c>
      <c r="E118">
        <v>25.8</v>
      </c>
      <c r="F118">
        <v>124100</v>
      </c>
      <c r="G118">
        <f t="shared" si="5"/>
        <v>2.3730033360193391E-10</v>
      </c>
      <c r="H118" s="50">
        <f t="shared" si="8"/>
        <v>197.71980948831336</v>
      </c>
      <c r="I118">
        <f t="shared" si="6"/>
        <v>4.2227079076158817E-7</v>
      </c>
      <c r="J118">
        <v>4.95</v>
      </c>
      <c r="K118">
        <v>55.800000000000004</v>
      </c>
      <c r="L118">
        <v>291</v>
      </c>
      <c r="M118">
        <v>24.82</v>
      </c>
      <c r="N118">
        <v>88.94</v>
      </c>
      <c r="O118" s="7">
        <v>5.2244000000000002</v>
      </c>
      <c r="P118" s="8">
        <v>319910</v>
      </c>
      <c r="Q118">
        <v>2</v>
      </c>
      <c r="R118" s="9">
        <v>30.045000000000002</v>
      </c>
      <c r="S118" s="9">
        <v>30.036999999999999</v>
      </c>
      <c r="T118" s="9">
        <v>29.765000000000001</v>
      </c>
      <c r="U118" s="9">
        <v>29.905000000000001</v>
      </c>
      <c r="V118" s="9">
        <v>30.045999999999999</v>
      </c>
    </row>
    <row r="119" spans="1:22" x14ac:dyDescent="0.3">
      <c r="A119" t="s">
        <v>145</v>
      </c>
      <c r="B119" t="s">
        <v>146</v>
      </c>
      <c r="C119" t="s">
        <v>159</v>
      </c>
      <c r="D119" t="s">
        <v>14</v>
      </c>
      <c r="E119">
        <v>17.3</v>
      </c>
      <c r="F119">
        <v>152200</v>
      </c>
      <c r="G119">
        <f t="shared" si="5"/>
        <v>1.2974238436268069E-10</v>
      </c>
      <c r="H119" s="50">
        <f t="shared" si="8"/>
        <v>242.48956490025216</v>
      </c>
      <c r="I119">
        <f t="shared" si="6"/>
        <v>2.8315056899904946E-7</v>
      </c>
      <c r="J119">
        <v>12.9</v>
      </c>
      <c r="K119">
        <v>42.400000000000006</v>
      </c>
      <c r="L119">
        <v>313</v>
      </c>
      <c r="M119">
        <v>24.6</v>
      </c>
      <c r="N119">
        <v>88.27</v>
      </c>
      <c r="O119" s="7">
        <v>7.3780000000000001</v>
      </c>
      <c r="P119" s="8">
        <v>381640</v>
      </c>
      <c r="Q119">
        <v>3</v>
      </c>
      <c r="R119" s="9">
        <v>38.820999999999998</v>
      </c>
      <c r="S119" s="9">
        <v>38.770000000000003</v>
      </c>
      <c r="T119" s="9">
        <v>33.116</v>
      </c>
      <c r="U119" s="9">
        <v>38.822000000000003</v>
      </c>
      <c r="V119" s="9">
        <v>38.822000000000003</v>
      </c>
    </row>
    <row r="120" spans="1:22" x14ac:dyDescent="0.3">
      <c r="A120" t="s">
        <v>145</v>
      </c>
      <c r="B120" t="s">
        <v>146</v>
      </c>
      <c r="C120" t="s">
        <v>160</v>
      </c>
      <c r="D120" t="s">
        <v>14</v>
      </c>
      <c r="E120">
        <v>17.3</v>
      </c>
      <c r="F120">
        <v>116300</v>
      </c>
      <c r="G120">
        <f t="shared" si="5"/>
        <v>1.6979183920894238E-10</v>
      </c>
      <c r="H120" s="50">
        <f t="shared" si="8"/>
        <v>185.29261759460792</v>
      </c>
      <c r="I120">
        <f t="shared" si="6"/>
        <v>2.8315056899904941E-7</v>
      </c>
      <c r="J120">
        <v>6.24</v>
      </c>
      <c r="K120">
        <v>46.6</v>
      </c>
      <c r="L120">
        <v>339</v>
      </c>
      <c r="M120">
        <v>24.01</v>
      </c>
      <c r="N120">
        <v>89.24</v>
      </c>
      <c r="O120" s="7">
        <v>7.2874999999999996</v>
      </c>
      <c r="P120" s="8">
        <v>359210</v>
      </c>
      <c r="Q120">
        <v>2</v>
      </c>
      <c r="R120" s="9">
        <v>31.725000000000001</v>
      </c>
      <c r="S120" s="9">
        <v>31.782</v>
      </c>
      <c r="T120" s="9">
        <v>31.722999999999999</v>
      </c>
      <c r="U120" s="9">
        <v>32.304000000000002</v>
      </c>
      <c r="V120" s="9">
        <v>32.884</v>
      </c>
    </row>
    <row r="121" spans="1:22" x14ac:dyDescent="0.3">
      <c r="A121" t="s">
        <v>145</v>
      </c>
      <c r="B121" t="s">
        <v>146</v>
      </c>
      <c r="C121" t="s">
        <v>161</v>
      </c>
      <c r="D121" t="s">
        <v>14</v>
      </c>
      <c r="E121">
        <v>33.4</v>
      </c>
      <c r="F121">
        <v>388800</v>
      </c>
      <c r="G121">
        <f t="shared" si="5"/>
        <v>9.8055201131687228E-11</v>
      </c>
      <c r="H121" s="50">
        <f t="shared" si="8"/>
        <v>619.44771900931698</v>
      </c>
      <c r="I121">
        <f t="shared" si="6"/>
        <v>5.4666063610221107E-7</v>
      </c>
      <c r="J121">
        <v>24.3</v>
      </c>
      <c r="K121">
        <v>78.900000000000006</v>
      </c>
      <c r="L121">
        <v>292</v>
      </c>
      <c r="M121">
        <v>24.38</v>
      </c>
      <c r="N121">
        <v>88.59</v>
      </c>
      <c r="O121" s="7">
        <v>3.7050999999999998</v>
      </c>
      <c r="P121" s="8">
        <v>754170</v>
      </c>
      <c r="Q121">
        <v>4</v>
      </c>
      <c r="R121" s="9">
        <v>33.963000000000001</v>
      </c>
      <c r="S121" s="9">
        <v>33.994999999999997</v>
      </c>
      <c r="T121" s="9">
        <v>33.902999999999999</v>
      </c>
      <c r="U121" s="9">
        <v>34.088000000000001</v>
      </c>
      <c r="V121" s="9">
        <v>34.18</v>
      </c>
    </row>
    <row r="122" spans="1:22" x14ac:dyDescent="0.3">
      <c r="A122" t="s">
        <v>145</v>
      </c>
      <c r="B122" t="s">
        <v>146</v>
      </c>
      <c r="C122" t="s">
        <v>162</v>
      </c>
      <c r="D122" t="s">
        <v>14</v>
      </c>
      <c r="E122">
        <v>27.5</v>
      </c>
      <c r="F122">
        <v>241300</v>
      </c>
      <c r="G122">
        <f t="shared" si="5"/>
        <v>1.3008457314546206E-10</v>
      </c>
      <c r="H122" s="50">
        <f t="shared" si="8"/>
        <v>384.4463338398873</v>
      </c>
      <c r="I122">
        <f t="shared" si="6"/>
        <v>4.5009483511409597E-7</v>
      </c>
      <c r="J122">
        <v>13.100000000000001</v>
      </c>
      <c r="K122">
        <v>66.600000000000009</v>
      </c>
      <c r="L122">
        <v>295</v>
      </c>
      <c r="M122">
        <v>25.75</v>
      </c>
      <c r="N122">
        <v>89.25</v>
      </c>
      <c r="O122" s="7">
        <v>4.4267000000000003</v>
      </c>
      <c r="P122" s="8">
        <v>249550</v>
      </c>
      <c r="Q122">
        <v>1</v>
      </c>
      <c r="R122" s="9">
        <v>29.765000000000001</v>
      </c>
      <c r="S122" s="9">
        <v>29.765000000000001</v>
      </c>
      <c r="T122" s="9">
        <v>29.765000000000001</v>
      </c>
      <c r="U122" s="9">
        <v>29.765000000000001</v>
      </c>
      <c r="V122" s="9">
        <v>29.765000000000001</v>
      </c>
    </row>
    <row r="123" spans="1:22" x14ac:dyDescent="0.3">
      <c r="A123" t="s">
        <v>145</v>
      </c>
      <c r="B123" t="s">
        <v>146</v>
      </c>
      <c r="C123" t="s">
        <v>163</v>
      </c>
      <c r="D123" t="s">
        <v>14</v>
      </c>
      <c r="E123">
        <v>18.100000000000001</v>
      </c>
      <c r="F123">
        <v>127500</v>
      </c>
      <c r="G123">
        <f t="shared" si="5"/>
        <v>1.6203872392156862E-10</v>
      </c>
      <c r="H123" s="50">
        <f t="shared" si="8"/>
        <v>203.13679057018496</v>
      </c>
      <c r="I123">
        <f t="shared" si="6"/>
        <v>2.9624423692964129E-7</v>
      </c>
      <c r="J123">
        <v>6.67</v>
      </c>
      <c r="K123">
        <v>49.400000000000006</v>
      </c>
      <c r="L123">
        <v>350</v>
      </c>
      <c r="M123">
        <v>23.84</v>
      </c>
      <c r="N123">
        <v>90.26</v>
      </c>
      <c r="O123" s="7">
        <v>7.0898000000000003</v>
      </c>
      <c r="P123" s="8">
        <v>218050</v>
      </c>
      <c r="Q123">
        <v>1</v>
      </c>
      <c r="R123" s="9">
        <v>23.916</v>
      </c>
      <c r="S123" s="9">
        <v>23.916</v>
      </c>
      <c r="T123" s="9">
        <v>23.916</v>
      </c>
      <c r="U123" s="9">
        <v>23.916</v>
      </c>
      <c r="V123" s="9">
        <v>23.916</v>
      </c>
    </row>
    <row r="124" spans="1:22" x14ac:dyDescent="0.3">
      <c r="A124" t="s">
        <v>145</v>
      </c>
      <c r="B124" t="s">
        <v>146</v>
      </c>
      <c r="C124" t="s">
        <v>164</v>
      </c>
      <c r="D124" t="s">
        <v>14</v>
      </c>
      <c r="E124">
        <v>10.700000000000001</v>
      </c>
      <c r="F124">
        <v>112600</v>
      </c>
      <c r="G124">
        <f t="shared" si="5"/>
        <v>1.084665461811723E-10</v>
      </c>
      <c r="H124" s="50">
        <f t="shared" si="8"/>
        <v>179.39766759374766</v>
      </c>
      <c r="I124">
        <f t="shared" si="6"/>
        <v>1.7512780857166645E-7</v>
      </c>
      <c r="J124">
        <v>14.600000000000001</v>
      </c>
      <c r="K124">
        <v>29.400000000000002</v>
      </c>
      <c r="L124">
        <v>310</v>
      </c>
      <c r="M124">
        <v>25.8</v>
      </c>
      <c r="N124">
        <v>88.88</v>
      </c>
      <c r="O124" s="7">
        <v>10.544</v>
      </c>
      <c r="P124" s="8">
        <v>633450</v>
      </c>
      <c r="Q124">
        <v>4</v>
      </c>
      <c r="R124" s="9">
        <v>30.446000000000002</v>
      </c>
      <c r="S124" s="9">
        <v>30.434999999999999</v>
      </c>
      <c r="T124" s="9">
        <v>30.138999999999999</v>
      </c>
      <c r="U124" s="9">
        <v>30.326000000000001</v>
      </c>
      <c r="V124" s="9">
        <v>30.559000000000001</v>
      </c>
    </row>
    <row r="125" spans="1:22" x14ac:dyDescent="0.3">
      <c r="A125" t="s">
        <v>145</v>
      </c>
      <c r="B125" t="s">
        <v>146</v>
      </c>
      <c r="C125" t="s">
        <v>165</v>
      </c>
      <c r="D125" t="s">
        <v>14</v>
      </c>
      <c r="E125">
        <v>13.8</v>
      </c>
      <c r="F125">
        <v>128100</v>
      </c>
      <c r="G125">
        <f t="shared" si="5"/>
        <v>1.2296467915690864E-10</v>
      </c>
      <c r="H125" s="50">
        <f t="shared" si="8"/>
        <v>204.09272840816232</v>
      </c>
      <c r="I125">
        <f t="shared" si="6"/>
        <v>2.2586577180270992E-7</v>
      </c>
      <c r="J125">
        <v>7.75</v>
      </c>
      <c r="K125">
        <v>46</v>
      </c>
      <c r="L125">
        <v>422</v>
      </c>
      <c r="M125">
        <v>24.46</v>
      </c>
      <c r="N125">
        <v>89.7</v>
      </c>
      <c r="O125" s="7">
        <v>9.1727000000000007</v>
      </c>
      <c r="P125" s="8">
        <v>338700</v>
      </c>
      <c r="Q125">
        <v>2</v>
      </c>
      <c r="R125" s="9">
        <v>28.577999999999999</v>
      </c>
      <c r="S125" s="9">
        <v>28.582000000000001</v>
      </c>
      <c r="T125" s="9">
        <v>28.547000000000001</v>
      </c>
      <c r="U125" s="9">
        <v>28.594000000000001</v>
      </c>
      <c r="V125" s="9">
        <v>28.640999999999998</v>
      </c>
    </row>
    <row r="126" spans="1:22" x14ac:dyDescent="0.3">
      <c r="A126" t="s">
        <v>145</v>
      </c>
      <c r="B126" t="s">
        <v>146</v>
      </c>
      <c r="C126" t="s">
        <v>166</v>
      </c>
      <c r="D126" t="s">
        <v>14</v>
      </c>
      <c r="E126">
        <v>13.200000000000001</v>
      </c>
      <c r="F126">
        <v>146300</v>
      </c>
      <c r="G126">
        <f t="shared" si="5"/>
        <v>1.0298643609022556E-10</v>
      </c>
      <c r="H126" s="50">
        <f t="shared" si="8"/>
        <v>233.08950949347499</v>
      </c>
      <c r="I126">
        <f t="shared" si="6"/>
        <v>2.1604552085476607E-7</v>
      </c>
      <c r="J126">
        <v>25</v>
      </c>
      <c r="K126">
        <v>29.3</v>
      </c>
      <c r="L126">
        <v>272</v>
      </c>
      <c r="M126">
        <v>24.91</v>
      </c>
      <c r="N126">
        <v>91.87</v>
      </c>
      <c r="O126" s="7">
        <v>9.2842000000000002</v>
      </c>
      <c r="P126" s="8">
        <v>412520</v>
      </c>
      <c r="Q126">
        <v>3</v>
      </c>
      <c r="R126" s="9">
        <v>20.344000000000001</v>
      </c>
      <c r="S126" s="9">
        <v>20.323</v>
      </c>
      <c r="T126" s="9">
        <v>20.126999999999999</v>
      </c>
      <c r="U126" s="9">
        <v>20.224</v>
      </c>
      <c r="V126" s="9">
        <v>20.367999999999999</v>
      </c>
    </row>
    <row r="127" spans="1:22" x14ac:dyDescent="0.3">
      <c r="A127" t="s">
        <v>167</v>
      </c>
      <c r="B127" t="s">
        <v>168</v>
      </c>
      <c r="C127" t="s">
        <v>169</v>
      </c>
      <c r="D127" t="s">
        <v>29</v>
      </c>
      <c r="E127">
        <v>8.09</v>
      </c>
      <c r="F127">
        <v>167400</v>
      </c>
      <c r="G127">
        <f t="shared" si="5"/>
        <v>5.5162443070489845E-11</v>
      </c>
      <c r="H127" s="50">
        <f t="shared" ref="H127:H141" si="9">F127*Cvd_blr</f>
        <v>1491.1175509443956</v>
      </c>
      <c r="I127">
        <f t="shared" si="6"/>
        <v>7.4028318313840626E-7</v>
      </c>
      <c r="J127">
        <v>32.9</v>
      </c>
      <c r="K127">
        <v>29.200000000000003</v>
      </c>
      <c r="L127">
        <v>487</v>
      </c>
      <c r="M127">
        <v>53.13</v>
      </c>
      <c r="N127">
        <v>26.02</v>
      </c>
      <c r="O127" s="7">
        <v>16.692</v>
      </c>
      <c r="P127">
        <v>14486</v>
      </c>
      <c r="Q127">
        <v>2</v>
      </c>
      <c r="R127" s="9">
        <v>10.941000000000001</v>
      </c>
      <c r="S127" s="9">
        <v>10.956</v>
      </c>
      <c r="T127" s="9">
        <v>10.928000000000001</v>
      </c>
      <c r="U127" s="9">
        <v>10.978999999999999</v>
      </c>
      <c r="V127" s="9">
        <v>11.03</v>
      </c>
    </row>
    <row r="128" spans="1:22" x14ac:dyDescent="0.3">
      <c r="A128" t="s">
        <v>167</v>
      </c>
      <c r="B128" t="s">
        <v>168</v>
      </c>
      <c r="C128" t="s">
        <v>170</v>
      </c>
      <c r="D128" t="s">
        <v>29</v>
      </c>
      <c r="E128">
        <v>8.7000000000000011</v>
      </c>
      <c r="F128">
        <v>220700</v>
      </c>
      <c r="G128">
        <f t="shared" si="5"/>
        <v>4.4995319891255101E-11</v>
      </c>
      <c r="H128" s="50">
        <f t="shared" si="9"/>
        <v>1965.8879539631309</v>
      </c>
      <c r="I128">
        <f t="shared" si="6"/>
        <v>7.9610181623042453E-7</v>
      </c>
      <c r="J128">
        <v>51.800000000000004</v>
      </c>
      <c r="K128">
        <v>30.6</v>
      </c>
      <c r="L128">
        <v>492</v>
      </c>
      <c r="M128">
        <v>53.15</v>
      </c>
      <c r="N128">
        <v>29.21</v>
      </c>
      <c r="O128" s="7">
        <v>16.068999999999999</v>
      </c>
      <c r="P128">
        <v>38727</v>
      </c>
      <c r="Q128">
        <v>5</v>
      </c>
      <c r="R128" s="9">
        <v>10.877000000000001</v>
      </c>
      <c r="S128" s="9">
        <v>10.877000000000001</v>
      </c>
      <c r="T128" s="9">
        <v>10.775</v>
      </c>
      <c r="U128" s="9">
        <v>10.877000000000001</v>
      </c>
      <c r="V128" s="9">
        <v>11.132</v>
      </c>
    </row>
    <row r="129" spans="1:22" x14ac:dyDescent="0.3">
      <c r="A129" t="s">
        <v>167</v>
      </c>
      <c r="B129" t="s">
        <v>168</v>
      </c>
      <c r="C129" t="s">
        <v>171</v>
      </c>
      <c r="D129" t="s">
        <v>29</v>
      </c>
      <c r="E129">
        <v>6.9</v>
      </c>
      <c r="F129">
        <v>150700</v>
      </c>
      <c r="G129">
        <f t="shared" si="5"/>
        <v>5.2262028533510283E-11</v>
      </c>
      <c r="H129" s="50">
        <f t="shared" si="9"/>
        <v>1342.3620963400265</v>
      </c>
      <c r="I129">
        <f t="shared" si="6"/>
        <v>6.313910956310262E-7</v>
      </c>
      <c r="J129">
        <v>37.200000000000003</v>
      </c>
      <c r="K129">
        <v>24.700000000000003</v>
      </c>
      <c r="L129">
        <v>506</v>
      </c>
      <c r="M129">
        <v>54.22</v>
      </c>
      <c r="N129">
        <v>28.51</v>
      </c>
      <c r="O129" s="7">
        <v>20.492999999999999</v>
      </c>
      <c r="P129">
        <v>23303</v>
      </c>
      <c r="Q129">
        <v>4</v>
      </c>
      <c r="R129" s="9">
        <v>10.845000000000001</v>
      </c>
      <c r="S129" s="9">
        <v>10.851000000000001</v>
      </c>
      <c r="T129" s="9">
        <v>10.775</v>
      </c>
      <c r="U129" s="9">
        <v>10.852</v>
      </c>
      <c r="V129" s="9">
        <v>10.978999999999999</v>
      </c>
    </row>
    <row r="130" spans="1:22" x14ac:dyDescent="0.3">
      <c r="A130" t="s">
        <v>167</v>
      </c>
      <c r="B130" t="s">
        <v>168</v>
      </c>
      <c r="C130" t="s">
        <v>172</v>
      </c>
      <c r="D130" t="s">
        <v>29</v>
      </c>
      <c r="E130">
        <v>8.64</v>
      </c>
      <c r="F130">
        <v>286400</v>
      </c>
      <c r="G130">
        <f t="shared" ref="G130:G193" si="10">(1.141433*(E130/1000000))/F130</f>
        <v>3.4434291620111727E-11</v>
      </c>
      <c r="H130" s="50">
        <f t="shared" si="9"/>
        <v>2551.1115089036734</v>
      </c>
      <c r="I130">
        <f t="shared" ref="I130:I193" si="11">(G130/10)*1000*H130*0.09</f>
        <v>7.9061145887711093E-7</v>
      </c>
      <c r="J130">
        <v>72.100000000000009</v>
      </c>
      <c r="K130">
        <v>33.700000000000003</v>
      </c>
      <c r="L130">
        <v>497</v>
      </c>
      <c r="M130">
        <v>52.11</v>
      </c>
      <c r="N130">
        <v>23.71</v>
      </c>
      <c r="O130" s="7">
        <v>14.734</v>
      </c>
      <c r="P130">
        <v>91323</v>
      </c>
      <c r="Q130">
        <v>6</v>
      </c>
      <c r="R130" s="9">
        <v>13.404999999999999</v>
      </c>
      <c r="S130" s="9">
        <v>13.407</v>
      </c>
      <c r="T130" s="9">
        <v>13.3</v>
      </c>
      <c r="U130" s="9">
        <v>13.45</v>
      </c>
      <c r="V130" s="9">
        <v>13.849</v>
      </c>
    </row>
    <row r="131" spans="1:22" x14ac:dyDescent="0.3">
      <c r="A131" t="s">
        <v>167</v>
      </c>
      <c r="B131" t="s">
        <v>168</v>
      </c>
      <c r="C131" t="s">
        <v>173</v>
      </c>
      <c r="D131" t="s">
        <v>29</v>
      </c>
      <c r="E131">
        <v>14.200000000000001</v>
      </c>
      <c r="F131">
        <v>475500</v>
      </c>
      <c r="G131">
        <f t="shared" si="10"/>
        <v>3.4086958149316509E-11</v>
      </c>
      <c r="H131" s="50">
        <f t="shared" si="9"/>
        <v>4235.5220757112311</v>
      </c>
      <c r="I131">
        <f t="shared" si="11"/>
        <v>1.2993845736174742E-6</v>
      </c>
      <c r="J131">
        <v>88.2</v>
      </c>
      <c r="K131">
        <v>50.6</v>
      </c>
      <c r="L131">
        <v>478</v>
      </c>
      <c r="M131">
        <v>52.43</v>
      </c>
      <c r="N131">
        <v>30.97</v>
      </c>
      <c r="O131" s="7">
        <v>9.4427000000000003</v>
      </c>
      <c r="P131">
        <v>96654</v>
      </c>
      <c r="Q131">
        <v>5</v>
      </c>
      <c r="R131" s="9">
        <v>12.802</v>
      </c>
      <c r="S131" s="9">
        <v>12.653</v>
      </c>
      <c r="T131" s="9">
        <v>11.993</v>
      </c>
      <c r="U131" s="9">
        <v>12.446</v>
      </c>
      <c r="V131" s="9">
        <v>12.898999999999999</v>
      </c>
    </row>
    <row r="132" spans="1:22" x14ac:dyDescent="0.3">
      <c r="A132" t="s">
        <v>167</v>
      </c>
      <c r="B132" t="s">
        <v>168</v>
      </c>
      <c r="C132" t="s">
        <v>174</v>
      </c>
      <c r="D132" t="s">
        <v>29</v>
      </c>
      <c r="E132">
        <v>9.18</v>
      </c>
      <c r="F132">
        <v>301600</v>
      </c>
      <c r="G132">
        <f t="shared" si="10"/>
        <v>3.4742556167108749E-11</v>
      </c>
      <c r="H132" s="50">
        <f t="shared" si="9"/>
        <v>2686.5056951304045</v>
      </c>
      <c r="I132">
        <f t="shared" si="11"/>
        <v>8.4002467505693051E-7</v>
      </c>
      <c r="J132">
        <v>82.2</v>
      </c>
      <c r="K132">
        <v>33.300000000000004</v>
      </c>
      <c r="L132">
        <v>479</v>
      </c>
      <c r="M132">
        <v>53.68</v>
      </c>
      <c r="N132">
        <v>23.83</v>
      </c>
      <c r="O132" s="7">
        <v>14.394</v>
      </c>
      <c r="P132">
        <v>51688</v>
      </c>
      <c r="Q132">
        <v>5</v>
      </c>
      <c r="R132" s="9">
        <v>11.4</v>
      </c>
      <c r="S132" s="9">
        <v>11.394</v>
      </c>
      <c r="T132" s="9">
        <v>11.081</v>
      </c>
      <c r="U132" s="9">
        <v>11.436</v>
      </c>
      <c r="V132" s="9">
        <v>11.689</v>
      </c>
    </row>
    <row r="133" spans="1:22" x14ac:dyDescent="0.3">
      <c r="A133" t="s">
        <v>167</v>
      </c>
      <c r="B133" t="s">
        <v>168</v>
      </c>
      <c r="C133" t="s">
        <v>175</v>
      </c>
      <c r="D133" t="s">
        <v>29</v>
      </c>
      <c r="E133">
        <v>6.96</v>
      </c>
      <c r="F133">
        <v>100700</v>
      </c>
      <c r="G133">
        <f t="shared" si="10"/>
        <v>7.8891496325719953E-11</v>
      </c>
      <c r="H133" s="50">
        <f t="shared" si="9"/>
        <v>896.98648375209461</v>
      </c>
      <c r="I133">
        <f t="shared" si="11"/>
        <v>6.3688145298433947E-7</v>
      </c>
      <c r="J133">
        <v>17.600000000000001</v>
      </c>
      <c r="K133">
        <v>24</v>
      </c>
      <c r="L133">
        <v>483</v>
      </c>
      <c r="M133">
        <v>53.89</v>
      </c>
      <c r="N133">
        <v>25.29</v>
      </c>
      <c r="O133" s="7">
        <v>20.155000000000001</v>
      </c>
      <c r="P133">
        <v>28246</v>
      </c>
      <c r="Q133">
        <v>4</v>
      </c>
      <c r="R133" s="9">
        <v>10.628</v>
      </c>
      <c r="S133" s="9">
        <v>10.635999999999999</v>
      </c>
      <c r="T133" s="9">
        <v>10.622999999999999</v>
      </c>
      <c r="U133" s="9">
        <v>10.622999999999999</v>
      </c>
      <c r="V133" s="9">
        <v>10.725</v>
      </c>
    </row>
    <row r="134" spans="1:22" x14ac:dyDescent="0.3">
      <c r="A134" t="s">
        <v>167</v>
      </c>
      <c r="B134" t="s">
        <v>168</v>
      </c>
      <c r="C134" t="s">
        <v>176</v>
      </c>
      <c r="D134" t="s">
        <v>29</v>
      </c>
      <c r="E134">
        <v>33.300000000000004</v>
      </c>
      <c r="F134">
        <v>1693000</v>
      </c>
      <c r="G134">
        <f t="shared" si="10"/>
        <v>2.24511038984052E-11</v>
      </c>
      <c r="H134" s="50">
        <f t="shared" si="9"/>
        <v>15080.41824222737</v>
      </c>
      <c r="I134">
        <f t="shared" si="11"/>
        <v>3.0471483310888666E-6</v>
      </c>
      <c r="J134">
        <v>187</v>
      </c>
      <c r="K134">
        <v>124</v>
      </c>
      <c r="L134">
        <v>496</v>
      </c>
      <c r="M134">
        <v>53.9</v>
      </c>
      <c r="N134">
        <v>27.58</v>
      </c>
      <c r="O134" s="7">
        <v>4.0088999999999997</v>
      </c>
      <c r="P134" s="8">
        <v>1508900</v>
      </c>
      <c r="Q134">
        <v>8</v>
      </c>
      <c r="R134" s="9">
        <v>13.395</v>
      </c>
      <c r="S134" s="9">
        <v>13.212999999999999</v>
      </c>
      <c r="T134" s="9">
        <v>12.194000000000001</v>
      </c>
      <c r="U134" s="9">
        <v>12.999000000000001</v>
      </c>
      <c r="V134" s="9">
        <v>13.5</v>
      </c>
    </row>
    <row r="135" spans="1:22" x14ac:dyDescent="0.3">
      <c r="A135" t="s">
        <v>167</v>
      </c>
      <c r="B135" t="s">
        <v>168</v>
      </c>
      <c r="C135" t="s">
        <v>177</v>
      </c>
      <c r="D135" t="s">
        <v>29</v>
      </c>
      <c r="E135">
        <v>14</v>
      </c>
      <c r="F135">
        <v>356500</v>
      </c>
      <c r="G135">
        <f t="shared" si="10"/>
        <v>4.4824858345021033E-11</v>
      </c>
      <c r="H135" s="50">
        <f t="shared" si="9"/>
        <v>3175.5281177519537</v>
      </c>
      <c r="I135">
        <f t="shared" si="11"/>
        <v>1.2810833824397634E-6</v>
      </c>
      <c r="J135">
        <v>56.2</v>
      </c>
      <c r="K135">
        <v>47.6</v>
      </c>
      <c r="L135">
        <v>478</v>
      </c>
      <c r="M135">
        <v>53.9</v>
      </c>
      <c r="N135">
        <v>30.34</v>
      </c>
      <c r="O135" s="7">
        <v>10.044</v>
      </c>
      <c r="P135">
        <v>70386</v>
      </c>
      <c r="Q135">
        <v>5</v>
      </c>
      <c r="R135" s="9">
        <v>11.278</v>
      </c>
      <c r="S135" s="9">
        <v>11.250999999999999</v>
      </c>
      <c r="T135" s="9">
        <v>10.877000000000001</v>
      </c>
      <c r="U135" s="9">
        <v>11.284000000000001</v>
      </c>
      <c r="V135" s="9">
        <v>11.335000000000001</v>
      </c>
    </row>
    <row r="136" spans="1:22" x14ac:dyDescent="0.3">
      <c r="A136" t="s">
        <v>167</v>
      </c>
      <c r="B136" t="s">
        <v>168</v>
      </c>
      <c r="C136" t="s">
        <v>178</v>
      </c>
      <c r="D136" t="s">
        <v>29</v>
      </c>
      <c r="E136">
        <v>6.44</v>
      </c>
      <c r="F136">
        <v>109800</v>
      </c>
      <c r="G136">
        <f t="shared" si="10"/>
        <v>6.6947436429872483E-11</v>
      </c>
      <c r="H136" s="50">
        <f t="shared" si="9"/>
        <v>978.04484524309817</v>
      </c>
      <c r="I136">
        <f t="shared" si="11"/>
        <v>5.8929835592229117E-7</v>
      </c>
      <c r="J136">
        <v>22.400000000000002</v>
      </c>
      <c r="K136">
        <v>23.200000000000003</v>
      </c>
      <c r="L136">
        <v>489</v>
      </c>
      <c r="M136">
        <v>52.05</v>
      </c>
      <c r="N136">
        <v>29.23</v>
      </c>
      <c r="O136" s="7">
        <v>21.065000000000001</v>
      </c>
      <c r="P136">
        <v>11933</v>
      </c>
      <c r="Q136">
        <v>2</v>
      </c>
      <c r="R136" s="9">
        <v>11.836</v>
      </c>
      <c r="S136" s="9">
        <v>11.819000000000001</v>
      </c>
      <c r="T136" s="9">
        <v>11.689</v>
      </c>
      <c r="U136" s="9">
        <v>11.765000000000001</v>
      </c>
      <c r="V136" s="9">
        <v>11.840999999999999</v>
      </c>
    </row>
    <row r="137" spans="1:22" x14ac:dyDescent="0.3">
      <c r="A137" t="s">
        <v>167</v>
      </c>
      <c r="B137" t="s">
        <v>168</v>
      </c>
      <c r="C137" t="s">
        <v>179</v>
      </c>
      <c r="D137" t="s">
        <v>29</v>
      </c>
      <c r="E137">
        <v>6.99</v>
      </c>
      <c r="F137">
        <v>105700</v>
      </c>
      <c r="G137">
        <f t="shared" si="10"/>
        <v>7.5483601419110676E-11</v>
      </c>
      <c r="H137" s="50">
        <f t="shared" si="9"/>
        <v>941.52404501088779</v>
      </c>
      <c r="I137">
        <f t="shared" si="11"/>
        <v>6.3962663166099606E-7</v>
      </c>
      <c r="J137">
        <v>44.900000000000006</v>
      </c>
      <c r="K137">
        <v>15.8</v>
      </c>
      <c r="L137">
        <v>300</v>
      </c>
      <c r="M137">
        <v>55.51</v>
      </c>
      <c r="N137">
        <v>28.69</v>
      </c>
      <c r="O137" s="7">
        <v>19.023</v>
      </c>
      <c r="P137">
        <v>40823</v>
      </c>
      <c r="Q137">
        <v>8</v>
      </c>
      <c r="R137" s="9">
        <v>9.6388999999999996</v>
      </c>
      <c r="S137" s="9">
        <v>9.6668000000000003</v>
      </c>
      <c r="T137" s="9">
        <v>9.3919999999999995</v>
      </c>
      <c r="U137" s="9">
        <v>9.5465999999999998</v>
      </c>
      <c r="V137" s="9">
        <v>10.06</v>
      </c>
    </row>
    <row r="138" spans="1:22" x14ac:dyDescent="0.3">
      <c r="A138" t="s">
        <v>167</v>
      </c>
      <c r="B138" t="s">
        <v>168</v>
      </c>
      <c r="C138" t="s">
        <v>180</v>
      </c>
      <c r="D138" t="s">
        <v>29</v>
      </c>
      <c r="E138">
        <v>7.19</v>
      </c>
      <c r="F138">
        <v>123900</v>
      </c>
      <c r="G138">
        <f t="shared" si="10"/>
        <v>6.6238121630347056E-11</v>
      </c>
      <c r="H138" s="50">
        <f t="shared" si="9"/>
        <v>1103.640767992895</v>
      </c>
      <c r="I138">
        <f t="shared" si="11"/>
        <v>6.5792782283870715E-7</v>
      </c>
      <c r="J138">
        <v>27.3</v>
      </c>
      <c r="K138">
        <v>23.700000000000003</v>
      </c>
      <c r="L138">
        <v>467</v>
      </c>
      <c r="M138">
        <v>54.51</v>
      </c>
      <c r="N138">
        <v>30.4</v>
      </c>
      <c r="O138" s="7">
        <v>19.718</v>
      </c>
      <c r="P138">
        <v>30238</v>
      </c>
      <c r="Q138">
        <v>4</v>
      </c>
      <c r="R138" s="9">
        <v>11.013999999999999</v>
      </c>
      <c r="S138" s="9">
        <v>10.983000000000001</v>
      </c>
      <c r="T138" s="9">
        <v>10.826000000000001</v>
      </c>
      <c r="U138" s="9">
        <v>10.903</v>
      </c>
      <c r="V138" s="9">
        <v>11.081</v>
      </c>
    </row>
    <row r="139" spans="1:22" x14ac:dyDescent="0.3">
      <c r="A139" t="s">
        <v>167</v>
      </c>
      <c r="B139" t="s">
        <v>168</v>
      </c>
      <c r="C139" t="s">
        <v>181</v>
      </c>
      <c r="D139" t="s">
        <v>29</v>
      </c>
      <c r="E139">
        <v>7.84</v>
      </c>
      <c r="F139">
        <v>129900</v>
      </c>
      <c r="G139">
        <f t="shared" si="10"/>
        <v>6.8890182602001534E-11</v>
      </c>
      <c r="H139" s="50">
        <f t="shared" si="9"/>
        <v>1157.0858415034468</v>
      </c>
      <c r="I139">
        <f t="shared" si="11"/>
        <v>7.1740669416626742E-7</v>
      </c>
      <c r="J139">
        <v>21.1</v>
      </c>
      <c r="K139">
        <v>28.3</v>
      </c>
      <c r="L139">
        <v>487</v>
      </c>
      <c r="M139">
        <v>52.13</v>
      </c>
      <c r="N139">
        <v>26.08</v>
      </c>
      <c r="O139" s="7">
        <v>17.219000000000001</v>
      </c>
      <c r="P139">
        <v>8769.7999999999993</v>
      </c>
      <c r="Q139">
        <v>2</v>
      </c>
      <c r="R139" s="9">
        <v>11.634</v>
      </c>
      <c r="S139" s="9">
        <v>11.627000000000001</v>
      </c>
      <c r="T139" s="9">
        <v>11.587999999999999</v>
      </c>
      <c r="U139" s="9">
        <v>11.613</v>
      </c>
      <c r="V139" s="9">
        <v>11.638999999999999</v>
      </c>
    </row>
    <row r="140" spans="1:22" x14ac:dyDescent="0.3">
      <c r="A140" t="s">
        <v>167</v>
      </c>
      <c r="B140" t="s">
        <v>168</v>
      </c>
      <c r="C140" t="s">
        <v>182</v>
      </c>
      <c r="D140" t="s">
        <v>29</v>
      </c>
      <c r="E140">
        <v>8.6</v>
      </c>
      <c r="F140">
        <v>100900</v>
      </c>
      <c r="G140">
        <f t="shared" si="10"/>
        <v>9.7287649157581746E-11</v>
      </c>
      <c r="H140" s="50">
        <f t="shared" si="9"/>
        <v>898.76798620244631</v>
      </c>
      <c r="I140">
        <f t="shared" si="11"/>
        <v>7.8695122064156872E-7</v>
      </c>
      <c r="J140">
        <v>11.8</v>
      </c>
      <c r="K140">
        <v>29.400000000000002</v>
      </c>
      <c r="L140">
        <v>483</v>
      </c>
      <c r="M140">
        <v>52.8</v>
      </c>
      <c r="N140">
        <v>27.54</v>
      </c>
      <c r="O140" s="7">
        <v>16.443000000000001</v>
      </c>
      <c r="P140">
        <v>8742.7999999999993</v>
      </c>
      <c r="Q140">
        <v>2</v>
      </c>
      <c r="R140" s="9">
        <v>11.861000000000001</v>
      </c>
      <c r="S140" s="9">
        <v>11.901</v>
      </c>
      <c r="T140" s="9">
        <v>11.638999999999999</v>
      </c>
      <c r="U140" s="9">
        <v>11.942</v>
      </c>
      <c r="V140" s="9">
        <v>12.244999999999999</v>
      </c>
    </row>
    <row r="141" spans="1:22" x14ac:dyDescent="0.3">
      <c r="A141" t="s">
        <v>167</v>
      </c>
      <c r="B141" t="s">
        <v>168</v>
      </c>
      <c r="C141" t="s">
        <v>183</v>
      </c>
      <c r="D141" t="s">
        <v>29</v>
      </c>
      <c r="E141">
        <v>18.3</v>
      </c>
      <c r="F141">
        <v>340700</v>
      </c>
      <c r="G141">
        <f t="shared" si="10"/>
        <v>6.1309726739066622E-11</v>
      </c>
      <c r="H141" s="50">
        <f t="shared" si="9"/>
        <v>3034.7894241741674</v>
      </c>
      <c r="I141">
        <f t="shared" si="11"/>
        <v>1.6745589927605478E-6</v>
      </c>
      <c r="J141">
        <v>49.900000000000006</v>
      </c>
      <c r="K141">
        <v>48.2</v>
      </c>
      <c r="L141">
        <v>354</v>
      </c>
      <c r="M141">
        <v>55.19</v>
      </c>
      <c r="N141">
        <v>30.19</v>
      </c>
      <c r="O141" s="7">
        <v>7.3483000000000001</v>
      </c>
      <c r="P141">
        <v>39142</v>
      </c>
      <c r="Q141">
        <v>4</v>
      </c>
      <c r="R141" s="9">
        <v>10.441000000000001</v>
      </c>
      <c r="S141" s="9">
        <v>10.448</v>
      </c>
      <c r="T141" s="9">
        <v>10.417999999999999</v>
      </c>
      <c r="U141" s="9">
        <v>10.444000000000001</v>
      </c>
      <c r="V141" s="9">
        <v>10.52</v>
      </c>
    </row>
    <row r="142" spans="1:22" x14ac:dyDescent="0.3">
      <c r="A142" t="s">
        <v>184</v>
      </c>
      <c r="B142" t="s">
        <v>185</v>
      </c>
      <c r="C142" t="s">
        <v>186</v>
      </c>
      <c r="D142" t="s">
        <v>29</v>
      </c>
      <c r="E142">
        <v>5.65</v>
      </c>
      <c r="F142">
        <v>165300</v>
      </c>
      <c r="G142">
        <f t="shared" si="10"/>
        <v>3.9014497580157289E-11</v>
      </c>
      <c r="H142" s="50">
        <f t="shared" ref="H142:H152" si="12">F142*CVD_BEL</f>
        <v>446.4834180908868</v>
      </c>
      <c r="I142">
        <f t="shared" si="11"/>
        <v>1.5677393611218534E-7</v>
      </c>
      <c r="J142">
        <v>44.7</v>
      </c>
      <c r="K142">
        <v>24.700000000000003</v>
      </c>
      <c r="L142">
        <v>552</v>
      </c>
      <c r="M142">
        <v>51.2</v>
      </c>
      <c r="N142">
        <v>3.22</v>
      </c>
      <c r="O142" s="7">
        <v>22.363</v>
      </c>
      <c r="P142" s="8">
        <v>139250</v>
      </c>
      <c r="Q142">
        <v>4</v>
      </c>
      <c r="R142" s="9">
        <v>19.166</v>
      </c>
      <c r="S142" s="9">
        <v>18.878</v>
      </c>
      <c r="T142" s="9">
        <v>17.991</v>
      </c>
      <c r="U142" s="9">
        <v>18.648</v>
      </c>
      <c r="V142" s="9">
        <v>19.692</v>
      </c>
    </row>
    <row r="143" spans="1:22" x14ac:dyDescent="0.3">
      <c r="A143" t="s">
        <v>184</v>
      </c>
      <c r="B143" t="s">
        <v>185</v>
      </c>
      <c r="C143" t="s">
        <v>187</v>
      </c>
      <c r="D143" t="s">
        <v>29</v>
      </c>
      <c r="E143">
        <v>18.5</v>
      </c>
      <c r="F143">
        <v>2739000</v>
      </c>
      <c r="G143">
        <f t="shared" si="10"/>
        <v>7.7095693683826208E-12</v>
      </c>
      <c r="H143" s="50">
        <f t="shared" si="12"/>
        <v>7398.1735157346575</v>
      </c>
      <c r="I143">
        <f t="shared" si="11"/>
        <v>5.1333058726998722E-7</v>
      </c>
      <c r="J143">
        <v>834</v>
      </c>
      <c r="K143">
        <v>94.800000000000011</v>
      </c>
      <c r="L143">
        <v>548</v>
      </c>
      <c r="M143">
        <v>51.03</v>
      </c>
      <c r="N143">
        <v>4.38</v>
      </c>
      <c r="O143" s="7">
        <v>5.782</v>
      </c>
      <c r="P143" s="8">
        <v>2960600</v>
      </c>
      <c r="Q143">
        <v>39</v>
      </c>
      <c r="R143" s="9">
        <v>21.234000000000002</v>
      </c>
      <c r="S143" s="9">
        <v>20.609000000000002</v>
      </c>
      <c r="T143" s="9">
        <v>17.062000000000001</v>
      </c>
      <c r="U143" s="9">
        <v>20.393000000000001</v>
      </c>
      <c r="V143" s="9">
        <v>21.908000000000001</v>
      </c>
    </row>
    <row r="144" spans="1:22" x14ac:dyDescent="0.3">
      <c r="A144" t="s">
        <v>184</v>
      </c>
      <c r="B144" t="s">
        <v>185</v>
      </c>
      <c r="C144" t="s">
        <v>188</v>
      </c>
      <c r="D144" t="s">
        <v>29</v>
      </c>
      <c r="E144">
        <v>5.64</v>
      </c>
      <c r="F144">
        <v>402600</v>
      </c>
      <c r="G144">
        <f t="shared" si="10"/>
        <v>1.5990268554396419E-11</v>
      </c>
      <c r="H144" s="50">
        <f t="shared" si="12"/>
        <v>1087.4423721923231</v>
      </c>
      <c r="I144">
        <f t="shared" si="11"/>
        <v>1.5649646011906634E-7</v>
      </c>
      <c r="J144">
        <v>271</v>
      </c>
      <c r="K144">
        <v>24.400000000000002</v>
      </c>
      <c r="L144">
        <v>512</v>
      </c>
      <c r="M144">
        <v>50.45</v>
      </c>
      <c r="N144">
        <v>4.38</v>
      </c>
      <c r="O144" s="7">
        <v>20.952000000000002</v>
      </c>
      <c r="P144" s="8">
        <v>685520</v>
      </c>
      <c r="Q144">
        <v>15</v>
      </c>
      <c r="R144" s="9">
        <v>19.553999999999998</v>
      </c>
      <c r="S144" s="9">
        <v>19.315000000000001</v>
      </c>
      <c r="T144" s="9">
        <v>17.062000000000001</v>
      </c>
      <c r="U144" s="9">
        <v>19.352</v>
      </c>
      <c r="V144" s="9">
        <v>20.126999999999999</v>
      </c>
    </row>
    <row r="145" spans="1:22" x14ac:dyDescent="0.3">
      <c r="A145" t="s">
        <v>184</v>
      </c>
      <c r="B145" t="s">
        <v>185</v>
      </c>
      <c r="C145" t="s">
        <v>189</v>
      </c>
      <c r="D145" t="s">
        <v>29</v>
      </c>
      <c r="E145">
        <v>3.0300000000000002</v>
      </c>
      <c r="F145">
        <v>123800</v>
      </c>
      <c r="G145">
        <f t="shared" si="10"/>
        <v>2.7936526575121164E-11</v>
      </c>
      <c r="H145" s="50">
        <f t="shared" si="12"/>
        <v>334.38987997369503</v>
      </c>
      <c r="I145">
        <f t="shared" si="11"/>
        <v>8.4075225915030369E-8</v>
      </c>
      <c r="J145">
        <v>88</v>
      </c>
      <c r="K145">
        <v>13.200000000000001</v>
      </c>
      <c r="L145">
        <v>536</v>
      </c>
      <c r="M145">
        <v>50.96</v>
      </c>
      <c r="N145">
        <v>5.48</v>
      </c>
      <c r="O145" s="7">
        <v>40.646999999999998</v>
      </c>
      <c r="P145" s="8">
        <v>320070</v>
      </c>
      <c r="Q145">
        <v>10</v>
      </c>
      <c r="R145" s="9">
        <v>19.535</v>
      </c>
      <c r="S145" s="9">
        <v>19.266999999999999</v>
      </c>
      <c r="T145" s="9">
        <v>17.991</v>
      </c>
      <c r="U145" s="9">
        <v>18.890999999999998</v>
      </c>
      <c r="V145" s="9">
        <v>20.126999999999999</v>
      </c>
    </row>
    <row r="146" spans="1:22" x14ac:dyDescent="0.3">
      <c r="A146" t="s">
        <v>184</v>
      </c>
      <c r="B146" t="s">
        <v>185</v>
      </c>
      <c r="C146" t="s">
        <v>190</v>
      </c>
      <c r="D146" t="s">
        <v>29</v>
      </c>
      <c r="E146">
        <v>5.95</v>
      </c>
      <c r="F146">
        <v>123800</v>
      </c>
      <c r="G146">
        <f t="shared" si="10"/>
        <v>5.4858855815831982E-11</v>
      </c>
      <c r="H146" s="50">
        <f t="shared" si="12"/>
        <v>334.38987997369503</v>
      </c>
      <c r="I146">
        <f t="shared" si="11"/>
        <v>1.6509821590575269E-7</v>
      </c>
      <c r="J146">
        <v>25</v>
      </c>
      <c r="K146">
        <v>24.8</v>
      </c>
      <c r="L146">
        <v>536</v>
      </c>
      <c r="M146">
        <v>50.94</v>
      </c>
      <c r="N146">
        <v>5.33</v>
      </c>
      <c r="O146" s="7">
        <v>21.646999999999998</v>
      </c>
      <c r="P146">
        <v>86355</v>
      </c>
      <c r="Q146">
        <v>2</v>
      </c>
      <c r="R146" s="9">
        <v>18.707999999999998</v>
      </c>
      <c r="S146" s="9">
        <v>18.646000000000001</v>
      </c>
      <c r="T146" s="9">
        <v>18.234000000000002</v>
      </c>
      <c r="U146" s="9">
        <v>18.478000000000002</v>
      </c>
      <c r="V146" s="9">
        <v>18.721</v>
      </c>
    </row>
    <row r="147" spans="1:22" x14ac:dyDescent="0.3">
      <c r="A147" t="s">
        <v>184</v>
      </c>
      <c r="B147" t="s">
        <v>185</v>
      </c>
      <c r="C147" t="s">
        <v>191</v>
      </c>
      <c r="D147" t="s">
        <v>29</v>
      </c>
      <c r="E147">
        <v>6.58</v>
      </c>
      <c r="F147">
        <v>405100</v>
      </c>
      <c r="G147">
        <f t="shared" si="10"/>
        <v>1.8540185485065414E-11</v>
      </c>
      <c r="H147" s="50">
        <f t="shared" si="12"/>
        <v>1094.1949949704672</v>
      </c>
      <c r="I147">
        <f t="shared" si="11"/>
        <v>1.8257920347224411E-7</v>
      </c>
      <c r="J147">
        <v>169</v>
      </c>
      <c r="K147">
        <v>31.1</v>
      </c>
      <c r="L147">
        <v>563</v>
      </c>
      <c r="M147">
        <v>51.08</v>
      </c>
      <c r="N147">
        <v>3.76</v>
      </c>
      <c r="O147" s="7">
        <v>18.081</v>
      </c>
      <c r="P147" s="8">
        <v>600000</v>
      </c>
      <c r="Q147">
        <v>15</v>
      </c>
      <c r="R147" s="9">
        <v>20.068000000000001</v>
      </c>
      <c r="S147" s="9">
        <v>19.952000000000002</v>
      </c>
      <c r="T147" s="9">
        <v>18.332000000000001</v>
      </c>
      <c r="U147" s="9">
        <v>19.498000000000001</v>
      </c>
      <c r="V147" s="9">
        <v>20.32</v>
      </c>
    </row>
    <row r="148" spans="1:22" x14ac:dyDescent="0.3">
      <c r="A148" t="s">
        <v>184</v>
      </c>
      <c r="B148" t="s">
        <v>185</v>
      </c>
      <c r="C148" t="s">
        <v>192</v>
      </c>
      <c r="D148" t="s">
        <v>29</v>
      </c>
      <c r="E148">
        <v>3</v>
      </c>
      <c r="F148">
        <v>144800</v>
      </c>
      <c r="G148">
        <f t="shared" si="10"/>
        <v>2.3648473756906076E-11</v>
      </c>
      <c r="H148" s="50">
        <f t="shared" si="12"/>
        <v>391.11191131010531</v>
      </c>
      <c r="I148">
        <f t="shared" si="11"/>
        <v>8.3242797935673613E-8</v>
      </c>
      <c r="J148">
        <v>112</v>
      </c>
      <c r="K148">
        <v>13.700000000000001</v>
      </c>
      <c r="L148">
        <v>552</v>
      </c>
      <c r="M148">
        <v>50.84</v>
      </c>
      <c r="N148">
        <v>3.28</v>
      </c>
      <c r="O148" s="7">
        <v>40.396000000000001</v>
      </c>
      <c r="P148" s="8">
        <v>629260</v>
      </c>
      <c r="Q148">
        <v>10</v>
      </c>
      <c r="R148" s="9">
        <v>23.852</v>
      </c>
      <c r="S148" s="9">
        <v>23.338999999999999</v>
      </c>
      <c r="T148" s="9">
        <v>20.465</v>
      </c>
      <c r="U148" s="9">
        <v>22.914000000000001</v>
      </c>
      <c r="V148" s="9">
        <v>24.202000000000002</v>
      </c>
    </row>
    <row r="149" spans="1:22" x14ac:dyDescent="0.3">
      <c r="A149" t="s">
        <v>184</v>
      </c>
      <c r="B149" t="s">
        <v>185</v>
      </c>
      <c r="C149" t="s">
        <v>193</v>
      </c>
      <c r="D149" t="s">
        <v>29</v>
      </c>
      <c r="E149">
        <v>5.59</v>
      </c>
      <c r="F149">
        <v>165800</v>
      </c>
      <c r="G149">
        <f t="shared" si="10"/>
        <v>3.8483778468033773E-11</v>
      </c>
      <c r="H149" s="50">
        <f t="shared" si="12"/>
        <v>447.8339426465156</v>
      </c>
      <c r="I149">
        <f t="shared" si="11"/>
        <v>1.5510908015347182E-7</v>
      </c>
      <c r="J149">
        <v>47.300000000000004</v>
      </c>
      <c r="K149">
        <v>24.1</v>
      </c>
      <c r="L149">
        <v>548</v>
      </c>
      <c r="M149">
        <v>50.89</v>
      </c>
      <c r="N149">
        <v>4.71</v>
      </c>
      <c r="O149" s="7">
        <v>22.757999999999999</v>
      </c>
      <c r="P149" s="8">
        <v>188410</v>
      </c>
      <c r="Q149">
        <v>4</v>
      </c>
      <c r="R149" s="9">
        <v>20.213999999999999</v>
      </c>
      <c r="S149" s="9">
        <v>20.398</v>
      </c>
      <c r="T149" s="9">
        <v>19.739999999999998</v>
      </c>
      <c r="U149" s="9">
        <v>20.706</v>
      </c>
      <c r="V149" s="9">
        <v>21.332000000000001</v>
      </c>
    </row>
    <row r="150" spans="1:22" x14ac:dyDescent="0.3">
      <c r="A150" t="s">
        <v>184</v>
      </c>
      <c r="B150" t="s">
        <v>185</v>
      </c>
      <c r="C150" t="s">
        <v>194</v>
      </c>
      <c r="D150" t="s">
        <v>29</v>
      </c>
      <c r="E150">
        <v>10.100000000000001</v>
      </c>
      <c r="F150">
        <v>626800</v>
      </c>
      <c r="G150">
        <f t="shared" si="10"/>
        <v>1.839258663050415E-11</v>
      </c>
      <c r="H150" s="50">
        <f t="shared" si="12"/>
        <v>1693.0175829362845</v>
      </c>
      <c r="I150">
        <f t="shared" si="11"/>
        <v>2.8025075305010122E-7</v>
      </c>
      <c r="J150">
        <v>205</v>
      </c>
      <c r="K150">
        <v>43.800000000000004</v>
      </c>
      <c r="L150">
        <v>515</v>
      </c>
      <c r="M150">
        <v>50.63</v>
      </c>
      <c r="N150">
        <v>5.52</v>
      </c>
      <c r="O150" s="7">
        <v>11.756</v>
      </c>
      <c r="P150" s="8">
        <v>621480</v>
      </c>
      <c r="Q150">
        <v>12</v>
      </c>
      <c r="R150" s="9">
        <v>19.259</v>
      </c>
      <c r="S150" s="9">
        <v>18.7</v>
      </c>
      <c r="T150" s="9">
        <v>17.013000000000002</v>
      </c>
      <c r="U150" s="9">
        <v>17.991</v>
      </c>
      <c r="V150" s="9">
        <v>19.739999999999998</v>
      </c>
    </row>
    <row r="151" spans="1:22" x14ac:dyDescent="0.3">
      <c r="A151" t="s">
        <v>184</v>
      </c>
      <c r="B151" t="s">
        <v>185</v>
      </c>
      <c r="C151" t="s">
        <v>195</v>
      </c>
      <c r="D151" t="s">
        <v>29</v>
      </c>
      <c r="E151">
        <v>6.1000000000000005</v>
      </c>
      <c r="F151">
        <v>231900</v>
      </c>
      <c r="G151">
        <f t="shared" si="10"/>
        <v>3.0024757654161276E-11</v>
      </c>
      <c r="H151" s="50">
        <f t="shared" si="12"/>
        <v>626.37328890064521</v>
      </c>
      <c r="I151">
        <f t="shared" si="11"/>
        <v>1.6926035580253636E-7</v>
      </c>
      <c r="J151">
        <v>86.5</v>
      </c>
      <c r="K151">
        <v>24.900000000000002</v>
      </c>
      <c r="L151">
        <v>519</v>
      </c>
      <c r="M151">
        <v>50.45</v>
      </c>
      <c r="N151">
        <v>3.88</v>
      </c>
      <c r="O151" s="7">
        <v>20.82</v>
      </c>
      <c r="P151" s="8">
        <v>207060</v>
      </c>
      <c r="Q151">
        <v>5</v>
      </c>
      <c r="R151" s="9">
        <v>20.405999999999999</v>
      </c>
      <c r="S151" s="9">
        <v>20.335000000000001</v>
      </c>
      <c r="T151" s="9">
        <v>18.234000000000002</v>
      </c>
      <c r="U151" s="9">
        <v>20.271999999999998</v>
      </c>
      <c r="V151" s="9">
        <v>20.417000000000002</v>
      </c>
    </row>
    <row r="152" spans="1:22" x14ac:dyDescent="0.3">
      <c r="A152" t="s">
        <v>184</v>
      </c>
      <c r="B152" t="s">
        <v>185</v>
      </c>
      <c r="C152" t="s">
        <v>196</v>
      </c>
      <c r="D152" t="s">
        <v>29</v>
      </c>
      <c r="E152">
        <v>6.59</v>
      </c>
      <c r="F152">
        <v>149600</v>
      </c>
      <c r="G152">
        <f t="shared" si="10"/>
        <v>5.0281039237967905E-11</v>
      </c>
      <c r="H152" s="50">
        <f t="shared" si="12"/>
        <v>404.07694704414195</v>
      </c>
      <c r="I152">
        <f t="shared" si="11"/>
        <v>1.8285667946536303E-7</v>
      </c>
      <c r="J152">
        <v>33.6</v>
      </c>
      <c r="K152">
        <v>25.8</v>
      </c>
      <c r="L152">
        <v>512</v>
      </c>
      <c r="M152">
        <v>50.47</v>
      </c>
      <c r="N152">
        <v>4.8600000000000003</v>
      </c>
      <c r="O152" s="7">
        <v>19.84</v>
      </c>
      <c r="P152" s="8">
        <v>118930</v>
      </c>
      <c r="Q152">
        <v>4</v>
      </c>
      <c r="R152" s="9">
        <v>16.962</v>
      </c>
      <c r="S152" s="9">
        <v>16.95</v>
      </c>
      <c r="T152" s="9">
        <v>16.423999999999999</v>
      </c>
      <c r="U152" s="9">
        <v>16.866</v>
      </c>
      <c r="V152" s="9">
        <v>18.137</v>
      </c>
    </row>
    <row r="153" spans="1:22" x14ac:dyDescent="0.3">
      <c r="A153" t="s">
        <v>197</v>
      </c>
      <c r="B153" t="s">
        <v>198</v>
      </c>
      <c r="C153" t="s">
        <v>199</v>
      </c>
      <c r="D153" t="s">
        <v>69</v>
      </c>
      <c r="E153">
        <v>11.4</v>
      </c>
      <c r="F153">
        <v>665100</v>
      </c>
      <c r="G153">
        <f t="shared" si="10"/>
        <v>1.9564480829950384E-11</v>
      </c>
      <c r="H153" s="50">
        <f>F153*CVD_BEN</f>
        <v>926.90091678774547</v>
      </c>
      <c r="I153">
        <f t="shared" si="11"/>
        <v>1.6320901695981556E-7</v>
      </c>
      <c r="J153">
        <v>159</v>
      </c>
      <c r="K153">
        <v>52.7</v>
      </c>
      <c r="L153">
        <v>578</v>
      </c>
      <c r="M153">
        <v>6.38</v>
      </c>
      <c r="N153">
        <v>2.35</v>
      </c>
      <c r="O153" s="7">
        <v>10.968</v>
      </c>
      <c r="P153" s="8">
        <v>939040</v>
      </c>
      <c r="Q153">
        <v>6</v>
      </c>
      <c r="R153" s="9">
        <v>17.146999999999998</v>
      </c>
      <c r="S153" s="9">
        <v>16.812000000000001</v>
      </c>
      <c r="T153" s="9">
        <v>8.9788999999999994</v>
      </c>
      <c r="U153" s="9">
        <v>16.645</v>
      </c>
      <c r="V153" s="9">
        <v>17.991</v>
      </c>
    </row>
    <row r="154" spans="1:22" x14ac:dyDescent="0.3">
      <c r="A154" t="s">
        <v>197</v>
      </c>
      <c r="B154" t="s">
        <v>198</v>
      </c>
      <c r="C154" t="s">
        <v>200</v>
      </c>
      <c r="D154" t="s">
        <v>69</v>
      </c>
      <c r="E154">
        <v>11.700000000000001</v>
      </c>
      <c r="F154">
        <v>139200</v>
      </c>
      <c r="G154">
        <f t="shared" si="10"/>
        <v>9.5939411637931042E-11</v>
      </c>
      <c r="H154" s="50">
        <f>F154*CVD_BEN</f>
        <v>193.99279449233825</v>
      </c>
      <c r="I154">
        <f t="shared" si="11"/>
        <v>1.67503991090337E-7</v>
      </c>
      <c r="J154">
        <v>19.400000000000002</v>
      </c>
      <c r="K154">
        <v>31.6</v>
      </c>
      <c r="L154">
        <v>347</v>
      </c>
      <c r="M154">
        <v>9.35</v>
      </c>
      <c r="N154">
        <v>2.61</v>
      </c>
      <c r="O154" s="7">
        <v>10.968</v>
      </c>
      <c r="P154">
        <v>73570</v>
      </c>
      <c r="Q154">
        <v>2</v>
      </c>
      <c r="R154" s="9">
        <v>21.004999999999999</v>
      </c>
      <c r="S154" s="9">
        <v>21.06</v>
      </c>
      <c r="T154" s="9">
        <v>20.995000000000001</v>
      </c>
      <c r="U154" s="9">
        <v>21.26</v>
      </c>
      <c r="V154" s="9">
        <v>21.524000000000001</v>
      </c>
    </row>
    <row r="155" spans="1:22" x14ac:dyDescent="0.3">
      <c r="A155" t="s">
        <v>197</v>
      </c>
      <c r="B155" t="s">
        <v>198</v>
      </c>
      <c r="C155" t="s">
        <v>201</v>
      </c>
      <c r="D155" t="s">
        <v>69</v>
      </c>
      <c r="E155">
        <v>8.09</v>
      </c>
      <c r="F155">
        <v>213900</v>
      </c>
      <c r="G155">
        <f t="shared" si="10"/>
        <v>4.3170607620383359E-11</v>
      </c>
      <c r="H155" s="50">
        <f>F155*CVD_BEN</f>
        <v>298.09668636430422</v>
      </c>
      <c r="I155">
        <f t="shared" si="11"/>
        <v>1.1582113571972874E-7</v>
      </c>
      <c r="J155">
        <v>35.800000000000004</v>
      </c>
      <c r="K155">
        <v>35.800000000000004</v>
      </c>
      <c r="L155">
        <v>578</v>
      </c>
      <c r="M155">
        <v>6.49</v>
      </c>
      <c r="N155">
        <v>2.62</v>
      </c>
      <c r="O155" s="7">
        <v>16.177</v>
      </c>
      <c r="P155" s="8">
        <v>561790</v>
      </c>
      <c r="Q155">
        <v>4</v>
      </c>
      <c r="R155" s="9">
        <v>17.745999999999999</v>
      </c>
      <c r="S155" s="9">
        <v>17.655999999999999</v>
      </c>
      <c r="T155" s="9">
        <v>16.866</v>
      </c>
      <c r="U155" s="9">
        <v>17.478000000000002</v>
      </c>
      <c r="V155" s="9">
        <v>17.844000000000001</v>
      </c>
    </row>
    <row r="156" spans="1:22" x14ac:dyDescent="0.3">
      <c r="A156" t="s">
        <v>202</v>
      </c>
      <c r="B156" t="s">
        <v>203</v>
      </c>
      <c r="C156" t="s">
        <v>204</v>
      </c>
      <c r="D156" t="s">
        <v>77</v>
      </c>
      <c r="E156">
        <v>4.66</v>
      </c>
      <c r="F156">
        <v>516700</v>
      </c>
      <c r="G156">
        <f t="shared" si="10"/>
        <v>1.0294325101606347E-11</v>
      </c>
      <c r="H156" s="50">
        <f t="shared" ref="H156:H162" si="13">F156*CVD_BOL</f>
        <v>784.94212411951412</v>
      </c>
      <c r="I156">
        <f t="shared" si="11"/>
        <v>7.2724044704685484E-8</v>
      </c>
      <c r="J156">
        <v>230</v>
      </c>
      <c r="K156">
        <v>34</v>
      </c>
      <c r="L156">
        <v>642</v>
      </c>
      <c r="M156">
        <v>-17.39</v>
      </c>
      <c r="N156">
        <v>-66.17</v>
      </c>
      <c r="O156" s="7">
        <v>18.872</v>
      </c>
      <c r="P156" s="8">
        <v>613220</v>
      </c>
      <c r="Q156">
        <v>10</v>
      </c>
      <c r="R156" s="9">
        <v>7.9162999999999997</v>
      </c>
      <c r="S156" s="9">
        <v>7.7534000000000001</v>
      </c>
      <c r="T156" s="9">
        <v>6.7281000000000004</v>
      </c>
      <c r="U156" s="9">
        <v>7.4930000000000003</v>
      </c>
      <c r="V156" s="9">
        <v>8.3041</v>
      </c>
    </row>
    <row r="157" spans="1:22" x14ac:dyDescent="0.3">
      <c r="A157" t="s">
        <v>202</v>
      </c>
      <c r="B157" t="s">
        <v>203</v>
      </c>
      <c r="C157" t="s">
        <v>205</v>
      </c>
      <c r="D157" t="s">
        <v>77</v>
      </c>
      <c r="E157">
        <v>10.200000000000001</v>
      </c>
      <c r="F157">
        <v>1394000</v>
      </c>
      <c r="G157">
        <f t="shared" si="10"/>
        <v>8.351948780487804E-12</v>
      </c>
      <c r="H157" s="50">
        <f t="shared" si="13"/>
        <v>2117.6878672781163</v>
      </c>
      <c r="I157">
        <f t="shared" si="11"/>
        <v>1.5918138540510552E-7</v>
      </c>
      <c r="J157">
        <v>242</v>
      </c>
      <c r="K157">
        <v>89.600000000000009</v>
      </c>
      <c r="L157">
        <v>561</v>
      </c>
      <c r="M157">
        <v>-16.510000000000002</v>
      </c>
      <c r="N157">
        <v>-68.16</v>
      </c>
      <c r="O157" s="7">
        <v>6.2587000000000002</v>
      </c>
      <c r="P157" s="8">
        <v>221260</v>
      </c>
      <c r="Q157">
        <v>6</v>
      </c>
      <c r="R157" s="9">
        <v>6.8768000000000002</v>
      </c>
      <c r="S157" s="9">
        <v>6.8453999999999997</v>
      </c>
      <c r="T157" s="9">
        <v>6.1961000000000004</v>
      </c>
      <c r="U157" s="9">
        <v>6.6219999999999999</v>
      </c>
      <c r="V157" s="9">
        <v>7.3091999999999997</v>
      </c>
    </row>
    <row r="158" spans="1:22" x14ac:dyDescent="0.3">
      <c r="A158" t="s">
        <v>202</v>
      </c>
      <c r="B158" t="s">
        <v>203</v>
      </c>
      <c r="C158" t="s">
        <v>206</v>
      </c>
      <c r="D158" t="s">
        <v>77</v>
      </c>
      <c r="E158">
        <v>5.64</v>
      </c>
      <c r="F158">
        <v>201200</v>
      </c>
      <c r="G158">
        <f t="shared" si="10"/>
        <v>3.1996432007952283E-11</v>
      </c>
      <c r="H158" s="50">
        <f t="shared" si="13"/>
        <v>305.65193608060042</v>
      </c>
      <c r="I158">
        <f t="shared" si="11"/>
        <v>8.8017942518117179E-8</v>
      </c>
      <c r="J158">
        <v>41.5</v>
      </c>
      <c r="K158">
        <v>31.200000000000003</v>
      </c>
      <c r="L158">
        <v>629</v>
      </c>
      <c r="M158">
        <v>-17.97</v>
      </c>
      <c r="N158">
        <v>-67.12</v>
      </c>
      <c r="O158" s="7">
        <v>20.137</v>
      </c>
      <c r="P158">
        <v>12137</v>
      </c>
      <c r="Q158">
        <v>3</v>
      </c>
      <c r="R158" s="9">
        <v>9.6676000000000002</v>
      </c>
      <c r="S158" s="9">
        <v>9.5587999999999997</v>
      </c>
      <c r="T158" s="9">
        <v>8.8236000000000008</v>
      </c>
      <c r="U158" s="9">
        <v>9.5980000000000008</v>
      </c>
      <c r="V158" s="9">
        <v>9.7009000000000007</v>
      </c>
    </row>
    <row r="159" spans="1:22" x14ac:dyDescent="0.3">
      <c r="A159" t="s">
        <v>202</v>
      </c>
      <c r="B159" t="s">
        <v>203</v>
      </c>
      <c r="C159" t="s">
        <v>207</v>
      </c>
      <c r="D159" t="s">
        <v>77</v>
      </c>
      <c r="E159">
        <v>3.66</v>
      </c>
      <c r="F159">
        <v>133000</v>
      </c>
      <c r="G159">
        <f t="shared" si="10"/>
        <v>3.1410863007518799E-11</v>
      </c>
      <c r="H159" s="50">
        <f t="shared" si="13"/>
        <v>202.04625993399532</v>
      </c>
      <c r="I159">
        <f t="shared" si="11"/>
        <v>5.7118026527714348E-8</v>
      </c>
      <c r="J159">
        <v>30.3</v>
      </c>
      <c r="K159">
        <v>24.1</v>
      </c>
      <c r="L159">
        <v>794</v>
      </c>
      <c r="M159">
        <v>-19.579999999999998</v>
      </c>
      <c r="N159">
        <v>-65.760000000000005</v>
      </c>
      <c r="O159" s="7">
        <v>32.884</v>
      </c>
      <c r="P159">
        <v>14741</v>
      </c>
      <c r="Q159">
        <v>3</v>
      </c>
      <c r="R159" s="9">
        <v>8.2520000000000007</v>
      </c>
      <c r="S159" s="9">
        <v>8.2547999999999995</v>
      </c>
      <c r="T159" s="9">
        <v>8.2520000000000007</v>
      </c>
      <c r="U159" s="9">
        <v>8.2520000000000007</v>
      </c>
      <c r="V159" s="9">
        <v>8.4082000000000008</v>
      </c>
    </row>
    <row r="160" spans="1:22" x14ac:dyDescent="0.3">
      <c r="A160" t="s">
        <v>202</v>
      </c>
      <c r="B160" t="s">
        <v>203</v>
      </c>
      <c r="C160" t="s">
        <v>208</v>
      </c>
      <c r="D160" t="s">
        <v>77</v>
      </c>
      <c r="E160">
        <v>21.400000000000002</v>
      </c>
      <c r="F160">
        <v>1061000</v>
      </c>
      <c r="G160">
        <f t="shared" si="10"/>
        <v>2.3022305560791708E-11</v>
      </c>
      <c r="H160" s="50">
        <f t="shared" si="13"/>
        <v>1611.8126450373611</v>
      </c>
      <c r="I160">
        <f t="shared" si="11"/>
        <v>3.3396878898718224E-7</v>
      </c>
      <c r="J160">
        <v>254</v>
      </c>
      <c r="K160">
        <v>66.600000000000009</v>
      </c>
      <c r="L160">
        <v>252</v>
      </c>
      <c r="M160">
        <v>-17.8</v>
      </c>
      <c r="N160">
        <v>-63.17</v>
      </c>
      <c r="O160" s="7">
        <v>3.7887</v>
      </c>
      <c r="P160" s="8">
        <v>239760</v>
      </c>
      <c r="Q160">
        <v>7</v>
      </c>
      <c r="R160" s="9">
        <v>9.9726999999999997</v>
      </c>
      <c r="S160" s="9">
        <v>9.9429999999999996</v>
      </c>
      <c r="T160" s="9">
        <v>9.5465999999999998</v>
      </c>
      <c r="U160" s="9">
        <v>10.111000000000001</v>
      </c>
      <c r="V160" s="9">
        <v>10.826000000000001</v>
      </c>
    </row>
    <row r="161" spans="1:22" x14ac:dyDescent="0.3">
      <c r="A161" t="s">
        <v>202</v>
      </c>
      <c r="B161" t="s">
        <v>203</v>
      </c>
      <c r="C161" t="s">
        <v>209</v>
      </c>
      <c r="D161" t="s">
        <v>77</v>
      </c>
      <c r="E161">
        <v>3.93</v>
      </c>
      <c r="F161">
        <v>193900</v>
      </c>
      <c r="G161">
        <f t="shared" si="10"/>
        <v>2.3134768901495615E-11</v>
      </c>
      <c r="H161" s="50">
        <f t="shared" si="13"/>
        <v>294.56217895640373</v>
      </c>
      <c r="I161">
        <f t="shared" si="11"/>
        <v>6.1331651435496551E-8</v>
      </c>
      <c r="J161">
        <v>69.3</v>
      </c>
      <c r="K161">
        <v>23.3</v>
      </c>
      <c r="L161">
        <v>610</v>
      </c>
      <c r="M161">
        <v>-19.03</v>
      </c>
      <c r="N161">
        <v>-65.260000000000005</v>
      </c>
      <c r="O161" s="7">
        <v>26.187999999999999</v>
      </c>
      <c r="P161">
        <v>34519</v>
      </c>
      <c r="Q161">
        <v>4</v>
      </c>
      <c r="R161" s="9">
        <v>7.7579000000000002</v>
      </c>
      <c r="S161" s="9">
        <v>7.6939000000000002</v>
      </c>
      <c r="T161" s="9">
        <v>6.9927999999999999</v>
      </c>
      <c r="U161" s="9">
        <v>7.4927999999999999</v>
      </c>
      <c r="V161" s="9">
        <v>7.7817999999999996</v>
      </c>
    </row>
    <row r="162" spans="1:22" x14ac:dyDescent="0.3">
      <c r="A162" t="s">
        <v>202</v>
      </c>
      <c r="B162" t="s">
        <v>203</v>
      </c>
      <c r="C162" t="s">
        <v>210</v>
      </c>
      <c r="D162" t="s">
        <v>77</v>
      </c>
      <c r="E162">
        <v>6.86</v>
      </c>
      <c r="F162">
        <v>135800</v>
      </c>
      <c r="G162">
        <f t="shared" si="10"/>
        <v>5.7660017525773201E-11</v>
      </c>
      <c r="H162" s="50">
        <f t="shared" si="13"/>
        <v>206.29986540628997</v>
      </c>
      <c r="I162">
        <f t="shared" si="11"/>
        <v>1.0705728469402199E-7</v>
      </c>
      <c r="J162">
        <v>26.700000000000003</v>
      </c>
      <c r="K162">
        <v>26.3</v>
      </c>
      <c r="L162">
        <v>441</v>
      </c>
      <c r="M162">
        <v>-21.54</v>
      </c>
      <c r="N162">
        <v>-64.73</v>
      </c>
      <c r="O162" s="7">
        <v>16.77</v>
      </c>
      <c r="P162">
        <v>30684</v>
      </c>
      <c r="Q162">
        <v>2</v>
      </c>
      <c r="R162" s="9">
        <v>8.5599000000000007</v>
      </c>
      <c r="S162" s="9">
        <v>8.5385000000000009</v>
      </c>
      <c r="T162" s="9">
        <v>8.3560999999999996</v>
      </c>
      <c r="U162" s="9">
        <v>8.4601000000000006</v>
      </c>
      <c r="V162" s="9">
        <v>8.5640999999999998</v>
      </c>
    </row>
    <row r="163" spans="1:22" x14ac:dyDescent="0.3">
      <c r="A163" t="s">
        <v>211</v>
      </c>
      <c r="B163" t="s">
        <v>212</v>
      </c>
      <c r="C163" t="s">
        <v>213</v>
      </c>
      <c r="D163" t="s">
        <v>29</v>
      </c>
      <c r="E163">
        <v>14</v>
      </c>
      <c r="F163">
        <v>153900</v>
      </c>
      <c r="G163">
        <f t="shared" si="10"/>
        <v>1.0383406107862247E-10</v>
      </c>
      <c r="H163" s="50">
        <f>F163*CVD_BIH</f>
        <v>862.75437472637009</v>
      </c>
      <c r="I163">
        <f t="shared" si="11"/>
        <v>8.0624961397067994E-7</v>
      </c>
      <c r="J163">
        <v>34.4</v>
      </c>
      <c r="K163">
        <v>26.200000000000003</v>
      </c>
      <c r="L163">
        <v>232</v>
      </c>
      <c r="M163">
        <v>44.79</v>
      </c>
      <c r="N163">
        <v>17.21</v>
      </c>
      <c r="O163" s="7">
        <v>8.8291000000000004</v>
      </c>
      <c r="P163">
        <v>23645</v>
      </c>
      <c r="Q163">
        <v>4</v>
      </c>
      <c r="R163" s="9">
        <v>13.855</v>
      </c>
      <c r="S163" s="9">
        <v>13.897</v>
      </c>
      <c r="T163" s="9">
        <v>13.6</v>
      </c>
      <c r="U163" s="9">
        <v>14.023</v>
      </c>
      <c r="V163" s="9">
        <v>14.545999999999999</v>
      </c>
    </row>
    <row r="164" spans="1:22" x14ac:dyDescent="0.3">
      <c r="A164" t="s">
        <v>211</v>
      </c>
      <c r="B164" t="s">
        <v>212</v>
      </c>
      <c r="C164" t="s">
        <v>214</v>
      </c>
      <c r="D164" t="s">
        <v>29</v>
      </c>
      <c r="E164">
        <v>28</v>
      </c>
      <c r="F164">
        <v>403900</v>
      </c>
      <c r="G164">
        <f t="shared" si="10"/>
        <v>7.9128804159445406E-11</v>
      </c>
      <c r="H164" s="50">
        <f>F164*CVD_BIH</f>
        <v>2264.2397137880498</v>
      </c>
      <c r="I164">
        <f t="shared" si="11"/>
        <v>1.6124992279413595E-6</v>
      </c>
      <c r="J164">
        <v>56.400000000000006</v>
      </c>
      <c r="K164">
        <v>53.800000000000004</v>
      </c>
      <c r="L164">
        <v>233</v>
      </c>
      <c r="M164">
        <v>43.84</v>
      </c>
      <c r="N164">
        <v>18.36</v>
      </c>
      <c r="O164" s="7">
        <v>4.3257000000000003</v>
      </c>
      <c r="P164">
        <v>30930</v>
      </c>
      <c r="Q164">
        <v>4</v>
      </c>
      <c r="R164" s="9">
        <v>11.308999999999999</v>
      </c>
      <c r="S164" s="9">
        <v>11.324999999999999</v>
      </c>
      <c r="T164" s="9">
        <v>10.673999999999999</v>
      </c>
      <c r="U164" s="9">
        <v>11.182</v>
      </c>
      <c r="V164" s="9">
        <v>11.638999999999999</v>
      </c>
    </row>
    <row r="165" spans="1:22" x14ac:dyDescent="0.3">
      <c r="A165" t="s">
        <v>215</v>
      </c>
      <c r="B165" t="s">
        <v>216</v>
      </c>
      <c r="C165" t="s">
        <v>217</v>
      </c>
      <c r="D165" t="s">
        <v>69</v>
      </c>
      <c r="E165">
        <v>4.37</v>
      </c>
      <c r="F165">
        <v>101700</v>
      </c>
      <c r="G165">
        <f t="shared" si="10"/>
        <v>4.9046826057030489E-11</v>
      </c>
      <c r="H165" s="50">
        <f>F165*CVD_BWA</f>
        <v>124.84069520287002</v>
      </c>
      <c r="I165">
        <f t="shared" si="11"/>
        <v>5.5107358762085343E-8</v>
      </c>
      <c r="J165">
        <v>20.900000000000002</v>
      </c>
      <c r="K165">
        <v>22.3</v>
      </c>
      <c r="L165">
        <v>632</v>
      </c>
      <c r="M165">
        <v>-21.17</v>
      </c>
      <c r="N165">
        <v>27.51</v>
      </c>
      <c r="O165" s="7">
        <v>28.382000000000001</v>
      </c>
      <c r="P165">
        <v>5274.9</v>
      </c>
      <c r="Q165">
        <v>2</v>
      </c>
      <c r="R165" s="9">
        <v>6.0345000000000004</v>
      </c>
      <c r="S165" s="9">
        <v>5.9989999999999997</v>
      </c>
      <c r="T165" s="9">
        <v>5.8213999999999997</v>
      </c>
      <c r="U165" s="9">
        <v>5.9553000000000003</v>
      </c>
      <c r="V165" s="9">
        <v>6.0891999999999999</v>
      </c>
    </row>
    <row r="166" spans="1:22" x14ac:dyDescent="0.3">
      <c r="A166" t="s">
        <v>215</v>
      </c>
      <c r="B166" t="s">
        <v>216</v>
      </c>
      <c r="C166" t="s">
        <v>218</v>
      </c>
      <c r="D166" t="s">
        <v>69</v>
      </c>
      <c r="E166">
        <v>11</v>
      </c>
      <c r="F166">
        <v>282200</v>
      </c>
      <c r="G166">
        <f t="shared" si="10"/>
        <v>4.4492427356484754E-11</v>
      </c>
      <c r="H166" s="50">
        <f>F166*CVD_BWA</f>
        <v>346.41144725909459</v>
      </c>
      <c r="I166">
        <f t="shared" si="11"/>
        <v>1.3871417537367013E-7</v>
      </c>
      <c r="J166">
        <v>50.1</v>
      </c>
      <c r="K166">
        <v>39.900000000000006</v>
      </c>
      <c r="L166">
        <v>436</v>
      </c>
      <c r="M166">
        <v>-24.66</v>
      </c>
      <c r="N166">
        <v>25.92</v>
      </c>
      <c r="O166" s="7">
        <v>10.949</v>
      </c>
      <c r="P166">
        <v>27876</v>
      </c>
      <c r="Q166">
        <v>2</v>
      </c>
      <c r="R166" s="9">
        <v>7.8788</v>
      </c>
      <c r="S166" s="9">
        <v>7.8548999999999998</v>
      </c>
      <c r="T166" s="9">
        <v>7.7294</v>
      </c>
      <c r="U166" s="9">
        <v>7.8079999999999998</v>
      </c>
      <c r="V166" s="9">
        <v>7.8864999999999998</v>
      </c>
    </row>
    <row r="167" spans="1:22" x14ac:dyDescent="0.3">
      <c r="A167" t="s">
        <v>219</v>
      </c>
      <c r="B167" t="s">
        <v>220</v>
      </c>
      <c r="C167" t="s">
        <v>221</v>
      </c>
      <c r="D167" t="s">
        <v>77</v>
      </c>
      <c r="E167">
        <v>4.74</v>
      </c>
      <c r="F167">
        <v>105600</v>
      </c>
      <c r="G167">
        <f t="shared" si="10"/>
        <v>5.1234776704545456E-11</v>
      </c>
      <c r="H167" s="50">
        <f t="shared" ref="H167:H198" si="14">F167*CVD_BRA</f>
        <v>179.84196970600055</v>
      </c>
      <c r="I167">
        <f t="shared" si="11"/>
        <v>8.2927468439933099E-8</v>
      </c>
      <c r="J167">
        <v>46.300000000000004</v>
      </c>
      <c r="K167">
        <v>15.5</v>
      </c>
      <c r="L167">
        <v>393</v>
      </c>
      <c r="M167">
        <v>-15.75</v>
      </c>
      <c r="N167">
        <v>-48.28</v>
      </c>
      <c r="O167" s="7">
        <v>25.338000000000001</v>
      </c>
      <c r="P167" s="8">
        <v>155090</v>
      </c>
      <c r="Q167">
        <v>3</v>
      </c>
      <c r="R167" s="9">
        <v>6.1944999999999997</v>
      </c>
      <c r="S167" s="9">
        <v>6.1871</v>
      </c>
      <c r="T167" s="9">
        <v>6.1426999999999996</v>
      </c>
      <c r="U167" s="9">
        <v>6.1961000000000004</v>
      </c>
      <c r="V167" s="9">
        <v>6.5689000000000002</v>
      </c>
    </row>
    <row r="168" spans="1:22" x14ac:dyDescent="0.3">
      <c r="A168" t="s">
        <v>219</v>
      </c>
      <c r="B168" t="s">
        <v>220</v>
      </c>
      <c r="C168" t="s">
        <v>222</v>
      </c>
      <c r="D168" t="s">
        <v>77</v>
      </c>
      <c r="E168">
        <v>4.43</v>
      </c>
      <c r="F168">
        <v>112400</v>
      </c>
      <c r="G168">
        <f t="shared" si="10"/>
        <v>4.4987083540925263E-11</v>
      </c>
      <c r="H168" s="50">
        <f t="shared" si="14"/>
        <v>191.42270260373542</v>
      </c>
      <c r="I168">
        <f t="shared" si="11"/>
        <v>7.7503942022975416E-8</v>
      </c>
      <c r="J168">
        <v>23.200000000000003</v>
      </c>
      <c r="K168">
        <v>23.3</v>
      </c>
      <c r="L168">
        <v>635</v>
      </c>
      <c r="M168">
        <v>-12.14</v>
      </c>
      <c r="N168">
        <v>-38.42</v>
      </c>
      <c r="O168" s="7">
        <v>27.215</v>
      </c>
      <c r="P168">
        <v>71385</v>
      </c>
      <c r="Q168">
        <v>2</v>
      </c>
      <c r="R168" s="9">
        <v>3.1998000000000002</v>
      </c>
      <c r="S168" s="9">
        <v>3.2227000000000001</v>
      </c>
      <c r="T168" s="9">
        <v>3.1855000000000002</v>
      </c>
      <c r="U168" s="9">
        <v>3.2980999999999998</v>
      </c>
      <c r="V168" s="9">
        <v>3.4108000000000001</v>
      </c>
    </row>
    <row r="169" spans="1:22" x14ac:dyDescent="0.3">
      <c r="A169" t="s">
        <v>219</v>
      </c>
      <c r="B169" t="s">
        <v>220</v>
      </c>
      <c r="C169" t="s">
        <v>223</v>
      </c>
      <c r="D169" t="s">
        <v>77</v>
      </c>
      <c r="E169">
        <v>7.74</v>
      </c>
      <c r="F169">
        <v>280200</v>
      </c>
      <c r="G169">
        <f t="shared" si="10"/>
        <v>3.1529947965738756E-11</v>
      </c>
      <c r="H169" s="50">
        <f t="shared" si="14"/>
        <v>477.19431734489916</v>
      </c>
      <c r="I169">
        <f t="shared" si="11"/>
        <v>1.3541320795887807E-7</v>
      </c>
      <c r="J169">
        <v>120</v>
      </c>
      <c r="K169">
        <v>25.5</v>
      </c>
      <c r="L169">
        <v>381</v>
      </c>
      <c r="M169">
        <v>-16.34</v>
      </c>
      <c r="N169">
        <v>-48.95</v>
      </c>
      <c r="O169" s="7">
        <v>14.916</v>
      </c>
      <c r="P169" s="8">
        <v>272200</v>
      </c>
      <c r="Q169">
        <v>8</v>
      </c>
      <c r="R169" s="9">
        <v>5.5186000000000002</v>
      </c>
      <c r="S169" s="9">
        <v>5.5500999999999996</v>
      </c>
      <c r="T169" s="9">
        <v>5.2824999999999998</v>
      </c>
      <c r="U169" s="9">
        <v>5.66</v>
      </c>
      <c r="V169" s="9">
        <v>6.2493999999999996</v>
      </c>
    </row>
    <row r="170" spans="1:22" x14ac:dyDescent="0.3">
      <c r="A170" t="s">
        <v>219</v>
      </c>
      <c r="B170" t="s">
        <v>220</v>
      </c>
      <c r="C170" t="s">
        <v>224</v>
      </c>
      <c r="D170" t="s">
        <v>77</v>
      </c>
      <c r="E170">
        <v>15.5</v>
      </c>
      <c r="F170">
        <v>114300</v>
      </c>
      <c r="G170">
        <f t="shared" si="10"/>
        <v>1.5478750218722658E-10</v>
      </c>
      <c r="H170" s="50">
        <f t="shared" si="14"/>
        <v>194.65849561927899</v>
      </c>
      <c r="I170">
        <f t="shared" si="11"/>
        <v>2.7117632084788248E-7</v>
      </c>
      <c r="J170">
        <v>16.8</v>
      </c>
      <c r="K170">
        <v>27.900000000000002</v>
      </c>
      <c r="L170">
        <v>222</v>
      </c>
      <c r="M170">
        <v>-22.99</v>
      </c>
      <c r="N170">
        <v>-44.3</v>
      </c>
      <c r="O170" s="7">
        <v>7.9577</v>
      </c>
      <c r="P170">
        <v>22372</v>
      </c>
      <c r="Q170">
        <v>4</v>
      </c>
      <c r="R170" s="9">
        <v>4.9024999999999999</v>
      </c>
      <c r="S170" s="9">
        <v>1.3348</v>
      </c>
      <c r="T170" s="9">
        <v>4.9024999999999999</v>
      </c>
      <c r="U170" s="9">
        <v>4.9024999999999999</v>
      </c>
      <c r="V170" s="9">
        <v>4.9024999999999999</v>
      </c>
    </row>
    <row r="171" spans="1:22" x14ac:dyDescent="0.3">
      <c r="A171" t="s">
        <v>219</v>
      </c>
      <c r="B171" t="s">
        <v>220</v>
      </c>
      <c r="C171" t="s">
        <v>225</v>
      </c>
      <c r="D171" t="s">
        <v>77</v>
      </c>
      <c r="E171">
        <v>4.87</v>
      </c>
      <c r="F171">
        <v>100300</v>
      </c>
      <c r="G171">
        <f t="shared" si="10"/>
        <v>5.5421522532402782E-11</v>
      </c>
      <c r="H171" s="50">
        <f t="shared" si="14"/>
        <v>170.81581024158953</v>
      </c>
      <c r="I171">
        <f t="shared" si="11"/>
        <v>8.5201850485754029E-8</v>
      </c>
      <c r="J171">
        <v>40.900000000000006</v>
      </c>
      <c r="K171">
        <v>15.700000000000001</v>
      </c>
      <c r="L171">
        <v>408</v>
      </c>
      <c r="M171">
        <v>-23.55</v>
      </c>
      <c r="N171">
        <v>-51.45</v>
      </c>
      <c r="O171" s="7">
        <v>25.991</v>
      </c>
      <c r="P171" s="8">
        <v>109500</v>
      </c>
      <c r="Q171">
        <v>3</v>
      </c>
      <c r="R171" s="9">
        <v>5.9286000000000003</v>
      </c>
      <c r="S171" s="9">
        <v>5.9269999999999996</v>
      </c>
      <c r="T171" s="9">
        <v>5.5525000000000002</v>
      </c>
      <c r="U171" s="9">
        <v>5.7138999999999998</v>
      </c>
      <c r="V171" s="9">
        <v>5.9286000000000003</v>
      </c>
    </row>
    <row r="172" spans="1:22" x14ac:dyDescent="0.3">
      <c r="A172" t="s">
        <v>219</v>
      </c>
      <c r="B172" t="s">
        <v>220</v>
      </c>
      <c r="C172" t="s">
        <v>226</v>
      </c>
      <c r="D172" t="s">
        <v>77</v>
      </c>
      <c r="E172">
        <v>3.93</v>
      </c>
      <c r="F172">
        <v>592800</v>
      </c>
      <c r="G172">
        <f t="shared" si="10"/>
        <v>7.5671924595141692E-12</v>
      </c>
      <c r="H172" s="50">
        <f t="shared" si="14"/>
        <v>1009.567420849594</v>
      </c>
      <c r="I172">
        <f t="shared" si="11"/>
        <v>6.8756318769817939E-8</v>
      </c>
      <c r="J172">
        <v>130</v>
      </c>
      <c r="K172">
        <v>52</v>
      </c>
      <c r="L172">
        <v>1580</v>
      </c>
      <c r="M172">
        <v>-10.91</v>
      </c>
      <c r="N172">
        <v>-37.08</v>
      </c>
      <c r="O172" s="7">
        <v>30.341000000000001</v>
      </c>
      <c r="P172" s="8">
        <v>386910</v>
      </c>
      <c r="Q172">
        <v>6</v>
      </c>
      <c r="R172" s="9">
        <v>4.3324999999999996</v>
      </c>
      <c r="S172" s="9">
        <v>2.3656999999999999</v>
      </c>
      <c r="T172" s="9">
        <v>4.2450999999999999</v>
      </c>
      <c r="U172" s="9">
        <v>4.2725999999999997</v>
      </c>
      <c r="V172" s="9">
        <v>4.3552</v>
      </c>
    </row>
    <row r="173" spans="1:22" x14ac:dyDescent="0.3">
      <c r="A173" t="s">
        <v>219</v>
      </c>
      <c r="B173" t="s">
        <v>220</v>
      </c>
      <c r="C173" t="s">
        <v>227</v>
      </c>
      <c r="D173" t="s">
        <v>77</v>
      </c>
      <c r="E173">
        <v>5.66</v>
      </c>
      <c r="F173">
        <v>164500</v>
      </c>
      <c r="G173">
        <f t="shared" si="10"/>
        <v>3.9273621762917933E-11</v>
      </c>
      <c r="H173" s="50">
        <f t="shared" si="14"/>
        <v>280.15155318785122</v>
      </c>
      <c r="I173">
        <f t="shared" si="11"/>
        <v>9.9023095225742883E-8</v>
      </c>
      <c r="J173">
        <v>54.2</v>
      </c>
      <c r="K173">
        <v>22.3</v>
      </c>
      <c r="L173">
        <v>500</v>
      </c>
      <c r="M173">
        <v>-21.21</v>
      </c>
      <c r="N173">
        <v>-50.45</v>
      </c>
      <c r="O173" s="7">
        <v>22.405999999999999</v>
      </c>
      <c r="P173">
        <v>63177</v>
      </c>
      <c r="Q173">
        <v>3</v>
      </c>
      <c r="R173" s="9">
        <v>7.3955000000000002</v>
      </c>
      <c r="S173" s="9">
        <v>7.4409000000000001</v>
      </c>
      <c r="T173" s="9">
        <v>7.2565999999999997</v>
      </c>
      <c r="U173" s="9">
        <v>7.3619000000000003</v>
      </c>
      <c r="V173" s="9">
        <v>7.7294</v>
      </c>
    </row>
    <row r="174" spans="1:22" x14ac:dyDescent="0.3">
      <c r="A174" t="s">
        <v>219</v>
      </c>
      <c r="B174" t="s">
        <v>220</v>
      </c>
      <c r="C174" t="s">
        <v>228</v>
      </c>
      <c r="D174" t="s">
        <v>77</v>
      </c>
      <c r="E174">
        <v>10.5</v>
      </c>
      <c r="F174">
        <v>105900</v>
      </c>
      <c r="G174">
        <f t="shared" si="10"/>
        <v>1.1317324362606231E-10</v>
      </c>
      <c r="H174" s="50">
        <f t="shared" si="14"/>
        <v>180.35288439266532</v>
      </c>
      <c r="I174">
        <f t="shared" si="11"/>
        <v>1.8370008831630745E-7</v>
      </c>
      <c r="J174">
        <v>20</v>
      </c>
      <c r="K174">
        <v>23.700000000000003</v>
      </c>
      <c r="L174">
        <v>276</v>
      </c>
      <c r="M174">
        <v>-7.19</v>
      </c>
      <c r="N174">
        <v>-48.21</v>
      </c>
      <c r="O174" s="7">
        <v>11.641</v>
      </c>
      <c r="P174">
        <v>14295</v>
      </c>
      <c r="Q174">
        <v>4</v>
      </c>
      <c r="R174" s="9">
        <v>8.1770999999999994</v>
      </c>
      <c r="S174" s="9">
        <v>8.0089000000000006</v>
      </c>
      <c r="T174" s="9">
        <v>7.5720999999999998</v>
      </c>
      <c r="U174" s="9">
        <v>7.7294</v>
      </c>
      <c r="V174" s="9">
        <v>8.3041</v>
      </c>
    </row>
    <row r="175" spans="1:22" x14ac:dyDescent="0.3">
      <c r="A175" t="s">
        <v>219</v>
      </c>
      <c r="B175" t="s">
        <v>220</v>
      </c>
      <c r="C175" t="s">
        <v>229</v>
      </c>
      <c r="D175" t="s">
        <v>77</v>
      </c>
      <c r="E175">
        <v>5.88</v>
      </c>
      <c r="F175">
        <v>152400</v>
      </c>
      <c r="G175">
        <f t="shared" si="10"/>
        <v>4.4039540944881883E-11</v>
      </c>
      <c r="H175" s="50">
        <f t="shared" si="14"/>
        <v>259.54466082570531</v>
      </c>
      <c r="I175">
        <f t="shared" si="11"/>
        <v>1.0287204945713216E-7</v>
      </c>
      <c r="J175">
        <v>20.200000000000003</v>
      </c>
      <c r="K175">
        <v>33.9</v>
      </c>
      <c r="L175">
        <v>758</v>
      </c>
      <c r="M175">
        <v>-9.75</v>
      </c>
      <c r="N175">
        <v>-36.659999999999997</v>
      </c>
      <c r="O175" s="7">
        <v>22.366</v>
      </c>
      <c r="P175">
        <v>65699</v>
      </c>
      <c r="Q175">
        <v>1</v>
      </c>
      <c r="R175" s="9">
        <v>3.0724</v>
      </c>
      <c r="S175" s="9">
        <v>3.0724</v>
      </c>
      <c r="T175" s="9">
        <v>3.0724</v>
      </c>
      <c r="U175" s="9">
        <v>3.0724</v>
      </c>
      <c r="V175" s="9">
        <v>3.0724</v>
      </c>
    </row>
    <row r="176" spans="1:22" x14ac:dyDescent="0.3">
      <c r="A176" t="s">
        <v>219</v>
      </c>
      <c r="B176" t="s">
        <v>220</v>
      </c>
      <c r="C176" t="s">
        <v>230</v>
      </c>
      <c r="D176" t="s">
        <v>77</v>
      </c>
      <c r="E176">
        <v>5.59</v>
      </c>
      <c r="F176">
        <v>173600</v>
      </c>
      <c r="G176">
        <f t="shared" si="10"/>
        <v>3.6754668605990781E-11</v>
      </c>
      <c r="H176" s="50">
        <f t="shared" si="14"/>
        <v>295.6492986833494</v>
      </c>
      <c r="I176">
        <f t="shared" si="11"/>
        <v>9.7798427970300845E-8</v>
      </c>
      <c r="J176">
        <v>115</v>
      </c>
      <c r="K176">
        <v>16.2</v>
      </c>
      <c r="L176">
        <v>333</v>
      </c>
      <c r="M176">
        <v>-21.78</v>
      </c>
      <c r="N176">
        <v>-48.17</v>
      </c>
      <c r="O176" s="7">
        <v>20.571000000000002</v>
      </c>
      <c r="P176" s="8">
        <v>124520</v>
      </c>
      <c r="Q176">
        <v>5</v>
      </c>
      <c r="R176" s="9">
        <v>8.3465000000000007</v>
      </c>
      <c r="S176" s="9">
        <v>8.3399000000000001</v>
      </c>
      <c r="T176" s="9">
        <v>8.1477000000000004</v>
      </c>
      <c r="U176" s="9">
        <v>8.1997999999999998</v>
      </c>
      <c r="V176" s="9">
        <v>8.5122</v>
      </c>
    </row>
    <row r="177" spans="1:22" x14ac:dyDescent="0.3">
      <c r="A177" t="s">
        <v>219</v>
      </c>
      <c r="B177" t="s">
        <v>220</v>
      </c>
      <c r="C177" t="s">
        <v>231</v>
      </c>
      <c r="D177" t="s">
        <v>77</v>
      </c>
      <c r="E177">
        <v>5.28</v>
      </c>
      <c r="F177">
        <v>103700</v>
      </c>
      <c r="G177">
        <f t="shared" si="10"/>
        <v>5.8117321504339438E-11</v>
      </c>
      <c r="H177" s="50">
        <f t="shared" si="14"/>
        <v>176.60617669045698</v>
      </c>
      <c r="I177">
        <f t="shared" si="11"/>
        <v>9.2374901553343189E-8</v>
      </c>
      <c r="J177">
        <v>34</v>
      </c>
      <c r="K177">
        <v>17.8</v>
      </c>
      <c r="L177">
        <v>443</v>
      </c>
      <c r="M177">
        <v>-21.22</v>
      </c>
      <c r="N177">
        <v>-43.77</v>
      </c>
      <c r="O177" s="7">
        <v>24.931999999999999</v>
      </c>
      <c r="P177" s="8">
        <v>101430</v>
      </c>
      <c r="Q177">
        <v>4</v>
      </c>
      <c r="R177" s="9">
        <v>5.2255000000000003</v>
      </c>
      <c r="S177" s="9">
        <v>5.2416</v>
      </c>
      <c r="T177" s="9">
        <v>4.9569000000000001</v>
      </c>
      <c r="U177" s="9">
        <v>5.2282999999999999</v>
      </c>
      <c r="V177" s="9">
        <v>5.875</v>
      </c>
    </row>
    <row r="178" spans="1:22" x14ac:dyDescent="0.3">
      <c r="A178" t="s">
        <v>219</v>
      </c>
      <c r="B178" t="s">
        <v>220</v>
      </c>
      <c r="C178" t="s">
        <v>232</v>
      </c>
      <c r="D178" t="s">
        <v>77</v>
      </c>
      <c r="E178">
        <v>13.700000000000001</v>
      </c>
      <c r="F178">
        <v>310400</v>
      </c>
      <c r="G178">
        <f t="shared" si="10"/>
        <v>5.0378969394329894E-11</v>
      </c>
      <c r="H178" s="50">
        <f t="shared" si="14"/>
        <v>528.6263958024864</v>
      </c>
      <c r="I178">
        <f t="shared" si="11"/>
        <v>2.3968487713651545E-7</v>
      </c>
      <c r="J178">
        <v>108</v>
      </c>
      <c r="K178">
        <v>29.8</v>
      </c>
      <c r="L178">
        <v>239</v>
      </c>
      <c r="M178">
        <v>-22.32</v>
      </c>
      <c r="N178">
        <v>-49.07</v>
      </c>
      <c r="O178" s="7">
        <v>8.0092999999999996</v>
      </c>
      <c r="P178" s="8">
        <v>218790</v>
      </c>
      <c r="Q178">
        <v>6</v>
      </c>
      <c r="R178" s="9">
        <v>7.9181999999999997</v>
      </c>
      <c r="S178" s="9">
        <v>7.8787000000000003</v>
      </c>
      <c r="T178" s="9">
        <v>7.7817999999999996</v>
      </c>
      <c r="U178" s="9">
        <v>7.8864999999999998</v>
      </c>
      <c r="V178" s="9">
        <v>7.9911000000000003</v>
      </c>
    </row>
    <row r="179" spans="1:22" x14ac:dyDescent="0.3">
      <c r="A179" t="s">
        <v>219</v>
      </c>
      <c r="B179" t="s">
        <v>220</v>
      </c>
      <c r="C179" t="s">
        <v>233</v>
      </c>
      <c r="D179" t="s">
        <v>77</v>
      </c>
      <c r="E179">
        <v>67.600000000000009</v>
      </c>
      <c r="F179">
        <v>1749000</v>
      </c>
      <c r="G179">
        <f t="shared" si="10"/>
        <v>4.4117135963407655E-11</v>
      </c>
      <c r="H179" s="50">
        <f t="shared" si="14"/>
        <v>2978.6326232556339</v>
      </c>
      <c r="I179">
        <f t="shared" si="11"/>
        <v>1.1826786638268938E-6</v>
      </c>
      <c r="J179">
        <v>146</v>
      </c>
      <c r="K179">
        <v>145</v>
      </c>
      <c r="L179">
        <v>225</v>
      </c>
      <c r="M179">
        <v>-1.38</v>
      </c>
      <c r="N179">
        <v>-48.43</v>
      </c>
      <c r="O179" s="7">
        <v>1.5553999999999999</v>
      </c>
      <c r="P179" s="8">
        <v>1686400</v>
      </c>
      <c r="Q179">
        <v>6</v>
      </c>
      <c r="R179" s="9">
        <v>6.4851000000000001</v>
      </c>
      <c r="S179" s="9">
        <v>6.1555</v>
      </c>
      <c r="T179" s="9">
        <v>5.3365</v>
      </c>
      <c r="U179" s="9">
        <v>5.4446000000000003</v>
      </c>
      <c r="V179" s="9">
        <v>7.4145000000000003</v>
      </c>
    </row>
    <row r="180" spans="1:22" x14ac:dyDescent="0.3">
      <c r="A180" t="s">
        <v>219</v>
      </c>
      <c r="B180" t="s">
        <v>220</v>
      </c>
      <c r="C180" t="s">
        <v>234</v>
      </c>
      <c r="D180" t="s">
        <v>77</v>
      </c>
      <c r="E180">
        <v>48.5</v>
      </c>
      <c r="F180">
        <v>4659000</v>
      </c>
      <c r="G180">
        <f t="shared" si="10"/>
        <v>1.1882270980897187E-11</v>
      </c>
      <c r="H180" s="50">
        <f t="shared" si="14"/>
        <v>7934.5050839039441</v>
      </c>
      <c r="I180">
        <f t="shared" si="11"/>
        <v>8.485194555562772E-7</v>
      </c>
      <c r="J180">
        <v>572</v>
      </c>
      <c r="K180">
        <v>195</v>
      </c>
      <c r="L180">
        <v>431</v>
      </c>
      <c r="M180">
        <v>-19.899999999999999</v>
      </c>
      <c r="N180">
        <v>-44.01</v>
      </c>
      <c r="O180" s="7">
        <v>2.2139000000000002</v>
      </c>
      <c r="P180" s="8">
        <v>4086200</v>
      </c>
      <c r="Q180">
        <v>16</v>
      </c>
      <c r="R180" s="9">
        <v>8.9928000000000008</v>
      </c>
      <c r="S180" s="9">
        <v>8.7424999999999997</v>
      </c>
      <c r="T180" s="9">
        <v>6.1426999999999996</v>
      </c>
      <c r="U180" s="9">
        <v>8.0170999999999992</v>
      </c>
      <c r="V180" s="9">
        <v>9.2888999999999999</v>
      </c>
    </row>
    <row r="181" spans="1:22" x14ac:dyDescent="0.3">
      <c r="A181" t="s">
        <v>219</v>
      </c>
      <c r="B181" t="s">
        <v>220</v>
      </c>
      <c r="C181" t="s">
        <v>235</v>
      </c>
      <c r="D181" t="s">
        <v>77</v>
      </c>
      <c r="E181">
        <v>13.600000000000001</v>
      </c>
      <c r="F181">
        <v>241900</v>
      </c>
      <c r="G181">
        <f t="shared" si="10"/>
        <v>6.4173165770979746E-11</v>
      </c>
      <c r="H181" s="50">
        <f t="shared" si="14"/>
        <v>411.96754234736301</v>
      </c>
      <c r="I181">
        <f t="shared" si="11"/>
        <v>2.3793535248588401E-7</v>
      </c>
      <c r="J181">
        <v>109</v>
      </c>
      <c r="K181">
        <v>23.200000000000003</v>
      </c>
      <c r="L181">
        <v>145</v>
      </c>
      <c r="M181">
        <v>-26.9</v>
      </c>
      <c r="N181">
        <v>-49.1</v>
      </c>
      <c r="O181" s="7">
        <v>6.2671000000000001</v>
      </c>
      <c r="P181" s="8">
        <v>246520</v>
      </c>
      <c r="Q181">
        <v>6</v>
      </c>
      <c r="R181" s="9">
        <v>5.5709</v>
      </c>
      <c r="S181" s="9">
        <v>5.5694999999999997</v>
      </c>
      <c r="T181" s="9">
        <v>5.1741000000000001</v>
      </c>
      <c r="U181" s="9">
        <v>5.5525000000000002</v>
      </c>
      <c r="V181" s="9">
        <v>5.6600999999999999</v>
      </c>
    </row>
    <row r="182" spans="1:22" x14ac:dyDescent="0.3">
      <c r="A182" t="s">
        <v>219</v>
      </c>
      <c r="B182" t="s">
        <v>220</v>
      </c>
      <c r="C182" t="s">
        <v>236</v>
      </c>
      <c r="D182" t="s">
        <v>77</v>
      </c>
      <c r="E182">
        <v>7.5</v>
      </c>
      <c r="F182">
        <v>197100</v>
      </c>
      <c r="G182">
        <f t="shared" si="10"/>
        <v>4.3433523592085229E-11</v>
      </c>
      <c r="H182" s="50">
        <f t="shared" si="14"/>
        <v>335.67094913875667</v>
      </c>
      <c r="I182">
        <f t="shared" si="11"/>
        <v>1.3121434879736245E-7</v>
      </c>
      <c r="J182">
        <v>107</v>
      </c>
      <c r="K182">
        <v>19.100000000000001</v>
      </c>
      <c r="L182">
        <v>287</v>
      </c>
      <c r="M182">
        <v>2.87</v>
      </c>
      <c r="N182">
        <v>-60.7</v>
      </c>
      <c r="O182" s="7">
        <v>15.057</v>
      </c>
      <c r="P182">
        <v>19720</v>
      </c>
      <c r="Q182">
        <v>4</v>
      </c>
      <c r="R182" s="9">
        <v>7.8785999999999996</v>
      </c>
      <c r="S182" s="9">
        <v>7.6771000000000003</v>
      </c>
      <c r="T182" s="9">
        <v>6.9398999999999997</v>
      </c>
      <c r="U182" s="9">
        <v>7.2302</v>
      </c>
      <c r="V182" s="9">
        <v>8.1477000000000004</v>
      </c>
    </row>
    <row r="183" spans="1:22" x14ac:dyDescent="0.3">
      <c r="A183" t="s">
        <v>219</v>
      </c>
      <c r="B183" t="s">
        <v>220</v>
      </c>
      <c r="C183" t="s">
        <v>237</v>
      </c>
      <c r="D183" t="s">
        <v>77</v>
      </c>
      <c r="E183">
        <v>5.87</v>
      </c>
      <c r="F183">
        <v>104000</v>
      </c>
      <c r="G183">
        <f t="shared" si="10"/>
        <v>6.4425112596153837E-11</v>
      </c>
      <c r="H183" s="50">
        <f t="shared" si="14"/>
        <v>177.11709137712174</v>
      </c>
      <c r="I183">
        <f t="shared" si="11"/>
        <v>1.0269709699206902E-7</v>
      </c>
      <c r="J183">
        <v>55.7</v>
      </c>
      <c r="K183">
        <v>13.9</v>
      </c>
      <c r="L183">
        <v>271</v>
      </c>
      <c r="M183">
        <v>-22.89</v>
      </c>
      <c r="N183">
        <v>-48.46</v>
      </c>
      <c r="O183" s="7">
        <v>19.468</v>
      </c>
      <c r="P183">
        <v>57506</v>
      </c>
      <c r="Q183">
        <v>4</v>
      </c>
      <c r="R183" s="9">
        <v>6.7855999999999996</v>
      </c>
      <c r="S183" s="9">
        <v>6.7805</v>
      </c>
      <c r="T183" s="9">
        <v>6.3560999999999996</v>
      </c>
      <c r="U183" s="9">
        <v>6.7545999999999999</v>
      </c>
      <c r="V183" s="9">
        <v>7.2039</v>
      </c>
    </row>
    <row r="184" spans="1:22" x14ac:dyDescent="0.3">
      <c r="A184" t="s">
        <v>219</v>
      </c>
      <c r="B184" t="s">
        <v>220</v>
      </c>
      <c r="C184" t="s">
        <v>238</v>
      </c>
      <c r="D184" t="s">
        <v>77</v>
      </c>
      <c r="E184">
        <v>7.04</v>
      </c>
      <c r="F184">
        <v>111100</v>
      </c>
      <c r="G184">
        <f t="shared" si="10"/>
        <v>7.2328427722772273E-11</v>
      </c>
      <c r="H184" s="50">
        <f t="shared" si="14"/>
        <v>189.20873896152139</v>
      </c>
      <c r="I184">
        <f t="shared" si="11"/>
        <v>1.2316653540445758E-7</v>
      </c>
      <c r="J184">
        <v>37.6</v>
      </c>
      <c r="K184">
        <v>18.100000000000001</v>
      </c>
      <c r="L184">
        <v>319</v>
      </c>
      <c r="M184">
        <v>-22.94</v>
      </c>
      <c r="N184">
        <v>-46.54</v>
      </c>
      <c r="O184" s="7">
        <v>17.603999999999999</v>
      </c>
      <c r="P184">
        <v>53350</v>
      </c>
      <c r="Q184">
        <v>2</v>
      </c>
      <c r="R184" s="9">
        <v>6.0891000000000002</v>
      </c>
      <c r="S184" s="9">
        <v>6.0869</v>
      </c>
      <c r="T184" s="9">
        <v>6.0357000000000003</v>
      </c>
      <c r="U184" s="9">
        <v>6.0625</v>
      </c>
      <c r="V184" s="9">
        <v>6.0891999999999999</v>
      </c>
    </row>
    <row r="185" spans="1:22" x14ac:dyDescent="0.3">
      <c r="A185" t="s">
        <v>219</v>
      </c>
      <c r="B185" t="s">
        <v>220</v>
      </c>
      <c r="C185" t="s">
        <v>239</v>
      </c>
      <c r="D185" t="s">
        <v>77</v>
      </c>
      <c r="E185">
        <v>35.200000000000003</v>
      </c>
      <c r="F185">
        <v>2746000</v>
      </c>
      <c r="G185">
        <f t="shared" si="10"/>
        <v>1.463162476329206E-11</v>
      </c>
      <c r="H185" s="50">
        <f t="shared" si="14"/>
        <v>4676.5724319382334</v>
      </c>
      <c r="I185">
        <f t="shared" si="11"/>
        <v>6.1583267702228782E-7</v>
      </c>
      <c r="J185">
        <v>411</v>
      </c>
      <c r="K185">
        <v>135</v>
      </c>
      <c r="L185">
        <v>393</v>
      </c>
      <c r="M185">
        <v>-15.83</v>
      </c>
      <c r="N185">
        <v>-47.97</v>
      </c>
      <c r="O185" s="7">
        <v>2.9053</v>
      </c>
      <c r="P185" s="8">
        <v>612390</v>
      </c>
      <c r="Q185">
        <v>13</v>
      </c>
      <c r="R185" s="9">
        <v>6.6410999999999998</v>
      </c>
      <c r="S185" s="9">
        <v>6.6345999999999998</v>
      </c>
      <c r="T185" s="9">
        <v>5.5525000000000002</v>
      </c>
      <c r="U185" s="9">
        <v>6.6219999999999999</v>
      </c>
      <c r="V185" s="9">
        <v>6.8341000000000003</v>
      </c>
    </row>
    <row r="186" spans="1:22" x14ac:dyDescent="0.3">
      <c r="A186" t="s">
        <v>219</v>
      </c>
      <c r="B186" t="s">
        <v>220</v>
      </c>
      <c r="C186" t="s">
        <v>240</v>
      </c>
      <c r="D186" t="s">
        <v>77</v>
      </c>
      <c r="E186">
        <v>7.57</v>
      </c>
      <c r="F186">
        <v>134500</v>
      </c>
      <c r="G186">
        <f t="shared" si="10"/>
        <v>6.4242734646840147E-11</v>
      </c>
      <c r="H186" s="50">
        <f t="shared" si="14"/>
        <v>229.0600845213738</v>
      </c>
      <c r="I186">
        <f t="shared" si="11"/>
        <v>1.3243901605280453E-7</v>
      </c>
      <c r="J186">
        <v>13.100000000000001</v>
      </c>
      <c r="K186">
        <v>37.1</v>
      </c>
      <c r="L186">
        <v>662</v>
      </c>
      <c r="M186">
        <v>-8.2899999999999991</v>
      </c>
      <c r="N186">
        <v>-35.03</v>
      </c>
      <c r="O186" s="7">
        <v>17.826000000000001</v>
      </c>
      <c r="P186" s="8">
        <v>137140</v>
      </c>
      <c r="Q186">
        <v>2</v>
      </c>
      <c r="R186" s="9">
        <v>4.2469000000000001</v>
      </c>
      <c r="S186" s="9">
        <v>4.2727000000000004</v>
      </c>
      <c r="T186" s="9">
        <v>4.2450999999999999</v>
      </c>
      <c r="U186" s="9">
        <v>4.3551000000000002</v>
      </c>
      <c r="V186" s="9">
        <v>4.4650999999999996</v>
      </c>
    </row>
    <row r="187" spans="1:22" x14ac:dyDescent="0.3">
      <c r="A187" t="s">
        <v>219</v>
      </c>
      <c r="B187" t="s">
        <v>220</v>
      </c>
      <c r="C187" t="s">
        <v>241</v>
      </c>
      <c r="D187" t="s">
        <v>77</v>
      </c>
      <c r="E187">
        <v>0.98599999999999999</v>
      </c>
      <c r="F187">
        <v>106200</v>
      </c>
      <c r="G187">
        <f t="shared" si="10"/>
        <v>1.059748529190207E-11</v>
      </c>
      <c r="H187" s="50">
        <f t="shared" si="14"/>
        <v>180.86379907933008</v>
      </c>
      <c r="I187">
        <f t="shared" si="11"/>
        <v>1.7250313055226584E-8</v>
      </c>
      <c r="J187">
        <v>179</v>
      </c>
      <c r="K187">
        <v>7.95</v>
      </c>
      <c r="L187">
        <v>1090</v>
      </c>
      <c r="M187">
        <v>-22.87</v>
      </c>
      <c r="N187">
        <v>-42.15</v>
      </c>
      <c r="O187" s="7">
        <v>137.63999999999999</v>
      </c>
      <c r="P187" s="8">
        <v>217370</v>
      </c>
      <c r="Q187">
        <v>8</v>
      </c>
      <c r="R187" s="9">
        <v>7.0433000000000003</v>
      </c>
      <c r="S187" s="9">
        <v>5.3914</v>
      </c>
      <c r="T187" s="9">
        <v>6.1961000000000004</v>
      </c>
      <c r="U187" s="9">
        <v>6.7016</v>
      </c>
      <c r="V187" s="9">
        <v>7.1510999999999996</v>
      </c>
    </row>
    <row r="188" spans="1:22" x14ac:dyDescent="0.3">
      <c r="A188" t="s">
        <v>219</v>
      </c>
      <c r="B188" t="s">
        <v>220</v>
      </c>
      <c r="C188" t="s">
        <v>242</v>
      </c>
      <c r="D188" t="s">
        <v>77</v>
      </c>
      <c r="E188">
        <v>7.2</v>
      </c>
      <c r="F188">
        <v>155400</v>
      </c>
      <c r="G188">
        <f t="shared" si="10"/>
        <v>5.2884926640926644E-11</v>
      </c>
      <c r="H188" s="50">
        <f t="shared" si="14"/>
        <v>264.6538076923531</v>
      </c>
      <c r="I188">
        <f t="shared" si="11"/>
        <v>1.2596577484546801E-7</v>
      </c>
      <c r="J188">
        <v>32.1</v>
      </c>
      <c r="K188">
        <v>27.400000000000002</v>
      </c>
      <c r="L188">
        <v>501</v>
      </c>
      <c r="M188">
        <v>-20.85</v>
      </c>
      <c r="N188">
        <v>-41.13</v>
      </c>
      <c r="O188" s="7">
        <v>18.242999999999999</v>
      </c>
      <c r="P188" s="8">
        <v>102580</v>
      </c>
      <c r="Q188">
        <v>2</v>
      </c>
      <c r="R188" s="9">
        <v>3.3559999999999999</v>
      </c>
      <c r="S188" s="9">
        <v>3.3828999999999998</v>
      </c>
      <c r="T188" s="9">
        <v>3.3546</v>
      </c>
      <c r="U188" s="9">
        <v>3.5783</v>
      </c>
      <c r="V188" s="9">
        <v>3.802</v>
      </c>
    </row>
    <row r="189" spans="1:22" x14ac:dyDescent="0.3">
      <c r="A189" t="s">
        <v>219</v>
      </c>
      <c r="B189" t="s">
        <v>220</v>
      </c>
      <c r="C189" t="s">
        <v>243</v>
      </c>
      <c r="D189" t="s">
        <v>77</v>
      </c>
      <c r="E189">
        <v>1.96</v>
      </c>
      <c r="F189">
        <v>154400</v>
      </c>
      <c r="G189">
        <f t="shared" si="10"/>
        <v>1.448969352331606E-11</v>
      </c>
      <c r="H189" s="50">
        <f t="shared" si="14"/>
        <v>262.95075873680383</v>
      </c>
      <c r="I189">
        <f t="shared" si="11"/>
        <v>3.4290683152377396E-8</v>
      </c>
      <c r="J189">
        <v>104</v>
      </c>
      <c r="K189">
        <v>15.100000000000001</v>
      </c>
      <c r="L189">
        <v>746</v>
      </c>
      <c r="M189">
        <v>-12.66</v>
      </c>
      <c r="N189">
        <v>-38.31</v>
      </c>
      <c r="O189" s="7">
        <v>49.286000000000001</v>
      </c>
      <c r="P189" s="8">
        <v>200390</v>
      </c>
      <c r="Q189">
        <v>5</v>
      </c>
      <c r="R189" s="9">
        <v>5.0076000000000001</v>
      </c>
      <c r="S189" s="9">
        <v>5.0415000000000001</v>
      </c>
      <c r="T189" s="9">
        <v>4.5199999999999996</v>
      </c>
      <c r="U189" s="9">
        <v>5.0655999999999999</v>
      </c>
      <c r="V189" s="9">
        <v>5.4984999999999999</v>
      </c>
    </row>
    <row r="190" spans="1:22" x14ac:dyDescent="0.3">
      <c r="A190" t="s">
        <v>219</v>
      </c>
      <c r="B190" t="s">
        <v>220</v>
      </c>
      <c r="C190" t="s">
        <v>244</v>
      </c>
      <c r="D190" t="s">
        <v>77</v>
      </c>
      <c r="E190">
        <v>7.49</v>
      </c>
      <c r="F190">
        <v>337500</v>
      </c>
      <c r="G190">
        <f t="shared" si="10"/>
        <v>2.5331357540740742E-11</v>
      </c>
      <c r="H190" s="50">
        <f t="shared" si="14"/>
        <v>574.7790224978711</v>
      </c>
      <c r="I190">
        <f t="shared" si="11"/>
        <v>1.3103939633229936E-7</v>
      </c>
      <c r="J190">
        <v>51.400000000000006</v>
      </c>
      <c r="K190">
        <v>47.1</v>
      </c>
      <c r="L190">
        <v>870</v>
      </c>
      <c r="M190">
        <v>-7.23</v>
      </c>
      <c r="N190">
        <v>-35.9</v>
      </c>
      <c r="O190" s="7">
        <v>18.489000000000001</v>
      </c>
      <c r="P190" s="8">
        <v>390570</v>
      </c>
      <c r="Q190">
        <v>4</v>
      </c>
      <c r="R190" s="9">
        <v>2.7679</v>
      </c>
      <c r="S190" s="9">
        <v>2.7618</v>
      </c>
      <c r="T190" s="9">
        <v>2.6735000000000002</v>
      </c>
      <c r="U190" s="9">
        <v>2.8165</v>
      </c>
      <c r="V190" s="9">
        <v>2.8450000000000002</v>
      </c>
    </row>
    <row r="191" spans="1:22" x14ac:dyDescent="0.3">
      <c r="A191" t="s">
        <v>219</v>
      </c>
      <c r="B191" t="s">
        <v>220</v>
      </c>
      <c r="C191" t="s">
        <v>245</v>
      </c>
      <c r="D191" t="s">
        <v>77</v>
      </c>
      <c r="E191">
        <v>18.100000000000001</v>
      </c>
      <c r="F191">
        <v>2264000</v>
      </c>
      <c r="G191">
        <f t="shared" si="10"/>
        <v>9.1254140017667858E-12</v>
      </c>
      <c r="H191" s="50">
        <f t="shared" si="14"/>
        <v>3855.7028353634964</v>
      </c>
      <c r="I191">
        <f t="shared" si="11"/>
        <v>3.1666396176430149E-7</v>
      </c>
      <c r="J191">
        <v>833</v>
      </c>
      <c r="K191">
        <v>78.400000000000006</v>
      </c>
      <c r="L191">
        <v>437</v>
      </c>
      <c r="M191">
        <v>-22.85</v>
      </c>
      <c r="N191">
        <v>-47.17</v>
      </c>
      <c r="O191" s="7">
        <v>5.5735000000000001</v>
      </c>
      <c r="P191" s="8">
        <v>2279700</v>
      </c>
      <c r="Q191">
        <v>23</v>
      </c>
      <c r="R191" s="9">
        <v>10.159000000000001</v>
      </c>
      <c r="S191" s="9">
        <v>9.9009</v>
      </c>
      <c r="T191" s="9">
        <v>8.1997999999999998</v>
      </c>
      <c r="U191" s="9">
        <v>9.3919999999999995</v>
      </c>
      <c r="V191" s="9">
        <v>10.877000000000001</v>
      </c>
    </row>
    <row r="192" spans="1:22" x14ac:dyDescent="0.3">
      <c r="A192" t="s">
        <v>219</v>
      </c>
      <c r="B192" t="s">
        <v>220</v>
      </c>
      <c r="C192" t="s">
        <v>246</v>
      </c>
      <c r="D192" t="s">
        <v>77</v>
      </c>
      <c r="E192">
        <v>12.600000000000001</v>
      </c>
      <c r="F192">
        <v>655900</v>
      </c>
      <c r="G192">
        <f t="shared" si="10"/>
        <v>2.1927208110992529E-11</v>
      </c>
      <c r="H192" s="50">
        <f t="shared" si="14"/>
        <v>1117.0298099447514</v>
      </c>
      <c r="I192">
        <f t="shared" si="11"/>
        <v>2.2044010597956895E-7</v>
      </c>
      <c r="J192">
        <v>260</v>
      </c>
      <c r="K192">
        <v>40.700000000000003</v>
      </c>
      <c r="L192">
        <v>387</v>
      </c>
      <c r="M192">
        <v>-20.48</v>
      </c>
      <c r="N192">
        <v>-54.62</v>
      </c>
      <c r="O192" s="7">
        <v>9.5167999999999999</v>
      </c>
      <c r="P192" s="8">
        <v>184760</v>
      </c>
      <c r="Q192">
        <v>8</v>
      </c>
      <c r="R192" s="9">
        <v>7.97</v>
      </c>
      <c r="S192" s="9">
        <v>7.8719000000000001</v>
      </c>
      <c r="T192" s="9">
        <v>7.1510999999999996</v>
      </c>
      <c r="U192" s="9">
        <v>7.7816000000000001</v>
      </c>
      <c r="V192" s="9">
        <v>8.7199000000000009</v>
      </c>
    </row>
    <row r="193" spans="1:22" x14ac:dyDescent="0.3">
      <c r="A193" t="s">
        <v>219</v>
      </c>
      <c r="B193" t="s">
        <v>220</v>
      </c>
      <c r="C193" t="s">
        <v>247</v>
      </c>
      <c r="D193" t="s">
        <v>77</v>
      </c>
      <c r="E193">
        <v>6.5</v>
      </c>
      <c r="F193">
        <v>364200</v>
      </c>
      <c r="G193">
        <f t="shared" si="10"/>
        <v>2.037153898956617E-11</v>
      </c>
      <c r="H193" s="50">
        <f t="shared" si="14"/>
        <v>620.250429611036</v>
      </c>
      <c r="I193">
        <f t="shared" si="11"/>
        <v>1.1371910229104747E-7</v>
      </c>
      <c r="J193">
        <v>76.600000000000009</v>
      </c>
      <c r="K193">
        <v>41.6</v>
      </c>
      <c r="L193">
        <v>867</v>
      </c>
      <c r="M193">
        <v>-21.76</v>
      </c>
      <c r="N193">
        <v>-41.32</v>
      </c>
      <c r="O193" s="7">
        <v>20.84</v>
      </c>
      <c r="P193" s="8">
        <v>242040</v>
      </c>
      <c r="Q193">
        <v>6</v>
      </c>
      <c r="R193" s="9">
        <v>4.8472999999999997</v>
      </c>
      <c r="S193" s="9">
        <v>4.7892000000000001</v>
      </c>
      <c r="T193" s="9">
        <v>4.1898999999999997</v>
      </c>
      <c r="U193" s="9">
        <v>4.7660999999999998</v>
      </c>
      <c r="V193" s="9">
        <v>4.9569000000000001</v>
      </c>
    </row>
    <row r="194" spans="1:22" x14ac:dyDescent="0.3">
      <c r="A194" t="s">
        <v>219</v>
      </c>
      <c r="B194" t="s">
        <v>220</v>
      </c>
      <c r="C194" t="s">
        <v>248</v>
      </c>
      <c r="D194" t="s">
        <v>77</v>
      </c>
      <c r="E194">
        <v>7.37</v>
      </c>
      <c r="F194">
        <v>217400</v>
      </c>
      <c r="G194">
        <f t="shared" ref="G194:G257" si="15">(1.141433*(E194/1000000))/F194</f>
        <v>3.8695313753449857E-11</v>
      </c>
      <c r="H194" s="50">
        <f t="shared" si="14"/>
        <v>370.24284293640642</v>
      </c>
      <c r="I194">
        <f t="shared" ref="I194:I257" si="16">(G194/10)*1000*H194*0.09</f>
        <v>1.2893996675154152E-7</v>
      </c>
      <c r="J194">
        <v>29.900000000000002</v>
      </c>
      <c r="K194">
        <v>39.800000000000004</v>
      </c>
      <c r="L194">
        <v>778</v>
      </c>
      <c r="M194">
        <v>-8.2799999999999994</v>
      </c>
      <c r="N194">
        <v>-35.979999999999997</v>
      </c>
      <c r="O194" s="7">
        <v>19.577999999999999</v>
      </c>
      <c r="P194" s="8">
        <v>229200</v>
      </c>
      <c r="Q194">
        <v>4</v>
      </c>
      <c r="R194" s="9">
        <v>2.5634000000000001</v>
      </c>
      <c r="S194" s="9">
        <v>2.6145999999999998</v>
      </c>
      <c r="T194" s="9">
        <v>2.5587</v>
      </c>
      <c r="U194" s="9">
        <v>2.8734000000000002</v>
      </c>
      <c r="V194" s="9">
        <v>3.1855000000000002</v>
      </c>
    </row>
    <row r="195" spans="1:22" x14ac:dyDescent="0.3">
      <c r="A195" t="s">
        <v>219</v>
      </c>
      <c r="B195" t="s">
        <v>220</v>
      </c>
      <c r="C195" t="s">
        <v>249</v>
      </c>
      <c r="D195" t="s">
        <v>77</v>
      </c>
      <c r="E195">
        <v>12.9</v>
      </c>
      <c r="F195">
        <v>228700</v>
      </c>
      <c r="G195">
        <f t="shared" si="15"/>
        <v>6.4383409269785744E-11</v>
      </c>
      <c r="H195" s="50">
        <f t="shared" si="14"/>
        <v>389.48729613411291</v>
      </c>
      <c r="I195">
        <f t="shared" si="16"/>
        <v>2.2568867993146345E-7</v>
      </c>
      <c r="J195">
        <v>95.300000000000011</v>
      </c>
      <c r="K195">
        <v>23.400000000000002</v>
      </c>
      <c r="L195">
        <v>183</v>
      </c>
      <c r="M195">
        <v>-24.96</v>
      </c>
      <c r="N195">
        <v>-53.46</v>
      </c>
      <c r="O195" s="7">
        <v>7.7961999999999998</v>
      </c>
      <c r="P195" s="8">
        <v>109180</v>
      </c>
      <c r="Q195">
        <v>5</v>
      </c>
      <c r="R195" s="9">
        <v>5.3379000000000003</v>
      </c>
      <c r="S195" s="9">
        <v>5.3567999999999998</v>
      </c>
      <c r="T195" s="9">
        <v>5.3365</v>
      </c>
      <c r="U195" s="9">
        <v>5.4446000000000003</v>
      </c>
      <c r="V195" s="9">
        <v>5.5525000000000002</v>
      </c>
    </row>
    <row r="196" spans="1:22" x14ac:dyDescent="0.3">
      <c r="A196" t="s">
        <v>219</v>
      </c>
      <c r="B196" t="s">
        <v>220</v>
      </c>
      <c r="C196" t="s">
        <v>250</v>
      </c>
      <c r="D196" t="s">
        <v>77</v>
      </c>
      <c r="E196">
        <v>22.8</v>
      </c>
      <c r="F196">
        <v>121300</v>
      </c>
      <c r="G196">
        <f t="shared" si="15"/>
        <v>2.1454800000000001E-10</v>
      </c>
      <c r="H196" s="50">
        <f t="shared" si="14"/>
        <v>206.57983830812373</v>
      </c>
      <c r="I196">
        <f t="shared" si="16"/>
        <v>3.9889162034398193E-7</v>
      </c>
      <c r="J196">
        <v>18.100000000000001</v>
      </c>
      <c r="K196">
        <v>28.5</v>
      </c>
      <c r="L196">
        <v>136</v>
      </c>
      <c r="M196">
        <v>-1.29</v>
      </c>
      <c r="N196">
        <v>-47.92</v>
      </c>
      <c r="O196" s="7">
        <v>4.7691999999999997</v>
      </c>
      <c r="P196">
        <v>60872</v>
      </c>
      <c r="Q196">
        <v>4</v>
      </c>
      <c r="R196" s="9">
        <v>4.2324999999999999</v>
      </c>
      <c r="S196" s="9">
        <v>4.3083</v>
      </c>
      <c r="T196" s="9">
        <v>3.9687000000000001</v>
      </c>
      <c r="U196" s="9">
        <v>4.3548999999999998</v>
      </c>
      <c r="V196" s="9">
        <v>4.6841999999999997</v>
      </c>
    </row>
    <row r="197" spans="1:22" x14ac:dyDescent="0.3">
      <c r="A197" t="s">
        <v>219</v>
      </c>
      <c r="B197" t="s">
        <v>220</v>
      </c>
      <c r="C197" t="s">
        <v>251</v>
      </c>
      <c r="D197" t="s">
        <v>77</v>
      </c>
      <c r="E197">
        <v>4.95</v>
      </c>
      <c r="F197">
        <v>104300</v>
      </c>
      <c r="G197">
        <f t="shared" si="15"/>
        <v>5.4171556567593473E-11</v>
      </c>
      <c r="H197" s="50">
        <f t="shared" si="14"/>
        <v>177.62800606378653</v>
      </c>
      <c r="I197">
        <f t="shared" si="16"/>
        <v>8.6601470206259226E-8</v>
      </c>
      <c r="J197">
        <v>52.900000000000006</v>
      </c>
      <c r="K197">
        <v>14.3</v>
      </c>
      <c r="L197">
        <v>365</v>
      </c>
      <c r="M197">
        <v>-21.15</v>
      </c>
      <c r="N197">
        <v>-48.97</v>
      </c>
      <c r="O197" s="7">
        <v>25.457000000000001</v>
      </c>
      <c r="P197">
        <v>99879</v>
      </c>
      <c r="Q197">
        <v>5</v>
      </c>
      <c r="R197" s="9">
        <v>7.7320000000000002</v>
      </c>
      <c r="S197" s="9">
        <v>7.7511999999999999</v>
      </c>
      <c r="T197" s="9">
        <v>7.6769999999999996</v>
      </c>
      <c r="U197" s="9">
        <v>7.7817999999999996</v>
      </c>
      <c r="V197" s="9">
        <v>7.8864999999999998</v>
      </c>
    </row>
    <row r="198" spans="1:22" x14ac:dyDescent="0.3">
      <c r="A198" t="s">
        <v>219</v>
      </c>
      <c r="B198" t="s">
        <v>220</v>
      </c>
      <c r="C198" t="s">
        <v>252</v>
      </c>
      <c r="D198" t="s">
        <v>77</v>
      </c>
      <c r="E198">
        <v>44.5</v>
      </c>
      <c r="F198">
        <v>103500</v>
      </c>
      <c r="G198">
        <f t="shared" si="15"/>
        <v>4.9076104830917871E-10</v>
      </c>
      <c r="H198" s="50">
        <f t="shared" si="14"/>
        <v>176.26556689934714</v>
      </c>
      <c r="I198">
        <f t="shared" si="16"/>
        <v>7.7853846953101738E-7</v>
      </c>
      <c r="J198">
        <v>12.5</v>
      </c>
      <c r="K198">
        <v>29.3</v>
      </c>
      <c r="L198">
        <v>75.400000000000006</v>
      </c>
      <c r="M198">
        <v>-4.87</v>
      </c>
      <c r="N198">
        <v>-43.36</v>
      </c>
      <c r="O198" s="7">
        <v>2.5731000000000002</v>
      </c>
      <c r="P198">
        <v>3298.9</v>
      </c>
      <c r="Q198">
        <v>1</v>
      </c>
      <c r="R198" s="9">
        <v>5.4984999999999999</v>
      </c>
      <c r="S198" s="9">
        <v>5.4984999999999999</v>
      </c>
      <c r="T198" s="9">
        <v>5.4984999999999999</v>
      </c>
      <c r="U198" s="9">
        <v>5.4984999999999999</v>
      </c>
      <c r="V198" s="9">
        <v>5.4984999999999999</v>
      </c>
    </row>
    <row r="199" spans="1:22" x14ac:dyDescent="0.3">
      <c r="A199" t="s">
        <v>219</v>
      </c>
      <c r="B199" t="s">
        <v>220</v>
      </c>
      <c r="C199" t="s">
        <v>253</v>
      </c>
      <c r="D199" t="s">
        <v>77</v>
      </c>
      <c r="E199">
        <v>13.9</v>
      </c>
      <c r="F199">
        <v>333400</v>
      </c>
      <c r="G199">
        <f t="shared" si="15"/>
        <v>4.7588238452309537E-11</v>
      </c>
      <c r="H199" s="50">
        <f t="shared" ref="H199:H230" si="17">F199*CVD_BRA</f>
        <v>567.79652178011918</v>
      </c>
      <c r="I199">
        <f t="shared" si="16"/>
        <v>2.4318392643777848E-7</v>
      </c>
      <c r="J199">
        <v>113</v>
      </c>
      <c r="K199">
        <v>31.3</v>
      </c>
      <c r="L199">
        <v>219</v>
      </c>
      <c r="M199">
        <v>-29.16</v>
      </c>
      <c r="N199">
        <v>-51.18</v>
      </c>
      <c r="O199" s="7">
        <v>6.9809000000000001</v>
      </c>
      <c r="P199" s="8">
        <v>375630</v>
      </c>
      <c r="Q199">
        <v>7</v>
      </c>
      <c r="R199" s="9">
        <v>5.3438999999999997</v>
      </c>
      <c r="S199" s="9">
        <v>5.2523999999999997</v>
      </c>
      <c r="T199" s="9">
        <v>4.4650999999999996</v>
      </c>
      <c r="U199" s="9">
        <v>5.0655999999999999</v>
      </c>
      <c r="V199" s="9">
        <v>5.3906000000000001</v>
      </c>
    </row>
    <row r="200" spans="1:22" x14ac:dyDescent="0.3">
      <c r="A200" t="s">
        <v>219</v>
      </c>
      <c r="B200" t="s">
        <v>220</v>
      </c>
      <c r="C200" t="s">
        <v>254</v>
      </c>
      <c r="D200" t="s">
        <v>77</v>
      </c>
      <c r="E200">
        <v>10.100000000000001</v>
      </c>
      <c r="F200">
        <v>134600</v>
      </c>
      <c r="G200">
        <f t="shared" si="15"/>
        <v>8.5649875928677569E-11</v>
      </c>
      <c r="H200" s="50">
        <f t="shared" si="17"/>
        <v>229.23038941692872</v>
      </c>
      <c r="I200">
        <f t="shared" si="16"/>
        <v>1.7670198971378149E-7</v>
      </c>
      <c r="J200">
        <v>51.400000000000006</v>
      </c>
      <c r="K200">
        <v>18.8</v>
      </c>
      <c r="L200">
        <v>201</v>
      </c>
      <c r="M200">
        <v>-27.1</v>
      </c>
      <c r="N200">
        <v>-52.63</v>
      </c>
      <c r="O200" s="7">
        <v>10.722</v>
      </c>
      <c r="P200" s="8">
        <v>145830</v>
      </c>
      <c r="Q200">
        <v>4</v>
      </c>
      <c r="R200" s="9">
        <v>5.6044999999999998</v>
      </c>
      <c r="S200" s="9">
        <v>5.5979000000000001</v>
      </c>
      <c r="T200" s="9">
        <v>5.3906000000000001</v>
      </c>
      <c r="U200" s="9">
        <v>5.6063000000000001</v>
      </c>
      <c r="V200" s="9">
        <v>5.7138999999999998</v>
      </c>
    </row>
    <row r="201" spans="1:22" x14ac:dyDescent="0.3">
      <c r="A201" t="s">
        <v>219</v>
      </c>
      <c r="B201" t="s">
        <v>220</v>
      </c>
      <c r="C201" t="s">
        <v>255</v>
      </c>
      <c r="D201" t="s">
        <v>77</v>
      </c>
      <c r="E201">
        <v>4.25</v>
      </c>
      <c r="F201">
        <v>153100</v>
      </c>
      <c r="G201">
        <f t="shared" si="15"/>
        <v>3.1685762573481384E-11</v>
      </c>
      <c r="H201" s="50">
        <f t="shared" si="17"/>
        <v>260.73679509458981</v>
      </c>
      <c r="I201">
        <f t="shared" si="16"/>
        <v>7.4354797651838729E-8</v>
      </c>
      <c r="J201">
        <v>79.400000000000006</v>
      </c>
      <c r="K201">
        <v>17.2</v>
      </c>
      <c r="L201">
        <v>499</v>
      </c>
      <c r="M201">
        <v>-28.69</v>
      </c>
      <c r="N201">
        <v>-49.37</v>
      </c>
      <c r="O201" s="7">
        <v>29.07</v>
      </c>
      <c r="P201" s="8">
        <v>206300</v>
      </c>
      <c r="Q201">
        <v>5</v>
      </c>
      <c r="R201" s="9">
        <v>5.1531000000000002</v>
      </c>
      <c r="S201" s="9">
        <v>5.1863000000000001</v>
      </c>
      <c r="T201" s="9">
        <v>5.0655999999999999</v>
      </c>
      <c r="U201" s="9">
        <v>5.1741000000000001</v>
      </c>
      <c r="V201" s="9">
        <v>5.8213999999999997</v>
      </c>
    </row>
    <row r="202" spans="1:22" x14ac:dyDescent="0.3">
      <c r="A202" t="s">
        <v>219</v>
      </c>
      <c r="B202" t="s">
        <v>220</v>
      </c>
      <c r="C202" t="s">
        <v>256</v>
      </c>
      <c r="D202" t="s">
        <v>77</v>
      </c>
      <c r="E202">
        <v>4.41</v>
      </c>
      <c r="F202">
        <v>107700</v>
      </c>
      <c r="G202">
        <f t="shared" si="15"/>
        <v>4.6738342896935937E-11</v>
      </c>
      <c r="H202" s="50">
        <f t="shared" si="17"/>
        <v>183.41837251265397</v>
      </c>
      <c r="I202">
        <f t="shared" si="16"/>
        <v>7.715403709284915E-8</v>
      </c>
      <c r="J202">
        <v>24.3</v>
      </c>
      <c r="K202">
        <v>21.8</v>
      </c>
      <c r="L202">
        <v>694</v>
      </c>
      <c r="M202">
        <v>-23.87</v>
      </c>
      <c r="N202">
        <v>-46.41</v>
      </c>
      <c r="O202" s="7">
        <v>31.777000000000001</v>
      </c>
      <c r="P202" s="8">
        <v>400440</v>
      </c>
      <c r="Q202">
        <v>3</v>
      </c>
      <c r="R202" s="9">
        <v>10.321999999999999</v>
      </c>
      <c r="S202" s="9">
        <v>10.292</v>
      </c>
      <c r="T202" s="9">
        <v>10.06</v>
      </c>
      <c r="U202" s="9">
        <v>10.214</v>
      </c>
      <c r="V202" s="9">
        <v>10.468999999999999</v>
      </c>
    </row>
    <row r="203" spans="1:22" x14ac:dyDescent="0.3">
      <c r="A203" t="s">
        <v>219</v>
      </c>
      <c r="B203" t="s">
        <v>220</v>
      </c>
      <c r="C203" t="s">
        <v>257</v>
      </c>
      <c r="D203" t="s">
        <v>77</v>
      </c>
      <c r="E203">
        <v>13.700000000000001</v>
      </c>
      <c r="F203">
        <v>686500</v>
      </c>
      <c r="G203">
        <f t="shared" si="15"/>
        <v>2.277877946103423E-11</v>
      </c>
      <c r="H203" s="50">
        <f t="shared" si="17"/>
        <v>1169.1431079845584</v>
      </c>
      <c r="I203">
        <f t="shared" si="16"/>
        <v>2.3968487713651545E-7</v>
      </c>
      <c r="J203">
        <v>229</v>
      </c>
      <c r="K203">
        <v>45.400000000000006</v>
      </c>
      <c r="L203">
        <v>377</v>
      </c>
      <c r="M203">
        <v>-15.62</v>
      </c>
      <c r="N203">
        <v>-56.09</v>
      </c>
      <c r="O203" s="7">
        <v>8.3004999999999995</v>
      </c>
      <c r="P203" s="8">
        <v>502440</v>
      </c>
      <c r="Q203">
        <v>7</v>
      </c>
      <c r="R203" s="9">
        <v>10.332000000000001</v>
      </c>
      <c r="S203" s="9">
        <v>10.179</v>
      </c>
      <c r="T203" s="9">
        <v>9.7009000000000007</v>
      </c>
      <c r="U203" s="9">
        <v>10.214</v>
      </c>
      <c r="V203" s="9">
        <v>10.52</v>
      </c>
    </row>
    <row r="204" spans="1:22" x14ac:dyDescent="0.3">
      <c r="A204" t="s">
        <v>219</v>
      </c>
      <c r="B204" t="s">
        <v>220</v>
      </c>
      <c r="C204" t="s">
        <v>258</v>
      </c>
      <c r="D204" t="s">
        <v>77</v>
      </c>
      <c r="E204">
        <v>28</v>
      </c>
      <c r="F204">
        <v>2494000</v>
      </c>
      <c r="G204">
        <f t="shared" si="15"/>
        <v>1.2814805132317561E-11</v>
      </c>
      <c r="H204" s="50">
        <f t="shared" si="17"/>
        <v>4247.4040951398238</v>
      </c>
      <c r="I204">
        <f t="shared" si="16"/>
        <v>4.8986690217682E-7</v>
      </c>
      <c r="J204">
        <v>599</v>
      </c>
      <c r="K204">
        <v>102</v>
      </c>
      <c r="L204">
        <v>306</v>
      </c>
      <c r="M204">
        <v>-25.46</v>
      </c>
      <c r="N204">
        <v>-49.25</v>
      </c>
      <c r="O204" s="7">
        <v>3.0026000000000002</v>
      </c>
      <c r="P204" s="8">
        <v>2502900</v>
      </c>
      <c r="Q204">
        <v>20</v>
      </c>
      <c r="R204" s="9">
        <v>9.6940000000000008</v>
      </c>
      <c r="S204" s="9">
        <v>9.0456000000000003</v>
      </c>
      <c r="T204" s="9">
        <v>6.1426999999999996</v>
      </c>
      <c r="U204" s="9">
        <v>7.2302</v>
      </c>
      <c r="V204" s="9">
        <v>10.417999999999999</v>
      </c>
    </row>
    <row r="205" spans="1:22" x14ac:dyDescent="0.3">
      <c r="A205" t="s">
        <v>219</v>
      </c>
      <c r="B205" t="s">
        <v>220</v>
      </c>
      <c r="C205" t="s">
        <v>259</v>
      </c>
      <c r="D205" t="s">
        <v>77</v>
      </c>
      <c r="E205">
        <v>5.92</v>
      </c>
      <c r="F205">
        <v>178000</v>
      </c>
      <c r="G205">
        <f t="shared" si="15"/>
        <v>3.7962266067415724E-11</v>
      </c>
      <c r="H205" s="50">
        <f t="shared" si="17"/>
        <v>303.14271408776608</v>
      </c>
      <c r="I205">
        <f t="shared" si="16"/>
        <v>1.0357185931738478E-7</v>
      </c>
      <c r="J205">
        <v>88.9</v>
      </c>
      <c r="K205">
        <v>18.900000000000002</v>
      </c>
      <c r="L205">
        <v>399</v>
      </c>
      <c r="M205">
        <v>-20.149999999999999</v>
      </c>
      <c r="N205">
        <v>-44.89</v>
      </c>
      <c r="O205" s="7">
        <v>21.15</v>
      </c>
      <c r="P205" s="8">
        <v>102350</v>
      </c>
      <c r="Q205">
        <v>4</v>
      </c>
      <c r="R205" s="9">
        <v>6.7983000000000002</v>
      </c>
      <c r="S205" s="9">
        <v>6.8658000000000001</v>
      </c>
      <c r="T205" s="9">
        <v>6.6749999999999998</v>
      </c>
      <c r="U205" s="9">
        <v>6.8605</v>
      </c>
      <c r="V205" s="9">
        <v>7.1510999999999996</v>
      </c>
    </row>
    <row r="206" spans="1:22" x14ac:dyDescent="0.3">
      <c r="A206" t="s">
        <v>219</v>
      </c>
      <c r="B206" t="s">
        <v>220</v>
      </c>
      <c r="C206" t="s">
        <v>260</v>
      </c>
      <c r="D206" t="s">
        <v>77</v>
      </c>
      <c r="E206">
        <v>5.87</v>
      </c>
      <c r="F206">
        <v>149900</v>
      </c>
      <c r="G206">
        <f t="shared" si="15"/>
        <v>4.469787665110073E-11</v>
      </c>
      <c r="H206" s="50">
        <f t="shared" si="17"/>
        <v>255.2870384368322</v>
      </c>
      <c r="I206">
        <f t="shared" si="16"/>
        <v>1.0269709699206902E-7</v>
      </c>
      <c r="J206">
        <v>72.7</v>
      </c>
      <c r="K206">
        <v>17.600000000000001</v>
      </c>
      <c r="L206">
        <v>368</v>
      </c>
      <c r="M206">
        <v>-22.23</v>
      </c>
      <c r="N206">
        <v>-54.8</v>
      </c>
      <c r="O206" s="7">
        <v>20.908999999999999</v>
      </c>
      <c r="P206">
        <v>56177</v>
      </c>
      <c r="Q206">
        <v>4</v>
      </c>
      <c r="R206" s="9">
        <v>7.6196999999999999</v>
      </c>
      <c r="S206" s="9">
        <v>7.5534999999999997</v>
      </c>
      <c r="T206" s="9">
        <v>5.8213999999999997</v>
      </c>
      <c r="U206" s="9">
        <v>6.8305999999999996</v>
      </c>
      <c r="V206" s="9">
        <v>7.6769999999999996</v>
      </c>
    </row>
    <row r="207" spans="1:22" x14ac:dyDescent="0.3">
      <c r="A207" t="s">
        <v>219</v>
      </c>
      <c r="B207" t="s">
        <v>220</v>
      </c>
      <c r="C207" t="s">
        <v>261</v>
      </c>
      <c r="D207" t="s">
        <v>77</v>
      </c>
      <c r="E207">
        <v>6.26</v>
      </c>
      <c r="F207">
        <v>431700</v>
      </c>
      <c r="G207">
        <f t="shared" si="15"/>
        <v>1.6551703914755618E-11</v>
      </c>
      <c r="H207" s="50">
        <f t="shared" si="17"/>
        <v>735.20623411061013</v>
      </c>
      <c r="I207">
        <f t="shared" si="16"/>
        <v>1.095202431295319E-7</v>
      </c>
      <c r="J207">
        <v>77.2</v>
      </c>
      <c r="K207">
        <v>49.1</v>
      </c>
      <c r="L207">
        <v>760</v>
      </c>
      <c r="M207">
        <v>-12.25</v>
      </c>
      <c r="N207">
        <v>-38.950000000000003</v>
      </c>
      <c r="O207" s="7">
        <v>15.478999999999999</v>
      </c>
      <c r="P207" s="8">
        <v>375800</v>
      </c>
      <c r="Q207">
        <v>4</v>
      </c>
      <c r="R207" s="9">
        <v>4.1896000000000004</v>
      </c>
      <c r="S207" s="9">
        <v>4.1661000000000001</v>
      </c>
      <c r="T207" s="9">
        <v>3.7464</v>
      </c>
      <c r="U207" s="9">
        <v>3.9129</v>
      </c>
      <c r="V207" s="9">
        <v>4.1898999999999997</v>
      </c>
    </row>
    <row r="208" spans="1:22" x14ac:dyDescent="0.3">
      <c r="A208" t="s">
        <v>219</v>
      </c>
      <c r="B208" t="s">
        <v>220</v>
      </c>
      <c r="C208" t="s">
        <v>262</v>
      </c>
      <c r="D208" t="s">
        <v>77</v>
      </c>
      <c r="E208">
        <v>19.900000000000002</v>
      </c>
      <c r="F208">
        <v>601300</v>
      </c>
      <c r="G208">
        <f t="shared" si="15"/>
        <v>3.777568052552803E-11</v>
      </c>
      <c r="H208" s="50">
        <f t="shared" si="17"/>
        <v>1024.0433369717625</v>
      </c>
      <c r="I208">
        <f t="shared" si="16"/>
        <v>3.4815540547566847E-7</v>
      </c>
      <c r="J208">
        <v>141</v>
      </c>
      <c r="K208">
        <v>50.7</v>
      </c>
      <c r="L208">
        <v>244</v>
      </c>
      <c r="M208">
        <v>-27.6</v>
      </c>
      <c r="N208">
        <v>-48.61</v>
      </c>
      <c r="O208" s="7">
        <v>4.8144</v>
      </c>
      <c r="P208" s="8">
        <v>365240</v>
      </c>
      <c r="Q208">
        <v>8</v>
      </c>
      <c r="R208" s="9">
        <v>5.3163</v>
      </c>
      <c r="S208" s="9">
        <v>3.7119</v>
      </c>
      <c r="T208" s="9">
        <v>4.9569000000000001</v>
      </c>
      <c r="U208" s="9">
        <v>5.3365</v>
      </c>
      <c r="V208" s="9">
        <v>5.8213999999999997</v>
      </c>
    </row>
    <row r="209" spans="1:22" x14ac:dyDescent="0.3">
      <c r="A209" t="s">
        <v>219</v>
      </c>
      <c r="B209" t="s">
        <v>220</v>
      </c>
      <c r="C209" t="s">
        <v>263</v>
      </c>
      <c r="D209" t="s">
        <v>77</v>
      </c>
      <c r="E209">
        <v>26.1</v>
      </c>
      <c r="F209">
        <v>2875000</v>
      </c>
      <c r="G209">
        <f t="shared" si="15"/>
        <v>1.0362226539130434E-11</v>
      </c>
      <c r="H209" s="50">
        <f t="shared" si="17"/>
        <v>4896.2657472040864</v>
      </c>
      <c r="I209">
        <f t="shared" si="16"/>
        <v>4.5662593381482134E-7</v>
      </c>
      <c r="J209">
        <v>332</v>
      </c>
      <c r="K209">
        <v>158</v>
      </c>
      <c r="L209">
        <v>750</v>
      </c>
      <c r="M209">
        <v>-3.78</v>
      </c>
      <c r="N209">
        <v>-38.56</v>
      </c>
      <c r="O209" s="7">
        <v>4.7549000000000001</v>
      </c>
      <c r="P209" s="8">
        <v>2381200</v>
      </c>
      <c r="Q209">
        <v>10</v>
      </c>
      <c r="R209" s="9">
        <v>3.9514999999999998</v>
      </c>
      <c r="S209" s="9">
        <v>3.2603</v>
      </c>
      <c r="T209" s="9">
        <v>2.9020000000000001</v>
      </c>
      <c r="U209" s="9">
        <v>3.1855000000000002</v>
      </c>
      <c r="V209" s="9">
        <v>4.9569000000000001</v>
      </c>
    </row>
    <row r="210" spans="1:22" x14ac:dyDescent="0.3">
      <c r="A210" t="s">
        <v>219</v>
      </c>
      <c r="B210" t="s">
        <v>220</v>
      </c>
      <c r="C210" t="s">
        <v>264</v>
      </c>
      <c r="D210" t="s">
        <v>77</v>
      </c>
      <c r="E210">
        <v>9.870000000000001</v>
      </c>
      <c r="F210">
        <v>256400</v>
      </c>
      <c r="G210">
        <f t="shared" si="15"/>
        <v>4.3938938026521065E-11</v>
      </c>
      <c r="H210" s="50">
        <f t="shared" si="17"/>
        <v>436.66175220282707</v>
      </c>
      <c r="I210">
        <f t="shared" si="16"/>
        <v>1.7267808301732904E-7</v>
      </c>
      <c r="J210">
        <v>81.100000000000009</v>
      </c>
      <c r="K210">
        <v>28.5</v>
      </c>
      <c r="L210">
        <v>304</v>
      </c>
      <c r="M210">
        <v>-25.5</v>
      </c>
      <c r="N210">
        <v>-54.56</v>
      </c>
      <c r="O210" s="7">
        <v>10.666</v>
      </c>
      <c r="P210" s="8">
        <v>451070</v>
      </c>
      <c r="Q210">
        <v>5</v>
      </c>
      <c r="R210" s="9">
        <v>6.0762999999999998</v>
      </c>
      <c r="S210" s="9">
        <v>6.1139999999999999</v>
      </c>
      <c r="T210" s="9">
        <v>5.8213999999999997</v>
      </c>
      <c r="U210" s="9">
        <v>6.1426999999999996</v>
      </c>
      <c r="V210" s="9">
        <v>6.2493999999999996</v>
      </c>
    </row>
    <row r="211" spans="1:22" x14ac:dyDescent="0.3">
      <c r="A211" t="s">
        <v>219</v>
      </c>
      <c r="B211" t="s">
        <v>220</v>
      </c>
      <c r="C211" t="s">
        <v>265</v>
      </c>
      <c r="D211" t="s">
        <v>77</v>
      </c>
      <c r="E211">
        <v>9.01</v>
      </c>
      <c r="F211">
        <v>282200</v>
      </c>
      <c r="G211">
        <f t="shared" si="15"/>
        <v>3.6443342771084341E-11</v>
      </c>
      <c r="H211" s="50">
        <f t="shared" si="17"/>
        <v>480.60041525599769</v>
      </c>
      <c r="I211">
        <f t="shared" si="16"/>
        <v>1.5763217102189816E-7</v>
      </c>
      <c r="J211">
        <v>111</v>
      </c>
      <c r="K211">
        <v>26.8</v>
      </c>
      <c r="L211">
        <v>357</v>
      </c>
      <c r="M211">
        <v>-20.53</v>
      </c>
      <c r="N211">
        <v>-47.4</v>
      </c>
      <c r="O211" s="7">
        <v>13.326000000000001</v>
      </c>
      <c r="P211" s="8">
        <v>198280</v>
      </c>
      <c r="Q211">
        <v>6</v>
      </c>
      <c r="R211" s="9">
        <v>6.7149000000000001</v>
      </c>
      <c r="S211" s="9">
        <v>6.6803999999999997</v>
      </c>
      <c r="T211" s="9">
        <v>6.0891999999999999</v>
      </c>
      <c r="U211" s="9">
        <v>6.5688000000000004</v>
      </c>
      <c r="V211" s="9">
        <v>6.8869999999999996</v>
      </c>
    </row>
    <row r="212" spans="1:22" x14ac:dyDescent="0.3">
      <c r="A212" t="s">
        <v>219</v>
      </c>
      <c r="B212" t="s">
        <v>220</v>
      </c>
      <c r="C212" t="s">
        <v>266</v>
      </c>
      <c r="D212" t="s">
        <v>77</v>
      </c>
      <c r="E212">
        <v>3.96</v>
      </c>
      <c r="F212">
        <v>103400</v>
      </c>
      <c r="G212">
        <f t="shared" si="15"/>
        <v>4.3714455319148934E-11</v>
      </c>
      <c r="H212" s="50">
        <f t="shared" si="17"/>
        <v>176.09526200379219</v>
      </c>
      <c r="I212">
        <f t="shared" si="16"/>
        <v>6.9281176165007378E-8</v>
      </c>
      <c r="J212">
        <v>15.3</v>
      </c>
      <c r="K212">
        <v>26.5</v>
      </c>
      <c r="L212">
        <v>994</v>
      </c>
      <c r="M212">
        <v>-8.89</v>
      </c>
      <c r="N212">
        <v>-36.49</v>
      </c>
      <c r="O212" s="7">
        <v>37.551000000000002</v>
      </c>
      <c r="P212" s="8">
        <v>124670</v>
      </c>
      <c r="Q212">
        <v>4</v>
      </c>
      <c r="R212" s="9">
        <v>3.1804000000000001</v>
      </c>
      <c r="S212" s="9">
        <v>3.1962000000000002</v>
      </c>
      <c r="T212" s="9">
        <v>2.9020000000000001</v>
      </c>
      <c r="U212" s="9">
        <v>3.1288999999999998</v>
      </c>
      <c r="V212" s="9">
        <v>3.5789</v>
      </c>
    </row>
    <row r="213" spans="1:22" x14ac:dyDescent="0.3">
      <c r="A213" t="s">
        <v>219</v>
      </c>
      <c r="B213" t="s">
        <v>220</v>
      </c>
      <c r="C213" t="s">
        <v>267</v>
      </c>
      <c r="D213" t="s">
        <v>77</v>
      </c>
      <c r="E213">
        <v>19.5</v>
      </c>
      <c r="F213">
        <v>1609000</v>
      </c>
      <c r="G213">
        <f t="shared" si="15"/>
        <v>1.3833401802361714E-11</v>
      </c>
      <c r="H213" s="50">
        <f t="shared" si="17"/>
        <v>2740.2057694787395</v>
      </c>
      <c r="I213">
        <f t="shared" si="16"/>
        <v>3.4115730687314246E-7</v>
      </c>
      <c r="J213">
        <v>514</v>
      </c>
      <c r="K213">
        <v>71</v>
      </c>
      <c r="L213">
        <v>363</v>
      </c>
      <c r="M213">
        <v>-16.7</v>
      </c>
      <c r="N213">
        <v>-49.3</v>
      </c>
      <c r="O213" s="7">
        <v>5.1121999999999996</v>
      </c>
      <c r="P213" s="8">
        <v>1603700</v>
      </c>
      <c r="Q213">
        <v>14</v>
      </c>
      <c r="R213" s="9">
        <v>7.3352000000000004</v>
      </c>
      <c r="S213" s="9">
        <v>7.1753999999999998</v>
      </c>
      <c r="T213" s="9">
        <v>6.2493999999999996</v>
      </c>
      <c r="U213" s="9">
        <v>7.0190999999999999</v>
      </c>
      <c r="V213" s="9">
        <v>7.6769999999999996</v>
      </c>
    </row>
    <row r="214" spans="1:22" x14ac:dyDescent="0.3">
      <c r="A214" t="s">
        <v>219</v>
      </c>
      <c r="B214" t="s">
        <v>220</v>
      </c>
      <c r="C214" t="s">
        <v>268</v>
      </c>
      <c r="D214" t="s">
        <v>77</v>
      </c>
      <c r="E214">
        <v>8.23</v>
      </c>
      <c r="F214">
        <v>236100</v>
      </c>
      <c r="G214">
        <f t="shared" si="15"/>
        <v>3.9788198178737826E-11</v>
      </c>
      <c r="H214" s="50">
        <f t="shared" si="17"/>
        <v>402.08985840517732</v>
      </c>
      <c r="I214">
        <f t="shared" si="16"/>
        <v>1.4398587874697243E-7</v>
      </c>
      <c r="J214">
        <v>50.300000000000004</v>
      </c>
      <c r="K214">
        <v>33.300000000000004</v>
      </c>
      <c r="L214">
        <v>502</v>
      </c>
      <c r="M214">
        <v>-18.87</v>
      </c>
      <c r="N214">
        <v>-41.96</v>
      </c>
      <c r="O214" s="7">
        <v>15.082000000000001</v>
      </c>
      <c r="P214" s="8">
        <v>121350</v>
      </c>
      <c r="Q214">
        <v>5</v>
      </c>
      <c r="R214" s="9">
        <v>4.6254999999999997</v>
      </c>
      <c r="S214" s="9">
        <v>4.57</v>
      </c>
      <c r="T214" s="9">
        <v>4.0240999999999998</v>
      </c>
      <c r="U214" s="9">
        <v>4.4101999999999997</v>
      </c>
      <c r="V214" s="9">
        <v>4.6295000000000002</v>
      </c>
    </row>
    <row r="215" spans="1:22" x14ac:dyDescent="0.3">
      <c r="A215" t="s">
        <v>219</v>
      </c>
      <c r="B215" t="s">
        <v>220</v>
      </c>
      <c r="C215" t="s">
        <v>269</v>
      </c>
      <c r="D215" t="s">
        <v>77</v>
      </c>
      <c r="E215">
        <v>11.5</v>
      </c>
      <c r="F215">
        <v>141700</v>
      </c>
      <c r="G215">
        <f t="shared" si="15"/>
        <v>9.2635705716302039E-11</v>
      </c>
      <c r="H215" s="50">
        <f t="shared" si="17"/>
        <v>241.32203700132837</v>
      </c>
      <c r="I215">
        <f t="shared" si="16"/>
        <v>2.0119533482262245E-7</v>
      </c>
      <c r="J215">
        <v>53.400000000000006</v>
      </c>
      <c r="K215">
        <v>19.400000000000002</v>
      </c>
      <c r="L215">
        <v>175</v>
      </c>
      <c r="M215">
        <v>-25.38</v>
      </c>
      <c r="N215">
        <v>-51.48</v>
      </c>
      <c r="O215" s="7">
        <v>9.0086999999999993</v>
      </c>
      <c r="P215">
        <v>38682</v>
      </c>
      <c r="Q215">
        <v>4</v>
      </c>
      <c r="R215" s="9">
        <v>5.6097000000000001</v>
      </c>
      <c r="S215" s="9">
        <v>5.6398999999999999</v>
      </c>
      <c r="T215" s="9">
        <v>5.6063000000000001</v>
      </c>
      <c r="U215" s="9">
        <v>5.7138999999999998</v>
      </c>
      <c r="V215" s="9">
        <v>5.8213999999999997</v>
      </c>
    </row>
    <row r="216" spans="1:22" x14ac:dyDescent="0.3">
      <c r="A216" t="s">
        <v>219</v>
      </c>
      <c r="B216" t="s">
        <v>220</v>
      </c>
      <c r="C216" t="s">
        <v>270</v>
      </c>
      <c r="D216" t="s">
        <v>77</v>
      </c>
      <c r="E216">
        <v>17.8</v>
      </c>
      <c r="F216">
        <v>162100</v>
      </c>
      <c r="G216">
        <f t="shared" si="15"/>
        <v>1.2533934238124615E-10</v>
      </c>
      <c r="H216" s="50">
        <f t="shared" si="17"/>
        <v>276.06423569453301</v>
      </c>
      <c r="I216">
        <f t="shared" si="16"/>
        <v>3.1141538781240694E-7</v>
      </c>
      <c r="J216">
        <v>16.400000000000002</v>
      </c>
      <c r="K216">
        <v>40.1</v>
      </c>
      <c r="L216">
        <v>223</v>
      </c>
      <c r="M216">
        <v>-14.8</v>
      </c>
      <c r="N216">
        <v>-39.049999999999997</v>
      </c>
      <c r="O216" s="7">
        <v>5.5544000000000002</v>
      </c>
      <c r="P216">
        <v>21571</v>
      </c>
      <c r="Q216">
        <v>2</v>
      </c>
      <c r="R216" s="9">
        <v>3.5228999999999999</v>
      </c>
      <c r="S216" s="9">
        <v>1.7116</v>
      </c>
      <c r="T216" s="9">
        <v>3.5228999999999999</v>
      </c>
      <c r="U216" s="9">
        <v>3.5228999999999999</v>
      </c>
      <c r="V216" s="9">
        <v>3.5228999999999999</v>
      </c>
    </row>
    <row r="217" spans="1:22" x14ac:dyDescent="0.3">
      <c r="A217" t="s">
        <v>219</v>
      </c>
      <c r="B217" t="s">
        <v>220</v>
      </c>
      <c r="C217" t="s">
        <v>271</v>
      </c>
      <c r="D217" t="s">
        <v>77</v>
      </c>
      <c r="E217">
        <v>15.5</v>
      </c>
      <c r="F217">
        <v>218700</v>
      </c>
      <c r="G217">
        <f t="shared" si="15"/>
        <v>8.089717192501142E-11</v>
      </c>
      <c r="H217" s="50">
        <f t="shared" si="17"/>
        <v>372.45680657862044</v>
      </c>
      <c r="I217">
        <f t="shared" si="16"/>
        <v>2.7117632084788243E-7</v>
      </c>
      <c r="J217">
        <v>31.6</v>
      </c>
      <c r="K217">
        <v>38.900000000000006</v>
      </c>
      <c r="L217">
        <v>309</v>
      </c>
      <c r="M217">
        <v>-5.52</v>
      </c>
      <c r="N217">
        <v>-47.48</v>
      </c>
      <c r="O217" s="7">
        <v>7.9522000000000004</v>
      </c>
      <c r="P217">
        <v>34326</v>
      </c>
      <c r="Q217">
        <v>3</v>
      </c>
      <c r="R217" s="9">
        <v>7.3777999999999997</v>
      </c>
      <c r="S217" s="9">
        <v>7.4973999999999998</v>
      </c>
      <c r="T217" s="9">
        <v>7.3619000000000003</v>
      </c>
      <c r="U217" s="9">
        <v>8.4082000000000008</v>
      </c>
      <c r="V217" s="9">
        <v>8.5122</v>
      </c>
    </row>
    <row r="218" spans="1:22" x14ac:dyDescent="0.3">
      <c r="A218" t="s">
        <v>219</v>
      </c>
      <c r="B218" t="s">
        <v>220</v>
      </c>
      <c r="C218" t="s">
        <v>272</v>
      </c>
      <c r="D218" t="s">
        <v>77</v>
      </c>
      <c r="E218">
        <v>5.45</v>
      </c>
      <c r="F218">
        <v>144700</v>
      </c>
      <c r="G218">
        <f t="shared" si="15"/>
        <v>4.2991083966827916E-11</v>
      </c>
      <c r="H218" s="50">
        <f t="shared" si="17"/>
        <v>246.43118386797613</v>
      </c>
      <c r="I218">
        <f t="shared" si="16"/>
        <v>9.534909345941673E-8</v>
      </c>
      <c r="J218">
        <v>57.400000000000006</v>
      </c>
      <c r="K218">
        <v>19.100000000000001</v>
      </c>
      <c r="L218">
        <v>437</v>
      </c>
      <c r="M218">
        <v>-23.1</v>
      </c>
      <c r="N218">
        <v>-47.21</v>
      </c>
      <c r="O218" s="7">
        <v>22.893000000000001</v>
      </c>
      <c r="P218" s="8">
        <v>302040</v>
      </c>
      <c r="Q218">
        <v>4</v>
      </c>
      <c r="R218" s="9">
        <v>8.7746999999999993</v>
      </c>
      <c r="S218" s="9">
        <v>8.7201000000000004</v>
      </c>
      <c r="T218" s="9">
        <v>7.0456000000000003</v>
      </c>
      <c r="U218" s="9">
        <v>9.0791000000000004</v>
      </c>
      <c r="V218" s="9">
        <v>10.06</v>
      </c>
    </row>
    <row r="219" spans="1:22" x14ac:dyDescent="0.3">
      <c r="A219" t="s">
        <v>219</v>
      </c>
      <c r="B219" t="s">
        <v>220</v>
      </c>
      <c r="C219" t="s">
        <v>273</v>
      </c>
      <c r="D219" t="s">
        <v>77</v>
      </c>
      <c r="E219">
        <v>4.78</v>
      </c>
      <c r="F219">
        <v>210900</v>
      </c>
      <c r="G219">
        <f t="shared" si="15"/>
        <v>2.5870316453295397E-11</v>
      </c>
      <c r="H219" s="50">
        <f t="shared" si="17"/>
        <v>359.17302472533629</v>
      </c>
      <c r="I219">
        <f t="shared" si="16"/>
        <v>8.3627278300185685E-8</v>
      </c>
      <c r="J219">
        <v>137</v>
      </c>
      <c r="K219">
        <v>18</v>
      </c>
      <c r="L219">
        <v>461</v>
      </c>
      <c r="M219">
        <v>-19.5</v>
      </c>
      <c r="N219">
        <v>-42.58</v>
      </c>
      <c r="O219" s="7">
        <v>25.529</v>
      </c>
      <c r="P219" s="8">
        <v>349150</v>
      </c>
      <c r="Q219">
        <v>5</v>
      </c>
      <c r="R219" s="9">
        <v>4.9912999999999998</v>
      </c>
      <c r="S219" s="9">
        <v>4.9679000000000002</v>
      </c>
      <c r="T219" s="9">
        <v>4.7389000000000001</v>
      </c>
      <c r="U219" s="9">
        <v>5.0113000000000003</v>
      </c>
      <c r="V219" s="9">
        <v>5.1199000000000003</v>
      </c>
    </row>
    <row r="220" spans="1:22" x14ac:dyDescent="0.3">
      <c r="A220" t="s">
        <v>219</v>
      </c>
      <c r="B220" t="s">
        <v>220</v>
      </c>
      <c r="C220" t="s">
        <v>274</v>
      </c>
      <c r="D220" t="s">
        <v>77</v>
      </c>
      <c r="E220">
        <v>2.16</v>
      </c>
      <c r="F220">
        <v>177300</v>
      </c>
      <c r="G220">
        <f t="shared" si="15"/>
        <v>1.390578274111675E-11</v>
      </c>
      <c r="H220" s="50">
        <f t="shared" si="17"/>
        <v>301.95057981888158</v>
      </c>
      <c r="I220">
        <f t="shared" si="16"/>
        <v>3.778973245364039E-8</v>
      </c>
      <c r="J220">
        <v>341</v>
      </c>
      <c r="K220">
        <v>9.6</v>
      </c>
      <c r="L220">
        <v>495</v>
      </c>
      <c r="M220">
        <v>-22.85</v>
      </c>
      <c r="N220">
        <v>-42.99</v>
      </c>
      <c r="O220" s="7">
        <v>51.503999999999998</v>
      </c>
      <c r="P220" s="8">
        <v>1517300</v>
      </c>
      <c r="Q220">
        <v>15</v>
      </c>
      <c r="R220" s="9">
        <v>9.5447000000000006</v>
      </c>
      <c r="S220" s="9">
        <v>8.0195000000000007</v>
      </c>
      <c r="T220" s="9">
        <v>6.3028000000000004</v>
      </c>
      <c r="U220" s="9">
        <v>7.8076999999999996</v>
      </c>
      <c r="V220" s="9">
        <v>10.009</v>
      </c>
    </row>
    <row r="221" spans="1:22" x14ac:dyDescent="0.3">
      <c r="A221" t="s">
        <v>219</v>
      </c>
      <c r="B221" t="s">
        <v>220</v>
      </c>
      <c r="C221" t="s">
        <v>275</v>
      </c>
      <c r="D221" t="s">
        <v>77</v>
      </c>
      <c r="E221">
        <v>15.5</v>
      </c>
      <c r="F221">
        <v>191200</v>
      </c>
      <c r="G221">
        <f t="shared" si="15"/>
        <v>9.2532486924686185E-11</v>
      </c>
      <c r="H221" s="50">
        <f t="shared" si="17"/>
        <v>325.62296030101612</v>
      </c>
      <c r="I221">
        <f t="shared" si="16"/>
        <v>2.7117632084788248E-7</v>
      </c>
      <c r="J221">
        <v>28.400000000000002</v>
      </c>
      <c r="K221">
        <v>35.9</v>
      </c>
      <c r="L221">
        <v>223</v>
      </c>
      <c r="M221">
        <v>-14.8</v>
      </c>
      <c r="N221">
        <v>-39.28</v>
      </c>
      <c r="O221" s="7">
        <v>6.2073999999999998</v>
      </c>
      <c r="P221" s="8">
        <v>171760</v>
      </c>
      <c r="Q221">
        <v>4</v>
      </c>
      <c r="R221" s="9">
        <v>2.9622000000000002</v>
      </c>
      <c r="S221" s="9">
        <v>2.9363000000000001</v>
      </c>
      <c r="T221" s="9">
        <v>2.8450000000000002</v>
      </c>
      <c r="U221" s="9">
        <v>2.9020000000000001</v>
      </c>
      <c r="V221" s="9">
        <v>3.0156999999999998</v>
      </c>
    </row>
    <row r="222" spans="1:22" x14ac:dyDescent="0.3">
      <c r="A222" t="s">
        <v>219</v>
      </c>
      <c r="B222" t="s">
        <v>220</v>
      </c>
      <c r="C222" t="s">
        <v>276</v>
      </c>
      <c r="D222" t="s">
        <v>77</v>
      </c>
      <c r="E222">
        <v>5.28</v>
      </c>
      <c r="F222">
        <v>142000</v>
      </c>
      <c r="G222">
        <f t="shared" si="15"/>
        <v>4.2442015774647888E-11</v>
      </c>
      <c r="H222" s="50">
        <f t="shared" si="17"/>
        <v>241.83295168799316</v>
      </c>
      <c r="I222">
        <f t="shared" si="16"/>
        <v>9.2374901553343202E-8</v>
      </c>
      <c r="J222">
        <v>96.600000000000009</v>
      </c>
      <c r="K222">
        <v>14.4</v>
      </c>
      <c r="L222">
        <v>272</v>
      </c>
      <c r="M222">
        <v>-26.93</v>
      </c>
      <c r="N222">
        <v>-48.66</v>
      </c>
      <c r="O222" s="7">
        <v>18.837</v>
      </c>
      <c r="P222" s="8">
        <v>258780</v>
      </c>
      <c r="Q222">
        <v>6</v>
      </c>
      <c r="R222" s="9">
        <v>6.1462000000000003</v>
      </c>
      <c r="S222" s="9">
        <v>6.1197999999999997</v>
      </c>
      <c r="T222" s="9">
        <v>5.7676999999999996</v>
      </c>
      <c r="U222" s="9">
        <v>6.1961000000000004</v>
      </c>
      <c r="V222" s="9">
        <v>6.2493999999999996</v>
      </c>
    </row>
    <row r="223" spans="1:22" x14ac:dyDescent="0.3">
      <c r="A223" t="s">
        <v>219</v>
      </c>
      <c r="B223" t="s">
        <v>220</v>
      </c>
      <c r="C223" t="s">
        <v>277</v>
      </c>
      <c r="D223" t="s">
        <v>77</v>
      </c>
      <c r="E223">
        <v>5.26</v>
      </c>
      <c r="F223">
        <v>112100</v>
      </c>
      <c r="G223">
        <f t="shared" si="15"/>
        <v>5.3558765209634249E-11</v>
      </c>
      <c r="H223" s="50">
        <f t="shared" si="17"/>
        <v>190.91178791707065</v>
      </c>
      <c r="I223">
        <f t="shared" si="16"/>
        <v>9.2024996623216883E-8</v>
      </c>
      <c r="J223">
        <v>40.900000000000006</v>
      </c>
      <c r="K223">
        <v>17.5</v>
      </c>
      <c r="L223">
        <v>395</v>
      </c>
      <c r="M223">
        <v>-23.59</v>
      </c>
      <c r="N223">
        <v>-48.05</v>
      </c>
      <c r="O223" s="7">
        <v>22.547999999999998</v>
      </c>
      <c r="P223">
        <v>30290</v>
      </c>
      <c r="Q223">
        <v>2</v>
      </c>
      <c r="R223" s="9">
        <v>6.5768000000000004</v>
      </c>
      <c r="S223" s="9">
        <v>6.5846</v>
      </c>
      <c r="T223" s="9">
        <v>6.5689000000000002</v>
      </c>
      <c r="U223" s="9">
        <v>6.5953999999999997</v>
      </c>
      <c r="V223" s="9">
        <v>6.6219999999999999</v>
      </c>
    </row>
    <row r="224" spans="1:22" x14ac:dyDescent="0.3">
      <c r="A224" t="s">
        <v>219</v>
      </c>
      <c r="B224" t="s">
        <v>220</v>
      </c>
      <c r="C224" t="s">
        <v>278</v>
      </c>
      <c r="D224" t="s">
        <v>77</v>
      </c>
      <c r="E224">
        <v>3.36</v>
      </c>
      <c r="F224">
        <v>123900</v>
      </c>
      <c r="G224">
        <f t="shared" si="15"/>
        <v>3.0954115254237287E-11</v>
      </c>
      <c r="H224" s="50">
        <f t="shared" si="17"/>
        <v>211.00776559255178</v>
      </c>
      <c r="I224">
        <f t="shared" si="16"/>
        <v>5.8784028261218391E-8</v>
      </c>
      <c r="J224">
        <v>104</v>
      </c>
      <c r="K224">
        <v>12.200000000000001</v>
      </c>
      <c r="L224">
        <v>437</v>
      </c>
      <c r="M224">
        <v>-23.24</v>
      </c>
      <c r="N224">
        <v>-47.31</v>
      </c>
      <c r="O224" s="7">
        <v>35.92</v>
      </c>
      <c r="P224" s="8">
        <v>252280</v>
      </c>
      <c r="Q224">
        <v>6</v>
      </c>
      <c r="R224" s="9">
        <v>7.8102999999999998</v>
      </c>
      <c r="S224" s="9">
        <v>7.8517000000000001</v>
      </c>
      <c r="T224" s="9">
        <v>6.9927999999999999</v>
      </c>
      <c r="U224" s="9">
        <v>7.8863000000000003</v>
      </c>
      <c r="V224" s="9">
        <v>8.7716999999999992</v>
      </c>
    </row>
    <row r="225" spans="1:22" x14ac:dyDescent="0.3">
      <c r="A225" t="s">
        <v>219</v>
      </c>
      <c r="B225" t="s">
        <v>220</v>
      </c>
      <c r="C225" t="s">
        <v>279</v>
      </c>
      <c r="D225" t="s">
        <v>77</v>
      </c>
      <c r="E225">
        <v>7.3900000000000006</v>
      </c>
      <c r="F225">
        <v>107200</v>
      </c>
      <c r="G225">
        <f t="shared" si="15"/>
        <v>7.8686472667910444E-11</v>
      </c>
      <c r="H225" s="50">
        <f t="shared" si="17"/>
        <v>182.56684803487934</v>
      </c>
      <c r="I225">
        <f t="shared" si="16"/>
        <v>1.2928987168166784E-7</v>
      </c>
      <c r="J225">
        <v>49.900000000000006</v>
      </c>
      <c r="K225">
        <v>15.200000000000001</v>
      </c>
      <c r="L225">
        <v>243</v>
      </c>
      <c r="M225">
        <v>-22.29</v>
      </c>
      <c r="N225">
        <v>-48.56</v>
      </c>
      <c r="O225" s="7">
        <v>16.010999999999999</v>
      </c>
      <c r="P225">
        <v>72147</v>
      </c>
      <c r="Q225">
        <v>4</v>
      </c>
      <c r="R225" s="9">
        <v>8.7478999999999996</v>
      </c>
      <c r="S225" s="9">
        <v>8.7604000000000006</v>
      </c>
      <c r="T225" s="9">
        <v>8.7199000000000009</v>
      </c>
      <c r="U225" s="9">
        <v>8.7975999999999992</v>
      </c>
      <c r="V225" s="9">
        <v>8.8754000000000008</v>
      </c>
    </row>
    <row r="226" spans="1:22" x14ac:dyDescent="0.3">
      <c r="A226" t="s">
        <v>219</v>
      </c>
      <c r="B226" t="s">
        <v>220</v>
      </c>
      <c r="C226" t="s">
        <v>280</v>
      </c>
      <c r="D226" t="s">
        <v>77</v>
      </c>
      <c r="E226">
        <v>8.3000000000000007</v>
      </c>
      <c r="F226">
        <v>130300</v>
      </c>
      <c r="G226">
        <f t="shared" si="15"/>
        <v>7.2708318495778971E-11</v>
      </c>
      <c r="H226" s="50">
        <f t="shared" si="17"/>
        <v>221.90727890806696</v>
      </c>
      <c r="I226">
        <f t="shared" si="16"/>
        <v>1.4521054600241448E-7</v>
      </c>
      <c r="J226">
        <v>20.700000000000003</v>
      </c>
      <c r="K226">
        <v>28.700000000000003</v>
      </c>
      <c r="L226">
        <v>344</v>
      </c>
      <c r="M226">
        <v>-13.86</v>
      </c>
      <c r="N226">
        <v>-40.090000000000003</v>
      </c>
      <c r="O226" s="7">
        <v>11.986000000000001</v>
      </c>
      <c r="P226">
        <v>37970</v>
      </c>
      <c r="Q226">
        <v>2</v>
      </c>
      <c r="R226" s="9">
        <v>3.4695999999999998</v>
      </c>
      <c r="S226" s="9">
        <v>3.4784000000000002</v>
      </c>
      <c r="T226" s="9">
        <v>3.4668999999999999</v>
      </c>
      <c r="U226" s="9">
        <v>3.4948999999999999</v>
      </c>
      <c r="V226" s="9">
        <v>3.5228999999999999</v>
      </c>
    </row>
    <row r="227" spans="1:22" x14ac:dyDescent="0.3">
      <c r="A227" t="s">
        <v>219</v>
      </c>
      <c r="B227" t="s">
        <v>220</v>
      </c>
      <c r="C227" t="s">
        <v>281</v>
      </c>
      <c r="D227" t="s">
        <v>77</v>
      </c>
      <c r="E227">
        <v>1.04</v>
      </c>
      <c r="F227">
        <v>827000</v>
      </c>
      <c r="G227">
        <f t="shared" si="15"/>
        <v>1.4354175574365174E-12</v>
      </c>
      <c r="H227" s="50">
        <f t="shared" si="17"/>
        <v>1408.4214862392278</v>
      </c>
      <c r="I227">
        <f t="shared" si="16"/>
        <v>1.8195056366567596E-8</v>
      </c>
      <c r="J227">
        <v>168</v>
      </c>
      <c r="K227">
        <v>63.800000000000004</v>
      </c>
      <c r="L227">
        <v>10400</v>
      </c>
      <c r="M227">
        <v>-7.13</v>
      </c>
      <c r="N227">
        <v>-34.89</v>
      </c>
      <c r="O227" s="7">
        <v>163.78</v>
      </c>
      <c r="P227" s="8">
        <v>747380</v>
      </c>
      <c r="Q227">
        <v>7</v>
      </c>
      <c r="R227" s="9">
        <v>4.3601000000000001</v>
      </c>
      <c r="S227" s="9">
        <v>4.1254999999999997</v>
      </c>
      <c r="T227" s="9">
        <v>3.4668999999999999</v>
      </c>
      <c r="U227" s="9">
        <v>4.0240999999999998</v>
      </c>
      <c r="V227" s="9">
        <v>4.4650999999999996</v>
      </c>
    </row>
    <row r="228" spans="1:22" x14ac:dyDescent="0.3">
      <c r="A228" t="s">
        <v>219</v>
      </c>
      <c r="B228" t="s">
        <v>220</v>
      </c>
      <c r="C228" t="s">
        <v>282</v>
      </c>
      <c r="D228" t="s">
        <v>77</v>
      </c>
      <c r="E228">
        <v>12</v>
      </c>
      <c r="F228">
        <v>415000</v>
      </c>
      <c r="G228">
        <f t="shared" si="15"/>
        <v>3.3005291566265055E-11</v>
      </c>
      <c r="H228" s="50">
        <f t="shared" si="17"/>
        <v>706.76531655293775</v>
      </c>
      <c r="I228">
        <f t="shared" si="16"/>
        <v>2.099429580757799E-7</v>
      </c>
      <c r="J228">
        <v>156</v>
      </c>
      <c r="K228">
        <v>33.200000000000003</v>
      </c>
      <c r="L228">
        <v>260</v>
      </c>
      <c r="M228">
        <v>-26.31</v>
      </c>
      <c r="N228">
        <v>-48.84</v>
      </c>
      <c r="O228" s="7">
        <v>7.8284000000000002</v>
      </c>
      <c r="P228" s="8">
        <v>285280</v>
      </c>
      <c r="Q228">
        <v>8</v>
      </c>
      <c r="R228" s="9">
        <v>7.1981000000000002</v>
      </c>
      <c r="S228" s="9">
        <v>6.9480000000000004</v>
      </c>
      <c r="T228" s="9">
        <v>5.875</v>
      </c>
      <c r="U228" s="9">
        <v>6.8341000000000003</v>
      </c>
      <c r="V228" s="9">
        <v>7.3091999999999997</v>
      </c>
    </row>
    <row r="229" spans="1:22" x14ac:dyDescent="0.3">
      <c r="A229" t="s">
        <v>219</v>
      </c>
      <c r="B229" t="s">
        <v>220</v>
      </c>
      <c r="C229" t="s">
        <v>283</v>
      </c>
      <c r="D229" t="s">
        <v>77</v>
      </c>
      <c r="E229">
        <v>12.600000000000001</v>
      </c>
      <c r="F229">
        <v>202200</v>
      </c>
      <c r="G229">
        <f t="shared" si="15"/>
        <v>7.1127872403560835E-11</v>
      </c>
      <c r="H229" s="50">
        <f t="shared" si="17"/>
        <v>344.35649881205785</v>
      </c>
      <c r="I229">
        <f t="shared" si="16"/>
        <v>2.2044010597956898E-7</v>
      </c>
      <c r="J229">
        <v>15.9</v>
      </c>
      <c r="K229">
        <v>50.7</v>
      </c>
      <c r="L229">
        <v>611</v>
      </c>
      <c r="M229">
        <v>-7.22</v>
      </c>
      <c r="N229">
        <v>-39.32</v>
      </c>
      <c r="O229" s="7">
        <v>12.047000000000001</v>
      </c>
      <c r="P229" s="8">
        <v>243810</v>
      </c>
      <c r="Q229">
        <v>3</v>
      </c>
      <c r="R229" s="9">
        <v>3.2978000000000001</v>
      </c>
      <c r="S229" s="9">
        <v>3.2881999999999998</v>
      </c>
      <c r="T229" s="9">
        <v>3.1855000000000002</v>
      </c>
      <c r="U229" s="9">
        <v>3.242</v>
      </c>
      <c r="V229" s="9">
        <v>3.2982999999999998</v>
      </c>
    </row>
    <row r="230" spans="1:22" x14ac:dyDescent="0.3">
      <c r="A230" t="s">
        <v>219</v>
      </c>
      <c r="B230" t="s">
        <v>220</v>
      </c>
      <c r="C230" t="s">
        <v>284</v>
      </c>
      <c r="D230" t="s">
        <v>77</v>
      </c>
      <c r="E230">
        <v>12.700000000000001</v>
      </c>
      <c r="F230">
        <v>453000</v>
      </c>
      <c r="G230">
        <f t="shared" si="15"/>
        <v>3.2000439514348783E-11</v>
      </c>
      <c r="H230" s="50">
        <f t="shared" si="17"/>
        <v>771.4811768638092</v>
      </c>
      <c r="I230">
        <f t="shared" si="16"/>
        <v>2.2218963063020049E-7</v>
      </c>
      <c r="J230">
        <v>111</v>
      </c>
      <c r="K230">
        <v>43</v>
      </c>
      <c r="L230">
        <v>411</v>
      </c>
      <c r="M230">
        <v>-21.75</v>
      </c>
      <c r="N230">
        <v>-43.38</v>
      </c>
      <c r="O230" s="7">
        <v>9.5615000000000006</v>
      </c>
      <c r="P230" s="8">
        <v>340590</v>
      </c>
      <c r="Q230">
        <v>7</v>
      </c>
      <c r="R230" s="9">
        <v>6.0384000000000002</v>
      </c>
      <c r="S230" s="9">
        <v>6.0053999999999998</v>
      </c>
      <c r="T230" s="9">
        <v>4.9024999999999999</v>
      </c>
      <c r="U230" s="9">
        <v>6.0357000000000003</v>
      </c>
      <c r="V230" s="9">
        <v>6.7811000000000003</v>
      </c>
    </row>
    <row r="231" spans="1:22" x14ac:dyDescent="0.3">
      <c r="A231" t="s">
        <v>219</v>
      </c>
      <c r="B231" t="s">
        <v>220</v>
      </c>
      <c r="C231" t="s">
        <v>285</v>
      </c>
      <c r="D231" t="s">
        <v>77</v>
      </c>
      <c r="E231">
        <v>9.370000000000001</v>
      </c>
      <c r="F231">
        <v>153600</v>
      </c>
      <c r="G231">
        <f t="shared" si="15"/>
        <v>6.9630385481770842E-11</v>
      </c>
      <c r="H231" s="50">
        <f t="shared" ref="H231:H262" si="18">F231*CVD_BRA</f>
        <v>261.58831957236441</v>
      </c>
      <c r="I231">
        <f t="shared" si="16"/>
        <v>1.6393045976417154E-7</v>
      </c>
      <c r="J231">
        <v>51</v>
      </c>
      <c r="K231">
        <v>21.5</v>
      </c>
      <c r="L231">
        <v>263</v>
      </c>
      <c r="M231">
        <v>-27.81</v>
      </c>
      <c r="N231">
        <v>-50.32</v>
      </c>
      <c r="O231" s="7">
        <v>12.226000000000001</v>
      </c>
      <c r="P231">
        <v>28932</v>
      </c>
      <c r="Q231">
        <v>4</v>
      </c>
      <c r="R231" s="9">
        <v>5.0945999999999998</v>
      </c>
      <c r="S231" s="9">
        <v>5.0343</v>
      </c>
      <c r="T231" s="9">
        <v>4.5747999999999998</v>
      </c>
      <c r="U231" s="9">
        <v>5.0384000000000002</v>
      </c>
      <c r="V231" s="9">
        <v>5.1199000000000003</v>
      </c>
    </row>
    <row r="232" spans="1:22" x14ac:dyDescent="0.3">
      <c r="A232" t="s">
        <v>219</v>
      </c>
      <c r="B232" t="s">
        <v>220</v>
      </c>
      <c r="C232" t="s">
        <v>286</v>
      </c>
      <c r="D232" t="s">
        <v>77</v>
      </c>
      <c r="E232">
        <v>7.8</v>
      </c>
      <c r="F232">
        <v>238400</v>
      </c>
      <c r="G232">
        <f t="shared" si="15"/>
        <v>3.7345542785234902E-11</v>
      </c>
      <c r="H232" s="50">
        <f t="shared" si="18"/>
        <v>406.00687100294061</v>
      </c>
      <c r="I232">
        <f t="shared" si="16"/>
        <v>1.3646292274925697E-7</v>
      </c>
      <c r="J232">
        <v>85.600000000000009</v>
      </c>
      <c r="K232">
        <v>25.8</v>
      </c>
      <c r="L232">
        <v>399</v>
      </c>
      <c r="M232">
        <v>-22.57</v>
      </c>
      <c r="N232">
        <v>-47.41</v>
      </c>
      <c r="O232" s="7">
        <v>15.475</v>
      </c>
      <c r="P232" s="8">
        <v>207270</v>
      </c>
      <c r="Q232">
        <v>4</v>
      </c>
      <c r="R232" s="9">
        <v>7.8002000000000002</v>
      </c>
      <c r="S232" s="9">
        <v>7.883</v>
      </c>
      <c r="T232" s="9">
        <v>7.5195999999999996</v>
      </c>
      <c r="U232" s="9">
        <v>8.3819999999999997</v>
      </c>
      <c r="V232" s="9">
        <v>9.0823</v>
      </c>
    </row>
    <row r="233" spans="1:22" x14ac:dyDescent="0.3">
      <c r="A233" t="s">
        <v>219</v>
      </c>
      <c r="B233" t="s">
        <v>220</v>
      </c>
      <c r="C233" t="s">
        <v>287</v>
      </c>
      <c r="D233" t="s">
        <v>77</v>
      </c>
      <c r="E233">
        <v>9.1300000000000008</v>
      </c>
      <c r="F233">
        <v>433400</v>
      </c>
      <c r="G233">
        <f t="shared" si="15"/>
        <v>2.4045415989847716E-11</v>
      </c>
      <c r="H233" s="50">
        <f t="shared" si="18"/>
        <v>738.10141733504395</v>
      </c>
      <c r="I233">
        <f t="shared" si="16"/>
        <v>1.5973160060265592E-7</v>
      </c>
      <c r="J233">
        <v>175</v>
      </c>
      <c r="K233">
        <v>32.700000000000003</v>
      </c>
      <c r="L233">
        <v>408</v>
      </c>
      <c r="M233">
        <v>-23.3</v>
      </c>
      <c r="N233">
        <v>-51.17</v>
      </c>
      <c r="O233" s="7">
        <v>12.452</v>
      </c>
      <c r="P233" s="8">
        <v>329800</v>
      </c>
      <c r="Q233">
        <v>6</v>
      </c>
      <c r="R233" s="9">
        <v>7.4245999999999999</v>
      </c>
      <c r="S233" s="9">
        <v>7.3932000000000002</v>
      </c>
      <c r="T233" s="9">
        <v>6.0357000000000003</v>
      </c>
      <c r="U233" s="9">
        <v>7.2301000000000002</v>
      </c>
      <c r="V233" s="9">
        <v>7.6769999999999996</v>
      </c>
    </row>
    <row r="234" spans="1:22" x14ac:dyDescent="0.3">
      <c r="A234" t="s">
        <v>219</v>
      </c>
      <c r="B234" t="s">
        <v>220</v>
      </c>
      <c r="C234" t="s">
        <v>288</v>
      </c>
      <c r="D234" t="s">
        <v>77</v>
      </c>
      <c r="E234">
        <v>3</v>
      </c>
      <c r="F234">
        <v>130200</v>
      </c>
      <c r="G234">
        <f t="shared" si="15"/>
        <v>2.6300299539170505E-11</v>
      </c>
      <c r="H234" s="50">
        <f t="shared" si="18"/>
        <v>221.73697401251204</v>
      </c>
      <c r="I234">
        <f t="shared" si="16"/>
        <v>5.2485739518944996E-8</v>
      </c>
      <c r="J234">
        <v>151</v>
      </c>
      <c r="K234">
        <v>10.600000000000001</v>
      </c>
      <c r="L234">
        <v>393</v>
      </c>
      <c r="M234">
        <v>-16.12</v>
      </c>
      <c r="N234">
        <v>-47.98</v>
      </c>
      <c r="O234" s="7">
        <v>37.164000000000001</v>
      </c>
      <c r="P234" s="8">
        <v>348950</v>
      </c>
      <c r="Q234">
        <v>8</v>
      </c>
      <c r="R234" s="9">
        <v>6.4970999999999997</v>
      </c>
      <c r="S234" s="9">
        <v>6.6441999999999997</v>
      </c>
      <c r="T234" s="9">
        <v>6.1961000000000004</v>
      </c>
      <c r="U234" s="9">
        <v>6.7811000000000003</v>
      </c>
      <c r="V234" s="9">
        <v>7.2039</v>
      </c>
    </row>
    <row r="235" spans="1:22" x14ac:dyDescent="0.3">
      <c r="A235" t="s">
        <v>219</v>
      </c>
      <c r="B235" t="s">
        <v>220</v>
      </c>
      <c r="C235" t="s">
        <v>289</v>
      </c>
      <c r="D235" t="s">
        <v>77</v>
      </c>
      <c r="E235">
        <v>3.34</v>
      </c>
      <c r="F235">
        <v>126000</v>
      </c>
      <c r="G235">
        <f t="shared" si="15"/>
        <v>3.025703349206349E-11</v>
      </c>
      <c r="H235" s="50">
        <f t="shared" si="18"/>
        <v>214.5841683992052</v>
      </c>
      <c r="I235">
        <f t="shared" si="16"/>
        <v>5.8434123331092092E-8</v>
      </c>
      <c r="J235">
        <v>48.400000000000006</v>
      </c>
      <c r="K235">
        <v>18.100000000000001</v>
      </c>
      <c r="L235">
        <v>752</v>
      </c>
      <c r="M235">
        <v>-22.36</v>
      </c>
      <c r="N235">
        <v>-41.78</v>
      </c>
      <c r="O235" s="7">
        <v>41.497999999999998</v>
      </c>
      <c r="P235">
        <v>77887</v>
      </c>
      <c r="Q235">
        <v>7</v>
      </c>
      <c r="R235" s="9">
        <v>4.1234000000000002</v>
      </c>
      <c r="S235" s="9">
        <v>0.61785000000000001</v>
      </c>
      <c r="T235" s="9">
        <v>3.802</v>
      </c>
      <c r="U235" s="9">
        <v>3.8576000000000001</v>
      </c>
      <c r="V235" s="9">
        <v>4.1898999999999997</v>
      </c>
    </row>
    <row r="236" spans="1:22" x14ac:dyDescent="0.3">
      <c r="A236" t="s">
        <v>219</v>
      </c>
      <c r="B236" t="s">
        <v>220</v>
      </c>
      <c r="C236" t="s">
        <v>290</v>
      </c>
      <c r="D236" t="s">
        <v>77</v>
      </c>
      <c r="E236">
        <v>32.4</v>
      </c>
      <c r="F236">
        <v>270600</v>
      </c>
      <c r="G236">
        <f t="shared" si="15"/>
        <v>1.3666825277161861E-10</v>
      </c>
      <c r="H236" s="50">
        <f t="shared" si="18"/>
        <v>460.84504737162638</v>
      </c>
      <c r="I236">
        <f t="shared" si="16"/>
        <v>5.6684598680460588E-7</v>
      </c>
      <c r="J236">
        <v>33.800000000000004</v>
      </c>
      <c r="K236">
        <v>46.6</v>
      </c>
      <c r="L236">
        <v>146</v>
      </c>
      <c r="M236">
        <v>0.05</v>
      </c>
      <c r="N236">
        <v>-51.07</v>
      </c>
      <c r="O236" s="7">
        <v>3.1440999999999999</v>
      </c>
      <c r="P236">
        <v>29024</v>
      </c>
      <c r="Q236">
        <v>2</v>
      </c>
      <c r="R236" s="9">
        <v>8.8749000000000002</v>
      </c>
      <c r="S236" s="9">
        <v>8.8543000000000003</v>
      </c>
      <c r="T236" s="9">
        <v>7.9387999999999996</v>
      </c>
      <c r="U236" s="9">
        <v>8.4070999999999998</v>
      </c>
      <c r="V236" s="9">
        <v>8.8754000000000008</v>
      </c>
    </row>
    <row r="237" spans="1:22" x14ac:dyDescent="0.3">
      <c r="A237" t="s">
        <v>219</v>
      </c>
      <c r="B237" t="s">
        <v>220</v>
      </c>
      <c r="C237" t="s">
        <v>291</v>
      </c>
      <c r="D237" t="s">
        <v>77</v>
      </c>
      <c r="E237">
        <v>16.2</v>
      </c>
      <c r="F237">
        <v>952000</v>
      </c>
      <c r="G237">
        <f t="shared" si="15"/>
        <v>1.9423544747899157E-11</v>
      </c>
      <c r="H237" s="50">
        <f t="shared" si="18"/>
        <v>1621.3026056828837</v>
      </c>
      <c r="I237">
        <f t="shared" si="16"/>
        <v>2.8342299340230294E-7</v>
      </c>
      <c r="J237">
        <v>109</v>
      </c>
      <c r="K237">
        <v>91.300000000000011</v>
      </c>
      <c r="L237">
        <v>729</v>
      </c>
      <c r="M237">
        <v>-9.6</v>
      </c>
      <c r="N237">
        <v>-35.75</v>
      </c>
      <c r="O237" s="7">
        <v>7.9869000000000003</v>
      </c>
      <c r="P237" s="8">
        <v>512450</v>
      </c>
      <c r="Q237">
        <v>5</v>
      </c>
      <c r="R237" s="9">
        <v>4.8601999999999999</v>
      </c>
      <c r="S237" s="9">
        <v>4.6688999999999998</v>
      </c>
      <c r="T237" s="9">
        <v>4.7934000000000001</v>
      </c>
      <c r="U237" s="9">
        <v>4.8752000000000004</v>
      </c>
      <c r="V237" s="9">
        <v>5.0655999999999999</v>
      </c>
    </row>
    <row r="238" spans="1:22" x14ac:dyDescent="0.3">
      <c r="A238" t="s">
        <v>219</v>
      </c>
      <c r="B238" t="s">
        <v>220</v>
      </c>
      <c r="C238" t="s">
        <v>292</v>
      </c>
      <c r="D238" t="s">
        <v>77</v>
      </c>
      <c r="E238">
        <v>24.200000000000003</v>
      </c>
      <c r="F238">
        <v>193900</v>
      </c>
      <c r="G238">
        <f t="shared" si="15"/>
        <v>1.4245837338834452E-10</v>
      </c>
      <c r="H238" s="50">
        <f t="shared" si="18"/>
        <v>330.22119248099909</v>
      </c>
      <c r="I238">
        <f t="shared" si="16"/>
        <v>4.2338496545282295E-7</v>
      </c>
      <c r="J238">
        <v>16.100000000000001</v>
      </c>
      <c r="K238">
        <v>48.300000000000004</v>
      </c>
      <c r="L238">
        <v>251</v>
      </c>
      <c r="M238">
        <v>-22.66</v>
      </c>
      <c r="N238">
        <v>-43.03</v>
      </c>
      <c r="O238" s="7">
        <v>5.2099000000000002</v>
      </c>
      <c r="P238">
        <v>69278</v>
      </c>
      <c r="Q238">
        <v>2</v>
      </c>
      <c r="R238" s="9">
        <v>7.6226000000000003</v>
      </c>
      <c r="S238" s="9">
        <v>7.5800999999999998</v>
      </c>
      <c r="T238" s="9">
        <v>7.2039</v>
      </c>
      <c r="U238" s="9">
        <v>7.4142000000000001</v>
      </c>
      <c r="V238" s="9">
        <v>7.6246</v>
      </c>
    </row>
    <row r="239" spans="1:22" x14ac:dyDescent="0.3">
      <c r="A239" t="s">
        <v>219</v>
      </c>
      <c r="B239" t="s">
        <v>220</v>
      </c>
      <c r="C239" t="s">
        <v>293</v>
      </c>
      <c r="D239" t="s">
        <v>77</v>
      </c>
      <c r="E239">
        <v>47</v>
      </c>
      <c r="F239">
        <v>1392000</v>
      </c>
      <c r="G239">
        <f t="shared" si="15"/>
        <v>3.8539763649425279E-11</v>
      </c>
      <c r="H239" s="50">
        <f t="shared" si="18"/>
        <v>2370.6441461245527</v>
      </c>
      <c r="I239">
        <f t="shared" si="16"/>
        <v>8.2227658579680477E-7</v>
      </c>
      <c r="J239">
        <v>222</v>
      </c>
      <c r="K239">
        <v>93.5</v>
      </c>
      <c r="L239">
        <v>166</v>
      </c>
      <c r="M239">
        <v>-3.07</v>
      </c>
      <c r="N239">
        <v>-60</v>
      </c>
      <c r="O239" s="7">
        <v>1.7747999999999999</v>
      </c>
      <c r="P239">
        <v>96884</v>
      </c>
      <c r="Q239">
        <v>6</v>
      </c>
      <c r="R239" s="9">
        <v>8.0169999999999995</v>
      </c>
      <c r="S239" s="9">
        <v>8.0577000000000005</v>
      </c>
      <c r="T239" s="9">
        <v>7.7294</v>
      </c>
      <c r="U239" s="9">
        <v>7.9911000000000003</v>
      </c>
      <c r="V239" s="9">
        <v>8.3560999999999996</v>
      </c>
    </row>
    <row r="240" spans="1:22" x14ac:dyDescent="0.3">
      <c r="A240" t="s">
        <v>219</v>
      </c>
      <c r="B240" t="s">
        <v>220</v>
      </c>
      <c r="C240" t="s">
        <v>294</v>
      </c>
      <c r="D240" t="s">
        <v>77</v>
      </c>
      <c r="E240">
        <v>10.3</v>
      </c>
      <c r="F240">
        <v>134400</v>
      </c>
      <c r="G240">
        <f t="shared" si="15"/>
        <v>8.7475892113095246E-11</v>
      </c>
      <c r="H240" s="50">
        <f t="shared" si="18"/>
        <v>228.88977962581887</v>
      </c>
      <c r="I240">
        <f t="shared" si="16"/>
        <v>1.8020103901504452E-7</v>
      </c>
      <c r="J240">
        <v>22.200000000000003</v>
      </c>
      <c r="K240">
        <v>28.5</v>
      </c>
      <c r="L240">
        <v>320</v>
      </c>
      <c r="M240">
        <v>-5.35</v>
      </c>
      <c r="N240">
        <v>-49.11</v>
      </c>
      <c r="O240" s="7">
        <v>11.208</v>
      </c>
      <c r="P240">
        <v>2435.6</v>
      </c>
      <c r="Q240">
        <v>2</v>
      </c>
      <c r="R240" s="9">
        <v>8.5283999999999995</v>
      </c>
      <c r="S240" s="9">
        <v>8.4564000000000004</v>
      </c>
      <c r="T240" s="9">
        <v>7.9911000000000003</v>
      </c>
      <c r="U240" s="9">
        <v>8.3035999999999994</v>
      </c>
      <c r="V240" s="9">
        <v>8.6160999999999994</v>
      </c>
    </row>
    <row r="241" spans="1:22" x14ac:dyDescent="0.3">
      <c r="A241" t="s">
        <v>219</v>
      </c>
      <c r="B241" t="s">
        <v>220</v>
      </c>
      <c r="C241" t="s">
        <v>295</v>
      </c>
      <c r="D241" t="s">
        <v>77</v>
      </c>
      <c r="E241">
        <v>6.17</v>
      </c>
      <c r="F241">
        <v>189700</v>
      </c>
      <c r="G241">
        <f t="shared" si="15"/>
        <v>3.7125153452820244E-11</v>
      </c>
      <c r="H241" s="50">
        <f t="shared" si="18"/>
        <v>323.06838686769225</v>
      </c>
      <c r="I241">
        <f t="shared" si="16"/>
        <v>1.0794567094396353E-7</v>
      </c>
      <c r="J241">
        <v>87.800000000000011</v>
      </c>
      <c r="K241">
        <v>20.3</v>
      </c>
      <c r="L241">
        <v>392</v>
      </c>
      <c r="M241">
        <v>-22.21</v>
      </c>
      <c r="N241">
        <v>-49.95</v>
      </c>
      <c r="O241" s="7">
        <v>19.376999999999999</v>
      </c>
      <c r="P241" s="8">
        <v>168000</v>
      </c>
      <c r="Q241">
        <v>5</v>
      </c>
      <c r="R241" s="9">
        <v>7.2853000000000003</v>
      </c>
      <c r="S241" s="9">
        <v>7.3028000000000004</v>
      </c>
      <c r="T241" s="9">
        <v>6.7811000000000003</v>
      </c>
      <c r="U241" s="9">
        <v>7.4669999999999996</v>
      </c>
      <c r="V241" s="9">
        <v>7.9911000000000003</v>
      </c>
    </row>
    <row r="242" spans="1:22" x14ac:dyDescent="0.3">
      <c r="A242" t="s">
        <v>219</v>
      </c>
      <c r="B242" t="s">
        <v>220</v>
      </c>
      <c r="C242" t="s">
        <v>296</v>
      </c>
      <c r="D242" t="s">
        <v>77</v>
      </c>
      <c r="E242">
        <v>6.71</v>
      </c>
      <c r="F242">
        <v>284000</v>
      </c>
      <c r="G242">
        <f t="shared" si="15"/>
        <v>2.6968364190140842E-11</v>
      </c>
      <c r="H242" s="50">
        <f t="shared" si="18"/>
        <v>483.66590337598632</v>
      </c>
      <c r="I242">
        <f t="shared" si="16"/>
        <v>1.1739310405737361E-7</v>
      </c>
      <c r="J242">
        <v>142</v>
      </c>
      <c r="K242">
        <v>23.900000000000002</v>
      </c>
      <c r="L242">
        <v>411</v>
      </c>
      <c r="M242">
        <v>-23.43</v>
      </c>
      <c r="N242">
        <v>-51.94</v>
      </c>
      <c r="O242" s="7">
        <v>17.227</v>
      </c>
      <c r="P242" s="8">
        <v>331140</v>
      </c>
      <c r="Q242">
        <v>5</v>
      </c>
      <c r="R242" s="9">
        <v>7.5265000000000004</v>
      </c>
      <c r="S242" s="9">
        <v>7.3932000000000002</v>
      </c>
      <c r="T242" s="9">
        <v>6.7281000000000004</v>
      </c>
      <c r="U242" s="9">
        <v>7.2565999999999997</v>
      </c>
      <c r="V242" s="9">
        <v>7.6246</v>
      </c>
    </row>
    <row r="243" spans="1:22" x14ac:dyDescent="0.3">
      <c r="A243" t="s">
        <v>219</v>
      </c>
      <c r="B243" t="s">
        <v>220</v>
      </c>
      <c r="C243" t="s">
        <v>297</v>
      </c>
      <c r="D243" t="s">
        <v>77</v>
      </c>
      <c r="E243">
        <v>5.34</v>
      </c>
      <c r="F243">
        <v>116200</v>
      </c>
      <c r="G243">
        <f t="shared" si="15"/>
        <v>5.2454838382099817E-11</v>
      </c>
      <c r="H243" s="50">
        <f t="shared" si="18"/>
        <v>197.89428863482257</v>
      </c>
      <c r="I243">
        <f t="shared" si="16"/>
        <v>9.3424616343722067E-8</v>
      </c>
      <c r="J243">
        <v>94</v>
      </c>
      <c r="K243">
        <v>12</v>
      </c>
      <c r="L243">
        <v>268</v>
      </c>
      <c r="M243">
        <v>-22.38</v>
      </c>
      <c r="N243">
        <v>-46.95</v>
      </c>
      <c r="O243" s="7">
        <v>22.35</v>
      </c>
      <c r="P243">
        <v>64411</v>
      </c>
      <c r="Q243">
        <v>3</v>
      </c>
      <c r="R243" s="9">
        <v>6.8144999999999998</v>
      </c>
      <c r="S243" s="9">
        <v>6.7733999999999996</v>
      </c>
      <c r="T243" s="9">
        <v>6.2493999999999996</v>
      </c>
      <c r="U243" s="9">
        <v>6.5689000000000002</v>
      </c>
      <c r="V243" s="9">
        <v>6.8869999999999996</v>
      </c>
    </row>
    <row r="244" spans="1:22" x14ac:dyDescent="0.3">
      <c r="A244" t="s">
        <v>219</v>
      </c>
      <c r="B244" t="s">
        <v>220</v>
      </c>
      <c r="C244" t="s">
        <v>298</v>
      </c>
      <c r="D244" t="s">
        <v>77</v>
      </c>
      <c r="E244">
        <v>8.19</v>
      </c>
      <c r="F244">
        <v>289200</v>
      </c>
      <c r="G244">
        <f t="shared" si="15"/>
        <v>3.2324814211618254E-11</v>
      </c>
      <c r="H244" s="50">
        <f t="shared" si="18"/>
        <v>492.52175794484242</v>
      </c>
      <c r="I244">
        <f t="shared" si="16"/>
        <v>1.4328606888671981E-7</v>
      </c>
      <c r="J244">
        <v>78.100000000000009</v>
      </c>
      <c r="K244">
        <v>32.700000000000003</v>
      </c>
      <c r="L244">
        <v>515</v>
      </c>
      <c r="M244">
        <v>-16.72</v>
      </c>
      <c r="N244">
        <v>-43.86</v>
      </c>
      <c r="O244" s="7">
        <v>15.737</v>
      </c>
      <c r="P244">
        <v>64338</v>
      </c>
      <c r="Q244">
        <v>3</v>
      </c>
      <c r="R244" s="9">
        <v>4.7168999999999999</v>
      </c>
      <c r="S244" s="9">
        <v>4.6760000000000002</v>
      </c>
      <c r="T244" s="9">
        <v>4.4650999999999996</v>
      </c>
      <c r="U244" s="9">
        <v>4.6295000000000002</v>
      </c>
      <c r="V244" s="9">
        <v>4.7389000000000001</v>
      </c>
    </row>
    <row r="245" spans="1:22" x14ac:dyDescent="0.3">
      <c r="A245" t="s">
        <v>219</v>
      </c>
      <c r="B245" t="s">
        <v>220</v>
      </c>
      <c r="C245" t="s">
        <v>299</v>
      </c>
      <c r="D245" t="s">
        <v>77</v>
      </c>
      <c r="E245">
        <v>3.58</v>
      </c>
      <c r="F245">
        <v>199100</v>
      </c>
      <c r="G245">
        <f t="shared" si="15"/>
        <v>2.0524008739326969E-11</v>
      </c>
      <c r="H245" s="50">
        <f t="shared" si="18"/>
        <v>339.0770470498552</v>
      </c>
      <c r="I245">
        <f t="shared" si="16"/>
        <v>6.2632982492607684E-8</v>
      </c>
      <c r="J245">
        <v>49.300000000000004</v>
      </c>
      <c r="K245">
        <v>28.400000000000002</v>
      </c>
      <c r="L245">
        <v>1080</v>
      </c>
      <c r="M245">
        <v>-5.18</v>
      </c>
      <c r="N245">
        <v>-37.340000000000003</v>
      </c>
      <c r="O245" s="7">
        <v>38.046999999999997</v>
      </c>
      <c r="P245">
        <v>38692</v>
      </c>
      <c r="Q245">
        <v>3</v>
      </c>
      <c r="R245" s="9">
        <v>2.6539999999999999</v>
      </c>
      <c r="S245" s="9">
        <v>2.6198999999999999</v>
      </c>
      <c r="T245" s="9">
        <v>2.4434</v>
      </c>
      <c r="U245" s="9">
        <v>2.6735000000000002</v>
      </c>
      <c r="V245" s="9">
        <v>2.7307999999999999</v>
      </c>
    </row>
    <row r="246" spans="1:22" x14ac:dyDescent="0.3">
      <c r="A246" t="s">
        <v>219</v>
      </c>
      <c r="B246" t="s">
        <v>220</v>
      </c>
      <c r="C246" t="s">
        <v>300</v>
      </c>
      <c r="D246" t="s">
        <v>77</v>
      </c>
      <c r="E246">
        <v>8.0299999999999994</v>
      </c>
      <c r="F246">
        <v>909000</v>
      </c>
      <c r="G246">
        <f t="shared" si="15"/>
        <v>1.0083286017601758E-11</v>
      </c>
      <c r="H246" s="50">
        <f t="shared" si="18"/>
        <v>1548.0715005942661</v>
      </c>
      <c r="I246">
        <f t="shared" si="16"/>
        <v>1.4048682944570939E-7</v>
      </c>
      <c r="J246">
        <v>184</v>
      </c>
      <c r="K246">
        <v>67.100000000000009</v>
      </c>
      <c r="L246">
        <v>1110</v>
      </c>
      <c r="M246">
        <v>-5.83</v>
      </c>
      <c r="N246">
        <v>-35.24</v>
      </c>
      <c r="O246" s="7">
        <v>16.617000000000001</v>
      </c>
      <c r="P246" s="8">
        <v>839980</v>
      </c>
      <c r="Q246">
        <v>9</v>
      </c>
      <c r="R246" s="9">
        <v>4.3888999999999996</v>
      </c>
      <c r="S246" s="9">
        <v>3.7770999999999999</v>
      </c>
      <c r="T246" s="9">
        <v>3.4668999999999999</v>
      </c>
      <c r="U246" s="9">
        <v>4.0793999999999997</v>
      </c>
      <c r="V246" s="9">
        <v>4.5199999999999996</v>
      </c>
    </row>
    <row r="247" spans="1:22" x14ac:dyDescent="0.3">
      <c r="A247" t="s">
        <v>219</v>
      </c>
      <c r="B247" t="s">
        <v>220</v>
      </c>
      <c r="C247" t="s">
        <v>301</v>
      </c>
      <c r="D247" t="s">
        <v>77</v>
      </c>
      <c r="E247">
        <v>9.84</v>
      </c>
      <c r="F247">
        <v>151900</v>
      </c>
      <c r="G247">
        <f t="shared" si="15"/>
        <v>7.394141356155366E-11</v>
      </c>
      <c r="H247" s="50">
        <f t="shared" si="18"/>
        <v>258.6931363479307</v>
      </c>
      <c r="I247">
        <f t="shared" si="16"/>
        <v>1.7215322562213957E-7</v>
      </c>
      <c r="J247">
        <v>48.2</v>
      </c>
      <c r="K247">
        <v>21.900000000000002</v>
      </c>
      <c r="L247">
        <v>277</v>
      </c>
      <c r="M247">
        <v>-22.27</v>
      </c>
      <c r="N247">
        <v>-42.53</v>
      </c>
      <c r="O247" s="7">
        <v>12.646000000000001</v>
      </c>
      <c r="P247" s="8">
        <v>141500</v>
      </c>
      <c r="Q247">
        <v>4</v>
      </c>
      <c r="R247" s="9">
        <v>4.1147999999999998</v>
      </c>
      <c r="S247" s="9">
        <v>4.2018000000000004</v>
      </c>
      <c r="T247" s="9">
        <v>3.7464</v>
      </c>
      <c r="U247" s="9">
        <v>4.0517000000000003</v>
      </c>
      <c r="V247" s="9">
        <v>4.6841999999999997</v>
      </c>
    </row>
    <row r="248" spans="1:22" x14ac:dyDescent="0.3">
      <c r="A248" t="s">
        <v>219</v>
      </c>
      <c r="B248" t="s">
        <v>220</v>
      </c>
      <c r="C248" t="s">
        <v>302</v>
      </c>
      <c r="D248" t="s">
        <v>77</v>
      </c>
      <c r="E248">
        <v>13.700000000000001</v>
      </c>
      <c r="F248">
        <v>134200</v>
      </c>
      <c r="G248">
        <f t="shared" si="15"/>
        <v>1.1652482935916543E-10</v>
      </c>
      <c r="H248" s="50">
        <f t="shared" si="18"/>
        <v>228.54916983470903</v>
      </c>
      <c r="I248">
        <f t="shared" si="16"/>
        <v>2.396848771365155E-7</v>
      </c>
      <c r="J248">
        <v>19.8</v>
      </c>
      <c r="K248">
        <v>30.200000000000003</v>
      </c>
      <c r="L248">
        <v>267</v>
      </c>
      <c r="M248">
        <v>-10.19</v>
      </c>
      <c r="N248">
        <v>-48.33</v>
      </c>
      <c r="O248" s="7">
        <v>8.8568999999999996</v>
      </c>
      <c r="P248">
        <v>32119</v>
      </c>
      <c r="Q248">
        <v>2</v>
      </c>
      <c r="R248" s="9">
        <v>7.1994999999999996</v>
      </c>
      <c r="S248" s="9">
        <v>7.359</v>
      </c>
      <c r="T248" s="9">
        <v>7.0456000000000003</v>
      </c>
      <c r="U248" s="9">
        <v>7.5705</v>
      </c>
      <c r="V248" s="9">
        <v>8.0954999999999995</v>
      </c>
    </row>
    <row r="249" spans="1:22" x14ac:dyDescent="0.3">
      <c r="A249" t="s">
        <v>219</v>
      </c>
      <c r="B249" t="s">
        <v>220</v>
      </c>
      <c r="C249" t="s">
        <v>303</v>
      </c>
      <c r="D249" t="s">
        <v>77</v>
      </c>
      <c r="E249">
        <v>13.3</v>
      </c>
      <c r="F249">
        <v>122400</v>
      </c>
      <c r="G249">
        <f t="shared" si="15"/>
        <v>1.2402825898692811E-10</v>
      </c>
      <c r="H249" s="50">
        <f t="shared" si="18"/>
        <v>208.45319215922791</v>
      </c>
      <c r="I249">
        <f t="shared" si="16"/>
        <v>2.3268677853398949E-7</v>
      </c>
      <c r="J249">
        <v>35.9</v>
      </c>
      <c r="K249">
        <v>20.400000000000002</v>
      </c>
      <c r="L249">
        <v>159</v>
      </c>
      <c r="M249">
        <v>-25.54</v>
      </c>
      <c r="N249">
        <v>-48.54</v>
      </c>
      <c r="O249" s="7">
        <v>7.7874999999999996</v>
      </c>
      <c r="P249">
        <v>56509</v>
      </c>
      <c r="Q249">
        <v>3</v>
      </c>
      <c r="R249" s="9">
        <v>6.0358000000000001</v>
      </c>
      <c r="S249" s="9">
        <v>6.0396999999999998</v>
      </c>
      <c r="T249" s="9">
        <v>5.875</v>
      </c>
      <c r="U249" s="9">
        <v>6.0357000000000003</v>
      </c>
      <c r="V249" s="9">
        <v>6.5156999999999998</v>
      </c>
    </row>
    <row r="250" spans="1:22" x14ac:dyDescent="0.3">
      <c r="A250" t="s">
        <v>219</v>
      </c>
      <c r="B250" t="s">
        <v>220</v>
      </c>
      <c r="C250" t="s">
        <v>304</v>
      </c>
      <c r="D250" t="s">
        <v>77</v>
      </c>
      <c r="E250">
        <v>5.18</v>
      </c>
      <c r="F250">
        <v>125000</v>
      </c>
      <c r="G250">
        <f t="shared" si="15"/>
        <v>4.730098351999999E-11</v>
      </c>
      <c r="H250" s="50">
        <f t="shared" si="18"/>
        <v>212.88111944365593</v>
      </c>
      <c r="I250">
        <f t="shared" si="16"/>
        <v>9.0625376902711646E-8</v>
      </c>
      <c r="J250">
        <v>33.6</v>
      </c>
      <c r="K250">
        <v>21.6</v>
      </c>
      <c r="L250">
        <v>570</v>
      </c>
      <c r="M250">
        <v>-2.9</v>
      </c>
      <c r="N250">
        <v>-41.77</v>
      </c>
      <c r="O250" s="7">
        <v>26.422000000000001</v>
      </c>
      <c r="P250">
        <v>79625</v>
      </c>
      <c r="Q250">
        <v>4</v>
      </c>
      <c r="R250" s="9">
        <v>4.4588000000000001</v>
      </c>
      <c r="S250" s="9">
        <v>4.5740999999999996</v>
      </c>
      <c r="T250" s="9">
        <v>4.3002000000000002</v>
      </c>
      <c r="U250" s="9">
        <v>4.9024000000000001</v>
      </c>
      <c r="V250" s="9">
        <v>6.2493999999999996</v>
      </c>
    </row>
    <row r="251" spans="1:22" x14ac:dyDescent="0.3">
      <c r="A251" t="s">
        <v>219</v>
      </c>
      <c r="B251" t="s">
        <v>220</v>
      </c>
      <c r="C251" t="s">
        <v>305</v>
      </c>
      <c r="D251" t="s">
        <v>77</v>
      </c>
      <c r="E251">
        <v>4.6100000000000003</v>
      </c>
      <c r="F251">
        <v>163800</v>
      </c>
      <c r="G251">
        <f t="shared" si="15"/>
        <v>3.2124579548229546E-11</v>
      </c>
      <c r="H251" s="50">
        <f t="shared" si="18"/>
        <v>278.95941891896678</v>
      </c>
      <c r="I251">
        <f t="shared" si="16"/>
        <v>8.0653086394112144E-8</v>
      </c>
      <c r="J251">
        <v>75.100000000000009</v>
      </c>
      <c r="K251">
        <v>18.900000000000002</v>
      </c>
      <c r="L251">
        <v>507</v>
      </c>
      <c r="M251">
        <v>-28.26</v>
      </c>
      <c r="N251">
        <v>-52.41</v>
      </c>
      <c r="O251" s="7">
        <v>26.818999999999999</v>
      </c>
      <c r="P251" s="8">
        <v>126680</v>
      </c>
      <c r="Q251">
        <v>3</v>
      </c>
      <c r="R251" s="9">
        <v>5.6169000000000002</v>
      </c>
      <c r="S251" s="9">
        <v>5.6166999999999998</v>
      </c>
      <c r="T251" s="9">
        <v>5.3906000000000001</v>
      </c>
      <c r="U251" s="9">
        <v>5.5525000000000002</v>
      </c>
      <c r="V251" s="9">
        <v>5.7138999999999998</v>
      </c>
    </row>
    <row r="252" spans="1:22" x14ac:dyDescent="0.3">
      <c r="A252" t="s">
        <v>219</v>
      </c>
      <c r="B252" t="s">
        <v>220</v>
      </c>
      <c r="C252" t="s">
        <v>306</v>
      </c>
      <c r="D252" t="s">
        <v>77</v>
      </c>
      <c r="E252">
        <v>6.44</v>
      </c>
      <c r="F252">
        <v>111300</v>
      </c>
      <c r="G252">
        <f t="shared" si="15"/>
        <v>6.6045179874213827E-11</v>
      </c>
      <c r="H252" s="50">
        <f t="shared" si="18"/>
        <v>189.54934875263126</v>
      </c>
      <c r="I252">
        <f t="shared" si="16"/>
        <v>1.1266938750066856E-7</v>
      </c>
      <c r="J252">
        <v>39.6</v>
      </c>
      <c r="K252">
        <v>17.7</v>
      </c>
      <c r="L252">
        <v>357</v>
      </c>
      <c r="M252">
        <v>-18.59</v>
      </c>
      <c r="N252">
        <v>-46.51</v>
      </c>
      <c r="O252" s="7">
        <v>20.199000000000002</v>
      </c>
      <c r="P252">
        <v>41223</v>
      </c>
      <c r="Q252">
        <v>4</v>
      </c>
      <c r="R252" s="9">
        <v>6.4077999999999999</v>
      </c>
      <c r="S252" s="9">
        <v>6.4137000000000004</v>
      </c>
      <c r="T252" s="9">
        <v>6.3560999999999996</v>
      </c>
      <c r="U252" s="9">
        <v>6.4359000000000002</v>
      </c>
      <c r="V252" s="9">
        <v>6.4625000000000004</v>
      </c>
    </row>
    <row r="253" spans="1:22" x14ac:dyDescent="0.3">
      <c r="A253" t="s">
        <v>219</v>
      </c>
      <c r="B253" t="s">
        <v>220</v>
      </c>
      <c r="C253" t="s">
        <v>307</v>
      </c>
      <c r="D253" t="s">
        <v>77</v>
      </c>
      <c r="E253">
        <v>10.3</v>
      </c>
      <c r="F253">
        <v>301100</v>
      </c>
      <c r="G253">
        <f t="shared" si="15"/>
        <v>3.9046030886748596E-11</v>
      </c>
      <c r="H253" s="50">
        <f t="shared" si="18"/>
        <v>512.78804051587849</v>
      </c>
      <c r="I253">
        <f t="shared" si="16"/>
        <v>1.8020103901504452E-7</v>
      </c>
      <c r="J253">
        <v>89.100000000000009</v>
      </c>
      <c r="K253">
        <v>31.900000000000002</v>
      </c>
      <c r="L253">
        <v>333</v>
      </c>
      <c r="M253">
        <v>-31.74</v>
      </c>
      <c r="N253">
        <v>-52.35</v>
      </c>
      <c r="O253" s="7">
        <v>10.43</v>
      </c>
      <c r="P253" s="8">
        <v>316720</v>
      </c>
      <c r="Q253">
        <v>5</v>
      </c>
      <c r="R253" s="9">
        <v>4.2835000000000001</v>
      </c>
      <c r="S253" s="9">
        <v>4.1264000000000003</v>
      </c>
      <c r="T253" s="9">
        <v>3.4108000000000001</v>
      </c>
      <c r="U253" s="9">
        <v>4.3002000000000002</v>
      </c>
      <c r="V253" s="9">
        <v>4.5199999999999996</v>
      </c>
    </row>
    <row r="254" spans="1:22" x14ac:dyDescent="0.3">
      <c r="A254" t="s">
        <v>219</v>
      </c>
      <c r="B254" t="s">
        <v>220</v>
      </c>
      <c r="C254" t="s">
        <v>308</v>
      </c>
      <c r="D254" t="s">
        <v>77</v>
      </c>
      <c r="E254">
        <v>3.7600000000000002</v>
      </c>
      <c r="F254">
        <v>299600</v>
      </c>
      <c r="G254">
        <f t="shared" si="15"/>
        <v>1.4325060347129506E-11</v>
      </c>
      <c r="H254" s="50">
        <f t="shared" si="18"/>
        <v>510.23346708255457</v>
      </c>
      <c r="I254">
        <f t="shared" si="16"/>
        <v>6.5782126863744385E-8</v>
      </c>
      <c r="J254">
        <v>112</v>
      </c>
      <c r="K254">
        <v>28.3</v>
      </c>
      <c r="L254">
        <v>1030</v>
      </c>
      <c r="M254">
        <v>-9.4</v>
      </c>
      <c r="N254">
        <v>-40.5</v>
      </c>
      <c r="O254" s="7">
        <v>36.365000000000002</v>
      </c>
      <c r="P254">
        <v>79930</v>
      </c>
      <c r="Q254">
        <v>4</v>
      </c>
      <c r="R254" s="9">
        <v>4.9432</v>
      </c>
      <c r="S254" s="9">
        <v>4.7583000000000002</v>
      </c>
      <c r="T254" s="9">
        <v>4.1898999999999997</v>
      </c>
      <c r="U254" s="9">
        <v>4.7653999999999996</v>
      </c>
      <c r="V254" s="9">
        <v>5.2282999999999999</v>
      </c>
    </row>
    <row r="255" spans="1:22" x14ac:dyDescent="0.3">
      <c r="A255" t="s">
        <v>219</v>
      </c>
      <c r="B255" t="s">
        <v>220</v>
      </c>
      <c r="C255" t="s">
        <v>309</v>
      </c>
      <c r="D255" t="s">
        <v>77</v>
      </c>
      <c r="E255">
        <v>15.3</v>
      </c>
      <c r="F255">
        <v>270700</v>
      </c>
      <c r="G255">
        <f t="shared" si="15"/>
        <v>6.4513944957517543E-11</v>
      </c>
      <c r="H255" s="50">
        <f t="shared" si="18"/>
        <v>461.0153522671813</v>
      </c>
      <c r="I255">
        <f t="shared" si="16"/>
        <v>2.6767727154661945E-7</v>
      </c>
      <c r="J255">
        <v>67.8</v>
      </c>
      <c r="K255">
        <v>32.9</v>
      </c>
      <c r="L255">
        <v>251</v>
      </c>
      <c r="M255">
        <v>-22.49</v>
      </c>
      <c r="N255">
        <v>-43.18</v>
      </c>
      <c r="O255" s="7">
        <v>7.6470000000000002</v>
      </c>
      <c r="P255" s="8">
        <v>357700</v>
      </c>
      <c r="Q255">
        <v>5</v>
      </c>
      <c r="R255" s="9">
        <v>6.7192999999999996</v>
      </c>
      <c r="S255" s="9">
        <v>6.5890000000000004</v>
      </c>
      <c r="T255" s="9">
        <v>4.7934000000000001</v>
      </c>
      <c r="U255" s="9">
        <v>6.3560999999999996</v>
      </c>
      <c r="V255" s="9">
        <v>7.1510999999999996</v>
      </c>
    </row>
    <row r="256" spans="1:22" x14ac:dyDescent="0.3">
      <c r="A256" t="s">
        <v>219</v>
      </c>
      <c r="B256" t="s">
        <v>220</v>
      </c>
      <c r="C256" t="s">
        <v>310</v>
      </c>
      <c r="D256" t="s">
        <v>77</v>
      </c>
      <c r="E256">
        <v>5.9</v>
      </c>
      <c r="F256">
        <v>119100</v>
      </c>
      <c r="G256">
        <f t="shared" si="15"/>
        <v>5.6544539882451725E-11</v>
      </c>
      <c r="H256" s="50">
        <f t="shared" si="18"/>
        <v>202.83313060591539</v>
      </c>
      <c r="I256">
        <f t="shared" si="16"/>
        <v>1.0322195438725849E-7</v>
      </c>
      <c r="J256">
        <v>41.5</v>
      </c>
      <c r="K256">
        <v>18.5</v>
      </c>
      <c r="L256">
        <v>390</v>
      </c>
      <c r="M256">
        <v>-22.94</v>
      </c>
      <c r="N256">
        <v>-45.46</v>
      </c>
      <c r="O256" s="7">
        <v>21.114999999999998</v>
      </c>
      <c r="P256">
        <v>85847</v>
      </c>
      <c r="Q256">
        <v>4</v>
      </c>
      <c r="R256" s="9">
        <v>6.0942999999999996</v>
      </c>
      <c r="S256" s="9">
        <v>6.1075999999999997</v>
      </c>
      <c r="T256" s="9">
        <v>5.6600999999999999</v>
      </c>
      <c r="U256" s="9">
        <v>6.1692999999999998</v>
      </c>
      <c r="V256" s="9">
        <v>6.6219999999999999</v>
      </c>
    </row>
    <row r="257" spans="1:22" x14ac:dyDescent="0.3">
      <c r="A257" t="s">
        <v>219</v>
      </c>
      <c r="B257" t="s">
        <v>220</v>
      </c>
      <c r="C257" t="s">
        <v>311</v>
      </c>
      <c r="D257" t="s">
        <v>77</v>
      </c>
      <c r="E257">
        <v>8.43</v>
      </c>
      <c r="F257">
        <v>317400</v>
      </c>
      <c r="G257">
        <f t="shared" si="15"/>
        <v>3.0315942627599239E-11</v>
      </c>
      <c r="H257" s="50">
        <f t="shared" si="18"/>
        <v>540.54773849133119</v>
      </c>
      <c r="I257">
        <f t="shared" si="16"/>
        <v>1.4748492804823541E-7</v>
      </c>
      <c r="J257">
        <v>123</v>
      </c>
      <c r="K257">
        <v>28.6</v>
      </c>
      <c r="L257">
        <v>399</v>
      </c>
      <c r="M257">
        <v>-22.73</v>
      </c>
      <c r="N257">
        <v>-47.65</v>
      </c>
      <c r="O257" s="7">
        <v>13.945</v>
      </c>
      <c r="P257" s="8">
        <v>264280</v>
      </c>
      <c r="Q257">
        <v>7</v>
      </c>
      <c r="R257" s="9">
        <v>8.8551000000000002</v>
      </c>
      <c r="S257" s="9">
        <v>8.7540999999999993</v>
      </c>
      <c r="T257" s="9">
        <v>8.3041</v>
      </c>
      <c r="U257" s="9">
        <v>8.7199000000000009</v>
      </c>
      <c r="V257" s="9">
        <v>8.9788999999999994</v>
      </c>
    </row>
    <row r="258" spans="1:22" x14ac:dyDescent="0.3">
      <c r="A258" t="s">
        <v>219</v>
      </c>
      <c r="B258" t="s">
        <v>220</v>
      </c>
      <c r="C258" t="s">
        <v>312</v>
      </c>
      <c r="D258" t="s">
        <v>77</v>
      </c>
      <c r="E258">
        <v>5.96</v>
      </c>
      <c r="F258">
        <v>130800</v>
      </c>
      <c r="G258">
        <f t="shared" ref="G258:G321" si="19">(1.141433*(E258/1000000))/F258</f>
        <v>5.2010249847094797E-11</v>
      </c>
      <c r="H258" s="50">
        <f t="shared" si="18"/>
        <v>222.75880338584159</v>
      </c>
      <c r="I258">
        <f t="shared" ref="I258:I321" si="20">(G258/10)*1000*H258*0.09</f>
        <v>1.0427166917763739E-7</v>
      </c>
      <c r="J258">
        <v>62.2</v>
      </c>
      <c r="K258">
        <v>16.600000000000001</v>
      </c>
      <c r="L258">
        <v>353</v>
      </c>
      <c r="M258">
        <v>-21.81</v>
      </c>
      <c r="N258">
        <v>-46.56</v>
      </c>
      <c r="O258" s="7">
        <v>21.256</v>
      </c>
      <c r="P258" s="8">
        <v>125130</v>
      </c>
      <c r="Q258">
        <v>6</v>
      </c>
      <c r="R258" s="9">
        <v>6.8075000000000001</v>
      </c>
      <c r="S258" s="9">
        <v>6.6822999999999997</v>
      </c>
      <c r="T258" s="9">
        <v>5.7138999999999998</v>
      </c>
      <c r="U258" s="9">
        <v>6.4888000000000003</v>
      </c>
      <c r="V258" s="9">
        <v>7.0456000000000003</v>
      </c>
    </row>
    <row r="259" spans="1:22" x14ac:dyDescent="0.3">
      <c r="A259" t="s">
        <v>219</v>
      </c>
      <c r="B259" t="s">
        <v>220</v>
      </c>
      <c r="C259" t="s">
        <v>313</v>
      </c>
      <c r="D259" t="s">
        <v>77</v>
      </c>
      <c r="E259">
        <v>10.5</v>
      </c>
      <c r="F259">
        <v>266700</v>
      </c>
      <c r="G259">
        <f t="shared" si="19"/>
        <v>4.4938307086614166E-11</v>
      </c>
      <c r="H259" s="50">
        <f t="shared" si="18"/>
        <v>454.2031564449843</v>
      </c>
      <c r="I259">
        <f t="shared" si="20"/>
        <v>1.8370008831630745E-7</v>
      </c>
      <c r="J259">
        <v>107</v>
      </c>
      <c r="K259">
        <v>25.700000000000003</v>
      </c>
      <c r="L259">
        <v>258</v>
      </c>
      <c r="M259">
        <v>-25.09</v>
      </c>
      <c r="N259">
        <v>-50.16</v>
      </c>
      <c r="O259" s="7">
        <v>10.023</v>
      </c>
      <c r="P259" s="8">
        <v>188600</v>
      </c>
      <c r="Q259">
        <v>6</v>
      </c>
      <c r="R259" s="9">
        <v>6.6414</v>
      </c>
      <c r="S259" s="9">
        <v>6.6193999999999997</v>
      </c>
      <c r="T259" s="9">
        <v>6.3560999999999996</v>
      </c>
      <c r="U259" s="9">
        <v>6.5689000000000002</v>
      </c>
      <c r="V259" s="9">
        <v>6.7281000000000004</v>
      </c>
    </row>
    <row r="260" spans="1:22" x14ac:dyDescent="0.3">
      <c r="A260" t="s">
        <v>219</v>
      </c>
      <c r="B260" t="s">
        <v>220</v>
      </c>
      <c r="C260" t="s">
        <v>314</v>
      </c>
      <c r="D260" t="s">
        <v>77</v>
      </c>
      <c r="E260">
        <v>23.8</v>
      </c>
      <c r="F260">
        <v>3505000</v>
      </c>
      <c r="G260">
        <f t="shared" si="19"/>
        <v>7.7506720114122677E-12</v>
      </c>
      <c r="H260" s="50">
        <f t="shared" si="18"/>
        <v>5969.1865892001124</v>
      </c>
      <c r="I260">
        <f t="shared" si="20"/>
        <v>4.1638686685029688E-7</v>
      </c>
      <c r="J260">
        <v>739</v>
      </c>
      <c r="K260">
        <v>129</v>
      </c>
      <c r="L260">
        <v>515</v>
      </c>
      <c r="M260">
        <v>-29.9</v>
      </c>
      <c r="N260">
        <v>-51.13</v>
      </c>
      <c r="O260" s="7">
        <v>3.9952000000000001</v>
      </c>
      <c r="P260" s="8">
        <v>2856400</v>
      </c>
      <c r="Q260">
        <v>24</v>
      </c>
      <c r="R260" s="9">
        <v>6.2850000000000001</v>
      </c>
      <c r="S260" s="9">
        <v>5.3986000000000001</v>
      </c>
      <c r="T260" s="9">
        <v>4.0240999999999998</v>
      </c>
      <c r="U260" s="9">
        <v>5.3094999999999999</v>
      </c>
      <c r="V260" s="9">
        <v>7.1510999999999996</v>
      </c>
    </row>
    <row r="261" spans="1:22" x14ac:dyDescent="0.3">
      <c r="A261" t="s">
        <v>219</v>
      </c>
      <c r="B261" t="s">
        <v>220</v>
      </c>
      <c r="C261" t="s">
        <v>315</v>
      </c>
      <c r="D261" t="s">
        <v>77</v>
      </c>
      <c r="E261">
        <v>44.400000000000006</v>
      </c>
      <c r="F261">
        <v>273700</v>
      </c>
      <c r="G261">
        <f t="shared" si="19"/>
        <v>1.8516487102667157E-10</v>
      </c>
      <c r="H261" s="50">
        <f t="shared" si="18"/>
        <v>466.12449913382903</v>
      </c>
      <c r="I261">
        <f t="shared" si="20"/>
        <v>7.7678894488038597E-7</v>
      </c>
      <c r="J261">
        <v>85.4</v>
      </c>
      <c r="K261">
        <v>29.6</v>
      </c>
      <c r="L261">
        <v>42.300000000000004</v>
      </c>
      <c r="M261">
        <v>-8.77</v>
      </c>
      <c r="N261">
        <v>-63.87</v>
      </c>
      <c r="O261" s="7">
        <v>1.4274</v>
      </c>
      <c r="P261">
        <v>22462</v>
      </c>
      <c r="Q261">
        <v>5</v>
      </c>
      <c r="R261" s="9">
        <v>10.984999999999999</v>
      </c>
      <c r="S261" s="9">
        <v>11.012</v>
      </c>
      <c r="T261" s="9">
        <v>10.928000000000001</v>
      </c>
      <c r="U261" s="9">
        <v>11.03</v>
      </c>
      <c r="V261" s="9">
        <v>11.638999999999999</v>
      </c>
    </row>
    <row r="262" spans="1:22" x14ac:dyDescent="0.3">
      <c r="A262" t="s">
        <v>219</v>
      </c>
      <c r="B262" t="s">
        <v>220</v>
      </c>
      <c r="C262" t="s">
        <v>316</v>
      </c>
      <c r="D262" t="s">
        <v>77</v>
      </c>
      <c r="E262">
        <v>3.5300000000000002</v>
      </c>
      <c r="F262">
        <v>193600</v>
      </c>
      <c r="G262">
        <f t="shared" si="19"/>
        <v>2.0812285588842973E-11</v>
      </c>
      <c r="H262" s="50">
        <f t="shared" si="18"/>
        <v>329.71027779433433</v>
      </c>
      <c r="I262">
        <f t="shared" si="20"/>
        <v>6.1758220167291952E-8</v>
      </c>
      <c r="J262">
        <v>107</v>
      </c>
      <c r="K262">
        <v>18.7</v>
      </c>
      <c r="L262">
        <v>694</v>
      </c>
      <c r="M262">
        <v>-24.12</v>
      </c>
      <c r="N262">
        <v>-46.67</v>
      </c>
      <c r="O262" s="7">
        <v>37.063000000000002</v>
      </c>
      <c r="P262" s="8">
        <v>366130</v>
      </c>
      <c r="Q262">
        <v>10</v>
      </c>
      <c r="R262" s="9">
        <v>7.8022999999999998</v>
      </c>
      <c r="S262" s="9">
        <v>3.9826000000000001</v>
      </c>
      <c r="T262" s="9">
        <v>6.7811000000000003</v>
      </c>
      <c r="U262" s="9">
        <v>7.4145000000000003</v>
      </c>
      <c r="V262" s="9">
        <v>10.06</v>
      </c>
    </row>
    <row r="263" spans="1:22" x14ac:dyDescent="0.3">
      <c r="A263" t="s">
        <v>219</v>
      </c>
      <c r="B263" t="s">
        <v>220</v>
      </c>
      <c r="C263" t="s">
        <v>317</v>
      </c>
      <c r="D263" t="s">
        <v>77</v>
      </c>
      <c r="E263">
        <v>7.0200000000000005</v>
      </c>
      <c r="F263">
        <v>185200</v>
      </c>
      <c r="G263">
        <f t="shared" si="19"/>
        <v>4.326598088552916E-11</v>
      </c>
      <c r="H263" s="50">
        <f t="shared" ref="H263:H293" si="21">F263*CVD_BRA</f>
        <v>315.40466656772065</v>
      </c>
      <c r="I263">
        <f t="shared" si="20"/>
        <v>1.2281663047433129E-7</v>
      </c>
      <c r="J263">
        <v>68.600000000000009</v>
      </c>
      <c r="K263">
        <v>22.400000000000002</v>
      </c>
      <c r="L263">
        <v>393</v>
      </c>
      <c r="M263">
        <v>-22.12</v>
      </c>
      <c r="N263">
        <v>-51.41</v>
      </c>
      <c r="O263" s="7">
        <v>17.561</v>
      </c>
      <c r="P263" s="8">
        <v>201770</v>
      </c>
      <c r="Q263">
        <v>4</v>
      </c>
      <c r="R263" s="9">
        <v>7.6519000000000004</v>
      </c>
      <c r="S263" s="9">
        <v>7.7397999999999998</v>
      </c>
      <c r="T263" s="9">
        <v>7.4669999999999996</v>
      </c>
      <c r="U263" s="9">
        <v>7.8335999999999997</v>
      </c>
      <c r="V263" s="9">
        <v>8.1997999999999998</v>
      </c>
    </row>
    <row r="264" spans="1:22" x14ac:dyDescent="0.3">
      <c r="A264" t="s">
        <v>219</v>
      </c>
      <c r="B264" t="s">
        <v>220</v>
      </c>
      <c r="C264" t="s">
        <v>318</v>
      </c>
      <c r="D264" t="s">
        <v>77</v>
      </c>
      <c r="E264">
        <v>7.15</v>
      </c>
      <c r="F264">
        <v>3230000</v>
      </c>
      <c r="G264">
        <f t="shared" si="19"/>
        <v>2.5267015325077398E-12</v>
      </c>
      <c r="H264" s="50">
        <f t="shared" si="21"/>
        <v>5500.84812642407</v>
      </c>
      <c r="I264">
        <f t="shared" si="20"/>
        <v>1.2509101252015222E-7</v>
      </c>
      <c r="J264">
        <v>435</v>
      </c>
      <c r="K264">
        <v>155</v>
      </c>
      <c r="L264">
        <v>2930</v>
      </c>
      <c r="M264">
        <v>-8.0299999999999994</v>
      </c>
      <c r="N264">
        <v>-34.92</v>
      </c>
      <c r="O264" s="7">
        <v>18.946999999999999</v>
      </c>
      <c r="P264" s="8">
        <v>3162400</v>
      </c>
      <c r="Q264">
        <v>14</v>
      </c>
      <c r="R264" s="9">
        <v>5.1723999999999997</v>
      </c>
      <c r="S264" s="9">
        <v>5.1226000000000003</v>
      </c>
      <c r="T264" s="9">
        <v>4.0793999999999997</v>
      </c>
      <c r="U264" s="9">
        <v>4.9569000000000001</v>
      </c>
      <c r="V264" s="9">
        <v>5.875</v>
      </c>
    </row>
    <row r="265" spans="1:22" x14ac:dyDescent="0.3">
      <c r="A265" t="s">
        <v>219</v>
      </c>
      <c r="B265" t="s">
        <v>220</v>
      </c>
      <c r="C265" t="s">
        <v>319</v>
      </c>
      <c r="D265" t="s">
        <v>77</v>
      </c>
      <c r="E265">
        <v>11.3</v>
      </c>
      <c r="F265">
        <v>502800</v>
      </c>
      <c r="G265">
        <f t="shared" si="19"/>
        <v>2.5652730509148766E-11</v>
      </c>
      <c r="H265" s="50">
        <f t="shared" si="21"/>
        <v>856.29301485016163</v>
      </c>
      <c r="I265">
        <f t="shared" si="20"/>
        <v>1.9769628552135947E-7</v>
      </c>
      <c r="J265">
        <v>191</v>
      </c>
      <c r="K265">
        <v>36.4</v>
      </c>
      <c r="L265">
        <v>363</v>
      </c>
      <c r="M265">
        <v>-21.17</v>
      </c>
      <c r="N265">
        <v>-47.8</v>
      </c>
      <c r="O265" s="7">
        <v>9.9824000000000002</v>
      </c>
      <c r="P265" s="8">
        <v>428660</v>
      </c>
      <c r="Q265">
        <v>6</v>
      </c>
      <c r="R265" s="9">
        <v>8.8018999999999998</v>
      </c>
      <c r="S265" s="9">
        <v>8.8036999999999992</v>
      </c>
      <c r="T265" s="9">
        <v>8.7199000000000009</v>
      </c>
      <c r="U265" s="9">
        <v>8.7457999999999991</v>
      </c>
      <c r="V265" s="9">
        <v>8.8754000000000008</v>
      </c>
    </row>
    <row r="266" spans="1:22" x14ac:dyDescent="0.3">
      <c r="A266" t="s">
        <v>219</v>
      </c>
      <c r="B266" t="s">
        <v>220</v>
      </c>
      <c r="C266" t="s">
        <v>320</v>
      </c>
      <c r="D266" t="s">
        <v>77</v>
      </c>
      <c r="E266">
        <v>34.6</v>
      </c>
      <c r="F266">
        <v>226300</v>
      </c>
      <c r="G266">
        <f t="shared" si="19"/>
        <v>1.7451869995581086E-10</v>
      </c>
      <c r="H266" s="50">
        <f t="shared" si="21"/>
        <v>385.3999786407947</v>
      </c>
      <c r="I266">
        <f t="shared" si="20"/>
        <v>6.0533552911849882E-7</v>
      </c>
      <c r="J266">
        <v>72.7</v>
      </c>
      <c r="K266">
        <v>26.5</v>
      </c>
      <c r="L266">
        <v>54.7</v>
      </c>
      <c r="M266">
        <v>-9.9700000000000006</v>
      </c>
      <c r="N266">
        <v>-67.83</v>
      </c>
      <c r="O266" s="7">
        <v>2.0627</v>
      </c>
      <c r="P266">
        <v>17965</v>
      </c>
      <c r="Q266">
        <v>5</v>
      </c>
      <c r="R266" s="9">
        <v>8.9807000000000006</v>
      </c>
      <c r="S266" s="9">
        <v>8.9939</v>
      </c>
      <c r="T266" s="9">
        <v>8.8236000000000008</v>
      </c>
      <c r="U266" s="9">
        <v>8.9788999999999994</v>
      </c>
      <c r="V266" s="9">
        <v>9.1340000000000003</v>
      </c>
    </row>
    <row r="267" spans="1:22" x14ac:dyDescent="0.3">
      <c r="A267" t="s">
        <v>219</v>
      </c>
      <c r="B267" t="s">
        <v>220</v>
      </c>
      <c r="C267" t="s">
        <v>321</v>
      </c>
      <c r="D267" t="s">
        <v>77</v>
      </c>
      <c r="E267">
        <v>5.93</v>
      </c>
      <c r="F267">
        <v>163500</v>
      </c>
      <c r="G267">
        <f t="shared" si="19"/>
        <v>4.1398762629969416E-11</v>
      </c>
      <c r="H267" s="50">
        <f t="shared" si="21"/>
        <v>278.44850423230196</v>
      </c>
      <c r="I267">
        <f t="shared" si="20"/>
        <v>1.0374681178244793E-7</v>
      </c>
      <c r="J267">
        <v>71.400000000000006</v>
      </c>
      <c r="K267">
        <v>19.3</v>
      </c>
      <c r="L267">
        <v>399</v>
      </c>
      <c r="M267">
        <v>-22.41</v>
      </c>
      <c r="N267">
        <v>-47.57</v>
      </c>
      <c r="O267" s="7">
        <v>20.606999999999999</v>
      </c>
      <c r="P267" s="8">
        <v>152140</v>
      </c>
      <c r="Q267">
        <v>4</v>
      </c>
      <c r="R267" s="9">
        <v>8.0672999999999995</v>
      </c>
      <c r="S267" s="9">
        <v>8.0595999999999997</v>
      </c>
      <c r="T267" s="9">
        <v>7.2039</v>
      </c>
      <c r="U267" s="9">
        <v>8.0172000000000008</v>
      </c>
      <c r="V267" s="9">
        <v>8.1997999999999998</v>
      </c>
    </row>
    <row r="268" spans="1:22" x14ac:dyDescent="0.3">
      <c r="A268" t="s">
        <v>219</v>
      </c>
      <c r="B268" t="s">
        <v>220</v>
      </c>
      <c r="C268" t="s">
        <v>322</v>
      </c>
      <c r="D268" t="s">
        <v>77</v>
      </c>
      <c r="E268">
        <v>45.300000000000004</v>
      </c>
      <c r="F268">
        <v>10800000</v>
      </c>
      <c r="G268">
        <f t="shared" si="19"/>
        <v>4.7876773055555555E-12</v>
      </c>
      <c r="H268" s="50">
        <f t="shared" si="21"/>
        <v>18392.928719931875</v>
      </c>
      <c r="I268">
        <f t="shared" si="20"/>
        <v>7.9253466673606941E-7</v>
      </c>
      <c r="J268">
        <v>1240</v>
      </c>
      <c r="K268">
        <v>306</v>
      </c>
      <c r="L268">
        <v>668</v>
      </c>
      <c r="M268">
        <v>-22.83</v>
      </c>
      <c r="N268">
        <v>-43.42</v>
      </c>
      <c r="O268" s="7">
        <v>2.1791999999999998</v>
      </c>
      <c r="P268" s="8">
        <v>8029900</v>
      </c>
      <c r="Q268">
        <v>35</v>
      </c>
      <c r="R268" s="9">
        <v>10.430999999999999</v>
      </c>
      <c r="S268" s="9">
        <v>8.9527000000000001</v>
      </c>
      <c r="T268" s="9">
        <v>6.0891999999999999</v>
      </c>
      <c r="U268" s="9">
        <v>8.9013000000000009</v>
      </c>
      <c r="V268" s="9">
        <v>11.487</v>
      </c>
    </row>
    <row r="269" spans="1:22" x14ac:dyDescent="0.3">
      <c r="A269" t="s">
        <v>219</v>
      </c>
      <c r="B269" t="s">
        <v>220</v>
      </c>
      <c r="C269" t="s">
        <v>323</v>
      </c>
      <c r="D269" t="s">
        <v>77</v>
      </c>
      <c r="E269">
        <v>3.6</v>
      </c>
      <c r="F269">
        <v>179200</v>
      </c>
      <c r="G269">
        <f t="shared" si="19"/>
        <v>2.2930573660714285E-11</v>
      </c>
      <c r="H269" s="50">
        <f t="shared" si="21"/>
        <v>305.18637283442519</v>
      </c>
      <c r="I269">
        <f t="shared" si="20"/>
        <v>6.298288742273399E-8</v>
      </c>
      <c r="J269">
        <v>35.5</v>
      </c>
      <c r="K269">
        <v>30.1</v>
      </c>
      <c r="L269">
        <v>1100</v>
      </c>
      <c r="M269">
        <v>-32.06</v>
      </c>
      <c r="N269">
        <v>-52.15</v>
      </c>
      <c r="O269" s="7">
        <v>36.572000000000003</v>
      </c>
      <c r="P269">
        <v>35712</v>
      </c>
      <c r="Q269">
        <v>4</v>
      </c>
      <c r="R269" s="9">
        <v>4.0240999999999998</v>
      </c>
      <c r="S269" s="9">
        <v>0.35782000000000003</v>
      </c>
      <c r="T269" s="9">
        <v>4.0240999999999998</v>
      </c>
      <c r="U269" s="9">
        <v>4.0240999999999998</v>
      </c>
      <c r="V269" s="9">
        <v>4.0240999999999998</v>
      </c>
    </row>
    <row r="270" spans="1:22" x14ac:dyDescent="0.3">
      <c r="A270" t="s">
        <v>219</v>
      </c>
      <c r="B270" t="s">
        <v>220</v>
      </c>
      <c r="C270" t="s">
        <v>324</v>
      </c>
      <c r="D270" t="s">
        <v>77</v>
      </c>
      <c r="E270">
        <v>5.63</v>
      </c>
      <c r="F270">
        <v>106100</v>
      </c>
      <c r="G270">
        <f t="shared" si="19"/>
        <v>6.0568028180961362E-11</v>
      </c>
      <c r="H270" s="50">
        <f t="shared" si="21"/>
        <v>180.69349418377516</v>
      </c>
      <c r="I270">
        <f t="shared" si="20"/>
        <v>9.8498237830553444E-8</v>
      </c>
      <c r="J270">
        <v>43</v>
      </c>
      <c r="K270">
        <v>16.2</v>
      </c>
      <c r="L270">
        <v>341</v>
      </c>
      <c r="M270">
        <v>-17.79</v>
      </c>
      <c r="N270">
        <v>-50.93</v>
      </c>
      <c r="O270" s="7">
        <v>21.082999999999998</v>
      </c>
      <c r="P270">
        <v>5941.3</v>
      </c>
      <c r="Q270">
        <v>3</v>
      </c>
      <c r="R270" s="9">
        <v>6.7172000000000001</v>
      </c>
      <c r="S270" s="9">
        <v>6.7047999999999996</v>
      </c>
      <c r="T270" s="9">
        <v>6.2493999999999996</v>
      </c>
      <c r="U270" s="9">
        <v>6.6749999999999998</v>
      </c>
      <c r="V270" s="9">
        <v>6.8341000000000003</v>
      </c>
    </row>
    <row r="271" spans="1:22" x14ac:dyDescent="0.3">
      <c r="A271" t="s">
        <v>219</v>
      </c>
      <c r="B271" t="s">
        <v>220</v>
      </c>
      <c r="C271" t="s">
        <v>325</v>
      </c>
      <c r="D271" t="s">
        <v>77</v>
      </c>
      <c r="E271">
        <v>7.63</v>
      </c>
      <c r="F271">
        <v>141800</v>
      </c>
      <c r="G271">
        <f t="shared" si="19"/>
        <v>6.1418432933709448E-11</v>
      </c>
      <c r="H271" s="50">
        <f t="shared" si="21"/>
        <v>241.49234189688332</v>
      </c>
      <c r="I271">
        <f t="shared" si="20"/>
        <v>1.3348873084318343E-7</v>
      </c>
      <c r="J271">
        <v>46.5</v>
      </c>
      <c r="K271">
        <v>20.8</v>
      </c>
      <c r="L271">
        <v>355</v>
      </c>
      <c r="M271">
        <v>-16.46</v>
      </c>
      <c r="N271">
        <v>-54.64</v>
      </c>
      <c r="O271" s="7">
        <v>17.053000000000001</v>
      </c>
      <c r="P271">
        <v>11803</v>
      </c>
      <c r="Q271">
        <v>2</v>
      </c>
      <c r="R271" s="9">
        <v>8.5122</v>
      </c>
      <c r="S271" s="9">
        <v>8.5122999999999998</v>
      </c>
      <c r="T271" s="9">
        <v>8.5122</v>
      </c>
      <c r="U271" s="9">
        <v>8.5381999999999998</v>
      </c>
      <c r="V271" s="9">
        <v>8.5640999999999998</v>
      </c>
    </row>
    <row r="272" spans="1:22" x14ac:dyDescent="0.3">
      <c r="A272" t="s">
        <v>219</v>
      </c>
      <c r="B272" t="s">
        <v>220</v>
      </c>
      <c r="C272" t="s">
        <v>326</v>
      </c>
      <c r="D272" t="s">
        <v>77</v>
      </c>
      <c r="E272">
        <v>22.1</v>
      </c>
      <c r="F272">
        <v>2968000</v>
      </c>
      <c r="G272">
        <f t="shared" si="19"/>
        <v>8.4992147237196775E-12</v>
      </c>
      <c r="H272" s="50">
        <f t="shared" si="21"/>
        <v>5054.6493000701666</v>
      </c>
      <c r="I272">
        <f t="shared" si="20"/>
        <v>3.8664494778956147E-7</v>
      </c>
      <c r="J272">
        <v>265</v>
      </c>
      <c r="K272">
        <v>182</v>
      </c>
      <c r="L272">
        <v>899</v>
      </c>
      <c r="M272">
        <v>-12.9</v>
      </c>
      <c r="N272">
        <v>-38.4</v>
      </c>
      <c r="O272" s="7">
        <v>4.9332000000000003</v>
      </c>
      <c r="P272" s="8">
        <v>1374400</v>
      </c>
      <c r="Q272">
        <v>11</v>
      </c>
      <c r="R272" s="9">
        <v>6.1509999999999998</v>
      </c>
      <c r="S272" s="9">
        <v>5.9244000000000003</v>
      </c>
      <c r="T272" s="9">
        <v>5.3365</v>
      </c>
      <c r="U272" s="9">
        <v>5.9286000000000003</v>
      </c>
      <c r="V272" s="9">
        <v>6.3028000000000004</v>
      </c>
    </row>
    <row r="273" spans="1:22" x14ac:dyDescent="0.3">
      <c r="A273" t="s">
        <v>219</v>
      </c>
      <c r="B273" t="s">
        <v>220</v>
      </c>
      <c r="C273" t="s">
        <v>327</v>
      </c>
      <c r="D273" t="s">
        <v>77</v>
      </c>
      <c r="E273">
        <v>7.67</v>
      </c>
      <c r="F273">
        <v>230700</v>
      </c>
      <c r="G273">
        <f t="shared" si="19"/>
        <v>3.7948812787169474E-11</v>
      </c>
      <c r="H273" s="50">
        <f t="shared" si="21"/>
        <v>392.89339404521144</v>
      </c>
      <c r="I273">
        <f t="shared" si="20"/>
        <v>1.3418854070343602E-7</v>
      </c>
      <c r="J273">
        <v>84.300000000000011</v>
      </c>
      <c r="K273">
        <v>25.1</v>
      </c>
      <c r="L273">
        <v>350</v>
      </c>
      <c r="M273">
        <v>-29.7</v>
      </c>
      <c r="N273">
        <v>-53.8</v>
      </c>
      <c r="O273" s="7">
        <v>13.95</v>
      </c>
      <c r="P273" s="8">
        <v>247180</v>
      </c>
      <c r="Q273">
        <v>6</v>
      </c>
      <c r="R273" s="9">
        <v>3.9104999999999999</v>
      </c>
      <c r="S273" s="9">
        <v>3.8894000000000002</v>
      </c>
      <c r="T273" s="9">
        <v>3.7464</v>
      </c>
      <c r="U273" s="9">
        <v>3.8854000000000002</v>
      </c>
      <c r="V273" s="9">
        <v>3.9687000000000001</v>
      </c>
    </row>
    <row r="274" spans="1:22" x14ac:dyDescent="0.3">
      <c r="A274" t="s">
        <v>219</v>
      </c>
      <c r="B274" t="s">
        <v>220</v>
      </c>
      <c r="C274" t="s">
        <v>328</v>
      </c>
      <c r="D274" t="s">
        <v>77</v>
      </c>
      <c r="E274">
        <v>9.69</v>
      </c>
      <c r="F274">
        <v>186300</v>
      </c>
      <c r="G274">
        <f t="shared" si="19"/>
        <v>5.9369220450885657E-11</v>
      </c>
      <c r="H274" s="50">
        <f t="shared" si="21"/>
        <v>317.27802041882484</v>
      </c>
      <c r="I274">
        <f t="shared" si="20"/>
        <v>1.6952893864619227E-7</v>
      </c>
      <c r="J274">
        <v>32.1</v>
      </c>
      <c r="K274">
        <v>32.9</v>
      </c>
      <c r="L274">
        <v>460</v>
      </c>
      <c r="M274">
        <v>-2.44</v>
      </c>
      <c r="N274">
        <v>-54.72</v>
      </c>
      <c r="O274" s="7">
        <v>13.986000000000001</v>
      </c>
      <c r="P274">
        <v>5414</v>
      </c>
      <c r="Q274">
        <v>2</v>
      </c>
      <c r="R274" s="9">
        <v>8.9860000000000007</v>
      </c>
      <c r="S274" s="9">
        <v>9.2478999999999996</v>
      </c>
      <c r="T274" s="9">
        <v>8.8754000000000008</v>
      </c>
      <c r="U274" s="9">
        <v>9.7998999999999992</v>
      </c>
      <c r="V274" s="9">
        <v>10.725</v>
      </c>
    </row>
    <row r="275" spans="1:22" x14ac:dyDescent="0.3">
      <c r="A275" t="s">
        <v>219</v>
      </c>
      <c r="B275" t="s">
        <v>220</v>
      </c>
      <c r="C275" t="s">
        <v>329</v>
      </c>
      <c r="D275" t="s">
        <v>77</v>
      </c>
      <c r="E275">
        <v>18.5</v>
      </c>
      <c r="F275">
        <v>1468000</v>
      </c>
      <c r="G275">
        <f t="shared" si="19"/>
        <v>1.4384543937329699E-11</v>
      </c>
      <c r="H275" s="50">
        <f t="shared" si="21"/>
        <v>2500.0758667462956</v>
      </c>
      <c r="I275">
        <f t="shared" si="20"/>
        <v>3.236620603668274E-7</v>
      </c>
      <c r="J275">
        <v>120</v>
      </c>
      <c r="K275">
        <v>134</v>
      </c>
      <c r="L275">
        <v>916</v>
      </c>
      <c r="M275">
        <v>-23.96</v>
      </c>
      <c r="N275">
        <v>-46.31</v>
      </c>
      <c r="O275" s="7">
        <v>6.8434999999999997</v>
      </c>
      <c r="P275" s="8">
        <v>599000</v>
      </c>
      <c r="Q275">
        <v>6</v>
      </c>
      <c r="R275" s="9">
        <v>10.724</v>
      </c>
      <c r="S275" s="9">
        <v>9.6056000000000008</v>
      </c>
      <c r="T275" s="9">
        <v>10.06</v>
      </c>
      <c r="U275" s="9">
        <v>10.673999999999999</v>
      </c>
      <c r="V275" s="9">
        <v>10.826000000000001</v>
      </c>
    </row>
    <row r="276" spans="1:22" x14ac:dyDescent="0.3">
      <c r="A276" t="s">
        <v>219</v>
      </c>
      <c r="B276" t="s">
        <v>220</v>
      </c>
      <c r="C276" t="s">
        <v>330</v>
      </c>
      <c r="D276" t="s">
        <v>77</v>
      </c>
      <c r="E276">
        <v>8.94</v>
      </c>
      <c r="F276">
        <v>337300</v>
      </c>
      <c r="G276">
        <f t="shared" si="19"/>
        <v>3.025321974503409E-11</v>
      </c>
      <c r="H276" s="50">
        <f t="shared" si="21"/>
        <v>574.43841270676126</v>
      </c>
      <c r="I276">
        <f t="shared" si="20"/>
        <v>1.5640750376645606E-7</v>
      </c>
      <c r="J276">
        <v>139</v>
      </c>
      <c r="K276">
        <v>28.6</v>
      </c>
      <c r="L276">
        <v>374</v>
      </c>
      <c r="M276">
        <v>-20.8</v>
      </c>
      <c r="N276">
        <v>-49.38</v>
      </c>
      <c r="O276" s="7">
        <v>13.089</v>
      </c>
      <c r="P276" s="8">
        <v>376700</v>
      </c>
      <c r="Q276">
        <v>5</v>
      </c>
      <c r="R276" s="9">
        <v>7.9305000000000003</v>
      </c>
      <c r="S276" s="9">
        <v>7.9146999999999998</v>
      </c>
      <c r="T276" s="9">
        <v>7.2565999999999997</v>
      </c>
      <c r="U276" s="9">
        <v>7.9387999999999996</v>
      </c>
      <c r="V276" s="9">
        <v>7.9387999999999996</v>
      </c>
    </row>
    <row r="277" spans="1:22" x14ac:dyDescent="0.3">
      <c r="A277" t="s">
        <v>219</v>
      </c>
      <c r="B277" t="s">
        <v>220</v>
      </c>
      <c r="C277" t="s">
        <v>331</v>
      </c>
      <c r="D277" t="s">
        <v>77</v>
      </c>
      <c r="E277">
        <v>12.4</v>
      </c>
      <c r="F277">
        <v>532700</v>
      </c>
      <c r="G277">
        <f t="shared" si="19"/>
        <v>2.6569868969401161E-11</v>
      </c>
      <c r="H277" s="50">
        <f t="shared" si="21"/>
        <v>907.21417862108422</v>
      </c>
      <c r="I277">
        <f t="shared" si="20"/>
        <v>2.1694105667830597E-7</v>
      </c>
      <c r="J277">
        <v>244</v>
      </c>
      <c r="K277">
        <v>34.1</v>
      </c>
      <c r="L277">
        <v>283</v>
      </c>
      <c r="M277">
        <v>-23.22</v>
      </c>
      <c r="N277">
        <v>-45.88</v>
      </c>
      <c r="O277" s="7">
        <v>8.2982999999999993</v>
      </c>
      <c r="P277" s="8">
        <v>602960</v>
      </c>
      <c r="Q277">
        <v>12</v>
      </c>
      <c r="R277" s="9">
        <v>7.5332999999999997</v>
      </c>
      <c r="S277" s="9">
        <v>7.4589999999999996</v>
      </c>
      <c r="T277" s="9">
        <v>5.9286000000000003</v>
      </c>
      <c r="U277" s="9">
        <v>7.0191999999999997</v>
      </c>
      <c r="V277" s="9">
        <v>8.3560999999999996</v>
      </c>
    </row>
    <row r="278" spans="1:22" x14ac:dyDescent="0.3">
      <c r="A278" t="s">
        <v>219</v>
      </c>
      <c r="B278" t="s">
        <v>220</v>
      </c>
      <c r="C278" t="s">
        <v>332</v>
      </c>
      <c r="D278" t="s">
        <v>77</v>
      </c>
      <c r="E278">
        <v>27</v>
      </c>
      <c r="F278">
        <v>876000</v>
      </c>
      <c r="G278">
        <f t="shared" si="19"/>
        <v>3.5181154109589038E-11</v>
      </c>
      <c r="H278" s="50">
        <f t="shared" si="21"/>
        <v>1491.8708850611408</v>
      </c>
      <c r="I278">
        <f t="shared" si="20"/>
        <v>4.7237165567050488E-7</v>
      </c>
      <c r="J278">
        <v>98.100000000000009</v>
      </c>
      <c r="K278">
        <v>88.4</v>
      </c>
      <c r="L278">
        <v>438</v>
      </c>
      <c r="M278">
        <v>-2.5299999999999998</v>
      </c>
      <c r="N278">
        <v>-44.26</v>
      </c>
      <c r="O278" s="7">
        <v>4.9508000000000001</v>
      </c>
      <c r="P278" s="8">
        <v>389320</v>
      </c>
      <c r="Q278">
        <v>6</v>
      </c>
      <c r="R278" s="9">
        <v>5.9874999999999998</v>
      </c>
      <c r="S278" s="9">
        <v>4.8414999999999999</v>
      </c>
      <c r="T278" s="9">
        <v>5.9821999999999997</v>
      </c>
      <c r="U278" s="9">
        <v>6.4874999999999998</v>
      </c>
      <c r="V278" s="9">
        <v>7.2565999999999997</v>
      </c>
    </row>
    <row r="279" spans="1:22" x14ac:dyDescent="0.3">
      <c r="A279" t="s">
        <v>219</v>
      </c>
      <c r="B279" t="s">
        <v>220</v>
      </c>
      <c r="C279" t="s">
        <v>333</v>
      </c>
      <c r="D279" t="s">
        <v>77</v>
      </c>
      <c r="E279">
        <v>67.7</v>
      </c>
      <c r="F279">
        <v>17100000</v>
      </c>
      <c r="G279">
        <f t="shared" si="19"/>
        <v>4.5190066725146198E-12</v>
      </c>
      <c r="H279" s="50">
        <f t="shared" si="21"/>
        <v>29122.137139892133</v>
      </c>
      <c r="I279">
        <f t="shared" si="20"/>
        <v>1.1844281884775252E-6</v>
      </c>
      <c r="J279">
        <v>2150</v>
      </c>
      <c r="K279">
        <v>369</v>
      </c>
      <c r="L279">
        <v>467</v>
      </c>
      <c r="M279">
        <v>-23.53</v>
      </c>
      <c r="N279">
        <v>-46.62</v>
      </c>
      <c r="O279" s="7">
        <v>1.2650999999999999</v>
      </c>
      <c r="P279" s="8">
        <v>18873000</v>
      </c>
      <c r="Q279">
        <v>46</v>
      </c>
      <c r="R279" s="9">
        <v>10.557</v>
      </c>
      <c r="S279" s="9">
        <v>10.016999999999999</v>
      </c>
      <c r="T279" s="9">
        <v>7.2565999999999997</v>
      </c>
      <c r="U279" s="9">
        <v>8.9270999999999994</v>
      </c>
      <c r="V279" s="9">
        <v>11.03</v>
      </c>
    </row>
    <row r="280" spans="1:22" x14ac:dyDescent="0.3">
      <c r="A280" t="s">
        <v>219</v>
      </c>
      <c r="B280" t="s">
        <v>220</v>
      </c>
      <c r="C280" t="s">
        <v>334</v>
      </c>
      <c r="D280" t="s">
        <v>77</v>
      </c>
      <c r="E280">
        <v>6.69</v>
      </c>
      <c r="F280">
        <v>180800</v>
      </c>
      <c r="G280">
        <f t="shared" si="19"/>
        <v>4.2235546294247785E-11</v>
      </c>
      <c r="H280" s="50">
        <f t="shared" si="21"/>
        <v>307.91125116330397</v>
      </c>
      <c r="I280">
        <f t="shared" si="20"/>
        <v>1.1704319912724734E-7</v>
      </c>
      <c r="J280">
        <v>59.400000000000006</v>
      </c>
      <c r="K280">
        <v>23.5</v>
      </c>
      <c r="L280">
        <v>454</v>
      </c>
      <c r="M280">
        <v>-19.46</v>
      </c>
      <c r="N280">
        <v>-44.24</v>
      </c>
      <c r="O280" s="7">
        <v>19.361000000000001</v>
      </c>
      <c r="P280" s="8">
        <v>123580</v>
      </c>
      <c r="Q280">
        <v>3</v>
      </c>
      <c r="R280" s="9">
        <v>6.78</v>
      </c>
      <c r="S280" s="9">
        <v>6.7478999999999996</v>
      </c>
      <c r="T280" s="9">
        <v>6.1426999999999996</v>
      </c>
      <c r="U280" s="9">
        <v>6.6749999999999998</v>
      </c>
      <c r="V280" s="9">
        <v>6.7811000000000003</v>
      </c>
    </row>
    <row r="281" spans="1:22" x14ac:dyDescent="0.3">
      <c r="A281" t="s">
        <v>219</v>
      </c>
      <c r="B281" t="s">
        <v>220</v>
      </c>
      <c r="C281" t="s">
        <v>335</v>
      </c>
      <c r="D281" t="s">
        <v>77</v>
      </c>
      <c r="E281">
        <v>6.5200000000000005</v>
      </c>
      <c r="F281">
        <v>134500</v>
      </c>
      <c r="G281">
        <f t="shared" si="19"/>
        <v>5.533191940520446E-11</v>
      </c>
      <c r="H281" s="50">
        <f t="shared" si="21"/>
        <v>229.0600845213738</v>
      </c>
      <c r="I281">
        <f t="shared" si="20"/>
        <v>1.1406900722117376E-7</v>
      </c>
      <c r="J281">
        <v>17.900000000000002</v>
      </c>
      <c r="K281">
        <v>31.8</v>
      </c>
      <c r="L281">
        <v>662</v>
      </c>
      <c r="M281">
        <v>-3.69</v>
      </c>
      <c r="N281">
        <v>-40.36</v>
      </c>
      <c r="O281" s="7">
        <v>20.806999999999999</v>
      </c>
      <c r="P281">
        <v>77611</v>
      </c>
      <c r="Q281">
        <v>2</v>
      </c>
      <c r="R281" s="9">
        <v>3.2440000000000002</v>
      </c>
      <c r="S281" s="9">
        <v>3.2513999999999998</v>
      </c>
      <c r="T281" s="9">
        <v>3.242</v>
      </c>
      <c r="U281" s="9">
        <v>3.2700999999999998</v>
      </c>
      <c r="V281" s="9">
        <v>3.2982999999999998</v>
      </c>
    </row>
    <row r="282" spans="1:22" x14ac:dyDescent="0.3">
      <c r="A282" t="s">
        <v>219</v>
      </c>
      <c r="B282" t="s">
        <v>220</v>
      </c>
      <c r="C282" t="s">
        <v>336</v>
      </c>
      <c r="D282" t="s">
        <v>77</v>
      </c>
      <c r="E282">
        <v>8.5</v>
      </c>
      <c r="F282">
        <v>486700</v>
      </c>
      <c r="G282">
        <f t="shared" si="19"/>
        <v>1.9934621943702487E-11</v>
      </c>
      <c r="H282" s="50">
        <f t="shared" si="21"/>
        <v>828.87392666581877</v>
      </c>
      <c r="I282">
        <f t="shared" si="20"/>
        <v>1.4870959530367746E-7</v>
      </c>
      <c r="J282">
        <v>220</v>
      </c>
      <c r="K282">
        <v>32.800000000000004</v>
      </c>
      <c r="L282">
        <v>431</v>
      </c>
      <c r="M282">
        <v>-23.48</v>
      </c>
      <c r="N282">
        <v>-47.45</v>
      </c>
      <c r="O282" s="7">
        <v>13.138</v>
      </c>
      <c r="P282" s="8">
        <v>650630</v>
      </c>
      <c r="Q282">
        <v>8</v>
      </c>
      <c r="R282" s="9">
        <v>7.8963999999999999</v>
      </c>
      <c r="S282" s="9">
        <v>7.7320000000000002</v>
      </c>
      <c r="T282" s="9">
        <v>7.0456000000000003</v>
      </c>
      <c r="U282" s="9">
        <v>7.5720000000000001</v>
      </c>
      <c r="V282" s="9">
        <v>8.3041</v>
      </c>
    </row>
    <row r="283" spans="1:22" x14ac:dyDescent="0.3">
      <c r="A283" t="s">
        <v>219</v>
      </c>
      <c r="B283" t="s">
        <v>220</v>
      </c>
      <c r="C283" t="s">
        <v>337</v>
      </c>
      <c r="D283" t="s">
        <v>77</v>
      </c>
      <c r="E283">
        <v>7.47</v>
      </c>
      <c r="F283">
        <v>229900</v>
      </c>
      <c r="G283">
        <f t="shared" si="19"/>
        <v>3.7087883906046103E-11</v>
      </c>
      <c r="H283" s="50">
        <f t="shared" si="21"/>
        <v>391.53095488077201</v>
      </c>
      <c r="I283">
        <f t="shared" si="20"/>
        <v>1.3068949140217304E-7</v>
      </c>
      <c r="J283">
        <v>87.800000000000011</v>
      </c>
      <c r="K283">
        <v>24.5</v>
      </c>
      <c r="L283">
        <v>390</v>
      </c>
      <c r="M283">
        <v>-23.02</v>
      </c>
      <c r="N283">
        <v>-45.57</v>
      </c>
      <c r="O283" s="7">
        <v>15.904999999999999</v>
      </c>
      <c r="P283" s="8">
        <v>101060</v>
      </c>
      <c r="Q283">
        <v>3</v>
      </c>
      <c r="R283" s="9">
        <v>6.1919000000000004</v>
      </c>
      <c r="S283" s="9">
        <v>6.3890000000000002</v>
      </c>
      <c r="T283" s="9">
        <v>6.0891999999999999</v>
      </c>
      <c r="U283" s="9">
        <v>6.6219999999999999</v>
      </c>
      <c r="V283" s="9">
        <v>6.8869999999999996</v>
      </c>
    </row>
    <row r="284" spans="1:22" x14ac:dyDescent="0.3">
      <c r="A284" t="s">
        <v>219</v>
      </c>
      <c r="B284" t="s">
        <v>220</v>
      </c>
      <c r="C284" t="s">
        <v>338</v>
      </c>
      <c r="D284" t="s">
        <v>77</v>
      </c>
      <c r="E284">
        <v>5.5200000000000005</v>
      </c>
      <c r="F284">
        <v>102800</v>
      </c>
      <c r="G284">
        <f t="shared" si="19"/>
        <v>6.1290954863813234E-11</v>
      </c>
      <c r="H284" s="50">
        <f t="shared" si="21"/>
        <v>175.07343263046266</v>
      </c>
      <c r="I284">
        <f t="shared" si="20"/>
        <v>9.6573760714858794E-8</v>
      </c>
      <c r="J284">
        <v>17.600000000000001</v>
      </c>
      <c r="K284">
        <v>24.5</v>
      </c>
      <c r="L284">
        <v>582</v>
      </c>
      <c r="M284">
        <v>-17.87</v>
      </c>
      <c r="N284">
        <v>-41.51</v>
      </c>
      <c r="O284" s="7">
        <v>23.760999999999999</v>
      </c>
      <c r="P284">
        <v>22572</v>
      </c>
      <c r="Q284">
        <v>2</v>
      </c>
      <c r="R284" s="9">
        <v>3.2953000000000001</v>
      </c>
      <c r="S284" s="9">
        <v>3.2873999999999999</v>
      </c>
      <c r="T284" s="9">
        <v>3.242</v>
      </c>
      <c r="U284" s="9">
        <v>3.2700999999999998</v>
      </c>
      <c r="V284" s="9">
        <v>3.2982999999999998</v>
      </c>
    </row>
    <row r="285" spans="1:22" x14ac:dyDescent="0.3">
      <c r="A285" t="s">
        <v>219</v>
      </c>
      <c r="B285" t="s">
        <v>220</v>
      </c>
      <c r="C285" t="s">
        <v>339</v>
      </c>
      <c r="D285" t="s">
        <v>77</v>
      </c>
      <c r="E285">
        <v>72.400000000000006</v>
      </c>
      <c r="F285">
        <v>789000</v>
      </c>
      <c r="G285">
        <f t="shared" si="19"/>
        <v>1.0473985956907478E-10</v>
      </c>
      <c r="H285" s="50">
        <f t="shared" si="21"/>
        <v>1343.7056259283563</v>
      </c>
      <c r="I285">
        <f t="shared" si="20"/>
        <v>1.2666558470572058E-6</v>
      </c>
      <c r="J285">
        <v>115</v>
      </c>
      <c r="K285">
        <v>73.7</v>
      </c>
      <c r="L285">
        <v>95.300000000000011</v>
      </c>
      <c r="M285">
        <v>-5.08</v>
      </c>
      <c r="N285">
        <v>-42.81</v>
      </c>
      <c r="O285" s="7">
        <v>1.2927999999999999</v>
      </c>
      <c r="P285" s="8">
        <v>192030</v>
      </c>
      <c r="Q285">
        <v>5</v>
      </c>
      <c r="R285" s="9">
        <v>5.2610999999999999</v>
      </c>
      <c r="S285" s="9">
        <v>5.2598000000000003</v>
      </c>
      <c r="T285" s="9">
        <v>5.1199000000000003</v>
      </c>
      <c r="U285" s="9">
        <v>5.2824999999999998</v>
      </c>
      <c r="V285" s="9">
        <v>5.3906000000000001</v>
      </c>
    </row>
    <row r="286" spans="1:22" x14ac:dyDescent="0.3">
      <c r="A286" t="s">
        <v>219</v>
      </c>
      <c r="B286" t="s">
        <v>220</v>
      </c>
      <c r="C286" t="s">
        <v>340</v>
      </c>
      <c r="D286" t="s">
        <v>77</v>
      </c>
      <c r="E286">
        <v>8.620000000000001</v>
      </c>
      <c r="F286">
        <v>115200</v>
      </c>
      <c r="G286">
        <f t="shared" si="19"/>
        <v>8.5409309548611102E-11</v>
      </c>
      <c r="H286" s="50">
        <f t="shared" si="21"/>
        <v>196.19123967927331</v>
      </c>
      <c r="I286">
        <f t="shared" si="20"/>
        <v>1.5080902488443527E-7</v>
      </c>
      <c r="J286">
        <v>37.200000000000003</v>
      </c>
      <c r="K286">
        <v>18.900000000000002</v>
      </c>
      <c r="L286">
        <v>277</v>
      </c>
      <c r="M286">
        <v>-22.42</v>
      </c>
      <c r="N286">
        <v>-42.98</v>
      </c>
      <c r="O286" s="7">
        <v>14.65</v>
      </c>
      <c r="P286" s="8">
        <v>136770</v>
      </c>
      <c r="Q286">
        <v>4</v>
      </c>
      <c r="R286" s="9">
        <v>5.2015000000000002</v>
      </c>
      <c r="S286" s="9">
        <v>5.1412000000000004</v>
      </c>
      <c r="T286" s="9">
        <v>4.7389000000000001</v>
      </c>
      <c r="U286" s="9">
        <v>4.9836</v>
      </c>
      <c r="V286" s="9">
        <v>5.875</v>
      </c>
    </row>
    <row r="287" spans="1:22" x14ac:dyDescent="0.3">
      <c r="A287" t="s">
        <v>219</v>
      </c>
      <c r="B287" t="s">
        <v>220</v>
      </c>
      <c r="C287" t="s">
        <v>341</v>
      </c>
      <c r="D287" t="s">
        <v>77</v>
      </c>
      <c r="E287">
        <v>6.95</v>
      </c>
      <c r="F287">
        <v>244200</v>
      </c>
      <c r="G287">
        <f t="shared" si="19"/>
        <v>3.2485501023751027E-11</v>
      </c>
      <c r="H287" s="50">
        <f t="shared" si="21"/>
        <v>415.88455494512624</v>
      </c>
      <c r="I287">
        <f t="shared" si="20"/>
        <v>1.2159196321888924E-7</v>
      </c>
      <c r="J287">
        <v>86.300000000000011</v>
      </c>
      <c r="K287">
        <v>26.3</v>
      </c>
      <c r="L287">
        <v>467</v>
      </c>
      <c r="M287">
        <v>-19.75</v>
      </c>
      <c r="N287">
        <v>-47.94</v>
      </c>
      <c r="O287" s="7">
        <v>17.751999999999999</v>
      </c>
      <c r="P287">
        <v>47111</v>
      </c>
      <c r="Q287">
        <v>6</v>
      </c>
      <c r="R287" s="9">
        <v>6.8247999999999998</v>
      </c>
      <c r="S287" s="9">
        <v>6.7625999999999999</v>
      </c>
      <c r="T287" s="9">
        <v>5.9821999999999997</v>
      </c>
      <c r="U287" s="9">
        <v>6.8341000000000003</v>
      </c>
      <c r="V287" s="9">
        <v>7.2039</v>
      </c>
    </row>
    <row r="288" spans="1:22" x14ac:dyDescent="0.3">
      <c r="A288" t="s">
        <v>219</v>
      </c>
      <c r="B288" t="s">
        <v>220</v>
      </c>
      <c r="C288" t="s">
        <v>342</v>
      </c>
      <c r="D288" t="s">
        <v>77</v>
      </c>
      <c r="E288">
        <v>13.700000000000001</v>
      </c>
      <c r="F288">
        <v>489000</v>
      </c>
      <c r="G288">
        <f t="shared" si="19"/>
        <v>3.1978797750511244E-11</v>
      </c>
      <c r="H288" s="50">
        <f t="shared" si="21"/>
        <v>832.790939263582</v>
      </c>
      <c r="I288">
        <f t="shared" si="20"/>
        <v>2.3968487713651545E-7</v>
      </c>
      <c r="J288">
        <v>150</v>
      </c>
      <c r="K288">
        <v>39.900000000000006</v>
      </c>
      <c r="L288">
        <v>345</v>
      </c>
      <c r="M288">
        <v>-18.91</v>
      </c>
      <c r="N288">
        <v>-48.28</v>
      </c>
      <c r="O288" s="7">
        <v>8.6534999999999993</v>
      </c>
      <c r="P288" s="8">
        <v>230910</v>
      </c>
      <c r="Q288">
        <v>6</v>
      </c>
      <c r="R288" s="9">
        <v>6.8018000000000001</v>
      </c>
      <c r="S288" s="9">
        <v>6.7645</v>
      </c>
      <c r="T288" s="9">
        <v>5.9286000000000003</v>
      </c>
      <c r="U288" s="9">
        <v>6.6485000000000003</v>
      </c>
      <c r="V288" s="9">
        <v>6.8341000000000003</v>
      </c>
    </row>
    <row r="289" spans="1:22" x14ac:dyDescent="0.3">
      <c r="A289" t="s">
        <v>219</v>
      </c>
      <c r="B289" t="s">
        <v>220</v>
      </c>
      <c r="C289" t="s">
        <v>343</v>
      </c>
      <c r="D289" t="s">
        <v>77</v>
      </c>
      <c r="E289">
        <v>5.13</v>
      </c>
      <c r="F289">
        <v>118500</v>
      </c>
      <c r="G289">
        <f t="shared" si="19"/>
        <v>4.9413934936708854E-11</v>
      </c>
      <c r="H289" s="50">
        <f t="shared" si="21"/>
        <v>201.81130123258583</v>
      </c>
      <c r="I289">
        <f t="shared" si="20"/>
        <v>8.9750614577395927E-8</v>
      </c>
      <c r="J289">
        <v>29.5</v>
      </c>
      <c r="K289">
        <v>21.8</v>
      </c>
      <c r="L289">
        <v>508</v>
      </c>
      <c r="M289">
        <v>-29.77</v>
      </c>
      <c r="N289">
        <v>-57.08</v>
      </c>
      <c r="O289" s="7">
        <v>23.280999999999999</v>
      </c>
      <c r="P289">
        <v>14095</v>
      </c>
      <c r="Q289">
        <v>3</v>
      </c>
      <c r="R289" s="9">
        <v>4.4644000000000004</v>
      </c>
      <c r="S289" s="9">
        <v>4.4561000000000002</v>
      </c>
      <c r="T289" s="9">
        <v>4.3002000000000002</v>
      </c>
      <c r="U289" s="9">
        <v>4.4101999999999997</v>
      </c>
      <c r="V289" s="9">
        <v>4.4650999999999996</v>
      </c>
    </row>
    <row r="290" spans="1:22" x14ac:dyDescent="0.3">
      <c r="A290" t="s">
        <v>219</v>
      </c>
      <c r="B290" t="s">
        <v>220</v>
      </c>
      <c r="C290" t="s">
        <v>344</v>
      </c>
      <c r="D290" t="s">
        <v>77</v>
      </c>
      <c r="E290">
        <v>7.13</v>
      </c>
      <c r="F290">
        <v>104200</v>
      </c>
      <c r="G290">
        <f t="shared" si="19"/>
        <v>7.8103812763915549E-11</v>
      </c>
      <c r="H290" s="50">
        <f t="shared" si="21"/>
        <v>177.45770116823161</v>
      </c>
      <c r="I290">
        <f t="shared" si="20"/>
        <v>1.2474110759002596E-7</v>
      </c>
      <c r="J290">
        <v>36.1</v>
      </c>
      <c r="K290">
        <v>17.3</v>
      </c>
      <c r="L290">
        <v>319</v>
      </c>
      <c r="M290">
        <v>-21.57</v>
      </c>
      <c r="N290">
        <v>-45.44</v>
      </c>
      <c r="O290" s="7">
        <v>18.422999999999998</v>
      </c>
      <c r="P290">
        <v>51664</v>
      </c>
      <c r="Q290">
        <v>2</v>
      </c>
      <c r="R290" s="9">
        <v>7.0456000000000003</v>
      </c>
      <c r="S290" s="9">
        <v>7.0456000000000003</v>
      </c>
      <c r="T290" s="9">
        <v>7.0456000000000003</v>
      </c>
      <c r="U290" s="9">
        <v>7.0456000000000003</v>
      </c>
      <c r="V290" s="9">
        <v>7.0456000000000003</v>
      </c>
    </row>
    <row r="291" spans="1:22" x14ac:dyDescent="0.3">
      <c r="A291" t="s">
        <v>219</v>
      </c>
      <c r="B291" t="s">
        <v>220</v>
      </c>
      <c r="C291" t="s">
        <v>345</v>
      </c>
      <c r="D291" t="s">
        <v>77</v>
      </c>
      <c r="E291">
        <v>5.63</v>
      </c>
      <c r="F291">
        <v>1398000</v>
      </c>
      <c r="G291">
        <f t="shared" si="19"/>
        <v>4.5967580758226036E-12</v>
      </c>
      <c r="H291" s="50">
        <f t="shared" si="21"/>
        <v>2380.8624398578481</v>
      </c>
      <c r="I291">
        <f t="shared" si="20"/>
        <v>9.8498237830553417E-8</v>
      </c>
      <c r="J291">
        <v>315</v>
      </c>
      <c r="K291">
        <v>78.7</v>
      </c>
      <c r="L291">
        <v>2520</v>
      </c>
      <c r="M291">
        <v>-20.27</v>
      </c>
      <c r="N291">
        <v>-40.32</v>
      </c>
      <c r="O291" s="7">
        <v>31.989000000000001</v>
      </c>
      <c r="P291" s="8">
        <v>915220</v>
      </c>
      <c r="Q291">
        <v>10</v>
      </c>
      <c r="R291" s="9">
        <v>3.9487999999999999</v>
      </c>
      <c r="S291" s="9">
        <v>3.1021999999999998</v>
      </c>
      <c r="T291" s="9">
        <v>3.242</v>
      </c>
      <c r="U291" s="9">
        <v>3.7183999999999999</v>
      </c>
      <c r="V291" s="9">
        <v>4.0240999999999998</v>
      </c>
    </row>
    <row r="292" spans="1:22" x14ac:dyDescent="0.3">
      <c r="A292" t="s">
        <v>219</v>
      </c>
      <c r="B292" t="s">
        <v>220</v>
      </c>
      <c r="C292" t="s">
        <v>346</v>
      </c>
      <c r="D292" t="s">
        <v>77</v>
      </c>
      <c r="E292">
        <v>10.4</v>
      </c>
      <c r="F292">
        <v>225500</v>
      </c>
      <c r="G292">
        <f t="shared" si="19"/>
        <v>5.2642586252771621E-11</v>
      </c>
      <c r="H292" s="50">
        <f t="shared" si="21"/>
        <v>384.03753947635533</v>
      </c>
      <c r="I292">
        <f t="shared" si="20"/>
        <v>1.8195056366567598E-7</v>
      </c>
      <c r="J292">
        <v>56.6</v>
      </c>
      <c r="K292">
        <v>30</v>
      </c>
      <c r="L292">
        <v>328</v>
      </c>
      <c r="M292">
        <v>-14.86</v>
      </c>
      <c r="N292">
        <v>-40.86</v>
      </c>
      <c r="O292" s="7">
        <v>10.932</v>
      </c>
      <c r="P292">
        <v>90597</v>
      </c>
      <c r="Q292">
        <v>3</v>
      </c>
      <c r="R292" s="9">
        <v>3.0148999999999999</v>
      </c>
      <c r="S292" s="9">
        <v>3.0030000000000001</v>
      </c>
      <c r="T292" s="9">
        <v>2.8450000000000002</v>
      </c>
      <c r="U292" s="9">
        <v>2.9020000000000001</v>
      </c>
      <c r="V292" s="9">
        <v>3.0156999999999998</v>
      </c>
    </row>
    <row r="293" spans="1:22" x14ac:dyDescent="0.3">
      <c r="A293" t="s">
        <v>219</v>
      </c>
      <c r="B293" t="s">
        <v>220</v>
      </c>
      <c r="C293" t="s">
        <v>347</v>
      </c>
      <c r="D293" t="s">
        <v>77</v>
      </c>
      <c r="E293">
        <v>11.9</v>
      </c>
      <c r="F293">
        <v>407100</v>
      </c>
      <c r="G293">
        <f t="shared" si="19"/>
        <v>3.3365395971505769E-11</v>
      </c>
      <c r="H293" s="50">
        <f t="shared" si="21"/>
        <v>693.31122980409873</v>
      </c>
      <c r="I293">
        <f t="shared" si="20"/>
        <v>2.0819343342514849E-7</v>
      </c>
      <c r="J293">
        <v>131</v>
      </c>
      <c r="K293">
        <v>35.6</v>
      </c>
      <c r="L293">
        <v>350</v>
      </c>
      <c r="M293">
        <v>-22.52</v>
      </c>
      <c r="N293">
        <v>-44.12</v>
      </c>
      <c r="O293" s="7">
        <v>9.8498999999999999</v>
      </c>
      <c r="P293" s="8">
        <v>422380</v>
      </c>
      <c r="Q293">
        <v>7</v>
      </c>
      <c r="R293" s="9">
        <v>6.2150999999999996</v>
      </c>
      <c r="S293" s="9">
        <v>6.0987</v>
      </c>
      <c r="T293" s="9">
        <v>5.6063000000000001</v>
      </c>
      <c r="U293" s="9">
        <v>5.875</v>
      </c>
      <c r="V293" s="9">
        <v>6.3028000000000004</v>
      </c>
    </row>
    <row r="294" spans="1:22" x14ac:dyDescent="0.3">
      <c r="A294" t="s">
        <v>348</v>
      </c>
      <c r="B294" t="s">
        <v>349</v>
      </c>
      <c r="C294" t="s">
        <v>350</v>
      </c>
      <c r="D294" t="s">
        <v>29</v>
      </c>
      <c r="E294">
        <v>7.47</v>
      </c>
      <c r="F294">
        <v>196900</v>
      </c>
      <c r="G294">
        <f t="shared" si="19"/>
        <v>4.3303730370746567E-11</v>
      </c>
      <c r="H294" s="50">
        <f t="shared" ref="H294:H302" si="22">F294*CVD_BGR</f>
        <v>1865.4398071734308</v>
      </c>
      <c r="I294">
        <f t="shared" si="20"/>
        <v>7.2702452189426138E-7</v>
      </c>
      <c r="J294">
        <v>48</v>
      </c>
      <c r="K294">
        <v>28.400000000000002</v>
      </c>
      <c r="L294">
        <v>456</v>
      </c>
      <c r="M294">
        <v>42.54</v>
      </c>
      <c r="N294">
        <v>27.39</v>
      </c>
      <c r="O294" s="7">
        <v>16.029</v>
      </c>
      <c r="P294" s="8">
        <v>109710</v>
      </c>
      <c r="Q294">
        <v>6</v>
      </c>
      <c r="R294" s="9">
        <v>17.257000000000001</v>
      </c>
      <c r="S294" s="9">
        <v>15.948</v>
      </c>
      <c r="T294" s="9">
        <v>16.571000000000002</v>
      </c>
      <c r="U294" s="9">
        <v>16.766999999999999</v>
      </c>
      <c r="V294" s="9">
        <v>17.501999999999999</v>
      </c>
    </row>
    <row r="295" spans="1:22" x14ac:dyDescent="0.3">
      <c r="A295" t="s">
        <v>348</v>
      </c>
      <c r="B295" t="s">
        <v>349</v>
      </c>
      <c r="C295" t="s">
        <v>351</v>
      </c>
      <c r="D295" t="s">
        <v>29</v>
      </c>
      <c r="E295">
        <v>4.7700000000000005</v>
      </c>
      <c r="F295">
        <v>100400</v>
      </c>
      <c r="G295">
        <f t="shared" si="19"/>
        <v>5.4229436354581672E-11</v>
      </c>
      <c r="H295" s="50">
        <f t="shared" si="22"/>
        <v>951.19429476999721</v>
      </c>
      <c r="I295">
        <f t="shared" si="20"/>
        <v>4.6424457422163681E-7</v>
      </c>
      <c r="J295">
        <v>26.5</v>
      </c>
      <c r="K295">
        <v>19.5</v>
      </c>
      <c r="L295">
        <v>516</v>
      </c>
      <c r="M295">
        <v>43.58</v>
      </c>
      <c r="N295">
        <v>27.82</v>
      </c>
      <c r="O295" s="7">
        <v>26.440999999999999</v>
      </c>
      <c r="P295">
        <v>44547</v>
      </c>
      <c r="Q295">
        <v>4</v>
      </c>
      <c r="R295" s="9">
        <v>14.901999999999999</v>
      </c>
      <c r="S295" s="9">
        <v>14.956</v>
      </c>
      <c r="T295" s="9">
        <v>14.893000000000001</v>
      </c>
      <c r="U295" s="9">
        <v>14.943</v>
      </c>
      <c r="V295" s="9">
        <v>15.537000000000001</v>
      </c>
    </row>
    <row r="296" spans="1:22" x14ac:dyDescent="0.3">
      <c r="A296" t="s">
        <v>348</v>
      </c>
      <c r="B296" t="s">
        <v>349</v>
      </c>
      <c r="C296" t="s">
        <v>352</v>
      </c>
      <c r="D296" t="s">
        <v>29</v>
      </c>
      <c r="E296">
        <v>8.1300000000000008</v>
      </c>
      <c r="F296">
        <v>122200</v>
      </c>
      <c r="G296">
        <f t="shared" si="19"/>
        <v>7.5939855073649743E-11</v>
      </c>
      <c r="H296" s="50">
        <f t="shared" si="22"/>
        <v>1157.7285141523273</v>
      </c>
      <c r="I296">
        <f t="shared" si="20"/>
        <v>7.9125962021423613E-7</v>
      </c>
      <c r="J296">
        <v>24.3</v>
      </c>
      <c r="K296">
        <v>24.8</v>
      </c>
      <c r="L296">
        <v>388</v>
      </c>
      <c r="M296">
        <v>43.42</v>
      </c>
      <c r="N296">
        <v>24.61</v>
      </c>
      <c r="O296" s="7">
        <v>15.680999999999999</v>
      </c>
      <c r="P296">
        <v>53867</v>
      </c>
      <c r="Q296">
        <v>4</v>
      </c>
      <c r="R296" s="9">
        <v>18.562999999999999</v>
      </c>
      <c r="S296" s="9">
        <v>18.55</v>
      </c>
      <c r="T296" s="9">
        <v>18.332000000000001</v>
      </c>
      <c r="U296" s="9">
        <v>18.501999999999999</v>
      </c>
      <c r="V296" s="9">
        <v>18.574999999999999</v>
      </c>
    </row>
    <row r="297" spans="1:22" x14ac:dyDescent="0.3">
      <c r="A297" t="s">
        <v>348</v>
      </c>
      <c r="B297" t="s">
        <v>349</v>
      </c>
      <c r="C297" t="s">
        <v>353</v>
      </c>
      <c r="D297" t="s">
        <v>29</v>
      </c>
      <c r="E297">
        <v>13.600000000000001</v>
      </c>
      <c r="F297">
        <v>340600</v>
      </c>
      <c r="G297">
        <f t="shared" si="19"/>
        <v>4.5576890193775693E-11</v>
      </c>
      <c r="H297" s="50">
        <f t="shared" si="22"/>
        <v>3226.8603266798909</v>
      </c>
      <c r="I297">
        <f t="shared" si="20"/>
        <v>1.3236323290176649E-6</v>
      </c>
      <c r="J297">
        <v>60</v>
      </c>
      <c r="K297">
        <v>44</v>
      </c>
      <c r="L297">
        <v>370</v>
      </c>
      <c r="M297">
        <v>42.15</v>
      </c>
      <c r="N297">
        <v>24.75</v>
      </c>
      <c r="O297" s="7">
        <v>8.4258000000000006</v>
      </c>
      <c r="P297" s="8">
        <v>334680</v>
      </c>
      <c r="Q297">
        <v>4</v>
      </c>
      <c r="R297" s="9">
        <v>19.933</v>
      </c>
      <c r="S297" s="9">
        <v>19.902999999999999</v>
      </c>
      <c r="T297" s="9">
        <v>18.039000000000001</v>
      </c>
      <c r="U297" s="9">
        <v>19.619</v>
      </c>
      <c r="V297" s="9">
        <v>19.934000000000001</v>
      </c>
    </row>
    <row r="298" spans="1:22" x14ac:dyDescent="0.3">
      <c r="A298" t="s">
        <v>348</v>
      </c>
      <c r="B298" t="s">
        <v>349</v>
      </c>
      <c r="C298" t="s">
        <v>354</v>
      </c>
      <c r="D298" t="s">
        <v>29</v>
      </c>
      <c r="E298">
        <v>8.7200000000000006</v>
      </c>
      <c r="F298">
        <v>162100</v>
      </c>
      <c r="G298">
        <f t="shared" si="19"/>
        <v>6.1402194694632948E-11</v>
      </c>
      <c r="H298" s="50">
        <f t="shared" si="22"/>
        <v>1535.7429799025551</v>
      </c>
      <c r="I298">
        <f t="shared" si="20"/>
        <v>8.4868190507603203E-7</v>
      </c>
      <c r="J298">
        <v>36.4</v>
      </c>
      <c r="K298">
        <v>26.900000000000002</v>
      </c>
      <c r="L298">
        <v>383</v>
      </c>
      <c r="M298">
        <v>43.85</v>
      </c>
      <c r="N298">
        <v>25.98</v>
      </c>
      <c r="O298" s="7">
        <v>14.247999999999999</v>
      </c>
      <c r="P298" s="8">
        <v>111050</v>
      </c>
      <c r="Q298">
        <v>3</v>
      </c>
      <c r="R298" s="9">
        <v>20.402999999999999</v>
      </c>
      <c r="S298" s="9">
        <v>20.347000000000001</v>
      </c>
      <c r="T298" s="9">
        <v>19.788</v>
      </c>
      <c r="U298" s="9">
        <v>20.224</v>
      </c>
      <c r="V298" s="9">
        <v>20.417000000000002</v>
      </c>
    </row>
    <row r="299" spans="1:22" x14ac:dyDescent="0.3">
      <c r="A299" t="s">
        <v>348</v>
      </c>
      <c r="B299" t="s">
        <v>349</v>
      </c>
      <c r="C299" t="s">
        <v>355</v>
      </c>
      <c r="D299" t="s">
        <v>29</v>
      </c>
      <c r="E299">
        <v>5.95</v>
      </c>
      <c r="F299">
        <v>100700</v>
      </c>
      <c r="G299">
        <f t="shared" si="19"/>
        <v>6.7443161370407146E-11</v>
      </c>
      <c r="H299" s="50">
        <f t="shared" si="22"/>
        <v>954.0365087981944</v>
      </c>
      <c r="I299">
        <f t="shared" si="20"/>
        <v>5.7908914394522831E-7</v>
      </c>
      <c r="J299">
        <v>27.8</v>
      </c>
      <c r="K299">
        <v>19.100000000000001</v>
      </c>
      <c r="L299">
        <v>395</v>
      </c>
      <c r="M299">
        <v>42.68</v>
      </c>
      <c r="N299">
        <v>26.33</v>
      </c>
      <c r="O299" s="7">
        <v>20.672999999999998</v>
      </c>
      <c r="P299">
        <v>26367</v>
      </c>
      <c r="Q299">
        <v>3</v>
      </c>
      <c r="R299" s="9">
        <v>18.262</v>
      </c>
      <c r="S299" s="9">
        <v>18.105</v>
      </c>
      <c r="T299" s="9">
        <v>16.521999999999998</v>
      </c>
      <c r="U299" s="9">
        <v>18.039000000000001</v>
      </c>
      <c r="V299" s="9">
        <v>18.283000000000001</v>
      </c>
    </row>
    <row r="300" spans="1:22" x14ac:dyDescent="0.3">
      <c r="A300" t="s">
        <v>348</v>
      </c>
      <c r="B300" t="s">
        <v>349</v>
      </c>
      <c r="C300" t="s">
        <v>356</v>
      </c>
      <c r="D300" t="s">
        <v>29</v>
      </c>
      <c r="E300">
        <v>21</v>
      </c>
      <c r="F300">
        <v>1113000</v>
      </c>
      <c r="G300">
        <f t="shared" si="19"/>
        <v>2.1536471698113204E-11</v>
      </c>
      <c r="H300" s="50">
        <f t="shared" si="22"/>
        <v>10544.614044611622</v>
      </c>
      <c r="I300">
        <f t="shared" si="20"/>
        <v>2.0438440374537469E-6</v>
      </c>
      <c r="J300">
        <v>237</v>
      </c>
      <c r="K300">
        <v>72.400000000000006</v>
      </c>
      <c r="L300">
        <v>375</v>
      </c>
      <c r="M300">
        <v>42.7</v>
      </c>
      <c r="N300">
        <v>23.33</v>
      </c>
      <c r="O300" s="7">
        <v>5.1794000000000002</v>
      </c>
      <c r="P300" s="8">
        <v>569380</v>
      </c>
      <c r="Q300">
        <v>8</v>
      </c>
      <c r="R300" s="9">
        <v>17.478999999999999</v>
      </c>
      <c r="S300" s="9">
        <v>17.425999999999998</v>
      </c>
      <c r="T300" s="9">
        <v>16.178000000000001</v>
      </c>
      <c r="U300" s="9">
        <v>17.306999999999999</v>
      </c>
      <c r="V300" s="9">
        <v>17.991</v>
      </c>
    </row>
    <row r="301" spans="1:22" x14ac:dyDescent="0.3">
      <c r="A301" t="s">
        <v>348</v>
      </c>
      <c r="B301" t="s">
        <v>349</v>
      </c>
      <c r="C301" t="s">
        <v>357</v>
      </c>
      <c r="D301" t="s">
        <v>29</v>
      </c>
      <c r="E301">
        <v>8.08</v>
      </c>
      <c r="F301">
        <v>144000</v>
      </c>
      <c r="G301">
        <f t="shared" si="19"/>
        <v>6.4047073888888892E-11</v>
      </c>
      <c r="H301" s="50">
        <f t="shared" si="22"/>
        <v>1364.2627335346574</v>
      </c>
      <c r="I301">
        <f t="shared" si="20"/>
        <v>7.8639332488696571E-7</v>
      </c>
      <c r="J301">
        <v>34.200000000000003</v>
      </c>
      <c r="K301">
        <v>24.6</v>
      </c>
      <c r="L301">
        <v>370</v>
      </c>
      <c r="M301">
        <v>42.43</v>
      </c>
      <c r="N301">
        <v>25.64</v>
      </c>
      <c r="O301" s="7">
        <v>15.028</v>
      </c>
      <c r="P301">
        <v>55742</v>
      </c>
      <c r="Q301">
        <v>4</v>
      </c>
      <c r="R301" s="9">
        <v>18.62</v>
      </c>
      <c r="S301" s="9">
        <v>18.594999999999999</v>
      </c>
      <c r="T301" s="9">
        <v>18.234000000000002</v>
      </c>
      <c r="U301" s="9">
        <v>18.623999999999999</v>
      </c>
      <c r="V301" s="9">
        <v>18.77</v>
      </c>
    </row>
    <row r="302" spans="1:22" x14ac:dyDescent="0.3">
      <c r="A302" t="s">
        <v>348</v>
      </c>
      <c r="B302" t="s">
        <v>349</v>
      </c>
      <c r="C302" t="s">
        <v>358</v>
      </c>
      <c r="D302" t="s">
        <v>29</v>
      </c>
      <c r="E302">
        <v>4.7300000000000004</v>
      </c>
      <c r="F302">
        <v>314500</v>
      </c>
      <c r="G302">
        <f t="shared" si="19"/>
        <v>1.7166861971383149E-11</v>
      </c>
      <c r="H302" s="50">
        <f t="shared" si="22"/>
        <v>2979.5877062267341</v>
      </c>
      <c r="I302">
        <f t="shared" si="20"/>
        <v>4.6035153795982013E-7</v>
      </c>
      <c r="J302">
        <v>156</v>
      </c>
      <c r="K302">
        <v>25.200000000000003</v>
      </c>
      <c r="L302">
        <v>636</v>
      </c>
      <c r="M302">
        <v>43.22</v>
      </c>
      <c r="N302">
        <v>27.82</v>
      </c>
      <c r="O302" s="7">
        <v>25.236999999999998</v>
      </c>
      <c r="P302" s="8">
        <v>270950</v>
      </c>
      <c r="Q302">
        <v>11</v>
      </c>
      <c r="R302" s="9">
        <v>15.775</v>
      </c>
      <c r="S302" s="9">
        <v>13.558</v>
      </c>
      <c r="T302" s="9">
        <v>15.537000000000001</v>
      </c>
      <c r="U302" s="9">
        <v>15.734</v>
      </c>
      <c r="V302" s="9">
        <v>16.128</v>
      </c>
    </row>
    <row r="303" spans="1:22" x14ac:dyDescent="0.3">
      <c r="A303" t="s">
        <v>359</v>
      </c>
      <c r="B303" t="s">
        <v>360</v>
      </c>
      <c r="C303" t="s">
        <v>361</v>
      </c>
      <c r="D303" t="s">
        <v>69</v>
      </c>
      <c r="E303">
        <v>16.100000000000001</v>
      </c>
      <c r="F303">
        <v>372100</v>
      </c>
      <c r="G303">
        <f t="shared" si="19"/>
        <v>4.9387453104004301E-11</v>
      </c>
      <c r="H303" s="50">
        <f>F303*CVD_BFA</f>
        <v>449.51000625769797</v>
      </c>
      <c r="I303">
        <f t="shared" si="20"/>
        <v>1.9980138918449461E-7</v>
      </c>
      <c r="J303">
        <v>59.400000000000006</v>
      </c>
      <c r="K303">
        <v>48.300000000000004</v>
      </c>
      <c r="L303">
        <v>390</v>
      </c>
      <c r="M303">
        <v>11.18</v>
      </c>
      <c r="N303">
        <v>-4.3</v>
      </c>
      <c r="O303" s="7">
        <v>8.0680999999999994</v>
      </c>
      <c r="P303" s="8">
        <v>109920</v>
      </c>
      <c r="Q303">
        <v>4</v>
      </c>
      <c r="R303" s="9">
        <v>20.247</v>
      </c>
      <c r="S303" s="9">
        <v>20.29</v>
      </c>
      <c r="T303" s="9">
        <v>19.692</v>
      </c>
      <c r="U303" s="9">
        <v>20.73</v>
      </c>
      <c r="V303" s="9">
        <v>21.14</v>
      </c>
    </row>
    <row r="304" spans="1:22" x14ac:dyDescent="0.3">
      <c r="A304" t="s">
        <v>359</v>
      </c>
      <c r="B304" t="s">
        <v>360</v>
      </c>
      <c r="C304" t="s">
        <v>362</v>
      </c>
      <c r="D304" t="s">
        <v>69</v>
      </c>
      <c r="E304">
        <v>31.5</v>
      </c>
      <c r="F304">
        <v>983400</v>
      </c>
      <c r="G304">
        <f t="shared" si="19"/>
        <v>3.6562069859670528E-11</v>
      </c>
      <c r="H304" s="50">
        <f>F304*CVD_BFA</f>
        <v>1187.9821019989793</v>
      </c>
      <c r="I304">
        <f t="shared" si="20"/>
        <v>3.9091576144792419E-7</v>
      </c>
      <c r="J304">
        <v>135</v>
      </c>
      <c r="K304">
        <v>84.5</v>
      </c>
      <c r="L304">
        <v>321</v>
      </c>
      <c r="M304">
        <v>12.36</v>
      </c>
      <c r="N304">
        <v>-1.52</v>
      </c>
      <c r="O304" s="7">
        <v>3.7915999999999999</v>
      </c>
      <c r="P304" s="8">
        <v>744410</v>
      </c>
      <c r="Q304">
        <v>5</v>
      </c>
      <c r="R304" s="9">
        <v>23.956</v>
      </c>
      <c r="S304" s="9">
        <v>23.905999999999999</v>
      </c>
      <c r="T304" s="9">
        <v>22.962</v>
      </c>
      <c r="U304" s="9">
        <v>23.678000000000001</v>
      </c>
      <c r="V304" s="9">
        <v>23.963999999999999</v>
      </c>
    </row>
    <row r="305" spans="1:22" x14ac:dyDescent="0.3">
      <c r="A305" t="s">
        <v>363</v>
      </c>
      <c r="B305" t="s">
        <v>364</v>
      </c>
      <c r="C305" t="s">
        <v>365</v>
      </c>
      <c r="D305" t="s">
        <v>69</v>
      </c>
      <c r="E305">
        <v>15.8</v>
      </c>
      <c r="F305">
        <v>315000</v>
      </c>
      <c r="G305">
        <f t="shared" si="19"/>
        <v>5.7252829841269845E-11</v>
      </c>
      <c r="H305" s="50">
        <f>F305*CVD_BDI</f>
        <v>314.19516321884782</v>
      </c>
      <c r="I305">
        <f t="shared" si="20"/>
        <v>1.6189705995046828E-7</v>
      </c>
      <c r="J305">
        <v>21.5</v>
      </c>
      <c r="K305">
        <v>67.900000000000006</v>
      </c>
      <c r="L305">
        <v>573</v>
      </c>
      <c r="M305">
        <v>-3.37</v>
      </c>
      <c r="N305">
        <v>29.36</v>
      </c>
      <c r="O305" s="7">
        <v>8.4382999999999999</v>
      </c>
      <c r="P305" s="8">
        <v>356330</v>
      </c>
      <c r="Q305">
        <v>2</v>
      </c>
      <c r="R305" s="9">
        <v>15.228999999999999</v>
      </c>
      <c r="S305" s="9">
        <v>15.076000000000001</v>
      </c>
      <c r="T305" s="9">
        <v>13.999000000000001</v>
      </c>
      <c r="U305" s="9">
        <v>14.619</v>
      </c>
      <c r="V305" s="9">
        <v>15.24</v>
      </c>
    </row>
    <row r="306" spans="1:22" x14ac:dyDescent="0.3">
      <c r="A306" t="s">
        <v>366</v>
      </c>
      <c r="B306" t="s">
        <v>367</v>
      </c>
      <c r="C306" t="s">
        <v>368</v>
      </c>
      <c r="D306" t="s">
        <v>369</v>
      </c>
      <c r="E306">
        <v>21.8</v>
      </c>
      <c r="F306">
        <v>140000</v>
      </c>
      <c r="G306">
        <f t="shared" si="19"/>
        <v>1.7773742428571427E-10</v>
      </c>
      <c r="H306" s="50">
        <f>F306*CVD_KHM</f>
        <v>237.00575710026962</v>
      </c>
      <c r="I306">
        <f t="shared" si="20"/>
        <v>3.7912313527098803E-7</v>
      </c>
      <c r="J306">
        <v>7.75</v>
      </c>
      <c r="K306">
        <v>50.300000000000004</v>
      </c>
      <c r="L306">
        <v>307</v>
      </c>
      <c r="M306">
        <v>13.1</v>
      </c>
      <c r="N306">
        <v>103.21</v>
      </c>
      <c r="O306" s="7">
        <v>6.1002999999999998</v>
      </c>
      <c r="P306" s="8">
        <v>306660</v>
      </c>
      <c r="Q306">
        <v>4</v>
      </c>
      <c r="R306" s="9">
        <v>16.332000000000001</v>
      </c>
      <c r="S306" s="9">
        <v>16.34</v>
      </c>
      <c r="T306" s="9">
        <v>15.438000000000001</v>
      </c>
      <c r="U306" s="9">
        <v>16.645</v>
      </c>
      <c r="V306" s="9">
        <v>17.062000000000001</v>
      </c>
    </row>
    <row r="307" spans="1:22" x14ac:dyDescent="0.3">
      <c r="A307" t="s">
        <v>366</v>
      </c>
      <c r="B307" t="s">
        <v>367</v>
      </c>
      <c r="C307" t="s">
        <v>370</v>
      </c>
      <c r="D307" t="s">
        <v>369</v>
      </c>
      <c r="E307">
        <v>55.300000000000004</v>
      </c>
      <c r="F307">
        <v>1108000</v>
      </c>
      <c r="G307">
        <f t="shared" si="19"/>
        <v>5.6968632581227437E-11</v>
      </c>
      <c r="H307" s="50">
        <f>F307*CVD_KHM</f>
        <v>1875.7312776221338</v>
      </c>
      <c r="I307">
        <f t="shared" si="20"/>
        <v>9.6172061378374493E-7</v>
      </c>
      <c r="J307">
        <v>48</v>
      </c>
      <c r="K307">
        <v>160</v>
      </c>
      <c r="L307">
        <v>369</v>
      </c>
      <c r="M307">
        <v>11.56</v>
      </c>
      <c r="N307">
        <v>104.9</v>
      </c>
      <c r="O307" s="7">
        <v>2.306</v>
      </c>
      <c r="P307" s="8">
        <v>1338100</v>
      </c>
      <c r="Q307">
        <v>4</v>
      </c>
      <c r="R307" s="9">
        <v>19.120999999999999</v>
      </c>
      <c r="S307" s="9">
        <v>19.114999999999998</v>
      </c>
      <c r="T307" s="9">
        <v>17.795000000000002</v>
      </c>
      <c r="U307" s="9">
        <v>18.526</v>
      </c>
      <c r="V307" s="9">
        <v>19.158000000000001</v>
      </c>
    </row>
    <row r="308" spans="1:22" x14ac:dyDescent="0.3">
      <c r="A308" t="s">
        <v>371</v>
      </c>
      <c r="B308" t="s">
        <v>372</v>
      </c>
      <c r="C308" t="s">
        <v>373</v>
      </c>
      <c r="D308" t="s">
        <v>69</v>
      </c>
      <c r="E308">
        <v>24.8</v>
      </c>
      <c r="F308">
        <v>242000</v>
      </c>
      <c r="G308">
        <f t="shared" si="19"/>
        <v>1.1697329917355369E-10</v>
      </c>
      <c r="H308" s="50">
        <f>Transportation!F308*CVD_CMR</f>
        <v>336.31299318456985</v>
      </c>
      <c r="I308">
        <f t="shared" si="20"/>
        <v>3.5405676330958805E-7</v>
      </c>
      <c r="J308">
        <v>29.5</v>
      </c>
      <c r="K308">
        <v>44.6</v>
      </c>
      <c r="L308">
        <v>204</v>
      </c>
      <c r="M308">
        <v>5.48</v>
      </c>
      <c r="N308">
        <v>10.41</v>
      </c>
      <c r="O308" s="7">
        <v>4.5730000000000004</v>
      </c>
      <c r="P308" s="8">
        <v>281570</v>
      </c>
      <c r="Q308">
        <v>4</v>
      </c>
      <c r="R308" s="9">
        <v>18.747</v>
      </c>
      <c r="S308" s="9">
        <v>18.684999999999999</v>
      </c>
      <c r="T308" s="9">
        <v>18.039000000000001</v>
      </c>
      <c r="U308" s="9">
        <v>18.916</v>
      </c>
      <c r="V308" s="9">
        <v>19.594999999999999</v>
      </c>
    </row>
    <row r="309" spans="1:22" x14ac:dyDescent="0.3">
      <c r="A309" t="s">
        <v>371</v>
      </c>
      <c r="B309" t="s">
        <v>372</v>
      </c>
      <c r="C309" t="s">
        <v>374</v>
      </c>
      <c r="D309" t="s">
        <v>69</v>
      </c>
      <c r="E309">
        <v>32.5</v>
      </c>
      <c r="F309">
        <v>316100</v>
      </c>
      <c r="G309">
        <f t="shared" si="19"/>
        <v>1.1735707845618473E-10</v>
      </c>
      <c r="H309" s="50">
        <f>Transportation!F309*CVD_CMR</f>
        <v>439.29147580844023</v>
      </c>
      <c r="I309">
        <f t="shared" si="20"/>
        <v>4.6398567772425865E-7</v>
      </c>
      <c r="J309">
        <v>23</v>
      </c>
      <c r="K309">
        <v>65.900000000000006</v>
      </c>
      <c r="L309">
        <v>257</v>
      </c>
      <c r="M309">
        <v>5.96</v>
      </c>
      <c r="N309">
        <v>10.15</v>
      </c>
      <c r="O309" s="7">
        <v>3.9068000000000001</v>
      </c>
      <c r="P309">
        <v>33024</v>
      </c>
      <c r="Q309">
        <v>1</v>
      </c>
      <c r="R309" s="9">
        <v>19.013000000000002</v>
      </c>
      <c r="S309" s="9">
        <v>19.013000000000002</v>
      </c>
      <c r="T309" s="9">
        <v>19.013000000000002</v>
      </c>
      <c r="U309" s="9">
        <v>19.013000000000002</v>
      </c>
      <c r="V309" s="9">
        <v>19.013000000000002</v>
      </c>
    </row>
    <row r="310" spans="1:22" x14ac:dyDescent="0.3">
      <c r="A310" t="s">
        <v>371</v>
      </c>
      <c r="B310" t="s">
        <v>372</v>
      </c>
      <c r="C310" t="s">
        <v>375</v>
      </c>
      <c r="D310" t="s">
        <v>69</v>
      </c>
      <c r="E310">
        <v>23.8</v>
      </c>
      <c r="F310">
        <v>173000</v>
      </c>
      <c r="G310">
        <f t="shared" si="19"/>
        <v>1.5702951098265894E-10</v>
      </c>
      <c r="H310" s="50">
        <f>Transportation!F310*CVD_CMR</f>
        <v>240.42209843359748</v>
      </c>
      <c r="I310">
        <f t="shared" si="20"/>
        <v>3.3978028091807259E-7</v>
      </c>
      <c r="J310">
        <v>9.7200000000000006</v>
      </c>
      <c r="K310">
        <v>55.5</v>
      </c>
      <c r="L310">
        <v>296</v>
      </c>
      <c r="M310">
        <v>4.58</v>
      </c>
      <c r="N310">
        <v>13.68</v>
      </c>
      <c r="O310" s="7">
        <v>5.3358999999999996</v>
      </c>
      <c r="P310">
        <v>1875.2</v>
      </c>
      <c r="Q310">
        <v>2</v>
      </c>
      <c r="R310" s="9">
        <v>14.295999999999999</v>
      </c>
      <c r="S310" s="9">
        <v>14.279</v>
      </c>
      <c r="T310" s="9">
        <v>13.999000000000001</v>
      </c>
      <c r="U310" s="9">
        <v>14.148</v>
      </c>
      <c r="V310" s="9">
        <v>14.297000000000001</v>
      </c>
    </row>
    <row r="311" spans="1:22" x14ac:dyDescent="0.3">
      <c r="A311" t="s">
        <v>371</v>
      </c>
      <c r="B311" t="s">
        <v>372</v>
      </c>
      <c r="C311" t="s">
        <v>376</v>
      </c>
      <c r="D311" t="s">
        <v>69</v>
      </c>
      <c r="E311">
        <v>67.100000000000009</v>
      </c>
      <c r="F311">
        <v>1663000</v>
      </c>
      <c r="G311">
        <f t="shared" si="19"/>
        <v>4.6055414491882146E-11</v>
      </c>
      <c r="H311" s="50">
        <f>Transportation!F311*CVD_CMR</f>
        <v>2311.1095358096682</v>
      </c>
      <c r="I311">
        <f t="shared" si="20"/>
        <v>9.5795196847070067E-7</v>
      </c>
      <c r="J311">
        <v>75.7</v>
      </c>
      <c r="K311">
        <v>191</v>
      </c>
      <c r="L311">
        <v>311</v>
      </c>
      <c r="M311">
        <v>4.05</v>
      </c>
      <c r="N311">
        <v>9.7200000000000006</v>
      </c>
      <c r="O311" s="7">
        <v>1.6279999999999999</v>
      </c>
      <c r="P311" s="8">
        <v>188330</v>
      </c>
      <c r="Q311">
        <v>5</v>
      </c>
      <c r="R311" s="9">
        <v>14.285</v>
      </c>
      <c r="S311" s="9">
        <v>12.898</v>
      </c>
      <c r="T311" s="9">
        <v>7.3619000000000003</v>
      </c>
      <c r="U311" s="9">
        <v>8.4082000000000008</v>
      </c>
      <c r="V311" s="9">
        <v>14.446999999999999</v>
      </c>
    </row>
    <row r="312" spans="1:22" x14ac:dyDescent="0.3">
      <c r="A312" t="s">
        <v>371</v>
      </c>
      <c r="B312" t="s">
        <v>372</v>
      </c>
      <c r="C312" t="s">
        <v>377</v>
      </c>
      <c r="D312" t="s">
        <v>69</v>
      </c>
      <c r="E312">
        <v>19</v>
      </c>
      <c r="F312">
        <v>113100</v>
      </c>
      <c r="G312">
        <f t="shared" si="19"/>
        <v>1.9175267020335983E-10</v>
      </c>
      <c r="H312" s="50">
        <f>Transportation!F312*CVD_CMR</f>
        <v>157.17768400485477</v>
      </c>
      <c r="I312">
        <f t="shared" si="20"/>
        <v>2.7125316543879741E-7</v>
      </c>
      <c r="J312">
        <v>12.100000000000001</v>
      </c>
      <c r="K312">
        <v>32.5</v>
      </c>
      <c r="L312">
        <v>204</v>
      </c>
      <c r="M312">
        <v>5.72</v>
      </c>
      <c r="N312">
        <v>10.9</v>
      </c>
      <c r="O312" s="7">
        <v>6.2805999999999997</v>
      </c>
      <c r="P312">
        <v>16935</v>
      </c>
      <c r="Q312">
        <v>2</v>
      </c>
      <c r="R312" s="9">
        <v>19.75</v>
      </c>
      <c r="S312" s="9">
        <v>19.768999999999998</v>
      </c>
      <c r="T312" s="9">
        <v>19.545999999999999</v>
      </c>
      <c r="U312" s="9">
        <v>19.788</v>
      </c>
      <c r="V312" s="9">
        <v>20.03</v>
      </c>
    </row>
    <row r="313" spans="1:22" x14ac:dyDescent="0.3">
      <c r="A313" t="s">
        <v>371</v>
      </c>
      <c r="B313" t="s">
        <v>372</v>
      </c>
      <c r="C313" t="s">
        <v>378</v>
      </c>
      <c r="D313" t="s">
        <v>69</v>
      </c>
      <c r="E313">
        <v>25.3</v>
      </c>
      <c r="F313">
        <v>356900</v>
      </c>
      <c r="G313">
        <f t="shared" si="19"/>
        <v>8.0914135332025772E-11</v>
      </c>
      <c r="H313" s="50">
        <f>Transportation!F313*CVD_CMR</f>
        <v>495.99217879162393</v>
      </c>
      <c r="I313">
        <f t="shared" si="20"/>
        <v>3.6119500450534601E-7</v>
      </c>
      <c r="J313">
        <v>25.6</v>
      </c>
      <c r="K313">
        <v>70.5</v>
      </c>
      <c r="L313">
        <v>372</v>
      </c>
      <c r="M313">
        <v>9.32</v>
      </c>
      <c r="N313">
        <v>13.38</v>
      </c>
      <c r="O313" s="7">
        <v>5.2769000000000004</v>
      </c>
      <c r="P313">
        <v>14843</v>
      </c>
      <c r="Q313">
        <v>4</v>
      </c>
      <c r="R313" s="9">
        <v>27.55</v>
      </c>
      <c r="S313" s="9">
        <v>27.530999999999999</v>
      </c>
      <c r="T313" s="9">
        <v>27.137</v>
      </c>
      <c r="U313" s="9">
        <v>27.466999999999999</v>
      </c>
      <c r="V313" s="9">
        <v>27.89</v>
      </c>
    </row>
    <row r="314" spans="1:22" x14ac:dyDescent="0.3">
      <c r="A314" t="s">
        <v>371</v>
      </c>
      <c r="B314" t="s">
        <v>372</v>
      </c>
      <c r="C314" t="s">
        <v>379</v>
      </c>
      <c r="D314" t="s">
        <v>69</v>
      </c>
      <c r="E314">
        <v>13.3</v>
      </c>
      <c r="F314">
        <v>125600</v>
      </c>
      <c r="G314">
        <f t="shared" si="19"/>
        <v>1.2086830334394904E-10</v>
      </c>
      <c r="H314" s="50">
        <f>Transportation!F314*CVD_CMR</f>
        <v>174.54922290901644</v>
      </c>
      <c r="I314">
        <f t="shared" si="20"/>
        <v>1.898772158071582E-7</v>
      </c>
      <c r="J314">
        <v>13.8</v>
      </c>
      <c r="K314">
        <v>33.800000000000004</v>
      </c>
      <c r="L314">
        <v>287</v>
      </c>
      <c r="M314">
        <v>4.6399999999999997</v>
      </c>
      <c r="N314">
        <v>9.44</v>
      </c>
      <c r="O314" s="7">
        <v>8.4738000000000007</v>
      </c>
      <c r="P314">
        <v>7806.2</v>
      </c>
      <c r="Q314">
        <v>1</v>
      </c>
      <c r="R314" s="9">
        <v>14.843999999999999</v>
      </c>
      <c r="S314" s="9">
        <v>14.843999999999999</v>
      </c>
      <c r="T314" s="9">
        <v>14.843999999999999</v>
      </c>
      <c r="U314" s="9">
        <v>14.843999999999999</v>
      </c>
      <c r="V314" s="9">
        <v>14.843999999999999</v>
      </c>
    </row>
    <row r="315" spans="1:22" x14ac:dyDescent="0.3">
      <c r="A315" t="s">
        <v>371</v>
      </c>
      <c r="B315" t="s">
        <v>372</v>
      </c>
      <c r="C315" t="s">
        <v>380</v>
      </c>
      <c r="D315" t="s">
        <v>69</v>
      </c>
      <c r="E315">
        <v>18.400000000000002</v>
      </c>
      <c r="F315">
        <v>116500</v>
      </c>
      <c r="G315">
        <f t="shared" si="19"/>
        <v>1.802778300429185E-10</v>
      </c>
      <c r="H315" s="50">
        <f>Transportation!F315*CVD_CMR</f>
        <v>161.90274258678673</v>
      </c>
      <c r="I315">
        <f t="shared" si="20"/>
        <v>2.6268727600388809E-7</v>
      </c>
      <c r="J315">
        <v>12.700000000000001</v>
      </c>
      <c r="K315">
        <v>32.700000000000003</v>
      </c>
      <c r="L315">
        <v>213</v>
      </c>
      <c r="M315">
        <v>6.21</v>
      </c>
      <c r="N315">
        <v>10.68</v>
      </c>
      <c r="O315" s="7">
        <v>6.5206</v>
      </c>
      <c r="P315">
        <v>51666</v>
      </c>
      <c r="Q315">
        <v>3</v>
      </c>
      <c r="R315" s="9">
        <v>18.937000000000001</v>
      </c>
      <c r="S315" s="9">
        <v>18.754000000000001</v>
      </c>
      <c r="T315" s="9">
        <v>16.766999999999999</v>
      </c>
      <c r="U315" s="9">
        <v>18.963999999999999</v>
      </c>
      <c r="V315" s="9">
        <v>19.158000000000001</v>
      </c>
    </row>
    <row r="316" spans="1:22" x14ac:dyDescent="0.3">
      <c r="A316" t="s">
        <v>371</v>
      </c>
      <c r="B316" t="s">
        <v>372</v>
      </c>
      <c r="C316" t="s">
        <v>381</v>
      </c>
      <c r="D316" t="s">
        <v>69</v>
      </c>
      <c r="E316">
        <v>30.5</v>
      </c>
      <c r="F316">
        <v>141400</v>
      </c>
      <c r="G316">
        <f t="shared" si="19"/>
        <v>2.4620725954738328E-10</v>
      </c>
      <c r="H316" s="50">
        <f>Transportation!F316*CVD_CMR</f>
        <v>196.50684808387678</v>
      </c>
      <c r="I316">
        <f t="shared" si="20"/>
        <v>4.3543271294122737E-7</v>
      </c>
      <c r="J316">
        <v>3.62</v>
      </c>
      <c r="K316">
        <v>74.400000000000006</v>
      </c>
      <c r="L316">
        <v>274</v>
      </c>
      <c r="M316">
        <v>4.72</v>
      </c>
      <c r="N316">
        <v>9.73</v>
      </c>
      <c r="O316" s="7">
        <v>3.6857000000000002</v>
      </c>
      <c r="P316">
        <v>26517</v>
      </c>
      <c r="Q316">
        <v>2</v>
      </c>
      <c r="R316" s="9">
        <v>13.954000000000001</v>
      </c>
      <c r="S316" s="9">
        <v>14.055999999999999</v>
      </c>
      <c r="T316" s="9">
        <v>13.949</v>
      </c>
      <c r="U316" s="9">
        <v>15.137</v>
      </c>
      <c r="V316" s="9">
        <v>16.324999999999999</v>
      </c>
    </row>
    <row r="317" spans="1:22" x14ac:dyDescent="0.3">
      <c r="A317" t="s">
        <v>371</v>
      </c>
      <c r="B317" t="s">
        <v>372</v>
      </c>
      <c r="C317" t="s">
        <v>382</v>
      </c>
      <c r="D317" t="s">
        <v>69</v>
      </c>
      <c r="E317">
        <v>23.700000000000003</v>
      </c>
      <c r="F317">
        <v>271700</v>
      </c>
      <c r="G317">
        <f t="shared" si="19"/>
        <v>9.9565557968347449E-11</v>
      </c>
      <c r="H317" s="50">
        <f>Transportation!F317*CVD_CMR</f>
        <v>377.58776962085801</v>
      </c>
      <c r="I317">
        <f t="shared" si="20"/>
        <v>3.3835263267892102E-7</v>
      </c>
      <c r="J317">
        <v>12</v>
      </c>
      <c r="K317">
        <v>78.300000000000011</v>
      </c>
      <c r="L317">
        <v>447</v>
      </c>
      <c r="M317">
        <v>10.6</v>
      </c>
      <c r="N317">
        <v>14.32</v>
      </c>
      <c r="O317" s="7">
        <v>5.7066999999999997</v>
      </c>
      <c r="P317">
        <v>66236</v>
      </c>
      <c r="Q317">
        <v>4</v>
      </c>
      <c r="R317" s="9">
        <v>30.288</v>
      </c>
      <c r="S317" s="9">
        <v>30.800999999999998</v>
      </c>
      <c r="T317" s="9">
        <v>29.859000000000002</v>
      </c>
      <c r="U317" s="9">
        <v>30.045999999999999</v>
      </c>
      <c r="V317" s="9">
        <v>33.533000000000001</v>
      </c>
    </row>
    <row r="318" spans="1:22" x14ac:dyDescent="0.3">
      <c r="A318" t="s">
        <v>371</v>
      </c>
      <c r="B318" t="s">
        <v>372</v>
      </c>
      <c r="C318" t="s">
        <v>383</v>
      </c>
      <c r="D318" t="s">
        <v>69</v>
      </c>
      <c r="E318">
        <v>21.200000000000003</v>
      </c>
      <c r="F318">
        <v>101100</v>
      </c>
      <c r="G318">
        <f t="shared" si="19"/>
        <v>2.3935093570722064E-10</v>
      </c>
      <c r="H318" s="50">
        <f>Transportation!F318*CVD_CMR</f>
        <v>140.50100665685957</v>
      </c>
      <c r="I318">
        <f t="shared" si="20"/>
        <v>3.0266142670013199E-7</v>
      </c>
      <c r="J318">
        <v>6.48</v>
      </c>
      <c r="K318">
        <v>39.700000000000003</v>
      </c>
      <c r="L318">
        <v>246</v>
      </c>
      <c r="M318">
        <v>5.62</v>
      </c>
      <c r="N318">
        <v>10.26</v>
      </c>
      <c r="O318" s="7">
        <v>6.1875999999999998</v>
      </c>
      <c r="P318">
        <v>48731</v>
      </c>
      <c r="Q318">
        <v>1</v>
      </c>
      <c r="R318" s="9">
        <v>16.324999999999999</v>
      </c>
      <c r="S318" s="9">
        <v>16.324999999999999</v>
      </c>
      <c r="T318" s="9">
        <v>16.324999999999999</v>
      </c>
      <c r="U318" s="9">
        <v>16.324999999999999</v>
      </c>
      <c r="V318" s="9">
        <v>16.324999999999999</v>
      </c>
    </row>
    <row r="319" spans="1:22" x14ac:dyDescent="0.3">
      <c r="A319" t="s">
        <v>371</v>
      </c>
      <c r="B319" t="s">
        <v>372</v>
      </c>
      <c r="C319" t="s">
        <v>384</v>
      </c>
      <c r="D319" t="s">
        <v>69</v>
      </c>
      <c r="E319">
        <v>19.400000000000002</v>
      </c>
      <c r="F319">
        <v>189800</v>
      </c>
      <c r="G319">
        <f t="shared" si="19"/>
        <v>1.1666912644889357E-10</v>
      </c>
      <c r="H319" s="50">
        <f>Transportation!F319*CVD_CMR</f>
        <v>263.76944672079077</v>
      </c>
      <c r="I319">
        <f t="shared" si="20"/>
        <v>2.769637583954037E-7</v>
      </c>
      <c r="J319">
        <v>15.5</v>
      </c>
      <c r="K319">
        <v>48.1</v>
      </c>
      <c r="L319">
        <v>322</v>
      </c>
      <c r="M319">
        <v>7.32</v>
      </c>
      <c r="N319">
        <v>13.58</v>
      </c>
      <c r="O319" s="7">
        <v>6.6905000000000001</v>
      </c>
      <c r="P319">
        <v>8260.4</v>
      </c>
      <c r="Q319">
        <v>4</v>
      </c>
      <c r="R319" s="9">
        <v>21.526</v>
      </c>
      <c r="S319" s="9">
        <v>21.492000000000001</v>
      </c>
      <c r="T319" s="9">
        <v>20.079000000000001</v>
      </c>
      <c r="U319" s="9">
        <v>20.946000000000002</v>
      </c>
      <c r="V319" s="9">
        <v>21.571999999999999</v>
      </c>
    </row>
    <row r="320" spans="1:22" x14ac:dyDescent="0.3">
      <c r="A320" t="s">
        <v>371</v>
      </c>
      <c r="B320" t="s">
        <v>372</v>
      </c>
      <c r="C320" t="s">
        <v>385</v>
      </c>
      <c r="D320" t="s">
        <v>69</v>
      </c>
      <c r="E320">
        <v>25.8</v>
      </c>
      <c r="F320">
        <v>110600</v>
      </c>
      <c r="G320">
        <f t="shared" si="19"/>
        <v>2.6626556419529838E-10</v>
      </c>
      <c r="H320" s="50">
        <f>Transportation!F320*CVD_CMR</f>
        <v>153.70337622402243</v>
      </c>
      <c r="I320">
        <f t="shared" si="20"/>
        <v>3.6833324570110387E-7</v>
      </c>
      <c r="J320">
        <v>11</v>
      </c>
      <c r="K320">
        <v>33.4</v>
      </c>
      <c r="L320">
        <v>143</v>
      </c>
      <c r="M320">
        <v>4.96</v>
      </c>
      <c r="N320">
        <v>9.94</v>
      </c>
      <c r="O320" s="7">
        <v>4.2880000000000003</v>
      </c>
      <c r="P320">
        <v>15980</v>
      </c>
      <c r="Q320">
        <v>1</v>
      </c>
      <c r="R320" s="9">
        <v>15.042</v>
      </c>
      <c r="S320" s="9">
        <v>15.042</v>
      </c>
      <c r="T320" s="9">
        <v>15.042</v>
      </c>
      <c r="U320" s="9">
        <v>15.042</v>
      </c>
      <c r="V320" s="9">
        <v>15.042</v>
      </c>
    </row>
    <row r="321" spans="1:22" x14ac:dyDescent="0.3">
      <c r="A321" t="s">
        <v>371</v>
      </c>
      <c r="B321" t="s">
        <v>372</v>
      </c>
      <c r="C321" t="s">
        <v>386</v>
      </c>
      <c r="D321" t="s">
        <v>69</v>
      </c>
      <c r="E321">
        <v>76.3</v>
      </c>
      <c r="F321">
        <v>1438000</v>
      </c>
      <c r="G321">
        <f t="shared" si="19"/>
        <v>6.0564212726008343E-11</v>
      </c>
      <c r="H321" s="50">
        <f>Transportation!F321*CVD_CMR</f>
        <v>1998.4218355347582</v>
      </c>
      <c r="I321">
        <f t="shared" si="20"/>
        <v>1.0892956064726444E-6</v>
      </c>
      <c r="J321">
        <v>93.800000000000011</v>
      </c>
      <c r="K321">
        <v>148</v>
      </c>
      <c r="L321">
        <v>202</v>
      </c>
      <c r="M321">
        <v>3.87</v>
      </c>
      <c r="N321">
        <v>11.51</v>
      </c>
      <c r="O321" s="7">
        <v>1.3599000000000001</v>
      </c>
      <c r="P321" s="8">
        <v>648600</v>
      </c>
      <c r="Q321">
        <v>4</v>
      </c>
      <c r="R321" s="9">
        <v>12.962</v>
      </c>
      <c r="S321" s="9">
        <v>13.016999999999999</v>
      </c>
      <c r="T321" s="9">
        <v>12.949</v>
      </c>
      <c r="U321" s="9">
        <v>13.173999999999999</v>
      </c>
      <c r="V321" s="9">
        <v>13.648999999999999</v>
      </c>
    </row>
    <row r="322" spans="1:22" x14ac:dyDescent="0.3">
      <c r="A322" t="s">
        <v>387</v>
      </c>
      <c r="B322" t="s">
        <v>388</v>
      </c>
      <c r="C322" t="s">
        <v>389</v>
      </c>
      <c r="D322" t="s">
        <v>114</v>
      </c>
      <c r="E322">
        <v>11.9</v>
      </c>
      <c r="F322">
        <v>130000</v>
      </c>
      <c r="G322">
        <f t="shared" ref="G322:G385" si="23">(1.141433*(E322/1000000))/F322</f>
        <v>1.0448502076923076E-10</v>
      </c>
      <c r="H322" s="50">
        <f t="shared" ref="H322:H350" si="24">F322*CVD_CAN</f>
        <v>225.38068834760713</v>
      </c>
      <c r="I322">
        <f t="shared" ref="I322:I385" si="25">(G322/10)*1000*H322*0.09</f>
        <v>2.1194015312684927E-7</v>
      </c>
      <c r="J322">
        <v>45.300000000000004</v>
      </c>
      <c r="K322">
        <v>19.3</v>
      </c>
      <c r="L322">
        <v>207</v>
      </c>
      <c r="M322">
        <v>49.05</v>
      </c>
      <c r="N322">
        <v>-122.3</v>
      </c>
      <c r="O322" s="7">
        <v>10.718</v>
      </c>
      <c r="P322">
        <v>51821</v>
      </c>
      <c r="Q322">
        <v>2</v>
      </c>
      <c r="R322" s="9">
        <v>6.8890000000000002</v>
      </c>
      <c r="S322" s="9">
        <v>6.8875999999999999</v>
      </c>
      <c r="T322" s="9">
        <v>6.7811000000000003</v>
      </c>
      <c r="U322" s="9">
        <v>6.8868999999999998</v>
      </c>
      <c r="V322" s="9">
        <v>6.9927999999999999</v>
      </c>
    </row>
    <row r="323" spans="1:22" x14ac:dyDescent="0.3">
      <c r="A323" t="s">
        <v>387</v>
      </c>
      <c r="B323" t="s">
        <v>388</v>
      </c>
      <c r="C323" t="s">
        <v>390</v>
      </c>
      <c r="D323" t="s">
        <v>114</v>
      </c>
      <c r="E323">
        <v>4.05</v>
      </c>
      <c r="F323">
        <v>130000</v>
      </c>
      <c r="G323">
        <f t="shared" si="23"/>
        <v>3.5560028076923074E-11</v>
      </c>
      <c r="H323" s="50">
        <f t="shared" si="24"/>
        <v>225.38068834760713</v>
      </c>
      <c r="I323">
        <f t="shared" si="25"/>
        <v>7.2130892450734413E-8</v>
      </c>
      <c r="J323">
        <v>31.6</v>
      </c>
      <c r="K323">
        <v>23.1</v>
      </c>
      <c r="L323">
        <v>773</v>
      </c>
      <c r="M323">
        <v>44.38</v>
      </c>
      <c r="N323">
        <v>-79.69</v>
      </c>
      <c r="O323" s="7">
        <v>33.459000000000003</v>
      </c>
      <c r="P323" s="8">
        <v>114700</v>
      </c>
      <c r="Q323">
        <v>4</v>
      </c>
      <c r="R323" s="9">
        <v>11.837999999999999</v>
      </c>
      <c r="S323" s="9">
        <v>11.73</v>
      </c>
      <c r="T323" s="9">
        <v>11.487</v>
      </c>
      <c r="U323" s="9">
        <v>11.563000000000001</v>
      </c>
      <c r="V323" s="9">
        <v>11.891999999999999</v>
      </c>
    </row>
    <row r="324" spans="1:22" x14ac:dyDescent="0.3">
      <c r="A324" t="s">
        <v>387</v>
      </c>
      <c r="B324" t="s">
        <v>388</v>
      </c>
      <c r="C324" t="s">
        <v>391</v>
      </c>
      <c r="D324" t="s">
        <v>114</v>
      </c>
      <c r="E324">
        <v>13.8</v>
      </c>
      <c r="F324">
        <v>927000</v>
      </c>
      <c r="G324">
        <f t="shared" si="23"/>
        <v>1.6992206472491907E-11</v>
      </c>
      <c r="H324" s="50">
        <f t="shared" si="24"/>
        <v>1607.1376776787063</v>
      </c>
      <c r="I324">
        <f t="shared" si="25"/>
        <v>2.4577933723953949E-7</v>
      </c>
      <c r="J324">
        <v>387</v>
      </c>
      <c r="K324">
        <v>47.1</v>
      </c>
      <c r="L324">
        <v>359</v>
      </c>
      <c r="M324">
        <v>51.04</v>
      </c>
      <c r="N324">
        <v>-114.07</v>
      </c>
      <c r="O324" s="7">
        <v>7.6116999999999999</v>
      </c>
      <c r="P324" s="8">
        <v>1004400</v>
      </c>
      <c r="Q324">
        <v>14</v>
      </c>
      <c r="R324" s="9">
        <v>7.6485000000000003</v>
      </c>
      <c r="S324" s="9">
        <v>7.375</v>
      </c>
      <c r="T324" s="9">
        <v>5.2824999999999998</v>
      </c>
      <c r="U324" s="9">
        <v>6.5953999999999997</v>
      </c>
      <c r="V324" s="9">
        <v>8.4082000000000008</v>
      </c>
    </row>
    <row r="325" spans="1:22" x14ac:dyDescent="0.3">
      <c r="A325" t="s">
        <v>387</v>
      </c>
      <c r="B325" t="s">
        <v>388</v>
      </c>
      <c r="C325" t="s">
        <v>392</v>
      </c>
      <c r="D325" t="s">
        <v>114</v>
      </c>
      <c r="E325">
        <v>4.74</v>
      </c>
      <c r="F325">
        <v>108400</v>
      </c>
      <c r="G325">
        <f t="shared" si="23"/>
        <v>4.9911369188191881E-11</v>
      </c>
      <c r="H325" s="50">
        <f t="shared" si="24"/>
        <v>187.93282012985088</v>
      </c>
      <c r="I325">
        <f t="shared" si="25"/>
        <v>8.4419859312711424E-8</v>
      </c>
      <c r="J325">
        <v>59.900000000000006</v>
      </c>
      <c r="K325">
        <v>14</v>
      </c>
      <c r="L325">
        <v>375</v>
      </c>
      <c r="M325">
        <v>48.42</v>
      </c>
      <c r="N325">
        <v>-71.14</v>
      </c>
      <c r="O325" s="7">
        <v>26.792999999999999</v>
      </c>
      <c r="P325">
        <v>83262</v>
      </c>
      <c r="Q325">
        <v>6</v>
      </c>
      <c r="R325" s="9">
        <v>5.2516999999999996</v>
      </c>
      <c r="S325" s="9">
        <v>5.2382999999999997</v>
      </c>
      <c r="T325" s="9">
        <v>4.9024999999999999</v>
      </c>
      <c r="U325" s="9">
        <v>5.2553999999999998</v>
      </c>
      <c r="V325" s="9">
        <v>5.3365</v>
      </c>
    </row>
    <row r="326" spans="1:22" x14ac:dyDescent="0.3">
      <c r="A326" t="s">
        <v>387</v>
      </c>
      <c r="B326" t="s">
        <v>388</v>
      </c>
      <c r="C326" t="s">
        <v>393</v>
      </c>
      <c r="D326" t="s">
        <v>114</v>
      </c>
      <c r="E326">
        <v>16.2</v>
      </c>
      <c r="F326">
        <v>924000</v>
      </c>
      <c r="G326">
        <f t="shared" si="23"/>
        <v>2.001213701298701E-11</v>
      </c>
      <c r="H326" s="50">
        <f t="shared" si="24"/>
        <v>1601.9365848706846</v>
      </c>
      <c r="I326">
        <f t="shared" si="25"/>
        <v>2.8852356980293765E-7</v>
      </c>
      <c r="J326">
        <v>286</v>
      </c>
      <c r="K326">
        <v>54.6</v>
      </c>
      <c r="L326">
        <v>435</v>
      </c>
      <c r="M326">
        <v>53.54</v>
      </c>
      <c r="N326">
        <v>-113.49</v>
      </c>
      <c r="O326" s="7">
        <v>7.9561000000000002</v>
      </c>
      <c r="P326" s="8">
        <v>686320</v>
      </c>
      <c r="Q326">
        <v>12</v>
      </c>
      <c r="R326" s="9">
        <v>9.2939000000000007</v>
      </c>
      <c r="S326" s="9">
        <v>8.9451000000000001</v>
      </c>
      <c r="T326" s="9">
        <v>7.3619000000000003</v>
      </c>
      <c r="U326" s="9">
        <v>8.4342000000000006</v>
      </c>
      <c r="V326" s="9">
        <v>9.9062999999999999</v>
      </c>
    </row>
    <row r="327" spans="1:22" x14ac:dyDescent="0.3">
      <c r="A327" t="s">
        <v>387</v>
      </c>
      <c r="B327" t="s">
        <v>388</v>
      </c>
      <c r="C327" t="s">
        <v>394</v>
      </c>
      <c r="D327" t="s">
        <v>114</v>
      </c>
      <c r="E327">
        <v>3.65</v>
      </c>
      <c r="F327">
        <v>106900</v>
      </c>
      <c r="G327">
        <f t="shared" si="23"/>
        <v>3.897315668849391E-11</v>
      </c>
      <c r="H327" s="50">
        <f t="shared" si="24"/>
        <v>185.33227372584003</v>
      </c>
      <c r="I327">
        <f t="shared" si="25"/>
        <v>6.5006853690168061E-8</v>
      </c>
      <c r="J327">
        <v>40.400000000000006</v>
      </c>
      <c r="K327">
        <v>16.8</v>
      </c>
      <c r="L327">
        <v>581</v>
      </c>
      <c r="M327">
        <v>43.54</v>
      </c>
      <c r="N327">
        <v>-80.27</v>
      </c>
      <c r="O327" s="7">
        <v>34.564999999999998</v>
      </c>
      <c r="P327">
        <v>88625</v>
      </c>
      <c r="Q327">
        <v>2</v>
      </c>
      <c r="R327" s="9">
        <v>14.098000000000001</v>
      </c>
      <c r="S327" s="9">
        <v>14.098000000000001</v>
      </c>
      <c r="T327" s="9">
        <v>14.098000000000001</v>
      </c>
      <c r="U327" s="9">
        <v>14.098000000000001</v>
      </c>
      <c r="V327" s="9">
        <v>14.098000000000001</v>
      </c>
    </row>
    <row r="328" spans="1:22" x14ac:dyDescent="0.3">
      <c r="A328" t="s">
        <v>387</v>
      </c>
      <c r="B328" t="s">
        <v>388</v>
      </c>
      <c r="C328" t="s">
        <v>395</v>
      </c>
      <c r="D328" t="s">
        <v>114</v>
      </c>
      <c r="E328">
        <v>11.700000000000001</v>
      </c>
      <c r="F328">
        <v>276400</v>
      </c>
      <c r="G328">
        <f t="shared" si="23"/>
        <v>4.8316809334298124E-11</v>
      </c>
      <c r="H328" s="50">
        <f t="shared" si="24"/>
        <v>479.19401737906622</v>
      </c>
      <c r="I328">
        <f t="shared" si="25"/>
        <v>2.0837813374656618E-7</v>
      </c>
      <c r="J328">
        <v>33.300000000000004</v>
      </c>
      <c r="K328">
        <v>47.900000000000006</v>
      </c>
      <c r="L328">
        <v>583</v>
      </c>
      <c r="M328">
        <v>44.65</v>
      </c>
      <c r="N328">
        <v>-63.63</v>
      </c>
      <c r="O328" s="7">
        <v>12.170999999999999</v>
      </c>
      <c r="P328">
        <v>92764</v>
      </c>
      <c r="Q328">
        <v>3</v>
      </c>
      <c r="R328" s="9">
        <v>8.8236000000000008</v>
      </c>
      <c r="S328" s="9">
        <v>7.4882</v>
      </c>
      <c r="T328" s="9">
        <v>8.8236000000000008</v>
      </c>
      <c r="U328" s="9">
        <v>8.9270999999999994</v>
      </c>
      <c r="V328" s="9">
        <v>9.0305999999999997</v>
      </c>
    </row>
    <row r="329" spans="1:22" x14ac:dyDescent="0.3">
      <c r="A329" t="s">
        <v>387</v>
      </c>
      <c r="B329" t="s">
        <v>388</v>
      </c>
      <c r="C329" t="s">
        <v>396</v>
      </c>
      <c r="D329" t="s">
        <v>114</v>
      </c>
      <c r="E329">
        <v>11.100000000000001</v>
      </c>
      <c r="F329">
        <v>620200</v>
      </c>
      <c r="G329">
        <f t="shared" si="23"/>
        <v>2.0428742824895198E-11</v>
      </c>
      <c r="H329" s="50">
        <f t="shared" si="24"/>
        <v>1075.2392531783535</v>
      </c>
      <c r="I329">
        <f t="shared" si="25"/>
        <v>1.976920756057166E-7</v>
      </c>
      <c r="J329">
        <v>134</v>
      </c>
      <c r="K329">
        <v>53.5</v>
      </c>
      <c r="L329">
        <v>598</v>
      </c>
      <c r="M329">
        <v>43.24</v>
      </c>
      <c r="N329">
        <v>-79.849999999999994</v>
      </c>
      <c r="O329" s="7">
        <v>11.175000000000001</v>
      </c>
      <c r="P329" s="8">
        <v>455660</v>
      </c>
      <c r="Q329">
        <v>7</v>
      </c>
      <c r="R329" s="9">
        <v>16.437000000000001</v>
      </c>
      <c r="S329" s="9">
        <v>16.181000000000001</v>
      </c>
      <c r="T329" s="9">
        <v>13.648999999999999</v>
      </c>
      <c r="U329" s="9">
        <v>15.882</v>
      </c>
      <c r="V329" s="9">
        <v>16.914999999999999</v>
      </c>
    </row>
    <row r="330" spans="1:22" x14ac:dyDescent="0.3">
      <c r="A330" t="s">
        <v>387</v>
      </c>
      <c r="B330" t="s">
        <v>388</v>
      </c>
      <c r="C330" t="s">
        <v>397</v>
      </c>
      <c r="D330" t="s">
        <v>114</v>
      </c>
      <c r="E330">
        <v>8.36</v>
      </c>
      <c r="F330">
        <v>116700</v>
      </c>
      <c r="G330">
        <f t="shared" si="23"/>
        <v>8.176846512425021E-11</v>
      </c>
      <c r="H330" s="50">
        <f t="shared" si="24"/>
        <v>202.32251023204424</v>
      </c>
      <c r="I330">
        <f t="shared" si="25"/>
        <v>1.48892410095837E-7</v>
      </c>
      <c r="J330">
        <v>39.800000000000004</v>
      </c>
      <c r="K330">
        <v>18.5</v>
      </c>
      <c r="L330">
        <v>262</v>
      </c>
      <c r="M330">
        <v>49.89</v>
      </c>
      <c r="N330">
        <v>-119.44</v>
      </c>
      <c r="O330" s="7">
        <v>14.144</v>
      </c>
      <c r="P330" s="8">
        <v>101180</v>
      </c>
      <c r="Q330">
        <v>6</v>
      </c>
      <c r="R330" s="9">
        <v>5.4839000000000002</v>
      </c>
      <c r="S330" s="9">
        <v>5.4377000000000004</v>
      </c>
      <c r="T330" s="9">
        <v>5.1199000000000003</v>
      </c>
      <c r="U330" s="9">
        <v>5.4446000000000003</v>
      </c>
      <c r="V330" s="9">
        <v>5.7676999999999996</v>
      </c>
    </row>
    <row r="331" spans="1:22" x14ac:dyDescent="0.3">
      <c r="A331" t="s">
        <v>387</v>
      </c>
      <c r="B331" t="s">
        <v>388</v>
      </c>
      <c r="C331" t="s">
        <v>398</v>
      </c>
      <c r="D331" t="s">
        <v>114</v>
      </c>
      <c r="E331">
        <v>2.3000000000000003</v>
      </c>
      <c r="F331">
        <v>108700</v>
      </c>
      <c r="G331">
        <f t="shared" si="23"/>
        <v>2.4151756209751614E-11</v>
      </c>
      <c r="H331" s="50">
        <f t="shared" si="24"/>
        <v>188.45292941065304</v>
      </c>
      <c r="I331">
        <f t="shared" si="25"/>
        <v>4.0963222873256597E-8</v>
      </c>
      <c r="J331">
        <v>41.7</v>
      </c>
      <c r="K331">
        <v>16.8</v>
      </c>
      <c r="L331">
        <v>1170</v>
      </c>
      <c r="M331">
        <v>44.25</v>
      </c>
      <c r="N331">
        <v>-76.540000000000006</v>
      </c>
      <c r="O331" s="7">
        <v>69.540000000000006</v>
      </c>
      <c r="P331">
        <v>85600</v>
      </c>
      <c r="Q331">
        <v>3</v>
      </c>
      <c r="R331" s="9">
        <v>11.536</v>
      </c>
      <c r="S331" s="9">
        <v>11.483000000000001</v>
      </c>
      <c r="T331" s="9">
        <v>10.725</v>
      </c>
      <c r="U331" s="9">
        <v>11.537000000000001</v>
      </c>
      <c r="V331" s="9">
        <v>11.537000000000001</v>
      </c>
    </row>
    <row r="332" spans="1:22" x14ac:dyDescent="0.3">
      <c r="A332" t="s">
        <v>387</v>
      </c>
      <c r="B332" t="s">
        <v>388</v>
      </c>
      <c r="C332" t="s">
        <v>399</v>
      </c>
      <c r="D332" t="s">
        <v>114</v>
      </c>
      <c r="E332">
        <v>7.97</v>
      </c>
      <c r="F332">
        <v>387300</v>
      </c>
      <c r="G332">
        <f t="shared" si="23"/>
        <v>2.3488822643945259E-11</v>
      </c>
      <c r="H332" s="50">
        <f t="shared" si="24"/>
        <v>671.4610815156019</v>
      </c>
      <c r="I332">
        <f t="shared" si="25"/>
        <v>1.4194647230428479E-7</v>
      </c>
      <c r="J332">
        <v>108</v>
      </c>
      <c r="K332">
        <v>37.300000000000004</v>
      </c>
      <c r="L332">
        <v>565</v>
      </c>
      <c r="M332">
        <v>43.45</v>
      </c>
      <c r="N332">
        <v>-80.5</v>
      </c>
      <c r="O332" s="7">
        <v>15.132999999999999</v>
      </c>
      <c r="P332" s="8">
        <v>277110</v>
      </c>
      <c r="Q332">
        <v>4</v>
      </c>
      <c r="R332" s="9">
        <v>14.694000000000001</v>
      </c>
      <c r="S332" s="9">
        <v>14.64</v>
      </c>
      <c r="T332" s="9">
        <v>13.55</v>
      </c>
      <c r="U332" s="9">
        <v>14.695</v>
      </c>
      <c r="V332" s="9">
        <v>14.794</v>
      </c>
    </row>
    <row r="333" spans="1:22" x14ac:dyDescent="0.3">
      <c r="A333" t="s">
        <v>387</v>
      </c>
      <c r="B333" t="s">
        <v>388</v>
      </c>
      <c r="C333" t="s">
        <v>400</v>
      </c>
      <c r="D333" t="s">
        <v>114</v>
      </c>
      <c r="E333">
        <v>6.41</v>
      </c>
      <c r="F333">
        <v>337900</v>
      </c>
      <c r="G333">
        <f t="shared" si="23"/>
        <v>2.1653108996744601E-11</v>
      </c>
      <c r="H333" s="50">
        <f t="shared" si="24"/>
        <v>585.81641994351116</v>
      </c>
      <c r="I333">
        <f t="shared" si="25"/>
        <v>1.1416272113807599E-7</v>
      </c>
      <c r="J333">
        <v>137</v>
      </c>
      <c r="K333">
        <v>28.900000000000002</v>
      </c>
      <c r="L333">
        <v>542</v>
      </c>
      <c r="M333">
        <v>42.98</v>
      </c>
      <c r="N333">
        <v>-81.239999999999995</v>
      </c>
      <c r="O333" s="7">
        <v>18.768999999999998</v>
      </c>
      <c r="P333" s="8">
        <v>281300</v>
      </c>
      <c r="Q333">
        <v>6</v>
      </c>
      <c r="R333" s="9">
        <v>17.266999999999999</v>
      </c>
      <c r="S333" s="9">
        <v>16.846</v>
      </c>
      <c r="T333" s="9">
        <v>14.843999999999999</v>
      </c>
      <c r="U333" s="9">
        <v>16.276</v>
      </c>
      <c r="V333" s="9">
        <v>17.404</v>
      </c>
    </row>
    <row r="334" spans="1:22" x14ac:dyDescent="0.3">
      <c r="A334" t="s">
        <v>387</v>
      </c>
      <c r="B334" t="s">
        <v>388</v>
      </c>
      <c r="C334" t="s">
        <v>401</v>
      </c>
      <c r="D334" t="s">
        <v>114</v>
      </c>
      <c r="E334">
        <v>27.6</v>
      </c>
      <c r="F334">
        <v>3409000</v>
      </c>
      <c r="G334">
        <f t="shared" si="23"/>
        <v>9.2412880023467281E-12</v>
      </c>
      <c r="H334" s="50">
        <f t="shared" si="24"/>
        <v>5910.1751275153283</v>
      </c>
      <c r="I334">
        <f t="shared" si="25"/>
        <v>4.9155867447907897E-7</v>
      </c>
      <c r="J334">
        <v>748</v>
      </c>
      <c r="K334">
        <v>125</v>
      </c>
      <c r="L334">
        <v>500</v>
      </c>
      <c r="M334">
        <v>45.53</v>
      </c>
      <c r="N334">
        <v>-73.66</v>
      </c>
      <c r="O334" s="7">
        <v>4.0075000000000003</v>
      </c>
      <c r="P334" s="8">
        <v>3018600</v>
      </c>
      <c r="Q334">
        <v>25</v>
      </c>
      <c r="R334" s="9">
        <v>13.484</v>
      </c>
      <c r="S334" s="9">
        <v>12.646000000000001</v>
      </c>
      <c r="T334" s="9">
        <v>8.3560999999999996</v>
      </c>
      <c r="U334" s="9">
        <v>11.284000000000001</v>
      </c>
      <c r="V334" s="9">
        <v>14.198</v>
      </c>
    </row>
    <row r="335" spans="1:22" x14ac:dyDescent="0.3">
      <c r="A335" t="s">
        <v>387</v>
      </c>
      <c r="B335" t="s">
        <v>388</v>
      </c>
      <c r="C335" t="s">
        <v>402</v>
      </c>
      <c r="D335" t="s">
        <v>114</v>
      </c>
      <c r="E335">
        <v>4.22</v>
      </c>
      <c r="F335">
        <v>242800</v>
      </c>
      <c r="G335">
        <f t="shared" si="23"/>
        <v>1.9838744892915979E-11</v>
      </c>
      <c r="H335" s="50">
        <f t="shared" si="24"/>
        <v>420.94177792922318</v>
      </c>
      <c r="I335">
        <f t="shared" si="25"/>
        <v>7.5158608923975143E-8</v>
      </c>
      <c r="J335">
        <v>101</v>
      </c>
      <c r="K335">
        <v>24.1</v>
      </c>
      <c r="L335">
        <v>761</v>
      </c>
      <c r="M335">
        <v>43.9</v>
      </c>
      <c r="N335">
        <v>-78.89</v>
      </c>
      <c r="O335" s="7">
        <v>31.530999999999999</v>
      </c>
      <c r="P335" s="8">
        <v>229310</v>
      </c>
      <c r="Q335">
        <v>6</v>
      </c>
      <c r="R335" s="9">
        <v>15.772</v>
      </c>
      <c r="S335" s="9">
        <v>15.734999999999999</v>
      </c>
      <c r="T335" s="9">
        <v>14.744999999999999</v>
      </c>
      <c r="U335" s="9">
        <v>15.685</v>
      </c>
      <c r="V335" s="9">
        <v>15.930999999999999</v>
      </c>
    </row>
    <row r="336" spans="1:22" x14ac:dyDescent="0.3">
      <c r="A336" t="s">
        <v>387</v>
      </c>
      <c r="B336" t="s">
        <v>388</v>
      </c>
      <c r="C336" t="s">
        <v>403</v>
      </c>
      <c r="D336" t="s">
        <v>114</v>
      </c>
      <c r="E336">
        <v>23.6</v>
      </c>
      <c r="F336">
        <v>1052000</v>
      </c>
      <c r="G336">
        <f t="shared" si="23"/>
        <v>2.5606291634980988E-11</v>
      </c>
      <c r="H336" s="50">
        <f t="shared" si="24"/>
        <v>1823.8498780129439</v>
      </c>
      <c r="I336">
        <f t="shared" si="25"/>
        <v>4.2031828687341545E-7</v>
      </c>
      <c r="J336">
        <v>249</v>
      </c>
      <c r="K336">
        <v>66.600000000000009</v>
      </c>
      <c r="L336">
        <v>299</v>
      </c>
      <c r="M336">
        <v>45.41</v>
      </c>
      <c r="N336">
        <v>-75.7</v>
      </c>
      <c r="O336" s="7">
        <v>4.4915000000000003</v>
      </c>
      <c r="P336" s="8">
        <v>827690</v>
      </c>
      <c r="Q336">
        <v>14</v>
      </c>
      <c r="R336" s="9">
        <v>10.483000000000001</v>
      </c>
      <c r="S336" s="9">
        <v>10.236000000000001</v>
      </c>
      <c r="T336" s="9">
        <v>8.2520000000000007</v>
      </c>
      <c r="U336" s="9">
        <v>9.1336999999999993</v>
      </c>
      <c r="V336" s="9">
        <v>10.725</v>
      </c>
    </row>
    <row r="337" spans="1:22" x14ac:dyDescent="0.3">
      <c r="A337" t="s">
        <v>387</v>
      </c>
      <c r="B337" t="s">
        <v>388</v>
      </c>
      <c r="C337" t="s">
        <v>404</v>
      </c>
      <c r="D337" t="s">
        <v>114</v>
      </c>
      <c r="E337">
        <v>24.1</v>
      </c>
      <c r="F337">
        <v>635500</v>
      </c>
      <c r="G337">
        <f t="shared" si="23"/>
        <v>4.3286444217151851E-11</v>
      </c>
      <c r="H337" s="50">
        <f t="shared" si="24"/>
        <v>1101.764826499264</v>
      </c>
      <c r="I337">
        <f t="shared" si="25"/>
        <v>4.2922333532412335E-7</v>
      </c>
      <c r="J337">
        <v>104</v>
      </c>
      <c r="K337">
        <v>62.2</v>
      </c>
      <c r="L337">
        <v>318</v>
      </c>
      <c r="M337">
        <v>46.82</v>
      </c>
      <c r="N337">
        <v>-71.28</v>
      </c>
      <c r="O337" s="7">
        <v>5.1052999999999997</v>
      </c>
      <c r="P337" s="8">
        <v>462380</v>
      </c>
      <c r="Q337">
        <v>8</v>
      </c>
      <c r="R337" s="9">
        <v>8.9773999999999994</v>
      </c>
      <c r="S337" s="9">
        <v>8.0924999999999994</v>
      </c>
      <c r="T337" s="9">
        <v>7.0456000000000003</v>
      </c>
      <c r="U337" s="9">
        <v>8.6160999999999994</v>
      </c>
      <c r="V337" s="9">
        <v>9.0305999999999997</v>
      </c>
    </row>
    <row r="338" spans="1:22" x14ac:dyDescent="0.3">
      <c r="A338" t="s">
        <v>387</v>
      </c>
      <c r="B338" t="s">
        <v>388</v>
      </c>
      <c r="C338" t="s">
        <v>405</v>
      </c>
      <c r="D338" t="s">
        <v>114</v>
      </c>
      <c r="E338">
        <v>6.3100000000000005</v>
      </c>
      <c r="F338">
        <v>178200</v>
      </c>
      <c r="G338">
        <f t="shared" si="23"/>
        <v>4.041774539842873E-11</v>
      </c>
      <c r="H338" s="50">
        <f t="shared" si="24"/>
        <v>308.94491279648918</v>
      </c>
      <c r="I338">
        <f t="shared" si="25"/>
        <v>1.1238171144793439E-7</v>
      </c>
      <c r="J338">
        <v>49.900000000000006</v>
      </c>
      <c r="K338">
        <v>25.200000000000003</v>
      </c>
      <c r="L338">
        <v>526</v>
      </c>
      <c r="M338">
        <v>50.45</v>
      </c>
      <c r="N338">
        <v>-104.62</v>
      </c>
      <c r="O338" s="7">
        <v>20.841000000000001</v>
      </c>
      <c r="P338" s="8">
        <v>172810</v>
      </c>
      <c r="Q338">
        <v>4</v>
      </c>
      <c r="R338" s="9">
        <v>7.3772000000000002</v>
      </c>
      <c r="S338" s="9">
        <v>7.2926000000000002</v>
      </c>
      <c r="T338" s="9">
        <v>6.6749999999999998</v>
      </c>
      <c r="U338" s="9">
        <v>7.1772</v>
      </c>
      <c r="V338" s="9">
        <v>7.4145000000000003</v>
      </c>
    </row>
    <row r="339" spans="1:22" x14ac:dyDescent="0.3">
      <c r="A339" t="s">
        <v>387</v>
      </c>
      <c r="B339" t="s">
        <v>388</v>
      </c>
      <c r="C339" t="s">
        <v>406</v>
      </c>
      <c r="D339" t="s">
        <v>114</v>
      </c>
      <c r="E339">
        <v>5.51</v>
      </c>
      <c r="F339">
        <v>147400</v>
      </c>
      <c r="G339">
        <f t="shared" si="23"/>
        <v>4.2668221370420623E-11</v>
      </c>
      <c r="H339" s="50">
        <f t="shared" si="24"/>
        <v>255.547026634133</v>
      </c>
      <c r="I339">
        <f t="shared" si="25"/>
        <v>9.8133633926801669E-8</v>
      </c>
      <c r="J339">
        <v>71.3</v>
      </c>
      <c r="K339">
        <v>17.5</v>
      </c>
      <c r="L339">
        <v>376</v>
      </c>
      <c r="M339">
        <v>45.28</v>
      </c>
      <c r="N339">
        <v>-66.099999999999994</v>
      </c>
      <c r="O339" s="7">
        <v>21.513999999999999</v>
      </c>
      <c r="P339">
        <v>62140</v>
      </c>
      <c r="Q339">
        <v>8</v>
      </c>
      <c r="R339" s="9">
        <v>7.2084999999999999</v>
      </c>
      <c r="S339" s="9">
        <v>4.1314000000000002</v>
      </c>
      <c r="T339" s="9">
        <v>6.9398999999999997</v>
      </c>
      <c r="U339" s="9">
        <v>7.3091999999999997</v>
      </c>
      <c r="V339" s="9">
        <v>7.5720999999999998</v>
      </c>
    </row>
    <row r="340" spans="1:22" x14ac:dyDescent="0.3">
      <c r="A340" t="s">
        <v>387</v>
      </c>
      <c r="B340" t="s">
        <v>388</v>
      </c>
      <c r="C340" t="s">
        <v>407</v>
      </c>
      <c r="D340" t="s">
        <v>114</v>
      </c>
      <c r="E340">
        <v>6.29</v>
      </c>
      <c r="F340">
        <v>196800</v>
      </c>
      <c r="G340">
        <f t="shared" si="23"/>
        <v>3.64817762703252E-11</v>
      </c>
      <c r="H340" s="50">
        <f t="shared" si="24"/>
        <v>341.19168820622372</v>
      </c>
      <c r="I340">
        <f t="shared" si="25"/>
        <v>1.1202550950990606E-7</v>
      </c>
      <c r="J340">
        <v>71</v>
      </c>
      <c r="K340">
        <v>23.400000000000002</v>
      </c>
      <c r="L340">
        <v>472</v>
      </c>
      <c r="M340">
        <v>52.13</v>
      </c>
      <c r="N340">
        <v>-106.66</v>
      </c>
      <c r="O340" s="7">
        <v>20.186</v>
      </c>
      <c r="P340" s="8">
        <v>194010</v>
      </c>
      <c r="Q340">
        <v>5</v>
      </c>
      <c r="R340" s="9">
        <v>7.0974000000000004</v>
      </c>
      <c r="S340" s="9">
        <v>7.0570000000000004</v>
      </c>
      <c r="T340" s="9">
        <v>6.4625000000000004</v>
      </c>
      <c r="U340" s="9">
        <v>7.0983999999999998</v>
      </c>
      <c r="V340" s="9">
        <v>7.3091999999999997</v>
      </c>
    </row>
    <row r="341" spans="1:22" x14ac:dyDescent="0.3">
      <c r="A341" t="s">
        <v>387</v>
      </c>
      <c r="B341" t="s">
        <v>388</v>
      </c>
      <c r="C341" t="s">
        <v>408</v>
      </c>
      <c r="D341" t="s">
        <v>114</v>
      </c>
      <c r="E341">
        <v>8.35</v>
      </c>
      <c r="F341">
        <v>127600</v>
      </c>
      <c r="G341">
        <f t="shared" si="23"/>
        <v>7.4694087382445137E-11</v>
      </c>
      <c r="H341" s="50">
        <f t="shared" si="24"/>
        <v>221.21981410118977</v>
      </c>
      <c r="I341">
        <f t="shared" si="25"/>
        <v>1.4871430912682286E-7</v>
      </c>
      <c r="J341">
        <v>38.700000000000003</v>
      </c>
      <c r="K341">
        <v>20.5</v>
      </c>
      <c r="L341">
        <v>309</v>
      </c>
      <c r="M341">
        <v>45.4</v>
      </c>
      <c r="N341">
        <v>-71.91</v>
      </c>
      <c r="O341" s="7">
        <v>15.083</v>
      </c>
      <c r="P341" s="8">
        <v>141490</v>
      </c>
      <c r="Q341">
        <v>5</v>
      </c>
      <c r="R341" s="9">
        <v>7.2643000000000004</v>
      </c>
      <c r="S341" s="9">
        <v>7.2096999999999998</v>
      </c>
      <c r="T341" s="9">
        <v>6.9398999999999997</v>
      </c>
      <c r="U341" s="9">
        <v>7.2039</v>
      </c>
      <c r="V341" s="9">
        <v>7.5195999999999996</v>
      </c>
    </row>
    <row r="342" spans="1:22" x14ac:dyDescent="0.3">
      <c r="A342" t="s">
        <v>387</v>
      </c>
      <c r="B342" t="s">
        <v>388</v>
      </c>
      <c r="C342" t="s">
        <v>409</v>
      </c>
      <c r="D342" t="s">
        <v>114</v>
      </c>
      <c r="E342">
        <v>4.97</v>
      </c>
      <c r="F342">
        <v>300000</v>
      </c>
      <c r="G342">
        <f t="shared" si="23"/>
        <v>1.8909740033333331E-11</v>
      </c>
      <c r="H342" s="50">
        <f t="shared" si="24"/>
        <v>520.10928080217025</v>
      </c>
      <c r="I342">
        <f t="shared" si="25"/>
        <v>8.8516181600037046E-8</v>
      </c>
      <c r="J342">
        <v>85</v>
      </c>
      <c r="K342">
        <v>32.5</v>
      </c>
      <c r="L342">
        <v>881</v>
      </c>
      <c r="M342">
        <v>43.16</v>
      </c>
      <c r="N342">
        <v>-79.23</v>
      </c>
      <c r="O342" s="7">
        <v>27.087</v>
      </c>
      <c r="P342" s="8">
        <v>167030</v>
      </c>
      <c r="Q342">
        <v>5</v>
      </c>
      <c r="R342" s="9">
        <v>16.369</v>
      </c>
      <c r="S342" s="9">
        <v>16.256</v>
      </c>
      <c r="T342" s="9">
        <v>15.289</v>
      </c>
      <c r="U342" s="9">
        <v>15.833</v>
      </c>
      <c r="V342" s="9">
        <v>16.373999999999999</v>
      </c>
    </row>
    <row r="343" spans="1:22" x14ac:dyDescent="0.3">
      <c r="A343" t="s">
        <v>387</v>
      </c>
      <c r="B343" t="s">
        <v>388</v>
      </c>
      <c r="C343" t="s">
        <v>410</v>
      </c>
      <c r="D343" t="s">
        <v>114</v>
      </c>
      <c r="E343">
        <v>6.55</v>
      </c>
      <c r="F343">
        <v>104200</v>
      </c>
      <c r="G343">
        <f t="shared" si="23"/>
        <v>7.1750346928982716E-11</v>
      </c>
      <c r="H343" s="50">
        <f t="shared" si="24"/>
        <v>180.65129019862047</v>
      </c>
      <c r="I343">
        <f t="shared" si="25"/>
        <v>1.1665613470427418E-7</v>
      </c>
      <c r="J343">
        <v>34.200000000000003</v>
      </c>
      <c r="K343">
        <v>17.8</v>
      </c>
      <c r="L343">
        <v>336</v>
      </c>
      <c r="M343">
        <v>46.49</v>
      </c>
      <c r="N343">
        <v>-80.98</v>
      </c>
      <c r="O343" s="7">
        <v>18.876999999999999</v>
      </c>
      <c r="P343">
        <v>63093</v>
      </c>
      <c r="Q343">
        <v>4</v>
      </c>
      <c r="R343" s="9">
        <v>7.5183</v>
      </c>
      <c r="S343" s="9">
        <v>7.4695999999999998</v>
      </c>
      <c r="T343" s="9">
        <v>7.2565999999999997</v>
      </c>
      <c r="U343" s="9">
        <v>7.4142999999999999</v>
      </c>
      <c r="V343" s="9">
        <v>7.6246</v>
      </c>
    </row>
    <row r="344" spans="1:22" x14ac:dyDescent="0.3">
      <c r="A344" t="s">
        <v>387</v>
      </c>
      <c r="B344" t="s">
        <v>388</v>
      </c>
      <c r="C344" t="s">
        <v>411</v>
      </c>
      <c r="D344" t="s">
        <v>114</v>
      </c>
      <c r="E344">
        <v>3.79</v>
      </c>
      <c r="F344">
        <v>103200</v>
      </c>
      <c r="G344">
        <f t="shared" si="23"/>
        <v>4.1918905717054261E-11</v>
      </c>
      <c r="H344" s="50">
        <f t="shared" si="24"/>
        <v>178.91759259594659</v>
      </c>
      <c r="I344">
        <f t="shared" si="25"/>
        <v>6.7500267256366292E-8</v>
      </c>
      <c r="J344">
        <v>60.5</v>
      </c>
      <c r="K344">
        <v>13.3</v>
      </c>
      <c r="L344">
        <v>427</v>
      </c>
      <c r="M344">
        <v>48.41</v>
      </c>
      <c r="N344">
        <v>-89.26</v>
      </c>
      <c r="O344" s="7">
        <v>32.177999999999997</v>
      </c>
      <c r="P344">
        <v>88047</v>
      </c>
      <c r="Q344">
        <v>5</v>
      </c>
      <c r="R344" s="9">
        <v>6.5376000000000003</v>
      </c>
      <c r="S344" s="9">
        <v>6.5579000000000001</v>
      </c>
      <c r="T344" s="9">
        <v>6.3560999999999996</v>
      </c>
      <c r="U344" s="9">
        <v>6.6219999999999999</v>
      </c>
      <c r="V344" s="9">
        <v>6.6749999999999998</v>
      </c>
    </row>
    <row r="345" spans="1:22" x14ac:dyDescent="0.3">
      <c r="A345" t="s">
        <v>387</v>
      </c>
      <c r="B345" t="s">
        <v>388</v>
      </c>
      <c r="C345" t="s">
        <v>412</v>
      </c>
      <c r="D345" t="s">
        <v>114</v>
      </c>
      <c r="E345">
        <v>13.4</v>
      </c>
      <c r="F345">
        <v>4607000</v>
      </c>
      <c r="G345">
        <f t="shared" si="23"/>
        <v>3.3199917950944216E-12</v>
      </c>
      <c r="H345" s="50">
        <f t="shared" si="24"/>
        <v>7987.1448555186616</v>
      </c>
      <c r="I345">
        <f t="shared" si="25"/>
        <v>2.3865529847897319E-7</v>
      </c>
      <c r="J345">
        <v>1300</v>
      </c>
      <c r="K345">
        <v>128</v>
      </c>
      <c r="L345">
        <v>1270</v>
      </c>
      <c r="M345">
        <v>43.7</v>
      </c>
      <c r="N345">
        <v>-79.489999999999995</v>
      </c>
      <c r="O345" s="7">
        <v>9.9098000000000006</v>
      </c>
      <c r="P345" s="8">
        <v>4820200</v>
      </c>
      <c r="Q345">
        <v>33</v>
      </c>
      <c r="R345" s="9">
        <v>19.46</v>
      </c>
      <c r="S345" s="9">
        <v>18.632000000000001</v>
      </c>
      <c r="T345" s="9">
        <v>14.247999999999999</v>
      </c>
      <c r="U345" s="9">
        <v>17.600000000000001</v>
      </c>
      <c r="V345" s="9">
        <v>20.513000000000002</v>
      </c>
    </row>
    <row r="346" spans="1:22" x14ac:dyDescent="0.3">
      <c r="A346" t="s">
        <v>387</v>
      </c>
      <c r="B346" t="s">
        <v>388</v>
      </c>
      <c r="C346" t="s">
        <v>413</v>
      </c>
      <c r="D346" t="s">
        <v>114</v>
      </c>
      <c r="E346">
        <v>7.42</v>
      </c>
      <c r="F346">
        <v>117800</v>
      </c>
      <c r="G346">
        <f t="shared" si="23"/>
        <v>7.1896713582342959E-11</v>
      </c>
      <c r="H346" s="50">
        <f t="shared" si="24"/>
        <v>204.22957759498553</v>
      </c>
      <c r="I346">
        <f t="shared" si="25"/>
        <v>1.3215091900850606E-7</v>
      </c>
      <c r="J346">
        <v>41.7</v>
      </c>
      <c r="K346">
        <v>18.2</v>
      </c>
      <c r="L346">
        <v>315</v>
      </c>
      <c r="M346">
        <v>46.36</v>
      </c>
      <c r="N346">
        <v>-72.569999999999993</v>
      </c>
      <c r="O346" s="7">
        <v>17.292999999999999</v>
      </c>
      <c r="P346" s="8">
        <v>102290</v>
      </c>
      <c r="Q346">
        <v>4</v>
      </c>
      <c r="R346" s="9">
        <v>8.0455000000000005</v>
      </c>
      <c r="S346" s="9">
        <v>8.0546000000000006</v>
      </c>
      <c r="T346" s="9">
        <v>7.7294</v>
      </c>
      <c r="U346" s="9">
        <v>8.0433000000000003</v>
      </c>
      <c r="V346" s="9">
        <v>8.1477000000000004</v>
      </c>
    </row>
    <row r="347" spans="1:22" x14ac:dyDescent="0.3">
      <c r="A347" t="s">
        <v>387</v>
      </c>
      <c r="B347" t="s">
        <v>388</v>
      </c>
      <c r="C347" t="s">
        <v>414</v>
      </c>
      <c r="D347" t="s">
        <v>114</v>
      </c>
      <c r="E347">
        <v>50</v>
      </c>
      <c r="F347">
        <v>1959000</v>
      </c>
      <c r="G347">
        <f t="shared" si="23"/>
        <v>2.913305257784584E-11</v>
      </c>
      <c r="H347" s="50">
        <f t="shared" si="24"/>
        <v>3396.313603638172</v>
      </c>
      <c r="I347">
        <f t="shared" si="25"/>
        <v>8.9050484507079553E-7</v>
      </c>
      <c r="J347">
        <v>348</v>
      </c>
      <c r="K347">
        <v>105</v>
      </c>
      <c r="L347">
        <v>217</v>
      </c>
      <c r="M347">
        <v>49.21</v>
      </c>
      <c r="N347">
        <v>-122.99</v>
      </c>
      <c r="O347" s="7">
        <v>2.0695000000000001</v>
      </c>
      <c r="P347" s="8">
        <v>1405600</v>
      </c>
      <c r="Q347">
        <v>14</v>
      </c>
      <c r="R347" s="9">
        <v>8.4425000000000008</v>
      </c>
      <c r="S347" s="9">
        <v>8.7690999999999999</v>
      </c>
      <c r="T347" s="9">
        <v>6.8869999999999996</v>
      </c>
      <c r="U347" s="9">
        <v>8.6938999999999993</v>
      </c>
      <c r="V347" s="9">
        <v>10.111000000000001</v>
      </c>
    </row>
    <row r="348" spans="1:22" x14ac:dyDescent="0.3">
      <c r="A348" t="s">
        <v>387</v>
      </c>
      <c r="B348" t="s">
        <v>388</v>
      </c>
      <c r="C348" t="s">
        <v>415</v>
      </c>
      <c r="D348" t="s">
        <v>114</v>
      </c>
      <c r="E348">
        <v>9.7200000000000006</v>
      </c>
      <c r="F348">
        <v>288700</v>
      </c>
      <c r="G348">
        <f t="shared" si="23"/>
        <v>3.8429957603048146E-11</v>
      </c>
      <c r="H348" s="50">
        <f t="shared" si="24"/>
        <v>500.51849789195523</v>
      </c>
      <c r="I348">
        <f t="shared" si="25"/>
        <v>1.7311414188176265E-7</v>
      </c>
      <c r="J348">
        <v>108</v>
      </c>
      <c r="K348">
        <v>27.8</v>
      </c>
      <c r="L348">
        <v>336</v>
      </c>
      <c r="M348">
        <v>48.46</v>
      </c>
      <c r="N348">
        <v>-123.4</v>
      </c>
      <c r="O348" s="7">
        <v>12.084</v>
      </c>
      <c r="P348" s="8">
        <v>242020</v>
      </c>
      <c r="Q348">
        <v>8</v>
      </c>
      <c r="R348" s="9">
        <v>5.7359999999999998</v>
      </c>
      <c r="S348" s="9">
        <v>5.1557000000000004</v>
      </c>
      <c r="T348" s="9">
        <v>4.7934000000000001</v>
      </c>
      <c r="U348" s="9">
        <v>5.0655999999999999</v>
      </c>
      <c r="V348" s="9">
        <v>5.8213999999999997</v>
      </c>
    </row>
    <row r="349" spans="1:22" x14ac:dyDescent="0.3">
      <c r="A349" t="s">
        <v>387</v>
      </c>
      <c r="B349" t="s">
        <v>388</v>
      </c>
      <c r="C349" t="s">
        <v>416</v>
      </c>
      <c r="D349" t="s">
        <v>114</v>
      </c>
      <c r="E349">
        <v>4</v>
      </c>
      <c r="F349">
        <v>265500</v>
      </c>
      <c r="G349">
        <f t="shared" si="23"/>
        <v>1.719673069679849E-11</v>
      </c>
      <c r="H349" s="50">
        <f t="shared" si="24"/>
        <v>460.29671350992072</v>
      </c>
      <c r="I349">
        <f t="shared" si="25"/>
        <v>7.1240387605663625E-8</v>
      </c>
      <c r="J349">
        <v>75.3</v>
      </c>
      <c r="K349">
        <v>30.6</v>
      </c>
      <c r="L349">
        <v>1050</v>
      </c>
      <c r="M349">
        <v>42.3</v>
      </c>
      <c r="N349">
        <v>-82.98</v>
      </c>
      <c r="O349" s="7">
        <v>34.200000000000003</v>
      </c>
      <c r="P349" s="8">
        <v>525640</v>
      </c>
      <c r="Q349">
        <v>6</v>
      </c>
      <c r="R349" s="9">
        <v>20.053000000000001</v>
      </c>
      <c r="S349" s="9">
        <v>19.742000000000001</v>
      </c>
      <c r="T349" s="9">
        <v>17.013000000000002</v>
      </c>
      <c r="U349" s="9">
        <v>19.497</v>
      </c>
      <c r="V349" s="9">
        <v>20.417000000000002</v>
      </c>
    </row>
    <row r="350" spans="1:22" x14ac:dyDescent="0.3">
      <c r="A350" t="s">
        <v>387</v>
      </c>
      <c r="B350" t="s">
        <v>388</v>
      </c>
      <c r="C350" t="s">
        <v>417</v>
      </c>
      <c r="D350" t="s">
        <v>114</v>
      </c>
      <c r="E350">
        <v>9.9500000000000011</v>
      </c>
      <c r="F350">
        <v>627000</v>
      </c>
      <c r="G350">
        <f t="shared" si="23"/>
        <v>1.8113649681020735E-11</v>
      </c>
      <c r="H350" s="50">
        <f t="shared" si="24"/>
        <v>1087.0283968765359</v>
      </c>
      <c r="I350">
        <f t="shared" si="25"/>
        <v>1.7721046416908829E-7</v>
      </c>
      <c r="J350">
        <v>220</v>
      </c>
      <c r="K350">
        <v>42.300000000000004</v>
      </c>
      <c r="L350">
        <v>526</v>
      </c>
      <c r="M350">
        <v>49.88</v>
      </c>
      <c r="N350">
        <v>-97.16</v>
      </c>
      <c r="O350" s="7">
        <v>12.443</v>
      </c>
      <c r="P350" s="8">
        <v>606320</v>
      </c>
      <c r="Q350">
        <v>11</v>
      </c>
      <c r="R350" s="9">
        <v>10.07</v>
      </c>
      <c r="S350" s="9">
        <v>9.8861000000000008</v>
      </c>
      <c r="T350" s="9">
        <v>8.4602000000000004</v>
      </c>
      <c r="U350" s="9">
        <v>9.2888999999999999</v>
      </c>
      <c r="V350" s="9">
        <v>10.673999999999999</v>
      </c>
    </row>
    <row r="351" spans="1:22" x14ac:dyDescent="0.3">
      <c r="A351" t="s">
        <v>418</v>
      </c>
      <c r="B351" t="s">
        <v>419</v>
      </c>
      <c r="C351" t="s">
        <v>420</v>
      </c>
      <c r="D351" t="s">
        <v>69</v>
      </c>
      <c r="E351">
        <v>30.200000000000003</v>
      </c>
      <c r="F351">
        <v>584000</v>
      </c>
      <c r="G351">
        <f t="shared" si="23"/>
        <v>5.9026158561643843E-11</v>
      </c>
      <c r="H351" s="50">
        <f>F351*CVD_CAF</f>
        <v>1045.292423221845</v>
      </c>
      <c r="I351">
        <f t="shared" si="25"/>
        <v>5.5529636684739786E-7</v>
      </c>
      <c r="J351">
        <v>45.2</v>
      </c>
      <c r="K351">
        <v>86.9</v>
      </c>
      <c r="L351">
        <v>335</v>
      </c>
      <c r="M351">
        <v>4.38</v>
      </c>
      <c r="N351">
        <v>18.54</v>
      </c>
      <c r="O351" s="7">
        <v>3.8513000000000002</v>
      </c>
      <c r="P351" s="8">
        <v>313200</v>
      </c>
      <c r="Q351">
        <v>2</v>
      </c>
      <c r="R351" s="9">
        <v>15.086</v>
      </c>
      <c r="S351" s="9">
        <v>15.064</v>
      </c>
      <c r="T351" s="9">
        <v>14.992000000000001</v>
      </c>
      <c r="U351" s="9">
        <v>15.042</v>
      </c>
      <c r="V351" s="9">
        <v>15.090999999999999</v>
      </c>
    </row>
    <row r="352" spans="1:22" x14ac:dyDescent="0.3">
      <c r="A352" t="s">
        <v>421</v>
      </c>
      <c r="B352" t="s">
        <v>422</v>
      </c>
      <c r="C352" t="s">
        <v>423</v>
      </c>
      <c r="D352" t="s">
        <v>69</v>
      </c>
      <c r="E352">
        <v>7.03</v>
      </c>
      <c r="F352">
        <v>108700</v>
      </c>
      <c r="G352">
        <f t="shared" si="23"/>
        <v>7.3820367893284268E-11</v>
      </c>
      <c r="H352" s="50">
        <f>F352*CVD_TCD</f>
        <v>125.58146363779798</v>
      </c>
      <c r="I352">
        <f t="shared" si="25"/>
        <v>8.3434228616874135E-8</v>
      </c>
      <c r="J352">
        <v>27.900000000000002</v>
      </c>
      <c r="K352">
        <v>20.6</v>
      </c>
      <c r="L352">
        <v>378</v>
      </c>
      <c r="M352">
        <v>8.56</v>
      </c>
      <c r="N352">
        <v>16.07</v>
      </c>
      <c r="O352" s="7">
        <v>18.359000000000002</v>
      </c>
      <c r="P352">
        <v>8504.4</v>
      </c>
      <c r="Q352">
        <v>2</v>
      </c>
      <c r="R352" s="9">
        <v>23.63</v>
      </c>
      <c r="S352" s="9">
        <v>23.626999999999999</v>
      </c>
      <c r="T352" s="9">
        <v>22.196000000000002</v>
      </c>
      <c r="U352" s="9">
        <v>22.913</v>
      </c>
      <c r="V352" s="9">
        <v>23.63</v>
      </c>
    </row>
    <row r="353" spans="1:22" x14ac:dyDescent="0.3">
      <c r="A353" t="s">
        <v>421</v>
      </c>
      <c r="B353" t="s">
        <v>422</v>
      </c>
      <c r="C353" t="s">
        <v>424</v>
      </c>
      <c r="D353" t="s">
        <v>69</v>
      </c>
      <c r="E353">
        <v>26</v>
      </c>
      <c r="F353">
        <v>639000</v>
      </c>
      <c r="G353">
        <f t="shared" si="23"/>
        <v>4.6443283255086066E-11</v>
      </c>
      <c r="H353" s="50">
        <f>F353*CVD_TCD</f>
        <v>738.23877888273148</v>
      </c>
      <c r="I353">
        <f t="shared" si="25"/>
        <v>3.0857609445785592E-7</v>
      </c>
      <c r="J353">
        <v>42.400000000000006</v>
      </c>
      <c r="K353">
        <v>98.2</v>
      </c>
      <c r="L353">
        <v>500</v>
      </c>
      <c r="M353">
        <v>12.12</v>
      </c>
      <c r="N353">
        <v>15.06</v>
      </c>
      <c r="O353" s="7">
        <v>5.0937999999999999</v>
      </c>
      <c r="P353">
        <v>8289.4</v>
      </c>
      <c r="Q353">
        <v>3</v>
      </c>
      <c r="R353" s="9">
        <v>34.22</v>
      </c>
      <c r="S353" s="9">
        <v>34.168999999999997</v>
      </c>
      <c r="T353" s="9">
        <v>33.485999999999997</v>
      </c>
      <c r="U353" s="9">
        <v>33.856999999999999</v>
      </c>
      <c r="V353" s="9">
        <v>34.225999999999999</v>
      </c>
    </row>
    <row r="354" spans="1:22" x14ac:dyDescent="0.3">
      <c r="A354" t="s">
        <v>425</v>
      </c>
      <c r="B354" t="s">
        <v>426</v>
      </c>
      <c r="C354" t="s">
        <v>427</v>
      </c>
      <c r="D354" t="s">
        <v>77</v>
      </c>
      <c r="E354">
        <v>3.0100000000000002</v>
      </c>
      <c r="F354">
        <v>285300</v>
      </c>
      <c r="G354">
        <f t="shared" si="23"/>
        <v>1.2042458219418157E-11</v>
      </c>
      <c r="H354" s="50">
        <f t="shared" ref="H354:H371" si="26">F354*CVD_CHL</f>
        <v>458.32066722662415</v>
      </c>
      <c r="I354">
        <f t="shared" si="25"/>
        <v>4.9673767375552267E-8</v>
      </c>
      <c r="J354">
        <v>114</v>
      </c>
      <c r="K354">
        <v>26.700000000000003</v>
      </c>
      <c r="L354">
        <v>1160</v>
      </c>
      <c r="M354">
        <v>-23.62</v>
      </c>
      <c r="N354">
        <v>-70.36</v>
      </c>
      <c r="O354" s="7">
        <v>43.332999999999998</v>
      </c>
      <c r="P354">
        <v>4687.6000000000004</v>
      </c>
      <c r="Q354">
        <v>6</v>
      </c>
      <c r="R354" s="9">
        <v>16.239000000000001</v>
      </c>
      <c r="S354" s="9">
        <v>15.738</v>
      </c>
      <c r="T354" s="9">
        <v>16.03</v>
      </c>
      <c r="U354" s="9">
        <v>16.399000000000001</v>
      </c>
      <c r="V354" s="9">
        <v>20.561</v>
      </c>
    </row>
    <row r="355" spans="1:22" x14ac:dyDescent="0.3">
      <c r="A355" t="s">
        <v>425</v>
      </c>
      <c r="B355" t="s">
        <v>426</v>
      </c>
      <c r="C355" t="s">
        <v>428</v>
      </c>
      <c r="D355" t="s">
        <v>77</v>
      </c>
      <c r="E355">
        <v>8.75</v>
      </c>
      <c r="F355">
        <v>175400</v>
      </c>
      <c r="G355">
        <f t="shared" si="23"/>
        <v>5.6941498004560994E-11</v>
      </c>
      <c r="H355" s="50">
        <f t="shared" si="26"/>
        <v>281.77162646880436</v>
      </c>
      <c r="I355">
        <f t="shared" si="25"/>
        <v>1.4440048655683796E-7</v>
      </c>
      <c r="J355">
        <v>37.9</v>
      </c>
      <c r="K355">
        <v>28.5</v>
      </c>
      <c r="L355">
        <v>328</v>
      </c>
      <c r="M355">
        <v>-18.48</v>
      </c>
      <c r="N355">
        <v>-70.290000000000006</v>
      </c>
      <c r="O355" s="7">
        <v>11.519</v>
      </c>
      <c r="P355">
        <v>10700</v>
      </c>
      <c r="Q355">
        <v>4</v>
      </c>
      <c r="R355" s="9">
        <v>18.213000000000001</v>
      </c>
      <c r="S355" s="9">
        <v>11.82</v>
      </c>
      <c r="T355" s="9">
        <v>18.039000000000001</v>
      </c>
      <c r="U355" s="9">
        <v>18.137</v>
      </c>
      <c r="V355" s="9">
        <v>18.234000000000002</v>
      </c>
    </row>
    <row r="356" spans="1:22" x14ac:dyDescent="0.3">
      <c r="A356" t="s">
        <v>425</v>
      </c>
      <c r="B356" t="s">
        <v>426</v>
      </c>
      <c r="C356" t="s">
        <v>429</v>
      </c>
      <c r="D356" t="s">
        <v>77</v>
      </c>
      <c r="E356">
        <v>4.72</v>
      </c>
      <c r="F356">
        <v>122000</v>
      </c>
      <c r="G356">
        <f t="shared" si="23"/>
        <v>4.4160358688524578E-11</v>
      </c>
      <c r="H356" s="50">
        <f t="shared" si="26"/>
        <v>195.98710620977269</v>
      </c>
      <c r="I356">
        <f t="shared" si="25"/>
        <v>7.7893748176945734E-8</v>
      </c>
      <c r="J356">
        <v>40.200000000000003</v>
      </c>
      <c r="K356">
        <v>19.200000000000003</v>
      </c>
      <c r="L356">
        <v>454</v>
      </c>
      <c r="M356">
        <v>-22.45</v>
      </c>
      <c r="N356">
        <v>-68.930000000000007</v>
      </c>
      <c r="O356" s="7">
        <v>23.585000000000001</v>
      </c>
      <c r="P356">
        <v>3627.3</v>
      </c>
      <c r="Q356">
        <v>3</v>
      </c>
      <c r="R356" s="9">
        <v>13.845000000000001</v>
      </c>
      <c r="S356" s="9">
        <v>13.786</v>
      </c>
      <c r="T356" s="9">
        <v>12.547000000000001</v>
      </c>
      <c r="U356" s="9">
        <v>13.849</v>
      </c>
      <c r="V356" s="9">
        <v>14.098000000000001</v>
      </c>
    </row>
    <row r="357" spans="1:22" x14ac:dyDescent="0.3">
      <c r="A357" t="s">
        <v>425</v>
      </c>
      <c r="B357" t="s">
        <v>426</v>
      </c>
      <c r="C357" t="s">
        <v>430</v>
      </c>
      <c r="D357" t="s">
        <v>77</v>
      </c>
      <c r="E357">
        <v>12.5</v>
      </c>
      <c r="F357">
        <v>165500</v>
      </c>
      <c r="G357">
        <f t="shared" si="23"/>
        <v>8.6210951661631417E-11</v>
      </c>
      <c r="H357" s="50">
        <f t="shared" si="26"/>
        <v>265.86775473538836</v>
      </c>
      <c r="I357">
        <f t="shared" si="25"/>
        <v>2.0628640936691138E-7</v>
      </c>
      <c r="J357">
        <v>34.9</v>
      </c>
      <c r="K357">
        <v>28</v>
      </c>
      <c r="L357">
        <v>254</v>
      </c>
      <c r="M357">
        <v>-36.61</v>
      </c>
      <c r="N357">
        <v>-72.11</v>
      </c>
      <c r="O357" s="7">
        <v>9.0436999999999994</v>
      </c>
      <c r="P357">
        <v>39136</v>
      </c>
      <c r="Q357">
        <v>4</v>
      </c>
      <c r="R357" s="9">
        <v>6.0071000000000003</v>
      </c>
      <c r="S357" s="9">
        <v>6.0091999999999999</v>
      </c>
      <c r="T357" s="9">
        <v>5.6600999999999999</v>
      </c>
      <c r="U357" s="9">
        <v>6.1692</v>
      </c>
      <c r="V357" s="9">
        <v>6.3560999999999996</v>
      </c>
    </row>
    <row r="358" spans="1:22" x14ac:dyDescent="0.3">
      <c r="A358" t="s">
        <v>425</v>
      </c>
      <c r="B358" t="s">
        <v>426</v>
      </c>
      <c r="C358" t="s">
        <v>431</v>
      </c>
      <c r="D358" t="s">
        <v>77</v>
      </c>
      <c r="E358">
        <v>10.8</v>
      </c>
      <c r="F358">
        <v>666400</v>
      </c>
      <c r="G358">
        <f t="shared" si="23"/>
        <v>1.8498614045618247E-11</v>
      </c>
      <c r="H358" s="50">
        <f t="shared" si="26"/>
        <v>1070.5394063786273</v>
      </c>
      <c r="I358">
        <f t="shared" si="25"/>
        <v>1.7823145769301143E-7</v>
      </c>
      <c r="J358">
        <v>150</v>
      </c>
      <c r="K358">
        <v>54.400000000000006</v>
      </c>
      <c r="L358">
        <v>562</v>
      </c>
      <c r="M358">
        <v>-36.81</v>
      </c>
      <c r="N358">
        <v>-73.069999999999993</v>
      </c>
      <c r="O358" s="7">
        <v>10.321999999999999</v>
      </c>
      <c r="P358" s="8">
        <v>371880</v>
      </c>
      <c r="Q358">
        <v>8</v>
      </c>
      <c r="R358" s="9">
        <v>5.5858999999999996</v>
      </c>
      <c r="S358" s="9">
        <v>3.8502000000000001</v>
      </c>
      <c r="T358" s="9">
        <v>4.3552</v>
      </c>
      <c r="U358" s="9">
        <v>5.0655999999999999</v>
      </c>
      <c r="V358" s="9">
        <v>6.2493999999999996</v>
      </c>
    </row>
    <row r="359" spans="1:22" x14ac:dyDescent="0.3">
      <c r="A359" t="s">
        <v>425</v>
      </c>
      <c r="B359" t="s">
        <v>426</v>
      </c>
      <c r="C359" t="s">
        <v>432</v>
      </c>
      <c r="D359" t="s">
        <v>77</v>
      </c>
      <c r="E359">
        <v>2.89</v>
      </c>
      <c r="F359">
        <v>119900</v>
      </c>
      <c r="G359">
        <f t="shared" si="23"/>
        <v>2.7512438448707257E-11</v>
      </c>
      <c r="H359" s="50">
        <f t="shared" si="26"/>
        <v>192.6135576602602</v>
      </c>
      <c r="I359">
        <f t="shared" si="25"/>
        <v>4.7693417845629916E-8</v>
      </c>
      <c r="J359">
        <v>88.600000000000009</v>
      </c>
      <c r="K359">
        <v>12.700000000000001</v>
      </c>
      <c r="L359">
        <v>462</v>
      </c>
      <c r="M359">
        <v>-27.37</v>
      </c>
      <c r="N359">
        <v>-70.319999999999993</v>
      </c>
      <c r="O359" s="7">
        <v>36.302999999999997</v>
      </c>
      <c r="P359">
        <v>5519.9</v>
      </c>
      <c r="Q359">
        <v>7</v>
      </c>
      <c r="R359" s="9">
        <v>11.138999999999999</v>
      </c>
      <c r="S359" s="9">
        <v>11.183999999999999</v>
      </c>
      <c r="T359" s="9">
        <v>10.417999999999999</v>
      </c>
      <c r="U359" s="9">
        <v>11.537000000000001</v>
      </c>
      <c r="V359" s="9">
        <v>12.798</v>
      </c>
    </row>
    <row r="360" spans="1:22" x14ac:dyDescent="0.3">
      <c r="A360" t="s">
        <v>425</v>
      </c>
      <c r="B360" t="s">
        <v>426</v>
      </c>
      <c r="C360" t="s">
        <v>433</v>
      </c>
      <c r="D360" t="s">
        <v>77</v>
      </c>
      <c r="E360">
        <v>7.11</v>
      </c>
      <c r="F360">
        <v>296300</v>
      </c>
      <c r="G360">
        <f t="shared" si="23"/>
        <v>2.7389769254134326E-11</v>
      </c>
      <c r="H360" s="50">
        <f t="shared" si="26"/>
        <v>475.99163581930856</v>
      </c>
      <c r="I360">
        <f t="shared" si="25"/>
        <v>1.1733570964789921E-7</v>
      </c>
      <c r="J360">
        <v>141</v>
      </c>
      <c r="K360">
        <v>25</v>
      </c>
      <c r="L360">
        <v>324</v>
      </c>
      <c r="M360">
        <v>-29.93</v>
      </c>
      <c r="N360">
        <v>-71.25</v>
      </c>
      <c r="O360" s="7">
        <v>12.967000000000001</v>
      </c>
      <c r="P360">
        <v>43666</v>
      </c>
      <c r="Q360">
        <v>7</v>
      </c>
      <c r="R360" s="9">
        <v>9.2188999999999997</v>
      </c>
      <c r="S360" s="9">
        <v>7.7858000000000001</v>
      </c>
      <c r="T360" s="9">
        <v>6.9398999999999997</v>
      </c>
      <c r="U360" s="9">
        <v>7.8864999999999998</v>
      </c>
      <c r="V360" s="9">
        <v>9.4436</v>
      </c>
    </row>
    <row r="361" spans="1:22" x14ac:dyDescent="0.3">
      <c r="A361" t="s">
        <v>425</v>
      </c>
      <c r="B361" t="s">
        <v>426</v>
      </c>
      <c r="C361" t="s">
        <v>434</v>
      </c>
      <c r="D361" t="s">
        <v>77</v>
      </c>
      <c r="E361">
        <v>8.93</v>
      </c>
      <c r="F361">
        <v>214600</v>
      </c>
      <c r="G361">
        <f t="shared" si="23"/>
        <v>4.7497654659832236E-11</v>
      </c>
      <c r="H361" s="50">
        <f t="shared" si="26"/>
        <v>344.74453272637066</v>
      </c>
      <c r="I361">
        <f t="shared" si="25"/>
        <v>1.4737101085172145E-7</v>
      </c>
      <c r="J361">
        <v>29.3</v>
      </c>
      <c r="K361">
        <v>39.700000000000003</v>
      </c>
      <c r="L361">
        <v>554</v>
      </c>
      <c r="M361">
        <v>-20.239999999999998</v>
      </c>
      <c r="N361">
        <v>-70.13</v>
      </c>
      <c r="O361" s="7">
        <v>13.977</v>
      </c>
      <c r="P361">
        <v>13592</v>
      </c>
      <c r="Q361">
        <v>3</v>
      </c>
      <c r="R361" s="9">
        <v>10.507</v>
      </c>
      <c r="S361" s="9">
        <v>1.0750999999999999</v>
      </c>
      <c r="T361" s="9">
        <v>0</v>
      </c>
      <c r="U361" s="9">
        <v>7.6694000000000004</v>
      </c>
      <c r="V361" s="9">
        <v>15.339</v>
      </c>
    </row>
    <row r="362" spans="1:22" x14ac:dyDescent="0.3">
      <c r="A362" t="s">
        <v>425</v>
      </c>
      <c r="B362" t="s">
        <v>426</v>
      </c>
      <c r="C362" t="s">
        <v>435</v>
      </c>
      <c r="D362" t="s">
        <v>77</v>
      </c>
      <c r="E362">
        <v>10.700000000000001</v>
      </c>
      <c r="F362">
        <v>112900</v>
      </c>
      <c r="G362">
        <f t="shared" si="23"/>
        <v>1.0817832683790966E-10</v>
      </c>
      <c r="H362" s="50">
        <f t="shared" si="26"/>
        <v>181.36839582855194</v>
      </c>
      <c r="I362">
        <f t="shared" si="25"/>
        <v>1.7658116641807617E-7</v>
      </c>
      <c r="J362">
        <v>21.3</v>
      </c>
      <c r="K362">
        <v>24.5</v>
      </c>
      <c r="L362">
        <v>248</v>
      </c>
      <c r="M362">
        <v>-37.47</v>
      </c>
      <c r="N362">
        <v>-72.349999999999994</v>
      </c>
      <c r="O362" s="7">
        <v>10.141999999999999</v>
      </c>
      <c r="P362">
        <v>11565</v>
      </c>
      <c r="Q362">
        <v>1</v>
      </c>
      <c r="R362" s="9">
        <v>4.5199999999999996</v>
      </c>
      <c r="S362" s="9">
        <v>4.5199999999999996</v>
      </c>
      <c r="T362" s="9">
        <v>4.5199999999999996</v>
      </c>
      <c r="U362" s="9">
        <v>4.5199999999999996</v>
      </c>
      <c r="V362" s="9">
        <v>4.5199999999999996</v>
      </c>
    </row>
    <row r="363" spans="1:22" x14ac:dyDescent="0.3">
      <c r="A363" t="s">
        <v>425</v>
      </c>
      <c r="B363" t="s">
        <v>426</v>
      </c>
      <c r="C363" t="s">
        <v>436</v>
      </c>
      <c r="D363" t="s">
        <v>77</v>
      </c>
      <c r="E363">
        <v>8.51</v>
      </c>
      <c r="F363">
        <v>128400</v>
      </c>
      <c r="G363">
        <f t="shared" si="23"/>
        <v>7.5651050077881617E-11</v>
      </c>
      <c r="H363" s="50">
        <f t="shared" si="26"/>
        <v>206.26839702733454</v>
      </c>
      <c r="I363">
        <f t="shared" si="25"/>
        <v>1.404397874969933E-7</v>
      </c>
      <c r="J363">
        <v>29.700000000000003</v>
      </c>
      <c r="K363">
        <v>23.6</v>
      </c>
      <c r="L363">
        <v>306</v>
      </c>
      <c r="M363">
        <v>-40.58</v>
      </c>
      <c r="N363">
        <v>-73.150000000000006</v>
      </c>
      <c r="O363" s="7">
        <v>12.976000000000001</v>
      </c>
      <c r="P363">
        <v>31836</v>
      </c>
      <c r="Q363">
        <v>3</v>
      </c>
      <c r="R363" s="9">
        <v>3.6911999999999998</v>
      </c>
      <c r="S363" s="9">
        <v>3.7755000000000001</v>
      </c>
      <c r="T363" s="9">
        <v>3.5228999999999999</v>
      </c>
      <c r="U363" s="9">
        <v>3.6905999999999999</v>
      </c>
      <c r="V363" s="9">
        <v>10.928000000000001</v>
      </c>
    </row>
    <row r="364" spans="1:22" x14ac:dyDescent="0.3">
      <c r="A364" t="s">
        <v>425</v>
      </c>
      <c r="B364" t="s">
        <v>426</v>
      </c>
      <c r="C364" t="s">
        <v>437</v>
      </c>
      <c r="D364" t="s">
        <v>77</v>
      </c>
      <c r="E364">
        <v>9.11</v>
      </c>
      <c r="F364">
        <v>153100</v>
      </c>
      <c r="G364">
        <f t="shared" si="23"/>
        <v>6.7919364010450682E-11</v>
      </c>
      <c r="H364" s="50">
        <f t="shared" si="26"/>
        <v>245.94775377636228</v>
      </c>
      <c r="I364">
        <f t="shared" si="25"/>
        <v>1.5034153514660501E-7</v>
      </c>
      <c r="J364">
        <v>26.200000000000003</v>
      </c>
      <c r="K364">
        <v>29.900000000000002</v>
      </c>
      <c r="L364">
        <v>408</v>
      </c>
      <c r="M364">
        <v>-41.47</v>
      </c>
      <c r="N364">
        <v>-72.959999999999994</v>
      </c>
      <c r="O364" s="7">
        <v>13.646000000000001</v>
      </c>
      <c r="P364">
        <v>18974</v>
      </c>
      <c r="Q364">
        <v>2</v>
      </c>
      <c r="R364" s="9">
        <v>4.3552</v>
      </c>
      <c r="S364" s="9">
        <v>4.3552</v>
      </c>
      <c r="T364" s="9">
        <v>4.3552</v>
      </c>
      <c r="U364" s="9">
        <v>4.3552</v>
      </c>
      <c r="V364" s="9">
        <v>4.3552</v>
      </c>
    </row>
    <row r="365" spans="1:22" x14ac:dyDescent="0.3">
      <c r="A365" t="s">
        <v>425</v>
      </c>
      <c r="B365" t="s">
        <v>426</v>
      </c>
      <c r="C365" t="s">
        <v>438</v>
      </c>
      <c r="D365" t="s">
        <v>77</v>
      </c>
      <c r="E365">
        <v>1.73</v>
      </c>
      <c r="F365">
        <v>114600</v>
      </c>
      <c r="G365">
        <f t="shared" si="23"/>
        <v>1.7231056631762651E-11</v>
      </c>
      <c r="H365" s="50">
        <f t="shared" si="26"/>
        <v>184.09936370196681</v>
      </c>
      <c r="I365">
        <f t="shared" si="25"/>
        <v>2.8550039056380531E-8</v>
      </c>
      <c r="J365">
        <v>21.700000000000003</v>
      </c>
      <c r="K365">
        <v>24.6</v>
      </c>
      <c r="L365">
        <v>2220</v>
      </c>
      <c r="M365">
        <v>-53.14</v>
      </c>
      <c r="N365">
        <v>-70.930000000000007</v>
      </c>
      <c r="O365" s="7">
        <v>90.15</v>
      </c>
      <c r="P365">
        <v>323.7</v>
      </c>
      <c r="Q365">
        <v>4</v>
      </c>
      <c r="R365" s="9">
        <v>9.9573999999999998</v>
      </c>
      <c r="S365" s="9">
        <v>8.6738999999999997</v>
      </c>
      <c r="T365" s="9">
        <v>8.7716999999999992</v>
      </c>
      <c r="U365" s="9">
        <v>8.9788999999999994</v>
      </c>
      <c r="V365" s="9">
        <v>9.9575999999999993</v>
      </c>
    </row>
    <row r="366" spans="1:22" x14ac:dyDescent="0.3">
      <c r="A366" t="s">
        <v>425</v>
      </c>
      <c r="B366" t="s">
        <v>426</v>
      </c>
      <c r="C366" t="s">
        <v>439</v>
      </c>
      <c r="D366" t="s">
        <v>77</v>
      </c>
      <c r="E366">
        <v>4.37</v>
      </c>
      <c r="F366">
        <v>236400</v>
      </c>
      <c r="G366">
        <f t="shared" si="23"/>
        <v>2.1100093950930628E-11</v>
      </c>
      <c r="H366" s="50">
        <f t="shared" si="26"/>
        <v>379.76517957369066</v>
      </c>
      <c r="I366">
        <f t="shared" si="25"/>
        <v>7.2117728714672221E-8</v>
      </c>
      <c r="J366">
        <v>144</v>
      </c>
      <c r="K366">
        <v>19.700000000000003</v>
      </c>
      <c r="L366">
        <v>516</v>
      </c>
      <c r="M366">
        <v>-34.17</v>
      </c>
      <c r="N366">
        <v>-70.75</v>
      </c>
      <c r="O366" s="7">
        <v>26.234000000000002</v>
      </c>
      <c r="P366">
        <v>27325</v>
      </c>
      <c r="Q366">
        <v>8</v>
      </c>
      <c r="R366" s="9">
        <v>8.7236999999999991</v>
      </c>
      <c r="S366" s="9">
        <v>8.7749000000000006</v>
      </c>
      <c r="T366" s="9">
        <v>8.4602000000000004</v>
      </c>
      <c r="U366" s="9">
        <v>8.7199000000000009</v>
      </c>
      <c r="V366" s="9">
        <v>9.2888999999999999</v>
      </c>
    </row>
    <row r="367" spans="1:22" x14ac:dyDescent="0.3">
      <c r="A367" t="s">
        <v>425</v>
      </c>
      <c r="B367" t="s">
        <v>426</v>
      </c>
      <c r="C367" t="s">
        <v>440</v>
      </c>
      <c r="D367" t="s">
        <v>77</v>
      </c>
      <c r="E367">
        <v>39.200000000000003</v>
      </c>
      <c r="F367">
        <v>5266000</v>
      </c>
      <c r="G367">
        <f t="shared" si="23"/>
        <v>8.4968047094568928E-12</v>
      </c>
      <c r="H367" s="50">
        <f t="shared" si="26"/>
        <v>8459.5746008251062</v>
      </c>
      <c r="I367">
        <f t="shared" si="25"/>
        <v>6.4691417977463406E-7</v>
      </c>
      <c r="J367">
        <v>615</v>
      </c>
      <c r="K367">
        <v>212</v>
      </c>
      <c r="L367">
        <v>509</v>
      </c>
      <c r="M367">
        <v>-33.49</v>
      </c>
      <c r="N367">
        <v>-70.67</v>
      </c>
      <c r="O367" s="7">
        <v>2.3967000000000001</v>
      </c>
      <c r="P367" s="8">
        <v>3194700</v>
      </c>
      <c r="Q367">
        <v>20</v>
      </c>
      <c r="R367" s="9">
        <v>11.83</v>
      </c>
      <c r="S367" s="9">
        <v>11.746</v>
      </c>
      <c r="T367" s="9">
        <v>8.7716999999999992</v>
      </c>
      <c r="U367" s="9">
        <v>11.512</v>
      </c>
      <c r="V367" s="9">
        <v>12.999000000000001</v>
      </c>
    </row>
    <row r="368" spans="1:22" x14ac:dyDescent="0.3">
      <c r="A368" t="s">
        <v>425</v>
      </c>
      <c r="B368" t="s">
        <v>426</v>
      </c>
      <c r="C368" t="s">
        <v>441</v>
      </c>
      <c r="D368" t="s">
        <v>77</v>
      </c>
      <c r="E368">
        <v>9.85</v>
      </c>
      <c r="F368">
        <v>191200</v>
      </c>
      <c r="G368">
        <f t="shared" si="23"/>
        <v>5.8802902981171529E-11</v>
      </c>
      <c r="H368" s="50">
        <f t="shared" si="26"/>
        <v>307.15356317466012</v>
      </c>
      <c r="I368">
        <f t="shared" si="25"/>
        <v>1.6255369058112612E-7</v>
      </c>
      <c r="J368">
        <v>68</v>
      </c>
      <c r="K368">
        <v>23.200000000000003</v>
      </c>
      <c r="L368">
        <v>270</v>
      </c>
      <c r="M368">
        <v>-35.43</v>
      </c>
      <c r="N368">
        <v>-71.650000000000006</v>
      </c>
      <c r="O368" s="7">
        <v>11.66</v>
      </c>
      <c r="P368">
        <v>41511</v>
      </c>
      <c r="Q368">
        <v>4</v>
      </c>
      <c r="R368" s="9">
        <v>10.869</v>
      </c>
      <c r="S368" s="9">
        <v>10.68</v>
      </c>
      <c r="T368" s="9">
        <v>9.1857000000000006</v>
      </c>
      <c r="U368" s="9">
        <v>10.16</v>
      </c>
      <c r="V368" s="9">
        <v>11.284000000000001</v>
      </c>
    </row>
    <row r="369" spans="1:22" x14ac:dyDescent="0.3">
      <c r="A369" t="s">
        <v>425</v>
      </c>
      <c r="B369" t="s">
        <v>426</v>
      </c>
      <c r="C369" t="s">
        <v>442</v>
      </c>
      <c r="D369" t="s">
        <v>77</v>
      </c>
      <c r="E369">
        <v>13.100000000000001</v>
      </c>
      <c r="F369">
        <v>260900</v>
      </c>
      <c r="G369">
        <f t="shared" si="23"/>
        <v>5.7312274051360673E-11</v>
      </c>
      <c r="H369" s="50">
        <f t="shared" si="26"/>
        <v>419.12324598466961</v>
      </c>
      <c r="I369">
        <f t="shared" si="25"/>
        <v>2.1618815701652312E-7</v>
      </c>
      <c r="J369">
        <v>31.8</v>
      </c>
      <c r="K369">
        <v>46.2</v>
      </c>
      <c r="L369">
        <v>388</v>
      </c>
      <c r="M369">
        <v>-38.74</v>
      </c>
      <c r="N369">
        <v>-72.599999999999994</v>
      </c>
      <c r="O369" s="7">
        <v>8.3887</v>
      </c>
      <c r="P369">
        <v>28521</v>
      </c>
      <c r="Q369">
        <v>2</v>
      </c>
      <c r="R369" s="9">
        <v>7.1055000000000001</v>
      </c>
      <c r="S369" s="9">
        <v>7.2626999999999997</v>
      </c>
      <c r="T369" s="9">
        <v>6.8341000000000003</v>
      </c>
      <c r="U369" s="9">
        <v>7.2031000000000001</v>
      </c>
      <c r="V369" s="9">
        <v>7.5720999999999998</v>
      </c>
    </row>
    <row r="370" spans="1:22" x14ac:dyDescent="0.3">
      <c r="A370" t="s">
        <v>425</v>
      </c>
      <c r="B370" t="s">
        <v>426</v>
      </c>
      <c r="C370" t="s">
        <v>443</v>
      </c>
      <c r="D370" t="s">
        <v>77</v>
      </c>
      <c r="E370">
        <v>7.2</v>
      </c>
      <c r="F370">
        <v>124600</v>
      </c>
      <c r="G370">
        <f t="shared" si="23"/>
        <v>6.5957605136436596E-11</v>
      </c>
      <c r="H370" s="50">
        <f t="shared" si="26"/>
        <v>200.16388060440718</v>
      </c>
      <c r="I370">
        <f t="shared" si="25"/>
        <v>1.1882097179534096E-7</v>
      </c>
      <c r="J370">
        <v>35.1</v>
      </c>
      <c r="K370">
        <v>21</v>
      </c>
      <c r="L370">
        <v>323</v>
      </c>
      <c r="M370">
        <v>-39.82</v>
      </c>
      <c r="N370">
        <v>-73.23</v>
      </c>
      <c r="O370" s="7">
        <v>15.337</v>
      </c>
      <c r="P370">
        <v>5127.2</v>
      </c>
      <c r="Q370">
        <v>4</v>
      </c>
      <c r="R370" s="9">
        <v>3.9115000000000002</v>
      </c>
      <c r="S370" s="9">
        <v>3.8881999999999999</v>
      </c>
      <c r="T370" s="9">
        <v>3.3546</v>
      </c>
      <c r="U370" s="9">
        <v>3.9409000000000001</v>
      </c>
      <c r="V370" s="9">
        <v>4.3002000000000002</v>
      </c>
    </row>
    <row r="371" spans="1:22" x14ac:dyDescent="0.3">
      <c r="A371" t="s">
        <v>425</v>
      </c>
      <c r="B371" t="s">
        <v>426</v>
      </c>
      <c r="C371" t="s">
        <v>444</v>
      </c>
      <c r="D371" t="s">
        <v>77</v>
      </c>
      <c r="E371">
        <v>18.600000000000001</v>
      </c>
      <c r="F371">
        <v>803700</v>
      </c>
      <c r="G371">
        <f t="shared" si="23"/>
        <v>2.641614259051885E-11</v>
      </c>
      <c r="H371" s="50">
        <f t="shared" si="26"/>
        <v>1291.1052234491337</v>
      </c>
      <c r="I371">
        <f t="shared" si="25"/>
        <v>3.0695417713796413E-7</v>
      </c>
      <c r="J371">
        <v>178</v>
      </c>
      <c r="K371">
        <v>60.2</v>
      </c>
      <c r="L371">
        <v>308</v>
      </c>
      <c r="M371">
        <v>-33.020000000000003</v>
      </c>
      <c r="N371">
        <v>-71.510000000000005</v>
      </c>
      <c r="O371" s="7">
        <v>5.1101999999999999</v>
      </c>
      <c r="P371" s="8">
        <v>264090</v>
      </c>
      <c r="Q371">
        <v>6</v>
      </c>
      <c r="R371" s="9">
        <v>7.5652999999999997</v>
      </c>
      <c r="S371" s="9">
        <v>4.9695999999999998</v>
      </c>
      <c r="T371" s="9">
        <v>5.7138999999999998</v>
      </c>
      <c r="U371" s="9">
        <v>7.1757</v>
      </c>
      <c r="V371" s="9">
        <v>7.8864999999999998</v>
      </c>
    </row>
    <row r="372" spans="1:22" x14ac:dyDescent="0.3">
      <c r="A372" t="s">
        <v>445</v>
      </c>
      <c r="B372" t="s">
        <v>446</v>
      </c>
      <c r="C372" t="s">
        <v>447</v>
      </c>
      <c r="D372" t="s">
        <v>448</v>
      </c>
      <c r="E372">
        <v>26.3</v>
      </c>
      <c r="F372">
        <v>502500</v>
      </c>
      <c r="G372">
        <f t="shared" si="23"/>
        <v>5.9740672437810948E-11</v>
      </c>
      <c r="H372" s="50">
        <f t="shared" ref="H372:H435" si="27">F372*CVD_CHN</f>
        <v>1533.75497458307</v>
      </c>
      <c r="I372">
        <f t="shared" si="25"/>
        <v>8.2464798182787221E-7</v>
      </c>
      <c r="J372">
        <v>41.6</v>
      </c>
      <c r="K372">
        <v>78</v>
      </c>
      <c r="L372">
        <v>285</v>
      </c>
      <c r="M372">
        <v>41.18</v>
      </c>
      <c r="N372">
        <v>80.27</v>
      </c>
      <c r="O372" s="7">
        <v>3.6497999999999999</v>
      </c>
      <c r="P372">
        <v>14090</v>
      </c>
      <c r="Q372">
        <v>4</v>
      </c>
      <c r="R372" s="9">
        <v>96.994</v>
      </c>
      <c r="S372" s="9">
        <v>97.075999999999993</v>
      </c>
      <c r="T372" s="9">
        <v>95.305999999999997</v>
      </c>
      <c r="U372" s="9">
        <v>97.528000000000006</v>
      </c>
      <c r="V372" s="9">
        <v>100.34</v>
      </c>
    </row>
    <row r="373" spans="1:22" x14ac:dyDescent="0.3">
      <c r="A373" t="s">
        <v>445</v>
      </c>
      <c r="B373" t="s">
        <v>446</v>
      </c>
      <c r="C373" t="s">
        <v>449</v>
      </c>
      <c r="D373" t="s">
        <v>448</v>
      </c>
      <c r="E373">
        <v>18.900000000000002</v>
      </c>
      <c r="F373">
        <v>251600</v>
      </c>
      <c r="G373">
        <f t="shared" si="23"/>
        <v>8.5743575914149447E-11</v>
      </c>
      <c r="H373" s="50">
        <f t="shared" si="27"/>
        <v>767.94577433850827</v>
      </c>
      <c r="I373">
        <f t="shared" si="25"/>
        <v>5.926177511994975E-7</v>
      </c>
      <c r="J373">
        <v>17.400000000000002</v>
      </c>
      <c r="K373">
        <v>60.300000000000004</v>
      </c>
      <c r="L373">
        <v>443</v>
      </c>
      <c r="M373">
        <v>47.8</v>
      </c>
      <c r="N373">
        <v>124.47</v>
      </c>
      <c r="O373" s="7">
        <v>7.3544</v>
      </c>
      <c r="P373">
        <v>11823</v>
      </c>
      <c r="Q373">
        <v>2</v>
      </c>
      <c r="R373" s="9">
        <v>14.039</v>
      </c>
      <c r="S373" s="9">
        <v>14.044</v>
      </c>
      <c r="T373" s="9">
        <v>13.949</v>
      </c>
      <c r="U373" s="9">
        <v>14.048</v>
      </c>
      <c r="V373" s="9">
        <v>14.148</v>
      </c>
    </row>
    <row r="374" spans="1:22" x14ac:dyDescent="0.3">
      <c r="A374" t="s">
        <v>445</v>
      </c>
      <c r="B374" t="s">
        <v>446</v>
      </c>
      <c r="C374" t="s">
        <v>450</v>
      </c>
      <c r="D374" t="s">
        <v>448</v>
      </c>
      <c r="E374">
        <v>6.8500000000000005</v>
      </c>
      <c r="F374">
        <v>101100</v>
      </c>
      <c r="G374">
        <f t="shared" si="23"/>
        <v>7.7337448565776457E-11</v>
      </c>
      <c r="H374" s="50">
        <f t="shared" si="27"/>
        <v>308.58234413999674</v>
      </c>
      <c r="I374">
        <f t="shared" si="25"/>
        <v>2.1478474051410351E-7</v>
      </c>
      <c r="J374">
        <v>17</v>
      </c>
      <c r="K374">
        <v>24.5</v>
      </c>
      <c r="L374">
        <v>427</v>
      </c>
      <c r="M374">
        <v>38.840000000000003</v>
      </c>
      <c r="N374">
        <v>105.69</v>
      </c>
      <c r="O374" s="7">
        <v>17.398</v>
      </c>
      <c r="P374">
        <v>399</v>
      </c>
      <c r="Q374">
        <v>2</v>
      </c>
      <c r="R374" s="9">
        <v>33.692999999999998</v>
      </c>
      <c r="S374" s="9">
        <v>33.375999999999998</v>
      </c>
      <c r="T374" s="9">
        <v>31.722999999999999</v>
      </c>
      <c r="U374" s="9">
        <v>32.997999999999998</v>
      </c>
      <c r="V374" s="9">
        <v>34.273000000000003</v>
      </c>
    </row>
    <row r="375" spans="1:22" x14ac:dyDescent="0.3">
      <c r="A375" t="s">
        <v>445</v>
      </c>
      <c r="B375" t="s">
        <v>446</v>
      </c>
      <c r="C375" t="s">
        <v>451</v>
      </c>
      <c r="D375" t="s">
        <v>448</v>
      </c>
      <c r="E375">
        <v>27.700000000000003</v>
      </c>
      <c r="F375">
        <v>515900</v>
      </c>
      <c r="G375">
        <f t="shared" si="23"/>
        <v>6.1286478193448347E-11</v>
      </c>
      <c r="H375" s="50">
        <f t="shared" si="27"/>
        <v>1574.6551072386185</v>
      </c>
      <c r="I375">
        <f t="shared" si="25"/>
        <v>8.6854559302783491E-7</v>
      </c>
      <c r="J375">
        <v>29.6</v>
      </c>
      <c r="K375">
        <v>94.9</v>
      </c>
      <c r="L375">
        <v>469</v>
      </c>
      <c r="M375">
        <v>46.42</v>
      </c>
      <c r="N375">
        <v>125.32</v>
      </c>
      <c r="O375" s="7">
        <v>4.9431000000000003</v>
      </c>
      <c r="P375">
        <v>43661</v>
      </c>
      <c r="Q375">
        <v>4</v>
      </c>
      <c r="R375" s="9">
        <v>20.582000000000001</v>
      </c>
      <c r="S375" s="9">
        <v>20.646999999999998</v>
      </c>
      <c r="T375" s="9">
        <v>18.916</v>
      </c>
      <c r="U375" s="9">
        <v>19.981000000000002</v>
      </c>
      <c r="V375" s="9">
        <v>22.722999999999999</v>
      </c>
    </row>
    <row r="376" spans="1:22" x14ac:dyDescent="0.3">
      <c r="A376" t="s">
        <v>445</v>
      </c>
      <c r="B376" t="s">
        <v>446</v>
      </c>
      <c r="C376" t="s">
        <v>452</v>
      </c>
      <c r="D376" t="s">
        <v>448</v>
      </c>
      <c r="E376">
        <v>7.9300000000000006</v>
      </c>
      <c r="F376">
        <v>122000</v>
      </c>
      <c r="G376">
        <f t="shared" si="23"/>
        <v>7.4193145000000004E-11</v>
      </c>
      <c r="H376" s="50">
        <f t="shared" si="27"/>
        <v>372.37434208782992</v>
      </c>
      <c r="I376">
        <f t="shared" si="25"/>
        <v>2.4864861201121772E-7</v>
      </c>
      <c r="J376">
        <v>22.6</v>
      </c>
      <c r="K376">
        <v>25.700000000000003</v>
      </c>
      <c r="L376">
        <v>377</v>
      </c>
      <c r="M376">
        <v>38.42</v>
      </c>
      <c r="N376">
        <v>115.34</v>
      </c>
      <c r="O376" s="7">
        <v>14.677</v>
      </c>
      <c r="P376" s="8">
        <v>154430</v>
      </c>
      <c r="Q376">
        <v>2</v>
      </c>
      <c r="R376" s="9">
        <v>92.459000000000003</v>
      </c>
      <c r="S376" s="9">
        <v>92.43</v>
      </c>
      <c r="T376" s="9">
        <v>92.209000000000003</v>
      </c>
      <c r="U376" s="9">
        <v>92.337000000000003</v>
      </c>
      <c r="V376" s="9">
        <v>92.463999999999999</v>
      </c>
    </row>
    <row r="377" spans="1:22" x14ac:dyDescent="0.3">
      <c r="A377" t="s">
        <v>445</v>
      </c>
      <c r="B377" t="s">
        <v>446</v>
      </c>
      <c r="C377" t="s">
        <v>453</v>
      </c>
      <c r="D377" t="s">
        <v>448</v>
      </c>
      <c r="E377">
        <v>9.52</v>
      </c>
      <c r="F377">
        <v>138200</v>
      </c>
      <c r="G377">
        <f t="shared" si="23"/>
        <v>7.8628380318379168E-11</v>
      </c>
      <c r="H377" s="50">
        <f t="shared" si="27"/>
        <v>421.8207711191647</v>
      </c>
      <c r="I377">
        <f t="shared" si="25"/>
        <v>2.9850375615974687E-7</v>
      </c>
      <c r="J377">
        <v>21.6</v>
      </c>
      <c r="K377">
        <v>29.700000000000003</v>
      </c>
      <c r="L377">
        <v>413</v>
      </c>
      <c r="M377">
        <v>30.64</v>
      </c>
      <c r="N377">
        <v>119.68</v>
      </c>
      <c r="O377" s="7">
        <v>13.878</v>
      </c>
      <c r="P377">
        <v>81236</v>
      </c>
      <c r="Q377">
        <v>3</v>
      </c>
      <c r="R377" s="9">
        <v>46.442999999999998</v>
      </c>
      <c r="S377" s="9">
        <v>46.454999999999998</v>
      </c>
      <c r="T377" s="9">
        <v>44.186</v>
      </c>
      <c r="U377" s="9">
        <v>46.442</v>
      </c>
      <c r="V377" s="9">
        <v>46.712000000000003</v>
      </c>
    </row>
    <row r="378" spans="1:22" x14ac:dyDescent="0.3">
      <c r="A378" t="s">
        <v>445</v>
      </c>
      <c r="B378" t="s">
        <v>446</v>
      </c>
      <c r="C378" t="s">
        <v>454</v>
      </c>
      <c r="D378" t="s">
        <v>448</v>
      </c>
      <c r="E378">
        <v>15.5</v>
      </c>
      <c r="F378">
        <v>142200</v>
      </c>
      <c r="G378">
        <f t="shared" si="23"/>
        <v>1.2441780239099859E-10</v>
      </c>
      <c r="H378" s="50">
        <f t="shared" si="27"/>
        <v>434.02976594171651</v>
      </c>
      <c r="I378">
        <f t="shared" si="25"/>
        <v>4.8600926685673066E-7</v>
      </c>
      <c r="J378">
        <v>14.200000000000001</v>
      </c>
      <c r="K378">
        <v>37.800000000000004</v>
      </c>
      <c r="L378">
        <v>279</v>
      </c>
      <c r="M378">
        <v>32.71</v>
      </c>
      <c r="N378">
        <v>109.02</v>
      </c>
      <c r="O378" s="7">
        <v>7.3996000000000004</v>
      </c>
      <c r="P378">
        <v>66845</v>
      </c>
      <c r="Q378">
        <v>3</v>
      </c>
      <c r="R378" s="9">
        <v>55.203000000000003</v>
      </c>
      <c r="S378" s="9">
        <v>54.523000000000003</v>
      </c>
      <c r="T378" s="9">
        <v>51.595999999999997</v>
      </c>
      <c r="U378" s="9">
        <v>53.734000000000002</v>
      </c>
      <c r="V378" s="9">
        <v>56.131</v>
      </c>
    </row>
    <row r="379" spans="1:22" x14ac:dyDescent="0.3">
      <c r="A379" t="s">
        <v>445</v>
      </c>
      <c r="B379" t="s">
        <v>446</v>
      </c>
      <c r="C379" t="s">
        <v>455</v>
      </c>
      <c r="D379" t="s">
        <v>448</v>
      </c>
      <c r="E379">
        <v>53.7</v>
      </c>
      <c r="F379">
        <v>557700</v>
      </c>
      <c r="G379">
        <f t="shared" si="23"/>
        <v>1.0990667401828939E-10</v>
      </c>
      <c r="H379" s="50">
        <f t="shared" si="27"/>
        <v>1702.2391031342847</v>
      </c>
      <c r="I379">
        <f t="shared" si="25"/>
        <v>1.6837869438842861E-6</v>
      </c>
      <c r="J379">
        <v>11.9</v>
      </c>
      <c r="K379">
        <v>161</v>
      </c>
      <c r="L379">
        <v>371</v>
      </c>
      <c r="M379">
        <v>31.27</v>
      </c>
      <c r="N379">
        <v>113.69</v>
      </c>
      <c r="O379" s="7">
        <v>2.2961</v>
      </c>
      <c r="P379" s="8">
        <v>151570</v>
      </c>
      <c r="Q379">
        <v>2</v>
      </c>
      <c r="R379" s="9">
        <v>69.867999999999995</v>
      </c>
      <c r="S379" s="9">
        <v>69.858999999999995</v>
      </c>
      <c r="T379" s="9">
        <v>68.3</v>
      </c>
      <c r="U379" s="9">
        <v>69.084000000000003</v>
      </c>
      <c r="V379" s="9">
        <v>69.867999999999995</v>
      </c>
    </row>
    <row r="380" spans="1:22" x14ac:dyDescent="0.3">
      <c r="A380" t="s">
        <v>445</v>
      </c>
      <c r="B380" t="s">
        <v>446</v>
      </c>
      <c r="C380" t="s">
        <v>456</v>
      </c>
      <c r="D380" t="s">
        <v>448</v>
      </c>
      <c r="E380">
        <v>27.8</v>
      </c>
      <c r="F380">
        <v>566100</v>
      </c>
      <c r="G380">
        <f t="shared" si="23"/>
        <v>5.6053413531178239E-11</v>
      </c>
      <c r="H380" s="50">
        <f t="shared" si="27"/>
        <v>1727.8779922616436</v>
      </c>
      <c r="I380">
        <f t="shared" si="25"/>
        <v>8.7168113668497514E-7</v>
      </c>
      <c r="J380">
        <v>38.6</v>
      </c>
      <c r="K380">
        <v>91.100000000000009</v>
      </c>
      <c r="L380">
        <v>418</v>
      </c>
      <c r="M380">
        <v>30.54</v>
      </c>
      <c r="N380">
        <v>117.05</v>
      </c>
      <c r="O380" s="7">
        <v>4.5891000000000002</v>
      </c>
      <c r="P380" s="8">
        <v>111300</v>
      </c>
      <c r="Q380">
        <v>2</v>
      </c>
      <c r="R380" s="9">
        <v>64.5</v>
      </c>
      <c r="S380" s="9">
        <v>64.510000000000005</v>
      </c>
      <c r="T380" s="9">
        <v>64.5</v>
      </c>
      <c r="U380" s="9">
        <v>64.828000000000003</v>
      </c>
      <c r="V380" s="9">
        <v>65.156000000000006</v>
      </c>
    </row>
    <row r="381" spans="1:22" x14ac:dyDescent="0.3">
      <c r="A381" t="s">
        <v>445</v>
      </c>
      <c r="B381" t="s">
        <v>446</v>
      </c>
      <c r="C381" t="s">
        <v>457</v>
      </c>
      <c r="D381" t="s">
        <v>448</v>
      </c>
      <c r="E381">
        <v>7.1400000000000006</v>
      </c>
      <c r="F381">
        <v>108400</v>
      </c>
      <c r="G381">
        <f t="shared" si="23"/>
        <v>7.5182948523985238E-11</v>
      </c>
      <c r="H381" s="50">
        <f t="shared" si="27"/>
        <v>330.8637596911538</v>
      </c>
      <c r="I381">
        <f t="shared" si="25"/>
        <v>2.2387781711981012E-7</v>
      </c>
      <c r="J381">
        <v>19.600000000000001</v>
      </c>
      <c r="K381">
        <v>24.5</v>
      </c>
      <c r="L381">
        <v>439</v>
      </c>
      <c r="M381">
        <v>36.44</v>
      </c>
      <c r="N381">
        <v>119.21</v>
      </c>
      <c r="O381" s="7">
        <v>17.945</v>
      </c>
      <c r="P381" s="8">
        <v>106130</v>
      </c>
      <c r="Q381">
        <v>2</v>
      </c>
      <c r="R381" s="9">
        <v>71.103999999999999</v>
      </c>
      <c r="S381" s="9">
        <v>70.951999999999998</v>
      </c>
      <c r="T381" s="9">
        <v>70.215999999999994</v>
      </c>
      <c r="U381" s="9">
        <v>70.736999999999995</v>
      </c>
      <c r="V381" s="9">
        <v>71.257999999999996</v>
      </c>
    </row>
    <row r="382" spans="1:22" x14ac:dyDescent="0.3">
      <c r="A382" t="s">
        <v>445</v>
      </c>
      <c r="B382" t="s">
        <v>446</v>
      </c>
      <c r="C382" t="s">
        <v>458</v>
      </c>
      <c r="D382" t="s">
        <v>448</v>
      </c>
      <c r="E382">
        <v>41</v>
      </c>
      <c r="F382">
        <v>2151000</v>
      </c>
      <c r="G382">
        <f t="shared" si="23"/>
        <v>2.1756742445374241E-11</v>
      </c>
      <c r="H382" s="50">
        <f t="shared" si="27"/>
        <v>6565.3869658272306</v>
      </c>
      <c r="I382">
        <f t="shared" si="25"/>
        <v>1.2855728994274809E-6</v>
      </c>
      <c r="J382">
        <v>195</v>
      </c>
      <c r="K382">
        <v>154</v>
      </c>
      <c r="L382">
        <v>446</v>
      </c>
      <c r="M382">
        <v>41.15</v>
      </c>
      <c r="N382">
        <v>123.01</v>
      </c>
      <c r="O382" s="7">
        <v>2.8955000000000002</v>
      </c>
      <c r="P382" s="8">
        <v>1720100</v>
      </c>
      <c r="Q382">
        <v>9</v>
      </c>
      <c r="R382" s="9">
        <v>46.533999999999999</v>
      </c>
      <c r="S382" s="9">
        <v>46.578000000000003</v>
      </c>
      <c r="T382" s="9">
        <v>42.283000000000001</v>
      </c>
      <c r="U382" s="9">
        <v>46.350999999999999</v>
      </c>
      <c r="V382" s="9">
        <v>53.334000000000003</v>
      </c>
    </row>
    <row r="383" spans="1:22" x14ac:dyDescent="0.3">
      <c r="A383" t="s">
        <v>445</v>
      </c>
      <c r="B383" t="s">
        <v>446</v>
      </c>
      <c r="C383" t="s">
        <v>459</v>
      </c>
      <c r="D383" t="s">
        <v>448</v>
      </c>
      <c r="E383">
        <v>28</v>
      </c>
      <c r="F383">
        <v>789100</v>
      </c>
      <c r="G383">
        <f t="shared" si="23"/>
        <v>4.0501994677480674E-11</v>
      </c>
      <c r="H383" s="50">
        <f t="shared" si="27"/>
        <v>2408.5294536189062</v>
      </c>
      <c r="I383">
        <f t="shared" si="25"/>
        <v>8.7795222399925537E-7</v>
      </c>
      <c r="J383">
        <v>38.400000000000006</v>
      </c>
      <c r="K383">
        <v>127</v>
      </c>
      <c r="L383">
        <v>506</v>
      </c>
      <c r="M383">
        <v>26.26</v>
      </c>
      <c r="N383">
        <v>105.92</v>
      </c>
      <c r="O383" s="7">
        <v>3.9716999999999998</v>
      </c>
      <c r="P383">
        <v>98310</v>
      </c>
      <c r="Q383">
        <v>2</v>
      </c>
      <c r="R383" s="9">
        <v>33.034999999999997</v>
      </c>
      <c r="S383" s="9">
        <v>32.982999999999997</v>
      </c>
      <c r="T383" s="9">
        <v>32.744999999999997</v>
      </c>
      <c r="U383" s="9">
        <v>32.906999999999996</v>
      </c>
      <c r="V383" s="9">
        <v>33.07</v>
      </c>
    </row>
    <row r="384" spans="1:22" x14ac:dyDescent="0.3">
      <c r="A384" t="s">
        <v>445</v>
      </c>
      <c r="B384" t="s">
        <v>446</v>
      </c>
      <c r="C384" t="s">
        <v>460</v>
      </c>
      <c r="D384" t="s">
        <v>448</v>
      </c>
      <c r="E384">
        <v>18.600000000000001</v>
      </c>
      <c r="F384">
        <v>130000</v>
      </c>
      <c r="G384">
        <f t="shared" si="23"/>
        <v>1.6331272153846153E-10</v>
      </c>
      <c r="H384" s="50">
        <f t="shared" si="27"/>
        <v>396.79233173293352</v>
      </c>
      <c r="I384">
        <f t="shared" si="25"/>
        <v>5.8321112022807683E-7</v>
      </c>
      <c r="J384">
        <v>8.9600000000000009</v>
      </c>
      <c r="K384">
        <v>43.400000000000006</v>
      </c>
      <c r="L384">
        <v>311</v>
      </c>
      <c r="M384">
        <v>43.11</v>
      </c>
      <c r="N384">
        <v>128.91999999999999</v>
      </c>
      <c r="O384" s="7">
        <v>7.15</v>
      </c>
      <c r="P384">
        <v>9614.7000000000007</v>
      </c>
      <c r="Q384">
        <v>3</v>
      </c>
      <c r="R384" s="9">
        <v>15.377000000000001</v>
      </c>
      <c r="S384" s="9">
        <v>15.406000000000001</v>
      </c>
      <c r="T384" s="9">
        <v>15.339</v>
      </c>
      <c r="U384" s="9">
        <v>15.438000000000001</v>
      </c>
      <c r="V384" s="9">
        <v>15.635</v>
      </c>
    </row>
    <row r="385" spans="1:22" x14ac:dyDescent="0.3">
      <c r="A385" t="s">
        <v>445</v>
      </c>
      <c r="B385" t="s">
        <v>446</v>
      </c>
      <c r="C385" t="s">
        <v>461</v>
      </c>
      <c r="D385" t="s">
        <v>448</v>
      </c>
      <c r="E385">
        <v>19.5</v>
      </c>
      <c r="F385">
        <v>213800</v>
      </c>
      <c r="G385">
        <f t="shared" si="23"/>
        <v>1.0410637745556593E-10</v>
      </c>
      <c r="H385" s="50">
        <f t="shared" si="27"/>
        <v>652.57077326539377</v>
      </c>
      <c r="I385">
        <f t="shared" si="25"/>
        <v>6.1143101314233853E-7</v>
      </c>
      <c r="J385">
        <v>14.200000000000001</v>
      </c>
      <c r="K385">
        <v>56.7</v>
      </c>
      <c r="L385">
        <v>380</v>
      </c>
      <c r="M385">
        <v>25.07</v>
      </c>
      <c r="N385">
        <v>118.18</v>
      </c>
      <c r="O385" s="7">
        <v>6.6959</v>
      </c>
      <c r="P385" s="8">
        <v>145060</v>
      </c>
      <c r="Q385">
        <v>2</v>
      </c>
      <c r="R385" s="9">
        <v>38.985999999999997</v>
      </c>
      <c r="S385" s="9">
        <v>39.154000000000003</v>
      </c>
      <c r="T385" s="9">
        <v>38.959000000000003</v>
      </c>
      <c r="U385" s="9">
        <v>39.915999999999997</v>
      </c>
      <c r="V385" s="9">
        <v>40.874000000000002</v>
      </c>
    </row>
    <row r="386" spans="1:22" x14ac:dyDescent="0.3">
      <c r="A386" t="s">
        <v>445</v>
      </c>
      <c r="B386" t="s">
        <v>446</v>
      </c>
      <c r="C386" t="s">
        <v>462</v>
      </c>
      <c r="D386" t="s">
        <v>448</v>
      </c>
      <c r="E386">
        <v>18.600000000000001</v>
      </c>
      <c r="F386">
        <v>718200</v>
      </c>
      <c r="G386">
        <f t="shared" ref="G386:G449" si="28">(1.141433*(E386/1000000))/F386</f>
        <v>2.9560921470342523E-11</v>
      </c>
      <c r="H386" s="50">
        <f t="shared" si="27"/>
        <v>2192.1250203891759</v>
      </c>
      <c r="I386">
        <f t="shared" ref="I386:I449" si="29">(G386/10)*1000*H386*0.09</f>
        <v>5.8321112022807683E-7</v>
      </c>
      <c r="J386">
        <v>111</v>
      </c>
      <c r="K386">
        <v>68.3</v>
      </c>
      <c r="L386">
        <v>416</v>
      </c>
      <c r="M386">
        <v>36.11</v>
      </c>
      <c r="N386">
        <v>114.34</v>
      </c>
      <c r="O386" s="7">
        <v>6.0940000000000003</v>
      </c>
      <c r="P386" s="8">
        <v>817760</v>
      </c>
      <c r="Q386">
        <v>6</v>
      </c>
      <c r="R386" s="9">
        <v>98.811000000000007</v>
      </c>
      <c r="S386" s="9">
        <v>98.817999999999998</v>
      </c>
      <c r="T386" s="9">
        <v>97.760999999999996</v>
      </c>
      <c r="U386" s="9">
        <v>98.923000000000002</v>
      </c>
      <c r="V386" s="9">
        <v>100.08</v>
      </c>
    </row>
    <row r="387" spans="1:22" x14ac:dyDescent="0.3">
      <c r="A387" t="s">
        <v>445</v>
      </c>
      <c r="B387" t="s">
        <v>446</v>
      </c>
      <c r="C387" t="s">
        <v>463</v>
      </c>
      <c r="D387" t="s">
        <v>448</v>
      </c>
      <c r="E387">
        <v>30.900000000000002</v>
      </c>
      <c r="F387">
        <v>125500</v>
      </c>
      <c r="G387">
        <f t="shared" si="28"/>
        <v>2.8103808525896413E-10</v>
      </c>
      <c r="H387" s="50">
        <f t="shared" si="27"/>
        <v>383.05721255756271</v>
      </c>
      <c r="I387">
        <f t="shared" si="29"/>
        <v>9.6888299005632099E-7</v>
      </c>
      <c r="J387">
        <v>1.73</v>
      </c>
      <c r="K387">
        <v>95.5</v>
      </c>
      <c r="L387">
        <v>357</v>
      </c>
      <c r="M387">
        <v>30.1</v>
      </c>
      <c r="N387">
        <v>105.34</v>
      </c>
      <c r="O387" s="7">
        <v>3.7446000000000002</v>
      </c>
      <c r="P387" s="8">
        <v>107800</v>
      </c>
      <c r="Q387">
        <v>2</v>
      </c>
      <c r="R387" s="9">
        <v>77.997</v>
      </c>
      <c r="S387" s="9">
        <v>77.400999999999996</v>
      </c>
      <c r="T387" s="9">
        <v>74.421999999999997</v>
      </c>
      <c r="U387" s="9">
        <v>76.408000000000001</v>
      </c>
      <c r="V387" s="9">
        <v>78.394000000000005</v>
      </c>
    </row>
    <row r="388" spans="1:22" x14ac:dyDescent="0.3">
      <c r="A388" t="s">
        <v>445</v>
      </c>
      <c r="B388" t="s">
        <v>446</v>
      </c>
      <c r="C388" t="s">
        <v>464</v>
      </c>
      <c r="D388" t="s">
        <v>448</v>
      </c>
      <c r="E388">
        <v>23.400000000000002</v>
      </c>
      <c r="F388">
        <v>471300</v>
      </c>
      <c r="G388">
        <f t="shared" si="28"/>
        <v>5.6672039465308725E-11</v>
      </c>
      <c r="H388" s="50">
        <f t="shared" si="27"/>
        <v>1438.5248149671659</v>
      </c>
      <c r="I388">
        <f t="shared" si="29"/>
        <v>7.3371721577080627E-7</v>
      </c>
      <c r="J388">
        <v>30.5</v>
      </c>
      <c r="K388">
        <v>85.4</v>
      </c>
      <c r="L388">
        <v>488</v>
      </c>
      <c r="M388">
        <v>45.63</v>
      </c>
      <c r="N388">
        <v>122.84</v>
      </c>
      <c r="O388" s="7">
        <v>5.7135999999999996</v>
      </c>
      <c r="P388">
        <v>88592</v>
      </c>
      <c r="Q388">
        <v>3</v>
      </c>
      <c r="R388" s="9">
        <v>16.373999999999999</v>
      </c>
      <c r="S388" s="9">
        <v>16.361000000000001</v>
      </c>
      <c r="T388" s="9">
        <v>15.782999999999999</v>
      </c>
      <c r="U388" s="9">
        <v>16.373999999999999</v>
      </c>
      <c r="V388" s="9">
        <v>16.571000000000002</v>
      </c>
    </row>
    <row r="389" spans="1:22" x14ac:dyDescent="0.3">
      <c r="A389" t="s">
        <v>445</v>
      </c>
      <c r="B389" t="s">
        <v>446</v>
      </c>
      <c r="C389" t="s">
        <v>465</v>
      </c>
      <c r="D389" t="s">
        <v>448</v>
      </c>
      <c r="E389">
        <v>22.400000000000002</v>
      </c>
      <c r="F389">
        <v>488300</v>
      </c>
      <c r="G389">
        <f t="shared" si="28"/>
        <v>5.2361456481671104E-11</v>
      </c>
      <c r="H389" s="50">
        <f t="shared" si="27"/>
        <v>1490.4130429630111</v>
      </c>
      <c r="I389">
        <f t="shared" si="29"/>
        <v>7.0236177919940436E-7</v>
      </c>
      <c r="J389">
        <v>41.2</v>
      </c>
      <c r="K389">
        <v>76.100000000000009</v>
      </c>
      <c r="L389">
        <v>397</v>
      </c>
      <c r="M389">
        <v>27.56</v>
      </c>
      <c r="N389">
        <v>109.98</v>
      </c>
      <c r="O389" s="7">
        <v>5.2248000000000001</v>
      </c>
      <c r="P389">
        <v>81753</v>
      </c>
      <c r="Q389">
        <v>3</v>
      </c>
      <c r="R389" s="9">
        <v>45.832999999999998</v>
      </c>
      <c r="S389" s="9">
        <v>45.451000000000001</v>
      </c>
      <c r="T389" s="9">
        <v>43.959000000000003</v>
      </c>
      <c r="U389" s="9">
        <v>45.945999999999998</v>
      </c>
      <c r="V389" s="9">
        <v>48.598999999999997</v>
      </c>
    </row>
    <row r="390" spans="1:22" x14ac:dyDescent="0.3">
      <c r="A390" t="s">
        <v>445</v>
      </c>
      <c r="B390" t="s">
        <v>446</v>
      </c>
      <c r="C390" t="s">
        <v>466</v>
      </c>
      <c r="D390" t="s">
        <v>448</v>
      </c>
      <c r="E390">
        <v>30</v>
      </c>
      <c r="F390">
        <v>318600</v>
      </c>
      <c r="G390">
        <f t="shared" si="28"/>
        <v>1.0747956685499057E-10</v>
      </c>
      <c r="H390" s="50">
        <f t="shared" si="27"/>
        <v>972.44643761625082</v>
      </c>
      <c r="I390">
        <f t="shared" si="29"/>
        <v>9.4066309714205909E-7</v>
      </c>
      <c r="J390">
        <v>11.5</v>
      </c>
      <c r="K390">
        <v>94</v>
      </c>
      <c r="L390">
        <v>335</v>
      </c>
      <c r="M390">
        <v>23.91</v>
      </c>
      <c r="N390">
        <v>106.62</v>
      </c>
      <c r="O390" s="7">
        <v>3.5590000000000002</v>
      </c>
      <c r="P390">
        <v>45780</v>
      </c>
      <c r="Q390">
        <v>4</v>
      </c>
      <c r="R390" s="9">
        <v>36.192999999999998</v>
      </c>
      <c r="S390" s="9">
        <v>36.463999999999999</v>
      </c>
      <c r="T390" s="9">
        <v>36.116</v>
      </c>
      <c r="U390" s="9">
        <v>36.598999999999997</v>
      </c>
      <c r="V390" s="9">
        <v>38.317999999999998</v>
      </c>
    </row>
    <row r="391" spans="1:22" x14ac:dyDescent="0.3">
      <c r="A391" t="s">
        <v>445</v>
      </c>
      <c r="B391" t="s">
        <v>446</v>
      </c>
      <c r="C391" t="s">
        <v>467</v>
      </c>
      <c r="D391" t="s">
        <v>448</v>
      </c>
      <c r="E391">
        <v>18.7</v>
      </c>
      <c r="F391">
        <v>445200</v>
      </c>
      <c r="G391">
        <f t="shared" si="28"/>
        <v>4.794428818508535E-11</v>
      </c>
      <c r="H391" s="50">
        <f t="shared" si="27"/>
        <v>1358.8611237500154</v>
      </c>
      <c r="I391">
        <f t="shared" si="29"/>
        <v>5.8634666388521695E-7</v>
      </c>
      <c r="J391">
        <v>36.9</v>
      </c>
      <c r="K391">
        <v>73.3</v>
      </c>
      <c r="L391">
        <v>383</v>
      </c>
      <c r="M391">
        <v>36.56</v>
      </c>
      <c r="N391">
        <v>104.18</v>
      </c>
      <c r="O391" s="7">
        <v>5.2253999999999996</v>
      </c>
      <c r="P391">
        <v>27041</v>
      </c>
      <c r="Q391">
        <v>2</v>
      </c>
      <c r="R391" s="9">
        <v>39.371000000000002</v>
      </c>
      <c r="S391" s="9">
        <v>39.707000000000001</v>
      </c>
      <c r="T391" s="9">
        <v>39.049999999999997</v>
      </c>
      <c r="U391" s="9">
        <v>40.19</v>
      </c>
      <c r="V391" s="9">
        <v>41.329000000000001</v>
      </c>
    </row>
    <row r="392" spans="1:22" x14ac:dyDescent="0.3">
      <c r="A392" t="s">
        <v>445</v>
      </c>
      <c r="B392" t="s">
        <v>446</v>
      </c>
      <c r="C392" t="s">
        <v>468</v>
      </c>
      <c r="D392" t="s">
        <v>448</v>
      </c>
      <c r="E392">
        <v>11.4</v>
      </c>
      <c r="F392">
        <v>120100</v>
      </c>
      <c r="G392">
        <f t="shared" si="28"/>
        <v>1.0834584679433806E-10</v>
      </c>
      <c r="H392" s="50">
        <f t="shared" si="27"/>
        <v>366.57506954711778</v>
      </c>
      <c r="I392">
        <f t="shared" si="29"/>
        <v>3.5745197691398263E-7</v>
      </c>
      <c r="J392">
        <v>23.5</v>
      </c>
      <c r="K392">
        <v>24.8</v>
      </c>
      <c r="L392">
        <v>274</v>
      </c>
      <c r="M392">
        <v>25.36</v>
      </c>
      <c r="N392">
        <v>118.69</v>
      </c>
      <c r="O392" s="7">
        <v>11.074999999999999</v>
      </c>
      <c r="P392" s="8">
        <v>237880</v>
      </c>
      <c r="Q392">
        <v>2</v>
      </c>
      <c r="R392" s="9">
        <v>33.188000000000002</v>
      </c>
      <c r="S392" s="9">
        <v>33.052999999999997</v>
      </c>
      <c r="T392" s="9">
        <v>32.606000000000002</v>
      </c>
      <c r="U392" s="9">
        <v>32.906999999999996</v>
      </c>
      <c r="V392" s="9">
        <v>33.209000000000003</v>
      </c>
    </row>
    <row r="393" spans="1:22" x14ac:dyDescent="0.3">
      <c r="A393" t="s">
        <v>445</v>
      </c>
      <c r="B393" t="s">
        <v>446</v>
      </c>
      <c r="C393" t="s">
        <v>469</v>
      </c>
      <c r="D393" t="s">
        <v>448</v>
      </c>
      <c r="E393">
        <v>10.700000000000001</v>
      </c>
      <c r="F393">
        <v>701500</v>
      </c>
      <c r="G393">
        <f t="shared" si="28"/>
        <v>1.7410310905203137E-11</v>
      </c>
      <c r="H393" s="50">
        <f t="shared" si="27"/>
        <v>2141.1524670050221</v>
      </c>
      <c r="I393">
        <f t="shared" si="29"/>
        <v>3.3550317131400117E-7</v>
      </c>
      <c r="J393">
        <v>316</v>
      </c>
      <c r="K393">
        <v>39.5</v>
      </c>
      <c r="L393">
        <v>369</v>
      </c>
      <c r="M393">
        <v>38.869999999999997</v>
      </c>
      <c r="N393">
        <v>115.46</v>
      </c>
      <c r="O393" s="7">
        <v>9.3366000000000007</v>
      </c>
      <c r="P393" s="8">
        <v>1518400</v>
      </c>
      <c r="Q393">
        <v>13</v>
      </c>
      <c r="R393" s="9">
        <v>93.795000000000002</v>
      </c>
      <c r="S393" s="9">
        <v>93.201999999999998</v>
      </c>
      <c r="T393" s="9">
        <v>75.849000000000004</v>
      </c>
      <c r="U393" s="9">
        <v>92.167000000000002</v>
      </c>
      <c r="V393" s="9">
        <v>98.057000000000002</v>
      </c>
    </row>
    <row r="394" spans="1:22" x14ac:dyDescent="0.3">
      <c r="A394" t="s">
        <v>445</v>
      </c>
      <c r="B394" t="s">
        <v>446</v>
      </c>
      <c r="C394" t="s">
        <v>470</v>
      </c>
      <c r="D394" t="s">
        <v>448</v>
      </c>
      <c r="E394">
        <v>23</v>
      </c>
      <c r="F394">
        <v>554000</v>
      </c>
      <c r="G394">
        <f t="shared" si="28"/>
        <v>4.7388012635379058E-11</v>
      </c>
      <c r="H394" s="50">
        <f t="shared" si="27"/>
        <v>1690.9457829234243</v>
      </c>
      <c r="I394">
        <f t="shared" si="29"/>
        <v>7.2117504114224538E-7</v>
      </c>
      <c r="J394">
        <v>53.800000000000004</v>
      </c>
      <c r="K394">
        <v>75.5</v>
      </c>
      <c r="L394">
        <v>362</v>
      </c>
      <c r="M394">
        <v>34.380000000000003</v>
      </c>
      <c r="N394">
        <v>107.15</v>
      </c>
      <c r="O394" s="7">
        <v>4.7941000000000003</v>
      </c>
      <c r="P394" s="8">
        <v>439860</v>
      </c>
      <c r="Q394">
        <v>4</v>
      </c>
      <c r="R394" s="9">
        <v>53.197000000000003</v>
      </c>
      <c r="S394" s="9">
        <v>54.5</v>
      </c>
      <c r="T394" s="9">
        <v>48.329000000000001</v>
      </c>
      <c r="U394" s="9">
        <v>56.829000000000001</v>
      </c>
      <c r="V394" s="9">
        <v>61.12</v>
      </c>
    </row>
    <row r="395" spans="1:22" x14ac:dyDescent="0.3">
      <c r="A395" t="s">
        <v>445</v>
      </c>
      <c r="B395" t="s">
        <v>446</v>
      </c>
      <c r="C395" t="s">
        <v>471</v>
      </c>
      <c r="D395" t="s">
        <v>448</v>
      </c>
      <c r="E395">
        <v>21.900000000000002</v>
      </c>
      <c r="F395">
        <v>241700</v>
      </c>
      <c r="G395">
        <f t="shared" si="28"/>
        <v>1.0342318038891188E-10</v>
      </c>
      <c r="H395" s="50">
        <f t="shared" si="27"/>
        <v>737.72851215269247</v>
      </c>
      <c r="I395">
        <f t="shared" si="29"/>
        <v>6.8668406091370346E-7</v>
      </c>
      <c r="J395">
        <v>10.600000000000001</v>
      </c>
      <c r="K395">
        <v>74.2</v>
      </c>
      <c r="L395">
        <v>490</v>
      </c>
      <c r="M395">
        <v>46.33</v>
      </c>
      <c r="N395">
        <v>132.21</v>
      </c>
      <c r="O395" s="7">
        <v>6.6093999999999999</v>
      </c>
      <c r="P395">
        <v>6363.4</v>
      </c>
      <c r="Q395">
        <v>2</v>
      </c>
      <c r="R395" s="9">
        <v>14.07</v>
      </c>
      <c r="S395" s="9">
        <v>14.06</v>
      </c>
      <c r="T395" s="9">
        <v>13.999000000000001</v>
      </c>
      <c r="U395" s="9">
        <v>14.048</v>
      </c>
      <c r="V395" s="9">
        <v>14.098000000000001</v>
      </c>
    </row>
    <row r="396" spans="1:22" x14ac:dyDescent="0.3">
      <c r="A396" t="s">
        <v>445</v>
      </c>
      <c r="B396" t="s">
        <v>446</v>
      </c>
      <c r="C396" t="s">
        <v>472</v>
      </c>
      <c r="D396" t="s">
        <v>448</v>
      </c>
      <c r="E396">
        <v>13.9</v>
      </c>
      <c r="F396">
        <v>256900</v>
      </c>
      <c r="G396">
        <f t="shared" si="28"/>
        <v>6.1759123005060335E-11</v>
      </c>
      <c r="H396" s="50">
        <f t="shared" si="27"/>
        <v>784.12269247838935</v>
      </c>
      <c r="I396">
        <f t="shared" si="29"/>
        <v>4.3584056834248746E-7</v>
      </c>
      <c r="J396">
        <v>28.200000000000003</v>
      </c>
      <c r="K396">
        <v>48.400000000000006</v>
      </c>
      <c r="L396">
        <v>477</v>
      </c>
      <c r="M396">
        <v>46.52</v>
      </c>
      <c r="N396">
        <v>124.87</v>
      </c>
      <c r="O396" s="7">
        <v>9.8658999999999999</v>
      </c>
      <c r="P396">
        <v>90956</v>
      </c>
      <c r="Q396">
        <v>3</v>
      </c>
      <c r="R396" s="9">
        <v>18.602</v>
      </c>
      <c r="S396" s="9">
        <v>18.859000000000002</v>
      </c>
      <c r="T396" s="9">
        <v>18.381</v>
      </c>
      <c r="U396" s="9">
        <v>19.207000000000001</v>
      </c>
      <c r="V396" s="9">
        <v>20.658000000000001</v>
      </c>
    </row>
    <row r="397" spans="1:22" x14ac:dyDescent="0.3">
      <c r="A397" t="s">
        <v>445</v>
      </c>
      <c r="B397" t="s">
        <v>446</v>
      </c>
      <c r="C397" t="s">
        <v>473</v>
      </c>
      <c r="D397" t="s">
        <v>448</v>
      </c>
      <c r="E397">
        <v>20.8</v>
      </c>
      <c r="F397">
        <v>1319000</v>
      </c>
      <c r="G397">
        <f t="shared" si="28"/>
        <v>1.7999853222137982E-11</v>
      </c>
      <c r="H397" s="50">
        <f t="shared" si="27"/>
        <v>4025.9160427364559</v>
      </c>
      <c r="I397">
        <f t="shared" si="29"/>
        <v>6.5219308068516111E-7</v>
      </c>
      <c r="J397">
        <v>216</v>
      </c>
      <c r="K397">
        <v>89.7</v>
      </c>
      <c r="L397">
        <v>460</v>
      </c>
      <c r="M397">
        <v>40.64</v>
      </c>
      <c r="N397">
        <v>109.88</v>
      </c>
      <c r="O397" s="7">
        <v>5.1242000000000001</v>
      </c>
      <c r="P397" s="8">
        <v>551420</v>
      </c>
      <c r="Q397">
        <v>11</v>
      </c>
      <c r="R397" s="9">
        <v>38.817999999999998</v>
      </c>
      <c r="S397" s="9">
        <v>38.286999999999999</v>
      </c>
      <c r="T397" s="9">
        <v>35.932000000000002</v>
      </c>
      <c r="U397" s="9">
        <v>38.593000000000004</v>
      </c>
      <c r="V397" s="9">
        <v>39.597999999999999</v>
      </c>
    </row>
    <row r="398" spans="1:22" x14ac:dyDescent="0.3">
      <c r="A398" t="s">
        <v>445</v>
      </c>
      <c r="B398" t="s">
        <v>446</v>
      </c>
      <c r="C398" t="s">
        <v>474</v>
      </c>
      <c r="D398" t="s">
        <v>448</v>
      </c>
      <c r="E398">
        <v>14.9</v>
      </c>
      <c r="F398">
        <v>230100</v>
      </c>
      <c r="G398">
        <f t="shared" si="28"/>
        <v>7.3912871360278144E-11</v>
      </c>
      <c r="H398" s="50">
        <f t="shared" si="27"/>
        <v>702.32242716729229</v>
      </c>
      <c r="I398">
        <f t="shared" si="29"/>
        <v>4.6719600491388948E-7</v>
      </c>
      <c r="J398">
        <v>15</v>
      </c>
      <c r="K398">
        <v>59.5</v>
      </c>
      <c r="L398">
        <v>536</v>
      </c>
      <c r="M398">
        <v>33.25</v>
      </c>
      <c r="N398">
        <v>119.32</v>
      </c>
      <c r="O398" s="7">
        <v>9.0042000000000009</v>
      </c>
      <c r="P398" s="8">
        <v>104820</v>
      </c>
      <c r="Q398">
        <v>2</v>
      </c>
      <c r="R398" s="9">
        <v>76.754999999999995</v>
      </c>
      <c r="S398" s="9">
        <v>76.686999999999998</v>
      </c>
      <c r="T398" s="9">
        <v>72.69</v>
      </c>
      <c r="U398" s="9">
        <v>74.722999999999999</v>
      </c>
      <c r="V398" s="9">
        <v>76.756</v>
      </c>
    </row>
    <row r="399" spans="1:22" x14ac:dyDescent="0.3">
      <c r="A399" t="s">
        <v>445</v>
      </c>
      <c r="B399" t="s">
        <v>446</v>
      </c>
      <c r="C399" t="s">
        <v>475</v>
      </c>
      <c r="D399" t="s">
        <v>448</v>
      </c>
      <c r="E399">
        <v>22.700000000000003</v>
      </c>
      <c r="F399">
        <v>221900</v>
      </c>
      <c r="G399">
        <f t="shared" si="28"/>
        <v>1.1676669265434883E-10</v>
      </c>
      <c r="H399" s="50">
        <f t="shared" si="27"/>
        <v>677.29398778106111</v>
      </c>
      <c r="I399">
        <f t="shared" si="29"/>
        <v>7.1176841017082513E-7</v>
      </c>
      <c r="J399">
        <v>13</v>
      </c>
      <c r="K399">
        <v>61.5</v>
      </c>
      <c r="L399">
        <v>328</v>
      </c>
      <c r="M399">
        <v>31.87</v>
      </c>
      <c r="N399">
        <v>106.76</v>
      </c>
      <c r="O399" s="7">
        <v>5.3372000000000002</v>
      </c>
      <c r="P399">
        <v>49136</v>
      </c>
      <c r="Q399">
        <v>1</v>
      </c>
      <c r="R399" s="9">
        <v>58.697000000000003</v>
      </c>
      <c r="S399" s="9">
        <v>58.697000000000003</v>
      </c>
      <c r="T399" s="9">
        <v>58.697000000000003</v>
      </c>
      <c r="U399" s="9">
        <v>58.697000000000003</v>
      </c>
      <c r="V399" s="9">
        <v>58.697000000000003</v>
      </c>
    </row>
    <row r="400" spans="1:22" x14ac:dyDescent="0.3">
      <c r="A400" t="s">
        <v>445</v>
      </c>
      <c r="B400" t="s">
        <v>446</v>
      </c>
      <c r="C400" t="s">
        <v>476</v>
      </c>
      <c r="D400" t="s">
        <v>448</v>
      </c>
      <c r="E400">
        <v>23.3</v>
      </c>
      <c r="F400">
        <v>220100</v>
      </c>
      <c r="G400">
        <f t="shared" si="28"/>
        <v>1.2083320717855519E-10</v>
      </c>
      <c r="H400" s="50">
        <f t="shared" si="27"/>
        <v>671.79994011091276</v>
      </c>
      <c r="I400">
        <f t="shared" si="29"/>
        <v>7.3058167211366594E-7</v>
      </c>
      <c r="J400">
        <v>8.67</v>
      </c>
      <c r="K400">
        <v>74.7</v>
      </c>
      <c r="L400">
        <v>415</v>
      </c>
      <c r="M400">
        <v>39.11</v>
      </c>
      <c r="N400">
        <v>116.4</v>
      </c>
      <c r="O400" s="7">
        <v>5.5579000000000001</v>
      </c>
      <c r="P400" s="8">
        <v>237850</v>
      </c>
      <c r="Q400">
        <v>4</v>
      </c>
      <c r="R400" s="9">
        <v>81.617999999999995</v>
      </c>
      <c r="S400" s="9">
        <v>81.597999999999999</v>
      </c>
      <c r="T400" s="9">
        <v>80.114999999999995</v>
      </c>
      <c r="U400" s="9">
        <v>80.995999999999995</v>
      </c>
      <c r="V400" s="9">
        <v>81.619</v>
      </c>
    </row>
    <row r="401" spans="1:22" x14ac:dyDescent="0.3">
      <c r="A401" t="s">
        <v>445</v>
      </c>
      <c r="B401" t="s">
        <v>446</v>
      </c>
      <c r="C401" t="s">
        <v>477</v>
      </c>
      <c r="D401" t="s">
        <v>448</v>
      </c>
      <c r="E401">
        <v>13.5</v>
      </c>
      <c r="F401">
        <v>211400</v>
      </c>
      <c r="G401">
        <f t="shared" si="28"/>
        <v>7.289188978240303E-11</v>
      </c>
      <c r="H401" s="50">
        <f t="shared" si="27"/>
        <v>645.24537637186268</v>
      </c>
      <c r="I401">
        <f t="shared" si="29"/>
        <v>4.2329839371392678E-7</v>
      </c>
      <c r="J401">
        <v>25.700000000000003</v>
      </c>
      <c r="K401">
        <v>41.7</v>
      </c>
      <c r="L401">
        <v>432</v>
      </c>
      <c r="M401">
        <v>48.25</v>
      </c>
      <c r="N401">
        <v>126.51</v>
      </c>
      <c r="O401" s="7">
        <v>10.349</v>
      </c>
      <c r="P401">
        <v>18896</v>
      </c>
      <c r="Q401">
        <v>2</v>
      </c>
      <c r="R401" s="9">
        <v>13.686</v>
      </c>
      <c r="S401" s="9">
        <v>13.694000000000001</v>
      </c>
      <c r="T401" s="9">
        <v>13.648999999999999</v>
      </c>
      <c r="U401" s="9">
        <v>13.699</v>
      </c>
      <c r="V401" s="9">
        <v>13.749000000000001</v>
      </c>
    </row>
    <row r="402" spans="1:22" x14ac:dyDescent="0.3">
      <c r="A402" t="s">
        <v>445</v>
      </c>
      <c r="B402" t="s">
        <v>446</v>
      </c>
      <c r="C402" t="s">
        <v>478</v>
      </c>
      <c r="D402" t="s">
        <v>448</v>
      </c>
      <c r="E402">
        <v>13.600000000000001</v>
      </c>
      <c r="F402">
        <v>111800</v>
      </c>
      <c r="G402">
        <f t="shared" si="28"/>
        <v>1.3885052593917712E-10</v>
      </c>
      <c r="H402" s="50">
        <f t="shared" si="27"/>
        <v>341.2414052903228</v>
      </c>
      <c r="I402">
        <f t="shared" si="29"/>
        <v>4.26433937371067E-7</v>
      </c>
      <c r="J402">
        <v>9.27</v>
      </c>
      <c r="K402">
        <v>36.700000000000003</v>
      </c>
      <c r="L402">
        <v>313</v>
      </c>
      <c r="M402">
        <v>29.84</v>
      </c>
      <c r="N402">
        <v>106.44</v>
      </c>
      <c r="O402" s="7">
        <v>8.5353999999999992</v>
      </c>
      <c r="P402" s="8">
        <v>130380</v>
      </c>
      <c r="Q402">
        <v>1</v>
      </c>
      <c r="R402" s="9">
        <v>79.813999999999993</v>
      </c>
      <c r="S402" s="9">
        <v>79.813999999999993</v>
      </c>
      <c r="T402" s="9">
        <v>79.813999999999993</v>
      </c>
      <c r="U402" s="9">
        <v>79.813999999999993</v>
      </c>
      <c r="V402" s="9">
        <v>79.813999999999993</v>
      </c>
    </row>
    <row r="403" spans="1:22" x14ac:dyDescent="0.3">
      <c r="A403" t="s">
        <v>445</v>
      </c>
      <c r="B403" t="s">
        <v>446</v>
      </c>
      <c r="C403" t="s">
        <v>479</v>
      </c>
      <c r="D403" t="s">
        <v>448</v>
      </c>
      <c r="E403">
        <v>13</v>
      </c>
      <c r="F403">
        <v>497000</v>
      </c>
      <c r="G403">
        <f t="shared" si="28"/>
        <v>2.9856396378269611E-11</v>
      </c>
      <c r="H403" s="50">
        <f t="shared" si="27"/>
        <v>1516.9676067020612</v>
      </c>
      <c r="I403">
        <f t="shared" si="29"/>
        <v>4.0762067542822567E-7</v>
      </c>
      <c r="J403">
        <v>43.7</v>
      </c>
      <c r="K403">
        <v>75.2</v>
      </c>
      <c r="L403">
        <v>721</v>
      </c>
      <c r="M403">
        <v>21.47</v>
      </c>
      <c r="N403">
        <v>109.13</v>
      </c>
      <c r="O403" s="7">
        <v>9.5853000000000002</v>
      </c>
      <c r="P403" s="8">
        <v>299430</v>
      </c>
      <c r="Q403">
        <v>3</v>
      </c>
      <c r="R403" s="9">
        <v>36.764000000000003</v>
      </c>
      <c r="S403" s="9">
        <v>29.242999999999999</v>
      </c>
      <c r="T403" s="9">
        <v>36.76</v>
      </c>
      <c r="U403" s="9">
        <v>37.103999999999999</v>
      </c>
      <c r="V403" s="9">
        <v>37.448</v>
      </c>
    </row>
    <row r="404" spans="1:22" x14ac:dyDescent="0.3">
      <c r="A404" t="s">
        <v>445</v>
      </c>
      <c r="B404" t="s">
        <v>446</v>
      </c>
      <c r="C404" t="s">
        <v>480</v>
      </c>
      <c r="D404" t="s">
        <v>448</v>
      </c>
      <c r="E404">
        <v>73</v>
      </c>
      <c r="F404">
        <v>10800000</v>
      </c>
      <c r="G404">
        <f t="shared" si="28"/>
        <v>7.7152415740740737E-12</v>
      </c>
      <c r="H404" s="50">
        <f t="shared" si="27"/>
        <v>32964.286020889864</v>
      </c>
      <c r="I404">
        <f t="shared" si="29"/>
        <v>2.2889468697123444E-6</v>
      </c>
      <c r="J404">
        <v>1160</v>
      </c>
      <c r="K404">
        <v>317</v>
      </c>
      <c r="L404">
        <v>383</v>
      </c>
      <c r="M404">
        <v>39.92</v>
      </c>
      <c r="N404">
        <v>116.37</v>
      </c>
      <c r="O404" s="7">
        <v>1.2070000000000001</v>
      </c>
      <c r="P404" s="8">
        <v>10075000</v>
      </c>
      <c r="Q404">
        <v>37</v>
      </c>
      <c r="R404" s="9">
        <v>85.597999999999999</v>
      </c>
      <c r="S404" s="9">
        <v>84.772000000000006</v>
      </c>
      <c r="T404" s="9">
        <v>55.6</v>
      </c>
      <c r="U404" s="9">
        <v>82.347999999999999</v>
      </c>
      <c r="V404" s="9">
        <v>91.402000000000001</v>
      </c>
    </row>
    <row r="405" spans="1:22" x14ac:dyDescent="0.3">
      <c r="A405" t="s">
        <v>445</v>
      </c>
      <c r="B405" t="s">
        <v>446</v>
      </c>
      <c r="C405" t="s">
        <v>481</v>
      </c>
      <c r="D405" t="s">
        <v>448</v>
      </c>
      <c r="E405">
        <v>8.76</v>
      </c>
      <c r="F405">
        <v>258100</v>
      </c>
      <c r="G405">
        <f t="shared" si="28"/>
        <v>3.8740616350251833E-11</v>
      </c>
      <c r="H405" s="50">
        <f t="shared" si="27"/>
        <v>787.78539092515484</v>
      </c>
      <c r="I405">
        <f t="shared" si="29"/>
        <v>2.7467362436548124E-7</v>
      </c>
      <c r="J405">
        <v>62.800000000000004</v>
      </c>
      <c r="K405">
        <v>32.6</v>
      </c>
      <c r="L405">
        <v>440</v>
      </c>
      <c r="M405">
        <v>22.71</v>
      </c>
      <c r="N405">
        <v>110.34</v>
      </c>
      <c r="O405" s="7">
        <v>13.519</v>
      </c>
      <c r="P405" s="8">
        <v>285220</v>
      </c>
      <c r="Q405">
        <v>5</v>
      </c>
      <c r="R405" s="9">
        <v>43.557000000000002</v>
      </c>
      <c r="S405" s="9">
        <v>43.695</v>
      </c>
      <c r="T405" s="9">
        <v>40.783000000000001</v>
      </c>
      <c r="U405" s="9">
        <v>43.145000000000003</v>
      </c>
      <c r="V405" s="9">
        <v>47.701000000000001</v>
      </c>
    </row>
    <row r="406" spans="1:22" x14ac:dyDescent="0.3">
      <c r="A406" t="s">
        <v>445</v>
      </c>
      <c r="B406" t="s">
        <v>446</v>
      </c>
      <c r="C406" t="s">
        <v>482</v>
      </c>
      <c r="D406" t="s">
        <v>448</v>
      </c>
      <c r="E406">
        <v>35.9</v>
      </c>
      <c r="F406">
        <v>636500</v>
      </c>
      <c r="G406">
        <f t="shared" si="28"/>
        <v>6.4379331814611147E-11</v>
      </c>
      <c r="H406" s="50">
        <f t="shared" si="27"/>
        <v>1942.7563011385553</v>
      </c>
      <c r="I406">
        <f t="shared" si="29"/>
        <v>1.1256601729133311E-6</v>
      </c>
      <c r="J406">
        <v>17.5</v>
      </c>
      <c r="K406">
        <v>152</v>
      </c>
      <c r="L406">
        <v>569</v>
      </c>
      <c r="M406">
        <v>41.81</v>
      </c>
      <c r="N406">
        <v>120.75</v>
      </c>
      <c r="O406" s="7">
        <v>3.7370999999999999</v>
      </c>
      <c r="P406">
        <v>31834</v>
      </c>
      <c r="Q406">
        <v>3</v>
      </c>
      <c r="R406" s="9">
        <v>36.831000000000003</v>
      </c>
      <c r="S406" s="9">
        <v>36.905999999999999</v>
      </c>
      <c r="T406" s="9">
        <v>36.805999999999997</v>
      </c>
      <c r="U406" s="9">
        <v>37.219000000000001</v>
      </c>
      <c r="V406" s="9">
        <v>37.356000000000002</v>
      </c>
    </row>
    <row r="407" spans="1:22" x14ac:dyDescent="0.3">
      <c r="A407" t="s">
        <v>445</v>
      </c>
      <c r="B407" t="s">
        <v>446</v>
      </c>
      <c r="C407" t="s">
        <v>483</v>
      </c>
      <c r="D407" t="s">
        <v>448</v>
      </c>
      <c r="E407">
        <v>22.6</v>
      </c>
      <c r="F407">
        <v>156400</v>
      </c>
      <c r="G407">
        <f t="shared" si="28"/>
        <v>1.6493852813299232E-10</v>
      </c>
      <c r="H407" s="50">
        <f t="shared" si="27"/>
        <v>477.37169756177536</v>
      </c>
      <c r="I407">
        <f t="shared" si="29"/>
        <v>7.0863286651368481E-7</v>
      </c>
      <c r="J407">
        <v>4.41</v>
      </c>
      <c r="K407">
        <v>74.5</v>
      </c>
      <c r="L407">
        <v>463</v>
      </c>
      <c r="M407">
        <v>41.6</v>
      </c>
      <c r="N407">
        <v>121.8</v>
      </c>
      <c r="O407" s="7">
        <v>6.2153</v>
      </c>
      <c r="P407" s="8">
        <v>110350</v>
      </c>
      <c r="Q407">
        <v>4</v>
      </c>
      <c r="R407" s="9">
        <v>36.08</v>
      </c>
      <c r="S407" s="9">
        <v>36.082000000000001</v>
      </c>
      <c r="T407" s="9">
        <v>32.698999999999998</v>
      </c>
      <c r="U407" s="9">
        <v>36.231000000000002</v>
      </c>
      <c r="V407" s="9">
        <v>38.546999999999997</v>
      </c>
    </row>
    <row r="408" spans="1:22" x14ac:dyDescent="0.3">
      <c r="A408" t="s">
        <v>445</v>
      </c>
      <c r="B408" t="s">
        <v>446</v>
      </c>
      <c r="C408" t="s">
        <v>484</v>
      </c>
      <c r="D408" t="s">
        <v>448</v>
      </c>
      <c r="E408">
        <v>31.6</v>
      </c>
      <c r="F408">
        <v>747600</v>
      </c>
      <c r="G408">
        <f t="shared" si="28"/>
        <v>4.8246766720171219E-11</v>
      </c>
      <c r="H408" s="50">
        <f t="shared" si="27"/>
        <v>2281.8611323349314</v>
      </c>
      <c r="I408">
        <f t="shared" si="29"/>
        <v>9.9083179565630287E-7</v>
      </c>
      <c r="J408">
        <v>56.900000000000006</v>
      </c>
      <c r="K408">
        <v>99.100000000000009</v>
      </c>
      <c r="L408">
        <v>394</v>
      </c>
      <c r="M408">
        <v>32.950000000000003</v>
      </c>
      <c r="N408">
        <v>117.35</v>
      </c>
      <c r="O408" s="7">
        <v>3.98</v>
      </c>
      <c r="P408" s="8">
        <v>387360</v>
      </c>
      <c r="Q408">
        <v>3</v>
      </c>
      <c r="R408" s="9">
        <v>74.962999999999994</v>
      </c>
      <c r="S408" s="9">
        <v>74.727000000000004</v>
      </c>
      <c r="T408" s="9">
        <v>72.430000000000007</v>
      </c>
      <c r="U408" s="9">
        <v>74.335999999999999</v>
      </c>
      <c r="V408" s="9">
        <v>74.984999999999999</v>
      </c>
    </row>
    <row r="409" spans="1:22" x14ac:dyDescent="0.3">
      <c r="A409" t="s">
        <v>445</v>
      </c>
      <c r="B409" t="s">
        <v>446</v>
      </c>
      <c r="C409" t="s">
        <v>485</v>
      </c>
      <c r="D409" t="s">
        <v>448</v>
      </c>
      <c r="E409">
        <v>33.200000000000003</v>
      </c>
      <c r="F409">
        <v>957000</v>
      </c>
      <c r="G409">
        <f t="shared" si="28"/>
        <v>3.9598302612330193E-11</v>
      </c>
      <c r="H409" s="50">
        <f t="shared" si="27"/>
        <v>2921.0020112955181</v>
      </c>
      <c r="I409">
        <f t="shared" si="29"/>
        <v>1.0410004941705456E-6</v>
      </c>
      <c r="J409">
        <v>70.7</v>
      </c>
      <c r="K409">
        <v>114</v>
      </c>
      <c r="L409">
        <v>435</v>
      </c>
      <c r="M409">
        <v>41.31</v>
      </c>
      <c r="N409">
        <v>123.76</v>
      </c>
      <c r="O409" s="7">
        <v>3.8218000000000001</v>
      </c>
      <c r="P409" s="8">
        <v>331580</v>
      </c>
      <c r="Q409">
        <v>5</v>
      </c>
      <c r="R409" s="9">
        <v>37.695999999999998</v>
      </c>
      <c r="S409" s="9">
        <v>37.146999999999998</v>
      </c>
      <c r="T409" s="9">
        <v>31.815999999999999</v>
      </c>
      <c r="U409" s="9">
        <v>34.642000000000003</v>
      </c>
      <c r="V409" s="9">
        <v>39.369999999999997</v>
      </c>
    </row>
    <row r="410" spans="1:22" x14ac:dyDescent="0.3">
      <c r="A410" t="s">
        <v>445</v>
      </c>
      <c r="B410" t="s">
        <v>446</v>
      </c>
      <c r="C410" t="s">
        <v>486</v>
      </c>
      <c r="D410" t="s">
        <v>448</v>
      </c>
      <c r="E410">
        <v>22.8</v>
      </c>
      <c r="F410">
        <v>273400</v>
      </c>
      <c r="G410">
        <f t="shared" si="28"/>
        <v>9.5188999268471116E-11</v>
      </c>
      <c r="H410" s="50">
        <f t="shared" si="27"/>
        <v>834.48479612141557</v>
      </c>
      <c r="I410">
        <f t="shared" si="29"/>
        <v>7.1490395382796525E-7</v>
      </c>
      <c r="J410">
        <v>9.2000000000000011</v>
      </c>
      <c r="K410">
        <v>90.2</v>
      </c>
      <c r="L410">
        <v>462</v>
      </c>
      <c r="M410">
        <v>27.31</v>
      </c>
      <c r="N410">
        <v>105.29</v>
      </c>
      <c r="O410" s="7">
        <v>5.1294000000000004</v>
      </c>
      <c r="P410" s="8">
        <v>144900</v>
      </c>
      <c r="Q410">
        <v>4</v>
      </c>
      <c r="R410" s="9">
        <v>30.273</v>
      </c>
      <c r="S410" s="9">
        <v>30.218</v>
      </c>
      <c r="T410" s="9">
        <v>28.969000000000001</v>
      </c>
      <c r="U410" s="9">
        <v>30.138999999999999</v>
      </c>
      <c r="V410" s="9">
        <v>30.931999999999999</v>
      </c>
    </row>
    <row r="411" spans="1:22" x14ac:dyDescent="0.3">
      <c r="A411" t="s">
        <v>445</v>
      </c>
      <c r="B411" t="s">
        <v>446</v>
      </c>
      <c r="C411" t="s">
        <v>487</v>
      </c>
      <c r="D411" t="s">
        <v>448</v>
      </c>
      <c r="E411">
        <v>22</v>
      </c>
      <c r="F411">
        <v>241900</v>
      </c>
      <c r="G411">
        <f t="shared" si="28"/>
        <v>1.0380953286482016E-10</v>
      </c>
      <c r="H411" s="50">
        <f t="shared" si="27"/>
        <v>738.33896189382006</v>
      </c>
      <c r="I411">
        <f t="shared" si="29"/>
        <v>6.8981960457084347E-7</v>
      </c>
      <c r="J411">
        <v>9.98</v>
      </c>
      <c r="K411">
        <v>76.600000000000009</v>
      </c>
      <c r="L411">
        <v>456</v>
      </c>
      <c r="M411">
        <v>34.01</v>
      </c>
      <c r="N411">
        <v>119.84</v>
      </c>
      <c r="O411" s="7">
        <v>5.9504999999999999</v>
      </c>
      <c r="P411" s="8">
        <v>132600</v>
      </c>
      <c r="Q411">
        <v>2</v>
      </c>
      <c r="R411" s="9">
        <v>77.397000000000006</v>
      </c>
      <c r="S411" s="9">
        <v>78.528999999999996</v>
      </c>
      <c r="T411" s="9">
        <v>76.626000000000005</v>
      </c>
      <c r="U411" s="9">
        <v>80.430000000000007</v>
      </c>
      <c r="V411" s="9">
        <v>84.233999999999995</v>
      </c>
    </row>
    <row r="412" spans="1:22" x14ac:dyDescent="0.3">
      <c r="A412" t="s">
        <v>445</v>
      </c>
      <c r="B412" t="s">
        <v>446</v>
      </c>
      <c r="C412" t="s">
        <v>488</v>
      </c>
      <c r="D412" t="s">
        <v>448</v>
      </c>
      <c r="E412">
        <v>11.700000000000001</v>
      </c>
      <c r="F412">
        <v>114000</v>
      </c>
      <c r="G412">
        <f t="shared" si="28"/>
        <v>1.1714707105263159E-10</v>
      </c>
      <c r="H412" s="50">
        <f t="shared" si="27"/>
        <v>347.95635244272631</v>
      </c>
      <c r="I412">
        <f t="shared" si="29"/>
        <v>3.6685860788540314E-7</v>
      </c>
      <c r="J412">
        <v>9.0299999999999994</v>
      </c>
      <c r="K412">
        <v>37.9</v>
      </c>
      <c r="L412">
        <v>449</v>
      </c>
      <c r="M412">
        <v>45.76</v>
      </c>
      <c r="N412">
        <v>127.49</v>
      </c>
      <c r="O412" s="7">
        <v>11.845000000000001</v>
      </c>
      <c r="P412">
        <v>24967</v>
      </c>
      <c r="Q412">
        <v>2</v>
      </c>
      <c r="R412" s="9">
        <v>21.518999999999998</v>
      </c>
      <c r="S412" s="9">
        <v>21.454000000000001</v>
      </c>
      <c r="T412" s="9">
        <v>21.14</v>
      </c>
      <c r="U412" s="9">
        <v>21.356000000000002</v>
      </c>
      <c r="V412" s="9">
        <v>21.571999999999999</v>
      </c>
    </row>
    <row r="413" spans="1:22" x14ac:dyDescent="0.3">
      <c r="A413" t="s">
        <v>445</v>
      </c>
      <c r="B413" t="s">
        <v>446</v>
      </c>
      <c r="C413" t="s">
        <v>489</v>
      </c>
      <c r="D413" t="s">
        <v>448</v>
      </c>
      <c r="E413">
        <v>12.700000000000001</v>
      </c>
      <c r="F413">
        <v>208900</v>
      </c>
      <c r="G413">
        <f t="shared" si="28"/>
        <v>6.9393006701771174E-11</v>
      </c>
      <c r="H413" s="50">
        <f t="shared" si="27"/>
        <v>637.61475460776774</v>
      </c>
      <c r="I413">
        <f t="shared" si="29"/>
        <v>3.982140444568051E-7</v>
      </c>
      <c r="J413">
        <v>16.7</v>
      </c>
      <c r="K413">
        <v>51.2</v>
      </c>
      <c r="L413">
        <v>463</v>
      </c>
      <c r="M413">
        <v>23.24</v>
      </c>
      <c r="N413">
        <v>108.81</v>
      </c>
      <c r="O413" s="7">
        <v>9.0482999999999993</v>
      </c>
      <c r="P413">
        <v>81642</v>
      </c>
      <c r="Q413">
        <v>2</v>
      </c>
      <c r="R413" s="9">
        <v>43.731000000000002</v>
      </c>
      <c r="S413" s="9">
        <v>43.337000000000003</v>
      </c>
      <c r="T413" s="9">
        <v>41.42</v>
      </c>
      <c r="U413" s="9">
        <v>42.734999999999999</v>
      </c>
      <c r="V413" s="9">
        <v>44.05</v>
      </c>
    </row>
    <row r="414" spans="1:22" x14ac:dyDescent="0.3">
      <c r="A414" t="s">
        <v>445</v>
      </c>
      <c r="B414" t="s">
        <v>446</v>
      </c>
      <c r="C414" t="s">
        <v>490</v>
      </c>
      <c r="D414" t="s">
        <v>448</v>
      </c>
      <c r="E414">
        <v>13.3</v>
      </c>
      <c r="F414">
        <v>115200</v>
      </c>
      <c r="G414">
        <f t="shared" si="28"/>
        <v>1.3178002517361111E-10</v>
      </c>
      <c r="H414" s="50">
        <f t="shared" si="27"/>
        <v>351.61905088949186</v>
      </c>
      <c r="I414">
        <f t="shared" si="29"/>
        <v>4.1702730639964633E-7</v>
      </c>
      <c r="J414">
        <v>8.81</v>
      </c>
      <c r="K414">
        <v>38.800000000000004</v>
      </c>
      <c r="L414">
        <v>326</v>
      </c>
      <c r="M414">
        <v>29.6</v>
      </c>
      <c r="N414">
        <v>106.23</v>
      </c>
      <c r="O414" s="7">
        <v>8.3961000000000006</v>
      </c>
      <c r="P414" s="8">
        <v>194640</v>
      </c>
      <c r="Q414">
        <v>2</v>
      </c>
      <c r="R414" s="9">
        <v>83.603999999999999</v>
      </c>
      <c r="S414" s="9">
        <v>83.754999999999995</v>
      </c>
      <c r="T414" s="9">
        <v>83.334999999999994</v>
      </c>
      <c r="U414" s="9">
        <v>83.933999999999997</v>
      </c>
      <c r="V414" s="9">
        <v>84.534000000000006</v>
      </c>
    </row>
    <row r="415" spans="1:22" x14ac:dyDescent="0.3">
      <c r="A415" t="s">
        <v>445</v>
      </c>
      <c r="B415" t="s">
        <v>446</v>
      </c>
      <c r="C415" t="s">
        <v>491</v>
      </c>
      <c r="D415" t="s">
        <v>448</v>
      </c>
      <c r="E415">
        <v>8.27</v>
      </c>
      <c r="F415">
        <v>266900</v>
      </c>
      <c r="G415">
        <f t="shared" si="28"/>
        <v>3.536774413638066E-11</v>
      </c>
      <c r="H415" s="50">
        <f t="shared" si="27"/>
        <v>814.64517953476889</v>
      </c>
      <c r="I415">
        <f t="shared" si="29"/>
        <v>2.5930946044549429E-7</v>
      </c>
      <c r="J415">
        <v>69.100000000000009</v>
      </c>
      <c r="K415">
        <v>32.1</v>
      </c>
      <c r="L415">
        <v>459</v>
      </c>
      <c r="M415">
        <v>22.21</v>
      </c>
      <c r="N415">
        <v>109.96</v>
      </c>
      <c r="O415" s="7">
        <v>14.292999999999999</v>
      </c>
      <c r="P415" s="8">
        <v>304830</v>
      </c>
      <c r="Q415">
        <v>8</v>
      </c>
      <c r="R415" s="9">
        <v>37.151000000000003</v>
      </c>
      <c r="S415" s="9">
        <v>37.064</v>
      </c>
      <c r="T415" s="9">
        <v>35.978000000000002</v>
      </c>
      <c r="U415" s="9">
        <v>36.506999999999998</v>
      </c>
      <c r="V415" s="9">
        <v>41.283999999999999</v>
      </c>
    </row>
    <row r="416" spans="1:22" x14ac:dyDescent="0.3">
      <c r="A416" t="s">
        <v>445</v>
      </c>
      <c r="B416" t="s">
        <v>446</v>
      </c>
      <c r="C416" t="s">
        <v>492</v>
      </c>
      <c r="D416" t="s">
        <v>448</v>
      </c>
      <c r="E416">
        <v>18.7</v>
      </c>
      <c r="F416">
        <v>116500</v>
      </c>
      <c r="G416">
        <f t="shared" si="28"/>
        <v>1.8321714248927039E-10</v>
      </c>
      <c r="H416" s="50">
        <f t="shared" si="27"/>
        <v>355.5869742068212</v>
      </c>
      <c r="I416">
        <f t="shared" si="29"/>
        <v>5.8634666388521695E-7</v>
      </c>
      <c r="J416">
        <v>3.1</v>
      </c>
      <c r="K416">
        <v>66.100000000000009</v>
      </c>
      <c r="L416">
        <v>509</v>
      </c>
      <c r="M416">
        <v>45.74</v>
      </c>
      <c r="N416">
        <v>122.04</v>
      </c>
      <c r="O416" s="7">
        <v>7.6929999999999996</v>
      </c>
      <c r="P416">
        <v>6887.8</v>
      </c>
      <c r="Q416">
        <v>1</v>
      </c>
      <c r="R416" s="9">
        <v>13.3</v>
      </c>
      <c r="S416" s="9">
        <v>13.3</v>
      </c>
      <c r="T416" s="9">
        <v>13.3</v>
      </c>
      <c r="U416" s="9">
        <v>13.3</v>
      </c>
      <c r="V416" s="9">
        <v>13.3</v>
      </c>
    </row>
    <row r="417" spans="1:22" x14ac:dyDescent="0.3">
      <c r="A417" t="s">
        <v>445</v>
      </c>
      <c r="B417" t="s">
        <v>446</v>
      </c>
      <c r="C417" t="s">
        <v>493</v>
      </c>
      <c r="D417" t="s">
        <v>448</v>
      </c>
      <c r="E417">
        <v>18.400000000000002</v>
      </c>
      <c r="F417">
        <v>240600</v>
      </c>
      <c r="G417">
        <f t="shared" si="28"/>
        <v>8.7291634247714062E-11</v>
      </c>
      <c r="H417" s="50">
        <f t="shared" si="27"/>
        <v>734.37103857649072</v>
      </c>
      <c r="I417">
        <f t="shared" si="29"/>
        <v>5.7694003291379649E-7</v>
      </c>
      <c r="J417">
        <v>13</v>
      </c>
      <c r="K417">
        <v>66.7</v>
      </c>
      <c r="L417">
        <v>453</v>
      </c>
      <c r="M417">
        <v>23.18</v>
      </c>
      <c r="N417">
        <v>114.28</v>
      </c>
      <c r="O417" s="7">
        <v>6.7927999999999997</v>
      </c>
      <c r="P417" s="8">
        <v>265100</v>
      </c>
      <c r="Q417">
        <v>2</v>
      </c>
      <c r="R417" s="9">
        <v>50.042000000000002</v>
      </c>
      <c r="S417" s="9">
        <v>50.094000000000001</v>
      </c>
      <c r="T417" s="9">
        <v>50.031999999999996</v>
      </c>
      <c r="U417" s="9">
        <v>50.545999999999999</v>
      </c>
      <c r="V417" s="9">
        <v>51.06</v>
      </c>
    </row>
    <row r="418" spans="1:22" x14ac:dyDescent="0.3">
      <c r="A418" t="s">
        <v>445</v>
      </c>
      <c r="B418" t="s">
        <v>446</v>
      </c>
      <c r="C418" t="s">
        <v>494</v>
      </c>
      <c r="D418" t="s">
        <v>448</v>
      </c>
      <c r="E418">
        <v>5.54</v>
      </c>
      <c r="F418">
        <v>161200</v>
      </c>
      <c r="G418">
        <f t="shared" si="28"/>
        <v>3.9227908312655089E-11</v>
      </c>
      <c r="H418" s="50">
        <f t="shared" si="27"/>
        <v>492.02249134883755</v>
      </c>
      <c r="I418">
        <f t="shared" si="29"/>
        <v>1.7370911860556698E-7</v>
      </c>
      <c r="J418">
        <v>67.900000000000006</v>
      </c>
      <c r="K418">
        <v>19.600000000000001</v>
      </c>
      <c r="L418">
        <v>424</v>
      </c>
      <c r="M418">
        <v>36.53</v>
      </c>
      <c r="N418">
        <v>117.87</v>
      </c>
      <c r="O418" s="7">
        <v>21.699000000000002</v>
      </c>
      <c r="P418" s="8">
        <v>567920</v>
      </c>
      <c r="Q418">
        <v>6</v>
      </c>
      <c r="R418" s="9">
        <v>71.935000000000002</v>
      </c>
      <c r="S418" s="9">
        <v>71.052999999999997</v>
      </c>
      <c r="T418" s="9">
        <v>66.510999999999996</v>
      </c>
      <c r="U418" s="9">
        <v>70.997</v>
      </c>
      <c r="V418" s="9">
        <v>76.497</v>
      </c>
    </row>
    <row r="419" spans="1:22" x14ac:dyDescent="0.3">
      <c r="A419" t="s">
        <v>445</v>
      </c>
      <c r="B419" t="s">
        <v>446</v>
      </c>
      <c r="C419" t="s">
        <v>495</v>
      </c>
      <c r="D419" t="s">
        <v>448</v>
      </c>
      <c r="E419">
        <v>48.1</v>
      </c>
      <c r="F419">
        <v>554800</v>
      </c>
      <c r="G419">
        <f t="shared" si="28"/>
        <v>9.8959854542177361E-11</v>
      </c>
      <c r="H419" s="50">
        <f t="shared" si="27"/>
        <v>1693.3875818879346</v>
      </c>
      <c r="I419">
        <f t="shared" si="29"/>
        <v>1.5081964990844349E-6</v>
      </c>
      <c r="J419">
        <v>12.700000000000001</v>
      </c>
      <c r="K419">
        <v>155</v>
      </c>
      <c r="L419">
        <v>427</v>
      </c>
      <c r="M419">
        <v>38.08</v>
      </c>
      <c r="N419">
        <v>116.58</v>
      </c>
      <c r="O419" s="7">
        <v>2.7465999999999999</v>
      </c>
      <c r="P419">
        <v>86805</v>
      </c>
      <c r="Q419">
        <v>2</v>
      </c>
      <c r="R419" s="9">
        <v>84.981999999999999</v>
      </c>
      <c r="S419" s="9">
        <v>84.909000000000006</v>
      </c>
      <c r="T419" s="9">
        <v>84.447999999999993</v>
      </c>
      <c r="U419" s="9">
        <v>84.725999999999999</v>
      </c>
      <c r="V419" s="9">
        <v>85.004000000000005</v>
      </c>
    </row>
    <row r="420" spans="1:22" x14ac:dyDescent="0.3">
      <c r="A420" t="s">
        <v>445</v>
      </c>
      <c r="B420" t="s">
        <v>446</v>
      </c>
      <c r="C420" t="s">
        <v>496</v>
      </c>
      <c r="D420" t="s">
        <v>448</v>
      </c>
      <c r="E420">
        <v>9.58</v>
      </c>
      <c r="F420">
        <v>101400</v>
      </c>
      <c r="G420">
        <f t="shared" si="28"/>
        <v>1.0783952800788953E-10</v>
      </c>
      <c r="H420" s="50">
        <f t="shared" si="27"/>
        <v>309.49801875168811</v>
      </c>
      <c r="I420">
        <f t="shared" si="29"/>
        <v>3.0038508235403093E-7</v>
      </c>
      <c r="J420">
        <v>9.99</v>
      </c>
      <c r="K420">
        <v>32.1</v>
      </c>
      <c r="L420">
        <v>435</v>
      </c>
      <c r="M420">
        <v>37.15</v>
      </c>
      <c r="N420">
        <v>118.14</v>
      </c>
      <c r="O420" s="7">
        <v>13.564</v>
      </c>
      <c r="P420">
        <v>57382</v>
      </c>
      <c r="Q420">
        <v>1</v>
      </c>
      <c r="R420" s="9">
        <v>78.652000000000001</v>
      </c>
      <c r="S420" s="9">
        <v>78.652000000000001</v>
      </c>
      <c r="T420" s="9">
        <v>78.652000000000001</v>
      </c>
      <c r="U420" s="9">
        <v>78.652000000000001</v>
      </c>
      <c r="V420" s="9">
        <v>78.652000000000001</v>
      </c>
    </row>
    <row r="421" spans="1:22" x14ac:dyDescent="0.3">
      <c r="A421" t="s">
        <v>445</v>
      </c>
      <c r="B421" t="s">
        <v>446</v>
      </c>
      <c r="C421" t="s">
        <v>497</v>
      </c>
      <c r="D421" t="s">
        <v>448</v>
      </c>
      <c r="E421">
        <v>11.3</v>
      </c>
      <c r="F421">
        <v>171300</v>
      </c>
      <c r="G421">
        <f t="shared" si="28"/>
        <v>7.5295930531231756E-11</v>
      </c>
      <c r="H421" s="50">
        <f t="shared" si="27"/>
        <v>522.85020327578081</v>
      </c>
      <c r="I421">
        <f t="shared" si="29"/>
        <v>3.543164332568423E-7</v>
      </c>
      <c r="J421">
        <v>24.900000000000002</v>
      </c>
      <c r="K421">
        <v>34.300000000000004</v>
      </c>
      <c r="L421">
        <v>382</v>
      </c>
      <c r="M421">
        <v>33.880000000000003</v>
      </c>
      <c r="N421">
        <v>115.78</v>
      </c>
      <c r="O421" s="7">
        <v>11.127000000000001</v>
      </c>
      <c r="P421" s="8">
        <v>254590</v>
      </c>
      <c r="Q421">
        <v>4</v>
      </c>
      <c r="R421" s="9">
        <v>79.605999999999995</v>
      </c>
      <c r="S421" s="9">
        <v>79.308999999999997</v>
      </c>
      <c r="T421" s="9">
        <v>75.331000000000003</v>
      </c>
      <c r="U421" s="9">
        <v>78.004999999999995</v>
      </c>
      <c r="V421" s="9">
        <v>81.147000000000006</v>
      </c>
    </row>
    <row r="422" spans="1:22" x14ac:dyDescent="0.3">
      <c r="A422" t="s">
        <v>445</v>
      </c>
      <c r="B422" t="s">
        <v>446</v>
      </c>
      <c r="C422" t="s">
        <v>498</v>
      </c>
      <c r="D422" t="s">
        <v>448</v>
      </c>
      <c r="E422">
        <v>22.5</v>
      </c>
      <c r="F422">
        <v>563100</v>
      </c>
      <c r="G422">
        <f t="shared" si="28"/>
        <v>4.5608670751198722E-11</v>
      </c>
      <c r="H422" s="50">
        <f t="shared" si="27"/>
        <v>1718.7212461447295</v>
      </c>
      <c r="I422">
        <f t="shared" si="29"/>
        <v>7.0549732285654437E-7</v>
      </c>
      <c r="J422">
        <v>51.2</v>
      </c>
      <c r="K422">
        <v>78.7</v>
      </c>
      <c r="L422">
        <v>439</v>
      </c>
      <c r="M422">
        <v>37.4</v>
      </c>
      <c r="N422">
        <v>118.02</v>
      </c>
      <c r="O422" s="7">
        <v>5.5834999999999999</v>
      </c>
      <c r="P422" s="8">
        <v>274090</v>
      </c>
      <c r="Q422">
        <v>5</v>
      </c>
      <c r="R422" s="9">
        <v>81.858000000000004</v>
      </c>
      <c r="S422" s="9">
        <v>81.683000000000007</v>
      </c>
      <c r="T422" s="9">
        <v>78.265000000000001</v>
      </c>
      <c r="U422" s="9">
        <v>81.147000000000006</v>
      </c>
      <c r="V422" s="9">
        <v>85.388999999999996</v>
      </c>
    </row>
    <row r="423" spans="1:22" x14ac:dyDescent="0.3">
      <c r="A423" t="s">
        <v>445</v>
      </c>
      <c r="B423" t="s">
        <v>446</v>
      </c>
      <c r="C423" t="s">
        <v>499</v>
      </c>
      <c r="D423" t="s">
        <v>448</v>
      </c>
      <c r="E423">
        <v>24.900000000000002</v>
      </c>
      <c r="F423">
        <v>522400</v>
      </c>
      <c r="G423">
        <f t="shared" si="28"/>
        <v>5.4405975689127108E-11</v>
      </c>
      <c r="H423" s="50">
        <f t="shared" si="27"/>
        <v>1594.4947238252651</v>
      </c>
      <c r="I423">
        <f t="shared" si="29"/>
        <v>7.8075037062790941E-7</v>
      </c>
      <c r="J423">
        <v>8.3800000000000008</v>
      </c>
      <c r="K423">
        <v>180</v>
      </c>
      <c r="L423">
        <v>1020</v>
      </c>
      <c r="M423">
        <v>27.52</v>
      </c>
      <c r="N423">
        <v>120.4</v>
      </c>
      <c r="O423" s="7">
        <v>5.6379999999999999</v>
      </c>
      <c r="P423" s="8">
        <v>169350</v>
      </c>
      <c r="Q423">
        <v>2</v>
      </c>
      <c r="R423" s="9">
        <v>41.994999999999997</v>
      </c>
      <c r="S423" s="9">
        <v>41.762</v>
      </c>
      <c r="T423" s="9">
        <v>40.281999999999996</v>
      </c>
      <c r="U423" s="9">
        <v>41.509</v>
      </c>
      <c r="V423" s="9">
        <v>42.737000000000002</v>
      </c>
    </row>
    <row r="424" spans="1:22" x14ac:dyDescent="0.3">
      <c r="A424" t="s">
        <v>445</v>
      </c>
      <c r="B424" t="s">
        <v>446</v>
      </c>
      <c r="C424" t="s">
        <v>500</v>
      </c>
      <c r="D424" t="s">
        <v>448</v>
      </c>
      <c r="E424">
        <v>15.100000000000001</v>
      </c>
      <c r="F424">
        <v>170300</v>
      </c>
      <c r="G424">
        <f t="shared" si="28"/>
        <v>1.0120750616559013E-10</v>
      </c>
      <c r="H424" s="50">
        <f t="shared" si="27"/>
        <v>519.79795457014291</v>
      </c>
      <c r="I424">
        <f t="shared" si="29"/>
        <v>4.7346709222816998E-7</v>
      </c>
      <c r="J424">
        <v>13.600000000000001</v>
      </c>
      <c r="K424">
        <v>46.2</v>
      </c>
      <c r="L424">
        <v>398</v>
      </c>
      <c r="M424">
        <v>34.869999999999997</v>
      </c>
      <c r="N424">
        <v>118.04</v>
      </c>
      <c r="O424" s="7">
        <v>8.6066000000000003</v>
      </c>
      <c r="P424">
        <v>65358</v>
      </c>
      <c r="Q424">
        <v>1</v>
      </c>
      <c r="R424" s="9">
        <v>81.447000000000003</v>
      </c>
      <c r="S424" s="9">
        <v>81.447000000000003</v>
      </c>
      <c r="T424" s="9">
        <v>81.447000000000003</v>
      </c>
      <c r="U424" s="9">
        <v>81.447000000000003</v>
      </c>
      <c r="V424" s="9">
        <v>81.447000000000003</v>
      </c>
    </row>
    <row r="425" spans="1:22" x14ac:dyDescent="0.3">
      <c r="A425" t="s">
        <v>445</v>
      </c>
      <c r="B425" t="s">
        <v>446</v>
      </c>
      <c r="C425" t="s">
        <v>501</v>
      </c>
      <c r="D425" t="s">
        <v>448</v>
      </c>
      <c r="E425">
        <v>11.600000000000001</v>
      </c>
      <c r="F425">
        <v>122300</v>
      </c>
      <c r="G425">
        <f t="shared" si="28"/>
        <v>1.0826347342600163E-10</v>
      </c>
      <c r="H425" s="50">
        <f t="shared" si="27"/>
        <v>373.29001669952129</v>
      </c>
      <c r="I425">
        <f t="shared" si="29"/>
        <v>3.6372306422826286E-7</v>
      </c>
      <c r="J425">
        <v>9.15</v>
      </c>
      <c r="K425">
        <v>40.400000000000006</v>
      </c>
      <c r="L425">
        <v>431</v>
      </c>
      <c r="M425">
        <v>23.44</v>
      </c>
      <c r="N425">
        <v>111.25</v>
      </c>
      <c r="O425" s="7">
        <v>10.664</v>
      </c>
      <c r="P425">
        <v>17273</v>
      </c>
      <c r="Q425">
        <v>1</v>
      </c>
      <c r="R425" s="9">
        <v>48.374000000000002</v>
      </c>
      <c r="S425" s="9">
        <v>48.374000000000002</v>
      </c>
      <c r="T425" s="9">
        <v>48.374000000000002</v>
      </c>
      <c r="U425" s="9">
        <v>48.374000000000002</v>
      </c>
      <c r="V425" s="9">
        <v>48.374000000000002</v>
      </c>
    </row>
    <row r="426" spans="1:22" x14ac:dyDescent="0.3">
      <c r="A426" t="s">
        <v>445</v>
      </c>
      <c r="B426" t="s">
        <v>446</v>
      </c>
      <c r="C426" t="s">
        <v>502</v>
      </c>
      <c r="D426" t="s">
        <v>448</v>
      </c>
      <c r="E426">
        <v>28.200000000000003</v>
      </c>
      <c r="F426">
        <v>105100</v>
      </c>
      <c r="G426">
        <f t="shared" si="28"/>
        <v>3.062646108468126E-10</v>
      </c>
      <c r="H426" s="50">
        <f t="shared" si="27"/>
        <v>320.79133896254854</v>
      </c>
      <c r="I426">
        <f t="shared" si="29"/>
        <v>8.8422331131353571E-7</v>
      </c>
      <c r="J426">
        <v>2</v>
      </c>
      <c r="K426">
        <v>74.3</v>
      </c>
      <c r="L426">
        <v>323</v>
      </c>
      <c r="M426">
        <v>31.74</v>
      </c>
      <c r="N426">
        <v>105.93</v>
      </c>
      <c r="O426" s="7">
        <v>4.3432000000000004</v>
      </c>
      <c r="P426">
        <v>38326</v>
      </c>
      <c r="Q426">
        <v>1</v>
      </c>
      <c r="R426" s="9">
        <v>59.137999999999998</v>
      </c>
      <c r="S426" s="9">
        <v>59.137999999999998</v>
      </c>
      <c r="T426" s="9">
        <v>59.137999999999998</v>
      </c>
      <c r="U426" s="9">
        <v>59.137999999999998</v>
      </c>
      <c r="V426" s="9">
        <v>59.137999999999998</v>
      </c>
    </row>
    <row r="427" spans="1:22" x14ac:dyDescent="0.3">
      <c r="A427" t="s">
        <v>445</v>
      </c>
      <c r="B427" t="s">
        <v>446</v>
      </c>
      <c r="C427" t="s">
        <v>503</v>
      </c>
      <c r="D427" t="s">
        <v>448</v>
      </c>
      <c r="E427">
        <v>19.200000000000003</v>
      </c>
      <c r="F427">
        <v>440400</v>
      </c>
      <c r="G427">
        <f t="shared" si="28"/>
        <v>4.9762746594005455E-11</v>
      </c>
      <c r="H427" s="50">
        <f t="shared" si="27"/>
        <v>1344.2103299629532</v>
      </c>
      <c r="I427">
        <f t="shared" si="29"/>
        <v>6.0202438217091807E-7</v>
      </c>
      <c r="J427">
        <v>44.1</v>
      </c>
      <c r="K427">
        <v>66.3</v>
      </c>
      <c r="L427">
        <v>436</v>
      </c>
      <c r="M427">
        <v>38.32</v>
      </c>
      <c r="N427">
        <v>116.87</v>
      </c>
      <c r="O427" s="7">
        <v>6.5712999999999999</v>
      </c>
      <c r="P427" s="8">
        <v>325080</v>
      </c>
      <c r="Q427">
        <v>4</v>
      </c>
      <c r="R427" s="9">
        <v>81.301000000000002</v>
      </c>
      <c r="S427" s="9">
        <v>81.700999999999993</v>
      </c>
      <c r="T427" s="9">
        <v>81.275999999999996</v>
      </c>
      <c r="U427" s="9">
        <v>82.777000000000001</v>
      </c>
      <c r="V427" s="9">
        <v>84.576999999999998</v>
      </c>
    </row>
    <row r="428" spans="1:22" x14ac:dyDescent="0.3">
      <c r="A428" t="s">
        <v>445</v>
      </c>
      <c r="B428" t="s">
        <v>446</v>
      </c>
      <c r="C428" t="s">
        <v>504</v>
      </c>
      <c r="D428" t="s">
        <v>448</v>
      </c>
      <c r="E428">
        <v>24.3</v>
      </c>
      <c r="F428">
        <v>264500</v>
      </c>
      <c r="G428">
        <f t="shared" si="28"/>
        <v>1.0486511115311909E-10</v>
      </c>
      <c r="H428" s="50">
        <f t="shared" si="27"/>
        <v>807.31978264123779</v>
      </c>
      <c r="I428">
        <f t="shared" si="29"/>
        <v>7.6193710868506817E-7</v>
      </c>
      <c r="J428">
        <v>12.4</v>
      </c>
      <c r="K428">
        <v>75.100000000000009</v>
      </c>
      <c r="L428">
        <v>388</v>
      </c>
      <c r="M428">
        <v>34.83</v>
      </c>
      <c r="N428">
        <v>115.55</v>
      </c>
      <c r="O428" s="7">
        <v>5.1736000000000004</v>
      </c>
      <c r="P428">
        <v>64194</v>
      </c>
      <c r="Q428">
        <v>1</v>
      </c>
      <c r="R428" s="9">
        <v>83.72</v>
      </c>
      <c r="S428" s="9">
        <v>83.72</v>
      </c>
      <c r="T428" s="9">
        <v>83.72</v>
      </c>
      <c r="U428" s="9">
        <v>83.72</v>
      </c>
      <c r="V428" s="9">
        <v>83.72</v>
      </c>
    </row>
    <row r="429" spans="1:22" x14ac:dyDescent="0.3">
      <c r="A429" t="s">
        <v>445</v>
      </c>
      <c r="B429" t="s">
        <v>446</v>
      </c>
      <c r="C429" t="s">
        <v>505</v>
      </c>
      <c r="D429" t="s">
        <v>448</v>
      </c>
      <c r="E429">
        <v>19.600000000000001</v>
      </c>
      <c r="F429">
        <v>196200</v>
      </c>
      <c r="G429">
        <f t="shared" si="28"/>
        <v>1.1402694597349644E-10</v>
      </c>
      <c r="H429" s="50">
        <f t="shared" si="27"/>
        <v>598.8511960461658</v>
      </c>
      <c r="I429">
        <f t="shared" si="29"/>
        <v>6.1456655679947885E-7</v>
      </c>
      <c r="J429">
        <v>8.86</v>
      </c>
      <c r="K429">
        <v>65.900000000000006</v>
      </c>
      <c r="L429">
        <v>425</v>
      </c>
      <c r="M429">
        <v>22.93</v>
      </c>
      <c r="N429">
        <v>110.99</v>
      </c>
      <c r="O429" s="7">
        <v>6.4530000000000003</v>
      </c>
      <c r="P429">
        <v>61743</v>
      </c>
      <c r="Q429">
        <v>2</v>
      </c>
      <c r="R429" s="9">
        <v>41.823</v>
      </c>
      <c r="S429" s="9">
        <v>41.683999999999997</v>
      </c>
      <c r="T429" s="9">
        <v>41.011000000000003</v>
      </c>
      <c r="U429" s="9">
        <v>41.488</v>
      </c>
      <c r="V429" s="9">
        <v>41.965000000000003</v>
      </c>
    </row>
    <row r="430" spans="1:22" x14ac:dyDescent="0.3">
      <c r="A430" t="s">
        <v>445</v>
      </c>
      <c r="B430" t="s">
        <v>446</v>
      </c>
      <c r="C430" t="s">
        <v>506</v>
      </c>
      <c r="D430" t="s">
        <v>448</v>
      </c>
      <c r="E430">
        <v>52.400000000000006</v>
      </c>
      <c r="F430">
        <v>3093000</v>
      </c>
      <c r="G430">
        <f t="shared" si="28"/>
        <v>1.933756521176851E-11</v>
      </c>
      <c r="H430" s="50">
        <f t="shared" si="27"/>
        <v>9440.6052465381799</v>
      </c>
      <c r="I430">
        <f t="shared" si="29"/>
        <v>1.6430248763414638E-6</v>
      </c>
      <c r="J430">
        <v>242</v>
      </c>
      <c r="K430">
        <v>199</v>
      </c>
      <c r="L430">
        <v>449</v>
      </c>
      <c r="M430">
        <v>43.9</v>
      </c>
      <c r="N430">
        <v>125.32</v>
      </c>
      <c r="O430" s="7">
        <v>2.2591999999999999</v>
      </c>
      <c r="P430" s="8">
        <v>539850</v>
      </c>
      <c r="Q430">
        <v>7</v>
      </c>
      <c r="R430" s="9">
        <v>44.353999999999999</v>
      </c>
      <c r="S430" s="9">
        <v>43.722000000000001</v>
      </c>
      <c r="T430" s="9">
        <v>31.956</v>
      </c>
      <c r="U430" s="9">
        <v>42.600999999999999</v>
      </c>
      <c r="V430" s="9">
        <v>47.521000000000001</v>
      </c>
    </row>
    <row r="431" spans="1:22" x14ac:dyDescent="0.3">
      <c r="A431" t="s">
        <v>445</v>
      </c>
      <c r="B431" t="s">
        <v>446</v>
      </c>
      <c r="C431" t="s">
        <v>507</v>
      </c>
      <c r="D431" t="s">
        <v>448</v>
      </c>
      <c r="E431">
        <v>78.900000000000006</v>
      </c>
      <c r="F431">
        <v>1374000</v>
      </c>
      <c r="G431">
        <f t="shared" si="28"/>
        <v>6.5545170087336249E-11</v>
      </c>
      <c r="H431" s="50">
        <f t="shared" si="27"/>
        <v>4193.7897215465437</v>
      </c>
      <c r="I431">
        <f t="shared" si="29"/>
        <v>2.4739439454836162E-6</v>
      </c>
      <c r="J431">
        <v>29.1</v>
      </c>
      <c r="K431">
        <v>255</v>
      </c>
      <c r="L431">
        <v>379</v>
      </c>
      <c r="M431">
        <v>29.05</v>
      </c>
      <c r="N431">
        <v>111.69</v>
      </c>
      <c r="O431" s="7">
        <v>1.4863</v>
      </c>
      <c r="P431" s="8">
        <v>109720</v>
      </c>
      <c r="Q431">
        <v>2</v>
      </c>
      <c r="R431" s="9">
        <v>63.719000000000001</v>
      </c>
      <c r="S431" s="9">
        <v>64.06</v>
      </c>
      <c r="T431" s="9">
        <v>63.448</v>
      </c>
      <c r="U431" s="9">
        <v>64.564999999999998</v>
      </c>
      <c r="V431" s="9">
        <v>65.680999999999997</v>
      </c>
    </row>
    <row r="432" spans="1:22" x14ac:dyDescent="0.3">
      <c r="A432" t="s">
        <v>445</v>
      </c>
      <c r="B432" t="s">
        <v>446</v>
      </c>
      <c r="C432" t="s">
        <v>508</v>
      </c>
      <c r="D432" t="s">
        <v>448</v>
      </c>
      <c r="E432">
        <v>11.100000000000001</v>
      </c>
      <c r="F432">
        <v>157800</v>
      </c>
      <c r="G432">
        <f t="shared" si="28"/>
        <v>8.0290914448669213E-11</v>
      </c>
      <c r="H432" s="50">
        <f t="shared" si="27"/>
        <v>481.64484574966849</v>
      </c>
      <c r="I432">
        <f t="shared" si="29"/>
        <v>3.4804534594256201E-7</v>
      </c>
      <c r="J432">
        <v>19.100000000000001</v>
      </c>
      <c r="K432">
        <v>36.1</v>
      </c>
      <c r="L432">
        <v>393</v>
      </c>
      <c r="M432">
        <v>34.229999999999997</v>
      </c>
      <c r="N432">
        <v>113.78</v>
      </c>
      <c r="O432" s="7">
        <v>10.875</v>
      </c>
      <c r="P432" s="8">
        <v>387520</v>
      </c>
      <c r="Q432">
        <v>3</v>
      </c>
      <c r="R432" s="9">
        <v>86.543999999999997</v>
      </c>
      <c r="S432" s="9">
        <v>86.554000000000002</v>
      </c>
      <c r="T432" s="9">
        <v>86.543000000000006</v>
      </c>
      <c r="U432" s="9">
        <v>86.629000000000005</v>
      </c>
      <c r="V432" s="9">
        <v>87.397000000000006</v>
      </c>
    </row>
    <row r="433" spans="1:22" x14ac:dyDescent="0.3">
      <c r="A433" t="s">
        <v>445</v>
      </c>
      <c r="B433" t="s">
        <v>446</v>
      </c>
      <c r="C433" t="s">
        <v>509</v>
      </c>
      <c r="D433" t="s">
        <v>448</v>
      </c>
      <c r="E433">
        <v>36</v>
      </c>
      <c r="F433">
        <v>406500</v>
      </c>
      <c r="G433">
        <f t="shared" si="28"/>
        <v>1.0108631734317343E-10</v>
      </c>
      <c r="H433" s="50">
        <f t="shared" si="27"/>
        <v>1240.7390988418267</v>
      </c>
      <c r="I433">
        <f t="shared" si="29"/>
        <v>1.128795716570471E-6</v>
      </c>
      <c r="J433">
        <v>16.100000000000001</v>
      </c>
      <c r="K433">
        <v>101</v>
      </c>
      <c r="L433">
        <v>306</v>
      </c>
      <c r="M433">
        <v>44.02</v>
      </c>
      <c r="N433">
        <v>87.3</v>
      </c>
      <c r="O433" s="7">
        <v>3.0228999999999999</v>
      </c>
      <c r="P433">
        <v>19084</v>
      </c>
      <c r="Q433">
        <v>4</v>
      </c>
      <c r="R433" s="9">
        <v>35.954999999999998</v>
      </c>
      <c r="S433" s="9">
        <v>36.167999999999999</v>
      </c>
      <c r="T433" s="9">
        <v>35.886000000000003</v>
      </c>
      <c r="U433" s="9">
        <v>36.805</v>
      </c>
      <c r="V433" s="9">
        <v>38.363999999999997</v>
      </c>
    </row>
    <row r="434" spans="1:22" x14ac:dyDescent="0.3">
      <c r="A434" t="s">
        <v>445</v>
      </c>
      <c r="B434" t="s">
        <v>446</v>
      </c>
      <c r="C434" t="s">
        <v>510</v>
      </c>
      <c r="D434" t="s">
        <v>448</v>
      </c>
      <c r="E434">
        <v>13.5</v>
      </c>
      <c r="F434">
        <v>279100</v>
      </c>
      <c r="G434">
        <f t="shared" si="28"/>
        <v>5.5210840200644926E-11</v>
      </c>
      <c r="H434" s="50">
        <f t="shared" si="27"/>
        <v>851.88261374355181</v>
      </c>
      <c r="I434">
        <f t="shared" si="29"/>
        <v>4.2329839371392662E-7</v>
      </c>
      <c r="J434">
        <v>27.700000000000003</v>
      </c>
      <c r="K434">
        <v>53</v>
      </c>
      <c r="L434">
        <v>510</v>
      </c>
      <c r="M434">
        <v>25.98</v>
      </c>
      <c r="N434">
        <v>119.48</v>
      </c>
      <c r="O434" s="7">
        <v>9.6281999999999996</v>
      </c>
      <c r="P434" s="8">
        <v>330940</v>
      </c>
      <c r="Q434">
        <v>4</v>
      </c>
      <c r="R434" s="9">
        <v>36.753</v>
      </c>
      <c r="S434" s="9">
        <v>36.463000000000001</v>
      </c>
      <c r="T434" s="9">
        <v>34.78</v>
      </c>
      <c r="U434" s="9">
        <v>36.438000000000002</v>
      </c>
      <c r="V434" s="9">
        <v>38.959000000000003</v>
      </c>
    </row>
    <row r="435" spans="1:22" x14ac:dyDescent="0.3">
      <c r="A435" t="s">
        <v>445</v>
      </c>
      <c r="B435" t="s">
        <v>446</v>
      </c>
      <c r="C435" t="s">
        <v>511</v>
      </c>
      <c r="D435" t="s">
        <v>448</v>
      </c>
      <c r="E435">
        <v>13.600000000000001</v>
      </c>
      <c r="F435">
        <v>124400</v>
      </c>
      <c r="G435">
        <f t="shared" si="28"/>
        <v>1.2478688745980709E-10</v>
      </c>
      <c r="H435" s="50">
        <f t="shared" si="27"/>
        <v>379.69973898136101</v>
      </c>
      <c r="I435">
        <f t="shared" si="29"/>
        <v>4.26433937371067E-7</v>
      </c>
      <c r="J435">
        <v>7.74</v>
      </c>
      <c r="K435">
        <v>44.7</v>
      </c>
      <c r="L435">
        <v>429</v>
      </c>
      <c r="M435">
        <v>36.71</v>
      </c>
      <c r="N435">
        <v>118.84</v>
      </c>
      <c r="O435" s="7">
        <v>9.5908999999999995</v>
      </c>
      <c r="P435" s="8">
        <v>115170</v>
      </c>
      <c r="Q435">
        <v>2</v>
      </c>
      <c r="R435" s="9">
        <v>78.263999999999996</v>
      </c>
      <c r="S435" s="9">
        <v>78.188000000000002</v>
      </c>
      <c r="T435" s="9">
        <v>72.819999999999993</v>
      </c>
      <c r="U435" s="9">
        <v>75.542000000000002</v>
      </c>
      <c r="V435" s="9">
        <v>78.265000000000001</v>
      </c>
    </row>
    <row r="436" spans="1:22" x14ac:dyDescent="0.3">
      <c r="A436" t="s">
        <v>445</v>
      </c>
      <c r="B436" t="s">
        <v>446</v>
      </c>
      <c r="C436" t="s">
        <v>512</v>
      </c>
      <c r="D436" t="s">
        <v>448</v>
      </c>
      <c r="E436">
        <v>14.9</v>
      </c>
      <c r="F436">
        <v>146100</v>
      </c>
      <c r="G436">
        <f t="shared" si="28"/>
        <v>1.164089780971937E-10</v>
      </c>
      <c r="H436" s="50">
        <f t="shared" ref="H436:H499" si="30">F436*CVD_CHN</f>
        <v>445.93353589370452</v>
      </c>
      <c r="I436">
        <f t="shared" si="29"/>
        <v>4.6719600491388948E-7</v>
      </c>
      <c r="J436">
        <v>8.6</v>
      </c>
      <c r="K436">
        <v>49.800000000000004</v>
      </c>
      <c r="L436">
        <v>469</v>
      </c>
      <c r="M436">
        <v>44.27</v>
      </c>
      <c r="N436">
        <v>123.98</v>
      </c>
      <c r="O436" s="7">
        <v>9.4110999999999994</v>
      </c>
      <c r="P436">
        <v>18795</v>
      </c>
      <c r="Q436">
        <v>2</v>
      </c>
      <c r="R436" s="9">
        <v>24.204999999999998</v>
      </c>
      <c r="S436" s="9">
        <v>24.23</v>
      </c>
      <c r="T436" s="9">
        <v>24.202000000000002</v>
      </c>
      <c r="U436" s="9">
        <v>24.344000000000001</v>
      </c>
      <c r="V436" s="9">
        <v>24.486999999999998</v>
      </c>
    </row>
    <row r="437" spans="1:22" x14ac:dyDescent="0.3">
      <c r="A437" t="s">
        <v>445</v>
      </c>
      <c r="B437" t="s">
        <v>446</v>
      </c>
      <c r="C437" t="s">
        <v>513</v>
      </c>
      <c r="D437" t="s">
        <v>448</v>
      </c>
      <c r="E437">
        <v>34</v>
      </c>
      <c r="F437">
        <v>213200</v>
      </c>
      <c r="G437">
        <f t="shared" si="28"/>
        <v>1.8202965290806755E-10</v>
      </c>
      <c r="H437" s="50">
        <f t="shared" si="30"/>
        <v>650.73942404201091</v>
      </c>
      <c r="I437">
        <f t="shared" si="29"/>
        <v>1.0660848434276672E-6</v>
      </c>
      <c r="J437">
        <v>3.77</v>
      </c>
      <c r="K437">
        <v>110</v>
      </c>
      <c r="L437">
        <v>405</v>
      </c>
      <c r="M437">
        <v>26.41</v>
      </c>
      <c r="N437">
        <v>112.39</v>
      </c>
      <c r="O437" s="7">
        <v>3.6833</v>
      </c>
      <c r="P437" s="8">
        <v>123950</v>
      </c>
      <c r="Q437">
        <v>3</v>
      </c>
      <c r="R437" s="9">
        <v>61.112000000000002</v>
      </c>
      <c r="S437" s="9">
        <v>61.006999999999998</v>
      </c>
      <c r="T437" s="9">
        <v>59.094000000000001</v>
      </c>
      <c r="U437" s="9">
        <v>59.930999999999997</v>
      </c>
      <c r="V437" s="9">
        <v>61.12</v>
      </c>
    </row>
    <row r="438" spans="1:22" x14ac:dyDescent="0.3">
      <c r="A438" t="s">
        <v>445</v>
      </c>
      <c r="B438" t="s">
        <v>446</v>
      </c>
      <c r="C438" t="s">
        <v>514</v>
      </c>
      <c r="D438" t="s">
        <v>448</v>
      </c>
      <c r="E438">
        <v>41.7</v>
      </c>
      <c r="F438">
        <v>1775000</v>
      </c>
      <c r="G438">
        <f t="shared" si="28"/>
        <v>2.6815637239436617E-11</v>
      </c>
      <c r="H438" s="50">
        <f t="shared" si="30"/>
        <v>5417.7414525073609</v>
      </c>
      <c r="I438">
        <f t="shared" si="29"/>
        <v>1.3075217050274621E-6</v>
      </c>
      <c r="J438">
        <v>151</v>
      </c>
      <c r="K438">
        <v>145</v>
      </c>
      <c r="L438">
        <v>379</v>
      </c>
      <c r="M438">
        <v>28.2</v>
      </c>
      <c r="N438">
        <v>112.99</v>
      </c>
      <c r="O438" s="7">
        <v>2.6231</v>
      </c>
      <c r="P438" s="8">
        <v>2312800</v>
      </c>
      <c r="Q438">
        <v>7</v>
      </c>
      <c r="R438" s="9">
        <v>73.941000000000003</v>
      </c>
      <c r="S438" s="9">
        <v>74.090999999999994</v>
      </c>
      <c r="T438" s="9">
        <v>64.325000000000003</v>
      </c>
      <c r="U438" s="9">
        <v>72.082999999999998</v>
      </c>
      <c r="V438" s="9">
        <v>76.497</v>
      </c>
    </row>
    <row r="439" spans="1:22" x14ac:dyDescent="0.3">
      <c r="A439" t="s">
        <v>445</v>
      </c>
      <c r="B439" t="s">
        <v>446</v>
      </c>
      <c r="C439" t="s">
        <v>515</v>
      </c>
      <c r="D439" t="s">
        <v>448</v>
      </c>
      <c r="E439">
        <v>29.6</v>
      </c>
      <c r="F439">
        <v>264300</v>
      </c>
      <c r="G439">
        <f t="shared" si="28"/>
        <v>1.2783358607642831E-10</v>
      </c>
      <c r="H439" s="50">
        <f t="shared" si="30"/>
        <v>806.70933290011021</v>
      </c>
      <c r="I439">
        <f t="shared" si="29"/>
        <v>9.2812092251349862E-7</v>
      </c>
      <c r="J439">
        <v>12.100000000000001</v>
      </c>
      <c r="K439">
        <v>76</v>
      </c>
      <c r="L439">
        <v>312</v>
      </c>
      <c r="M439">
        <v>29.84</v>
      </c>
      <c r="N439">
        <v>107.07</v>
      </c>
      <c r="O439" s="7">
        <v>4.0995999999999997</v>
      </c>
      <c r="P439" s="8">
        <v>113800</v>
      </c>
      <c r="Q439">
        <v>2</v>
      </c>
      <c r="R439" s="9">
        <v>72.123999999999995</v>
      </c>
      <c r="S439" s="9">
        <v>72.040999999999997</v>
      </c>
      <c r="T439" s="9">
        <v>68.91</v>
      </c>
      <c r="U439" s="9">
        <v>70.518000000000001</v>
      </c>
      <c r="V439" s="9">
        <v>72.126000000000005</v>
      </c>
    </row>
    <row r="440" spans="1:22" x14ac:dyDescent="0.3">
      <c r="A440" t="s">
        <v>445</v>
      </c>
      <c r="B440" t="s">
        <v>446</v>
      </c>
      <c r="C440" t="s">
        <v>516</v>
      </c>
      <c r="D440" t="s">
        <v>448</v>
      </c>
      <c r="E440">
        <v>24.8</v>
      </c>
      <c r="F440">
        <v>121200</v>
      </c>
      <c r="G440">
        <f t="shared" si="28"/>
        <v>2.3356054785478544E-10</v>
      </c>
      <c r="H440" s="50">
        <f t="shared" si="30"/>
        <v>369.93254312331953</v>
      </c>
      <c r="I440">
        <f t="shared" si="29"/>
        <v>7.7761482697076897E-7</v>
      </c>
      <c r="J440">
        <v>7.13</v>
      </c>
      <c r="K440">
        <v>45.400000000000006</v>
      </c>
      <c r="L440">
        <v>240</v>
      </c>
      <c r="M440">
        <v>25.84</v>
      </c>
      <c r="N440">
        <v>116.36</v>
      </c>
      <c r="O440" s="7">
        <v>5.2984999999999998</v>
      </c>
      <c r="P440">
        <v>13258</v>
      </c>
      <c r="Q440">
        <v>1</v>
      </c>
      <c r="R440" s="9">
        <v>33.579000000000001</v>
      </c>
      <c r="S440" s="9">
        <v>33.579000000000001</v>
      </c>
      <c r="T440" s="9">
        <v>33.579000000000001</v>
      </c>
      <c r="U440" s="9">
        <v>33.579000000000001</v>
      </c>
      <c r="V440" s="9">
        <v>33.579000000000001</v>
      </c>
    </row>
    <row r="441" spans="1:22" x14ac:dyDescent="0.3">
      <c r="A441" t="s">
        <v>445</v>
      </c>
      <c r="B441" t="s">
        <v>446</v>
      </c>
      <c r="C441" t="s">
        <v>517</v>
      </c>
      <c r="D441" t="s">
        <v>448</v>
      </c>
      <c r="E441">
        <v>17.900000000000002</v>
      </c>
      <c r="F441">
        <v>207100</v>
      </c>
      <c r="G441">
        <f t="shared" si="28"/>
        <v>9.8655966682761957E-11</v>
      </c>
      <c r="H441" s="50">
        <f t="shared" si="30"/>
        <v>632.1207069376195</v>
      </c>
      <c r="I441">
        <f t="shared" si="29"/>
        <v>5.6126231462809549E-7</v>
      </c>
      <c r="J441">
        <v>12.8</v>
      </c>
      <c r="K441">
        <v>57.900000000000006</v>
      </c>
      <c r="L441">
        <v>437</v>
      </c>
      <c r="M441">
        <v>42.79</v>
      </c>
      <c r="N441">
        <v>124.13</v>
      </c>
      <c r="O441" s="7">
        <v>7.5444000000000004</v>
      </c>
      <c r="P441">
        <v>47269</v>
      </c>
      <c r="Q441">
        <v>3</v>
      </c>
      <c r="R441" s="9">
        <v>29.172000000000001</v>
      </c>
      <c r="S441" s="9">
        <v>29.254999999999999</v>
      </c>
      <c r="T441" s="9">
        <v>28.640999999999998</v>
      </c>
      <c r="U441" s="9">
        <v>29.157</v>
      </c>
      <c r="V441" s="9">
        <v>30.231999999999999</v>
      </c>
    </row>
    <row r="442" spans="1:22" x14ac:dyDescent="0.3">
      <c r="A442" t="s">
        <v>445</v>
      </c>
      <c r="B442" t="s">
        <v>446</v>
      </c>
      <c r="C442" t="s">
        <v>518</v>
      </c>
      <c r="D442" t="s">
        <v>448</v>
      </c>
      <c r="E442">
        <v>12.200000000000001</v>
      </c>
      <c r="F442">
        <v>170900</v>
      </c>
      <c r="G442">
        <f t="shared" si="28"/>
        <v>8.1483221767115284E-11</v>
      </c>
      <c r="H442" s="50">
        <f t="shared" si="30"/>
        <v>521.62930379352565</v>
      </c>
      <c r="I442">
        <f t="shared" si="29"/>
        <v>3.8253632617110409E-7</v>
      </c>
      <c r="J442">
        <v>8.1300000000000008</v>
      </c>
      <c r="K442">
        <v>60</v>
      </c>
      <c r="L442">
        <v>687</v>
      </c>
      <c r="M442">
        <v>31.01</v>
      </c>
      <c r="N442">
        <v>119.91</v>
      </c>
      <c r="O442" s="7">
        <v>11.46</v>
      </c>
      <c r="P442" s="8">
        <v>158050</v>
      </c>
      <c r="Q442">
        <v>4</v>
      </c>
      <c r="R442" s="9">
        <v>71.305999999999997</v>
      </c>
      <c r="S442" s="9">
        <v>70.393000000000001</v>
      </c>
      <c r="T442" s="9">
        <v>60.415999999999997</v>
      </c>
      <c r="U442" s="9">
        <v>74.245999999999995</v>
      </c>
      <c r="V442" s="9">
        <v>85.260999999999996</v>
      </c>
    </row>
    <row r="443" spans="1:22" x14ac:dyDescent="0.3">
      <c r="A443" t="s">
        <v>445</v>
      </c>
      <c r="B443" t="s">
        <v>446</v>
      </c>
      <c r="C443" t="s">
        <v>519</v>
      </c>
      <c r="D443" t="s">
        <v>448</v>
      </c>
      <c r="E443">
        <v>11.600000000000001</v>
      </c>
      <c r="F443">
        <v>164800</v>
      </c>
      <c r="G443">
        <f t="shared" si="28"/>
        <v>8.034358495145631E-11</v>
      </c>
      <c r="H443" s="50">
        <f t="shared" si="30"/>
        <v>503.01058668913419</v>
      </c>
      <c r="I443">
        <f t="shared" si="29"/>
        <v>3.6372306422826302E-7</v>
      </c>
      <c r="J443">
        <v>14</v>
      </c>
      <c r="K443">
        <v>44.1</v>
      </c>
      <c r="L443">
        <v>494</v>
      </c>
      <c r="M443">
        <v>36.85</v>
      </c>
      <c r="N443">
        <v>119.39</v>
      </c>
      <c r="O443" s="7">
        <v>11.196999999999999</v>
      </c>
      <c r="P443" s="8">
        <v>125640</v>
      </c>
      <c r="Q443">
        <v>2</v>
      </c>
      <c r="R443" s="9">
        <v>76.968999999999994</v>
      </c>
      <c r="S443" s="9">
        <v>75.584999999999994</v>
      </c>
      <c r="T443" s="9">
        <v>70.52</v>
      </c>
      <c r="U443" s="9">
        <v>74.069000000000003</v>
      </c>
      <c r="V443" s="9">
        <v>77.617999999999995</v>
      </c>
    </row>
    <row r="444" spans="1:22" x14ac:dyDescent="0.3">
      <c r="A444" t="s">
        <v>445</v>
      </c>
      <c r="B444" t="s">
        <v>446</v>
      </c>
      <c r="C444" t="s">
        <v>520</v>
      </c>
      <c r="D444" t="s">
        <v>448</v>
      </c>
      <c r="E444">
        <v>23.200000000000003</v>
      </c>
      <c r="F444">
        <v>886000</v>
      </c>
      <c r="G444">
        <f t="shared" si="28"/>
        <v>2.9888539051918737E-11</v>
      </c>
      <c r="H444" s="50">
        <f t="shared" si="30"/>
        <v>2704.2923531952238</v>
      </c>
      <c r="I444">
        <f t="shared" si="29"/>
        <v>7.2744612845652593E-7</v>
      </c>
      <c r="J444">
        <v>105</v>
      </c>
      <c r="K444">
        <v>86.600000000000009</v>
      </c>
      <c r="L444">
        <v>462</v>
      </c>
      <c r="M444">
        <v>31.78</v>
      </c>
      <c r="N444">
        <v>119.97</v>
      </c>
      <c r="O444" s="7">
        <v>5.3376000000000001</v>
      </c>
      <c r="P444" s="8">
        <v>1290600</v>
      </c>
      <c r="Q444">
        <v>7</v>
      </c>
      <c r="R444" s="9">
        <v>94.69</v>
      </c>
      <c r="S444" s="9">
        <v>95.120999999999995</v>
      </c>
      <c r="T444" s="9">
        <v>91.614000000000004</v>
      </c>
      <c r="U444" s="9">
        <v>96.069000000000003</v>
      </c>
      <c r="V444" s="9">
        <v>97.296000000000006</v>
      </c>
    </row>
    <row r="445" spans="1:22" x14ac:dyDescent="0.3">
      <c r="A445" t="s">
        <v>445</v>
      </c>
      <c r="B445" t="s">
        <v>446</v>
      </c>
      <c r="C445" t="s">
        <v>521</v>
      </c>
      <c r="D445" t="s">
        <v>448</v>
      </c>
      <c r="E445">
        <v>9.25</v>
      </c>
      <c r="F445">
        <v>143300</v>
      </c>
      <c r="G445">
        <f t="shared" si="28"/>
        <v>7.367938066992324E-11</v>
      </c>
      <c r="H445" s="50">
        <f t="shared" si="30"/>
        <v>437.38723951791826</v>
      </c>
      <c r="I445">
        <f t="shared" si="29"/>
        <v>2.9003778828546831E-7</v>
      </c>
      <c r="J445">
        <v>22.900000000000002</v>
      </c>
      <c r="K445">
        <v>30</v>
      </c>
      <c r="L445">
        <v>422</v>
      </c>
      <c r="M445">
        <v>31.62</v>
      </c>
      <c r="N445">
        <v>117.87</v>
      </c>
      <c r="O445" s="7">
        <v>14.096</v>
      </c>
      <c r="P445" s="8">
        <v>153530</v>
      </c>
      <c r="Q445">
        <v>3</v>
      </c>
      <c r="R445" s="9">
        <v>65.311000000000007</v>
      </c>
      <c r="S445" s="9">
        <v>64.953999999999994</v>
      </c>
      <c r="T445" s="9">
        <v>58.475999999999999</v>
      </c>
      <c r="U445" s="9">
        <v>61.031999999999996</v>
      </c>
      <c r="V445" s="9">
        <v>65.331000000000003</v>
      </c>
    </row>
    <row r="446" spans="1:22" x14ac:dyDescent="0.3">
      <c r="A446" t="s">
        <v>445</v>
      </c>
      <c r="B446" t="s">
        <v>446</v>
      </c>
      <c r="C446" t="s">
        <v>522</v>
      </c>
      <c r="D446" t="s">
        <v>448</v>
      </c>
      <c r="E446">
        <v>25.400000000000002</v>
      </c>
      <c r="F446">
        <v>450300</v>
      </c>
      <c r="G446">
        <f t="shared" si="28"/>
        <v>6.4384628469908948E-11</v>
      </c>
      <c r="H446" s="50">
        <f t="shared" si="30"/>
        <v>1374.4275921487688</v>
      </c>
      <c r="I446">
        <f t="shared" si="29"/>
        <v>7.964280889136102E-7</v>
      </c>
      <c r="J446">
        <v>19.100000000000001</v>
      </c>
      <c r="K446">
        <v>103</v>
      </c>
      <c r="L446">
        <v>540</v>
      </c>
      <c r="M446">
        <v>41.58</v>
      </c>
      <c r="N446">
        <v>120.45</v>
      </c>
      <c r="O446" s="7">
        <v>5.2413999999999996</v>
      </c>
      <c r="P446">
        <v>64362</v>
      </c>
      <c r="Q446">
        <v>2</v>
      </c>
      <c r="R446" s="9">
        <v>39.866</v>
      </c>
      <c r="S446" s="9">
        <v>39.814999999999998</v>
      </c>
      <c r="T446" s="9">
        <v>39.414999999999999</v>
      </c>
      <c r="U446" s="9">
        <v>39.643999999999998</v>
      </c>
      <c r="V446" s="9">
        <v>39.872</v>
      </c>
    </row>
    <row r="447" spans="1:22" x14ac:dyDescent="0.3">
      <c r="A447" t="s">
        <v>445</v>
      </c>
      <c r="B447" t="s">
        <v>446</v>
      </c>
      <c r="C447" t="s">
        <v>523</v>
      </c>
      <c r="D447" t="s">
        <v>448</v>
      </c>
      <c r="E447">
        <v>46.6</v>
      </c>
      <c r="F447">
        <v>3294000</v>
      </c>
      <c r="G447">
        <f t="shared" si="28"/>
        <v>1.614777710989678E-11</v>
      </c>
      <c r="H447" s="50">
        <f t="shared" si="30"/>
        <v>10054.107236371407</v>
      </c>
      <c r="I447">
        <f t="shared" si="29"/>
        <v>1.4611633442273319E-6</v>
      </c>
      <c r="J447">
        <v>365</v>
      </c>
      <c r="K447">
        <v>173</v>
      </c>
      <c r="L447">
        <v>301</v>
      </c>
      <c r="M447">
        <v>30.67</v>
      </c>
      <c r="N447">
        <v>104.05</v>
      </c>
      <c r="O447" s="7">
        <v>1.7435</v>
      </c>
      <c r="P447" s="8">
        <v>2688000</v>
      </c>
      <c r="Q447">
        <v>12</v>
      </c>
      <c r="R447" s="9">
        <v>88.096999999999994</v>
      </c>
      <c r="S447" s="9">
        <v>88.305999999999997</v>
      </c>
      <c r="T447" s="9">
        <v>83.977000000000004</v>
      </c>
      <c r="U447" s="9">
        <v>87.013000000000005</v>
      </c>
      <c r="V447" s="9">
        <v>90.975999999999999</v>
      </c>
    </row>
    <row r="448" spans="1:22" x14ac:dyDescent="0.3">
      <c r="A448" t="s">
        <v>445</v>
      </c>
      <c r="B448" t="s">
        <v>446</v>
      </c>
      <c r="C448" t="s">
        <v>524</v>
      </c>
      <c r="D448" t="s">
        <v>448</v>
      </c>
      <c r="E448">
        <v>20</v>
      </c>
      <c r="F448">
        <v>133400</v>
      </c>
      <c r="G448">
        <f t="shared" si="28"/>
        <v>1.7112938530734633E-10</v>
      </c>
      <c r="H448" s="50">
        <f t="shared" si="30"/>
        <v>407.16997733210252</v>
      </c>
      <c r="I448">
        <f t="shared" si="29"/>
        <v>6.2710873142803953E-7</v>
      </c>
      <c r="J448">
        <v>5.6000000000000005</v>
      </c>
      <c r="K448">
        <v>56.400000000000006</v>
      </c>
      <c r="L448">
        <v>339</v>
      </c>
      <c r="M448">
        <v>33.15</v>
      </c>
      <c r="N448">
        <v>107.32</v>
      </c>
      <c r="O448" s="7">
        <v>6.0130999999999997</v>
      </c>
      <c r="P448">
        <v>21233</v>
      </c>
      <c r="Q448">
        <v>1</v>
      </c>
      <c r="R448" s="9">
        <v>51.372999999999998</v>
      </c>
      <c r="S448" s="9">
        <v>51.372999999999998</v>
      </c>
      <c r="T448" s="9">
        <v>51.372999999999998</v>
      </c>
      <c r="U448" s="9">
        <v>51.372999999999998</v>
      </c>
      <c r="V448" s="9">
        <v>51.372999999999998</v>
      </c>
    </row>
    <row r="449" spans="1:22" x14ac:dyDescent="0.3">
      <c r="A449" t="s">
        <v>445</v>
      </c>
      <c r="B449" t="s">
        <v>446</v>
      </c>
      <c r="C449" t="s">
        <v>525</v>
      </c>
      <c r="D449" t="s">
        <v>448</v>
      </c>
      <c r="E449">
        <v>11.700000000000001</v>
      </c>
      <c r="F449">
        <v>114000</v>
      </c>
      <c r="G449">
        <f t="shared" si="28"/>
        <v>1.1714707105263159E-10</v>
      </c>
      <c r="H449" s="50">
        <f t="shared" si="30"/>
        <v>347.95635244272631</v>
      </c>
      <c r="I449">
        <f t="shared" si="29"/>
        <v>3.6685860788540314E-7</v>
      </c>
      <c r="J449">
        <v>6.55</v>
      </c>
      <c r="K449">
        <v>44.5</v>
      </c>
      <c r="L449">
        <v>459</v>
      </c>
      <c r="M449">
        <v>19.739999999999998</v>
      </c>
      <c r="N449">
        <v>110.01</v>
      </c>
      <c r="O449" s="7">
        <v>10.31</v>
      </c>
      <c r="P449">
        <v>46838</v>
      </c>
      <c r="Q449">
        <v>2</v>
      </c>
      <c r="R449" s="9">
        <v>27.004999999999999</v>
      </c>
      <c r="S449" s="9">
        <v>26.812999999999999</v>
      </c>
      <c r="T449" s="9">
        <v>25.247</v>
      </c>
      <c r="U449" s="9">
        <v>26.145</v>
      </c>
      <c r="V449" s="9">
        <v>27.042999999999999</v>
      </c>
    </row>
    <row r="450" spans="1:22" x14ac:dyDescent="0.3">
      <c r="A450" t="s">
        <v>445</v>
      </c>
      <c r="B450" t="s">
        <v>446</v>
      </c>
      <c r="C450" t="s">
        <v>526</v>
      </c>
      <c r="D450" t="s">
        <v>448</v>
      </c>
      <c r="E450">
        <v>11.4</v>
      </c>
      <c r="F450">
        <v>114100</v>
      </c>
      <c r="G450">
        <f t="shared" ref="G450:G513" si="31">(1.141433*(E450/1000000))/F450</f>
        <v>1.1404326205083261E-10</v>
      </c>
      <c r="H450" s="50">
        <f t="shared" si="30"/>
        <v>348.2615773132901</v>
      </c>
      <c r="I450">
        <f t="shared" ref="I450:I513" si="32">(G450/10)*1000*H450*0.09</f>
        <v>3.5745197691398263E-7</v>
      </c>
      <c r="J450">
        <v>10.9</v>
      </c>
      <c r="K450">
        <v>34.6</v>
      </c>
      <c r="L450">
        <v>397</v>
      </c>
      <c r="M450">
        <v>34.96</v>
      </c>
      <c r="N450">
        <v>115.89</v>
      </c>
      <c r="O450" s="7">
        <v>11.465</v>
      </c>
      <c r="P450" s="8">
        <v>122150</v>
      </c>
      <c r="Q450">
        <v>2</v>
      </c>
      <c r="R450" s="9">
        <v>84.402000000000001</v>
      </c>
      <c r="S450" s="9">
        <v>84.094999999999999</v>
      </c>
      <c r="T450" s="9">
        <v>82.177000000000007</v>
      </c>
      <c r="U450" s="9">
        <v>83.762</v>
      </c>
      <c r="V450" s="9">
        <v>85.346999999999994</v>
      </c>
    </row>
    <row r="451" spans="1:22" x14ac:dyDescent="0.3">
      <c r="A451" t="s">
        <v>445</v>
      </c>
      <c r="B451" t="s">
        <v>446</v>
      </c>
      <c r="C451" t="s">
        <v>527</v>
      </c>
      <c r="D451" t="s">
        <v>448</v>
      </c>
      <c r="E451">
        <v>40.6</v>
      </c>
      <c r="F451">
        <v>617200</v>
      </c>
      <c r="G451">
        <f t="shared" si="31"/>
        <v>7.5084542773817239E-11</v>
      </c>
      <c r="H451" s="50">
        <f t="shared" si="30"/>
        <v>1883.8479011197428</v>
      </c>
      <c r="I451">
        <f t="shared" si="32"/>
        <v>1.2730307247989204E-6</v>
      </c>
      <c r="J451">
        <v>20</v>
      </c>
      <c r="K451">
        <v>138</v>
      </c>
      <c r="L451">
        <v>431</v>
      </c>
      <c r="M451">
        <v>25.81</v>
      </c>
      <c r="N451">
        <v>113.02</v>
      </c>
      <c r="O451" s="7">
        <v>3.1257000000000001</v>
      </c>
      <c r="P451" s="8">
        <v>104840</v>
      </c>
      <c r="Q451">
        <v>3</v>
      </c>
      <c r="R451" s="9">
        <v>50.51</v>
      </c>
      <c r="S451" s="9">
        <v>50.103000000000002</v>
      </c>
      <c r="T451" s="9">
        <v>48.015000000000001</v>
      </c>
      <c r="U451" s="9">
        <v>50.613</v>
      </c>
      <c r="V451" s="9">
        <v>50.747999999999998</v>
      </c>
    </row>
    <row r="452" spans="1:22" x14ac:dyDescent="0.3">
      <c r="A452" t="s">
        <v>445</v>
      </c>
      <c r="B452" t="s">
        <v>528</v>
      </c>
      <c r="C452" t="s">
        <v>529</v>
      </c>
      <c r="D452" t="s">
        <v>448</v>
      </c>
      <c r="E452">
        <v>10.9</v>
      </c>
      <c r="F452">
        <v>267000</v>
      </c>
      <c r="G452">
        <f t="shared" si="31"/>
        <v>4.6597826591760297E-11</v>
      </c>
      <c r="H452" s="50">
        <f t="shared" si="30"/>
        <v>814.95040440533262</v>
      </c>
      <c r="I452">
        <f t="shared" si="32"/>
        <v>3.4177425862828151E-7</v>
      </c>
      <c r="J452">
        <v>43</v>
      </c>
      <c r="K452">
        <v>40.700000000000003</v>
      </c>
      <c r="L452">
        <v>476</v>
      </c>
      <c r="M452">
        <v>23.49</v>
      </c>
      <c r="N452">
        <v>120.45</v>
      </c>
      <c r="O452" s="7">
        <v>11.699</v>
      </c>
      <c r="P452" s="8">
        <v>160100</v>
      </c>
      <c r="Q452">
        <v>3</v>
      </c>
      <c r="R452" s="9">
        <v>26.420999999999999</v>
      </c>
      <c r="S452" s="9">
        <v>26.916</v>
      </c>
      <c r="T452" s="9">
        <v>26.24</v>
      </c>
      <c r="U452" s="9">
        <v>28.501000000000001</v>
      </c>
      <c r="V452" s="9">
        <v>30.138999999999999</v>
      </c>
    </row>
    <row r="453" spans="1:22" x14ac:dyDescent="0.3">
      <c r="A453" t="s">
        <v>445</v>
      </c>
      <c r="B453" t="s">
        <v>446</v>
      </c>
      <c r="C453" t="s">
        <v>530</v>
      </c>
      <c r="D453" t="s">
        <v>448</v>
      </c>
      <c r="E453">
        <v>30.8</v>
      </c>
      <c r="F453">
        <v>1087000</v>
      </c>
      <c r="G453">
        <f t="shared" si="31"/>
        <v>3.2342351793928244E-11</v>
      </c>
      <c r="H453" s="50">
        <f t="shared" si="30"/>
        <v>3317.7943430284517</v>
      </c>
      <c r="I453">
        <f t="shared" si="32"/>
        <v>9.6574744639918109E-7</v>
      </c>
      <c r="J453">
        <v>47.5</v>
      </c>
      <c r="K453">
        <v>158</v>
      </c>
      <c r="L453">
        <v>661</v>
      </c>
      <c r="M453">
        <v>42.28</v>
      </c>
      <c r="N453">
        <v>118.95</v>
      </c>
      <c r="O453" s="7">
        <v>4.1902999999999997</v>
      </c>
      <c r="P453">
        <v>93270</v>
      </c>
      <c r="Q453">
        <v>6</v>
      </c>
      <c r="R453" s="9">
        <v>30.571999999999999</v>
      </c>
      <c r="S453" s="9">
        <v>30.731000000000002</v>
      </c>
      <c r="T453" s="9">
        <v>30.372</v>
      </c>
      <c r="U453" s="9">
        <v>31.7</v>
      </c>
      <c r="V453" s="9">
        <v>33.161999999999999</v>
      </c>
    </row>
    <row r="454" spans="1:22" x14ac:dyDescent="0.3">
      <c r="A454" t="s">
        <v>445</v>
      </c>
      <c r="B454" t="s">
        <v>446</v>
      </c>
      <c r="C454" t="s">
        <v>531</v>
      </c>
      <c r="D454" t="s">
        <v>448</v>
      </c>
      <c r="E454">
        <v>106</v>
      </c>
      <c r="F454">
        <v>5312000</v>
      </c>
      <c r="G454">
        <f t="shared" si="31"/>
        <v>2.2777089231927709E-11</v>
      </c>
      <c r="H454" s="50">
        <f t="shared" si="30"/>
        <v>16213.54512434879</v>
      </c>
      <c r="I454">
        <f t="shared" si="32"/>
        <v>3.3236762765686094E-6</v>
      </c>
      <c r="J454">
        <v>209</v>
      </c>
      <c r="K454">
        <v>367</v>
      </c>
      <c r="L454">
        <v>336</v>
      </c>
      <c r="M454">
        <v>29.55</v>
      </c>
      <c r="N454">
        <v>106.51</v>
      </c>
      <c r="O454" s="7">
        <v>0.91610000000000003</v>
      </c>
      <c r="P454" s="8">
        <v>904250</v>
      </c>
      <c r="Q454">
        <v>7</v>
      </c>
      <c r="R454" s="9">
        <v>86.2</v>
      </c>
      <c r="S454" s="9">
        <v>85.453999999999994</v>
      </c>
      <c r="T454" s="9">
        <v>76.194000000000003</v>
      </c>
      <c r="U454" s="9">
        <v>85.260999999999996</v>
      </c>
      <c r="V454" s="9">
        <v>87.055999999999997</v>
      </c>
    </row>
    <row r="455" spans="1:22" x14ac:dyDescent="0.3">
      <c r="A455" t="s">
        <v>445</v>
      </c>
      <c r="B455" t="s">
        <v>446</v>
      </c>
      <c r="C455" t="s">
        <v>532</v>
      </c>
      <c r="D455" t="s">
        <v>448</v>
      </c>
      <c r="E455">
        <v>17.3</v>
      </c>
      <c r="F455">
        <v>147500</v>
      </c>
      <c r="G455">
        <f t="shared" si="31"/>
        <v>1.3387654847457627E-10</v>
      </c>
      <c r="H455" s="50">
        <f t="shared" si="30"/>
        <v>450.20668408159764</v>
      </c>
      <c r="I455">
        <f t="shared" si="32"/>
        <v>5.4244905268525425E-7</v>
      </c>
      <c r="J455">
        <v>8.25</v>
      </c>
      <c r="K455">
        <v>51.300000000000004</v>
      </c>
      <c r="L455">
        <v>301</v>
      </c>
      <c r="M455">
        <v>30.64</v>
      </c>
      <c r="N455">
        <v>103.67</v>
      </c>
      <c r="O455" s="7">
        <v>5.8585000000000003</v>
      </c>
      <c r="P455">
        <v>56664</v>
      </c>
      <c r="Q455">
        <v>1</v>
      </c>
      <c r="R455" s="9">
        <v>68.343999999999994</v>
      </c>
      <c r="S455" s="9">
        <v>68.343999999999994</v>
      </c>
      <c r="T455" s="9">
        <v>68.343999999999994</v>
      </c>
      <c r="U455" s="9">
        <v>68.343999999999994</v>
      </c>
      <c r="V455" s="9">
        <v>68.343999999999994</v>
      </c>
    </row>
    <row r="456" spans="1:22" x14ac:dyDescent="0.3">
      <c r="A456" t="s">
        <v>445</v>
      </c>
      <c r="B456" t="s">
        <v>446</v>
      </c>
      <c r="C456" t="s">
        <v>533</v>
      </c>
      <c r="D456" t="s">
        <v>448</v>
      </c>
      <c r="E456">
        <v>8.39</v>
      </c>
      <c r="F456">
        <v>114100</v>
      </c>
      <c r="G456">
        <f t="shared" si="31"/>
        <v>8.393183935144611E-11</v>
      </c>
      <c r="H456" s="50">
        <f t="shared" si="30"/>
        <v>348.2615773132901</v>
      </c>
      <c r="I456">
        <f t="shared" si="32"/>
        <v>2.6307211283406262E-7</v>
      </c>
      <c r="J456">
        <v>13.3</v>
      </c>
      <c r="K456">
        <v>31.3</v>
      </c>
      <c r="L456">
        <v>458</v>
      </c>
      <c r="M456">
        <v>22.18</v>
      </c>
      <c r="N456">
        <v>111.78</v>
      </c>
      <c r="O456" s="7">
        <v>14.625</v>
      </c>
      <c r="P456">
        <v>65765</v>
      </c>
      <c r="Q456">
        <v>3</v>
      </c>
      <c r="R456" s="9">
        <v>34.865000000000002</v>
      </c>
      <c r="S456" s="9">
        <v>34.774000000000001</v>
      </c>
      <c r="T456" s="9">
        <v>33.533000000000001</v>
      </c>
      <c r="U456" s="9">
        <v>34.734000000000002</v>
      </c>
      <c r="V456" s="9">
        <v>34.872999999999998</v>
      </c>
    </row>
    <row r="457" spans="1:22" x14ac:dyDescent="0.3">
      <c r="A457" t="s">
        <v>445</v>
      </c>
      <c r="B457" t="s">
        <v>446</v>
      </c>
      <c r="C457" t="s">
        <v>534</v>
      </c>
      <c r="D457" t="s">
        <v>448</v>
      </c>
      <c r="E457">
        <v>15.4</v>
      </c>
      <c r="F457">
        <v>464900</v>
      </c>
      <c r="G457">
        <f t="shared" si="31"/>
        <v>3.7810428479242848E-11</v>
      </c>
      <c r="H457" s="50">
        <f t="shared" si="30"/>
        <v>1418.990423251083</v>
      </c>
      <c r="I457">
        <f t="shared" si="32"/>
        <v>4.8287372319959044E-7</v>
      </c>
      <c r="J457">
        <v>37.4</v>
      </c>
      <c r="K457">
        <v>76</v>
      </c>
      <c r="L457">
        <v>517</v>
      </c>
      <c r="M457">
        <v>25.06</v>
      </c>
      <c r="N457">
        <v>101.54</v>
      </c>
      <c r="O457" s="7">
        <v>6.7980999999999998</v>
      </c>
      <c r="P457">
        <v>28475</v>
      </c>
      <c r="Q457">
        <v>2</v>
      </c>
      <c r="R457" s="9">
        <v>17.335000000000001</v>
      </c>
      <c r="S457" s="9">
        <v>17.221</v>
      </c>
      <c r="T457" s="9">
        <v>16.227</v>
      </c>
      <c r="U457" s="9">
        <v>16.791</v>
      </c>
      <c r="V457" s="9">
        <v>17.356000000000002</v>
      </c>
    </row>
    <row r="458" spans="1:22" x14ac:dyDescent="0.3">
      <c r="A458" t="s">
        <v>445</v>
      </c>
      <c r="B458" t="s">
        <v>446</v>
      </c>
      <c r="C458" t="s">
        <v>535</v>
      </c>
      <c r="D458" t="s">
        <v>448</v>
      </c>
      <c r="E458">
        <v>28.8</v>
      </c>
      <c r="F458">
        <v>468600</v>
      </c>
      <c r="G458">
        <f t="shared" si="31"/>
        <v>7.0152092189500646E-11</v>
      </c>
      <c r="H458" s="50">
        <f t="shared" si="30"/>
        <v>1430.2837434619435</v>
      </c>
      <c r="I458">
        <f t="shared" si="32"/>
        <v>9.0303657325637715E-7</v>
      </c>
      <c r="J458">
        <v>27.400000000000002</v>
      </c>
      <c r="K458">
        <v>89.600000000000009</v>
      </c>
      <c r="L458">
        <v>403</v>
      </c>
      <c r="M458">
        <v>32.31</v>
      </c>
      <c r="N458">
        <v>118.32</v>
      </c>
      <c r="O458" s="7">
        <v>4.5006000000000004</v>
      </c>
      <c r="P458" s="8">
        <v>117820</v>
      </c>
      <c r="Q458">
        <v>3</v>
      </c>
      <c r="R458" s="9">
        <v>71.445999999999998</v>
      </c>
      <c r="S458" s="9">
        <v>71.194000000000003</v>
      </c>
      <c r="T458" s="9">
        <v>69.823999999999998</v>
      </c>
      <c r="U458" s="9">
        <v>70.563000000000002</v>
      </c>
      <c r="V458" s="9">
        <v>71.605999999999995</v>
      </c>
    </row>
    <row r="459" spans="1:22" x14ac:dyDescent="0.3">
      <c r="A459" t="s">
        <v>445</v>
      </c>
      <c r="B459" t="s">
        <v>446</v>
      </c>
      <c r="C459" t="s">
        <v>536</v>
      </c>
      <c r="D459" t="s">
        <v>448</v>
      </c>
      <c r="E459">
        <v>14.3</v>
      </c>
      <c r="F459">
        <v>675700</v>
      </c>
      <c r="G459">
        <f t="shared" si="31"/>
        <v>2.4156418380938283E-11</v>
      </c>
      <c r="H459" s="50">
        <f t="shared" si="30"/>
        <v>2062.4044503995628</v>
      </c>
      <c r="I459">
        <f t="shared" si="32"/>
        <v>4.483827429710482E-7</v>
      </c>
      <c r="J459">
        <v>135</v>
      </c>
      <c r="K459">
        <v>58.2</v>
      </c>
      <c r="L459">
        <v>509</v>
      </c>
      <c r="M459">
        <v>30.18</v>
      </c>
      <c r="N459">
        <v>121.26</v>
      </c>
      <c r="O459" s="7">
        <v>8.7445000000000004</v>
      </c>
      <c r="P459" s="8">
        <v>1593800</v>
      </c>
      <c r="Q459">
        <v>10</v>
      </c>
      <c r="R459" s="9">
        <v>60.976999999999997</v>
      </c>
      <c r="S459" s="9">
        <v>62.363999999999997</v>
      </c>
      <c r="T459" s="9">
        <v>51.595999999999997</v>
      </c>
      <c r="U459" s="9">
        <v>63.185000000000002</v>
      </c>
      <c r="V459" s="9">
        <v>66.468000000000004</v>
      </c>
    </row>
    <row r="460" spans="1:22" x14ac:dyDescent="0.3">
      <c r="A460" t="s">
        <v>445</v>
      </c>
      <c r="B460" t="s">
        <v>446</v>
      </c>
      <c r="C460" t="s">
        <v>537</v>
      </c>
      <c r="D460" t="s">
        <v>448</v>
      </c>
      <c r="E460">
        <v>13.9</v>
      </c>
      <c r="F460">
        <v>184100</v>
      </c>
      <c r="G460">
        <f t="shared" si="31"/>
        <v>8.6180981531776215E-11</v>
      </c>
      <c r="H460" s="50">
        <f t="shared" si="30"/>
        <v>561.9189867079466</v>
      </c>
      <c r="I460">
        <f t="shared" si="32"/>
        <v>4.3584056834248757E-7</v>
      </c>
      <c r="J460">
        <v>15</v>
      </c>
      <c r="K460">
        <v>47.5</v>
      </c>
      <c r="L460">
        <v>426</v>
      </c>
      <c r="M460">
        <v>23.55</v>
      </c>
      <c r="N460">
        <v>113.59</v>
      </c>
      <c r="O460" s="7">
        <v>8.9536999999999995</v>
      </c>
      <c r="P460">
        <v>95103</v>
      </c>
      <c r="Q460">
        <v>2</v>
      </c>
      <c r="R460" s="9">
        <v>51.9</v>
      </c>
      <c r="S460" s="9">
        <v>51.21</v>
      </c>
      <c r="T460" s="9">
        <v>46.442</v>
      </c>
      <c r="U460" s="9">
        <v>49.42</v>
      </c>
      <c r="V460" s="9">
        <v>52.399000000000001</v>
      </c>
    </row>
    <row r="461" spans="1:22" x14ac:dyDescent="0.3">
      <c r="A461" t="s">
        <v>445</v>
      </c>
      <c r="B461" t="s">
        <v>446</v>
      </c>
      <c r="C461" t="s">
        <v>538</v>
      </c>
      <c r="D461" t="s">
        <v>448</v>
      </c>
      <c r="E461">
        <v>11.3</v>
      </c>
      <c r="F461">
        <v>114900</v>
      </c>
      <c r="G461">
        <f t="shared" si="31"/>
        <v>1.1225581288076587E-10</v>
      </c>
      <c r="H461" s="50">
        <f t="shared" si="30"/>
        <v>350.70337627780043</v>
      </c>
      <c r="I461">
        <f t="shared" si="32"/>
        <v>3.543164332568423E-7</v>
      </c>
      <c r="J461">
        <v>8.33</v>
      </c>
      <c r="K461">
        <v>39.800000000000004</v>
      </c>
      <c r="L461">
        <v>501</v>
      </c>
      <c r="M461">
        <v>45.51</v>
      </c>
      <c r="N461">
        <v>124.29</v>
      </c>
      <c r="O461" s="7">
        <v>12.587</v>
      </c>
      <c r="P461">
        <v>31629</v>
      </c>
      <c r="Q461">
        <v>4</v>
      </c>
      <c r="R461" s="9">
        <v>19.568000000000001</v>
      </c>
      <c r="S461" s="9">
        <v>19.617000000000001</v>
      </c>
      <c r="T461" s="9">
        <v>19.254999999999999</v>
      </c>
      <c r="U461" s="9">
        <v>19.667000000000002</v>
      </c>
      <c r="V461" s="9">
        <v>20.271999999999998</v>
      </c>
    </row>
    <row r="462" spans="1:22" x14ac:dyDescent="0.3">
      <c r="A462" t="s">
        <v>445</v>
      </c>
      <c r="B462" t="s">
        <v>446</v>
      </c>
      <c r="C462" t="s">
        <v>539</v>
      </c>
      <c r="D462" t="s">
        <v>448</v>
      </c>
      <c r="E462">
        <v>13.9</v>
      </c>
      <c r="F462">
        <v>149000</v>
      </c>
      <c r="G462">
        <f t="shared" si="31"/>
        <v>1.0648267583892618E-10</v>
      </c>
      <c r="H462" s="50">
        <f t="shared" si="30"/>
        <v>454.78505714005456</v>
      </c>
      <c r="I462">
        <f t="shared" si="32"/>
        <v>4.3584056834248757E-7</v>
      </c>
      <c r="J462">
        <v>11.4</v>
      </c>
      <c r="K462">
        <v>44.2</v>
      </c>
      <c r="L462">
        <v>429</v>
      </c>
      <c r="M462">
        <v>32.229999999999997</v>
      </c>
      <c r="N462">
        <v>118.76</v>
      </c>
      <c r="O462" s="7">
        <v>9.7136999999999993</v>
      </c>
      <c r="P462" s="8">
        <v>370470</v>
      </c>
      <c r="Q462">
        <v>2</v>
      </c>
      <c r="R462" s="9">
        <v>97.816000000000003</v>
      </c>
      <c r="S462" s="9">
        <v>98.213999999999999</v>
      </c>
      <c r="T462" s="9">
        <v>97.802999999999997</v>
      </c>
      <c r="U462" s="9">
        <v>104.17</v>
      </c>
      <c r="V462" s="9">
        <v>110.55</v>
      </c>
    </row>
    <row r="463" spans="1:22" x14ac:dyDescent="0.3">
      <c r="A463" t="s">
        <v>445</v>
      </c>
      <c r="B463" t="s">
        <v>446</v>
      </c>
      <c r="C463" t="s">
        <v>540</v>
      </c>
      <c r="D463" t="s">
        <v>448</v>
      </c>
      <c r="E463">
        <v>14.600000000000001</v>
      </c>
      <c r="F463">
        <v>260600</v>
      </c>
      <c r="G463">
        <f t="shared" si="31"/>
        <v>6.3948280122793552E-11</v>
      </c>
      <c r="H463" s="50">
        <f t="shared" si="30"/>
        <v>795.41601268924978</v>
      </c>
      <c r="I463">
        <f t="shared" si="32"/>
        <v>4.5778937394246881E-7</v>
      </c>
      <c r="J463">
        <v>12.4</v>
      </c>
      <c r="K463">
        <v>73.900000000000006</v>
      </c>
      <c r="L463">
        <v>677</v>
      </c>
      <c r="M463">
        <v>33.21</v>
      </c>
      <c r="N463">
        <v>120.46</v>
      </c>
      <c r="O463" s="7">
        <v>9.1704000000000008</v>
      </c>
      <c r="P463">
        <v>76395</v>
      </c>
      <c r="Q463">
        <v>2</v>
      </c>
      <c r="R463" s="9">
        <v>71.212999999999994</v>
      </c>
      <c r="S463" s="9">
        <v>70.897999999999996</v>
      </c>
      <c r="T463" s="9">
        <v>67.777000000000001</v>
      </c>
      <c r="U463" s="9">
        <v>69.518000000000001</v>
      </c>
      <c r="V463" s="9">
        <v>71.257999999999996</v>
      </c>
    </row>
    <row r="464" spans="1:22" x14ac:dyDescent="0.3">
      <c r="A464" t="s">
        <v>445</v>
      </c>
      <c r="B464" t="s">
        <v>446</v>
      </c>
      <c r="C464" t="s">
        <v>541</v>
      </c>
      <c r="D464" t="s">
        <v>448</v>
      </c>
      <c r="E464">
        <v>77.800000000000011</v>
      </c>
      <c r="F464">
        <v>499300</v>
      </c>
      <c r="G464">
        <f t="shared" si="31"/>
        <v>1.7785597316242742E-10</v>
      </c>
      <c r="H464" s="50">
        <f t="shared" si="30"/>
        <v>1523.9877787250284</v>
      </c>
      <c r="I464">
        <f t="shared" si="32"/>
        <v>2.4394529652550743E-6</v>
      </c>
      <c r="J464">
        <v>9.61</v>
      </c>
      <c r="K464">
        <v>161</v>
      </c>
      <c r="L464">
        <v>212</v>
      </c>
      <c r="M464">
        <v>25.7</v>
      </c>
      <c r="N464">
        <v>100.17</v>
      </c>
      <c r="O464" s="7">
        <v>1.3169</v>
      </c>
      <c r="P464">
        <v>86256</v>
      </c>
      <c r="Q464">
        <v>3</v>
      </c>
      <c r="R464" s="9">
        <v>13.404</v>
      </c>
      <c r="S464" s="9">
        <v>13.441000000000001</v>
      </c>
      <c r="T464" s="9">
        <v>13.4</v>
      </c>
      <c r="U464" s="9">
        <v>13.4</v>
      </c>
      <c r="V464" s="9">
        <v>14.247999999999999</v>
      </c>
    </row>
    <row r="465" spans="1:22" x14ac:dyDescent="0.3">
      <c r="A465" t="s">
        <v>445</v>
      </c>
      <c r="B465" t="s">
        <v>446</v>
      </c>
      <c r="C465" t="s">
        <v>542</v>
      </c>
      <c r="D465" t="s">
        <v>448</v>
      </c>
      <c r="E465">
        <v>26.8</v>
      </c>
      <c r="F465">
        <v>2854000</v>
      </c>
      <c r="G465">
        <f t="shared" si="31"/>
        <v>1.0718431814996498E-11</v>
      </c>
      <c r="H465" s="50">
        <f t="shared" si="30"/>
        <v>8711.1178058907099</v>
      </c>
      <c r="I465">
        <f t="shared" si="32"/>
        <v>8.4032570011357333E-7</v>
      </c>
      <c r="J465">
        <v>283</v>
      </c>
      <c r="K465">
        <v>170</v>
      </c>
      <c r="L465">
        <v>776</v>
      </c>
      <c r="M465">
        <v>38.99</v>
      </c>
      <c r="N465">
        <v>121.63</v>
      </c>
      <c r="O465" s="7">
        <v>4.5743999999999998</v>
      </c>
      <c r="P465" s="8">
        <v>812970</v>
      </c>
      <c r="Q465">
        <v>12</v>
      </c>
      <c r="R465" s="9">
        <v>51.311</v>
      </c>
      <c r="S465" s="9">
        <v>40.655000000000001</v>
      </c>
      <c r="T465" s="9">
        <v>26.428999999999998</v>
      </c>
      <c r="U465" s="9">
        <v>51.082999999999998</v>
      </c>
      <c r="V465" s="9">
        <v>53.378999999999998</v>
      </c>
    </row>
    <row r="466" spans="1:22" x14ac:dyDescent="0.3">
      <c r="A466" t="s">
        <v>445</v>
      </c>
      <c r="B466" t="s">
        <v>446</v>
      </c>
      <c r="C466" t="s">
        <v>543</v>
      </c>
      <c r="D466" t="s">
        <v>448</v>
      </c>
      <c r="E466">
        <v>28.5</v>
      </c>
      <c r="F466">
        <v>700200</v>
      </c>
      <c r="G466">
        <f t="shared" si="31"/>
        <v>4.6459355184233075E-11</v>
      </c>
      <c r="H466" s="50">
        <f t="shared" si="30"/>
        <v>2137.1845436876924</v>
      </c>
      <c r="I466">
        <f t="shared" si="32"/>
        <v>8.9362994228495627E-7</v>
      </c>
      <c r="J466">
        <v>57.5</v>
      </c>
      <c r="K466">
        <v>92.4</v>
      </c>
      <c r="L466">
        <v>415</v>
      </c>
      <c r="M466">
        <v>40.119999999999997</v>
      </c>
      <c r="N466">
        <v>124.38</v>
      </c>
      <c r="O466" s="7">
        <v>4.4932999999999996</v>
      </c>
      <c r="P466" s="8">
        <v>414650</v>
      </c>
      <c r="Q466">
        <v>4</v>
      </c>
      <c r="R466" s="9">
        <v>35.198999999999998</v>
      </c>
      <c r="S466" s="9">
        <v>35.604999999999997</v>
      </c>
      <c r="T466" s="9">
        <v>31.257999999999999</v>
      </c>
      <c r="U466" s="9">
        <v>34.985999999999997</v>
      </c>
      <c r="V466" s="9">
        <v>38.363999999999997</v>
      </c>
    </row>
    <row r="467" spans="1:22" x14ac:dyDescent="0.3">
      <c r="A467" t="s">
        <v>445</v>
      </c>
      <c r="B467" t="s">
        <v>446</v>
      </c>
      <c r="C467" t="s">
        <v>544</v>
      </c>
      <c r="D467" t="s">
        <v>448</v>
      </c>
      <c r="E467">
        <v>41.1</v>
      </c>
      <c r="F467">
        <v>494200</v>
      </c>
      <c r="G467">
        <f t="shared" si="31"/>
        <v>9.4926945163901253E-11</v>
      </c>
      <c r="H467" s="50">
        <f t="shared" si="30"/>
        <v>1508.4213103262748</v>
      </c>
      <c r="I467">
        <f t="shared" si="32"/>
        <v>1.2887084430846212E-6</v>
      </c>
      <c r="J467">
        <v>14.3</v>
      </c>
      <c r="K467">
        <v>131</v>
      </c>
      <c r="L467">
        <v>376</v>
      </c>
      <c r="M467">
        <v>32.56</v>
      </c>
      <c r="N467">
        <v>111.52</v>
      </c>
      <c r="O467" s="7">
        <v>2.8788</v>
      </c>
      <c r="P467">
        <v>48580</v>
      </c>
      <c r="Q467">
        <v>2</v>
      </c>
      <c r="R467" s="9">
        <v>48.545000000000002</v>
      </c>
      <c r="S467" s="9">
        <v>48.426000000000002</v>
      </c>
      <c r="T467" s="9">
        <v>47.072000000000003</v>
      </c>
      <c r="U467" s="9">
        <v>47.813000000000002</v>
      </c>
      <c r="V467" s="9">
        <v>48.554000000000002</v>
      </c>
    </row>
    <row r="468" spans="1:22" x14ac:dyDescent="0.3">
      <c r="A468" t="s">
        <v>445</v>
      </c>
      <c r="B468" t="s">
        <v>528</v>
      </c>
      <c r="C468" t="s">
        <v>545</v>
      </c>
      <c r="D468" t="s">
        <v>448</v>
      </c>
      <c r="E468">
        <v>9.35</v>
      </c>
      <c r="F468">
        <v>115700</v>
      </c>
      <c r="G468">
        <f t="shared" si="31"/>
        <v>9.2241992653414002E-11</v>
      </c>
      <c r="H468" s="50">
        <f t="shared" si="30"/>
        <v>353.14517524231081</v>
      </c>
      <c r="I468">
        <f t="shared" si="32"/>
        <v>2.9317333194260848E-7</v>
      </c>
      <c r="J468">
        <v>6.67</v>
      </c>
      <c r="K468">
        <v>44.800000000000004</v>
      </c>
      <c r="L468">
        <v>670</v>
      </c>
      <c r="M468">
        <v>25.19</v>
      </c>
      <c r="N468">
        <v>121.44</v>
      </c>
      <c r="O468" s="7">
        <v>14.954000000000001</v>
      </c>
      <c r="P468" s="8">
        <v>830660</v>
      </c>
      <c r="Q468">
        <v>2</v>
      </c>
      <c r="R468" s="9">
        <v>24.867000000000001</v>
      </c>
      <c r="S468" s="9">
        <v>23.911000000000001</v>
      </c>
      <c r="T468" s="9">
        <v>24.867000000000001</v>
      </c>
      <c r="U468" s="9">
        <v>24.867000000000001</v>
      </c>
      <c r="V468" s="9">
        <v>24.867000000000001</v>
      </c>
    </row>
    <row r="469" spans="1:22" x14ac:dyDescent="0.3">
      <c r="A469" t="s">
        <v>445</v>
      </c>
      <c r="B469" t="s">
        <v>446</v>
      </c>
      <c r="C469" t="s">
        <v>546</v>
      </c>
      <c r="D469" t="s">
        <v>448</v>
      </c>
      <c r="E469">
        <v>41.2</v>
      </c>
      <c r="F469">
        <v>374200</v>
      </c>
      <c r="G469">
        <f t="shared" si="31"/>
        <v>1.2567354249064674E-10</v>
      </c>
      <c r="H469" s="50">
        <f t="shared" si="30"/>
        <v>1142.1514656497209</v>
      </c>
      <c r="I469">
        <f t="shared" si="32"/>
        <v>1.2918439867417615E-6</v>
      </c>
      <c r="J469">
        <v>13.9</v>
      </c>
      <c r="K469">
        <v>100</v>
      </c>
      <c r="L469">
        <v>302</v>
      </c>
      <c r="M469">
        <v>19.53</v>
      </c>
      <c r="N469">
        <v>109.57</v>
      </c>
      <c r="O469" s="7">
        <v>3.0093999999999999</v>
      </c>
      <c r="P469">
        <v>56612</v>
      </c>
      <c r="Q469">
        <v>2</v>
      </c>
      <c r="R469" s="9">
        <v>21.763999999999999</v>
      </c>
      <c r="S469" s="9">
        <v>21.760999999999999</v>
      </c>
      <c r="T469" s="9">
        <v>21.475999999999999</v>
      </c>
      <c r="U469" s="9">
        <v>21.62</v>
      </c>
      <c r="V469" s="9">
        <v>21.765000000000001</v>
      </c>
    </row>
    <row r="470" spans="1:22" x14ac:dyDescent="0.3">
      <c r="A470" t="s">
        <v>445</v>
      </c>
      <c r="B470" t="s">
        <v>446</v>
      </c>
      <c r="C470" t="s">
        <v>547</v>
      </c>
      <c r="D470" t="s">
        <v>448</v>
      </c>
      <c r="E470">
        <v>15.8</v>
      </c>
      <c r="F470">
        <v>145100</v>
      </c>
      <c r="G470">
        <f t="shared" si="31"/>
        <v>1.2429111922811855E-10</v>
      </c>
      <c r="H470" s="50">
        <f t="shared" si="30"/>
        <v>442.88128718806655</v>
      </c>
      <c r="I470">
        <f t="shared" si="32"/>
        <v>4.9541589782815133E-7</v>
      </c>
      <c r="J470">
        <v>6.37</v>
      </c>
      <c r="K470">
        <v>57.5</v>
      </c>
      <c r="L470">
        <v>463</v>
      </c>
      <c r="M470">
        <v>25.53</v>
      </c>
      <c r="N470">
        <v>111.59</v>
      </c>
      <c r="O470" s="7">
        <v>8.0622000000000007</v>
      </c>
      <c r="P470">
        <v>56986</v>
      </c>
      <c r="Q470">
        <v>2</v>
      </c>
      <c r="R470" s="9">
        <v>50.607999999999997</v>
      </c>
      <c r="S470" s="9">
        <v>50.777999999999999</v>
      </c>
      <c r="T470" s="9">
        <v>50.569000000000003</v>
      </c>
      <c r="U470" s="9">
        <v>51.305</v>
      </c>
      <c r="V470" s="9">
        <v>52.042000000000002</v>
      </c>
    </row>
    <row r="471" spans="1:22" x14ac:dyDescent="0.3">
      <c r="A471" t="s">
        <v>445</v>
      </c>
      <c r="B471" t="s">
        <v>446</v>
      </c>
      <c r="C471" t="s">
        <v>548</v>
      </c>
      <c r="D471" t="s">
        <v>448</v>
      </c>
      <c r="E471">
        <v>29.900000000000002</v>
      </c>
      <c r="F471">
        <v>1485000</v>
      </c>
      <c r="G471">
        <f t="shared" si="31"/>
        <v>2.2982388350168349E-11</v>
      </c>
      <c r="H471" s="50">
        <f t="shared" si="30"/>
        <v>4532.5893278723561</v>
      </c>
      <c r="I471">
        <f t="shared" si="32"/>
        <v>9.3752755348491918E-7</v>
      </c>
      <c r="J471">
        <v>179</v>
      </c>
      <c r="K471">
        <v>111</v>
      </c>
      <c r="L471">
        <v>469</v>
      </c>
      <c r="M471">
        <v>46.61</v>
      </c>
      <c r="N471">
        <v>125.02</v>
      </c>
      <c r="O471" s="7">
        <v>4.2279</v>
      </c>
      <c r="P471" s="8">
        <v>173910</v>
      </c>
      <c r="Q471">
        <v>7</v>
      </c>
      <c r="R471" s="9">
        <v>20.477</v>
      </c>
      <c r="S471" s="9">
        <v>20.609000000000002</v>
      </c>
      <c r="T471" s="9">
        <v>19.061</v>
      </c>
      <c r="U471" s="9">
        <v>20.658000000000001</v>
      </c>
      <c r="V471" s="9">
        <v>21.524000000000001</v>
      </c>
    </row>
    <row r="472" spans="1:22" x14ac:dyDescent="0.3">
      <c r="A472" t="s">
        <v>445</v>
      </c>
      <c r="B472" t="s">
        <v>446</v>
      </c>
      <c r="C472" t="s">
        <v>549</v>
      </c>
      <c r="D472" t="s">
        <v>448</v>
      </c>
      <c r="E472">
        <v>17.3</v>
      </c>
      <c r="F472">
        <v>313300</v>
      </c>
      <c r="G472">
        <f t="shared" si="31"/>
        <v>6.3028378231726773E-11</v>
      </c>
      <c r="H472" s="50">
        <f t="shared" si="30"/>
        <v>956.26951947636974</v>
      </c>
      <c r="I472">
        <f t="shared" si="32"/>
        <v>5.4244905268525415E-7</v>
      </c>
      <c r="J472">
        <v>26.1</v>
      </c>
      <c r="K472">
        <v>61.300000000000004</v>
      </c>
      <c r="L472">
        <v>467</v>
      </c>
      <c r="M472">
        <v>40.64</v>
      </c>
      <c r="N472">
        <v>122.51</v>
      </c>
      <c r="O472" s="7">
        <v>7.6181999999999999</v>
      </c>
      <c r="P472" s="8">
        <v>101710</v>
      </c>
      <c r="Q472">
        <v>2</v>
      </c>
      <c r="R472" s="9">
        <v>44.52</v>
      </c>
      <c r="S472" s="9">
        <v>45.069000000000003</v>
      </c>
      <c r="T472" s="9">
        <v>43.823999999999998</v>
      </c>
      <c r="U472" s="9">
        <v>46.031999999999996</v>
      </c>
      <c r="V472" s="9">
        <v>48.24</v>
      </c>
    </row>
    <row r="473" spans="1:22" x14ac:dyDescent="0.3">
      <c r="A473" t="s">
        <v>445</v>
      </c>
      <c r="B473" t="s">
        <v>446</v>
      </c>
      <c r="C473" t="s">
        <v>550</v>
      </c>
      <c r="D473" t="s">
        <v>448</v>
      </c>
      <c r="E473">
        <v>17.100000000000001</v>
      </c>
      <c r="F473">
        <v>1165000</v>
      </c>
      <c r="G473">
        <f t="shared" si="31"/>
        <v>1.6754080944206009E-11</v>
      </c>
      <c r="H473" s="50">
        <f t="shared" si="30"/>
        <v>3555.869742068212</v>
      </c>
      <c r="I473">
        <f t="shared" si="32"/>
        <v>5.3617796537097391E-7</v>
      </c>
      <c r="J473">
        <v>207</v>
      </c>
      <c r="K473">
        <v>81</v>
      </c>
      <c r="L473">
        <v>522</v>
      </c>
      <c r="M473">
        <v>40.07</v>
      </c>
      <c r="N473">
        <v>113.24</v>
      </c>
      <c r="O473" s="7">
        <v>6.4496000000000002</v>
      </c>
      <c r="P473" s="8">
        <v>558160</v>
      </c>
      <c r="Q473">
        <v>8</v>
      </c>
      <c r="R473" s="9">
        <v>37.103000000000002</v>
      </c>
      <c r="S473" s="9">
        <v>37.207000000000001</v>
      </c>
      <c r="T473" s="9">
        <v>36.345999999999997</v>
      </c>
      <c r="U473" s="9">
        <v>37.034999999999997</v>
      </c>
      <c r="V473" s="9">
        <v>38.639000000000003</v>
      </c>
    </row>
    <row r="474" spans="1:22" x14ac:dyDescent="0.3">
      <c r="A474" t="s">
        <v>445</v>
      </c>
      <c r="B474" t="s">
        <v>446</v>
      </c>
      <c r="C474" t="s">
        <v>551</v>
      </c>
      <c r="D474" t="s">
        <v>448</v>
      </c>
      <c r="E474">
        <v>8.64</v>
      </c>
      <c r="F474">
        <v>124000</v>
      </c>
      <c r="G474">
        <f t="shared" si="31"/>
        <v>7.9532105806451611E-11</v>
      </c>
      <c r="H474" s="50">
        <f t="shared" si="30"/>
        <v>378.47883949910579</v>
      </c>
      <c r="I474">
        <f t="shared" si="32"/>
        <v>2.7091097197691307E-7</v>
      </c>
      <c r="J474">
        <v>16.100000000000001</v>
      </c>
      <c r="K474">
        <v>30.900000000000002</v>
      </c>
      <c r="L474">
        <v>431</v>
      </c>
      <c r="M474">
        <v>39.03</v>
      </c>
      <c r="N474">
        <v>106.38</v>
      </c>
      <c r="O474" s="7">
        <v>13.954000000000001</v>
      </c>
      <c r="P474">
        <v>51079</v>
      </c>
      <c r="Q474">
        <v>3</v>
      </c>
      <c r="R474" s="9">
        <v>33.393999999999998</v>
      </c>
      <c r="S474" s="9">
        <v>33.429000000000002</v>
      </c>
      <c r="T474" s="9">
        <v>33.393999999999998</v>
      </c>
      <c r="U474" s="9">
        <v>33.485999999999997</v>
      </c>
      <c r="V474" s="9">
        <v>35.655999999999999</v>
      </c>
    </row>
    <row r="475" spans="1:22" x14ac:dyDescent="0.3">
      <c r="A475" t="s">
        <v>445</v>
      </c>
      <c r="B475" t="s">
        <v>446</v>
      </c>
      <c r="C475" t="s">
        <v>552</v>
      </c>
      <c r="D475" t="s">
        <v>448</v>
      </c>
      <c r="E475">
        <v>30.200000000000003</v>
      </c>
      <c r="F475">
        <v>346900</v>
      </c>
      <c r="G475">
        <f t="shared" si="31"/>
        <v>9.9369491496108395E-11</v>
      </c>
      <c r="H475" s="50">
        <f t="shared" si="30"/>
        <v>1058.8250759858049</v>
      </c>
      <c r="I475">
        <f t="shared" si="32"/>
        <v>9.4693418445633975E-7</v>
      </c>
      <c r="J475">
        <v>15.100000000000001</v>
      </c>
      <c r="K475">
        <v>89.300000000000011</v>
      </c>
      <c r="L475">
        <v>380</v>
      </c>
      <c r="M475">
        <v>30.1</v>
      </c>
      <c r="N475">
        <v>114.96</v>
      </c>
      <c r="O475" s="7">
        <v>4.2484000000000002</v>
      </c>
      <c r="P475" s="8">
        <v>124450</v>
      </c>
      <c r="Q475">
        <v>2</v>
      </c>
      <c r="R475" s="9">
        <v>72.986999999999995</v>
      </c>
      <c r="S475" s="9">
        <v>73.518000000000001</v>
      </c>
      <c r="T475" s="9">
        <v>68.691999999999993</v>
      </c>
      <c r="U475" s="9">
        <v>74.403999999999996</v>
      </c>
      <c r="V475" s="9">
        <v>80.114999999999995</v>
      </c>
    </row>
    <row r="476" spans="1:22" x14ac:dyDescent="0.3">
      <c r="A476" t="s">
        <v>445</v>
      </c>
      <c r="B476" t="s">
        <v>446</v>
      </c>
      <c r="C476" t="s">
        <v>553</v>
      </c>
      <c r="D476" t="s">
        <v>448</v>
      </c>
      <c r="E476">
        <v>21.200000000000003</v>
      </c>
      <c r="F476">
        <v>115400</v>
      </c>
      <c r="G476">
        <f t="shared" si="31"/>
        <v>2.0969133102253036E-10</v>
      </c>
      <c r="H476" s="50">
        <f t="shared" si="30"/>
        <v>352.22950063061944</v>
      </c>
      <c r="I476">
        <f t="shared" si="32"/>
        <v>6.64735255313722E-7</v>
      </c>
      <c r="J476">
        <v>5.99</v>
      </c>
      <c r="K476">
        <v>47.1</v>
      </c>
      <c r="L476">
        <v>237</v>
      </c>
      <c r="M476">
        <v>30.59</v>
      </c>
      <c r="N476">
        <v>103.52</v>
      </c>
      <c r="O476" s="7">
        <v>5.0305</v>
      </c>
      <c r="P476">
        <v>96126</v>
      </c>
      <c r="Q476">
        <v>2</v>
      </c>
      <c r="R476" s="9">
        <v>63.886000000000003</v>
      </c>
      <c r="S476" s="9">
        <v>63.884</v>
      </c>
      <c r="T476" s="9">
        <v>59.225999999999999</v>
      </c>
      <c r="U476" s="9">
        <v>61.555999999999997</v>
      </c>
      <c r="V476" s="9">
        <v>63.886000000000003</v>
      </c>
    </row>
    <row r="477" spans="1:22" x14ac:dyDescent="0.3">
      <c r="A477" t="s">
        <v>445</v>
      </c>
      <c r="B477" t="s">
        <v>446</v>
      </c>
      <c r="C477" t="s">
        <v>554</v>
      </c>
      <c r="D477" t="s">
        <v>448</v>
      </c>
      <c r="E477">
        <v>19.100000000000001</v>
      </c>
      <c r="F477">
        <v>120000</v>
      </c>
      <c r="G477">
        <f t="shared" si="31"/>
        <v>1.816780858333333E-10</v>
      </c>
      <c r="H477" s="50">
        <f t="shared" si="30"/>
        <v>366.26984467655399</v>
      </c>
      <c r="I477">
        <f t="shared" si="32"/>
        <v>5.9888883851377763E-7</v>
      </c>
      <c r="J477">
        <v>7.99</v>
      </c>
      <c r="K477">
        <v>42.5</v>
      </c>
      <c r="L477">
        <v>276</v>
      </c>
      <c r="M477">
        <v>30.75</v>
      </c>
      <c r="N477">
        <v>107.2</v>
      </c>
      <c r="O477" s="7">
        <v>6.5035999999999996</v>
      </c>
      <c r="P477">
        <v>95284</v>
      </c>
      <c r="Q477">
        <v>2</v>
      </c>
      <c r="R477" s="9">
        <v>62.67</v>
      </c>
      <c r="S477" s="9">
        <v>62.59</v>
      </c>
      <c r="T477" s="9">
        <v>62.042999999999999</v>
      </c>
      <c r="U477" s="9">
        <v>62.503999999999998</v>
      </c>
      <c r="V477" s="9">
        <v>62.965000000000003</v>
      </c>
    </row>
    <row r="478" spans="1:22" x14ac:dyDescent="0.3">
      <c r="A478" t="s">
        <v>445</v>
      </c>
      <c r="B478" t="s">
        <v>446</v>
      </c>
      <c r="C478" t="s">
        <v>555</v>
      </c>
      <c r="D478" t="s">
        <v>448</v>
      </c>
      <c r="E478">
        <v>22.200000000000003</v>
      </c>
      <c r="F478">
        <v>130000</v>
      </c>
      <c r="G478">
        <f t="shared" si="31"/>
        <v>1.9492163538461541E-10</v>
      </c>
      <c r="H478" s="50">
        <f t="shared" si="30"/>
        <v>396.79233173293352</v>
      </c>
      <c r="I478">
        <f t="shared" si="32"/>
        <v>6.9609069188512402E-7</v>
      </c>
      <c r="J478">
        <v>11.3</v>
      </c>
      <c r="K478">
        <v>38.700000000000003</v>
      </c>
      <c r="L478">
        <v>222</v>
      </c>
      <c r="M478">
        <v>25.5</v>
      </c>
      <c r="N478">
        <v>118.24</v>
      </c>
      <c r="O478" s="7">
        <v>5.7267000000000001</v>
      </c>
      <c r="P478">
        <v>65338</v>
      </c>
      <c r="Q478">
        <v>2</v>
      </c>
      <c r="R478" s="9">
        <v>28.045999999999999</v>
      </c>
      <c r="S478" s="9">
        <v>27.852</v>
      </c>
      <c r="T478" s="9">
        <v>26.995999999999999</v>
      </c>
      <c r="U478" s="9">
        <v>27.936</v>
      </c>
      <c r="V478" s="9">
        <v>28.876000000000001</v>
      </c>
    </row>
    <row r="479" spans="1:22" x14ac:dyDescent="0.3">
      <c r="A479" t="s">
        <v>445</v>
      </c>
      <c r="B479" t="s">
        <v>446</v>
      </c>
      <c r="C479" t="s">
        <v>556</v>
      </c>
      <c r="D479" t="s">
        <v>448</v>
      </c>
      <c r="E479">
        <v>8.9</v>
      </c>
      <c r="F479">
        <v>110900</v>
      </c>
      <c r="G479">
        <f t="shared" si="31"/>
        <v>9.1602828674481524E-11</v>
      </c>
      <c r="H479" s="50">
        <f t="shared" si="30"/>
        <v>338.49438145524863</v>
      </c>
      <c r="I479">
        <f t="shared" si="32"/>
        <v>2.7906338548547763E-7</v>
      </c>
      <c r="J479">
        <v>14.600000000000001</v>
      </c>
      <c r="K479">
        <v>29</v>
      </c>
      <c r="L479">
        <v>445</v>
      </c>
      <c r="M479">
        <v>44.54</v>
      </c>
      <c r="N479">
        <v>125.71</v>
      </c>
      <c r="O479" s="7">
        <v>15.324999999999999</v>
      </c>
      <c r="P479">
        <v>46700</v>
      </c>
      <c r="Q479">
        <v>2</v>
      </c>
      <c r="R479" s="9">
        <v>23.998999999999999</v>
      </c>
      <c r="S479" s="9">
        <v>23.952999999999999</v>
      </c>
      <c r="T479" s="9">
        <v>23.725999999999999</v>
      </c>
      <c r="U479" s="9">
        <v>23.891999999999999</v>
      </c>
      <c r="V479" s="9">
        <v>24.059000000000001</v>
      </c>
    </row>
    <row r="480" spans="1:22" x14ac:dyDescent="0.3">
      <c r="A480" t="s">
        <v>445</v>
      </c>
      <c r="B480" t="s">
        <v>446</v>
      </c>
      <c r="C480" t="s">
        <v>557</v>
      </c>
      <c r="D480" t="s">
        <v>448</v>
      </c>
      <c r="E480">
        <v>15.8</v>
      </c>
      <c r="F480">
        <v>154400</v>
      </c>
      <c r="G480">
        <f t="shared" si="31"/>
        <v>1.1680467227979274E-10</v>
      </c>
      <c r="H480" s="50">
        <f t="shared" si="30"/>
        <v>471.26720015049949</v>
      </c>
      <c r="I480">
        <f t="shared" si="32"/>
        <v>4.9541589782815122E-7</v>
      </c>
      <c r="J480">
        <v>9.35</v>
      </c>
      <c r="K480">
        <v>50.5</v>
      </c>
      <c r="L480">
        <v>389</v>
      </c>
      <c r="M480">
        <v>34.46</v>
      </c>
      <c r="N480">
        <v>113.03</v>
      </c>
      <c r="O480" s="7">
        <v>7.6981999999999999</v>
      </c>
      <c r="P480">
        <v>52338</v>
      </c>
      <c r="Q480">
        <v>1</v>
      </c>
      <c r="R480" s="9">
        <v>69.128</v>
      </c>
      <c r="S480" s="9">
        <v>69.128</v>
      </c>
      <c r="T480" s="9">
        <v>69.128</v>
      </c>
      <c r="U480" s="9">
        <v>69.128</v>
      </c>
      <c r="V480" s="9">
        <v>69.128</v>
      </c>
    </row>
    <row r="481" spans="1:22" x14ac:dyDescent="0.3">
      <c r="A481" t="s">
        <v>445</v>
      </c>
      <c r="B481" t="s">
        <v>446</v>
      </c>
      <c r="C481" t="s">
        <v>558</v>
      </c>
      <c r="D481" t="s">
        <v>448</v>
      </c>
      <c r="E481">
        <v>113</v>
      </c>
      <c r="F481">
        <v>1391000</v>
      </c>
      <c r="G481">
        <f t="shared" si="31"/>
        <v>9.272604529115744E-11</v>
      </c>
      <c r="H481" s="50">
        <f t="shared" si="30"/>
        <v>4245.6779495423889</v>
      </c>
      <c r="I481">
        <f t="shared" si="32"/>
        <v>3.5431643325684243E-6</v>
      </c>
      <c r="J481">
        <v>16.7</v>
      </c>
      <c r="K481">
        <v>340</v>
      </c>
      <c r="L481">
        <v>355</v>
      </c>
      <c r="M481">
        <v>32.69</v>
      </c>
      <c r="N481">
        <v>112.08</v>
      </c>
      <c r="O481" s="7">
        <v>1.0434000000000001</v>
      </c>
      <c r="P481" s="8">
        <v>223960</v>
      </c>
      <c r="Q481">
        <v>4</v>
      </c>
      <c r="R481" s="9">
        <v>59.814</v>
      </c>
      <c r="S481" s="9">
        <v>59.911000000000001</v>
      </c>
      <c r="T481" s="9">
        <v>59.710999999999999</v>
      </c>
      <c r="U481" s="9">
        <v>60.35</v>
      </c>
      <c r="V481" s="9">
        <v>62.174999999999997</v>
      </c>
    </row>
    <row r="482" spans="1:22" x14ac:dyDescent="0.3">
      <c r="A482" t="s">
        <v>445</v>
      </c>
      <c r="B482" t="s">
        <v>446</v>
      </c>
      <c r="C482" t="s">
        <v>559</v>
      </c>
      <c r="D482" t="s">
        <v>448</v>
      </c>
      <c r="E482">
        <v>18.100000000000001</v>
      </c>
      <c r="F482">
        <v>146800</v>
      </c>
      <c r="G482">
        <f t="shared" si="31"/>
        <v>1.4073526771117167E-10</v>
      </c>
      <c r="H482" s="50">
        <f t="shared" si="30"/>
        <v>448.07010998765105</v>
      </c>
      <c r="I482">
        <f t="shared" si="32"/>
        <v>5.6753340194237583E-7</v>
      </c>
      <c r="J482">
        <v>7.1400000000000006</v>
      </c>
      <c r="K482">
        <v>55</v>
      </c>
      <c r="L482">
        <v>413</v>
      </c>
      <c r="M482">
        <v>30.55</v>
      </c>
      <c r="N482">
        <v>119.96</v>
      </c>
      <c r="O482" s="7">
        <v>7.5053000000000001</v>
      </c>
      <c r="P482">
        <v>54660</v>
      </c>
      <c r="Q482">
        <v>1</v>
      </c>
      <c r="R482" s="9">
        <v>50.256</v>
      </c>
      <c r="S482" s="9">
        <v>50.256</v>
      </c>
      <c r="T482" s="9">
        <v>50.256</v>
      </c>
      <c r="U482" s="9">
        <v>50.256</v>
      </c>
      <c r="V482" s="9">
        <v>50.256</v>
      </c>
    </row>
    <row r="483" spans="1:22" x14ac:dyDescent="0.3">
      <c r="A483" t="s">
        <v>445</v>
      </c>
      <c r="B483" t="s">
        <v>446</v>
      </c>
      <c r="C483" t="s">
        <v>560</v>
      </c>
      <c r="D483" t="s">
        <v>448</v>
      </c>
      <c r="E483">
        <v>19.5</v>
      </c>
      <c r="F483">
        <v>114900</v>
      </c>
      <c r="G483">
        <f t="shared" si="31"/>
        <v>1.9371578328981721E-10</v>
      </c>
      <c r="H483" s="50">
        <f t="shared" si="30"/>
        <v>350.70337627780043</v>
      </c>
      <c r="I483">
        <f t="shared" si="32"/>
        <v>6.1143101314233842E-7</v>
      </c>
      <c r="J483">
        <v>4.6100000000000003</v>
      </c>
      <c r="K483">
        <v>53.5</v>
      </c>
      <c r="L483">
        <v>387</v>
      </c>
      <c r="M483">
        <v>28.95</v>
      </c>
      <c r="N483">
        <v>117.58</v>
      </c>
      <c r="O483" s="7">
        <v>7.2295999999999996</v>
      </c>
      <c r="P483">
        <v>38496</v>
      </c>
      <c r="Q483">
        <v>2</v>
      </c>
      <c r="R483" s="9">
        <v>45.948</v>
      </c>
      <c r="S483" s="9">
        <v>45.622</v>
      </c>
      <c r="T483" s="9">
        <v>43.145000000000003</v>
      </c>
      <c r="U483" s="9">
        <v>44.567999999999998</v>
      </c>
      <c r="V483" s="9">
        <v>45.991</v>
      </c>
    </row>
    <row r="484" spans="1:22" x14ac:dyDescent="0.3">
      <c r="A484" t="s">
        <v>445</v>
      </c>
      <c r="B484" t="s">
        <v>446</v>
      </c>
      <c r="C484" t="s">
        <v>561</v>
      </c>
      <c r="D484" t="s">
        <v>448</v>
      </c>
      <c r="E484">
        <v>30.200000000000003</v>
      </c>
      <c r="F484">
        <v>594400</v>
      </c>
      <c r="G484">
        <f t="shared" si="31"/>
        <v>5.7993399394347244E-11</v>
      </c>
      <c r="H484" s="50">
        <f t="shared" si="30"/>
        <v>1814.2566306311976</v>
      </c>
      <c r="I484">
        <f t="shared" si="32"/>
        <v>9.4693418445633996E-7</v>
      </c>
      <c r="J484">
        <v>39.700000000000003</v>
      </c>
      <c r="K484">
        <v>94.300000000000011</v>
      </c>
      <c r="L484">
        <v>314</v>
      </c>
      <c r="M484">
        <v>31.13</v>
      </c>
      <c r="N484">
        <v>104.39</v>
      </c>
      <c r="O484" s="7">
        <v>3.3266</v>
      </c>
      <c r="P484" s="8">
        <v>444230</v>
      </c>
      <c r="Q484">
        <v>4</v>
      </c>
      <c r="R484" s="9">
        <v>83.706000000000003</v>
      </c>
      <c r="S484" s="9">
        <v>83.685000000000002</v>
      </c>
      <c r="T484" s="9">
        <v>79.384</v>
      </c>
      <c r="U484" s="9">
        <v>82.948999999999998</v>
      </c>
      <c r="V484" s="9">
        <v>85.388999999999996</v>
      </c>
    </row>
    <row r="485" spans="1:22" x14ac:dyDescent="0.3">
      <c r="A485" t="s">
        <v>445</v>
      </c>
      <c r="B485" t="s">
        <v>446</v>
      </c>
      <c r="C485" t="s">
        <v>562</v>
      </c>
      <c r="D485" t="s">
        <v>448</v>
      </c>
      <c r="E485">
        <v>20.3</v>
      </c>
      <c r="F485">
        <v>510000</v>
      </c>
      <c r="G485">
        <f t="shared" si="31"/>
        <v>4.5433509607843134E-11</v>
      </c>
      <c r="H485" s="50">
        <f t="shared" si="30"/>
        <v>1556.6468398753545</v>
      </c>
      <c r="I485">
        <f t="shared" si="32"/>
        <v>6.365153623994602E-7</v>
      </c>
      <c r="J485">
        <v>51.900000000000006</v>
      </c>
      <c r="K485">
        <v>70.8</v>
      </c>
      <c r="L485">
        <v>434</v>
      </c>
      <c r="M485">
        <v>37.46</v>
      </c>
      <c r="N485">
        <v>116.29</v>
      </c>
      <c r="O485" s="7">
        <v>6.1329000000000002</v>
      </c>
      <c r="P485" s="8">
        <v>393500</v>
      </c>
      <c r="Q485">
        <v>3</v>
      </c>
      <c r="R485" s="9">
        <v>87.090999999999994</v>
      </c>
      <c r="S485" s="9">
        <v>87.200999999999993</v>
      </c>
      <c r="T485" s="9">
        <v>86.671000000000006</v>
      </c>
      <c r="U485" s="9">
        <v>87.909000000000006</v>
      </c>
      <c r="V485" s="9">
        <v>89.742000000000004</v>
      </c>
    </row>
    <row r="486" spans="1:22" x14ac:dyDescent="0.3">
      <c r="A486" t="s">
        <v>445</v>
      </c>
      <c r="B486" t="s">
        <v>446</v>
      </c>
      <c r="C486" t="s">
        <v>563</v>
      </c>
      <c r="D486" t="s">
        <v>448</v>
      </c>
      <c r="E486">
        <v>23.5</v>
      </c>
      <c r="F486">
        <v>327200</v>
      </c>
      <c r="G486">
        <f t="shared" si="31"/>
        <v>8.1979448349633233E-11</v>
      </c>
      <c r="H486" s="50">
        <f t="shared" si="30"/>
        <v>998.69577648473728</v>
      </c>
      <c r="I486">
        <f t="shared" si="32"/>
        <v>7.3685275942794618E-7</v>
      </c>
      <c r="J486">
        <v>10.9</v>
      </c>
      <c r="K486">
        <v>98.9</v>
      </c>
      <c r="L486">
        <v>540</v>
      </c>
      <c r="M486">
        <v>21.52</v>
      </c>
      <c r="N486">
        <v>111</v>
      </c>
      <c r="O486" s="7">
        <v>5.4574999999999996</v>
      </c>
      <c r="P486" s="8">
        <v>197960</v>
      </c>
      <c r="Q486">
        <v>3</v>
      </c>
      <c r="R486" s="9">
        <v>48.795999999999999</v>
      </c>
      <c r="S486" s="9">
        <v>48.183</v>
      </c>
      <c r="T486" s="9">
        <v>45.720999999999997</v>
      </c>
      <c r="U486" s="9">
        <v>46.396999999999998</v>
      </c>
      <c r="V486" s="9">
        <v>49.45</v>
      </c>
    </row>
    <row r="487" spans="1:22" x14ac:dyDescent="0.3">
      <c r="A487" t="s">
        <v>445</v>
      </c>
      <c r="B487" t="s">
        <v>446</v>
      </c>
      <c r="C487" t="s">
        <v>564</v>
      </c>
      <c r="D487" t="s">
        <v>448</v>
      </c>
      <c r="E487">
        <v>33.700000000000003</v>
      </c>
      <c r="F487">
        <v>139100</v>
      </c>
      <c r="G487">
        <f t="shared" si="31"/>
        <v>2.7653696693026601E-10</v>
      </c>
      <c r="H487" s="50">
        <f t="shared" si="30"/>
        <v>424.56779495423882</v>
      </c>
      <c r="I487">
        <f t="shared" si="32"/>
        <v>1.0566782124562466E-6</v>
      </c>
      <c r="J487">
        <v>3.63</v>
      </c>
      <c r="K487">
        <v>73.100000000000009</v>
      </c>
      <c r="L487">
        <v>276</v>
      </c>
      <c r="M487">
        <v>30.33</v>
      </c>
      <c r="N487">
        <v>107.35</v>
      </c>
      <c r="O487" s="7">
        <v>3.7814999999999999</v>
      </c>
      <c r="P487">
        <v>62301</v>
      </c>
      <c r="Q487">
        <v>1</v>
      </c>
      <c r="R487" s="9">
        <v>62.527000000000001</v>
      </c>
      <c r="S487" s="9">
        <v>62.527000000000001</v>
      </c>
      <c r="T487" s="9">
        <v>62.527000000000001</v>
      </c>
      <c r="U487" s="9">
        <v>62.527000000000001</v>
      </c>
      <c r="V487" s="9">
        <v>62.527000000000001</v>
      </c>
    </row>
    <row r="488" spans="1:22" x14ac:dyDescent="0.3">
      <c r="A488" t="s">
        <v>445</v>
      </c>
      <c r="B488" t="s">
        <v>446</v>
      </c>
      <c r="C488" t="s">
        <v>565</v>
      </c>
      <c r="D488" t="s">
        <v>448</v>
      </c>
      <c r="E488">
        <v>18.5</v>
      </c>
      <c r="F488">
        <v>204100</v>
      </c>
      <c r="G488">
        <f t="shared" si="31"/>
        <v>1.0346158990690837E-10</v>
      </c>
      <c r="H488" s="50">
        <f t="shared" si="30"/>
        <v>622.96396082070555</v>
      </c>
      <c r="I488">
        <f t="shared" si="32"/>
        <v>5.800755765709364E-7</v>
      </c>
      <c r="J488">
        <v>11.5</v>
      </c>
      <c r="K488">
        <v>60.2</v>
      </c>
      <c r="L488">
        <v>445</v>
      </c>
      <c r="M488">
        <v>42.46</v>
      </c>
      <c r="N488">
        <v>123.56</v>
      </c>
      <c r="O488" s="7">
        <v>7.3891999999999998</v>
      </c>
      <c r="P488">
        <v>44311</v>
      </c>
      <c r="Q488">
        <v>1</v>
      </c>
      <c r="R488" s="9">
        <v>37.219000000000001</v>
      </c>
      <c r="S488" s="9">
        <v>37.219000000000001</v>
      </c>
      <c r="T488" s="9">
        <v>37.219000000000001</v>
      </c>
      <c r="U488" s="9">
        <v>37.219000000000001</v>
      </c>
      <c r="V488" s="9">
        <v>37.219000000000001</v>
      </c>
    </row>
    <row r="489" spans="1:22" x14ac:dyDescent="0.3">
      <c r="A489" t="s">
        <v>445</v>
      </c>
      <c r="B489" t="s">
        <v>446</v>
      </c>
      <c r="C489" t="s">
        <v>566</v>
      </c>
      <c r="D489" t="s">
        <v>448</v>
      </c>
      <c r="E489">
        <v>16.100000000000001</v>
      </c>
      <c r="F489">
        <v>136200</v>
      </c>
      <c r="G489">
        <f t="shared" si="31"/>
        <v>1.349271020558003E-10</v>
      </c>
      <c r="H489" s="50">
        <f t="shared" si="30"/>
        <v>415.71627370788877</v>
      </c>
      <c r="I489">
        <f t="shared" si="32"/>
        <v>5.0482252879957189E-7</v>
      </c>
      <c r="J489">
        <v>7.71</v>
      </c>
      <c r="K489">
        <v>49.1</v>
      </c>
      <c r="L489">
        <v>388</v>
      </c>
      <c r="M489">
        <v>35.08</v>
      </c>
      <c r="N489">
        <v>115.57</v>
      </c>
      <c r="O489" s="7">
        <v>7.9184000000000001</v>
      </c>
      <c r="P489">
        <v>66205</v>
      </c>
      <c r="Q489">
        <v>1</v>
      </c>
      <c r="R489" s="9">
        <v>83.933999999999997</v>
      </c>
      <c r="S489" s="9">
        <v>83.933999999999997</v>
      </c>
      <c r="T489" s="9">
        <v>83.933999999999997</v>
      </c>
      <c r="U489" s="9">
        <v>83.933999999999997</v>
      </c>
      <c r="V489" s="9">
        <v>83.933999999999997</v>
      </c>
    </row>
    <row r="490" spans="1:22" x14ac:dyDescent="0.3">
      <c r="A490" t="s">
        <v>445</v>
      </c>
      <c r="B490" t="s">
        <v>446</v>
      </c>
      <c r="C490" t="s">
        <v>567</v>
      </c>
      <c r="D490" t="s">
        <v>448</v>
      </c>
      <c r="E490">
        <v>4.95</v>
      </c>
      <c r="F490">
        <v>155000</v>
      </c>
      <c r="G490">
        <f t="shared" si="31"/>
        <v>3.6452215161290319E-11</v>
      </c>
      <c r="H490" s="50">
        <f t="shared" si="30"/>
        <v>473.09854937388224</v>
      </c>
      <c r="I490">
        <f t="shared" si="32"/>
        <v>1.5520941102843977E-7</v>
      </c>
      <c r="J490">
        <v>83.4</v>
      </c>
      <c r="K490">
        <v>17</v>
      </c>
      <c r="L490">
        <v>372</v>
      </c>
      <c r="M490">
        <v>38.5</v>
      </c>
      <c r="N490">
        <v>115</v>
      </c>
      <c r="O490" s="7">
        <v>21.907</v>
      </c>
      <c r="P490" s="8">
        <v>330070</v>
      </c>
      <c r="Q490">
        <v>4</v>
      </c>
      <c r="R490" s="9">
        <v>95.17</v>
      </c>
      <c r="S490" s="9">
        <v>95.2</v>
      </c>
      <c r="T490" s="9">
        <v>94.585999999999999</v>
      </c>
      <c r="U490" s="9">
        <v>95.349000000000004</v>
      </c>
      <c r="V490" s="9">
        <v>95.644999999999996</v>
      </c>
    </row>
    <row r="491" spans="1:22" x14ac:dyDescent="0.3">
      <c r="A491" t="s">
        <v>445</v>
      </c>
      <c r="B491" t="s">
        <v>446</v>
      </c>
      <c r="C491" t="s">
        <v>568</v>
      </c>
      <c r="D491" t="s">
        <v>448</v>
      </c>
      <c r="E491">
        <v>24.700000000000003</v>
      </c>
      <c r="F491">
        <v>253200</v>
      </c>
      <c r="G491">
        <f t="shared" si="31"/>
        <v>1.1134832187993681E-10</v>
      </c>
      <c r="H491" s="50">
        <f t="shared" si="30"/>
        <v>772.82937226752892</v>
      </c>
      <c r="I491">
        <f t="shared" si="32"/>
        <v>7.7447928331362885E-7</v>
      </c>
      <c r="J491">
        <v>27.1</v>
      </c>
      <c r="K491">
        <v>48.6</v>
      </c>
      <c r="L491">
        <v>253</v>
      </c>
      <c r="M491">
        <v>41.74</v>
      </c>
      <c r="N491">
        <v>125.95</v>
      </c>
      <c r="O491" s="7">
        <v>5.1966000000000001</v>
      </c>
      <c r="P491" s="8">
        <v>119310</v>
      </c>
      <c r="Q491">
        <v>3</v>
      </c>
      <c r="R491" s="9">
        <v>25.765999999999998</v>
      </c>
      <c r="S491" s="9">
        <v>25.635000000000002</v>
      </c>
      <c r="T491" s="9">
        <v>22.1</v>
      </c>
      <c r="U491" s="9">
        <v>25.768000000000001</v>
      </c>
      <c r="V491" s="9">
        <v>25.957000000000001</v>
      </c>
    </row>
    <row r="492" spans="1:22" x14ac:dyDescent="0.3">
      <c r="A492" t="s">
        <v>445</v>
      </c>
      <c r="B492" t="s">
        <v>446</v>
      </c>
      <c r="C492" t="s">
        <v>569</v>
      </c>
      <c r="D492" t="s">
        <v>448</v>
      </c>
      <c r="E492">
        <v>8.66</v>
      </c>
      <c r="F492">
        <v>130400</v>
      </c>
      <c r="G492">
        <f t="shared" si="31"/>
        <v>7.5803755981595098E-11</v>
      </c>
      <c r="H492" s="50">
        <f t="shared" si="30"/>
        <v>398.01323121518868</v>
      </c>
      <c r="I492">
        <f t="shared" si="32"/>
        <v>2.7153808070834113E-7</v>
      </c>
      <c r="J492">
        <v>9.68</v>
      </c>
      <c r="K492">
        <v>41.900000000000006</v>
      </c>
      <c r="L492">
        <v>643</v>
      </c>
      <c r="M492">
        <v>19.11</v>
      </c>
      <c r="N492">
        <v>108.65</v>
      </c>
      <c r="O492" s="7">
        <v>15.356</v>
      </c>
      <c r="P492">
        <v>28951</v>
      </c>
      <c r="Q492">
        <v>2</v>
      </c>
      <c r="R492" s="9">
        <v>21.515999999999998</v>
      </c>
      <c r="S492" s="9">
        <v>21.46</v>
      </c>
      <c r="T492" s="9">
        <v>20.899000000000001</v>
      </c>
      <c r="U492" s="9">
        <v>21.212</v>
      </c>
      <c r="V492" s="9">
        <v>21.524000000000001</v>
      </c>
    </row>
    <row r="493" spans="1:22" x14ac:dyDescent="0.3">
      <c r="A493" t="s">
        <v>445</v>
      </c>
      <c r="B493" t="s">
        <v>446</v>
      </c>
      <c r="C493" t="s">
        <v>570</v>
      </c>
      <c r="D493" t="s">
        <v>448</v>
      </c>
      <c r="E493">
        <v>21.8</v>
      </c>
      <c r="F493">
        <v>226700</v>
      </c>
      <c r="G493">
        <f t="shared" si="31"/>
        <v>1.097628557565064E-10</v>
      </c>
      <c r="H493" s="50">
        <f t="shared" si="30"/>
        <v>691.94478156812329</v>
      </c>
      <c r="I493">
        <f t="shared" si="32"/>
        <v>6.8354851725656323E-7</v>
      </c>
      <c r="J493">
        <v>8.85</v>
      </c>
      <c r="K493">
        <v>76.2</v>
      </c>
      <c r="L493">
        <v>467</v>
      </c>
      <c r="M493">
        <v>39.89</v>
      </c>
      <c r="N493">
        <v>124.14</v>
      </c>
      <c r="O493" s="7">
        <v>6.1273999999999997</v>
      </c>
      <c r="P493">
        <v>32132</v>
      </c>
      <c r="Q493">
        <v>2</v>
      </c>
      <c r="R493" s="9">
        <v>37.106000000000002</v>
      </c>
      <c r="S493" s="9">
        <v>36.975000000000001</v>
      </c>
      <c r="T493" s="9">
        <v>34.78</v>
      </c>
      <c r="U493" s="9">
        <v>35.954000000000001</v>
      </c>
      <c r="V493" s="9">
        <v>37.127000000000002</v>
      </c>
    </row>
    <row r="494" spans="1:22" x14ac:dyDescent="0.3">
      <c r="A494" t="s">
        <v>445</v>
      </c>
      <c r="B494" t="s">
        <v>446</v>
      </c>
      <c r="C494" t="s">
        <v>571</v>
      </c>
      <c r="D494" t="s">
        <v>448</v>
      </c>
      <c r="E494">
        <v>6.33</v>
      </c>
      <c r="F494">
        <v>140100</v>
      </c>
      <c r="G494">
        <f t="shared" si="31"/>
        <v>5.157224047109208E-11</v>
      </c>
      <c r="H494" s="50">
        <f t="shared" si="30"/>
        <v>427.62004365987679</v>
      </c>
      <c r="I494">
        <f t="shared" si="32"/>
        <v>1.9847991349697452E-7</v>
      </c>
      <c r="J494">
        <v>33.200000000000003</v>
      </c>
      <c r="K494">
        <v>24.3</v>
      </c>
      <c r="L494">
        <v>485</v>
      </c>
      <c r="M494">
        <v>22.96</v>
      </c>
      <c r="N494">
        <v>115.64</v>
      </c>
      <c r="O494" s="7">
        <v>19.948</v>
      </c>
      <c r="P494" s="8">
        <v>129410</v>
      </c>
      <c r="Q494">
        <v>2</v>
      </c>
      <c r="R494" s="9">
        <v>36.097000000000001</v>
      </c>
      <c r="S494" s="9">
        <v>36.280999999999999</v>
      </c>
      <c r="T494" s="9">
        <v>36.07</v>
      </c>
      <c r="U494" s="9">
        <v>37.08</v>
      </c>
      <c r="V494" s="9">
        <v>38.090000000000003</v>
      </c>
    </row>
    <row r="495" spans="1:22" x14ac:dyDescent="0.3">
      <c r="A495" t="s">
        <v>445</v>
      </c>
      <c r="B495" t="s">
        <v>446</v>
      </c>
      <c r="C495" t="s">
        <v>572</v>
      </c>
      <c r="D495" t="s">
        <v>448</v>
      </c>
      <c r="E495">
        <v>14.8</v>
      </c>
      <c r="F495">
        <v>136900</v>
      </c>
      <c r="G495">
        <f t="shared" si="31"/>
        <v>1.2339816216216216E-10</v>
      </c>
      <c r="H495" s="50">
        <f t="shared" si="30"/>
        <v>417.85284780183537</v>
      </c>
      <c r="I495">
        <f t="shared" si="32"/>
        <v>4.6406046125674931E-7</v>
      </c>
      <c r="J495">
        <v>7.54</v>
      </c>
      <c r="K495">
        <v>49.900000000000006</v>
      </c>
      <c r="L495">
        <v>413</v>
      </c>
      <c r="M495">
        <v>27.08</v>
      </c>
      <c r="N495">
        <v>110.58</v>
      </c>
      <c r="O495" s="7">
        <v>8.2837999999999994</v>
      </c>
      <c r="P495">
        <v>77718</v>
      </c>
      <c r="Q495">
        <v>2</v>
      </c>
      <c r="R495" s="9">
        <v>42.261000000000003</v>
      </c>
      <c r="S495" s="9">
        <v>42.551000000000002</v>
      </c>
      <c r="T495" s="9">
        <v>42.238</v>
      </c>
      <c r="U495" s="9">
        <v>44.631999999999998</v>
      </c>
      <c r="V495" s="9">
        <v>47.027000000000001</v>
      </c>
    </row>
    <row r="496" spans="1:22" x14ac:dyDescent="0.3">
      <c r="A496" t="s">
        <v>445</v>
      </c>
      <c r="B496" t="s">
        <v>446</v>
      </c>
      <c r="C496" t="s">
        <v>573</v>
      </c>
      <c r="D496" t="s">
        <v>448</v>
      </c>
      <c r="E496">
        <v>60.900000000000006</v>
      </c>
      <c r="F496">
        <v>841700</v>
      </c>
      <c r="G496">
        <f t="shared" si="31"/>
        <v>8.2586752643459671E-11</v>
      </c>
      <c r="H496" s="50">
        <f t="shared" si="30"/>
        <v>2569.0777355354626</v>
      </c>
      <c r="I496">
        <f t="shared" si="32"/>
        <v>1.9095460871983807E-6</v>
      </c>
      <c r="J496">
        <v>17.8</v>
      </c>
      <c r="K496">
        <v>200</v>
      </c>
      <c r="L496">
        <v>434</v>
      </c>
      <c r="M496">
        <v>37.74</v>
      </c>
      <c r="N496">
        <v>117.22</v>
      </c>
      <c r="O496" s="7">
        <v>2.1739000000000002</v>
      </c>
      <c r="P496" s="8">
        <v>109550</v>
      </c>
      <c r="Q496">
        <v>2</v>
      </c>
      <c r="R496" s="9">
        <v>80.686000000000007</v>
      </c>
      <c r="S496" s="9">
        <v>80.731999999999999</v>
      </c>
      <c r="T496" s="9">
        <v>80.674000000000007</v>
      </c>
      <c r="U496" s="9">
        <v>80.867000000000004</v>
      </c>
      <c r="V496" s="9">
        <v>81.061000000000007</v>
      </c>
    </row>
    <row r="497" spans="1:22" x14ac:dyDescent="0.3">
      <c r="A497" t="s">
        <v>445</v>
      </c>
      <c r="B497" t="s">
        <v>446</v>
      </c>
      <c r="C497" t="s">
        <v>574</v>
      </c>
      <c r="D497" t="s">
        <v>448</v>
      </c>
      <c r="E497">
        <v>10.5</v>
      </c>
      <c r="F497">
        <v>145900</v>
      </c>
      <c r="G497">
        <f t="shared" si="31"/>
        <v>8.2145623714873185E-11</v>
      </c>
      <c r="H497" s="50">
        <f t="shared" si="30"/>
        <v>445.32308615257693</v>
      </c>
      <c r="I497">
        <f t="shared" si="32"/>
        <v>3.2923208399972072E-7</v>
      </c>
      <c r="J497">
        <v>18</v>
      </c>
      <c r="K497">
        <v>34.4</v>
      </c>
      <c r="L497">
        <v>412</v>
      </c>
      <c r="M497">
        <v>35.29</v>
      </c>
      <c r="N497">
        <v>115.1</v>
      </c>
      <c r="O497" s="7">
        <v>12.003</v>
      </c>
      <c r="P497" s="8">
        <v>216860</v>
      </c>
      <c r="Q497">
        <v>4</v>
      </c>
      <c r="R497" s="9">
        <v>85.103999999999999</v>
      </c>
      <c r="S497" s="9">
        <v>85.304000000000002</v>
      </c>
      <c r="T497" s="9">
        <v>83.677000000000007</v>
      </c>
      <c r="U497" s="9">
        <v>85.260999999999996</v>
      </c>
      <c r="V497" s="9">
        <v>87.525000000000006</v>
      </c>
    </row>
    <row r="498" spans="1:22" x14ac:dyDescent="0.3">
      <c r="A498" t="s">
        <v>445</v>
      </c>
      <c r="B498" t="s">
        <v>446</v>
      </c>
      <c r="C498" t="s">
        <v>575</v>
      </c>
      <c r="D498" t="s">
        <v>448</v>
      </c>
      <c r="E498">
        <v>8.35</v>
      </c>
      <c r="F498">
        <v>108900</v>
      </c>
      <c r="G498">
        <f t="shared" si="31"/>
        <v>8.7520344811753891E-11</v>
      </c>
      <c r="H498" s="50">
        <f t="shared" si="30"/>
        <v>332.38988404397276</v>
      </c>
      <c r="I498">
        <f t="shared" si="32"/>
        <v>2.6181789537120651E-7</v>
      </c>
      <c r="J498">
        <v>13.8</v>
      </c>
      <c r="K498">
        <v>29.3</v>
      </c>
      <c r="L498">
        <v>488</v>
      </c>
      <c r="M498">
        <v>44.07</v>
      </c>
      <c r="N498">
        <v>131.13</v>
      </c>
      <c r="O498" s="7">
        <v>16.661999999999999</v>
      </c>
      <c r="P498">
        <v>5033.3999999999996</v>
      </c>
      <c r="Q498">
        <v>2</v>
      </c>
      <c r="R498" s="9">
        <v>14.645</v>
      </c>
      <c r="S498" s="9">
        <v>14.645</v>
      </c>
      <c r="T498" s="9">
        <v>14.297000000000001</v>
      </c>
      <c r="U498" s="9">
        <v>14.471</v>
      </c>
      <c r="V498" s="9">
        <v>14.645</v>
      </c>
    </row>
    <row r="499" spans="1:22" x14ac:dyDescent="0.3">
      <c r="A499" t="s">
        <v>445</v>
      </c>
      <c r="B499" t="s">
        <v>446</v>
      </c>
      <c r="C499" t="s">
        <v>576</v>
      </c>
      <c r="D499" t="s">
        <v>448</v>
      </c>
      <c r="E499">
        <v>14.4</v>
      </c>
      <c r="F499">
        <v>118800</v>
      </c>
      <c r="G499">
        <f t="shared" si="31"/>
        <v>1.3835551515151514E-10</v>
      </c>
      <c r="H499" s="50">
        <f t="shared" si="30"/>
        <v>362.60714622978844</v>
      </c>
      <c r="I499">
        <f t="shared" si="32"/>
        <v>4.5151828662818847E-7</v>
      </c>
      <c r="J499">
        <v>7.42</v>
      </c>
      <c r="K499">
        <v>43.6</v>
      </c>
      <c r="L499">
        <v>409</v>
      </c>
      <c r="M499">
        <v>35.93</v>
      </c>
      <c r="N499">
        <v>116.47</v>
      </c>
      <c r="O499" s="7">
        <v>9.3810000000000002</v>
      </c>
      <c r="P499">
        <v>63959</v>
      </c>
      <c r="Q499">
        <v>1</v>
      </c>
      <c r="R499" s="9">
        <v>92.507000000000005</v>
      </c>
      <c r="S499" s="9">
        <v>92.507000000000005</v>
      </c>
      <c r="T499" s="9">
        <v>92.507000000000005</v>
      </c>
      <c r="U499" s="9">
        <v>92.507000000000005</v>
      </c>
      <c r="V499" s="9">
        <v>92.507000000000005</v>
      </c>
    </row>
    <row r="500" spans="1:22" x14ac:dyDescent="0.3">
      <c r="A500" t="s">
        <v>445</v>
      </c>
      <c r="B500" t="s">
        <v>446</v>
      </c>
      <c r="C500" t="s">
        <v>577</v>
      </c>
      <c r="D500" t="s">
        <v>448</v>
      </c>
      <c r="E500">
        <v>46.800000000000004</v>
      </c>
      <c r="F500">
        <v>1413000</v>
      </c>
      <c r="G500">
        <f t="shared" si="31"/>
        <v>3.7805424203821663E-11</v>
      </c>
      <c r="H500" s="50">
        <f t="shared" ref="H500:H563" si="33">F500*CVD_CHN</f>
        <v>4312.8274210664231</v>
      </c>
      <c r="I500">
        <f t="shared" si="32"/>
        <v>1.467434431541613E-6</v>
      </c>
      <c r="J500">
        <v>42.1</v>
      </c>
      <c r="K500">
        <v>218</v>
      </c>
      <c r="L500">
        <v>576</v>
      </c>
      <c r="M500">
        <v>22.53</v>
      </c>
      <c r="N500">
        <v>113.36</v>
      </c>
      <c r="O500" s="7">
        <v>2.6455000000000002</v>
      </c>
      <c r="P500" s="8">
        <v>569510</v>
      </c>
      <c r="Q500">
        <v>3</v>
      </c>
      <c r="R500" s="9">
        <v>62.262999999999998</v>
      </c>
      <c r="S500" s="9">
        <v>62.228999999999999</v>
      </c>
      <c r="T500" s="9">
        <v>60.988</v>
      </c>
      <c r="U500" s="9">
        <v>62.262999999999998</v>
      </c>
      <c r="V500" s="9">
        <v>62.439</v>
      </c>
    </row>
    <row r="501" spans="1:22" x14ac:dyDescent="0.3">
      <c r="A501" t="s">
        <v>445</v>
      </c>
      <c r="B501" t="s">
        <v>446</v>
      </c>
      <c r="C501" t="s">
        <v>578</v>
      </c>
      <c r="D501" t="s">
        <v>448</v>
      </c>
      <c r="E501">
        <v>16.7</v>
      </c>
      <c r="F501">
        <v>173300</v>
      </c>
      <c r="G501">
        <f t="shared" si="31"/>
        <v>1.0999383208309289E-10</v>
      </c>
      <c r="H501" s="50">
        <f t="shared" si="33"/>
        <v>528.95470068705674</v>
      </c>
      <c r="I501">
        <f t="shared" si="32"/>
        <v>5.2363579074241302E-7</v>
      </c>
      <c r="J501">
        <v>7.4</v>
      </c>
      <c r="K501">
        <v>63.7</v>
      </c>
      <c r="L501">
        <v>482</v>
      </c>
      <c r="M501">
        <v>39.82</v>
      </c>
      <c r="N501">
        <v>110</v>
      </c>
      <c r="O501" s="7">
        <v>7.5625</v>
      </c>
      <c r="P501">
        <v>36178</v>
      </c>
      <c r="Q501">
        <v>4</v>
      </c>
      <c r="R501" s="9">
        <v>33.793999999999997</v>
      </c>
      <c r="S501" s="9">
        <v>33.83</v>
      </c>
      <c r="T501" s="9">
        <v>33.670999999999999</v>
      </c>
      <c r="U501" s="9">
        <v>34.064999999999998</v>
      </c>
      <c r="V501" s="9">
        <v>34.225999999999999</v>
      </c>
    </row>
    <row r="502" spans="1:22" x14ac:dyDescent="0.3">
      <c r="A502" t="s">
        <v>445</v>
      </c>
      <c r="B502" t="s">
        <v>446</v>
      </c>
      <c r="C502" t="s">
        <v>579</v>
      </c>
      <c r="D502" t="s">
        <v>448</v>
      </c>
      <c r="E502">
        <v>8.1</v>
      </c>
      <c r="F502">
        <v>113600</v>
      </c>
      <c r="G502">
        <f t="shared" si="31"/>
        <v>8.1387388204225343E-11</v>
      </c>
      <c r="H502" s="50">
        <f t="shared" si="33"/>
        <v>346.73545296047109</v>
      </c>
      <c r="I502">
        <f t="shared" si="32"/>
        <v>2.5397903622835595E-7</v>
      </c>
      <c r="J502">
        <v>16</v>
      </c>
      <c r="K502">
        <v>28.400000000000002</v>
      </c>
      <c r="L502">
        <v>455</v>
      </c>
      <c r="M502">
        <v>32.86</v>
      </c>
      <c r="N502">
        <v>120.32</v>
      </c>
      <c r="O502" s="7">
        <v>16.024000000000001</v>
      </c>
      <c r="P502" s="8">
        <v>115870</v>
      </c>
      <c r="Q502">
        <v>2</v>
      </c>
      <c r="R502" s="9">
        <v>85.727999999999994</v>
      </c>
      <c r="S502" s="9">
        <v>85.709000000000003</v>
      </c>
      <c r="T502" s="9">
        <v>85.56</v>
      </c>
      <c r="U502" s="9">
        <v>85.646000000000001</v>
      </c>
      <c r="V502" s="9">
        <v>85.730999999999995</v>
      </c>
    </row>
    <row r="503" spans="1:22" x14ac:dyDescent="0.3">
      <c r="A503" t="s">
        <v>445</v>
      </c>
      <c r="B503" t="s">
        <v>446</v>
      </c>
      <c r="C503" t="s">
        <v>580</v>
      </c>
      <c r="D503" t="s">
        <v>448</v>
      </c>
      <c r="E503">
        <v>20.900000000000002</v>
      </c>
      <c r="F503">
        <v>840700</v>
      </c>
      <c r="G503">
        <f t="shared" si="31"/>
        <v>2.8376293208040922E-11</v>
      </c>
      <c r="H503" s="50">
        <f t="shared" si="33"/>
        <v>2566.0254868298248</v>
      </c>
      <c r="I503">
        <f t="shared" si="32"/>
        <v>6.5532862434230154E-7</v>
      </c>
      <c r="J503">
        <v>109</v>
      </c>
      <c r="K503">
        <v>80.5</v>
      </c>
      <c r="L503">
        <v>469</v>
      </c>
      <c r="M503">
        <v>37.47</v>
      </c>
      <c r="N503">
        <v>118.51</v>
      </c>
      <c r="O503" s="7">
        <v>5.8202999999999996</v>
      </c>
      <c r="P503" s="8">
        <v>317130</v>
      </c>
      <c r="Q503">
        <v>6</v>
      </c>
      <c r="R503" s="9">
        <v>83.305999999999997</v>
      </c>
      <c r="S503" s="9">
        <v>83.465000000000003</v>
      </c>
      <c r="T503" s="9">
        <v>79.771000000000001</v>
      </c>
      <c r="U503" s="9">
        <v>84.811999999999998</v>
      </c>
      <c r="V503" s="9">
        <v>85.774000000000001</v>
      </c>
    </row>
    <row r="504" spans="1:22" x14ac:dyDescent="0.3">
      <c r="A504" t="s">
        <v>445</v>
      </c>
      <c r="B504" t="s">
        <v>528</v>
      </c>
      <c r="C504" t="s">
        <v>581</v>
      </c>
      <c r="D504" t="s">
        <v>448</v>
      </c>
      <c r="E504">
        <v>2.93</v>
      </c>
      <c r="F504">
        <v>100600</v>
      </c>
      <c r="G504">
        <f t="shared" si="31"/>
        <v>3.3244519781312127E-11</v>
      </c>
      <c r="H504" s="50">
        <f t="shared" si="33"/>
        <v>307.05621978717778</v>
      </c>
      <c r="I504">
        <f t="shared" si="32"/>
        <v>9.1871429154207798E-8</v>
      </c>
      <c r="J504">
        <v>77.900000000000006</v>
      </c>
      <c r="K504">
        <v>11.4</v>
      </c>
      <c r="L504">
        <v>476</v>
      </c>
      <c r="M504">
        <v>23.72</v>
      </c>
      <c r="N504">
        <v>120.56</v>
      </c>
      <c r="O504" s="7">
        <v>41.79</v>
      </c>
      <c r="P504" s="8">
        <v>272650</v>
      </c>
      <c r="Q504">
        <v>6</v>
      </c>
      <c r="R504" s="9">
        <v>27.800999999999998</v>
      </c>
      <c r="S504" s="9">
        <v>26.896000000000001</v>
      </c>
      <c r="T504" s="9">
        <v>16.324999999999999</v>
      </c>
      <c r="U504" s="9">
        <v>26.088000000000001</v>
      </c>
      <c r="V504" s="9">
        <v>34.319000000000003</v>
      </c>
    </row>
    <row r="505" spans="1:22" x14ac:dyDescent="0.3">
      <c r="A505" t="s">
        <v>445</v>
      </c>
      <c r="B505" t="s">
        <v>446</v>
      </c>
      <c r="C505" t="s">
        <v>582</v>
      </c>
      <c r="D505" t="s">
        <v>448</v>
      </c>
      <c r="E505">
        <v>20.200000000000003</v>
      </c>
      <c r="F505">
        <v>262400</v>
      </c>
      <c r="G505">
        <f t="shared" si="31"/>
        <v>8.7869461128048782E-11</v>
      </c>
      <c r="H505" s="50">
        <f t="shared" si="33"/>
        <v>800.91006035939813</v>
      </c>
      <c r="I505">
        <f t="shared" si="32"/>
        <v>6.3337981874231998E-7</v>
      </c>
      <c r="J505">
        <v>18.100000000000001</v>
      </c>
      <c r="K505">
        <v>61.6</v>
      </c>
      <c r="L505">
        <v>283</v>
      </c>
      <c r="M505">
        <v>31</v>
      </c>
      <c r="N505">
        <v>103.63</v>
      </c>
      <c r="O505" s="7">
        <v>4.5883000000000003</v>
      </c>
      <c r="P505" s="8">
        <v>120630</v>
      </c>
      <c r="Q505">
        <v>2</v>
      </c>
      <c r="R505" s="9">
        <v>61.188000000000002</v>
      </c>
      <c r="S505" s="9">
        <v>60.773000000000003</v>
      </c>
      <c r="T505" s="9">
        <v>55.378</v>
      </c>
      <c r="U505" s="9">
        <v>60.354999999999997</v>
      </c>
      <c r="V505" s="9">
        <v>65.331000000000003</v>
      </c>
    </row>
    <row r="506" spans="1:22" x14ac:dyDescent="0.3">
      <c r="A506" t="s">
        <v>445</v>
      </c>
      <c r="B506" t="s">
        <v>446</v>
      </c>
      <c r="C506" t="s">
        <v>583</v>
      </c>
      <c r="D506" t="s">
        <v>448</v>
      </c>
      <c r="E506">
        <v>47.1</v>
      </c>
      <c r="F506">
        <v>473800</v>
      </c>
      <c r="G506">
        <f t="shared" si="31"/>
        <v>1.1346875116082734E-10</v>
      </c>
      <c r="H506" s="50">
        <f t="shared" si="33"/>
        <v>1446.1554367312608</v>
      </c>
      <c r="I506">
        <f t="shared" si="32"/>
        <v>1.4768410625130331E-6</v>
      </c>
      <c r="J506">
        <v>21.8</v>
      </c>
      <c r="K506">
        <v>102</v>
      </c>
      <c r="L506">
        <v>280</v>
      </c>
      <c r="M506">
        <v>43.37</v>
      </c>
      <c r="N506">
        <v>128.24</v>
      </c>
      <c r="O506" s="7">
        <v>2.7532999999999999</v>
      </c>
      <c r="P506">
        <v>7454.2</v>
      </c>
      <c r="Q506">
        <v>2</v>
      </c>
      <c r="R506" s="9">
        <v>17.747</v>
      </c>
      <c r="S506" s="9">
        <v>17.748000000000001</v>
      </c>
      <c r="T506" s="9">
        <v>17.747</v>
      </c>
      <c r="U506" s="9">
        <v>18.039000000000001</v>
      </c>
      <c r="V506" s="9">
        <v>18.332000000000001</v>
      </c>
    </row>
    <row r="507" spans="1:22" x14ac:dyDescent="0.3">
      <c r="A507" t="s">
        <v>445</v>
      </c>
      <c r="B507" t="s">
        <v>446</v>
      </c>
      <c r="C507" t="s">
        <v>584</v>
      </c>
      <c r="D507" t="s">
        <v>448</v>
      </c>
      <c r="E507">
        <v>15.700000000000001</v>
      </c>
      <c r="F507">
        <v>134800</v>
      </c>
      <c r="G507">
        <f t="shared" si="31"/>
        <v>1.3294138056379824E-10</v>
      </c>
      <c r="H507" s="50">
        <f t="shared" si="33"/>
        <v>411.44312551999565</v>
      </c>
      <c r="I507">
        <f t="shared" si="32"/>
        <v>4.9228035417101111E-7</v>
      </c>
      <c r="J507">
        <v>6.8</v>
      </c>
      <c r="K507">
        <v>51.7</v>
      </c>
      <c r="L507">
        <v>378</v>
      </c>
      <c r="M507">
        <v>40.15</v>
      </c>
      <c r="N507">
        <v>94.67</v>
      </c>
      <c r="O507" s="7">
        <v>7.3007999999999997</v>
      </c>
      <c r="P507">
        <v>1936.5</v>
      </c>
      <c r="Q507">
        <v>2</v>
      </c>
      <c r="R507" s="9">
        <v>67.951999999999998</v>
      </c>
      <c r="S507" s="9">
        <v>67.951999999999998</v>
      </c>
      <c r="T507" s="9">
        <v>63.404000000000003</v>
      </c>
      <c r="U507" s="9">
        <v>65.677999999999997</v>
      </c>
      <c r="V507" s="9">
        <v>67.951999999999998</v>
      </c>
    </row>
    <row r="508" spans="1:22" x14ac:dyDescent="0.3">
      <c r="A508" t="s">
        <v>445</v>
      </c>
      <c r="B508" t="s">
        <v>446</v>
      </c>
      <c r="C508" t="s">
        <v>585</v>
      </c>
      <c r="D508" t="s">
        <v>448</v>
      </c>
      <c r="E508">
        <v>30.700000000000003</v>
      </c>
      <c r="F508">
        <v>454500</v>
      </c>
      <c r="G508">
        <f t="shared" si="31"/>
        <v>7.7100094829482953E-11</v>
      </c>
      <c r="H508" s="50">
        <f t="shared" si="33"/>
        <v>1387.2470367124483</v>
      </c>
      <c r="I508">
        <f t="shared" si="32"/>
        <v>9.6261190274204097E-7</v>
      </c>
      <c r="J508">
        <v>12.8</v>
      </c>
      <c r="K508">
        <v>127</v>
      </c>
      <c r="L508">
        <v>493</v>
      </c>
      <c r="M508">
        <v>26.27</v>
      </c>
      <c r="N508">
        <v>107.51</v>
      </c>
      <c r="O508" s="7">
        <v>3.8818000000000001</v>
      </c>
      <c r="P508">
        <v>71447</v>
      </c>
      <c r="Q508">
        <v>3</v>
      </c>
      <c r="R508" s="9">
        <v>34.869999999999997</v>
      </c>
      <c r="S508" s="9">
        <v>34.783000000000001</v>
      </c>
      <c r="T508" s="9">
        <v>32.744999999999997</v>
      </c>
      <c r="U508" s="9">
        <v>32.930999999999997</v>
      </c>
      <c r="V508" s="9">
        <v>34.872999999999998</v>
      </c>
    </row>
    <row r="509" spans="1:22" x14ac:dyDescent="0.3">
      <c r="A509" t="s">
        <v>445</v>
      </c>
      <c r="B509" t="s">
        <v>446</v>
      </c>
      <c r="C509" t="s">
        <v>586</v>
      </c>
      <c r="D509" t="s">
        <v>448</v>
      </c>
      <c r="E509">
        <v>10.200000000000001</v>
      </c>
      <c r="F509">
        <v>128900</v>
      </c>
      <c r="G509">
        <f t="shared" si="31"/>
        <v>9.0322859581070593E-11</v>
      </c>
      <c r="H509" s="50">
        <f t="shared" si="33"/>
        <v>393.43485815673176</v>
      </c>
      <c r="I509">
        <f t="shared" si="32"/>
        <v>3.1982545302830021E-7</v>
      </c>
      <c r="J509">
        <v>19.5</v>
      </c>
      <c r="K509">
        <v>29.200000000000003</v>
      </c>
      <c r="L509">
        <v>294</v>
      </c>
      <c r="M509">
        <v>29.6</v>
      </c>
      <c r="N509">
        <v>103.48</v>
      </c>
      <c r="O509" s="7">
        <v>10.087</v>
      </c>
      <c r="P509" s="8">
        <v>312830</v>
      </c>
      <c r="Q509">
        <v>4</v>
      </c>
      <c r="R509" s="9">
        <v>63.412999999999997</v>
      </c>
      <c r="S509" s="9">
        <v>63.26</v>
      </c>
      <c r="T509" s="9">
        <v>59.005000000000003</v>
      </c>
      <c r="U509" s="9">
        <v>65.614000000000004</v>
      </c>
      <c r="V509" s="9">
        <v>67.995000000000005</v>
      </c>
    </row>
    <row r="510" spans="1:22" x14ac:dyDescent="0.3">
      <c r="A510" t="s">
        <v>445</v>
      </c>
      <c r="B510" t="s">
        <v>446</v>
      </c>
      <c r="C510" t="s">
        <v>587</v>
      </c>
      <c r="D510" t="s">
        <v>448</v>
      </c>
      <c r="E510">
        <v>12.8</v>
      </c>
      <c r="F510">
        <v>151600</v>
      </c>
      <c r="G510">
        <f t="shared" si="31"/>
        <v>9.637429023746703E-11</v>
      </c>
      <c r="H510" s="50">
        <f t="shared" si="33"/>
        <v>462.72090377471324</v>
      </c>
      <c r="I510">
        <f t="shared" si="32"/>
        <v>4.0134958811394538E-7</v>
      </c>
      <c r="J510">
        <v>10.100000000000001</v>
      </c>
      <c r="K510">
        <v>47.7</v>
      </c>
      <c r="L510">
        <v>458</v>
      </c>
      <c r="M510">
        <v>22.2</v>
      </c>
      <c r="N510">
        <v>112.31</v>
      </c>
      <c r="O510" s="7">
        <v>9.6033000000000008</v>
      </c>
      <c r="P510" s="8">
        <v>129900</v>
      </c>
      <c r="Q510">
        <v>4</v>
      </c>
      <c r="R510" s="9">
        <v>34.287999999999997</v>
      </c>
      <c r="S510" s="9">
        <v>34.171999999999997</v>
      </c>
      <c r="T510" s="9">
        <v>33.023000000000003</v>
      </c>
      <c r="U510" s="9">
        <v>33.601999999999997</v>
      </c>
      <c r="V510" s="9">
        <v>35.426000000000002</v>
      </c>
    </row>
    <row r="511" spans="1:22" x14ac:dyDescent="0.3">
      <c r="A511" t="s">
        <v>445</v>
      </c>
      <c r="B511" t="s">
        <v>446</v>
      </c>
      <c r="C511" t="s">
        <v>588</v>
      </c>
      <c r="D511" t="s">
        <v>448</v>
      </c>
      <c r="E511">
        <v>80.100000000000009</v>
      </c>
      <c r="F511">
        <v>712600</v>
      </c>
      <c r="G511">
        <f t="shared" si="31"/>
        <v>1.2830309191692396E-10</v>
      </c>
      <c r="H511" s="50">
        <f t="shared" si="33"/>
        <v>2175.0324276376032</v>
      </c>
      <c r="I511">
        <f t="shared" si="32"/>
        <v>2.5115704693692989E-6</v>
      </c>
      <c r="J511">
        <v>11.8</v>
      </c>
      <c r="K511">
        <v>208</v>
      </c>
      <c r="L511">
        <v>313</v>
      </c>
      <c r="M511">
        <v>30.29</v>
      </c>
      <c r="N511">
        <v>109.48</v>
      </c>
      <c r="O511" s="7">
        <v>1.5066999999999999</v>
      </c>
      <c r="P511">
        <v>75113</v>
      </c>
      <c r="Q511">
        <v>4</v>
      </c>
      <c r="R511" s="9">
        <v>42.091000000000001</v>
      </c>
      <c r="S511" s="9">
        <v>41.942</v>
      </c>
      <c r="T511" s="9">
        <v>41.101999999999997</v>
      </c>
      <c r="U511" s="9">
        <v>41.533999999999999</v>
      </c>
      <c r="V511" s="9">
        <v>42.238</v>
      </c>
    </row>
    <row r="512" spans="1:22" x14ac:dyDescent="0.3">
      <c r="A512" t="s">
        <v>445</v>
      </c>
      <c r="B512" t="s">
        <v>446</v>
      </c>
      <c r="C512" t="s">
        <v>589</v>
      </c>
      <c r="D512" t="s">
        <v>448</v>
      </c>
      <c r="E512">
        <v>10.600000000000001</v>
      </c>
      <c r="F512">
        <v>123200</v>
      </c>
      <c r="G512">
        <f t="shared" si="31"/>
        <v>9.8207709415584437E-11</v>
      </c>
      <c r="H512" s="50">
        <f t="shared" si="33"/>
        <v>376.03704053459546</v>
      </c>
      <c r="I512">
        <f t="shared" si="32"/>
        <v>3.32367627656861E-7</v>
      </c>
      <c r="J512">
        <v>9.3000000000000007</v>
      </c>
      <c r="K512">
        <v>40.400000000000006</v>
      </c>
      <c r="L512">
        <v>526</v>
      </c>
      <c r="M512">
        <v>49.1</v>
      </c>
      <c r="N512">
        <v>121.05</v>
      </c>
      <c r="O512" s="7">
        <v>13.007</v>
      </c>
      <c r="P512">
        <v>2388.8000000000002</v>
      </c>
      <c r="Q512">
        <v>2</v>
      </c>
      <c r="R512" s="9">
        <v>7.8015999999999996</v>
      </c>
      <c r="S512" s="9">
        <v>7.8047000000000004</v>
      </c>
      <c r="T512" s="9">
        <v>7.7817999999999996</v>
      </c>
      <c r="U512" s="9">
        <v>7.8079999999999998</v>
      </c>
      <c r="V512" s="9">
        <v>7.8342000000000001</v>
      </c>
    </row>
    <row r="513" spans="1:22" x14ac:dyDescent="0.3">
      <c r="A513" t="s">
        <v>445</v>
      </c>
      <c r="B513" t="s">
        <v>446</v>
      </c>
      <c r="C513" t="s">
        <v>590</v>
      </c>
      <c r="D513" t="s">
        <v>448</v>
      </c>
      <c r="E513">
        <v>33.6</v>
      </c>
      <c r="F513">
        <v>917900</v>
      </c>
      <c r="G513">
        <f t="shared" si="31"/>
        <v>4.1782491338925805E-11</v>
      </c>
      <c r="H513" s="50">
        <f t="shared" si="33"/>
        <v>2801.6590869050742</v>
      </c>
      <c r="I513">
        <f t="shared" si="32"/>
        <v>1.0535426687991063E-6</v>
      </c>
      <c r="J513">
        <v>38.900000000000006</v>
      </c>
      <c r="K513">
        <v>147</v>
      </c>
      <c r="L513">
        <v>560</v>
      </c>
      <c r="M513">
        <v>30.43</v>
      </c>
      <c r="N513">
        <v>114.88</v>
      </c>
      <c r="O513" s="7">
        <v>3.8069000000000002</v>
      </c>
      <c r="P513" s="8">
        <v>232000</v>
      </c>
      <c r="Q513">
        <v>3</v>
      </c>
      <c r="R513" s="9">
        <v>83.284999999999997</v>
      </c>
      <c r="S513" s="9">
        <v>82.882999999999996</v>
      </c>
      <c r="T513" s="9">
        <v>79.168999999999997</v>
      </c>
      <c r="U513" s="9">
        <v>82.134</v>
      </c>
      <c r="V513" s="9">
        <v>83.376999999999995</v>
      </c>
    </row>
    <row r="514" spans="1:22" x14ac:dyDescent="0.3">
      <c r="A514" t="s">
        <v>445</v>
      </c>
      <c r="B514" t="s">
        <v>446</v>
      </c>
      <c r="C514" t="s">
        <v>591</v>
      </c>
      <c r="D514" t="s">
        <v>448</v>
      </c>
      <c r="E514">
        <v>9.58</v>
      </c>
      <c r="F514">
        <v>182000</v>
      </c>
      <c r="G514">
        <f t="shared" ref="G514:G577" si="34">(1.141433*(E514/1000000))/F514</f>
        <v>6.008202274725274E-11</v>
      </c>
      <c r="H514" s="50">
        <f t="shared" si="33"/>
        <v>555.50926442610694</v>
      </c>
      <c r="I514">
        <f t="shared" ref="I514:I577" si="35">(G514/10)*1000*H514*0.09</f>
        <v>3.0038508235403093E-7</v>
      </c>
      <c r="J514">
        <v>6.78</v>
      </c>
      <c r="K514">
        <v>69.900000000000006</v>
      </c>
      <c r="L514">
        <v>1020</v>
      </c>
      <c r="M514">
        <v>21.63</v>
      </c>
      <c r="N514">
        <v>108.36</v>
      </c>
      <c r="O514" s="7">
        <v>14.622</v>
      </c>
      <c r="P514">
        <v>0</v>
      </c>
      <c r="Q514">
        <v>1</v>
      </c>
      <c r="R514" s="9" t="s">
        <v>3975</v>
      </c>
      <c r="S514" s="9">
        <v>0</v>
      </c>
      <c r="T514" s="9" t="s">
        <v>3975</v>
      </c>
      <c r="U514" s="9" t="s">
        <v>3975</v>
      </c>
      <c r="V514" s="9" t="s">
        <v>3975</v>
      </c>
    </row>
    <row r="515" spans="1:22" x14ac:dyDescent="0.3">
      <c r="A515" t="s">
        <v>445</v>
      </c>
      <c r="B515" t="s">
        <v>446</v>
      </c>
      <c r="C515" t="s">
        <v>592</v>
      </c>
      <c r="D515" t="s">
        <v>448</v>
      </c>
      <c r="E515">
        <v>42.400000000000006</v>
      </c>
      <c r="F515">
        <v>407700</v>
      </c>
      <c r="G515">
        <f t="shared" si="34"/>
        <v>1.1870679224920287E-10</v>
      </c>
      <c r="H515" s="50">
        <f t="shared" si="33"/>
        <v>1244.4017972885922</v>
      </c>
      <c r="I515">
        <f t="shared" si="35"/>
        <v>1.3294705106274442E-6</v>
      </c>
      <c r="J515">
        <v>9.93</v>
      </c>
      <c r="K515">
        <v>129</v>
      </c>
      <c r="L515">
        <v>409</v>
      </c>
      <c r="M515">
        <v>36.19</v>
      </c>
      <c r="N515">
        <v>116.77</v>
      </c>
      <c r="O515" s="7">
        <v>3.161</v>
      </c>
      <c r="P515" s="8">
        <v>147980</v>
      </c>
      <c r="Q515">
        <v>2</v>
      </c>
      <c r="R515" s="9">
        <v>86.581999999999994</v>
      </c>
      <c r="S515" s="9">
        <v>86.353999999999999</v>
      </c>
      <c r="T515" s="9">
        <v>85.176000000000002</v>
      </c>
      <c r="U515" s="9">
        <v>85.944999999999993</v>
      </c>
      <c r="V515" s="9">
        <v>86.713999999999999</v>
      </c>
    </row>
    <row r="516" spans="1:22" x14ac:dyDescent="0.3">
      <c r="A516" t="s">
        <v>445</v>
      </c>
      <c r="B516" t="s">
        <v>446</v>
      </c>
      <c r="C516" t="s">
        <v>593</v>
      </c>
      <c r="D516" t="s">
        <v>448</v>
      </c>
      <c r="E516">
        <v>22.3</v>
      </c>
      <c r="F516">
        <v>166100</v>
      </c>
      <c r="G516">
        <f t="shared" si="34"/>
        <v>1.5324476760987357E-10</v>
      </c>
      <c r="H516" s="50">
        <f t="shared" si="33"/>
        <v>506.97851000646352</v>
      </c>
      <c r="I516">
        <f t="shared" si="35"/>
        <v>6.9922623554226403E-7</v>
      </c>
      <c r="J516">
        <v>6.75</v>
      </c>
      <c r="K516">
        <v>63.900000000000006</v>
      </c>
      <c r="L516">
        <v>383</v>
      </c>
      <c r="M516">
        <v>31.89</v>
      </c>
      <c r="N516">
        <v>117.47</v>
      </c>
      <c r="O516" s="7">
        <v>5.9973999999999998</v>
      </c>
      <c r="P516" s="8">
        <v>127940</v>
      </c>
      <c r="Q516">
        <v>2</v>
      </c>
      <c r="R516" s="9">
        <v>71.453999999999994</v>
      </c>
      <c r="S516" s="9">
        <v>71.570999999999998</v>
      </c>
      <c r="T516" s="9">
        <v>71.432000000000002</v>
      </c>
      <c r="U516" s="9">
        <v>71.822999999999993</v>
      </c>
      <c r="V516" s="9">
        <v>72.212999999999994</v>
      </c>
    </row>
    <row r="517" spans="1:22" x14ac:dyDescent="0.3">
      <c r="A517" t="s">
        <v>445</v>
      </c>
      <c r="B517" t="s">
        <v>446</v>
      </c>
      <c r="C517" t="s">
        <v>594</v>
      </c>
      <c r="D517" t="s">
        <v>448</v>
      </c>
      <c r="E517">
        <v>19.5</v>
      </c>
      <c r="F517">
        <v>168700</v>
      </c>
      <c r="G517">
        <f t="shared" si="34"/>
        <v>1.3193801719027858E-10</v>
      </c>
      <c r="H517" s="50">
        <f t="shared" si="33"/>
        <v>514.91435664112214</v>
      </c>
      <c r="I517">
        <f t="shared" si="35"/>
        <v>6.1143101314233842E-7</v>
      </c>
      <c r="J517">
        <v>7.97</v>
      </c>
      <c r="K517">
        <v>59.7</v>
      </c>
      <c r="L517">
        <v>397</v>
      </c>
      <c r="M517">
        <v>35.270000000000003</v>
      </c>
      <c r="N517">
        <v>117.97</v>
      </c>
      <c r="O517" s="7">
        <v>6.6397000000000004</v>
      </c>
      <c r="P517" s="8">
        <v>107160</v>
      </c>
      <c r="Q517">
        <v>2</v>
      </c>
      <c r="R517" s="9">
        <v>69.346000000000004</v>
      </c>
      <c r="S517" s="9">
        <v>69.346000000000004</v>
      </c>
      <c r="T517" s="9">
        <v>69.346000000000004</v>
      </c>
      <c r="U517" s="9">
        <v>70.757999999999996</v>
      </c>
      <c r="V517" s="9">
        <v>72.17</v>
      </c>
    </row>
    <row r="518" spans="1:22" x14ac:dyDescent="0.3">
      <c r="A518" t="s">
        <v>445</v>
      </c>
      <c r="B518" t="s">
        <v>446</v>
      </c>
      <c r="C518" t="s">
        <v>595</v>
      </c>
      <c r="D518" t="s">
        <v>448</v>
      </c>
      <c r="E518">
        <v>38.1</v>
      </c>
      <c r="F518">
        <v>464400</v>
      </c>
      <c r="G518">
        <f t="shared" si="34"/>
        <v>9.3644697028423777E-11</v>
      </c>
      <c r="H518" s="50">
        <f t="shared" si="33"/>
        <v>1417.4642988982639</v>
      </c>
      <c r="I518">
        <f t="shared" si="35"/>
        <v>1.1946421333704154E-6</v>
      </c>
      <c r="J518">
        <v>20.3</v>
      </c>
      <c r="K518">
        <v>103</v>
      </c>
      <c r="L518">
        <v>356</v>
      </c>
      <c r="M518">
        <v>40.47</v>
      </c>
      <c r="N518">
        <v>124.08</v>
      </c>
      <c r="O518" s="7">
        <v>3.4552</v>
      </c>
      <c r="P518">
        <v>17607</v>
      </c>
      <c r="Q518">
        <v>2</v>
      </c>
      <c r="R518" s="9">
        <v>25.978000000000002</v>
      </c>
      <c r="S518" s="9">
        <v>26.045000000000002</v>
      </c>
      <c r="T518" s="9">
        <v>25.957000000000001</v>
      </c>
      <c r="U518" s="9">
        <v>26.216999999999999</v>
      </c>
      <c r="V518" s="9">
        <v>26.477</v>
      </c>
    </row>
    <row r="519" spans="1:22" x14ac:dyDescent="0.3">
      <c r="A519" t="s">
        <v>445</v>
      </c>
      <c r="B519" t="s">
        <v>446</v>
      </c>
      <c r="C519" t="s">
        <v>596</v>
      </c>
      <c r="D519" t="s">
        <v>448</v>
      </c>
      <c r="E519">
        <v>40.700000000000003</v>
      </c>
      <c r="F519">
        <v>320600</v>
      </c>
      <c r="G519">
        <f t="shared" si="34"/>
        <v>1.4490431409856519E-10</v>
      </c>
      <c r="H519" s="50">
        <f t="shared" si="33"/>
        <v>978.55093502752675</v>
      </c>
      <c r="I519">
        <f t="shared" si="35"/>
        <v>1.2761662684560605E-6</v>
      </c>
      <c r="J519">
        <v>7.3900000000000006</v>
      </c>
      <c r="K519">
        <v>118</v>
      </c>
      <c r="L519">
        <v>375</v>
      </c>
      <c r="M519">
        <v>28.21</v>
      </c>
      <c r="N519">
        <v>115.79</v>
      </c>
      <c r="O519" s="7">
        <v>3.1810999999999998</v>
      </c>
      <c r="P519" s="8">
        <v>199560</v>
      </c>
      <c r="Q519">
        <v>4</v>
      </c>
      <c r="R519" s="9">
        <v>58.107999999999997</v>
      </c>
      <c r="S519" s="9">
        <v>59.097000000000001</v>
      </c>
      <c r="T519" s="9">
        <v>55.999000000000002</v>
      </c>
      <c r="U519" s="9">
        <v>59.841999999999999</v>
      </c>
      <c r="V519" s="9">
        <v>63.140999999999998</v>
      </c>
    </row>
    <row r="520" spans="1:22" x14ac:dyDescent="0.3">
      <c r="A520" t="s">
        <v>445</v>
      </c>
      <c r="B520" t="s">
        <v>446</v>
      </c>
      <c r="C520" t="s">
        <v>597</v>
      </c>
      <c r="D520" t="s">
        <v>448</v>
      </c>
      <c r="E520">
        <v>17.600000000000001</v>
      </c>
      <c r="F520">
        <v>111800</v>
      </c>
      <c r="G520">
        <f t="shared" si="34"/>
        <v>1.79688915921288E-10</v>
      </c>
      <c r="H520" s="50">
        <f t="shared" si="33"/>
        <v>341.2414052903228</v>
      </c>
      <c r="I520">
        <f t="shared" si="35"/>
        <v>5.5185568365667482E-7</v>
      </c>
      <c r="J520">
        <v>5.54</v>
      </c>
      <c r="K520">
        <v>47.5</v>
      </c>
      <c r="L520">
        <v>339</v>
      </c>
      <c r="M520">
        <v>29.87</v>
      </c>
      <c r="N520">
        <v>107.72</v>
      </c>
      <c r="O520" s="7">
        <v>7.14</v>
      </c>
      <c r="P520">
        <v>62263</v>
      </c>
      <c r="Q520">
        <v>2</v>
      </c>
      <c r="R520" s="9">
        <v>46.682000000000002</v>
      </c>
      <c r="S520" s="9">
        <v>47.061999999999998</v>
      </c>
      <c r="T520" s="9">
        <v>46.576999999999998</v>
      </c>
      <c r="U520" s="9">
        <v>48.26</v>
      </c>
      <c r="V520" s="9">
        <v>49.942999999999998</v>
      </c>
    </row>
    <row r="521" spans="1:22" x14ac:dyDescent="0.3">
      <c r="A521" t="s">
        <v>445</v>
      </c>
      <c r="B521" t="s">
        <v>446</v>
      </c>
      <c r="C521" t="s">
        <v>598</v>
      </c>
      <c r="D521" t="s">
        <v>448</v>
      </c>
      <c r="E521">
        <v>13.9</v>
      </c>
      <c r="F521">
        <v>208800</v>
      </c>
      <c r="G521">
        <f t="shared" si="34"/>
        <v>7.5986200670498082E-11</v>
      </c>
      <c r="H521" s="50">
        <f t="shared" si="33"/>
        <v>637.309529737204</v>
      </c>
      <c r="I521">
        <f t="shared" si="35"/>
        <v>4.3584056834248757E-7</v>
      </c>
      <c r="J521">
        <v>17.2</v>
      </c>
      <c r="K521">
        <v>50.300000000000004</v>
      </c>
      <c r="L521">
        <v>472</v>
      </c>
      <c r="M521">
        <v>29.67</v>
      </c>
      <c r="N521">
        <v>121.42</v>
      </c>
      <c r="O521" s="7">
        <v>9.3840000000000003</v>
      </c>
      <c r="P521" s="8">
        <v>135390</v>
      </c>
      <c r="Q521">
        <v>3</v>
      </c>
      <c r="R521" s="9">
        <v>40.994999999999997</v>
      </c>
      <c r="S521" s="9">
        <v>40.575000000000003</v>
      </c>
      <c r="T521" s="9">
        <v>37.54</v>
      </c>
      <c r="U521" s="9">
        <v>41.101999999999997</v>
      </c>
      <c r="V521" s="9">
        <v>51.640999999999998</v>
      </c>
    </row>
    <row r="522" spans="1:22" x14ac:dyDescent="0.3">
      <c r="A522" t="s">
        <v>445</v>
      </c>
      <c r="B522" t="s">
        <v>446</v>
      </c>
      <c r="C522" t="s">
        <v>599</v>
      </c>
      <c r="D522" t="s">
        <v>448</v>
      </c>
      <c r="E522">
        <v>28.400000000000002</v>
      </c>
      <c r="F522">
        <v>114100</v>
      </c>
      <c r="G522">
        <f t="shared" si="34"/>
        <v>2.8410777563540755E-10</v>
      </c>
      <c r="H522" s="50">
        <f t="shared" si="33"/>
        <v>348.2615773132901</v>
      </c>
      <c r="I522">
        <f t="shared" si="35"/>
        <v>8.9049439862781626E-7</v>
      </c>
      <c r="J522">
        <v>3.09</v>
      </c>
      <c r="K522">
        <v>64.900000000000006</v>
      </c>
      <c r="L522">
        <v>284</v>
      </c>
      <c r="M522">
        <v>31.02</v>
      </c>
      <c r="N522">
        <v>109.46</v>
      </c>
      <c r="O522" s="7">
        <v>4.3807999999999998</v>
      </c>
      <c r="P522">
        <v>23035</v>
      </c>
      <c r="Q522">
        <v>1</v>
      </c>
      <c r="R522" s="9">
        <v>41.101999999999997</v>
      </c>
      <c r="S522" s="9">
        <v>41.101999999999997</v>
      </c>
      <c r="T522" s="9">
        <v>41.101999999999997</v>
      </c>
      <c r="U522" s="9">
        <v>41.101999999999997</v>
      </c>
      <c r="V522" s="9">
        <v>41.101999999999997</v>
      </c>
    </row>
    <row r="523" spans="1:22" x14ac:dyDescent="0.3">
      <c r="A523" t="s">
        <v>445</v>
      </c>
      <c r="B523" t="s">
        <v>446</v>
      </c>
      <c r="C523" t="s">
        <v>600</v>
      </c>
      <c r="D523" t="s">
        <v>448</v>
      </c>
      <c r="E523">
        <v>9.4600000000000009</v>
      </c>
      <c r="F523">
        <v>144900</v>
      </c>
      <c r="G523">
        <f t="shared" si="34"/>
        <v>7.4520056452726016E-11</v>
      </c>
      <c r="H523" s="50">
        <f t="shared" si="33"/>
        <v>442.27083744693897</v>
      </c>
      <c r="I523">
        <f t="shared" si="35"/>
        <v>2.9662242996546275E-7</v>
      </c>
      <c r="J523">
        <v>30.5</v>
      </c>
      <c r="K523">
        <v>26.200000000000003</v>
      </c>
      <c r="L523">
        <v>341</v>
      </c>
      <c r="M523">
        <v>23.77</v>
      </c>
      <c r="N523">
        <v>116.18</v>
      </c>
      <c r="O523" s="7">
        <v>13.007999999999999</v>
      </c>
      <c r="P523" s="8">
        <v>235770</v>
      </c>
      <c r="Q523">
        <v>3</v>
      </c>
      <c r="R523" s="9">
        <v>40.667000000000002</v>
      </c>
      <c r="S523" s="9">
        <v>40.746000000000002</v>
      </c>
      <c r="T523" s="9">
        <v>35.011000000000003</v>
      </c>
      <c r="U523" s="9">
        <v>40.51</v>
      </c>
      <c r="V523" s="9">
        <v>43.415999999999997</v>
      </c>
    </row>
    <row r="524" spans="1:22" x14ac:dyDescent="0.3">
      <c r="A524" t="s">
        <v>445</v>
      </c>
      <c r="B524" t="s">
        <v>446</v>
      </c>
      <c r="C524" t="s">
        <v>601</v>
      </c>
      <c r="D524" t="s">
        <v>448</v>
      </c>
      <c r="E524">
        <v>17.400000000000002</v>
      </c>
      <c r="F524">
        <v>197400</v>
      </c>
      <c r="G524">
        <f t="shared" si="34"/>
        <v>1.0061263525835866E-10</v>
      </c>
      <c r="H524" s="50">
        <f t="shared" si="33"/>
        <v>602.51389449293129</v>
      </c>
      <c r="I524">
        <f t="shared" si="35"/>
        <v>5.4558459634239437E-7</v>
      </c>
      <c r="J524">
        <v>14.4</v>
      </c>
      <c r="K524">
        <v>52</v>
      </c>
      <c r="L524">
        <v>386</v>
      </c>
      <c r="M524">
        <v>34.71</v>
      </c>
      <c r="N524">
        <v>116.59</v>
      </c>
      <c r="O524" s="7">
        <v>7.4086999999999996</v>
      </c>
      <c r="P524" s="8">
        <v>335760</v>
      </c>
      <c r="Q524">
        <v>4</v>
      </c>
      <c r="R524" s="9">
        <v>83.35</v>
      </c>
      <c r="S524" s="9">
        <v>82.963999999999999</v>
      </c>
      <c r="T524" s="9">
        <v>81.361000000000004</v>
      </c>
      <c r="U524" s="9">
        <v>82.605999999999995</v>
      </c>
      <c r="V524" s="9">
        <v>83.677000000000007</v>
      </c>
    </row>
    <row r="525" spans="1:22" x14ac:dyDescent="0.3">
      <c r="A525" t="s">
        <v>445</v>
      </c>
      <c r="B525" t="s">
        <v>446</v>
      </c>
      <c r="C525" t="s">
        <v>602</v>
      </c>
      <c r="D525" t="s">
        <v>448</v>
      </c>
      <c r="E525">
        <v>14.600000000000001</v>
      </c>
      <c r="F525">
        <v>118300</v>
      </c>
      <c r="G525">
        <f t="shared" si="34"/>
        <v>1.408700067624683E-10</v>
      </c>
      <c r="H525" s="50">
        <f t="shared" si="33"/>
        <v>361.08102187696949</v>
      </c>
      <c r="I525">
        <f t="shared" si="35"/>
        <v>4.5778937394246892E-7</v>
      </c>
      <c r="J525">
        <v>7.57</v>
      </c>
      <c r="K525">
        <v>43</v>
      </c>
      <c r="L525">
        <v>394</v>
      </c>
      <c r="M525">
        <v>32.880000000000003</v>
      </c>
      <c r="N525">
        <v>117.56</v>
      </c>
      <c r="O525" s="7">
        <v>9.1727000000000007</v>
      </c>
      <c r="P525">
        <v>37530</v>
      </c>
      <c r="Q525">
        <v>1</v>
      </c>
      <c r="R525" s="9">
        <v>67.908000000000001</v>
      </c>
      <c r="S525" s="9">
        <v>67.908000000000001</v>
      </c>
      <c r="T525" s="9">
        <v>67.908000000000001</v>
      </c>
      <c r="U525" s="9">
        <v>67.908000000000001</v>
      </c>
      <c r="V525" s="9">
        <v>67.908000000000001</v>
      </c>
    </row>
    <row r="526" spans="1:22" x14ac:dyDescent="0.3">
      <c r="A526" t="s">
        <v>445</v>
      </c>
      <c r="B526" t="s">
        <v>446</v>
      </c>
      <c r="C526" t="s">
        <v>603</v>
      </c>
      <c r="D526" t="s">
        <v>448</v>
      </c>
      <c r="E526">
        <v>8.61</v>
      </c>
      <c r="F526">
        <v>118700</v>
      </c>
      <c r="G526">
        <f t="shared" si="34"/>
        <v>8.2794760994102753E-11</v>
      </c>
      <c r="H526" s="50">
        <f t="shared" si="33"/>
        <v>362.30192135922465</v>
      </c>
      <c r="I526">
        <f t="shared" si="35"/>
        <v>2.6997030887977096E-7</v>
      </c>
      <c r="J526">
        <v>14.200000000000001</v>
      </c>
      <c r="K526">
        <v>31.5</v>
      </c>
      <c r="L526">
        <v>453</v>
      </c>
      <c r="M526">
        <v>37.28</v>
      </c>
      <c r="N526">
        <v>111.78</v>
      </c>
      <c r="O526" s="7">
        <v>14.4</v>
      </c>
      <c r="P526" s="8">
        <v>144620</v>
      </c>
      <c r="Q526">
        <v>4</v>
      </c>
      <c r="R526" s="9">
        <v>64.308000000000007</v>
      </c>
      <c r="S526" s="9">
        <v>64.528999999999996</v>
      </c>
      <c r="T526" s="9">
        <v>56.485999999999997</v>
      </c>
      <c r="U526" s="9">
        <v>62.569000000000003</v>
      </c>
      <c r="V526" s="9">
        <v>65.986999999999995</v>
      </c>
    </row>
    <row r="527" spans="1:22" x14ac:dyDescent="0.3">
      <c r="A527" t="s">
        <v>445</v>
      </c>
      <c r="B527" t="s">
        <v>446</v>
      </c>
      <c r="C527" t="s">
        <v>604</v>
      </c>
      <c r="D527" t="s">
        <v>448</v>
      </c>
      <c r="E527">
        <v>46.800000000000004</v>
      </c>
      <c r="F527">
        <v>235800</v>
      </c>
      <c r="G527">
        <f t="shared" si="34"/>
        <v>2.265439541984733E-10</v>
      </c>
      <c r="H527" s="50">
        <f t="shared" si="33"/>
        <v>719.72024478942865</v>
      </c>
      <c r="I527">
        <f t="shared" si="35"/>
        <v>1.467434431541613E-6</v>
      </c>
      <c r="J527">
        <v>7.68</v>
      </c>
      <c r="K527">
        <v>85.100000000000009</v>
      </c>
      <c r="L527">
        <v>230</v>
      </c>
      <c r="M527">
        <v>27.33</v>
      </c>
      <c r="N527">
        <v>120.22</v>
      </c>
      <c r="O527" s="7">
        <v>2.7075999999999998</v>
      </c>
      <c r="P527">
        <v>36234</v>
      </c>
      <c r="Q527">
        <v>1</v>
      </c>
      <c r="R527" s="9">
        <v>28.547000000000001</v>
      </c>
      <c r="S527" s="9">
        <v>28.547000000000001</v>
      </c>
      <c r="T527" s="9">
        <v>28.547000000000001</v>
      </c>
      <c r="U527" s="9">
        <v>28.547000000000001</v>
      </c>
      <c r="V527" s="9">
        <v>28.547000000000001</v>
      </c>
    </row>
    <row r="528" spans="1:22" x14ac:dyDescent="0.3">
      <c r="A528" t="s">
        <v>445</v>
      </c>
      <c r="B528" t="s">
        <v>446</v>
      </c>
      <c r="C528" t="s">
        <v>605</v>
      </c>
      <c r="D528" t="s">
        <v>448</v>
      </c>
      <c r="E528">
        <v>37.9</v>
      </c>
      <c r="F528">
        <v>465600</v>
      </c>
      <c r="G528">
        <f t="shared" si="34"/>
        <v>9.2913038445017174E-11</v>
      </c>
      <c r="H528" s="50">
        <f t="shared" si="33"/>
        <v>1421.1269973450296</v>
      </c>
      <c r="I528">
        <f t="shared" si="35"/>
        <v>1.1883710460561347E-6</v>
      </c>
      <c r="J528">
        <v>15.5</v>
      </c>
      <c r="K528">
        <v>118</v>
      </c>
      <c r="L528">
        <v>442</v>
      </c>
      <c r="M528">
        <v>47.26</v>
      </c>
      <c r="N528">
        <v>132.04</v>
      </c>
      <c r="O528" s="7">
        <v>3.7368999999999999</v>
      </c>
      <c r="P528">
        <v>4517.3</v>
      </c>
      <c r="Q528">
        <v>1</v>
      </c>
      <c r="R528" s="9">
        <v>14.048</v>
      </c>
      <c r="S528" s="9">
        <v>14.048</v>
      </c>
      <c r="T528" s="9">
        <v>14.048</v>
      </c>
      <c r="U528" s="9">
        <v>14.048</v>
      </c>
      <c r="V528" s="9">
        <v>14.048</v>
      </c>
    </row>
    <row r="529" spans="1:22" x14ac:dyDescent="0.3">
      <c r="A529" t="s">
        <v>445</v>
      </c>
      <c r="B529" t="s">
        <v>446</v>
      </c>
      <c r="C529" t="s">
        <v>606</v>
      </c>
      <c r="D529" t="s">
        <v>448</v>
      </c>
      <c r="E529">
        <v>19.5</v>
      </c>
      <c r="F529">
        <v>166200</v>
      </c>
      <c r="G529">
        <f t="shared" si="34"/>
        <v>1.3392264440433213E-10</v>
      </c>
      <c r="H529" s="50">
        <f t="shared" si="33"/>
        <v>507.28373487702731</v>
      </c>
      <c r="I529">
        <f t="shared" si="35"/>
        <v>6.1143101314233853E-7</v>
      </c>
      <c r="J529">
        <v>9.3800000000000008</v>
      </c>
      <c r="K529">
        <v>54.300000000000004</v>
      </c>
      <c r="L529">
        <v>340</v>
      </c>
      <c r="M529">
        <v>29.72</v>
      </c>
      <c r="N529">
        <v>107.38</v>
      </c>
      <c r="O529" s="7">
        <v>6.2664999999999997</v>
      </c>
      <c r="P529" s="8">
        <v>128970</v>
      </c>
      <c r="Q529">
        <v>3</v>
      </c>
      <c r="R529" s="9">
        <v>59.573</v>
      </c>
      <c r="S529" s="9">
        <v>58.616999999999997</v>
      </c>
      <c r="T529" s="9">
        <v>54.49</v>
      </c>
      <c r="U529" s="9">
        <v>55.112000000000002</v>
      </c>
      <c r="V529" s="9">
        <v>59.930999999999997</v>
      </c>
    </row>
    <row r="530" spans="1:22" x14ac:dyDescent="0.3">
      <c r="A530" t="s">
        <v>445</v>
      </c>
      <c r="B530" t="s">
        <v>446</v>
      </c>
      <c r="C530" t="s">
        <v>607</v>
      </c>
      <c r="D530" t="s">
        <v>448</v>
      </c>
      <c r="E530">
        <v>24.1</v>
      </c>
      <c r="F530">
        <v>145300</v>
      </c>
      <c r="G530">
        <f t="shared" si="34"/>
        <v>1.8932233516861667E-10</v>
      </c>
      <c r="H530" s="50">
        <f t="shared" si="33"/>
        <v>443.49173692919413</v>
      </c>
      <c r="I530">
        <f t="shared" si="35"/>
        <v>7.5566602137078762E-7</v>
      </c>
      <c r="J530">
        <v>4.49</v>
      </c>
      <c r="K530">
        <v>68.600000000000009</v>
      </c>
      <c r="L530">
        <v>378</v>
      </c>
      <c r="M530">
        <v>32.64</v>
      </c>
      <c r="N530">
        <v>115.58</v>
      </c>
      <c r="O530" s="7">
        <v>5.5160999999999998</v>
      </c>
      <c r="P530">
        <v>63968</v>
      </c>
      <c r="Q530">
        <v>1</v>
      </c>
      <c r="R530" s="9">
        <v>74.638999999999996</v>
      </c>
      <c r="S530" s="9">
        <v>74.638999999999996</v>
      </c>
      <c r="T530" s="9">
        <v>74.638999999999996</v>
      </c>
      <c r="U530" s="9">
        <v>74.638999999999996</v>
      </c>
      <c r="V530" s="9">
        <v>74.638999999999996</v>
      </c>
    </row>
    <row r="531" spans="1:22" x14ac:dyDescent="0.3">
      <c r="A531" t="s">
        <v>445</v>
      </c>
      <c r="B531" t="s">
        <v>446</v>
      </c>
      <c r="C531" t="s">
        <v>608</v>
      </c>
      <c r="D531" t="s">
        <v>448</v>
      </c>
      <c r="E531">
        <v>13.5</v>
      </c>
      <c r="F531">
        <v>114300</v>
      </c>
      <c r="G531">
        <f t="shared" si="34"/>
        <v>1.3481492125984252E-10</v>
      </c>
      <c r="H531" s="50">
        <f t="shared" si="33"/>
        <v>348.87202705441769</v>
      </c>
      <c r="I531">
        <f t="shared" si="35"/>
        <v>4.2329839371392673E-7</v>
      </c>
      <c r="J531">
        <v>9.7900000000000009</v>
      </c>
      <c r="K531">
        <v>36.5</v>
      </c>
      <c r="L531">
        <v>341</v>
      </c>
      <c r="M531">
        <v>34.76</v>
      </c>
      <c r="N531">
        <v>109.17</v>
      </c>
      <c r="O531" s="7">
        <v>9.3461999999999996</v>
      </c>
      <c r="P531" s="8">
        <v>364430</v>
      </c>
      <c r="Q531">
        <v>2</v>
      </c>
      <c r="R531" s="9">
        <v>80.158000000000001</v>
      </c>
      <c r="S531" s="9">
        <v>80.159000000000006</v>
      </c>
      <c r="T531" s="9">
        <v>80.158000000000001</v>
      </c>
      <c r="U531" s="9">
        <v>80.888999999999996</v>
      </c>
      <c r="V531" s="9">
        <v>81.619</v>
      </c>
    </row>
    <row r="532" spans="1:22" x14ac:dyDescent="0.3">
      <c r="A532" t="s">
        <v>445</v>
      </c>
      <c r="B532" t="s">
        <v>446</v>
      </c>
      <c r="C532" t="s">
        <v>609</v>
      </c>
      <c r="D532" t="s">
        <v>448</v>
      </c>
      <c r="E532">
        <v>10.3</v>
      </c>
      <c r="F532">
        <v>376300</v>
      </c>
      <c r="G532">
        <f t="shared" si="34"/>
        <v>3.1243050491629023E-11</v>
      </c>
      <c r="H532" s="50">
        <f t="shared" si="33"/>
        <v>1148.5611879315607</v>
      </c>
      <c r="I532">
        <f t="shared" si="35"/>
        <v>3.2296099668544038E-7</v>
      </c>
      <c r="J532">
        <v>43.400000000000006</v>
      </c>
      <c r="K532">
        <v>57.1</v>
      </c>
      <c r="L532">
        <v>721</v>
      </c>
      <c r="M532">
        <v>25.73</v>
      </c>
      <c r="N532">
        <v>119.38</v>
      </c>
      <c r="O532" s="7">
        <v>12.615</v>
      </c>
      <c r="P532" s="8">
        <v>252530</v>
      </c>
      <c r="Q532">
        <v>4</v>
      </c>
      <c r="R532" s="9">
        <v>34.863</v>
      </c>
      <c r="S532" s="9">
        <v>35.210999999999999</v>
      </c>
      <c r="T532" s="9">
        <v>34.826999999999998</v>
      </c>
      <c r="U532" s="9">
        <v>35.587000000000003</v>
      </c>
      <c r="V532" s="9">
        <v>41.42</v>
      </c>
    </row>
    <row r="533" spans="1:22" x14ac:dyDescent="0.3">
      <c r="A533" t="s">
        <v>445</v>
      </c>
      <c r="B533" t="s">
        <v>446</v>
      </c>
      <c r="C533" t="s">
        <v>610</v>
      </c>
      <c r="D533" t="s">
        <v>448</v>
      </c>
      <c r="E533">
        <v>12.4</v>
      </c>
      <c r="F533">
        <v>115200</v>
      </c>
      <c r="G533">
        <f t="shared" si="34"/>
        <v>1.2286257986111109E-10</v>
      </c>
      <c r="H533" s="50">
        <f t="shared" si="33"/>
        <v>351.61905088949186</v>
      </c>
      <c r="I533">
        <f t="shared" si="35"/>
        <v>3.8880741348538449E-7</v>
      </c>
      <c r="J533">
        <v>5.25</v>
      </c>
      <c r="K533">
        <v>50.300000000000004</v>
      </c>
      <c r="L533">
        <v>493</v>
      </c>
      <c r="M533">
        <v>26.66</v>
      </c>
      <c r="N533">
        <v>107.52</v>
      </c>
      <c r="O533" s="7">
        <v>9.8108000000000004</v>
      </c>
      <c r="P533">
        <v>40855</v>
      </c>
      <c r="Q533">
        <v>2</v>
      </c>
      <c r="R533" s="9">
        <v>33.847000000000001</v>
      </c>
      <c r="S533" s="9">
        <v>33.732999999999997</v>
      </c>
      <c r="T533" s="9">
        <v>33.116</v>
      </c>
      <c r="U533" s="9">
        <v>33.509</v>
      </c>
      <c r="V533" s="9">
        <v>33.902999999999999</v>
      </c>
    </row>
    <row r="534" spans="1:22" x14ac:dyDescent="0.3">
      <c r="A534" t="s">
        <v>445</v>
      </c>
      <c r="B534" t="s">
        <v>446</v>
      </c>
      <c r="C534" t="s">
        <v>611</v>
      </c>
      <c r="D534" t="s">
        <v>448</v>
      </c>
      <c r="E534">
        <v>28.900000000000002</v>
      </c>
      <c r="F534">
        <v>1411000</v>
      </c>
      <c r="G534">
        <f t="shared" si="34"/>
        <v>2.3378748192771083E-11</v>
      </c>
      <c r="H534" s="50">
        <f t="shared" si="33"/>
        <v>4306.7229236551475</v>
      </c>
      <c r="I534">
        <f t="shared" si="35"/>
        <v>9.0617211691351727E-7</v>
      </c>
      <c r="J534">
        <v>189</v>
      </c>
      <c r="K534">
        <v>103</v>
      </c>
      <c r="L534">
        <v>423</v>
      </c>
      <c r="M534">
        <v>41.86</v>
      </c>
      <c r="N534">
        <v>123.9</v>
      </c>
      <c r="O534" s="7">
        <v>4.1185</v>
      </c>
      <c r="P534" s="8">
        <v>621560</v>
      </c>
      <c r="Q534">
        <v>6</v>
      </c>
      <c r="R534" s="9">
        <v>43.636000000000003</v>
      </c>
      <c r="S534" s="9">
        <v>41.837000000000003</v>
      </c>
      <c r="T534" s="9">
        <v>33.81</v>
      </c>
      <c r="U534" s="9">
        <v>41.631</v>
      </c>
      <c r="V534" s="9">
        <v>59.225999999999999</v>
      </c>
    </row>
    <row r="535" spans="1:22" x14ac:dyDescent="0.3">
      <c r="A535" t="s">
        <v>445</v>
      </c>
      <c r="B535" t="s">
        <v>446</v>
      </c>
      <c r="C535" t="s">
        <v>612</v>
      </c>
      <c r="D535" t="s">
        <v>448</v>
      </c>
      <c r="E535">
        <v>16.400000000000002</v>
      </c>
      <c r="F535">
        <v>142300</v>
      </c>
      <c r="G535">
        <f t="shared" si="34"/>
        <v>1.3154955165144064E-10</v>
      </c>
      <c r="H535" s="50">
        <f t="shared" si="33"/>
        <v>434.3349908122803</v>
      </c>
      <c r="I535">
        <f t="shared" si="35"/>
        <v>5.1422915977099256E-7</v>
      </c>
      <c r="J535">
        <v>7.53</v>
      </c>
      <c r="K535">
        <v>51.900000000000006</v>
      </c>
      <c r="L535">
        <v>324</v>
      </c>
      <c r="M535">
        <v>29.2</v>
      </c>
      <c r="N535">
        <v>104.99</v>
      </c>
      <c r="O535" s="7">
        <v>6.2561999999999998</v>
      </c>
      <c r="P535" s="8">
        <v>314300</v>
      </c>
      <c r="Q535">
        <v>4</v>
      </c>
      <c r="R535" s="9">
        <v>89.997</v>
      </c>
      <c r="S535" s="9">
        <v>91.385000000000005</v>
      </c>
      <c r="T535" s="9">
        <v>88.207999999999998</v>
      </c>
      <c r="U535" s="9">
        <v>94.075000000000003</v>
      </c>
      <c r="V535" s="9">
        <v>100.55</v>
      </c>
    </row>
    <row r="536" spans="1:22" x14ac:dyDescent="0.3">
      <c r="A536" t="s">
        <v>445</v>
      </c>
      <c r="B536" t="s">
        <v>446</v>
      </c>
      <c r="C536" t="s">
        <v>613</v>
      </c>
      <c r="D536" t="s">
        <v>448</v>
      </c>
      <c r="E536">
        <v>25.900000000000002</v>
      </c>
      <c r="F536">
        <v>205600</v>
      </c>
      <c r="G536">
        <f t="shared" si="34"/>
        <v>1.4378946838521401E-10</v>
      </c>
      <c r="H536" s="50">
        <f t="shared" si="33"/>
        <v>627.54233387916247</v>
      </c>
      <c r="I536">
        <f t="shared" si="35"/>
        <v>8.1210580719931111E-7</v>
      </c>
      <c r="J536">
        <v>9.67</v>
      </c>
      <c r="K536">
        <v>66.100000000000009</v>
      </c>
      <c r="L536">
        <v>297</v>
      </c>
      <c r="M536">
        <v>42.32</v>
      </c>
      <c r="N536">
        <v>86.38</v>
      </c>
      <c r="O536" s="7">
        <v>4.4960000000000004</v>
      </c>
      <c r="P536">
        <v>822.4</v>
      </c>
      <c r="Q536">
        <v>2</v>
      </c>
      <c r="R536" s="9">
        <v>97.43</v>
      </c>
      <c r="S536" s="9">
        <v>97.54</v>
      </c>
      <c r="T536" s="9">
        <v>97.423000000000002</v>
      </c>
      <c r="U536" s="9">
        <v>98.478999999999999</v>
      </c>
      <c r="V536" s="9">
        <v>99.534999999999997</v>
      </c>
    </row>
    <row r="537" spans="1:22" x14ac:dyDescent="0.3">
      <c r="A537" t="s">
        <v>445</v>
      </c>
      <c r="B537" t="s">
        <v>446</v>
      </c>
      <c r="C537" t="s">
        <v>614</v>
      </c>
      <c r="D537" t="s">
        <v>448</v>
      </c>
      <c r="E537">
        <v>23.900000000000002</v>
      </c>
      <c r="F537">
        <v>785000</v>
      </c>
      <c r="G537">
        <f t="shared" si="34"/>
        <v>3.475190917197452E-11</v>
      </c>
      <c r="H537" s="50">
        <f t="shared" si="33"/>
        <v>2396.0152339257907</v>
      </c>
      <c r="I537">
        <f t="shared" si="35"/>
        <v>7.4939493405650707E-7</v>
      </c>
      <c r="J537">
        <v>73.2</v>
      </c>
      <c r="K537">
        <v>91.800000000000011</v>
      </c>
      <c r="L537">
        <v>488</v>
      </c>
      <c r="M537">
        <v>42.02</v>
      </c>
      <c r="N537">
        <v>121.67</v>
      </c>
      <c r="O537" s="7">
        <v>5.3174000000000001</v>
      </c>
      <c r="P537" s="8">
        <v>269270</v>
      </c>
      <c r="Q537">
        <v>5</v>
      </c>
      <c r="R537" s="9">
        <v>43.417999999999999</v>
      </c>
      <c r="S537" s="9">
        <v>41.231999999999999</v>
      </c>
      <c r="T537" s="9">
        <v>33.856999999999999</v>
      </c>
      <c r="U537" s="9">
        <v>38.273000000000003</v>
      </c>
      <c r="V537" s="9">
        <v>44.05</v>
      </c>
    </row>
    <row r="538" spans="1:22" x14ac:dyDescent="0.3">
      <c r="A538" t="s">
        <v>445</v>
      </c>
      <c r="B538" t="s">
        <v>446</v>
      </c>
      <c r="C538" t="s">
        <v>615</v>
      </c>
      <c r="D538" t="s">
        <v>448</v>
      </c>
      <c r="E538">
        <v>83.300000000000011</v>
      </c>
      <c r="F538">
        <v>1730000</v>
      </c>
      <c r="G538">
        <f t="shared" si="34"/>
        <v>5.4960328843930637E-11</v>
      </c>
      <c r="H538" s="50">
        <f t="shared" si="33"/>
        <v>5280.3902607536538</v>
      </c>
      <c r="I538">
        <f t="shared" si="35"/>
        <v>2.6119078663977852E-6</v>
      </c>
      <c r="J538">
        <v>44.1</v>
      </c>
      <c r="K538">
        <v>260</v>
      </c>
      <c r="L538">
        <v>384</v>
      </c>
      <c r="M538">
        <v>32.909999999999997</v>
      </c>
      <c r="N538">
        <v>115.83</v>
      </c>
      <c r="O538" s="7">
        <v>1.4733000000000001</v>
      </c>
      <c r="P538" s="8">
        <v>352600</v>
      </c>
      <c r="Q538">
        <v>4</v>
      </c>
      <c r="R538" s="9">
        <v>75.19</v>
      </c>
      <c r="S538" s="9">
        <v>75.438999999999993</v>
      </c>
      <c r="T538" s="9">
        <v>75.070999999999998</v>
      </c>
      <c r="U538" s="9">
        <v>75.870999999999995</v>
      </c>
      <c r="V538" s="9">
        <v>76.150999999999996</v>
      </c>
    </row>
    <row r="539" spans="1:22" x14ac:dyDescent="0.3">
      <c r="A539" t="s">
        <v>445</v>
      </c>
      <c r="B539" t="s">
        <v>446</v>
      </c>
      <c r="C539" t="s">
        <v>616</v>
      </c>
      <c r="D539" t="s">
        <v>448</v>
      </c>
      <c r="E539">
        <v>31.8</v>
      </c>
      <c r="F539">
        <v>267400</v>
      </c>
      <c r="G539">
        <f t="shared" si="34"/>
        <v>1.3574259311892296E-10</v>
      </c>
      <c r="H539" s="50">
        <f t="shared" si="33"/>
        <v>816.17130388758778</v>
      </c>
      <c r="I539">
        <f t="shared" si="35"/>
        <v>9.9710288297058289E-7</v>
      </c>
      <c r="J539">
        <v>7.83</v>
      </c>
      <c r="K539">
        <v>95.600000000000009</v>
      </c>
      <c r="L539">
        <v>406</v>
      </c>
      <c r="M539">
        <v>30.06</v>
      </c>
      <c r="N539">
        <v>119.95</v>
      </c>
      <c r="O539" s="7">
        <v>4.2417999999999996</v>
      </c>
      <c r="P539">
        <v>36760</v>
      </c>
      <c r="Q539">
        <v>1</v>
      </c>
      <c r="R539" s="9">
        <v>44.999000000000002</v>
      </c>
      <c r="S539" s="9">
        <v>44.999000000000002</v>
      </c>
      <c r="T539" s="9">
        <v>44.999000000000002</v>
      </c>
      <c r="U539" s="9">
        <v>44.999000000000002</v>
      </c>
      <c r="V539" s="9">
        <v>44.999000000000002</v>
      </c>
    </row>
    <row r="540" spans="1:22" x14ac:dyDescent="0.3">
      <c r="A540" t="s">
        <v>445</v>
      </c>
      <c r="B540" t="s">
        <v>446</v>
      </c>
      <c r="C540" t="s">
        <v>617</v>
      </c>
      <c r="D540" t="s">
        <v>448</v>
      </c>
      <c r="E540">
        <v>80</v>
      </c>
      <c r="F540">
        <v>1187000</v>
      </c>
      <c r="G540">
        <f t="shared" si="34"/>
        <v>7.6928930075821406E-11</v>
      </c>
      <c r="H540" s="50">
        <f t="shared" si="33"/>
        <v>3623.0192135922466</v>
      </c>
      <c r="I540">
        <f t="shared" si="35"/>
        <v>2.5084349257121581E-6</v>
      </c>
      <c r="J540">
        <v>17</v>
      </c>
      <c r="K540">
        <v>288</v>
      </c>
      <c r="L540">
        <v>501</v>
      </c>
      <c r="M540">
        <v>45.22</v>
      </c>
      <c r="N540">
        <v>130.94</v>
      </c>
      <c r="O540" s="7">
        <v>1.7397</v>
      </c>
      <c r="P540" s="8">
        <v>145860</v>
      </c>
      <c r="Q540">
        <v>5</v>
      </c>
      <c r="R540" s="9">
        <v>15.731999999999999</v>
      </c>
      <c r="S540" s="9">
        <v>15.691000000000001</v>
      </c>
      <c r="T540" s="9">
        <v>14.496</v>
      </c>
      <c r="U540" s="9">
        <v>15.487</v>
      </c>
      <c r="V540" s="9">
        <v>16.227</v>
      </c>
    </row>
    <row r="541" spans="1:22" x14ac:dyDescent="0.3">
      <c r="A541" t="s">
        <v>445</v>
      </c>
      <c r="B541" t="s">
        <v>446</v>
      </c>
      <c r="C541" t="s">
        <v>618</v>
      </c>
      <c r="D541" t="s">
        <v>448</v>
      </c>
      <c r="E541">
        <v>30.700000000000003</v>
      </c>
      <c r="F541">
        <v>1397000</v>
      </c>
      <c r="G541">
        <f t="shared" si="34"/>
        <v>2.5083745955619185E-11</v>
      </c>
      <c r="H541" s="50">
        <f t="shared" si="33"/>
        <v>4263.9914417762166</v>
      </c>
      <c r="I541">
        <f t="shared" si="35"/>
        <v>9.6261190274204076E-7</v>
      </c>
      <c r="J541">
        <v>121</v>
      </c>
      <c r="K541">
        <v>127</v>
      </c>
      <c r="L541">
        <v>510</v>
      </c>
      <c r="M541">
        <v>26.08</v>
      </c>
      <c r="N541">
        <v>119.32</v>
      </c>
      <c r="O541" s="7">
        <v>4.0217000000000001</v>
      </c>
      <c r="P541" s="8">
        <v>686280</v>
      </c>
      <c r="Q541">
        <v>5</v>
      </c>
      <c r="R541" s="9">
        <v>35.619</v>
      </c>
      <c r="S541" s="9">
        <v>29.565000000000001</v>
      </c>
      <c r="T541" s="9">
        <v>33.856999999999999</v>
      </c>
      <c r="U541" s="9">
        <v>34.688000000000002</v>
      </c>
      <c r="V541" s="9">
        <v>36.161999999999999</v>
      </c>
    </row>
    <row r="542" spans="1:22" x14ac:dyDescent="0.3">
      <c r="A542" t="s">
        <v>445</v>
      </c>
      <c r="B542" t="s">
        <v>446</v>
      </c>
      <c r="C542" t="s">
        <v>619</v>
      </c>
      <c r="D542" t="s">
        <v>448</v>
      </c>
      <c r="E542">
        <v>10.4</v>
      </c>
      <c r="F542">
        <v>167800</v>
      </c>
      <c r="G542">
        <f t="shared" si="34"/>
        <v>7.0744357568533973E-11</v>
      </c>
      <c r="H542" s="50">
        <f t="shared" si="33"/>
        <v>512.16733280604797</v>
      </c>
      <c r="I542">
        <f t="shared" si="35"/>
        <v>3.2609654034258055E-7</v>
      </c>
      <c r="J542">
        <v>20.8</v>
      </c>
      <c r="K542">
        <v>36.800000000000004</v>
      </c>
      <c r="L542">
        <v>467</v>
      </c>
      <c r="M542">
        <v>40.42</v>
      </c>
      <c r="N542">
        <v>122.35</v>
      </c>
      <c r="O542" s="7">
        <v>12.69</v>
      </c>
      <c r="P542">
        <v>56528</v>
      </c>
      <c r="Q542">
        <v>2</v>
      </c>
      <c r="R542" s="9">
        <v>39.520000000000003</v>
      </c>
      <c r="S542" s="9">
        <v>39.118000000000002</v>
      </c>
      <c r="T542" s="9">
        <v>35.793999999999997</v>
      </c>
      <c r="U542" s="9">
        <v>37.695999999999998</v>
      </c>
      <c r="V542" s="9">
        <v>39.597999999999999</v>
      </c>
    </row>
    <row r="543" spans="1:22" x14ac:dyDescent="0.3">
      <c r="A543" t="s">
        <v>445</v>
      </c>
      <c r="B543" t="s">
        <v>446</v>
      </c>
      <c r="C543" t="s">
        <v>620</v>
      </c>
      <c r="D543" t="s">
        <v>448</v>
      </c>
      <c r="E543">
        <v>7.67</v>
      </c>
      <c r="F543">
        <v>204700</v>
      </c>
      <c r="G543">
        <f t="shared" si="34"/>
        <v>4.2768886712261839E-11</v>
      </c>
      <c r="H543" s="50">
        <f t="shared" si="33"/>
        <v>624.79531004408841</v>
      </c>
      <c r="I543">
        <f t="shared" si="35"/>
        <v>2.4049619850265316E-7</v>
      </c>
      <c r="J543">
        <v>22.8</v>
      </c>
      <c r="K543">
        <v>42.800000000000004</v>
      </c>
      <c r="L543">
        <v>740</v>
      </c>
      <c r="M543">
        <v>34.86</v>
      </c>
      <c r="N543">
        <v>119.13</v>
      </c>
      <c r="O543" s="7">
        <v>17.283999999999999</v>
      </c>
      <c r="P543" s="8">
        <v>192160</v>
      </c>
      <c r="Q543">
        <v>3</v>
      </c>
      <c r="R543" s="9">
        <v>76.876999999999995</v>
      </c>
      <c r="S543" s="9">
        <v>77.236000000000004</v>
      </c>
      <c r="T543" s="9">
        <v>76.799000000000007</v>
      </c>
      <c r="U543" s="9">
        <v>78.091999999999999</v>
      </c>
      <c r="V543" s="9">
        <v>79.513000000000005</v>
      </c>
    </row>
    <row r="544" spans="1:22" x14ac:dyDescent="0.3">
      <c r="A544" t="s">
        <v>445</v>
      </c>
      <c r="B544" t="s">
        <v>446</v>
      </c>
      <c r="C544" t="s">
        <v>621</v>
      </c>
      <c r="D544" t="s">
        <v>448</v>
      </c>
      <c r="E544">
        <v>24.400000000000002</v>
      </c>
      <c r="F544">
        <v>186500</v>
      </c>
      <c r="G544">
        <f t="shared" si="34"/>
        <v>1.4933493404825739E-10</v>
      </c>
      <c r="H544" s="50">
        <f t="shared" si="33"/>
        <v>569.24438360147769</v>
      </c>
      <c r="I544">
        <f t="shared" si="35"/>
        <v>7.650726523422084E-7</v>
      </c>
      <c r="J544">
        <v>7.05</v>
      </c>
      <c r="K544">
        <v>70.3</v>
      </c>
      <c r="L544">
        <v>371</v>
      </c>
      <c r="M544">
        <v>28.42</v>
      </c>
      <c r="N544">
        <v>115.38</v>
      </c>
      <c r="O544" s="7">
        <v>5.2751999999999999</v>
      </c>
      <c r="P544">
        <v>72932</v>
      </c>
      <c r="Q544">
        <v>2</v>
      </c>
      <c r="R544" s="9">
        <v>56.353000000000002</v>
      </c>
      <c r="S544" s="9">
        <v>56.353000000000002</v>
      </c>
      <c r="T544" s="9">
        <v>55.954000000000001</v>
      </c>
      <c r="U544" s="9">
        <v>56.154000000000003</v>
      </c>
      <c r="V544" s="9">
        <v>56.353000000000002</v>
      </c>
    </row>
    <row r="545" spans="1:22" x14ac:dyDescent="0.3">
      <c r="A545" t="s">
        <v>445</v>
      </c>
      <c r="B545" t="s">
        <v>446</v>
      </c>
      <c r="C545" t="s">
        <v>622</v>
      </c>
      <c r="D545" t="s">
        <v>448</v>
      </c>
      <c r="E545">
        <v>10.100000000000001</v>
      </c>
      <c r="F545">
        <v>166900</v>
      </c>
      <c r="G545">
        <f t="shared" si="34"/>
        <v>6.9074136009586581E-11</v>
      </c>
      <c r="H545" s="50">
        <f t="shared" si="33"/>
        <v>509.42030897097385</v>
      </c>
      <c r="I545">
        <f t="shared" si="35"/>
        <v>3.1668990937115999E-7</v>
      </c>
      <c r="J545">
        <v>23.3</v>
      </c>
      <c r="K545">
        <v>34.6</v>
      </c>
      <c r="L545">
        <v>416</v>
      </c>
      <c r="M545">
        <v>39.33</v>
      </c>
      <c r="N545">
        <v>115.87</v>
      </c>
      <c r="O545" s="7">
        <v>12.013999999999999</v>
      </c>
      <c r="P545" s="8">
        <v>161340</v>
      </c>
      <c r="Q545">
        <v>2</v>
      </c>
      <c r="R545" s="9">
        <v>85.775999999999996</v>
      </c>
      <c r="S545" s="9">
        <v>85.820999999999998</v>
      </c>
      <c r="T545" s="9">
        <v>85.774000000000001</v>
      </c>
      <c r="U545" s="9">
        <v>86.350999999999999</v>
      </c>
      <c r="V545" s="9">
        <v>86.927999999999997</v>
      </c>
    </row>
    <row r="546" spans="1:22" x14ac:dyDescent="0.3">
      <c r="A546" t="s">
        <v>445</v>
      </c>
      <c r="B546" t="s">
        <v>446</v>
      </c>
      <c r="C546" t="s">
        <v>623</v>
      </c>
      <c r="D546" t="s">
        <v>448</v>
      </c>
      <c r="E546">
        <v>57.300000000000004</v>
      </c>
      <c r="F546">
        <v>685500</v>
      </c>
      <c r="G546">
        <f t="shared" si="34"/>
        <v>9.5410810940919031E-11</v>
      </c>
      <c r="H546" s="50">
        <f t="shared" si="33"/>
        <v>2092.3164877148147</v>
      </c>
      <c r="I546">
        <f t="shared" si="35"/>
        <v>1.7966665155413333E-6</v>
      </c>
      <c r="J546">
        <v>12.3</v>
      </c>
      <c r="K546">
        <v>196</v>
      </c>
      <c r="L546">
        <v>406</v>
      </c>
      <c r="M546">
        <v>38.03</v>
      </c>
      <c r="N546">
        <v>114.84</v>
      </c>
      <c r="O546" s="7">
        <v>2.0728</v>
      </c>
      <c r="P546">
        <v>88440</v>
      </c>
      <c r="Q546">
        <v>1</v>
      </c>
      <c r="R546" s="9">
        <v>96.745999999999995</v>
      </c>
      <c r="S546" s="9">
        <v>96.745999999999995</v>
      </c>
      <c r="T546" s="9">
        <v>96.745999999999995</v>
      </c>
      <c r="U546" s="9">
        <v>96.745999999999995</v>
      </c>
      <c r="V546" s="9">
        <v>96.745999999999995</v>
      </c>
    </row>
    <row r="547" spans="1:22" x14ac:dyDescent="0.3">
      <c r="A547" t="s">
        <v>445</v>
      </c>
      <c r="B547" t="s">
        <v>446</v>
      </c>
      <c r="C547" t="s">
        <v>624</v>
      </c>
      <c r="D547" t="s">
        <v>448</v>
      </c>
      <c r="E547">
        <v>7.88</v>
      </c>
      <c r="F547">
        <v>139100</v>
      </c>
      <c r="G547">
        <f t="shared" si="34"/>
        <v>6.4662056362329249E-11</v>
      </c>
      <c r="H547" s="50">
        <f t="shared" si="33"/>
        <v>424.56779495423882</v>
      </c>
      <c r="I547">
        <f t="shared" si="35"/>
        <v>2.470808401826475E-7</v>
      </c>
      <c r="J547">
        <v>25.3</v>
      </c>
      <c r="K547">
        <v>27.700000000000003</v>
      </c>
      <c r="L547">
        <v>467</v>
      </c>
      <c r="M547">
        <v>31.35</v>
      </c>
      <c r="N547">
        <v>118.92</v>
      </c>
      <c r="O547" s="7">
        <v>16.859000000000002</v>
      </c>
      <c r="P547" s="8">
        <v>124230</v>
      </c>
      <c r="Q547">
        <v>3</v>
      </c>
      <c r="R547" s="9">
        <v>65.158000000000001</v>
      </c>
      <c r="S547" s="9">
        <v>65.313999999999993</v>
      </c>
      <c r="T547" s="9">
        <v>61.515999999999998</v>
      </c>
      <c r="U547" s="9">
        <v>64.849999999999994</v>
      </c>
      <c r="V547" s="9">
        <v>66.117999999999995</v>
      </c>
    </row>
    <row r="548" spans="1:22" x14ac:dyDescent="0.3">
      <c r="A548" t="s">
        <v>445</v>
      </c>
      <c r="B548" t="s">
        <v>446</v>
      </c>
      <c r="C548" t="s">
        <v>625</v>
      </c>
      <c r="D548" t="s">
        <v>448</v>
      </c>
      <c r="E548">
        <v>7.58</v>
      </c>
      <c r="F548">
        <v>154700</v>
      </c>
      <c r="G548">
        <f t="shared" si="34"/>
        <v>5.5928003490627018E-11</v>
      </c>
      <c r="H548" s="50">
        <f t="shared" si="33"/>
        <v>472.18287476219086</v>
      </c>
      <c r="I548">
        <f t="shared" si="35"/>
        <v>2.3767420921122697E-7</v>
      </c>
      <c r="J548">
        <v>34.300000000000004</v>
      </c>
      <c r="K548">
        <v>26.400000000000002</v>
      </c>
      <c r="L548">
        <v>437</v>
      </c>
      <c r="M548">
        <v>36.39</v>
      </c>
      <c r="N548">
        <v>119.76</v>
      </c>
      <c r="O548" s="7">
        <v>16.524999999999999</v>
      </c>
      <c r="P548" s="8">
        <v>215590</v>
      </c>
      <c r="Q548">
        <v>4</v>
      </c>
      <c r="R548" s="9">
        <v>67.438999999999993</v>
      </c>
      <c r="S548" s="9">
        <v>67.316000000000003</v>
      </c>
      <c r="T548" s="9">
        <v>66.468000000000004</v>
      </c>
      <c r="U548" s="9">
        <v>67.254000000000005</v>
      </c>
      <c r="V548" s="9">
        <v>68.081999999999994</v>
      </c>
    </row>
    <row r="549" spans="1:22" x14ac:dyDescent="0.3">
      <c r="A549" t="s">
        <v>445</v>
      </c>
      <c r="B549" t="s">
        <v>446</v>
      </c>
      <c r="C549" t="s">
        <v>626</v>
      </c>
      <c r="D549" t="s">
        <v>448</v>
      </c>
      <c r="E549">
        <v>12</v>
      </c>
      <c r="F549">
        <v>119100</v>
      </c>
      <c r="G549">
        <f t="shared" si="34"/>
        <v>1.1500584382871535E-10</v>
      </c>
      <c r="H549" s="50">
        <f t="shared" si="33"/>
        <v>363.52282084147987</v>
      </c>
      <c r="I549">
        <f t="shared" si="35"/>
        <v>3.7626523885682375E-7</v>
      </c>
      <c r="J549">
        <v>7.76</v>
      </c>
      <c r="K549">
        <v>42.800000000000004</v>
      </c>
      <c r="L549">
        <v>436</v>
      </c>
      <c r="M549">
        <v>35.799999999999997</v>
      </c>
      <c r="N549">
        <v>112.93</v>
      </c>
      <c r="O549" s="7">
        <v>10.195</v>
      </c>
      <c r="P549" s="8">
        <v>158320</v>
      </c>
      <c r="Q549">
        <v>3</v>
      </c>
      <c r="R549" s="9">
        <v>59.595999999999997</v>
      </c>
      <c r="S549" s="9">
        <v>59.817</v>
      </c>
      <c r="T549" s="9">
        <v>57.856999999999999</v>
      </c>
      <c r="U549" s="9">
        <v>57.99</v>
      </c>
      <c r="V549" s="9">
        <v>62.042999999999999</v>
      </c>
    </row>
    <row r="550" spans="1:22" x14ac:dyDescent="0.3">
      <c r="A550" t="s">
        <v>445</v>
      </c>
      <c r="B550" t="s">
        <v>446</v>
      </c>
      <c r="C550" t="s">
        <v>627</v>
      </c>
      <c r="D550" t="s">
        <v>448</v>
      </c>
      <c r="E550">
        <v>14.700000000000001</v>
      </c>
      <c r="F550">
        <v>225200</v>
      </c>
      <c r="G550">
        <f t="shared" si="34"/>
        <v>7.4507393872113668E-11</v>
      </c>
      <c r="H550" s="50">
        <f t="shared" si="33"/>
        <v>687.36640850966637</v>
      </c>
      <c r="I550">
        <f t="shared" si="35"/>
        <v>4.6092491759960909E-7</v>
      </c>
      <c r="J550">
        <v>14.700000000000001</v>
      </c>
      <c r="K550">
        <v>58.7</v>
      </c>
      <c r="L550">
        <v>536</v>
      </c>
      <c r="M550">
        <v>32.79</v>
      </c>
      <c r="N550">
        <v>119.45</v>
      </c>
      <c r="O550" s="7">
        <v>9.1245999999999992</v>
      </c>
      <c r="P550" s="8">
        <v>106530</v>
      </c>
      <c r="Q550">
        <v>2</v>
      </c>
      <c r="R550" s="9">
        <v>88.713999999999999</v>
      </c>
      <c r="S550" s="9">
        <v>87.25</v>
      </c>
      <c r="T550" s="9">
        <v>80.373000000000005</v>
      </c>
      <c r="U550" s="9">
        <v>84.844999999999999</v>
      </c>
      <c r="V550" s="9">
        <v>89.316000000000003</v>
      </c>
    </row>
    <row r="551" spans="1:22" x14ac:dyDescent="0.3">
      <c r="A551" t="s">
        <v>445</v>
      </c>
      <c r="B551" t="s">
        <v>446</v>
      </c>
      <c r="C551" t="s">
        <v>628</v>
      </c>
      <c r="D551" t="s">
        <v>448</v>
      </c>
      <c r="E551">
        <v>22.200000000000003</v>
      </c>
      <c r="F551">
        <v>380300</v>
      </c>
      <c r="G551">
        <f t="shared" si="34"/>
        <v>6.6631113857480946E-11</v>
      </c>
      <c r="H551" s="50">
        <f t="shared" si="33"/>
        <v>1160.7701827541123</v>
      </c>
      <c r="I551">
        <f t="shared" si="35"/>
        <v>6.9609069188512402E-7</v>
      </c>
      <c r="J551">
        <v>15.600000000000001</v>
      </c>
      <c r="K551">
        <v>96.2</v>
      </c>
      <c r="L551">
        <v>474</v>
      </c>
      <c r="M551">
        <v>23.38</v>
      </c>
      <c r="N551">
        <v>103.15</v>
      </c>
      <c r="O551" s="7">
        <v>4.9253999999999998</v>
      </c>
      <c r="P551">
        <v>66426</v>
      </c>
      <c r="Q551">
        <v>2</v>
      </c>
      <c r="R551" s="9">
        <v>16.989000000000001</v>
      </c>
      <c r="S551" s="9">
        <v>17.373999999999999</v>
      </c>
      <c r="T551" s="9">
        <v>16.914999999999999</v>
      </c>
      <c r="U551" s="9">
        <v>18.738</v>
      </c>
      <c r="V551" s="9">
        <v>20.561</v>
      </c>
    </row>
    <row r="552" spans="1:22" x14ac:dyDescent="0.3">
      <c r="A552" t="s">
        <v>445</v>
      </c>
      <c r="B552" t="s">
        <v>446</v>
      </c>
      <c r="C552" t="s">
        <v>629</v>
      </c>
      <c r="D552" t="s">
        <v>448</v>
      </c>
      <c r="E552">
        <v>14.100000000000001</v>
      </c>
      <c r="F552">
        <v>156800</v>
      </c>
      <c r="G552">
        <f t="shared" si="34"/>
        <v>1.0264161543367348E-10</v>
      </c>
      <c r="H552" s="50">
        <f t="shared" si="33"/>
        <v>478.59259704403058</v>
      </c>
      <c r="I552">
        <f t="shared" si="35"/>
        <v>4.4211165565676796E-7</v>
      </c>
      <c r="J552">
        <v>17.5</v>
      </c>
      <c r="K552">
        <v>37.5</v>
      </c>
      <c r="L552">
        <v>368</v>
      </c>
      <c r="M552">
        <v>50.8</v>
      </c>
      <c r="N552">
        <v>121.54</v>
      </c>
      <c r="O552" s="7">
        <v>9.8051999999999992</v>
      </c>
      <c r="P552">
        <v>2026</v>
      </c>
      <c r="Q552">
        <v>3</v>
      </c>
      <c r="R552" s="9">
        <v>7.0160999999999998</v>
      </c>
      <c r="S552" s="9">
        <v>7.0388999999999999</v>
      </c>
      <c r="T552" s="9">
        <v>6.9927999999999999</v>
      </c>
      <c r="U552" s="9">
        <v>7.0983999999999998</v>
      </c>
      <c r="V552" s="9">
        <v>7.2565999999999997</v>
      </c>
    </row>
    <row r="553" spans="1:22" x14ac:dyDescent="0.3">
      <c r="A553" t="s">
        <v>445</v>
      </c>
      <c r="B553" t="s">
        <v>446</v>
      </c>
      <c r="C553" t="s">
        <v>630</v>
      </c>
      <c r="D553" t="s">
        <v>448</v>
      </c>
      <c r="E553">
        <v>4.84</v>
      </c>
      <c r="F553">
        <v>114300</v>
      </c>
      <c r="G553">
        <f t="shared" si="34"/>
        <v>4.8333645844269466E-11</v>
      </c>
      <c r="H553" s="50">
        <f t="shared" si="33"/>
        <v>348.87202705441769</v>
      </c>
      <c r="I553">
        <f t="shared" si="35"/>
        <v>1.5176031300558557E-7</v>
      </c>
      <c r="J553">
        <v>37.300000000000004</v>
      </c>
      <c r="K553">
        <v>18.7</v>
      </c>
      <c r="L553">
        <v>415</v>
      </c>
      <c r="M553">
        <v>36.42</v>
      </c>
      <c r="N553">
        <v>94.9</v>
      </c>
      <c r="O553" s="7">
        <v>22.158000000000001</v>
      </c>
      <c r="P553">
        <v>674.8</v>
      </c>
      <c r="Q553">
        <v>4</v>
      </c>
      <c r="R553" s="9">
        <v>34.616</v>
      </c>
      <c r="S553" s="9">
        <v>34.61</v>
      </c>
      <c r="T553" s="9">
        <v>34.040999999999997</v>
      </c>
      <c r="U553" s="9">
        <v>34.573</v>
      </c>
      <c r="V553" s="9">
        <v>34.918999999999997</v>
      </c>
    </row>
    <row r="554" spans="1:22" x14ac:dyDescent="0.3">
      <c r="A554" t="s">
        <v>445</v>
      </c>
      <c r="B554" t="s">
        <v>446</v>
      </c>
      <c r="C554" t="s">
        <v>631</v>
      </c>
      <c r="D554" t="s">
        <v>448</v>
      </c>
      <c r="E554">
        <v>26</v>
      </c>
      <c r="F554">
        <v>113300</v>
      </c>
      <c r="G554">
        <f t="shared" si="34"/>
        <v>2.6193519858781994E-10</v>
      </c>
      <c r="H554" s="50">
        <f t="shared" si="33"/>
        <v>345.81977834877972</v>
      </c>
      <c r="I554">
        <f t="shared" si="35"/>
        <v>8.1524135085645133E-7</v>
      </c>
      <c r="J554">
        <v>2.37</v>
      </c>
      <c r="K554">
        <v>73.600000000000009</v>
      </c>
      <c r="L554">
        <v>310</v>
      </c>
      <c r="M554">
        <v>28.45</v>
      </c>
      <c r="N554">
        <v>104.71</v>
      </c>
      <c r="O554" s="7">
        <v>4.2100999999999997</v>
      </c>
      <c r="P554">
        <v>43716</v>
      </c>
      <c r="Q554">
        <v>1</v>
      </c>
      <c r="R554" s="9">
        <v>58.343000000000004</v>
      </c>
      <c r="S554" s="9">
        <v>58.343000000000004</v>
      </c>
      <c r="T554" s="9">
        <v>58.343000000000004</v>
      </c>
      <c r="U554" s="9">
        <v>58.343000000000004</v>
      </c>
      <c r="V554" s="9">
        <v>58.343000000000004</v>
      </c>
    </row>
    <row r="555" spans="1:22" x14ac:dyDescent="0.3">
      <c r="A555" t="s">
        <v>445</v>
      </c>
      <c r="B555" t="s">
        <v>446</v>
      </c>
      <c r="C555" t="s">
        <v>632</v>
      </c>
      <c r="D555" t="s">
        <v>448</v>
      </c>
      <c r="E555">
        <v>25</v>
      </c>
      <c r="F555">
        <v>204400</v>
      </c>
      <c r="G555">
        <f t="shared" si="34"/>
        <v>1.3960775440313113E-10</v>
      </c>
      <c r="H555" s="50">
        <f t="shared" si="33"/>
        <v>623.87963543239698</v>
      </c>
      <c r="I555">
        <f t="shared" si="35"/>
        <v>7.8388591428504952E-7</v>
      </c>
      <c r="J555">
        <v>9.6300000000000008</v>
      </c>
      <c r="K555">
        <v>65.8</v>
      </c>
      <c r="L555">
        <v>312</v>
      </c>
      <c r="M555">
        <v>30.47</v>
      </c>
      <c r="N555">
        <v>106.64</v>
      </c>
      <c r="O555" s="7">
        <v>4.7382</v>
      </c>
      <c r="P555">
        <v>76946</v>
      </c>
      <c r="Q555">
        <v>1</v>
      </c>
      <c r="R555" s="9">
        <v>80.287000000000006</v>
      </c>
      <c r="S555" s="9">
        <v>80.287000000000006</v>
      </c>
      <c r="T555" s="9">
        <v>80.287000000000006</v>
      </c>
      <c r="U555" s="9">
        <v>80.287000000000006</v>
      </c>
      <c r="V555" s="9">
        <v>80.287000000000006</v>
      </c>
    </row>
    <row r="556" spans="1:22" x14ac:dyDescent="0.3">
      <c r="A556" t="s">
        <v>445</v>
      </c>
      <c r="B556" t="s">
        <v>446</v>
      </c>
      <c r="C556" t="s">
        <v>633</v>
      </c>
      <c r="D556" t="s">
        <v>448</v>
      </c>
      <c r="E556">
        <v>12.200000000000001</v>
      </c>
      <c r="F556">
        <v>113000</v>
      </c>
      <c r="G556">
        <f t="shared" si="34"/>
        <v>1.232343592920354E-10</v>
      </c>
      <c r="H556" s="50">
        <f t="shared" si="33"/>
        <v>344.90410373708835</v>
      </c>
      <c r="I556">
        <f t="shared" si="35"/>
        <v>3.825363261711042E-7</v>
      </c>
      <c r="J556">
        <v>10.8</v>
      </c>
      <c r="K556">
        <v>34.300000000000004</v>
      </c>
      <c r="L556">
        <v>390</v>
      </c>
      <c r="M556">
        <v>28.44</v>
      </c>
      <c r="N556">
        <v>118.18</v>
      </c>
      <c r="O556" s="7">
        <v>11.37</v>
      </c>
      <c r="P556" s="8">
        <v>111490</v>
      </c>
      <c r="Q556">
        <v>2</v>
      </c>
      <c r="R556" s="9">
        <v>48.066000000000003</v>
      </c>
      <c r="S556" s="9">
        <v>48.087000000000003</v>
      </c>
      <c r="T556" s="9">
        <v>48.06</v>
      </c>
      <c r="U556" s="9">
        <v>48.15</v>
      </c>
      <c r="V556" s="9">
        <v>48.24</v>
      </c>
    </row>
    <row r="557" spans="1:22" x14ac:dyDescent="0.3">
      <c r="A557" t="s">
        <v>445</v>
      </c>
      <c r="B557" t="s">
        <v>446</v>
      </c>
      <c r="C557" t="s">
        <v>634</v>
      </c>
      <c r="D557" t="s">
        <v>448</v>
      </c>
      <c r="E557">
        <v>16.900000000000002</v>
      </c>
      <c r="F557">
        <v>222000</v>
      </c>
      <c r="G557">
        <f t="shared" si="34"/>
        <v>8.689287252252251E-11</v>
      </c>
      <c r="H557" s="50">
        <f t="shared" si="33"/>
        <v>677.59921265162495</v>
      </c>
      <c r="I557">
        <f t="shared" si="35"/>
        <v>5.2990687805669347E-7</v>
      </c>
      <c r="J557">
        <v>20.700000000000003</v>
      </c>
      <c r="K557">
        <v>48.800000000000004</v>
      </c>
      <c r="L557">
        <v>297</v>
      </c>
      <c r="M557">
        <v>30.98</v>
      </c>
      <c r="N557">
        <v>104.28</v>
      </c>
      <c r="O557" s="7">
        <v>6.0933000000000002</v>
      </c>
      <c r="P557" s="8">
        <v>703820</v>
      </c>
      <c r="Q557">
        <v>3</v>
      </c>
      <c r="R557" s="9">
        <v>85.1</v>
      </c>
      <c r="S557" s="9">
        <v>85.028000000000006</v>
      </c>
      <c r="T557" s="9">
        <v>81.619</v>
      </c>
      <c r="U557" s="9">
        <v>85.09</v>
      </c>
      <c r="V557" s="9">
        <v>86.757000000000005</v>
      </c>
    </row>
    <row r="558" spans="1:22" x14ac:dyDescent="0.3">
      <c r="A558" t="s">
        <v>445</v>
      </c>
      <c r="B558" t="s">
        <v>446</v>
      </c>
      <c r="C558" t="s">
        <v>635</v>
      </c>
      <c r="D558" t="s">
        <v>448</v>
      </c>
      <c r="E558">
        <v>16.600000000000001</v>
      </c>
      <c r="F558">
        <v>154100</v>
      </c>
      <c r="G558">
        <f t="shared" si="34"/>
        <v>1.2295774042829331E-10</v>
      </c>
      <c r="H558" s="50">
        <f t="shared" si="33"/>
        <v>470.35152553880812</v>
      </c>
      <c r="I558">
        <f t="shared" si="35"/>
        <v>5.205002470852728E-7</v>
      </c>
      <c r="J558">
        <v>9.68</v>
      </c>
      <c r="K558">
        <v>49.5</v>
      </c>
      <c r="L558">
        <v>371</v>
      </c>
      <c r="M558">
        <v>31.63</v>
      </c>
      <c r="N558">
        <v>114</v>
      </c>
      <c r="O558" s="7">
        <v>7.4839000000000002</v>
      </c>
      <c r="P558">
        <v>74379</v>
      </c>
      <c r="Q558">
        <v>2</v>
      </c>
      <c r="R558" s="9">
        <v>55.332999999999998</v>
      </c>
      <c r="S558" s="9">
        <v>55.31</v>
      </c>
      <c r="T558" s="9">
        <v>54.712000000000003</v>
      </c>
      <c r="U558" s="9">
        <v>55.289000000000001</v>
      </c>
      <c r="V558" s="9">
        <v>55.866</v>
      </c>
    </row>
    <row r="559" spans="1:22" x14ac:dyDescent="0.3">
      <c r="A559" t="s">
        <v>445</v>
      </c>
      <c r="B559" t="s">
        <v>446</v>
      </c>
      <c r="C559" t="s">
        <v>636</v>
      </c>
      <c r="D559" t="s">
        <v>448</v>
      </c>
      <c r="E559">
        <v>64.7</v>
      </c>
      <c r="F559">
        <v>867100</v>
      </c>
      <c r="G559">
        <f t="shared" si="34"/>
        <v>8.5169778687579282E-11</v>
      </c>
      <c r="H559" s="50">
        <f t="shared" si="33"/>
        <v>2646.6048526586665</v>
      </c>
      <c r="I559">
        <f t="shared" si="35"/>
        <v>2.0286967461697081E-6</v>
      </c>
      <c r="J559">
        <v>22.200000000000003</v>
      </c>
      <c r="K559">
        <v>184</v>
      </c>
      <c r="L559">
        <v>323</v>
      </c>
      <c r="M559">
        <v>32.44</v>
      </c>
      <c r="N559">
        <v>105.83</v>
      </c>
      <c r="O559" s="7">
        <v>1.7523</v>
      </c>
      <c r="P559">
        <v>38757</v>
      </c>
      <c r="Q559">
        <v>2</v>
      </c>
      <c r="R559" s="9">
        <v>44.472000000000001</v>
      </c>
      <c r="S559" s="9">
        <v>44.579000000000001</v>
      </c>
      <c r="T559" s="9">
        <v>44.457000000000001</v>
      </c>
      <c r="U559" s="9">
        <v>45.066000000000003</v>
      </c>
      <c r="V559" s="9">
        <v>45.676000000000002</v>
      </c>
    </row>
    <row r="560" spans="1:22" x14ac:dyDescent="0.3">
      <c r="A560" t="s">
        <v>445</v>
      </c>
      <c r="B560" t="s">
        <v>446</v>
      </c>
      <c r="C560" t="s">
        <v>637</v>
      </c>
      <c r="D560" t="s">
        <v>448</v>
      </c>
      <c r="E560">
        <v>26.6</v>
      </c>
      <c r="F560">
        <v>8356000</v>
      </c>
      <c r="G560">
        <f t="shared" si="34"/>
        <v>3.6335708233604597E-12</v>
      </c>
      <c r="H560" s="50">
        <f t="shared" si="33"/>
        <v>25504.590184310709</v>
      </c>
      <c r="I560">
        <f t="shared" si="35"/>
        <v>8.3405461279929246E-7</v>
      </c>
      <c r="J560">
        <v>3020</v>
      </c>
      <c r="K560">
        <v>152</v>
      </c>
      <c r="L560">
        <v>478</v>
      </c>
      <c r="M560">
        <v>22.94</v>
      </c>
      <c r="N560">
        <v>113.61</v>
      </c>
      <c r="O560" s="7">
        <v>3.1478999999999999</v>
      </c>
      <c r="P560" s="8">
        <v>29969000</v>
      </c>
      <c r="Q560">
        <v>100</v>
      </c>
      <c r="R560" s="9">
        <v>66.087000000000003</v>
      </c>
      <c r="S560" s="9">
        <v>63.073999999999998</v>
      </c>
      <c r="T560" s="9">
        <v>24.725000000000001</v>
      </c>
      <c r="U560" s="9">
        <v>61.956000000000003</v>
      </c>
      <c r="V560" s="9">
        <v>78.179000000000002</v>
      </c>
    </row>
    <row r="561" spans="1:22" x14ac:dyDescent="0.3">
      <c r="A561" t="s">
        <v>445</v>
      </c>
      <c r="B561" t="s">
        <v>446</v>
      </c>
      <c r="C561" t="s">
        <v>638</v>
      </c>
      <c r="D561" t="s">
        <v>448</v>
      </c>
      <c r="E561">
        <v>9.93</v>
      </c>
      <c r="F561">
        <v>105000</v>
      </c>
      <c r="G561">
        <f t="shared" si="34"/>
        <v>1.0794694942857142E-10</v>
      </c>
      <c r="H561" s="50">
        <f t="shared" si="33"/>
        <v>320.48611409198475</v>
      </c>
      <c r="I561">
        <f t="shared" si="35"/>
        <v>3.113594851540216E-7</v>
      </c>
      <c r="J561">
        <v>10.3</v>
      </c>
      <c r="K561">
        <v>32.6</v>
      </c>
      <c r="L561">
        <v>424</v>
      </c>
      <c r="M561">
        <v>36.49</v>
      </c>
      <c r="N561">
        <v>115.45</v>
      </c>
      <c r="O561" s="7">
        <v>12.996</v>
      </c>
      <c r="P561" s="8">
        <v>120680</v>
      </c>
      <c r="Q561">
        <v>2</v>
      </c>
      <c r="R561" s="9">
        <v>89.230999999999995</v>
      </c>
      <c r="S561" s="9">
        <v>89.224000000000004</v>
      </c>
      <c r="T561" s="9">
        <v>85.346999999999994</v>
      </c>
      <c r="U561" s="9">
        <v>87.289000000000001</v>
      </c>
      <c r="V561" s="9">
        <v>89.230999999999995</v>
      </c>
    </row>
    <row r="562" spans="1:22" x14ac:dyDescent="0.3">
      <c r="A562" t="s">
        <v>445</v>
      </c>
      <c r="B562" t="s">
        <v>446</v>
      </c>
      <c r="C562" t="s">
        <v>639</v>
      </c>
      <c r="D562" t="s">
        <v>448</v>
      </c>
      <c r="E562">
        <v>17.2</v>
      </c>
      <c r="F562">
        <v>197300</v>
      </c>
      <c r="G562">
        <f t="shared" si="34"/>
        <v>9.9506576786619348E-11</v>
      </c>
      <c r="H562" s="50">
        <f t="shared" si="33"/>
        <v>602.20866962236755</v>
      </c>
      <c r="I562">
        <f t="shared" si="35"/>
        <v>5.3931350902811392E-7</v>
      </c>
      <c r="J562">
        <v>10.100000000000001</v>
      </c>
      <c r="K562">
        <v>62</v>
      </c>
      <c r="L562">
        <v>469</v>
      </c>
      <c r="M562">
        <v>34.31</v>
      </c>
      <c r="N562">
        <v>119.26</v>
      </c>
      <c r="O562" s="7">
        <v>7.5675999999999997</v>
      </c>
      <c r="P562" s="8">
        <v>135030</v>
      </c>
      <c r="Q562">
        <v>2</v>
      </c>
      <c r="R562" s="9">
        <v>75.772999999999996</v>
      </c>
      <c r="S562" s="9">
        <v>75.8</v>
      </c>
      <c r="T562" s="9">
        <v>75.763000000000005</v>
      </c>
      <c r="U562" s="9">
        <v>75.870999999999995</v>
      </c>
      <c r="V562" s="9">
        <v>75.978999999999999</v>
      </c>
    </row>
    <row r="563" spans="1:22" x14ac:dyDescent="0.3">
      <c r="A563" t="s">
        <v>445</v>
      </c>
      <c r="B563" t="s">
        <v>446</v>
      </c>
      <c r="C563" t="s">
        <v>640</v>
      </c>
      <c r="D563" t="s">
        <v>448</v>
      </c>
      <c r="E563">
        <v>17.900000000000002</v>
      </c>
      <c r="F563">
        <v>172900</v>
      </c>
      <c r="G563">
        <f t="shared" si="34"/>
        <v>1.1817033371891267E-10</v>
      </c>
      <c r="H563" s="50">
        <f t="shared" si="33"/>
        <v>527.73380120480158</v>
      </c>
      <c r="I563">
        <f t="shared" si="35"/>
        <v>5.6126231462809549E-7</v>
      </c>
      <c r="J563">
        <v>9.5</v>
      </c>
      <c r="K563">
        <v>56.1</v>
      </c>
      <c r="L563">
        <v>376</v>
      </c>
      <c r="M563">
        <v>32.270000000000003</v>
      </c>
      <c r="N563">
        <v>111.63</v>
      </c>
      <c r="O563" s="7">
        <v>6.7024999999999997</v>
      </c>
      <c r="P563">
        <v>45523</v>
      </c>
      <c r="Q563">
        <v>2</v>
      </c>
      <c r="R563" s="9">
        <v>52.942999999999998</v>
      </c>
      <c r="S563" s="9">
        <v>52.497</v>
      </c>
      <c r="T563" s="9">
        <v>48.688000000000002</v>
      </c>
      <c r="U563" s="9">
        <v>50.854999999999997</v>
      </c>
      <c r="V563" s="9">
        <v>53.021999999999998</v>
      </c>
    </row>
    <row r="564" spans="1:22" x14ac:dyDescent="0.3">
      <c r="A564" t="s">
        <v>445</v>
      </c>
      <c r="B564" t="s">
        <v>446</v>
      </c>
      <c r="C564" t="s">
        <v>641</v>
      </c>
      <c r="D564" t="s">
        <v>448</v>
      </c>
      <c r="E564">
        <v>53.5</v>
      </c>
      <c r="F564">
        <v>571100</v>
      </c>
      <c r="G564">
        <f t="shared" si="34"/>
        <v>1.0692814831027841E-10</v>
      </c>
      <c r="H564" s="50">
        <f t="shared" ref="H564:H627" si="36">F564*CVD_CHN</f>
        <v>1743.1392357898333</v>
      </c>
      <c r="I564">
        <f t="shared" si="35"/>
        <v>1.6775158565700057E-6</v>
      </c>
      <c r="J564">
        <v>11.4</v>
      </c>
      <c r="K564">
        <v>169</v>
      </c>
      <c r="L564">
        <v>418</v>
      </c>
      <c r="M564">
        <v>30.67</v>
      </c>
      <c r="N564">
        <v>117.48</v>
      </c>
      <c r="O564" s="7">
        <v>2.4769000000000001</v>
      </c>
      <c r="P564">
        <v>43310</v>
      </c>
      <c r="Q564">
        <v>2</v>
      </c>
      <c r="R564" s="9">
        <v>56.487000000000002</v>
      </c>
      <c r="S564" s="9">
        <v>56.15</v>
      </c>
      <c r="T564" s="9">
        <v>51.863999999999997</v>
      </c>
      <c r="U564" s="9">
        <v>54.197000000000003</v>
      </c>
      <c r="V564" s="9">
        <v>56.53</v>
      </c>
    </row>
    <row r="565" spans="1:22" x14ac:dyDescent="0.3">
      <c r="A565" t="s">
        <v>445</v>
      </c>
      <c r="B565" t="s">
        <v>446</v>
      </c>
      <c r="C565" t="s">
        <v>642</v>
      </c>
      <c r="D565" t="s">
        <v>448</v>
      </c>
      <c r="E565">
        <v>16.100000000000001</v>
      </c>
      <c r="F565">
        <v>481300</v>
      </c>
      <c r="G565">
        <f t="shared" si="34"/>
        <v>3.8182155204654062E-11</v>
      </c>
      <c r="H565" s="50">
        <f t="shared" si="36"/>
        <v>1469.0473020235454</v>
      </c>
      <c r="I565">
        <f t="shared" si="35"/>
        <v>5.0482252879957189E-7</v>
      </c>
      <c r="J565">
        <v>57.800000000000004</v>
      </c>
      <c r="K565">
        <v>63.300000000000004</v>
      </c>
      <c r="L565">
        <v>451</v>
      </c>
      <c r="M565">
        <v>23.1</v>
      </c>
      <c r="N565">
        <v>109.61</v>
      </c>
      <c r="O565" s="7">
        <v>7.1220999999999997</v>
      </c>
      <c r="P565" s="8">
        <v>183980</v>
      </c>
      <c r="Q565">
        <v>4</v>
      </c>
      <c r="R565" s="9">
        <v>47.298000000000002</v>
      </c>
      <c r="S565" s="9">
        <v>47.167000000000002</v>
      </c>
      <c r="T565" s="9">
        <v>44.863</v>
      </c>
      <c r="U565" s="9">
        <v>47.543999999999997</v>
      </c>
      <c r="V565" s="9">
        <v>48.06</v>
      </c>
    </row>
    <row r="566" spans="1:22" x14ac:dyDescent="0.3">
      <c r="A566" t="s">
        <v>445</v>
      </c>
      <c r="B566" t="s">
        <v>446</v>
      </c>
      <c r="C566" t="s">
        <v>643</v>
      </c>
      <c r="D566" t="s">
        <v>448</v>
      </c>
      <c r="E566">
        <v>16.5</v>
      </c>
      <c r="F566">
        <v>611200</v>
      </c>
      <c r="G566">
        <f t="shared" si="34"/>
        <v>3.0814208933246073E-11</v>
      </c>
      <c r="H566" s="50">
        <f t="shared" si="36"/>
        <v>1865.5344088859151</v>
      </c>
      <c r="I566">
        <f t="shared" si="35"/>
        <v>5.1736470342813279E-7</v>
      </c>
      <c r="J566">
        <v>85.9</v>
      </c>
      <c r="K566">
        <v>65.900000000000006</v>
      </c>
      <c r="L566">
        <v>467</v>
      </c>
      <c r="M566">
        <v>25.28</v>
      </c>
      <c r="N566">
        <v>110.3</v>
      </c>
      <c r="O566" s="7">
        <v>7.0808</v>
      </c>
      <c r="P566" s="8">
        <v>544620</v>
      </c>
      <c r="Q566">
        <v>4</v>
      </c>
      <c r="R566" s="9">
        <v>57.322000000000003</v>
      </c>
      <c r="S566" s="9">
        <v>56.456000000000003</v>
      </c>
      <c r="T566" s="9">
        <v>50.926000000000002</v>
      </c>
      <c r="U566" s="9">
        <v>55.704999999999998</v>
      </c>
      <c r="V566" s="9">
        <v>58.432000000000002</v>
      </c>
    </row>
    <row r="567" spans="1:22" x14ac:dyDescent="0.3">
      <c r="A567" t="s">
        <v>445</v>
      </c>
      <c r="B567" t="s">
        <v>446</v>
      </c>
      <c r="C567" t="s">
        <v>644</v>
      </c>
      <c r="D567" t="s">
        <v>448</v>
      </c>
      <c r="E567">
        <v>35.700000000000003</v>
      </c>
      <c r="F567">
        <v>277000</v>
      </c>
      <c r="G567">
        <f t="shared" si="34"/>
        <v>1.4710887400722021E-10</v>
      </c>
      <c r="H567" s="50">
        <f t="shared" si="36"/>
        <v>845.47289146171215</v>
      </c>
      <c r="I567">
        <f t="shared" si="35"/>
        <v>1.1193890855990506E-6</v>
      </c>
      <c r="J567">
        <v>4.82</v>
      </c>
      <c r="K567">
        <v>126</v>
      </c>
      <c r="L567">
        <v>458</v>
      </c>
      <c r="M567">
        <v>24.5</v>
      </c>
      <c r="N567">
        <v>110.39</v>
      </c>
      <c r="O567" s="7">
        <v>3.6288</v>
      </c>
      <c r="P567">
        <v>86070</v>
      </c>
      <c r="Q567">
        <v>4</v>
      </c>
      <c r="R567" s="9">
        <v>45.887999999999998</v>
      </c>
      <c r="S567" s="9">
        <v>45.912999999999997</v>
      </c>
      <c r="T567" s="9">
        <v>44.411999999999999</v>
      </c>
      <c r="U567" s="9">
        <v>46.103999999999999</v>
      </c>
      <c r="V567" s="9">
        <v>46.487000000000002</v>
      </c>
    </row>
    <row r="568" spans="1:22" x14ac:dyDescent="0.3">
      <c r="A568" t="s">
        <v>445</v>
      </c>
      <c r="B568" t="s">
        <v>446</v>
      </c>
      <c r="C568" t="s">
        <v>645</v>
      </c>
      <c r="D568" t="s">
        <v>448</v>
      </c>
      <c r="E568">
        <v>10.3</v>
      </c>
      <c r="F568">
        <v>162100</v>
      </c>
      <c r="G568">
        <f t="shared" si="34"/>
        <v>7.2527821714990749E-11</v>
      </c>
      <c r="H568" s="50">
        <f t="shared" si="36"/>
        <v>494.76951518391172</v>
      </c>
      <c r="I568">
        <f t="shared" si="35"/>
        <v>3.2296099668544038E-7</v>
      </c>
      <c r="J568">
        <v>29.5</v>
      </c>
      <c r="K568">
        <v>29.900000000000002</v>
      </c>
      <c r="L568">
        <v>381</v>
      </c>
      <c r="M568">
        <v>28.32</v>
      </c>
      <c r="N568">
        <v>117.22</v>
      </c>
      <c r="O568" s="7">
        <v>12.74</v>
      </c>
      <c r="P568" s="8">
        <v>113350</v>
      </c>
      <c r="Q568">
        <v>4</v>
      </c>
      <c r="R568" s="9">
        <v>51.19</v>
      </c>
      <c r="S568" s="9">
        <v>51.119</v>
      </c>
      <c r="T568" s="9">
        <v>49.853000000000002</v>
      </c>
      <c r="U568" s="9">
        <v>50.904000000000003</v>
      </c>
      <c r="V568" s="9">
        <v>51.863999999999997</v>
      </c>
    </row>
    <row r="569" spans="1:22" x14ac:dyDescent="0.3">
      <c r="A569" t="s">
        <v>445</v>
      </c>
      <c r="B569" t="s">
        <v>446</v>
      </c>
      <c r="C569" t="s">
        <v>646</v>
      </c>
      <c r="D569" t="s">
        <v>448</v>
      </c>
      <c r="E569">
        <v>61.2</v>
      </c>
      <c r="F569">
        <v>2533000</v>
      </c>
      <c r="G569">
        <f t="shared" si="34"/>
        <v>2.7578246979865767E-11</v>
      </c>
      <c r="H569" s="50">
        <f t="shared" si="36"/>
        <v>7731.345971380927</v>
      </c>
      <c r="I569">
        <f t="shared" si="35"/>
        <v>1.9189527181698009E-6</v>
      </c>
      <c r="J569">
        <v>79</v>
      </c>
      <c r="K569">
        <v>285</v>
      </c>
      <c r="L569">
        <v>516</v>
      </c>
      <c r="M569">
        <v>26.58</v>
      </c>
      <c r="N569">
        <v>106.72</v>
      </c>
      <c r="O569" s="7">
        <v>1.8098000000000001</v>
      </c>
      <c r="P569" s="8">
        <v>712080</v>
      </c>
      <c r="Q569">
        <v>6</v>
      </c>
      <c r="R569" s="9">
        <v>37.884</v>
      </c>
      <c r="S569" s="9">
        <v>38.097999999999999</v>
      </c>
      <c r="T569" s="9">
        <v>34.642000000000003</v>
      </c>
      <c r="U569" s="9">
        <v>37.746000000000002</v>
      </c>
      <c r="V569" s="9">
        <v>39.460999999999999</v>
      </c>
    </row>
    <row r="570" spans="1:22" x14ac:dyDescent="0.3">
      <c r="A570" t="s">
        <v>445</v>
      </c>
      <c r="B570" t="s">
        <v>446</v>
      </c>
      <c r="C570" t="s">
        <v>647</v>
      </c>
      <c r="D570" t="s">
        <v>448</v>
      </c>
      <c r="E570">
        <v>12.5</v>
      </c>
      <c r="F570">
        <v>111100</v>
      </c>
      <c r="G570">
        <f t="shared" si="34"/>
        <v>1.2842405490549056E-10</v>
      </c>
      <c r="H570" s="50">
        <f t="shared" si="36"/>
        <v>339.10483119637627</v>
      </c>
      <c r="I570">
        <f t="shared" si="35"/>
        <v>3.9194295714252476E-7</v>
      </c>
      <c r="J570">
        <v>7.1400000000000006</v>
      </c>
      <c r="K570">
        <v>41.6</v>
      </c>
      <c r="L570">
        <v>425</v>
      </c>
      <c r="M570">
        <v>25.75</v>
      </c>
      <c r="N570">
        <v>112.73</v>
      </c>
      <c r="O570" s="7">
        <v>10.231999999999999</v>
      </c>
      <c r="P570">
        <v>31047</v>
      </c>
      <c r="Q570">
        <v>1</v>
      </c>
      <c r="R570" s="9">
        <v>53.779000000000003</v>
      </c>
      <c r="S570" s="9">
        <v>53.779000000000003</v>
      </c>
      <c r="T570" s="9">
        <v>53.779000000000003</v>
      </c>
      <c r="U570" s="9">
        <v>53.779000000000003</v>
      </c>
      <c r="V570" s="9">
        <v>53.779000000000003</v>
      </c>
    </row>
    <row r="571" spans="1:22" x14ac:dyDescent="0.3">
      <c r="A571" t="s">
        <v>445</v>
      </c>
      <c r="B571" t="s">
        <v>446</v>
      </c>
      <c r="C571" t="s">
        <v>648</v>
      </c>
      <c r="D571" t="s">
        <v>448</v>
      </c>
      <c r="E571">
        <v>20.6</v>
      </c>
      <c r="F571">
        <v>150900</v>
      </c>
      <c r="G571">
        <f t="shared" si="34"/>
        <v>1.5582186746189531E-10</v>
      </c>
      <c r="H571" s="50">
        <f t="shared" si="36"/>
        <v>460.58432968076664</v>
      </c>
      <c r="I571">
        <f t="shared" si="35"/>
        <v>6.4592199337088087E-7</v>
      </c>
      <c r="J571">
        <v>6.94</v>
      </c>
      <c r="K571">
        <v>57.300000000000004</v>
      </c>
      <c r="L571">
        <v>358</v>
      </c>
      <c r="M571">
        <v>32.19</v>
      </c>
      <c r="N571">
        <v>115.68</v>
      </c>
      <c r="O571" s="7">
        <v>6.2451999999999996</v>
      </c>
      <c r="P571">
        <v>77906</v>
      </c>
      <c r="Q571">
        <v>2</v>
      </c>
      <c r="R571" s="9">
        <v>68.430999999999997</v>
      </c>
      <c r="S571" s="9">
        <v>68.429000000000002</v>
      </c>
      <c r="T571" s="9">
        <v>67.340999999999994</v>
      </c>
      <c r="U571" s="9">
        <v>67.885999999999996</v>
      </c>
      <c r="V571" s="9">
        <v>68.430999999999997</v>
      </c>
    </row>
    <row r="572" spans="1:22" x14ac:dyDescent="0.3">
      <c r="A572" t="s">
        <v>445</v>
      </c>
      <c r="B572" t="s">
        <v>446</v>
      </c>
      <c r="C572" t="s">
        <v>649</v>
      </c>
      <c r="D572" t="s">
        <v>448</v>
      </c>
      <c r="E572">
        <v>12</v>
      </c>
      <c r="F572">
        <v>221300</v>
      </c>
      <c r="G572">
        <f t="shared" si="34"/>
        <v>6.1894243108901939E-11</v>
      </c>
      <c r="H572" s="50">
        <f t="shared" si="36"/>
        <v>675.46263855767836</v>
      </c>
      <c r="I572">
        <f t="shared" si="35"/>
        <v>3.7626523885682375E-7</v>
      </c>
      <c r="J572">
        <v>23.3</v>
      </c>
      <c r="K572">
        <v>45.900000000000006</v>
      </c>
      <c r="L572">
        <v>498</v>
      </c>
      <c r="M572">
        <v>32.549999999999997</v>
      </c>
      <c r="N572">
        <v>120.47</v>
      </c>
      <c r="O572" s="7">
        <v>10.853</v>
      </c>
      <c r="P572" s="8">
        <v>169320</v>
      </c>
      <c r="Q572">
        <v>2</v>
      </c>
      <c r="R572" s="9">
        <v>85.774000000000001</v>
      </c>
      <c r="S572" s="9">
        <v>85.759</v>
      </c>
      <c r="T572" s="9">
        <v>85.304000000000002</v>
      </c>
      <c r="U572" s="9">
        <v>85.539000000000001</v>
      </c>
      <c r="V572" s="9">
        <v>85.774000000000001</v>
      </c>
    </row>
    <row r="573" spans="1:22" x14ac:dyDescent="0.3">
      <c r="A573" t="s">
        <v>445</v>
      </c>
      <c r="B573" t="s">
        <v>446</v>
      </c>
      <c r="C573" t="s">
        <v>650</v>
      </c>
      <c r="D573" t="s">
        <v>448</v>
      </c>
      <c r="E573">
        <v>9.09</v>
      </c>
      <c r="F573">
        <v>201100</v>
      </c>
      <c r="G573">
        <f t="shared" si="34"/>
        <v>5.1594360865241173E-11</v>
      </c>
      <c r="H573" s="50">
        <f t="shared" si="36"/>
        <v>613.80721470379171</v>
      </c>
      <c r="I573">
        <f t="shared" si="35"/>
        <v>2.8502091843404397E-7</v>
      </c>
      <c r="J573">
        <v>40</v>
      </c>
      <c r="K573">
        <v>31.8</v>
      </c>
      <c r="L573">
        <v>455</v>
      </c>
      <c r="M573">
        <v>40.86</v>
      </c>
      <c r="N573">
        <v>122.75</v>
      </c>
      <c r="O573" s="7">
        <v>14.297000000000001</v>
      </c>
      <c r="P573" s="8">
        <v>168740</v>
      </c>
      <c r="Q573">
        <v>4</v>
      </c>
      <c r="R573" s="9">
        <v>40.008000000000003</v>
      </c>
      <c r="S573" s="9">
        <v>39.987000000000002</v>
      </c>
      <c r="T573" s="9">
        <v>36.253999999999998</v>
      </c>
      <c r="U573" s="9">
        <v>40.396000000000001</v>
      </c>
      <c r="V573" s="9">
        <v>42.011000000000003</v>
      </c>
    </row>
    <row r="574" spans="1:22" x14ac:dyDescent="0.3">
      <c r="A574" t="s">
        <v>445</v>
      </c>
      <c r="B574" t="s">
        <v>446</v>
      </c>
      <c r="C574" t="s">
        <v>651</v>
      </c>
      <c r="D574" t="s">
        <v>448</v>
      </c>
      <c r="E574">
        <v>16.100000000000001</v>
      </c>
      <c r="F574">
        <v>325900</v>
      </c>
      <c r="G574">
        <f t="shared" si="34"/>
        <v>5.6388681497391838E-11</v>
      </c>
      <c r="H574" s="50">
        <f t="shared" si="36"/>
        <v>994.72785316740794</v>
      </c>
      <c r="I574">
        <f t="shared" si="35"/>
        <v>5.04822528799572E-7</v>
      </c>
      <c r="J574">
        <v>28.1</v>
      </c>
      <c r="K574">
        <v>61.5</v>
      </c>
      <c r="L574">
        <v>485</v>
      </c>
      <c r="M574">
        <v>22.98</v>
      </c>
      <c r="N574">
        <v>115.34</v>
      </c>
      <c r="O574" s="7">
        <v>7.8860999999999999</v>
      </c>
      <c r="P574" s="8">
        <v>192180</v>
      </c>
      <c r="Q574">
        <v>4</v>
      </c>
      <c r="R574" s="9">
        <v>42.953000000000003</v>
      </c>
      <c r="S574" s="9">
        <v>42.637999999999998</v>
      </c>
      <c r="T574" s="9">
        <v>35.840000000000003</v>
      </c>
      <c r="U574" s="9">
        <v>41.122999999999998</v>
      </c>
      <c r="V574" s="9">
        <v>42.963000000000001</v>
      </c>
    </row>
    <row r="575" spans="1:22" x14ac:dyDescent="0.3">
      <c r="A575" t="s">
        <v>445</v>
      </c>
      <c r="B575" t="s">
        <v>446</v>
      </c>
      <c r="C575" t="s">
        <v>652</v>
      </c>
      <c r="D575" t="s">
        <v>448</v>
      </c>
      <c r="E575">
        <v>9.4600000000000009</v>
      </c>
      <c r="F575">
        <v>527900</v>
      </c>
      <c r="G575">
        <f t="shared" si="34"/>
        <v>2.0454548550861908E-11</v>
      </c>
      <c r="H575" s="50">
        <f t="shared" si="36"/>
        <v>1611.2820917062738</v>
      </c>
      <c r="I575">
        <f t="shared" si="35"/>
        <v>2.9662242996546275E-7</v>
      </c>
      <c r="J575">
        <v>73.3</v>
      </c>
      <c r="K575">
        <v>61.7</v>
      </c>
      <c r="L575">
        <v>797</v>
      </c>
      <c r="M575">
        <v>20.03</v>
      </c>
      <c r="N575">
        <v>110.33</v>
      </c>
      <c r="O575" s="7">
        <v>12.929</v>
      </c>
      <c r="P575" s="8">
        <v>698990</v>
      </c>
      <c r="Q575">
        <v>6</v>
      </c>
      <c r="R575" s="9">
        <v>29.369</v>
      </c>
      <c r="S575" s="9">
        <v>29.106999999999999</v>
      </c>
      <c r="T575" s="9">
        <v>27.984000000000002</v>
      </c>
      <c r="U575" s="9">
        <v>28.782</v>
      </c>
      <c r="V575" s="9">
        <v>29.390999999999998</v>
      </c>
    </row>
    <row r="576" spans="1:22" x14ac:dyDescent="0.3">
      <c r="A576" t="s">
        <v>445</v>
      </c>
      <c r="B576" t="s">
        <v>446</v>
      </c>
      <c r="C576" t="s">
        <v>653</v>
      </c>
      <c r="D576" t="s">
        <v>448</v>
      </c>
      <c r="E576">
        <v>19.200000000000003</v>
      </c>
      <c r="F576">
        <v>445100</v>
      </c>
      <c r="G576">
        <f t="shared" si="34"/>
        <v>4.9237280611098634E-11</v>
      </c>
      <c r="H576" s="50">
        <f t="shared" si="36"/>
        <v>1358.5558988794517</v>
      </c>
      <c r="I576">
        <f t="shared" si="35"/>
        <v>6.0202438217091807E-7</v>
      </c>
      <c r="J576">
        <v>43.800000000000004</v>
      </c>
      <c r="K576">
        <v>67.3</v>
      </c>
      <c r="L576">
        <v>459</v>
      </c>
      <c r="M576">
        <v>49.23</v>
      </c>
      <c r="N576">
        <v>119.75</v>
      </c>
      <c r="O576" s="7">
        <v>6.8155000000000001</v>
      </c>
      <c r="P576">
        <v>30813</v>
      </c>
      <c r="Q576">
        <v>4</v>
      </c>
      <c r="R576" s="9">
        <v>9.3914000000000009</v>
      </c>
      <c r="S576" s="9">
        <v>9.3506999999999998</v>
      </c>
      <c r="T576" s="9">
        <v>8.9270999999999994</v>
      </c>
      <c r="U576" s="9">
        <v>9.1598000000000006</v>
      </c>
      <c r="V576" s="9">
        <v>9.3919999999999995</v>
      </c>
    </row>
    <row r="577" spans="1:22" x14ac:dyDescent="0.3">
      <c r="A577" t="s">
        <v>445</v>
      </c>
      <c r="B577" t="s">
        <v>446</v>
      </c>
      <c r="C577" t="s">
        <v>654</v>
      </c>
      <c r="D577" t="s">
        <v>448</v>
      </c>
      <c r="E577">
        <v>24.200000000000003</v>
      </c>
      <c r="F577">
        <v>282700</v>
      </c>
      <c r="G577">
        <f t="shared" si="34"/>
        <v>9.7710217898832697E-11</v>
      </c>
      <c r="H577" s="50">
        <f t="shared" si="36"/>
        <v>862.87070908384851</v>
      </c>
      <c r="I577">
        <f t="shared" si="35"/>
        <v>7.5880156502792816E-7</v>
      </c>
      <c r="J577">
        <v>10.700000000000001</v>
      </c>
      <c r="K577">
        <v>86.300000000000011</v>
      </c>
      <c r="L577">
        <v>482</v>
      </c>
      <c r="M577">
        <v>44.58</v>
      </c>
      <c r="N577">
        <v>129.38999999999999</v>
      </c>
      <c r="O577" s="7">
        <v>5.5903999999999998</v>
      </c>
      <c r="P577">
        <v>22659</v>
      </c>
      <c r="Q577">
        <v>2</v>
      </c>
      <c r="R577" s="9">
        <v>19.370999999999999</v>
      </c>
      <c r="S577" s="9">
        <v>19.393999999999998</v>
      </c>
      <c r="T577" s="9">
        <v>19.207000000000001</v>
      </c>
      <c r="U577" s="9">
        <v>19.594000000000001</v>
      </c>
      <c r="V577" s="9">
        <v>19.981999999999999</v>
      </c>
    </row>
    <row r="578" spans="1:22" x14ac:dyDescent="0.3">
      <c r="A578" t="s">
        <v>445</v>
      </c>
      <c r="B578" t="s">
        <v>446</v>
      </c>
      <c r="C578" t="s">
        <v>655</v>
      </c>
      <c r="D578" t="s">
        <v>448</v>
      </c>
      <c r="E578">
        <v>10.5</v>
      </c>
      <c r="F578">
        <v>114700</v>
      </c>
      <c r="G578">
        <f t="shared" ref="G578:G641" si="37">(1.141433*(E578/1000000))/F578</f>
        <v>1.0449037925021795E-10</v>
      </c>
      <c r="H578" s="50">
        <f t="shared" si="36"/>
        <v>350.09292653667285</v>
      </c>
      <c r="I578">
        <f t="shared" ref="I578:I641" si="38">(G578/10)*1000*H578*0.09</f>
        <v>3.2923208399972067E-7</v>
      </c>
      <c r="J578">
        <v>12.200000000000001</v>
      </c>
      <c r="K578">
        <v>32.9</v>
      </c>
      <c r="L578">
        <v>440</v>
      </c>
      <c r="M578">
        <v>47.47</v>
      </c>
      <c r="N578">
        <v>126.97</v>
      </c>
      <c r="O578" s="7">
        <v>13.385</v>
      </c>
      <c r="P578">
        <v>12440</v>
      </c>
      <c r="Q578">
        <v>1</v>
      </c>
      <c r="R578" s="9">
        <v>17.111000000000001</v>
      </c>
      <c r="S578" s="9">
        <v>17.111000000000001</v>
      </c>
      <c r="T578" s="9">
        <v>17.111000000000001</v>
      </c>
      <c r="U578" s="9">
        <v>17.111000000000001</v>
      </c>
      <c r="V578" s="9">
        <v>17.111000000000001</v>
      </c>
    </row>
    <row r="579" spans="1:22" x14ac:dyDescent="0.3">
      <c r="A579" t="s">
        <v>445</v>
      </c>
      <c r="B579" t="s">
        <v>446</v>
      </c>
      <c r="C579" t="s">
        <v>656</v>
      </c>
      <c r="D579" t="s">
        <v>448</v>
      </c>
      <c r="E579">
        <v>21.6</v>
      </c>
      <c r="F579">
        <v>303500</v>
      </c>
      <c r="G579">
        <f t="shared" si="37"/>
        <v>8.123542932454695E-11</v>
      </c>
      <c r="H579" s="50">
        <f t="shared" si="36"/>
        <v>926.35748216111779</v>
      </c>
      <c r="I579">
        <f t="shared" si="38"/>
        <v>6.7727742994228268E-7</v>
      </c>
      <c r="J579">
        <v>9.84</v>
      </c>
      <c r="K579">
        <v>96.800000000000011</v>
      </c>
      <c r="L579">
        <v>603</v>
      </c>
      <c r="M579">
        <v>31.9</v>
      </c>
      <c r="N579">
        <v>121.17</v>
      </c>
      <c r="O579" s="7">
        <v>6.2323000000000004</v>
      </c>
      <c r="P579" s="8">
        <v>130400</v>
      </c>
      <c r="Q579">
        <v>3</v>
      </c>
      <c r="R579" s="9">
        <v>79.040000000000006</v>
      </c>
      <c r="S579" s="9">
        <v>55.329000000000001</v>
      </c>
      <c r="T579" s="9">
        <v>79.040000000000006</v>
      </c>
      <c r="U579" s="9">
        <v>79.147000000000006</v>
      </c>
      <c r="V579" s="9">
        <v>79.254999999999995</v>
      </c>
    </row>
    <row r="580" spans="1:22" x14ac:dyDescent="0.3">
      <c r="A580" t="s">
        <v>445</v>
      </c>
      <c r="B580" t="s">
        <v>446</v>
      </c>
      <c r="C580" t="s">
        <v>657</v>
      </c>
      <c r="D580" t="s">
        <v>448</v>
      </c>
      <c r="E580">
        <v>14.9</v>
      </c>
      <c r="F580">
        <v>231600</v>
      </c>
      <c r="G580">
        <f t="shared" si="37"/>
        <v>7.3434161053540587E-11</v>
      </c>
      <c r="H580" s="50">
        <f t="shared" si="36"/>
        <v>706.90080022574921</v>
      </c>
      <c r="I580">
        <f t="shared" si="38"/>
        <v>4.6719600491388948E-7</v>
      </c>
      <c r="J580">
        <v>15.4</v>
      </c>
      <c r="K580">
        <v>58.900000000000006</v>
      </c>
      <c r="L580">
        <v>529</v>
      </c>
      <c r="M580">
        <v>30.54</v>
      </c>
      <c r="N580">
        <v>120.69</v>
      </c>
      <c r="O580" s="7">
        <v>8.9684000000000008</v>
      </c>
      <c r="P580" s="8">
        <v>128410</v>
      </c>
      <c r="Q580">
        <v>2</v>
      </c>
      <c r="R580" s="9">
        <v>84.921000000000006</v>
      </c>
      <c r="S580" s="9">
        <v>84.427000000000007</v>
      </c>
      <c r="T580" s="9">
        <v>82.004999999999995</v>
      </c>
      <c r="U580" s="9">
        <v>83.632999999999996</v>
      </c>
      <c r="V580" s="9">
        <v>85.260999999999996</v>
      </c>
    </row>
    <row r="581" spans="1:22" x14ac:dyDescent="0.3">
      <c r="A581" t="s">
        <v>445</v>
      </c>
      <c r="B581" t="s">
        <v>446</v>
      </c>
      <c r="C581" t="s">
        <v>658</v>
      </c>
      <c r="D581" t="s">
        <v>448</v>
      </c>
      <c r="E581">
        <v>8.91</v>
      </c>
      <c r="F581">
        <v>119400</v>
      </c>
      <c r="G581">
        <f t="shared" si="37"/>
        <v>8.5177286683417069E-11</v>
      </c>
      <c r="H581" s="50">
        <f t="shared" si="36"/>
        <v>364.43849545317124</v>
      </c>
      <c r="I581">
        <f t="shared" si="38"/>
        <v>2.7937693985119158E-7</v>
      </c>
      <c r="J581">
        <v>11.700000000000001</v>
      </c>
      <c r="K581">
        <v>34.9</v>
      </c>
      <c r="L581">
        <v>529</v>
      </c>
      <c r="M581">
        <v>30.53</v>
      </c>
      <c r="N581">
        <v>120.94</v>
      </c>
      <c r="O581" s="7">
        <v>15.138</v>
      </c>
      <c r="P581">
        <v>47908</v>
      </c>
      <c r="Q581">
        <v>1</v>
      </c>
      <c r="R581" s="9">
        <v>75.331000000000003</v>
      </c>
      <c r="S581" s="9">
        <v>75.331000000000003</v>
      </c>
      <c r="T581" s="9">
        <v>75.331000000000003</v>
      </c>
      <c r="U581" s="9">
        <v>75.331000000000003</v>
      </c>
      <c r="V581" s="9">
        <v>75.331000000000003</v>
      </c>
    </row>
    <row r="582" spans="1:22" x14ac:dyDescent="0.3">
      <c r="A582" t="s">
        <v>445</v>
      </c>
      <c r="B582" t="s">
        <v>446</v>
      </c>
      <c r="C582" t="s">
        <v>659</v>
      </c>
      <c r="D582" t="s">
        <v>448</v>
      </c>
      <c r="E582">
        <v>10.9</v>
      </c>
      <c r="F582">
        <v>180200</v>
      </c>
      <c r="G582">
        <f t="shared" si="37"/>
        <v>6.9043394561598221E-11</v>
      </c>
      <c r="H582" s="50">
        <f t="shared" si="36"/>
        <v>550.01521675595859</v>
      </c>
      <c r="I582">
        <f t="shared" si="38"/>
        <v>3.4177425862828156E-7</v>
      </c>
      <c r="J582">
        <v>29.3</v>
      </c>
      <c r="K582">
        <v>33.300000000000004</v>
      </c>
      <c r="L582">
        <v>385</v>
      </c>
      <c r="M582">
        <v>36.770000000000003</v>
      </c>
      <c r="N582">
        <v>121.18</v>
      </c>
      <c r="O582" s="7">
        <v>11.542</v>
      </c>
      <c r="P582">
        <v>81329</v>
      </c>
      <c r="Q582">
        <v>3</v>
      </c>
      <c r="R582" s="9">
        <v>47.423000000000002</v>
      </c>
      <c r="S582" s="9">
        <v>47.357999999999997</v>
      </c>
      <c r="T582" s="9">
        <v>45.63</v>
      </c>
      <c r="U582" s="9">
        <v>46.936999999999998</v>
      </c>
      <c r="V582" s="9">
        <v>47.430999999999997</v>
      </c>
    </row>
    <row r="583" spans="1:22" x14ac:dyDescent="0.3">
      <c r="A583" t="s">
        <v>445</v>
      </c>
      <c r="B583" t="s">
        <v>446</v>
      </c>
      <c r="C583" t="s">
        <v>660</v>
      </c>
      <c r="D583" t="s">
        <v>448</v>
      </c>
      <c r="E583">
        <v>32.9</v>
      </c>
      <c r="F583">
        <v>383300</v>
      </c>
      <c r="G583">
        <f t="shared" si="37"/>
        <v>9.7973247325854405E-11</v>
      </c>
      <c r="H583" s="50">
        <f t="shared" si="36"/>
        <v>1169.9269288710263</v>
      </c>
      <c r="I583">
        <f t="shared" si="38"/>
        <v>1.031593863199125E-6</v>
      </c>
      <c r="J583">
        <v>14.8</v>
      </c>
      <c r="K583">
        <v>99.800000000000011</v>
      </c>
      <c r="L583">
        <v>370</v>
      </c>
      <c r="M583">
        <v>35.49</v>
      </c>
      <c r="N583">
        <v>110.44</v>
      </c>
      <c r="O583" s="7">
        <v>3.7109000000000001</v>
      </c>
      <c r="P583" s="8">
        <v>112560</v>
      </c>
      <c r="Q583">
        <v>4</v>
      </c>
      <c r="R583" s="9">
        <v>71.632000000000005</v>
      </c>
      <c r="S583" s="9">
        <v>70.236999999999995</v>
      </c>
      <c r="T583" s="9">
        <v>57.238</v>
      </c>
      <c r="U583" s="9">
        <v>65.790000000000006</v>
      </c>
      <c r="V583" s="9">
        <v>71.822999999999993</v>
      </c>
    </row>
    <row r="584" spans="1:22" x14ac:dyDescent="0.3">
      <c r="A584" t="s">
        <v>445</v>
      </c>
      <c r="B584" t="s">
        <v>446</v>
      </c>
      <c r="C584" t="s">
        <v>661</v>
      </c>
      <c r="D584" t="s">
        <v>448</v>
      </c>
      <c r="E584">
        <v>30.1</v>
      </c>
      <c r="F584">
        <v>301800</v>
      </c>
      <c r="G584">
        <f t="shared" si="37"/>
        <v>1.1384073326706426E-10</v>
      </c>
      <c r="H584" s="50">
        <f t="shared" si="36"/>
        <v>921.16865936153329</v>
      </c>
      <c r="I584">
        <f t="shared" si="38"/>
        <v>9.4379864079919942E-7</v>
      </c>
      <c r="J584">
        <v>9.0299999999999994</v>
      </c>
      <c r="K584">
        <v>100</v>
      </c>
      <c r="L584">
        <v>431</v>
      </c>
      <c r="M584">
        <v>30.66</v>
      </c>
      <c r="N584">
        <v>113.83</v>
      </c>
      <c r="O584" s="7">
        <v>4.2926000000000002</v>
      </c>
      <c r="P584">
        <v>90016</v>
      </c>
      <c r="Q584">
        <v>1</v>
      </c>
      <c r="R584" s="9">
        <v>80.674000000000007</v>
      </c>
      <c r="S584" s="9">
        <v>80.674000000000007</v>
      </c>
      <c r="T584" s="9">
        <v>80.674000000000007</v>
      </c>
      <c r="U584" s="9">
        <v>80.674000000000007</v>
      </c>
      <c r="V584" s="9">
        <v>80.674000000000007</v>
      </c>
    </row>
    <row r="585" spans="1:22" x14ac:dyDescent="0.3">
      <c r="A585" t="s">
        <v>445</v>
      </c>
      <c r="B585" t="s">
        <v>446</v>
      </c>
      <c r="C585" t="s">
        <v>662</v>
      </c>
      <c r="D585" t="s">
        <v>448</v>
      </c>
      <c r="E585">
        <v>44.900000000000006</v>
      </c>
      <c r="F585">
        <v>1996000</v>
      </c>
      <c r="G585">
        <f t="shared" si="37"/>
        <v>2.5676523897795595E-11</v>
      </c>
      <c r="H585" s="50">
        <f t="shared" si="36"/>
        <v>6092.288416453348</v>
      </c>
      <c r="I585">
        <f t="shared" si="38"/>
        <v>1.407859102055949E-6</v>
      </c>
      <c r="J585">
        <v>141</v>
      </c>
      <c r="K585">
        <v>168</v>
      </c>
      <c r="L585">
        <v>413</v>
      </c>
      <c r="M585">
        <v>36.630000000000003</v>
      </c>
      <c r="N585">
        <v>114.49</v>
      </c>
      <c r="O585" s="7">
        <v>2.4611999999999998</v>
      </c>
      <c r="P585" s="8">
        <v>685950</v>
      </c>
      <c r="Q585">
        <v>7</v>
      </c>
      <c r="R585" s="9">
        <v>99.54</v>
      </c>
      <c r="S585" s="9">
        <v>98.350999999999999</v>
      </c>
      <c r="T585" s="9">
        <v>93.441000000000003</v>
      </c>
      <c r="U585" s="9">
        <v>96.703999999999994</v>
      </c>
      <c r="V585" s="9">
        <v>99.873000000000005</v>
      </c>
    </row>
    <row r="586" spans="1:22" x14ac:dyDescent="0.3">
      <c r="A586" t="s">
        <v>445</v>
      </c>
      <c r="B586" t="s">
        <v>446</v>
      </c>
      <c r="C586" t="s">
        <v>663</v>
      </c>
      <c r="D586" t="s">
        <v>448</v>
      </c>
      <c r="E586">
        <v>3.6</v>
      </c>
      <c r="F586">
        <v>122500</v>
      </c>
      <c r="G586">
        <f t="shared" si="37"/>
        <v>3.3544153469387756E-11</v>
      </c>
      <c r="H586" s="50">
        <f t="shared" si="36"/>
        <v>373.90046644064887</v>
      </c>
      <c r="I586">
        <f t="shared" si="38"/>
        <v>1.1287957165704713E-7</v>
      </c>
      <c r="J586">
        <v>23.900000000000002</v>
      </c>
      <c r="K586">
        <v>25.1</v>
      </c>
      <c r="L586">
        <v>874</v>
      </c>
      <c r="M586">
        <v>39.25</v>
      </c>
      <c r="N586">
        <v>117.8</v>
      </c>
      <c r="O586" s="7">
        <v>34.859000000000002</v>
      </c>
      <c r="P586">
        <v>96750</v>
      </c>
      <c r="Q586">
        <v>2</v>
      </c>
      <c r="R586" s="9">
        <v>76.576999999999998</v>
      </c>
      <c r="S586" s="9">
        <v>76.433000000000007</v>
      </c>
      <c r="T586" s="9">
        <v>75.763000000000005</v>
      </c>
      <c r="U586" s="9">
        <v>76.388999999999996</v>
      </c>
      <c r="V586" s="9">
        <v>77.015000000000001</v>
      </c>
    </row>
    <row r="587" spans="1:22" x14ac:dyDescent="0.3">
      <c r="A587" t="s">
        <v>445</v>
      </c>
      <c r="B587" t="s">
        <v>446</v>
      </c>
      <c r="C587" t="s">
        <v>664</v>
      </c>
      <c r="D587" t="s">
        <v>448</v>
      </c>
      <c r="E587">
        <v>41.900000000000006</v>
      </c>
      <c r="F587">
        <v>1780000</v>
      </c>
      <c r="G587">
        <f t="shared" si="37"/>
        <v>2.6868563314606747E-11</v>
      </c>
      <c r="H587" s="50">
        <f t="shared" si="36"/>
        <v>5433.0026960355508</v>
      </c>
      <c r="I587">
        <f t="shared" si="38"/>
        <v>1.3137927923417432E-6</v>
      </c>
      <c r="J587">
        <v>156</v>
      </c>
      <c r="K587">
        <v>143</v>
      </c>
      <c r="L587">
        <v>413</v>
      </c>
      <c r="M587">
        <v>30.31</v>
      </c>
      <c r="N587">
        <v>120.17</v>
      </c>
      <c r="O587" s="7">
        <v>2.8936000000000002</v>
      </c>
      <c r="P587" s="8">
        <v>2872800</v>
      </c>
      <c r="Q587">
        <v>7</v>
      </c>
      <c r="R587" s="9">
        <v>77.399000000000001</v>
      </c>
      <c r="S587" s="9">
        <v>68.808999999999997</v>
      </c>
      <c r="T587" s="9">
        <v>66.38</v>
      </c>
      <c r="U587" s="9">
        <v>75.028000000000006</v>
      </c>
      <c r="V587" s="9">
        <v>78.608999999999995</v>
      </c>
    </row>
    <row r="588" spans="1:22" x14ac:dyDescent="0.3">
      <c r="A588" t="s">
        <v>445</v>
      </c>
      <c r="B588" t="s">
        <v>446</v>
      </c>
      <c r="C588" t="s">
        <v>665</v>
      </c>
      <c r="D588" t="s">
        <v>448</v>
      </c>
      <c r="E588">
        <v>13.5</v>
      </c>
      <c r="F588">
        <v>109900</v>
      </c>
      <c r="G588">
        <f t="shared" si="37"/>
        <v>1.4021242493175615E-10</v>
      </c>
      <c r="H588" s="50">
        <f t="shared" si="36"/>
        <v>335.44213274961072</v>
      </c>
      <c r="I588">
        <f t="shared" si="38"/>
        <v>4.2329839371392673E-7</v>
      </c>
      <c r="J588">
        <v>6.93</v>
      </c>
      <c r="K588">
        <v>41.7</v>
      </c>
      <c r="L588">
        <v>379</v>
      </c>
      <c r="M588">
        <v>28.91</v>
      </c>
      <c r="N588">
        <v>111.96</v>
      </c>
      <c r="O588" s="7">
        <v>9.0759000000000007</v>
      </c>
      <c r="P588">
        <v>79653</v>
      </c>
      <c r="Q588">
        <v>2</v>
      </c>
      <c r="R588" s="9">
        <v>64.543000000000006</v>
      </c>
      <c r="S588" s="9">
        <v>64.537999999999997</v>
      </c>
      <c r="T588" s="9">
        <v>62.834000000000003</v>
      </c>
      <c r="U588" s="9">
        <v>63.689</v>
      </c>
      <c r="V588" s="9">
        <v>64.543999999999997</v>
      </c>
    </row>
    <row r="589" spans="1:22" x14ac:dyDescent="0.3">
      <c r="A589" s="19" t="s">
        <v>445</v>
      </c>
      <c r="B589" s="19" t="s">
        <v>446</v>
      </c>
      <c r="C589" s="19" t="s">
        <v>666</v>
      </c>
      <c r="D589" s="19" t="s">
        <v>448</v>
      </c>
      <c r="E589" s="19">
        <v>52.1</v>
      </c>
      <c r="F589" s="19">
        <v>2928000</v>
      </c>
      <c r="G589">
        <f t="shared" si="37"/>
        <v>2.0310334460382512E-11</v>
      </c>
      <c r="H589" s="50">
        <f t="shared" si="36"/>
        <v>8936.9842101079175</v>
      </c>
      <c r="I589">
        <f t="shared" si="38"/>
        <v>1.633618245370043E-6</v>
      </c>
      <c r="J589" s="19">
        <v>238</v>
      </c>
      <c r="K589" s="19">
        <v>190</v>
      </c>
      <c r="L589" s="19">
        <v>445</v>
      </c>
      <c r="M589" s="19">
        <v>45.74</v>
      </c>
      <c r="N589" s="19">
        <v>126.67</v>
      </c>
      <c r="O589" s="20">
        <v>2.3412000000000002</v>
      </c>
      <c r="P589" s="21">
        <v>1486700</v>
      </c>
      <c r="Q589" s="19">
        <v>11</v>
      </c>
      <c r="R589" s="22">
        <v>38.247999999999998</v>
      </c>
      <c r="S589" s="22">
        <v>37.049999999999997</v>
      </c>
      <c r="T589" s="22">
        <v>29.718</v>
      </c>
      <c r="U589" s="22">
        <v>36.438000000000002</v>
      </c>
      <c r="V589" s="22">
        <v>43.688000000000002</v>
      </c>
    </row>
    <row r="590" spans="1:22" x14ac:dyDescent="0.3">
      <c r="A590" t="s">
        <v>445</v>
      </c>
      <c r="B590" t="s">
        <v>446</v>
      </c>
      <c r="C590" t="s">
        <v>667</v>
      </c>
      <c r="D590" t="s">
        <v>448</v>
      </c>
      <c r="E590">
        <v>22.200000000000003</v>
      </c>
      <c r="F590">
        <v>309200</v>
      </c>
      <c r="G590">
        <f t="shared" si="37"/>
        <v>8.1952822121604144E-11</v>
      </c>
      <c r="H590" s="50">
        <f t="shared" si="36"/>
        <v>943.75529978325415</v>
      </c>
      <c r="I590">
        <f t="shared" si="38"/>
        <v>6.9609069188512402E-7</v>
      </c>
      <c r="J590">
        <v>10.600000000000001</v>
      </c>
      <c r="K590">
        <v>94.800000000000011</v>
      </c>
      <c r="L590">
        <v>495</v>
      </c>
      <c r="M590">
        <v>24.71</v>
      </c>
      <c r="N590">
        <v>108.07</v>
      </c>
      <c r="O590" s="7">
        <v>5.2190000000000003</v>
      </c>
      <c r="P590">
        <v>31135</v>
      </c>
      <c r="Q590">
        <v>2</v>
      </c>
      <c r="R590" s="9">
        <v>36.69</v>
      </c>
      <c r="S590" s="9">
        <v>36.808</v>
      </c>
      <c r="T590" s="9">
        <v>36.667999999999999</v>
      </c>
      <c r="U590" s="9">
        <v>37.218000000000004</v>
      </c>
      <c r="V590" s="9">
        <v>37.768999999999998</v>
      </c>
    </row>
    <row r="591" spans="1:22" x14ac:dyDescent="0.3">
      <c r="A591" t="s">
        <v>445</v>
      </c>
      <c r="B591" t="s">
        <v>446</v>
      </c>
      <c r="C591" t="s">
        <v>668</v>
      </c>
      <c r="D591" t="s">
        <v>448</v>
      </c>
      <c r="E591">
        <v>51.7</v>
      </c>
      <c r="F591">
        <v>462000</v>
      </c>
      <c r="G591">
        <f t="shared" si="37"/>
        <v>1.2773178809523809E-10</v>
      </c>
      <c r="H591" s="50">
        <f t="shared" si="36"/>
        <v>1410.1389020047329</v>
      </c>
      <c r="I591">
        <f t="shared" si="38"/>
        <v>1.6210760707414825E-6</v>
      </c>
      <c r="J591">
        <v>8.9600000000000009</v>
      </c>
      <c r="K591">
        <v>154</v>
      </c>
      <c r="L591">
        <v>338</v>
      </c>
      <c r="M591">
        <v>29.99</v>
      </c>
      <c r="N591">
        <v>106.26</v>
      </c>
      <c r="O591" s="7">
        <v>2.1930000000000001</v>
      </c>
      <c r="P591" s="8">
        <v>128040</v>
      </c>
      <c r="Q591">
        <v>2</v>
      </c>
      <c r="R591" s="9">
        <v>77.33</v>
      </c>
      <c r="S591" s="9">
        <v>77.290999999999997</v>
      </c>
      <c r="T591" s="9">
        <v>77.100999999999999</v>
      </c>
      <c r="U591" s="9">
        <v>77.23</v>
      </c>
      <c r="V591" s="9">
        <v>77.36</v>
      </c>
    </row>
    <row r="592" spans="1:22" x14ac:dyDescent="0.3">
      <c r="A592" t="s">
        <v>445</v>
      </c>
      <c r="B592" t="s">
        <v>446</v>
      </c>
      <c r="C592" t="s">
        <v>669</v>
      </c>
      <c r="D592" t="s">
        <v>448</v>
      </c>
      <c r="E592">
        <v>32</v>
      </c>
      <c r="F592">
        <v>1242000</v>
      </c>
      <c r="G592">
        <f t="shared" si="37"/>
        <v>2.9408901771336548E-11</v>
      </c>
      <c r="H592" s="50">
        <f t="shared" si="36"/>
        <v>3790.8928924023339</v>
      </c>
      <c r="I592">
        <f t="shared" si="38"/>
        <v>1.0033739702848631E-6</v>
      </c>
      <c r="J592">
        <v>142</v>
      </c>
      <c r="K592">
        <v>104</v>
      </c>
      <c r="L592">
        <v>383</v>
      </c>
      <c r="M592">
        <v>31.84</v>
      </c>
      <c r="N592">
        <v>117.26</v>
      </c>
      <c r="O592" s="7">
        <v>3.6768000000000001</v>
      </c>
      <c r="P592" s="8">
        <v>1494300</v>
      </c>
      <c r="Q592">
        <v>7</v>
      </c>
      <c r="R592" s="9">
        <v>75.14</v>
      </c>
      <c r="S592" s="9">
        <v>73.855000000000004</v>
      </c>
      <c r="T592" s="9">
        <v>66.686000000000007</v>
      </c>
      <c r="U592" s="9">
        <v>73.989999999999995</v>
      </c>
      <c r="V592" s="9">
        <v>78.608999999999995</v>
      </c>
    </row>
    <row r="593" spans="1:22" x14ac:dyDescent="0.3">
      <c r="A593" t="s">
        <v>445</v>
      </c>
      <c r="B593" t="s">
        <v>446</v>
      </c>
      <c r="C593" t="s">
        <v>670</v>
      </c>
      <c r="D593" t="s">
        <v>448</v>
      </c>
      <c r="E593">
        <v>15.4</v>
      </c>
      <c r="F593">
        <v>184200</v>
      </c>
      <c r="G593">
        <f t="shared" si="37"/>
        <v>9.5429251900108579E-11</v>
      </c>
      <c r="H593" s="50">
        <f t="shared" si="36"/>
        <v>562.22421157851034</v>
      </c>
      <c r="I593">
        <f t="shared" si="38"/>
        <v>4.8287372319959033E-7</v>
      </c>
      <c r="J593">
        <v>12.4</v>
      </c>
      <c r="K593">
        <v>52.400000000000006</v>
      </c>
      <c r="L593">
        <v>463</v>
      </c>
      <c r="M593">
        <v>41.69</v>
      </c>
      <c r="N593">
        <v>122.13</v>
      </c>
      <c r="O593" s="7">
        <v>8.8407</v>
      </c>
      <c r="P593">
        <v>68670</v>
      </c>
      <c r="Q593">
        <v>3</v>
      </c>
      <c r="R593" s="9">
        <v>36.222000000000001</v>
      </c>
      <c r="S593" s="9">
        <v>36.069000000000003</v>
      </c>
      <c r="T593" s="9">
        <v>35.195</v>
      </c>
      <c r="U593" s="9">
        <v>35.334000000000003</v>
      </c>
      <c r="V593" s="9">
        <v>36.667999999999999</v>
      </c>
    </row>
    <row r="594" spans="1:22" x14ac:dyDescent="0.3">
      <c r="A594" t="s">
        <v>445</v>
      </c>
      <c r="B594" t="s">
        <v>446</v>
      </c>
      <c r="C594" t="s">
        <v>671</v>
      </c>
      <c r="D594" t="s">
        <v>448</v>
      </c>
      <c r="E594">
        <v>11.5</v>
      </c>
      <c r="F594">
        <v>128400</v>
      </c>
      <c r="G594">
        <f t="shared" si="37"/>
        <v>1.0223114875389407E-10</v>
      </c>
      <c r="H594" s="50">
        <f t="shared" si="36"/>
        <v>391.90873380391275</v>
      </c>
      <c r="I594">
        <f t="shared" si="38"/>
        <v>3.6058752057112269E-7</v>
      </c>
      <c r="J594">
        <v>11.8</v>
      </c>
      <c r="K594">
        <v>37.4</v>
      </c>
      <c r="L594">
        <v>411</v>
      </c>
      <c r="M594">
        <v>38.44</v>
      </c>
      <c r="N594">
        <v>116.1</v>
      </c>
      <c r="O594" s="7">
        <v>10.978999999999999</v>
      </c>
      <c r="P594" s="8">
        <v>111730</v>
      </c>
      <c r="Q594">
        <v>2</v>
      </c>
      <c r="R594" s="9">
        <v>87.932000000000002</v>
      </c>
      <c r="S594" s="9">
        <v>87.858999999999995</v>
      </c>
      <c r="T594" s="9">
        <v>87.013000000000005</v>
      </c>
      <c r="U594" s="9">
        <v>87.802000000000007</v>
      </c>
      <c r="V594" s="9">
        <v>88.591999999999999</v>
      </c>
    </row>
    <row r="595" spans="1:22" x14ac:dyDescent="0.3">
      <c r="A595" t="s">
        <v>445</v>
      </c>
      <c r="B595" t="s">
        <v>446</v>
      </c>
      <c r="C595" t="s">
        <v>672</v>
      </c>
      <c r="D595" t="s">
        <v>448</v>
      </c>
      <c r="E595">
        <v>30.700000000000003</v>
      </c>
      <c r="F595">
        <v>138900</v>
      </c>
      <c r="G595">
        <f t="shared" si="37"/>
        <v>2.5228216774658029E-10</v>
      </c>
      <c r="H595" s="50">
        <f t="shared" si="36"/>
        <v>423.95734521311124</v>
      </c>
      <c r="I595">
        <f t="shared" si="38"/>
        <v>9.6261190274204076E-7</v>
      </c>
      <c r="J595">
        <v>2.6</v>
      </c>
      <c r="K595">
        <v>86.100000000000009</v>
      </c>
      <c r="L595">
        <v>321</v>
      </c>
      <c r="M595">
        <v>28.81</v>
      </c>
      <c r="N595">
        <v>105.83</v>
      </c>
      <c r="O595" s="7">
        <v>3.7265000000000001</v>
      </c>
      <c r="P595">
        <v>62492</v>
      </c>
      <c r="Q595">
        <v>2</v>
      </c>
      <c r="R595" s="9">
        <v>68.251000000000005</v>
      </c>
      <c r="S595" s="9">
        <v>68.004999999999995</v>
      </c>
      <c r="T595" s="9">
        <v>58.564</v>
      </c>
      <c r="U595" s="9">
        <v>63.41</v>
      </c>
      <c r="V595" s="9">
        <v>68.257000000000005</v>
      </c>
    </row>
    <row r="596" spans="1:22" x14ac:dyDescent="0.3">
      <c r="A596" t="s">
        <v>445</v>
      </c>
      <c r="B596" t="s">
        <v>446</v>
      </c>
      <c r="C596" t="s">
        <v>673</v>
      </c>
      <c r="D596" t="s">
        <v>448</v>
      </c>
      <c r="E596">
        <v>12.3</v>
      </c>
      <c r="F596">
        <v>104900</v>
      </c>
      <c r="G596">
        <f t="shared" si="37"/>
        <v>1.3383818779790276E-10</v>
      </c>
      <c r="H596" s="50">
        <f t="shared" si="36"/>
        <v>320.18088922142095</v>
      </c>
      <c r="I596">
        <f t="shared" si="38"/>
        <v>3.8567186982824432E-7</v>
      </c>
      <c r="J596">
        <v>8.2200000000000006</v>
      </c>
      <c r="K596">
        <v>36.6</v>
      </c>
      <c r="L596">
        <v>370</v>
      </c>
      <c r="M596">
        <v>35.6</v>
      </c>
      <c r="N596">
        <v>110.71</v>
      </c>
      <c r="O596" s="7">
        <v>10.116</v>
      </c>
      <c r="P596" s="8">
        <v>231690</v>
      </c>
      <c r="Q596">
        <v>4</v>
      </c>
      <c r="R596" s="9">
        <v>78.533000000000001</v>
      </c>
      <c r="S596" s="9">
        <v>78.025000000000006</v>
      </c>
      <c r="T596" s="9">
        <v>75.287000000000006</v>
      </c>
      <c r="U596" s="9">
        <v>76.819999999999993</v>
      </c>
      <c r="V596" s="9">
        <v>81.447000000000003</v>
      </c>
    </row>
    <row r="597" spans="1:22" x14ac:dyDescent="0.3">
      <c r="A597" t="s">
        <v>445</v>
      </c>
      <c r="B597" t="s">
        <v>446</v>
      </c>
      <c r="C597" t="s">
        <v>674</v>
      </c>
      <c r="D597" t="s">
        <v>448</v>
      </c>
      <c r="E597">
        <v>4.76</v>
      </c>
      <c r="F597">
        <v>127200</v>
      </c>
      <c r="G597">
        <f t="shared" si="37"/>
        <v>4.2714002201257861E-11</v>
      </c>
      <c r="H597" s="50">
        <f t="shared" si="36"/>
        <v>388.24603535714726</v>
      </c>
      <c r="I597">
        <f t="shared" si="38"/>
        <v>1.4925187807987343E-7</v>
      </c>
      <c r="J597">
        <v>60.300000000000004</v>
      </c>
      <c r="K597">
        <v>16.400000000000002</v>
      </c>
      <c r="L597">
        <v>399</v>
      </c>
      <c r="M597">
        <v>26.9</v>
      </c>
      <c r="N597">
        <v>112.61</v>
      </c>
      <c r="O597" s="7">
        <v>24.370999999999999</v>
      </c>
      <c r="P597" s="8">
        <v>826810</v>
      </c>
      <c r="Q597">
        <v>4</v>
      </c>
      <c r="R597" s="9">
        <v>71.897000000000006</v>
      </c>
      <c r="S597" s="9">
        <v>71.325999999999993</v>
      </c>
      <c r="T597" s="9">
        <v>68.3</v>
      </c>
      <c r="U597" s="9">
        <v>71.215000000000003</v>
      </c>
      <c r="V597" s="9">
        <v>72.647000000000006</v>
      </c>
    </row>
    <row r="598" spans="1:22" x14ac:dyDescent="0.3">
      <c r="A598" t="s">
        <v>445</v>
      </c>
      <c r="B598" t="s">
        <v>446</v>
      </c>
      <c r="C598" t="s">
        <v>675</v>
      </c>
      <c r="D598" t="s">
        <v>448</v>
      </c>
      <c r="E598">
        <v>23</v>
      </c>
      <c r="F598">
        <v>398700</v>
      </c>
      <c r="G598">
        <f t="shared" si="37"/>
        <v>6.5846398294456988E-11</v>
      </c>
      <c r="H598" s="50">
        <f t="shared" si="36"/>
        <v>1216.9315589378507</v>
      </c>
      <c r="I598">
        <f t="shared" si="38"/>
        <v>7.2117504114224549E-7</v>
      </c>
      <c r="J598">
        <v>26.200000000000003</v>
      </c>
      <c r="K598">
        <v>77.900000000000006</v>
      </c>
      <c r="L598">
        <v>434</v>
      </c>
      <c r="M598">
        <v>37.74</v>
      </c>
      <c r="N598">
        <v>115.69</v>
      </c>
      <c r="O598" s="7">
        <v>5.5732999999999997</v>
      </c>
      <c r="P598" s="8">
        <v>158920</v>
      </c>
      <c r="Q598">
        <v>2</v>
      </c>
      <c r="R598" s="9">
        <v>89.471999999999994</v>
      </c>
      <c r="S598" s="9">
        <v>88.924999999999997</v>
      </c>
      <c r="T598" s="9">
        <v>86.501000000000005</v>
      </c>
      <c r="U598" s="9">
        <v>88.292000000000002</v>
      </c>
      <c r="V598" s="9">
        <v>90.082999999999998</v>
      </c>
    </row>
    <row r="599" spans="1:22" x14ac:dyDescent="0.3">
      <c r="A599" t="s">
        <v>445</v>
      </c>
      <c r="B599" t="s">
        <v>446</v>
      </c>
      <c r="C599" t="s">
        <v>676</v>
      </c>
      <c r="D599" t="s">
        <v>448</v>
      </c>
      <c r="E599">
        <v>11.200000000000001</v>
      </c>
      <c r="F599">
        <v>133100</v>
      </c>
      <c r="G599">
        <f t="shared" si="37"/>
        <v>9.6048456799398945E-11</v>
      </c>
      <c r="H599" s="50">
        <f t="shared" si="36"/>
        <v>406.25430272041115</v>
      </c>
      <c r="I599">
        <f t="shared" si="38"/>
        <v>3.5118088959970218E-7</v>
      </c>
      <c r="J599">
        <v>10.100000000000001</v>
      </c>
      <c r="K599">
        <v>42</v>
      </c>
      <c r="L599">
        <v>460</v>
      </c>
      <c r="M599">
        <v>22.69</v>
      </c>
      <c r="N599">
        <v>109.27</v>
      </c>
      <c r="O599" s="7">
        <v>10.957000000000001</v>
      </c>
      <c r="P599">
        <v>56792</v>
      </c>
      <c r="Q599">
        <v>2</v>
      </c>
      <c r="R599" s="9">
        <v>39.442</v>
      </c>
      <c r="S599" s="9">
        <v>39.75</v>
      </c>
      <c r="T599" s="9">
        <v>39.232999999999997</v>
      </c>
      <c r="U599" s="9">
        <v>40.234999999999999</v>
      </c>
      <c r="V599" s="9">
        <v>41.238</v>
      </c>
    </row>
    <row r="600" spans="1:22" x14ac:dyDescent="0.3">
      <c r="A600" t="s">
        <v>445</v>
      </c>
      <c r="B600" t="s">
        <v>446</v>
      </c>
      <c r="C600" t="s">
        <v>677</v>
      </c>
      <c r="D600" t="s">
        <v>448</v>
      </c>
      <c r="E600">
        <v>84.5</v>
      </c>
      <c r="F600">
        <v>784300</v>
      </c>
      <c r="G600">
        <f t="shared" si="37"/>
        <v>1.2297728994007394E-10</v>
      </c>
      <c r="H600" s="50">
        <f t="shared" si="36"/>
        <v>2393.8786598318443</v>
      </c>
      <c r="I600">
        <f t="shared" si="38"/>
        <v>2.649534390283467E-6</v>
      </c>
      <c r="J600">
        <v>8.36</v>
      </c>
      <c r="K600">
        <v>271</v>
      </c>
      <c r="L600">
        <v>399</v>
      </c>
      <c r="M600">
        <v>26.98</v>
      </c>
      <c r="N600">
        <v>112.37</v>
      </c>
      <c r="O600" s="7">
        <v>1.4712000000000001</v>
      </c>
      <c r="P600">
        <v>43659</v>
      </c>
      <c r="Q600">
        <v>1</v>
      </c>
      <c r="R600" s="9">
        <v>63.886000000000003</v>
      </c>
      <c r="S600" s="9">
        <v>63.886000000000003</v>
      </c>
      <c r="T600" s="9">
        <v>63.886000000000003</v>
      </c>
      <c r="U600" s="9">
        <v>63.886000000000003</v>
      </c>
      <c r="V600" s="9">
        <v>63.886000000000003</v>
      </c>
    </row>
    <row r="601" spans="1:22" x14ac:dyDescent="0.3">
      <c r="A601" t="s">
        <v>445</v>
      </c>
      <c r="B601" t="s">
        <v>446</v>
      </c>
      <c r="C601" t="s">
        <v>678</v>
      </c>
      <c r="D601" t="s">
        <v>448</v>
      </c>
      <c r="E601">
        <v>9.07</v>
      </c>
      <c r="F601">
        <v>210000</v>
      </c>
      <c r="G601">
        <f t="shared" si="37"/>
        <v>4.9299034809523801E-11</v>
      </c>
      <c r="H601" s="50">
        <f t="shared" si="36"/>
        <v>640.97222818396949</v>
      </c>
      <c r="I601">
        <f t="shared" si="38"/>
        <v>2.8439380970261586E-7</v>
      </c>
      <c r="J601">
        <v>16.8</v>
      </c>
      <c r="K601">
        <v>51.2</v>
      </c>
      <c r="L601">
        <v>721</v>
      </c>
      <c r="M601">
        <v>21.68</v>
      </c>
      <c r="N601">
        <v>109.2</v>
      </c>
      <c r="O601" s="7">
        <v>14.09</v>
      </c>
      <c r="P601" s="8">
        <v>200820</v>
      </c>
      <c r="Q601">
        <v>2</v>
      </c>
      <c r="R601" s="9">
        <v>36.957000000000001</v>
      </c>
      <c r="S601" s="9">
        <v>36.872</v>
      </c>
      <c r="T601" s="9">
        <v>36.345999999999997</v>
      </c>
      <c r="U601" s="9">
        <v>36.76</v>
      </c>
      <c r="V601" s="9">
        <v>37.173000000000002</v>
      </c>
    </row>
    <row r="602" spans="1:22" x14ac:dyDescent="0.3">
      <c r="A602" t="s">
        <v>445</v>
      </c>
      <c r="B602" t="s">
        <v>446</v>
      </c>
      <c r="C602" t="s">
        <v>679</v>
      </c>
      <c r="D602" t="s">
        <v>448</v>
      </c>
      <c r="E602">
        <v>13.4</v>
      </c>
      <c r="F602">
        <v>100200</v>
      </c>
      <c r="G602">
        <f t="shared" si="37"/>
        <v>1.5264672854291419E-10</v>
      </c>
      <c r="H602" s="50">
        <f t="shared" si="36"/>
        <v>305.83532030492262</v>
      </c>
      <c r="I602">
        <f t="shared" si="38"/>
        <v>4.2016285005678651E-7</v>
      </c>
      <c r="J602">
        <v>4.96</v>
      </c>
      <c r="K602">
        <v>45</v>
      </c>
      <c r="L602">
        <v>467</v>
      </c>
      <c r="M602">
        <v>31.72</v>
      </c>
      <c r="N602">
        <v>118.36</v>
      </c>
      <c r="O602" s="7">
        <v>10.375</v>
      </c>
      <c r="P602">
        <v>46473</v>
      </c>
      <c r="Q602">
        <v>1</v>
      </c>
      <c r="R602" s="9">
        <v>77.272999999999996</v>
      </c>
      <c r="S602" s="9">
        <v>77.272999999999996</v>
      </c>
      <c r="T602" s="9">
        <v>77.272999999999996</v>
      </c>
      <c r="U602" s="9">
        <v>77.272999999999996</v>
      </c>
      <c r="V602" s="9">
        <v>77.272999999999996</v>
      </c>
    </row>
    <row r="603" spans="1:22" x14ac:dyDescent="0.3">
      <c r="A603" t="s">
        <v>445</v>
      </c>
      <c r="B603" t="s">
        <v>446</v>
      </c>
      <c r="C603" t="s">
        <v>680</v>
      </c>
      <c r="D603" t="s">
        <v>448</v>
      </c>
      <c r="E603">
        <v>12.8</v>
      </c>
      <c r="F603">
        <v>247500</v>
      </c>
      <c r="G603">
        <f t="shared" si="37"/>
        <v>5.9031686464646472E-11</v>
      </c>
      <c r="H603" s="50">
        <f t="shared" si="36"/>
        <v>755.43155464539268</v>
      </c>
      <c r="I603">
        <f t="shared" si="38"/>
        <v>4.0134958811394538E-7</v>
      </c>
      <c r="J603">
        <v>28.6</v>
      </c>
      <c r="K603">
        <v>46.300000000000004</v>
      </c>
      <c r="L603">
        <v>453</v>
      </c>
      <c r="M603">
        <v>23.76</v>
      </c>
      <c r="N603">
        <v>114.69</v>
      </c>
      <c r="O603" s="7">
        <v>9.7788000000000004</v>
      </c>
      <c r="P603">
        <v>56766</v>
      </c>
      <c r="Q603">
        <v>2</v>
      </c>
      <c r="R603" s="9">
        <v>41.005000000000003</v>
      </c>
      <c r="S603" s="9">
        <v>40.783999999999999</v>
      </c>
      <c r="T603" s="9">
        <v>40.054000000000002</v>
      </c>
      <c r="U603" s="9">
        <v>40.555</v>
      </c>
      <c r="V603" s="9">
        <v>41.055999999999997</v>
      </c>
    </row>
    <row r="604" spans="1:22" x14ac:dyDescent="0.3">
      <c r="A604" t="s">
        <v>445</v>
      </c>
      <c r="B604" t="s">
        <v>446</v>
      </c>
      <c r="C604" t="s">
        <v>681</v>
      </c>
      <c r="D604" t="s">
        <v>448</v>
      </c>
      <c r="E604">
        <v>62.1</v>
      </c>
      <c r="F604">
        <v>1600000</v>
      </c>
      <c r="G604">
        <f t="shared" si="37"/>
        <v>4.4301868312499999E-11</v>
      </c>
      <c r="H604" s="50">
        <f t="shared" si="36"/>
        <v>4883.5979290207197</v>
      </c>
      <c r="I604">
        <f t="shared" si="38"/>
        <v>1.9471726110840625E-6</v>
      </c>
      <c r="J604">
        <v>60.900000000000006</v>
      </c>
      <c r="K604">
        <v>205</v>
      </c>
      <c r="L604">
        <v>388</v>
      </c>
      <c r="M604">
        <v>35.25</v>
      </c>
      <c r="N604">
        <v>115.47</v>
      </c>
      <c r="O604" s="7">
        <v>1.8942000000000001</v>
      </c>
      <c r="P604" s="8">
        <v>455480</v>
      </c>
      <c r="Q604">
        <v>5</v>
      </c>
      <c r="R604" s="9">
        <v>87.885000000000005</v>
      </c>
      <c r="S604" s="9">
        <v>87.599000000000004</v>
      </c>
      <c r="T604" s="9">
        <v>84.576999999999998</v>
      </c>
      <c r="U604" s="9">
        <v>86.585999999999999</v>
      </c>
      <c r="V604" s="9">
        <v>87.909000000000006</v>
      </c>
    </row>
    <row r="605" spans="1:22" x14ac:dyDescent="0.3">
      <c r="A605" t="s">
        <v>445</v>
      </c>
      <c r="B605" t="s">
        <v>446</v>
      </c>
      <c r="C605" t="s">
        <v>682</v>
      </c>
      <c r="D605" t="s">
        <v>448</v>
      </c>
      <c r="E605">
        <v>12.200000000000001</v>
      </c>
      <c r="F605">
        <v>225700</v>
      </c>
      <c r="G605">
        <f t="shared" si="37"/>
        <v>6.1699081081081081E-11</v>
      </c>
      <c r="H605" s="50">
        <f t="shared" si="36"/>
        <v>688.89253286248527</v>
      </c>
      <c r="I605">
        <f t="shared" si="38"/>
        <v>3.8253632617110409E-7</v>
      </c>
      <c r="J605">
        <v>26.1</v>
      </c>
      <c r="K605">
        <v>44.2</v>
      </c>
      <c r="L605">
        <v>449</v>
      </c>
      <c r="M605">
        <v>24.43</v>
      </c>
      <c r="N605">
        <v>111.54</v>
      </c>
      <c r="O605" s="7">
        <v>10.159000000000001</v>
      </c>
      <c r="P605">
        <v>19383</v>
      </c>
      <c r="Q605">
        <v>1</v>
      </c>
      <c r="R605" s="9">
        <v>51.908000000000001</v>
      </c>
      <c r="S605" s="9">
        <v>51.908000000000001</v>
      </c>
      <c r="T605" s="9">
        <v>51.908000000000001</v>
      </c>
      <c r="U605" s="9">
        <v>51.908000000000001</v>
      </c>
      <c r="V605" s="9">
        <v>51.908000000000001</v>
      </c>
    </row>
    <row r="606" spans="1:22" x14ac:dyDescent="0.3">
      <c r="A606" t="s">
        <v>445</v>
      </c>
      <c r="B606" t="s">
        <v>446</v>
      </c>
      <c r="C606" t="s">
        <v>683</v>
      </c>
      <c r="D606" t="s">
        <v>448</v>
      </c>
      <c r="E606">
        <v>20.200000000000003</v>
      </c>
      <c r="F606">
        <v>978000</v>
      </c>
      <c r="G606">
        <f t="shared" si="37"/>
        <v>2.3575610020449898E-11</v>
      </c>
      <c r="H606" s="50">
        <f t="shared" si="36"/>
        <v>2985.0992341139149</v>
      </c>
      <c r="I606">
        <f t="shared" si="38"/>
        <v>6.3337981874231987E-7</v>
      </c>
      <c r="J606">
        <v>119</v>
      </c>
      <c r="K606">
        <v>89.800000000000011</v>
      </c>
      <c r="L606">
        <v>503</v>
      </c>
      <c r="M606">
        <v>40.83</v>
      </c>
      <c r="N606">
        <v>111.67</v>
      </c>
      <c r="O606" s="7">
        <v>5.5959000000000003</v>
      </c>
      <c r="P606" s="8">
        <v>455510</v>
      </c>
      <c r="Q606">
        <v>8</v>
      </c>
      <c r="R606" s="9">
        <v>38.567</v>
      </c>
      <c r="S606" s="9">
        <v>37.741</v>
      </c>
      <c r="T606" s="9">
        <v>33.07</v>
      </c>
      <c r="U606" s="9">
        <v>36.368000000000002</v>
      </c>
      <c r="V606" s="9">
        <v>38.866999999999997</v>
      </c>
    </row>
    <row r="607" spans="1:22" x14ac:dyDescent="0.3">
      <c r="A607" t="s">
        <v>445</v>
      </c>
      <c r="B607" t="s">
        <v>446</v>
      </c>
      <c r="C607" t="s">
        <v>684</v>
      </c>
      <c r="D607" t="s">
        <v>448</v>
      </c>
      <c r="E607">
        <v>114</v>
      </c>
      <c r="F607">
        <v>6927000</v>
      </c>
      <c r="G607">
        <f t="shared" si="37"/>
        <v>1.878495192724123E-11</v>
      </c>
      <c r="H607" s="50">
        <f t="shared" si="36"/>
        <v>21142.926783954081</v>
      </c>
      <c r="I607">
        <f t="shared" si="38"/>
        <v>3.5745197691398264E-6</v>
      </c>
      <c r="J607">
        <v>112</v>
      </c>
      <c r="K607">
        <v>655</v>
      </c>
      <c r="L607">
        <v>722</v>
      </c>
      <c r="M607">
        <v>22.35</v>
      </c>
      <c r="N607">
        <v>114.18</v>
      </c>
      <c r="O607" s="7">
        <v>1.1027</v>
      </c>
      <c r="P607" s="8">
        <v>4537600</v>
      </c>
      <c r="Q607">
        <v>7</v>
      </c>
      <c r="R607" s="9">
        <v>42.244</v>
      </c>
      <c r="S607" s="9">
        <v>37.325000000000003</v>
      </c>
      <c r="T607" s="9">
        <v>27.466999999999999</v>
      </c>
      <c r="U607" s="9">
        <v>44.005000000000003</v>
      </c>
      <c r="V607" s="9">
        <v>46.847000000000001</v>
      </c>
    </row>
    <row r="608" spans="1:22" x14ac:dyDescent="0.3">
      <c r="A608" t="s">
        <v>445</v>
      </c>
      <c r="B608" t="s">
        <v>446</v>
      </c>
      <c r="C608" t="s">
        <v>685</v>
      </c>
      <c r="D608" t="s">
        <v>448</v>
      </c>
      <c r="E608">
        <v>14.600000000000001</v>
      </c>
      <c r="F608">
        <v>132100</v>
      </c>
      <c r="G608">
        <f t="shared" si="37"/>
        <v>1.2615383648750946E-10</v>
      </c>
      <c r="H608" s="50">
        <f t="shared" si="36"/>
        <v>403.20205401477318</v>
      </c>
      <c r="I608">
        <f t="shared" si="38"/>
        <v>4.5778937394246881E-7</v>
      </c>
      <c r="J608">
        <v>9.4</v>
      </c>
      <c r="K608">
        <v>43.1</v>
      </c>
      <c r="L608">
        <v>374</v>
      </c>
      <c r="M608">
        <v>31.29</v>
      </c>
      <c r="N608">
        <v>114.61</v>
      </c>
      <c r="O608" s="7">
        <v>8.6744000000000003</v>
      </c>
      <c r="P608" s="8">
        <v>165430</v>
      </c>
      <c r="Q608">
        <v>4</v>
      </c>
      <c r="R608" s="9">
        <v>55.584000000000003</v>
      </c>
      <c r="S608" s="9">
        <v>55.558</v>
      </c>
      <c r="T608" s="9">
        <v>54.356999999999999</v>
      </c>
      <c r="U608" s="9">
        <v>55.997999999999998</v>
      </c>
      <c r="V608" s="9">
        <v>57.902000000000001</v>
      </c>
    </row>
    <row r="609" spans="1:22" x14ac:dyDescent="0.3">
      <c r="A609" t="s">
        <v>445</v>
      </c>
      <c r="B609" t="s">
        <v>446</v>
      </c>
      <c r="C609" t="s">
        <v>686</v>
      </c>
      <c r="D609" t="s">
        <v>448</v>
      </c>
      <c r="E609">
        <v>15.3</v>
      </c>
      <c r="F609">
        <v>154800</v>
      </c>
      <c r="G609">
        <f t="shared" si="37"/>
        <v>1.1281605232558138E-10</v>
      </c>
      <c r="H609" s="50">
        <f t="shared" si="36"/>
        <v>472.48809963275465</v>
      </c>
      <c r="I609">
        <f t="shared" si="38"/>
        <v>4.7973817954245021E-7</v>
      </c>
      <c r="J609">
        <v>9.51</v>
      </c>
      <c r="K609">
        <v>50.2</v>
      </c>
      <c r="L609">
        <v>419</v>
      </c>
      <c r="M609">
        <v>29.83</v>
      </c>
      <c r="N609">
        <v>113.47</v>
      </c>
      <c r="O609" s="7">
        <v>8.3558000000000003</v>
      </c>
      <c r="P609">
        <v>29505</v>
      </c>
      <c r="Q609">
        <v>1</v>
      </c>
      <c r="R609" s="9">
        <v>71.128</v>
      </c>
      <c r="S609" s="9">
        <v>71.128</v>
      </c>
      <c r="T609" s="9">
        <v>71.128</v>
      </c>
      <c r="U609" s="9">
        <v>71.128</v>
      </c>
      <c r="V609" s="9">
        <v>71.128</v>
      </c>
    </row>
    <row r="610" spans="1:22" x14ac:dyDescent="0.3">
      <c r="A610" t="s">
        <v>445</v>
      </c>
      <c r="B610" t="s">
        <v>446</v>
      </c>
      <c r="C610" t="s">
        <v>687</v>
      </c>
      <c r="D610" t="s">
        <v>448</v>
      </c>
      <c r="E610">
        <v>8.1300000000000008</v>
      </c>
      <c r="F610">
        <v>123200</v>
      </c>
      <c r="G610">
        <f t="shared" si="37"/>
        <v>7.5323460146103889E-11</v>
      </c>
      <c r="H610" s="50">
        <f t="shared" si="36"/>
        <v>376.03704053459546</v>
      </c>
      <c r="I610">
        <f t="shared" si="38"/>
        <v>2.5491969932549806E-7</v>
      </c>
      <c r="J610">
        <v>18.5</v>
      </c>
      <c r="K610">
        <v>28.6</v>
      </c>
      <c r="L610">
        <v>423</v>
      </c>
      <c r="M610">
        <v>36.26</v>
      </c>
      <c r="N610">
        <v>111.68</v>
      </c>
      <c r="O610" s="7">
        <v>14.766999999999999</v>
      </c>
      <c r="P610" s="8">
        <v>101160</v>
      </c>
      <c r="Q610">
        <v>2</v>
      </c>
      <c r="R610" s="9">
        <v>77.581000000000003</v>
      </c>
      <c r="S610" s="9">
        <v>77.385999999999996</v>
      </c>
      <c r="T610" s="9">
        <v>76.323999999999998</v>
      </c>
      <c r="U610" s="9">
        <v>76.992999999999995</v>
      </c>
      <c r="V610" s="9">
        <v>77.661000000000001</v>
      </c>
    </row>
    <row r="611" spans="1:22" x14ac:dyDescent="0.3">
      <c r="A611" t="s">
        <v>445</v>
      </c>
      <c r="B611" t="s">
        <v>446</v>
      </c>
      <c r="C611" t="s">
        <v>688</v>
      </c>
      <c r="D611" t="s">
        <v>448</v>
      </c>
      <c r="E611">
        <v>14.8</v>
      </c>
      <c r="F611">
        <v>143000</v>
      </c>
      <c r="G611">
        <f t="shared" si="37"/>
        <v>1.1813432447552447E-10</v>
      </c>
      <c r="H611" s="50">
        <f t="shared" si="36"/>
        <v>436.47156490622683</v>
      </c>
      <c r="I611">
        <f t="shared" si="38"/>
        <v>4.640604612567492E-7</v>
      </c>
      <c r="J611">
        <v>5.66</v>
      </c>
      <c r="K611">
        <v>60.1</v>
      </c>
      <c r="L611">
        <v>573</v>
      </c>
      <c r="M611">
        <v>33.299999999999997</v>
      </c>
      <c r="N611">
        <v>118.87</v>
      </c>
      <c r="O611" s="7">
        <v>9.5291999999999994</v>
      </c>
      <c r="P611">
        <v>88872</v>
      </c>
      <c r="Q611">
        <v>2</v>
      </c>
      <c r="R611" s="9">
        <v>66.244</v>
      </c>
      <c r="S611" s="9">
        <v>66.793999999999997</v>
      </c>
      <c r="T611" s="9">
        <v>65.900000000000006</v>
      </c>
      <c r="U611" s="9">
        <v>67.382999999999996</v>
      </c>
      <c r="V611" s="9">
        <v>68.867000000000004</v>
      </c>
    </row>
    <row r="612" spans="1:22" x14ac:dyDescent="0.3">
      <c r="A612" t="s">
        <v>445</v>
      </c>
      <c r="B612" t="s">
        <v>446</v>
      </c>
      <c r="C612" t="s">
        <v>689</v>
      </c>
      <c r="D612" t="s">
        <v>448</v>
      </c>
      <c r="E612">
        <v>8.2100000000000009</v>
      </c>
      <c r="F612">
        <v>101800</v>
      </c>
      <c r="G612">
        <f t="shared" si="37"/>
        <v>9.2054665324165031E-11</v>
      </c>
      <c r="H612" s="50">
        <f t="shared" si="36"/>
        <v>310.71891823394333</v>
      </c>
      <c r="I612">
        <f t="shared" si="38"/>
        <v>2.5742813425121028E-7</v>
      </c>
      <c r="J612">
        <v>15.8</v>
      </c>
      <c r="K612">
        <v>25.6</v>
      </c>
      <c r="L612">
        <v>313</v>
      </c>
      <c r="M612">
        <v>37.130000000000003</v>
      </c>
      <c r="N612">
        <v>79.91</v>
      </c>
      <c r="O612" s="7">
        <v>12.199</v>
      </c>
      <c r="P612">
        <v>80212</v>
      </c>
      <c r="Q612">
        <v>3</v>
      </c>
      <c r="R612" s="9">
        <v>109.45</v>
      </c>
      <c r="S612" s="9">
        <v>108.95</v>
      </c>
      <c r="T612" s="9">
        <v>105.51</v>
      </c>
      <c r="U612" s="9">
        <v>106.48</v>
      </c>
      <c r="V612" s="9">
        <v>109.5</v>
      </c>
    </row>
    <row r="613" spans="1:22" x14ac:dyDescent="0.3">
      <c r="A613" t="s">
        <v>445</v>
      </c>
      <c r="B613" t="s">
        <v>446</v>
      </c>
      <c r="C613" t="s">
        <v>690</v>
      </c>
      <c r="D613" t="s">
        <v>448</v>
      </c>
      <c r="E613">
        <v>13.5</v>
      </c>
      <c r="F613">
        <v>219100</v>
      </c>
      <c r="G613">
        <f t="shared" si="37"/>
        <v>7.0330193975353714E-11</v>
      </c>
      <c r="H613" s="50">
        <f t="shared" si="36"/>
        <v>668.74769140527485</v>
      </c>
      <c r="I613">
        <f t="shared" si="38"/>
        <v>4.2329839371392662E-7</v>
      </c>
      <c r="J613">
        <v>27</v>
      </c>
      <c r="K613">
        <v>42.2</v>
      </c>
      <c r="L613">
        <v>358</v>
      </c>
      <c r="M613">
        <v>35.619999999999997</v>
      </c>
      <c r="N613">
        <v>111.37</v>
      </c>
      <c r="O613" s="7">
        <v>8.4873999999999992</v>
      </c>
      <c r="P613" s="8">
        <v>146760</v>
      </c>
      <c r="Q613">
        <v>3</v>
      </c>
      <c r="R613" s="9">
        <v>77.709000000000003</v>
      </c>
      <c r="S613" s="9">
        <v>76.974000000000004</v>
      </c>
      <c r="T613" s="9">
        <v>72.17</v>
      </c>
      <c r="U613" s="9">
        <v>73.296999999999997</v>
      </c>
      <c r="V613" s="9">
        <v>77.748000000000005</v>
      </c>
    </row>
    <row r="614" spans="1:22" x14ac:dyDescent="0.3">
      <c r="A614" t="s">
        <v>445</v>
      </c>
      <c r="B614" t="s">
        <v>446</v>
      </c>
      <c r="C614" t="s">
        <v>691</v>
      </c>
      <c r="D614" t="s">
        <v>448</v>
      </c>
      <c r="E614">
        <v>53.400000000000006</v>
      </c>
      <c r="F614">
        <v>339400</v>
      </c>
      <c r="G614">
        <f t="shared" si="37"/>
        <v>1.7958904596346493E-10</v>
      </c>
      <c r="H614" s="50">
        <f t="shared" si="36"/>
        <v>1035.9332106935203</v>
      </c>
      <c r="I614">
        <f t="shared" si="38"/>
        <v>1.6743803129128656E-6</v>
      </c>
      <c r="J614">
        <v>6</v>
      </c>
      <c r="K614">
        <v>139</v>
      </c>
      <c r="L614">
        <v>312</v>
      </c>
      <c r="M614">
        <v>30.39</v>
      </c>
      <c r="N614">
        <v>106.78</v>
      </c>
      <c r="O614" s="7">
        <v>2.2524999999999999</v>
      </c>
      <c r="P614" s="8">
        <v>189190</v>
      </c>
      <c r="Q614">
        <v>2</v>
      </c>
      <c r="R614" s="9">
        <v>73.912999999999997</v>
      </c>
      <c r="S614" s="9">
        <v>74.328999999999994</v>
      </c>
      <c r="T614" s="9">
        <v>73.86</v>
      </c>
      <c r="U614" s="9">
        <v>76.406999999999996</v>
      </c>
      <c r="V614" s="9">
        <v>78.953999999999994</v>
      </c>
    </row>
    <row r="615" spans="1:22" x14ac:dyDescent="0.3">
      <c r="A615" t="s">
        <v>445</v>
      </c>
      <c r="B615" t="s">
        <v>446</v>
      </c>
      <c r="C615" t="s">
        <v>692</v>
      </c>
      <c r="D615" t="s">
        <v>448</v>
      </c>
      <c r="E615">
        <v>30.8</v>
      </c>
      <c r="F615">
        <v>435200</v>
      </c>
      <c r="G615">
        <f t="shared" si="37"/>
        <v>8.0781563419117639E-11</v>
      </c>
      <c r="H615" s="50">
        <f t="shared" si="36"/>
        <v>1328.3386366936359</v>
      </c>
      <c r="I615">
        <f t="shared" si="38"/>
        <v>9.6574744639918066E-7</v>
      </c>
      <c r="J615">
        <v>22.1</v>
      </c>
      <c r="K615">
        <v>92.7</v>
      </c>
      <c r="L615">
        <v>399</v>
      </c>
      <c r="M615">
        <v>42.98</v>
      </c>
      <c r="N615">
        <v>126.76</v>
      </c>
      <c r="O615" s="7">
        <v>4.3029000000000002</v>
      </c>
      <c r="P615">
        <v>23921</v>
      </c>
      <c r="Q615">
        <v>4</v>
      </c>
      <c r="R615" s="9">
        <v>23.864000000000001</v>
      </c>
      <c r="S615" s="9">
        <v>23.823</v>
      </c>
      <c r="T615" s="9">
        <v>23.535</v>
      </c>
      <c r="U615" s="9">
        <v>23.582000000000001</v>
      </c>
      <c r="V615" s="9">
        <v>23.867999999999999</v>
      </c>
    </row>
    <row r="616" spans="1:22" x14ac:dyDescent="0.3">
      <c r="A616" t="s">
        <v>445</v>
      </c>
      <c r="B616" t="s">
        <v>446</v>
      </c>
      <c r="C616" t="s">
        <v>693</v>
      </c>
      <c r="D616" t="s">
        <v>448</v>
      </c>
      <c r="E616">
        <v>30.5</v>
      </c>
      <c r="F616">
        <v>762700</v>
      </c>
      <c r="G616">
        <f t="shared" si="37"/>
        <v>4.5645347449849214E-11</v>
      </c>
      <c r="H616" s="50">
        <f t="shared" si="36"/>
        <v>2327.9500877900646</v>
      </c>
      <c r="I616">
        <f t="shared" si="38"/>
        <v>9.5634081542776031E-7</v>
      </c>
      <c r="J616">
        <v>62.900000000000006</v>
      </c>
      <c r="K616">
        <v>96.2</v>
      </c>
      <c r="L616">
        <v>383</v>
      </c>
      <c r="M616">
        <v>33.96</v>
      </c>
      <c r="N616">
        <v>116.79</v>
      </c>
      <c r="O616" s="7">
        <v>3.9809999999999999</v>
      </c>
      <c r="P616" s="8">
        <v>917150</v>
      </c>
      <c r="Q616">
        <v>5</v>
      </c>
      <c r="R616" s="9">
        <v>73.656000000000006</v>
      </c>
      <c r="S616" s="9">
        <v>73.522999999999996</v>
      </c>
      <c r="T616" s="9">
        <v>71.866</v>
      </c>
      <c r="U616" s="9">
        <v>73.513000000000005</v>
      </c>
      <c r="V616" s="9">
        <v>76.108000000000004</v>
      </c>
    </row>
    <row r="617" spans="1:22" x14ac:dyDescent="0.3">
      <c r="A617" t="s">
        <v>445</v>
      </c>
      <c r="B617" t="s">
        <v>446</v>
      </c>
      <c r="C617" t="s">
        <v>694</v>
      </c>
      <c r="D617" t="s">
        <v>448</v>
      </c>
      <c r="E617">
        <v>30.1</v>
      </c>
      <c r="F617">
        <v>1349000</v>
      </c>
      <c r="G617">
        <f t="shared" si="37"/>
        <v>2.5468593995552256E-11</v>
      </c>
      <c r="H617" s="50">
        <f t="shared" si="36"/>
        <v>4117.4835039055943</v>
      </c>
      <c r="I617">
        <f t="shared" si="38"/>
        <v>9.4379864079919921E-7</v>
      </c>
      <c r="J617">
        <v>159</v>
      </c>
      <c r="K617">
        <v>107</v>
      </c>
      <c r="L617">
        <v>411</v>
      </c>
      <c r="M617">
        <v>32.65</v>
      </c>
      <c r="N617">
        <v>116.95</v>
      </c>
      <c r="O617" s="7">
        <v>3.8449</v>
      </c>
      <c r="P617" s="8">
        <v>840120</v>
      </c>
      <c r="Q617">
        <v>11</v>
      </c>
      <c r="R617" s="9">
        <v>71.33</v>
      </c>
      <c r="S617" s="9">
        <v>71.242999999999995</v>
      </c>
      <c r="T617" s="9">
        <v>68.126000000000005</v>
      </c>
      <c r="U617" s="9">
        <v>71.040999999999997</v>
      </c>
      <c r="V617" s="9">
        <v>72.819999999999993</v>
      </c>
    </row>
    <row r="618" spans="1:22" x14ac:dyDescent="0.3">
      <c r="A618" t="s">
        <v>445</v>
      </c>
      <c r="B618" t="s">
        <v>446</v>
      </c>
      <c r="C618" t="s">
        <v>695</v>
      </c>
      <c r="D618" t="s">
        <v>448</v>
      </c>
      <c r="E618">
        <v>8.120000000000001</v>
      </c>
      <c r="F618">
        <v>140600</v>
      </c>
      <c r="G618">
        <f t="shared" si="37"/>
        <v>6.592059715504979E-11</v>
      </c>
      <c r="H618" s="50">
        <f t="shared" si="36"/>
        <v>429.1461680126958</v>
      </c>
      <c r="I618">
        <f t="shared" si="38"/>
        <v>2.5460614495978411E-7</v>
      </c>
      <c r="J618">
        <v>16.7</v>
      </c>
      <c r="K618">
        <v>34.4</v>
      </c>
      <c r="L618">
        <v>522</v>
      </c>
      <c r="M618">
        <v>39.83</v>
      </c>
      <c r="N618">
        <v>113.09</v>
      </c>
      <c r="O618" s="7">
        <v>15.163</v>
      </c>
      <c r="P618">
        <v>48054</v>
      </c>
      <c r="Q618">
        <v>2</v>
      </c>
      <c r="R618" s="9">
        <v>35.936999999999998</v>
      </c>
      <c r="S618" s="9">
        <v>36.177999999999997</v>
      </c>
      <c r="T618" s="9">
        <v>35.747999999999998</v>
      </c>
      <c r="U618" s="9">
        <v>36.529000000000003</v>
      </c>
      <c r="V618" s="9">
        <v>37.31</v>
      </c>
    </row>
    <row r="619" spans="1:22" x14ac:dyDescent="0.3">
      <c r="A619" t="s">
        <v>445</v>
      </c>
      <c r="B619" t="s">
        <v>446</v>
      </c>
      <c r="C619" t="s">
        <v>696</v>
      </c>
      <c r="D619" t="s">
        <v>448</v>
      </c>
      <c r="E619">
        <v>10.4</v>
      </c>
      <c r="F619">
        <v>123600</v>
      </c>
      <c r="G619">
        <f t="shared" si="37"/>
        <v>9.6042906148867316E-11</v>
      </c>
      <c r="H619" s="50">
        <f t="shared" si="36"/>
        <v>377.25794001685063</v>
      </c>
      <c r="I619">
        <f t="shared" si="38"/>
        <v>3.2609654034258066E-7</v>
      </c>
      <c r="J619">
        <v>14.3</v>
      </c>
      <c r="K619">
        <v>32.700000000000003</v>
      </c>
      <c r="L619">
        <v>387</v>
      </c>
      <c r="M619">
        <v>33.75</v>
      </c>
      <c r="N619">
        <v>114.88</v>
      </c>
      <c r="O619" s="7">
        <v>11.827</v>
      </c>
      <c r="P619" s="8">
        <v>170690</v>
      </c>
      <c r="Q619">
        <v>2</v>
      </c>
      <c r="R619" s="9">
        <v>79.647000000000006</v>
      </c>
      <c r="S619" s="9">
        <v>79.662999999999997</v>
      </c>
      <c r="T619" s="9">
        <v>79.641999999999996</v>
      </c>
      <c r="U619" s="9">
        <v>79.706999999999994</v>
      </c>
      <c r="V619" s="9">
        <v>79.771000000000001</v>
      </c>
    </row>
    <row r="620" spans="1:22" x14ac:dyDescent="0.3">
      <c r="A620" t="s">
        <v>445</v>
      </c>
      <c r="B620" t="s">
        <v>446</v>
      </c>
      <c r="C620" t="s">
        <v>697</v>
      </c>
      <c r="D620" t="s">
        <v>448</v>
      </c>
      <c r="E620">
        <v>12.3</v>
      </c>
      <c r="F620">
        <v>655200</v>
      </c>
      <c r="G620">
        <f t="shared" si="37"/>
        <v>2.1428000457875459E-11</v>
      </c>
      <c r="H620" s="50">
        <f t="shared" si="36"/>
        <v>1999.8333519339849</v>
      </c>
      <c r="I620">
        <f t="shared" si="38"/>
        <v>3.8567186982824432E-7</v>
      </c>
      <c r="J620">
        <v>211</v>
      </c>
      <c r="K620">
        <v>45.1</v>
      </c>
      <c r="L620">
        <v>432</v>
      </c>
      <c r="M620">
        <v>33.590000000000003</v>
      </c>
      <c r="N620">
        <v>119.09</v>
      </c>
      <c r="O620" s="7">
        <v>9.5815999999999999</v>
      </c>
      <c r="P620" s="8">
        <v>1050400</v>
      </c>
      <c r="Q620">
        <v>9</v>
      </c>
      <c r="R620" s="9">
        <v>86.478999999999999</v>
      </c>
      <c r="S620" s="9">
        <v>86.281000000000006</v>
      </c>
      <c r="T620" s="9">
        <v>81.662000000000006</v>
      </c>
      <c r="U620" s="9">
        <v>85.432000000000002</v>
      </c>
      <c r="V620" s="9">
        <v>87.525000000000006</v>
      </c>
    </row>
    <row r="621" spans="1:22" x14ac:dyDescent="0.3">
      <c r="A621" t="s">
        <v>445</v>
      </c>
      <c r="B621" t="s">
        <v>446</v>
      </c>
      <c r="C621" t="s">
        <v>698</v>
      </c>
      <c r="D621" t="s">
        <v>448</v>
      </c>
      <c r="E621">
        <v>11.4</v>
      </c>
      <c r="F621">
        <v>138800</v>
      </c>
      <c r="G621">
        <f t="shared" si="37"/>
        <v>9.3748819884726233E-11</v>
      </c>
      <c r="H621" s="50">
        <f t="shared" si="36"/>
        <v>423.65212034254745</v>
      </c>
      <c r="I621">
        <f t="shared" si="38"/>
        <v>3.5745197691398263E-7</v>
      </c>
      <c r="J621">
        <v>16.400000000000002</v>
      </c>
      <c r="K621">
        <v>34.300000000000004</v>
      </c>
      <c r="L621">
        <v>394</v>
      </c>
      <c r="M621">
        <v>32.979999999999997</v>
      </c>
      <c r="N621">
        <v>117.21</v>
      </c>
      <c r="O621" s="7">
        <v>11.502000000000001</v>
      </c>
      <c r="P621" s="8">
        <v>290720</v>
      </c>
      <c r="Q621">
        <v>3</v>
      </c>
      <c r="R621" s="9">
        <v>72.116</v>
      </c>
      <c r="S621" s="9">
        <v>71.933000000000007</v>
      </c>
      <c r="T621" s="9">
        <v>71.432000000000002</v>
      </c>
      <c r="U621" s="9">
        <v>72.430000000000007</v>
      </c>
      <c r="V621" s="9">
        <v>72.994</v>
      </c>
    </row>
    <row r="622" spans="1:22" x14ac:dyDescent="0.3">
      <c r="A622" t="s">
        <v>445</v>
      </c>
      <c r="B622" t="s">
        <v>528</v>
      </c>
      <c r="C622" t="s">
        <v>699</v>
      </c>
      <c r="D622" t="s">
        <v>448</v>
      </c>
      <c r="E622">
        <v>5.3</v>
      </c>
      <c r="F622">
        <v>108000</v>
      </c>
      <c r="G622">
        <f t="shared" si="37"/>
        <v>5.6014767592592586E-11</v>
      </c>
      <c r="H622" s="50">
        <f t="shared" si="36"/>
        <v>329.64286020889858</v>
      </c>
      <c r="I622">
        <f t="shared" si="38"/>
        <v>1.6618381382843045E-7</v>
      </c>
      <c r="J622">
        <v>26.5</v>
      </c>
      <c r="K622">
        <v>21</v>
      </c>
      <c r="L622">
        <v>519</v>
      </c>
      <c r="M622">
        <v>24</v>
      </c>
      <c r="N622">
        <v>121.59</v>
      </c>
      <c r="O622" s="7">
        <v>24.710999999999999</v>
      </c>
      <c r="P622">
        <v>14373</v>
      </c>
      <c r="Q622">
        <v>4</v>
      </c>
      <c r="R622" s="9">
        <v>12.369</v>
      </c>
      <c r="S622" s="9">
        <v>7.6212</v>
      </c>
      <c r="T622" s="9">
        <v>12.144</v>
      </c>
      <c r="U622" s="9">
        <v>12.27</v>
      </c>
      <c r="V622" s="9">
        <v>12.396000000000001</v>
      </c>
    </row>
    <row r="623" spans="1:22" x14ac:dyDescent="0.3">
      <c r="A623" t="s">
        <v>445</v>
      </c>
      <c r="B623" t="s">
        <v>446</v>
      </c>
      <c r="C623" t="s">
        <v>700</v>
      </c>
      <c r="D623" t="s">
        <v>448</v>
      </c>
      <c r="E623">
        <v>10.700000000000001</v>
      </c>
      <c r="F623">
        <v>120700</v>
      </c>
      <c r="G623">
        <f t="shared" si="37"/>
        <v>1.0118751532725767E-10</v>
      </c>
      <c r="H623" s="50">
        <f t="shared" si="36"/>
        <v>368.40641877050058</v>
      </c>
      <c r="I623">
        <f t="shared" si="38"/>
        <v>3.3550317131400122E-7</v>
      </c>
      <c r="J623">
        <v>11.700000000000001</v>
      </c>
      <c r="K623">
        <v>35.300000000000004</v>
      </c>
      <c r="L623">
        <v>468</v>
      </c>
      <c r="M623">
        <v>46.25</v>
      </c>
      <c r="N623">
        <v>130.59</v>
      </c>
      <c r="O623" s="7">
        <v>13.257</v>
      </c>
      <c r="P623">
        <v>16505</v>
      </c>
      <c r="Q623">
        <v>2</v>
      </c>
      <c r="R623" s="9">
        <v>16.291</v>
      </c>
      <c r="S623" s="9">
        <v>16.18</v>
      </c>
      <c r="T623" s="9">
        <v>15.635</v>
      </c>
      <c r="U623" s="9">
        <v>16.004999999999999</v>
      </c>
      <c r="V623" s="9">
        <v>16.373999999999999</v>
      </c>
    </row>
    <row r="624" spans="1:22" x14ac:dyDescent="0.3">
      <c r="A624" t="s">
        <v>445</v>
      </c>
      <c r="B624" t="s">
        <v>446</v>
      </c>
      <c r="C624" t="s">
        <v>701</v>
      </c>
      <c r="D624" t="s">
        <v>448</v>
      </c>
      <c r="E624">
        <v>12.8</v>
      </c>
      <c r="F624">
        <v>122800</v>
      </c>
      <c r="G624">
        <f t="shared" si="37"/>
        <v>1.1897672964169382E-10</v>
      </c>
      <c r="H624" s="50">
        <f t="shared" si="36"/>
        <v>374.81614105234024</v>
      </c>
      <c r="I624">
        <f t="shared" si="38"/>
        <v>4.0134958811394538E-7</v>
      </c>
      <c r="J624">
        <v>11.200000000000001</v>
      </c>
      <c r="K624">
        <v>36.6</v>
      </c>
      <c r="L624">
        <v>363</v>
      </c>
      <c r="M624">
        <v>32.15</v>
      </c>
      <c r="N624">
        <v>115.05</v>
      </c>
      <c r="O624" s="7">
        <v>9.9001999999999999</v>
      </c>
      <c r="P624">
        <v>40814</v>
      </c>
      <c r="Q624">
        <v>1</v>
      </c>
      <c r="R624" s="9">
        <v>66.206000000000003</v>
      </c>
      <c r="S624" s="9">
        <v>66.206000000000003</v>
      </c>
      <c r="T624" s="9">
        <v>66.206000000000003</v>
      </c>
      <c r="U624" s="9">
        <v>66.206000000000003</v>
      </c>
      <c r="V624" s="9">
        <v>66.206000000000003</v>
      </c>
    </row>
    <row r="625" spans="1:22" x14ac:dyDescent="0.3">
      <c r="A625" t="s">
        <v>445</v>
      </c>
      <c r="B625" t="s">
        <v>446</v>
      </c>
      <c r="C625" t="s">
        <v>702</v>
      </c>
      <c r="D625" t="s">
        <v>448</v>
      </c>
      <c r="E625">
        <v>9.7799999999999994</v>
      </c>
      <c r="F625">
        <v>266600</v>
      </c>
      <c r="G625">
        <f t="shared" si="37"/>
        <v>4.1872523405851459E-11</v>
      </c>
      <c r="H625" s="50">
        <f t="shared" si="36"/>
        <v>813.72950492307746</v>
      </c>
      <c r="I625">
        <f t="shared" si="38"/>
        <v>3.0665616966831132E-7</v>
      </c>
      <c r="J625">
        <v>40.200000000000003</v>
      </c>
      <c r="K625">
        <v>42.1</v>
      </c>
      <c r="L625">
        <v>553</v>
      </c>
      <c r="M625">
        <v>23.69</v>
      </c>
      <c r="N625">
        <v>116.97</v>
      </c>
      <c r="O625" s="7">
        <v>13.14</v>
      </c>
      <c r="P625" s="8">
        <v>263700</v>
      </c>
      <c r="Q625">
        <v>4</v>
      </c>
      <c r="R625" s="9">
        <v>36.131999999999998</v>
      </c>
      <c r="S625" s="9">
        <v>15.813000000000001</v>
      </c>
      <c r="T625" s="9">
        <v>34.088000000000001</v>
      </c>
      <c r="U625" s="9">
        <v>37.631</v>
      </c>
      <c r="V625" s="9">
        <v>41.555999999999997</v>
      </c>
    </row>
    <row r="626" spans="1:22" x14ac:dyDescent="0.3">
      <c r="A626" t="s">
        <v>445</v>
      </c>
      <c r="B626" t="s">
        <v>446</v>
      </c>
      <c r="C626" t="s">
        <v>703</v>
      </c>
      <c r="D626" t="s">
        <v>448</v>
      </c>
      <c r="E626">
        <v>14.200000000000001</v>
      </c>
      <c r="F626">
        <v>157200</v>
      </c>
      <c r="G626">
        <f t="shared" si="37"/>
        <v>1.0310654325699745E-10</v>
      </c>
      <c r="H626" s="50">
        <f t="shared" si="36"/>
        <v>479.81349652628575</v>
      </c>
      <c r="I626">
        <f t="shared" si="38"/>
        <v>4.4524719931390808E-7</v>
      </c>
      <c r="J626">
        <v>8.3000000000000007</v>
      </c>
      <c r="K626">
        <v>54.6</v>
      </c>
      <c r="L626">
        <v>521</v>
      </c>
      <c r="M626">
        <v>30.09</v>
      </c>
      <c r="N626">
        <v>115.94</v>
      </c>
      <c r="O626" s="7">
        <v>9.5428999999999995</v>
      </c>
      <c r="P626" s="8">
        <v>140390</v>
      </c>
      <c r="Q626">
        <v>2</v>
      </c>
      <c r="R626" s="9">
        <v>72.022999999999996</v>
      </c>
      <c r="S626" s="9">
        <v>71.843999999999994</v>
      </c>
      <c r="T626" s="9">
        <v>69.388999999999996</v>
      </c>
      <c r="U626" s="9">
        <v>70.713999999999999</v>
      </c>
      <c r="V626" s="9">
        <v>72.040000000000006</v>
      </c>
    </row>
    <row r="627" spans="1:22" x14ac:dyDescent="0.3">
      <c r="A627" t="s">
        <v>445</v>
      </c>
      <c r="B627" t="s">
        <v>446</v>
      </c>
      <c r="C627" t="s">
        <v>704</v>
      </c>
      <c r="D627" t="s">
        <v>448</v>
      </c>
      <c r="E627">
        <v>35.300000000000004</v>
      </c>
      <c r="F627">
        <v>642100</v>
      </c>
      <c r="G627">
        <f t="shared" si="37"/>
        <v>6.2751261330010905E-11</v>
      </c>
      <c r="H627" s="50">
        <f t="shared" si="36"/>
        <v>1959.8488938901278</v>
      </c>
      <c r="I627">
        <f t="shared" si="38"/>
        <v>1.1068469109704897E-6</v>
      </c>
      <c r="J627">
        <v>29.5</v>
      </c>
      <c r="K627">
        <v>118</v>
      </c>
      <c r="L627">
        <v>426</v>
      </c>
      <c r="M627">
        <v>30.22</v>
      </c>
      <c r="N627">
        <v>115.06</v>
      </c>
      <c r="O627" s="7">
        <v>3.6013999999999999</v>
      </c>
      <c r="P627" s="8">
        <v>383340</v>
      </c>
      <c r="Q627">
        <v>4</v>
      </c>
      <c r="R627" s="9">
        <v>72.661000000000001</v>
      </c>
      <c r="S627" s="9">
        <v>71.864000000000004</v>
      </c>
      <c r="T627" s="9">
        <v>64.061999999999998</v>
      </c>
      <c r="U627" s="9">
        <v>68.117000000000004</v>
      </c>
      <c r="V627" s="9">
        <v>72.69</v>
      </c>
    </row>
    <row r="628" spans="1:22" x14ac:dyDescent="0.3">
      <c r="A628" t="s">
        <v>445</v>
      </c>
      <c r="B628" t="s">
        <v>446</v>
      </c>
      <c r="C628" t="s">
        <v>705</v>
      </c>
      <c r="D628" t="s">
        <v>448</v>
      </c>
      <c r="E628">
        <v>6.99</v>
      </c>
      <c r="F628">
        <v>139900</v>
      </c>
      <c r="G628">
        <f t="shared" si="37"/>
        <v>5.703085539671193E-11</v>
      </c>
      <c r="H628" s="50">
        <f t="shared" ref="H628:H691" si="39">F628*CVD_CHN</f>
        <v>427.0095939187492</v>
      </c>
      <c r="I628">
        <f t="shared" si="38"/>
        <v>2.1917450163409981E-7</v>
      </c>
      <c r="J628">
        <v>20.5</v>
      </c>
      <c r="K628">
        <v>30.900000000000002</v>
      </c>
      <c r="L628">
        <v>601</v>
      </c>
      <c r="M628">
        <v>28.66</v>
      </c>
      <c r="N628">
        <v>121.26</v>
      </c>
      <c r="O628" s="7">
        <v>19.434999999999999</v>
      </c>
      <c r="P628" s="8">
        <v>114400</v>
      </c>
      <c r="Q628">
        <v>1</v>
      </c>
      <c r="R628" s="9">
        <v>44.005000000000003</v>
      </c>
      <c r="S628" s="9">
        <v>44.005000000000003</v>
      </c>
      <c r="T628" s="9">
        <v>44.005000000000003</v>
      </c>
      <c r="U628" s="9">
        <v>44.005000000000003</v>
      </c>
      <c r="V628" s="9">
        <v>44.005000000000003</v>
      </c>
    </row>
    <row r="629" spans="1:22" x14ac:dyDescent="0.3">
      <c r="A629" t="s">
        <v>445</v>
      </c>
      <c r="B629" t="s">
        <v>446</v>
      </c>
      <c r="C629" t="s">
        <v>706</v>
      </c>
      <c r="D629" t="s">
        <v>448</v>
      </c>
      <c r="E629">
        <v>11.9</v>
      </c>
      <c r="F629">
        <v>124800</v>
      </c>
      <c r="G629">
        <f t="shared" si="37"/>
        <v>1.0883856330128204E-10</v>
      </c>
      <c r="H629" s="50">
        <f t="shared" si="39"/>
        <v>380.92063846361617</v>
      </c>
      <c r="I629">
        <f t="shared" si="38"/>
        <v>3.7312969519968353E-7</v>
      </c>
      <c r="J629">
        <v>9.7900000000000009</v>
      </c>
      <c r="K629">
        <v>39.900000000000006</v>
      </c>
      <c r="L629">
        <v>435</v>
      </c>
      <c r="M629">
        <v>36.96</v>
      </c>
      <c r="N629">
        <v>118.1</v>
      </c>
      <c r="O629" s="7">
        <v>10.904</v>
      </c>
      <c r="P629" s="8">
        <v>189560</v>
      </c>
      <c r="Q629">
        <v>2</v>
      </c>
      <c r="R629" s="9">
        <v>84.444000000000003</v>
      </c>
      <c r="S629" s="9">
        <v>84.435000000000002</v>
      </c>
      <c r="T629" s="9">
        <v>84.363</v>
      </c>
      <c r="U629" s="9">
        <v>84.427000000000007</v>
      </c>
      <c r="V629" s="9">
        <v>84.491</v>
      </c>
    </row>
    <row r="630" spans="1:22" x14ac:dyDescent="0.3">
      <c r="A630" t="s">
        <v>445</v>
      </c>
      <c r="B630" t="s">
        <v>446</v>
      </c>
      <c r="C630" t="s">
        <v>707</v>
      </c>
      <c r="D630" t="s">
        <v>448</v>
      </c>
      <c r="E630">
        <v>14.9</v>
      </c>
      <c r="F630">
        <v>123100</v>
      </c>
      <c r="G630">
        <f t="shared" si="37"/>
        <v>1.3815882778229081E-10</v>
      </c>
      <c r="H630" s="50">
        <f t="shared" si="39"/>
        <v>375.73181566403167</v>
      </c>
      <c r="I630">
        <f t="shared" si="38"/>
        <v>4.6719600491388943E-7</v>
      </c>
      <c r="J630">
        <v>7.49</v>
      </c>
      <c r="K630">
        <v>45</v>
      </c>
      <c r="L630">
        <v>372</v>
      </c>
      <c r="M630">
        <v>29.53</v>
      </c>
      <c r="N630">
        <v>112.57</v>
      </c>
      <c r="O630" s="7">
        <v>8.2774000000000001</v>
      </c>
      <c r="P630">
        <v>48918</v>
      </c>
      <c r="Q630">
        <v>1</v>
      </c>
      <c r="R630" s="9">
        <v>65.855999999999995</v>
      </c>
      <c r="S630" s="9">
        <v>65.855999999999995</v>
      </c>
      <c r="T630" s="9">
        <v>65.855999999999995</v>
      </c>
      <c r="U630" s="9">
        <v>65.855999999999995</v>
      </c>
      <c r="V630" s="9">
        <v>65.855999999999995</v>
      </c>
    </row>
    <row r="631" spans="1:22" x14ac:dyDescent="0.3">
      <c r="A631" t="s">
        <v>445</v>
      </c>
      <c r="B631" t="s">
        <v>446</v>
      </c>
      <c r="C631" t="s">
        <v>708</v>
      </c>
      <c r="D631" t="s">
        <v>448</v>
      </c>
      <c r="E631">
        <v>16.600000000000001</v>
      </c>
      <c r="F631">
        <v>319900</v>
      </c>
      <c r="G631">
        <f t="shared" si="37"/>
        <v>5.9230346358236948E-11</v>
      </c>
      <c r="H631" s="50">
        <f t="shared" si="39"/>
        <v>976.41436093358016</v>
      </c>
      <c r="I631">
        <f t="shared" si="38"/>
        <v>5.205002470852729E-7</v>
      </c>
      <c r="J631">
        <v>20.400000000000002</v>
      </c>
      <c r="K631">
        <v>70.8</v>
      </c>
      <c r="L631">
        <v>540</v>
      </c>
      <c r="M631">
        <v>21.67</v>
      </c>
      <c r="N631">
        <v>110.64</v>
      </c>
      <c r="O631" s="7">
        <v>7.6273</v>
      </c>
      <c r="P631">
        <v>49149</v>
      </c>
      <c r="Q631">
        <v>1</v>
      </c>
      <c r="R631" s="9">
        <v>44.637999999999998</v>
      </c>
      <c r="S631" s="9">
        <v>44.637999999999998</v>
      </c>
      <c r="T631" s="9">
        <v>44.637999999999998</v>
      </c>
      <c r="U631" s="9">
        <v>44.637999999999998</v>
      </c>
      <c r="V631" s="9">
        <v>44.637999999999998</v>
      </c>
    </row>
    <row r="632" spans="1:22" x14ac:dyDescent="0.3">
      <c r="A632" t="s">
        <v>445</v>
      </c>
      <c r="B632" t="s">
        <v>446</v>
      </c>
      <c r="C632" t="s">
        <v>709</v>
      </c>
      <c r="D632" t="s">
        <v>448</v>
      </c>
      <c r="E632">
        <v>18.100000000000001</v>
      </c>
      <c r="F632">
        <v>289000</v>
      </c>
      <c r="G632">
        <f t="shared" si="37"/>
        <v>7.1487672318339105E-11</v>
      </c>
      <c r="H632" s="50">
        <f t="shared" si="39"/>
        <v>882.0998759293675</v>
      </c>
      <c r="I632">
        <f t="shared" si="38"/>
        <v>5.6753340194237583E-7</v>
      </c>
      <c r="J632">
        <v>20.700000000000003</v>
      </c>
      <c r="K632">
        <v>63.5</v>
      </c>
      <c r="L632">
        <v>439</v>
      </c>
      <c r="M632">
        <v>23</v>
      </c>
      <c r="N632">
        <v>114.71</v>
      </c>
      <c r="O632" s="7">
        <v>6.9172000000000002</v>
      </c>
      <c r="P632">
        <v>96460</v>
      </c>
      <c r="Q632">
        <v>4</v>
      </c>
      <c r="R632" s="9">
        <v>39.183999999999997</v>
      </c>
      <c r="S632" s="9">
        <v>39.588999999999999</v>
      </c>
      <c r="T632" s="9">
        <v>38.639000000000003</v>
      </c>
      <c r="U632" s="9">
        <v>40.235999999999997</v>
      </c>
      <c r="V632" s="9">
        <v>42.192</v>
      </c>
    </row>
    <row r="633" spans="1:22" x14ac:dyDescent="0.3">
      <c r="A633" t="s">
        <v>445</v>
      </c>
      <c r="B633" t="s">
        <v>446</v>
      </c>
      <c r="C633" t="s">
        <v>710</v>
      </c>
      <c r="D633" t="s">
        <v>448</v>
      </c>
      <c r="E633">
        <v>17.3</v>
      </c>
      <c r="F633">
        <v>286600</v>
      </c>
      <c r="G633">
        <f t="shared" si="37"/>
        <v>6.8900177599441732E-11</v>
      </c>
      <c r="H633" s="50">
        <f t="shared" si="39"/>
        <v>874.77447903583652</v>
      </c>
      <c r="I633">
        <f t="shared" si="38"/>
        <v>5.4244905268525425E-7</v>
      </c>
      <c r="J633">
        <v>14.100000000000001</v>
      </c>
      <c r="K633">
        <v>76.3</v>
      </c>
      <c r="L633">
        <v>575</v>
      </c>
      <c r="M633">
        <v>23.04</v>
      </c>
      <c r="N633">
        <v>116.29</v>
      </c>
      <c r="O633" s="7">
        <v>7.5359999999999996</v>
      </c>
      <c r="P633" s="8">
        <v>135580</v>
      </c>
      <c r="Q633">
        <v>2</v>
      </c>
      <c r="R633" s="9">
        <v>30.718</v>
      </c>
      <c r="S633" s="9">
        <v>31.120999999999999</v>
      </c>
      <c r="T633" s="9">
        <v>30.279</v>
      </c>
      <c r="U633" s="9">
        <v>31.673999999999999</v>
      </c>
      <c r="V633" s="9">
        <v>33.07</v>
      </c>
    </row>
    <row r="634" spans="1:22" x14ac:dyDescent="0.3">
      <c r="A634" t="s">
        <v>445</v>
      </c>
      <c r="B634" t="s">
        <v>446</v>
      </c>
      <c r="C634" t="s">
        <v>711</v>
      </c>
      <c r="D634" t="s">
        <v>448</v>
      </c>
      <c r="E634">
        <v>26</v>
      </c>
      <c r="F634">
        <v>280600</v>
      </c>
      <c r="G634">
        <f t="shared" si="37"/>
        <v>1.0576357091945829E-10</v>
      </c>
      <c r="H634" s="50">
        <f t="shared" si="39"/>
        <v>856.46098680200873</v>
      </c>
      <c r="I634">
        <f t="shared" si="38"/>
        <v>8.1524135085645133E-7</v>
      </c>
      <c r="J634">
        <v>11.9</v>
      </c>
      <c r="K634">
        <v>81.2</v>
      </c>
      <c r="L634">
        <v>422</v>
      </c>
      <c r="M634">
        <v>42.69</v>
      </c>
      <c r="N634">
        <v>126.04</v>
      </c>
      <c r="O634" s="7">
        <v>5.1947000000000001</v>
      </c>
      <c r="P634">
        <v>46912</v>
      </c>
      <c r="Q634">
        <v>3</v>
      </c>
      <c r="R634" s="9">
        <v>25.76</v>
      </c>
      <c r="S634" s="9">
        <v>25.722999999999999</v>
      </c>
      <c r="T634" s="9">
        <v>25.294</v>
      </c>
      <c r="U634" s="9">
        <v>25.768000000000001</v>
      </c>
      <c r="V634" s="9">
        <v>26.664999999999999</v>
      </c>
    </row>
    <row r="635" spans="1:22" x14ac:dyDescent="0.3">
      <c r="A635" t="s">
        <v>445</v>
      </c>
      <c r="B635" t="s">
        <v>446</v>
      </c>
      <c r="C635" t="s">
        <v>712</v>
      </c>
      <c r="D635" t="s">
        <v>448</v>
      </c>
      <c r="E635">
        <v>14.5</v>
      </c>
      <c r="F635">
        <v>188700</v>
      </c>
      <c r="G635">
        <f t="shared" si="37"/>
        <v>8.7709478007419173E-11</v>
      </c>
      <c r="H635" s="50">
        <f t="shared" si="39"/>
        <v>575.9593307538812</v>
      </c>
      <c r="I635">
        <f t="shared" si="38"/>
        <v>4.5465383028532859E-7</v>
      </c>
      <c r="J635">
        <v>16</v>
      </c>
      <c r="K635">
        <v>47.2</v>
      </c>
      <c r="L635">
        <v>403</v>
      </c>
      <c r="M635">
        <v>35.46</v>
      </c>
      <c r="N635">
        <v>113.8</v>
      </c>
      <c r="O635" s="7">
        <v>8.532</v>
      </c>
      <c r="P635" s="8">
        <v>536440</v>
      </c>
      <c r="Q635">
        <v>2</v>
      </c>
      <c r="R635" s="9">
        <v>97.119</v>
      </c>
      <c r="S635" s="9">
        <v>96.006</v>
      </c>
      <c r="T635" s="9">
        <v>93.992000000000004</v>
      </c>
      <c r="U635" s="9">
        <v>95.771000000000001</v>
      </c>
      <c r="V635" s="9">
        <v>97.55</v>
      </c>
    </row>
    <row r="636" spans="1:22" x14ac:dyDescent="0.3">
      <c r="A636" t="s">
        <v>445</v>
      </c>
      <c r="B636" t="s">
        <v>446</v>
      </c>
      <c r="C636" t="s">
        <v>713</v>
      </c>
      <c r="D636" t="s">
        <v>448</v>
      </c>
      <c r="E636">
        <v>14.5</v>
      </c>
      <c r="F636">
        <v>358700</v>
      </c>
      <c r="G636">
        <f t="shared" si="37"/>
        <v>4.6141005018120988E-11</v>
      </c>
      <c r="H636" s="50">
        <f t="shared" si="39"/>
        <v>1094.8416107123326</v>
      </c>
      <c r="I636">
        <f t="shared" si="38"/>
        <v>4.5465383028532859E-7</v>
      </c>
      <c r="J636">
        <v>47.5</v>
      </c>
      <c r="K636">
        <v>52.1</v>
      </c>
      <c r="L636">
        <v>439</v>
      </c>
      <c r="M636">
        <v>23.1</v>
      </c>
      <c r="N636">
        <v>114.41</v>
      </c>
      <c r="O636" s="7">
        <v>8.4356000000000009</v>
      </c>
      <c r="P636" s="8">
        <v>509620</v>
      </c>
      <c r="Q636">
        <v>4</v>
      </c>
      <c r="R636" s="9">
        <v>49.933999999999997</v>
      </c>
      <c r="S636" s="9">
        <v>50.040999999999997</v>
      </c>
      <c r="T636" s="9">
        <v>48.104999999999997</v>
      </c>
      <c r="U636" s="9">
        <v>50.792000000000002</v>
      </c>
      <c r="V636" s="9">
        <v>51.417999999999999</v>
      </c>
    </row>
    <row r="637" spans="1:22" x14ac:dyDescent="0.3">
      <c r="A637" t="s">
        <v>445</v>
      </c>
      <c r="B637" t="s">
        <v>446</v>
      </c>
      <c r="C637" t="s">
        <v>714</v>
      </c>
      <c r="D637" t="s">
        <v>448</v>
      </c>
      <c r="E637">
        <v>9.1300000000000008</v>
      </c>
      <c r="F637">
        <v>113900</v>
      </c>
      <c r="G637">
        <f t="shared" si="37"/>
        <v>9.1495024495171205E-11</v>
      </c>
      <c r="H637" s="50">
        <f t="shared" si="39"/>
        <v>347.65112757216252</v>
      </c>
      <c r="I637">
        <f t="shared" si="38"/>
        <v>2.8627513589690008E-7</v>
      </c>
      <c r="J637">
        <v>14.200000000000001</v>
      </c>
      <c r="K637">
        <v>30.200000000000003</v>
      </c>
      <c r="L637">
        <v>461</v>
      </c>
      <c r="M637">
        <v>45.99</v>
      </c>
      <c r="N637">
        <v>126.62</v>
      </c>
      <c r="O637" s="7">
        <v>15.27</v>
      </c>
      <c r="P637" s="8">
        <v>402350</v>
      </c>
      <c r="Q637">
        <v>4</v>
      </c>
      <c r="R637" s="9">
        <v>35.807000000000002</v>
      </c>
      <c r="S637" s="9">
        <v>34.247999999999998</v>
      </c>
      <c r="T637" s="9">
        <v>28.734999999999999</v>
      </c>
      <c r="U637" s="9">
        <v>32.337000000000003</v>
      </c>
      <c r="V637" s="9">
        <v>35.886000000000003</v>
      </c>
    </row>
    <row r="638" spans="1:22" x14ac:dyDescent="0.3">
      <c r="A638" t="s">
        <v>445</v>
      </c>
      <c r="B638" t="s">
        <v>446</v>
      </c>
      <c r="C638" t="s">
        <v>715</v>
      </c>
      <c r="D638" t="s">
        <v>448</v>
      </c>
      <c r="E638">
        <v>23.900000000000002</v>
      </c>
      <c r="F638">
        <v>307700</v>
      </c>
      <c r="G638">
        <f t="shared" si="37"/>
        <v>8.8658591810204748E-11</v>
      </c>
      <c r="H638" s="50">
        <f t="shared" si="39"/>
        <v>939.17692672479723</v>
      </c>
      <c r="I638">
        <f t="shared" si="38"/>
        <v>7.4939493405650728E-7</v>
      </c>
      <c r="J638">
        <v>13.200000000000001</v>
      </c>
      <c r="K638">
        <v>84.7</v>
      </c>
      <c r="L638">
        <v>488</v>
      </c>
      <c r="M638">
        <v>47.21</v>
      </c>
      <c r="N638">
        <v>123.64</v>
      </c>
      <c r="O638" s="7">
        <v>5.7633000000000001</v>
      </c>
      <c r="P638">
        <v>46433</v>
      </c>
      <c r="Q638">
        <v>2</v>
      </c>
      <c r="R638" s="9">
        <v>13.269</v>
      </c>
      <c r="S638" s="9">
        <v>13.351000000000001</v>
      </c>
      <c r="T638" s="9">
        <v>13.249000000000001</v>
      </c>
      <c r="U638" s="9">
        <v>13.474</v>
      </c>
      <c r="V638" s="9">
        <v>13.699</v>
      </c>
    </row>
    <row r="639" spans="1:22" x14ac:dyDescent="0.3">
      <c r="A639" t="s">
        <v>445</v>
      </c>
      <c r="B639" t="s">
        <v>446</v>
      </c>
      <c r="C639" t="s">
        <v>716</v>
      </c>
      <c r="D639" t="s">
        <v>448</v>
      </c>
      <c r="E639">
        <v>19.3</v>
      </c>
      <c r="F639">
        <v>270900</v>
      </c>
      <c r="G639">
        <f t="shared" si="37"/>
        <v>8.132025433739388E-11</v>
      </c>
      <c r="H639" s="50">
        <f t="shared" si="39"/>
        <v>826.85417435732063</v>
      </c>
      <c r="I639">
        <f t="shared" si="38"/>
        <v>6.0515992582805818E-7</v>
      </c>
      <c r="J639">
        <v>17.7</v>
      </c>
      <c r="K639">
        <v>64.400000000000006</v>
      </c>
      <c r="L639">
        <v>468</v>
      </c>
      <c r="M639">
        <v>45.76</v>
      </c>
      <c r="N639">
        <v>130.57</v>
      </c>
      <c r="O639" s="7">
        <v>7.2695999999999996</v>
      </c>
      <c r="P639">
        <v>5622.9</v>
      </c>
      <c r="Q639">
        <v>1</v>
      </c>
      <c r="R639" s="9">
        <v>14.695</v>
      </c>
      <c r="S639" s="9">
        <v>14.695</v>
      </c>
      <c r="T639" s="9">
        <v>14.695</v>
      </c>
      <c r="U639" s="9">
        <v>14.695</v>
      </c>
      <c r="V639" s="9">
        <v>14.695</v>
      </c>
    </row>
    <row r="640" spans="1:22" x14ac:dyDescent="0.3">
      <c r="A640" t="s">
        <v>445</v>
      </c>
      <c r="B640" t="s">
        <v>446</v>
      </c>
      <c r="C640" t="s">
        <v>717</v>
      </c>
      <c r="D640" t="s">
        <v>448</v>
      </c>
      <c r="E640">
        <v>65.400000000000006</v>
      </c>
      <c r="F640">
        <v>771700</v>
      </c>
      <c r="G640">
        <f t="shared" si="37"/>
        <v>9.6734117143967855E-11</v>
      </c>
      <c r="H640" s="50">
        <f t="shared" si="39"/>
        <v>2355.4203261408061</v>
      </c>
      <c r="I640">
        <f t="shared" si="38"/>
        <v>2.0506455517696892E-6</v>
      </c>
      <c r="J640">
        <v>26.400000000000002</v>
      </c>
      <c r="K640">
        <v>150</v>
      </c>
      <c r="L640">
        <v>300</v>
      </c>
      <c r="M640">
        <v>41.94</v>
      </c>
      <c r="N640">
        <v>126.43</v>
      </c>
      <c r="O640" s="7">
        <v>1.9944999999999999</v>
      </c>
      <c r="P640">
        <v>33844</v>
      </c>
      <c r="Q640">
        <v>2</v>
      </c>
      <c r="R640" s="9">
        <v>20.86</v>
      </c>
      <c r="S640" s="9">
        <v>20.923999999999999</v>
      </c>
      <c r="T640" s="9">
        <v>20.850999999999999</v>
      </c>
      <c r="U640" s="9">
        <v>21.212</v>
      </c>
      <c r="V640" s="9">
        <v>21.571999999999999</v>
      </c>
    </row>
    <row r="641" spans="1:22" x14ac:dyDescent="0.3">
      <c r="A641" t="s">
        <v>445</v>
      </c>
      <c r="B641" t="s">
        <v>446</v>
      </c>
      <c r="C641" t="s">
        <v>718</v>
      </c>
      <c r="D641" t="s">
        <v>448</v>
      </c>
      <c r="E641">
        <v>27.3</v>
      </c>
      <c r="F641">
        <v>226200</v>
      </c>
      <c r="G641">
        <f t="shared" si="37"/>
        <v>1.3775915517241376E-10</v>
      </c>
      <c r="H641" s="50">
        <f t="shared" si="39"/>
        <v>690.41865721530428</v>
      </c>
      <c r="I641">
        <f t="shared" si="38"/>
        <v>8.560034183992737E-7</v>
      </c>
      <c r="J641">
        <v>8.120000000000001</v>
      </c>
      <c r="K641">
        <v>79.400000000000006</v>
      </c>
      <c r="L641">
        <v>378</v>
      </c>
      <c r="M641">
        <v>32.340000000000003</v>
      </c>
      <c r="N641">
        <v>116.28</v>
      </c>
      <c r="O641" s="7">
        <v>4.7667000000000002</v>
      </c>
      <c r="P641">
        <v>41451</v>
      </c>
      <c r="Q641">
        <v>1</v>
      </c>
      <c r="R641" s="9">
        <v>73.382999999999996</v>
      </c>
      <c r="S641" s="9">
        <v>73.382999999999996</v>
      </c>
      <c r="T641" s="9">
        <v>73.382999999999996</v>
      </c>
      <c r="U641" s="9">
        <v>73.382999999999996</v>
      </c>
      <c r="V641" s="9">
        <v>73.382999999999996</v>
      </c>
    </row>
    <row r="642" spans="1:22" x14ac:dyDescent="0.3">
      <c r="A642" t="s">
        <v>445</v>
      </c>
      <c r="B642" t="s">
        <v>446</v>
      </c>
      <c r="C642" t="s">
        <v>719</v>
      </c>
      <c r="D642" t="s">
        <v>448</v>
      </c>
      <c r="E642">
        <v>43.900000000000006</v>
      </c>
      <c r="F642">
        <v>1077000</v>
      </c>
      <c r="G642">
        <f t="shared" ref="G642:G705" si="40">(1.141433*(E642/1000000))/F642</f>
        <v>4.6526377623026927E-11</v>
      </c>
      <c r="H642" s="50">
        <f t="shared" si="39"/>
        <v>3287.271855972072</v>
      </c>
      <c r="I642">
        <f t="shared" ref="I642:I705" si="41">(G642/10)*1000*H642*0.09</f>
        <v>1.3765036654845468E-6</v>
      </c>
      <c r="J642">
        <v>23.700000000000003</v>
      </c>
      <c r="K642">
        <v>221</v>
      </c>
      <c r="L642">
        <v>687</v>
      </c>
      <c r="M642">
        <v>30.88</v>
      </c>
      <c r="N642">
        <v>120.1</v>
      </c>
      <c r="O642" s="7">
        <v>3.1070000000000002</v>
      </c>
      <c r="P642" s="8">
        <v>295260</v>
      </c>
      <c r="Q642">
        <v>3</v>
      </c>
      <c r="R642" s="9">
        <v>91.003</v>
      </c>
      <c r="S642" s="9">
        <v>90.855999999999995</v>
      </c>
      <c r="T642" s="9">
        <v>87.311999999999998</v>
      </c>
      <c r="U642" s="9">
        <v>93.016000000000005</v>
      </c>
      <c r="V642" s="9">
        <v>106.61</v>
      </c>
    </row>
    <row r="643" spans="1:22" x14ac:dyDescent="0.3">
      <c r="A643" t="s">
        <v>445</v>
      </c>
      <c r="B643" t="s">
        <v>446</v>
      </c>
      <c r="C643" t="s">
        <v>720</v>
      </c>
      <c r="D643" t="s">
        <v>448</v>
      </c>
      <c r="E643">
        <v>7.41</v>
      </c>
      <c r="F643">
        <v>132500</v>
      </c>
      <c r="G643">
        <f t="shared" si="40"/>
        <v>6.3834102113207542E-11</v>
      </c>
      <c r="H643" s="50">
        <f t="shared" si="39"/>
        <v>404.4229534970284</v>
      </c>
      <c r="I643">
        <f t="shared" si="41"/>
        <v>2.3234378499408866E-7</v>
      </c>
      <c r="J643">
        <v>25.3</v>
      </c>
      <c r="K643">
        <v>26.400000000000002</v>
      </c>
      <c r="L643">
        <v>423</v>
      </c>
      <c r="M643">
        <v>36.58</v>
      </c>
      <c r="N643">
        <v>111.72</v>
      </c>
      <c r="O643" s="7">
        <v>16.04</v>
      </c>
      <c r="P643" s="8">
        <v>149950</v>
      </c>
      <c r="Q643">
        <v>4</v>
      </c>
      <c r="R643" s="9">
        <v>68.027000000000001</v>
      </c>
      <c r="S643" s="9">
        <v>67.909000000000006</v>
      </c>
      <c r="T643" s="9">
        <v>63.667000000000002</v>
      </c>
      <c r="U643" s="9">
        <v>66.728999999999999</v>
      </c>
      <c r="V643" s="9">
        <v>68.91</v>
      </c>
    </row>
    <row r="644" spans="1:22" x14ac:dyDescent="0.3">
      <c r="A644" t="s">
        <v>445</v>
      </c>
      <c r="B644" t="s">
        <v>446</v>
      </c>
      <c r="C644" t="s">
        <v>721</v>
      </c>
      <c r="D644" t="s">
        <v>448</v>
      </c>
      <c r="E644">
        <v>7.4</v>
      </c>
      <c r="F644">
        <v>134900</v>
      </c>
      <c r="G644">
        <f t="shared" si="40"/>
        <v>6.2613819125277982E-11</v>
      </c>
      <c r="H644" s="50">
        <f t="shared" si="39"/>
        <v>411.74835039055944</v>
      </c>
      <c r="I644">
        <f t="shared" si="41"/>
        <v>2.3203023062837466E-7</v>
      </c>
      <c r="J644">
        <v>31.700000000000003</v>
      </c>
      <c r="K644">
        <v>24</v>
      </c>
      <c r="L644">
        <v>442</v>
      </c>
      <c r="M644">
        <v>50.42</v>
      </c>
      <c r="N644">
        <v>124.12</v>
      </c>
      <c r="O644" s="7">
        <v>18.420999999999999</v>
      </c>
      <c r="P644">
        <v>982.6</v>
      </c>
      <c r="Q644">
        <v>3</v>
      </c>
      <c r="R644" s="9">
        <v>7.8334999999999999</v>
      </c>
      <c r="S644" s="9">
        <v>7.8289999999999997</v>
      </c>
      <c r="T644" s="9">
        <v>7.7294</v>
      </c>
      <c r="U644" s="9">
        <v>7.8342000000000001</v>
      </c>
      <c r="V644" s="9">
        <v>7.8864999999999998</v>
      </c>
    </row>
    <row r="645" spans="1:22" x14ac:dyDescent="0.3">
      <c r="A645" t="s">
        <v>445</v>
      </c>
      <c r="B645" t="s">
        <v>446</v>
      </c>
      <c r="C645" t="s">
        <v>722</v>
      </c>
      <c r="D645" t="s">
        <v>448</v>
      </c>
      <c r="E645">
        <v>28.3</v>
      </c>
      <c r="F645">
        <v>874000</v>
      </c>
      <c r="G645">
        <f t="shared" si="40"/>
        <v>3.6959443821510298E-11</v>
      </c>
      <c r="H645" s="50">
        <f t="shared" si="39"/>
        <v>2667.6653687275684</v>
      </c>
      <c r="I645">
        <f t="shared" si="41"/>
        <v>8.8735885497067593E-7</v>
      </c>
      <c r="J645">
        <v>85.100000000000009</v>
      </c>
      <c r="K645">
        <v>94.800000000000011</v>
      </c>
      <c r="L645">
        <v>443</v>
      </c>
      <c r="M645">
        <v>46.81</v>
      </c>
      <c r="N645">
        <v>130.38</v>
      </c>
      <c r="O645" s="7">
        <v>4.6779000000000002</v>
      </c>
      <c r="P645" s="8">
        <v>298130</v>
      </c>
      <c r="Q645">
        <v>6</v>
      </c>
      <c r="R645" s="9">
        <v>22.486999999999998</v>
      </c>
      <c r="S645" s="9">
        <v>21.427</v>
      </c>
      <c r="T645" s="9">
        <v>17.013000000000002</v>
      </c>
      <c r="U645" s="9">
        <v>20.68</v>
      </c>
      <c r="V645" s="9">
        <v>24.106999999999999</v>
      </c>
    </row>
    <row r="646" spans="1:22" x14ac:dyDescent="0.3">
      <c r="A646" t="s">
        <v>445</v>
      </c>
      <c r="B646" t="s">
        <v>446</v>
      </c>
      <c r="C646" t="s">
        <v>723</v>
      </c>
      <c r="D646" t="s">
        <v>448</v>
      </c>
      <c r="E646">
        <v>30</v>
      </c>
      <c r="F646">
        <v>328000</v>
      </c>
      <c r="G646">
        <f t="shared" si="40"/>
        <v>1.0439935975609755E-10</v>
      </c>
      <c r="H646" s="50">
        <f t="shared" si="39"/>
        <v>1001.1375754492476</v>
      </c>
      <c r="I646">
        <f t="shared" si="41"/>
        <v>9.4066309714205941E-7</v>
      </c>
      <c r="J646">
        <v>13.200000000000001</v>
      </c>
      <c r="K646">
        <v>90.2</v>
      </c>
      <c r="L646">
        <v>373</v>
      </c>
      <c r="M646">
        <v>27.12</v>
      </c>
      <c r="N646">
        <v>114.98</v>
      </c>
      <c r="O646" s="7">
        <v>4.1367000000000003</v>
      </c>
      <c r="P646" s="8">
        <v>257090</v>
      </c>
      <c r="Q646">
        <v>3</v>
      </c>
      <c r="R646" s="9">
        <v>63.311999999999998</v>
      </c>
      <c r="S646" s="9">
        <v>63.023000000000003</v>
      </c>
      <c r="T646" s="9">
        <v>60.372</v>
      </c>
      <c r="U646" s="9">
        <v>61.692</v>
      </c>
      <c r="V646" s="9">
        <v>63.316000000000003</v>
      </c>
    </row>
    <row r="647" spans="1:22" x14ac:dyDescent="0.3">
      <c r="A647" t="s">
        <v>445</v>
      </c>
      <c r="B647" t="s">
        <v>446</v>
      </c>
      <c r="C647" t="s">
        <v>724</v>
      </c>
      <c r="D647" t="s">
        <v>448</v>
      </c>
      <c r="E647">
        <v>21.5</v>
      </c>
      <c r="F647">
        <v>166700</v>
      </c>
      <c r="G647">
        <f t="shared" si="40"/>
        <v>1.4721541391721655E-10</v>
      </c>
      <c r="H647" s="50">
        <f t="shared" si="39"/>
        <v>508.80985922984627</v>
      </c>
      <c r="I647">
        <f t="shared" si="41"/>
        <v>6.7414188628514246E-7</v>
      </c>
      <c r="J647">
        <v>7.23</v>
      </c>
      <c r="K647">
        <v>62</v>
      </c>
      <c r="L647">
        <v>392</v>
      </c>
      <c r="M647">
        <v>29.48</v>
      </c>
      <c r="N647">
        <v>119.29</v>
      </c>
      <c r="O647" s="7">
        <v>6.3182</v>
      </c>
      <c r="P647">
        <v>64930</v>
      </c>
      <c r="Q647">
        <v>3</v>
      </c>
      <c r="R647" s="9">
        <v>40.265000000000001</v>
      </c>
      <c r="S647" s="9">
        <v>39.957000000000001</v>
      </c>
      <c r="T647" s="9">
        <v>36.942999999999998</v>
      </c>
      <c r="U647" s="9">
        <v>38.226999999999997</v>
      </c>
      <c r="V647" s="9">
        <v>40.372999999999998</v>
      </c>
    </row>
    <row r="648" spans="1:22" x14ac:dyDescent="0.3">
      <c r="A648" t="s">
        <v>445</v>
      </c>
      <c r="B648" t="s">
        <v>446</v>
      </c>
      <c r="C648" t="s">
        <v>725</v>
      </c>
      <c r="D648" t="s">
        <v>448</v>
      </c>
      <c r="E648">
        <v>23.8</v>
      </c>
      <c r="F648">
        <v>384000</v>
      </c>
      <c r="G648">
        <f t="shared" si="40"/>
        <v>7.0745066145833321E-11</v>
      </c>
      <c r="H648" s="50">
        <f t="shared" si="39"/>
        <v>1172.0635029649727</v>
      </c>
      <c r="I648">
        <f t="shared" si="41"/>
        <v>7.4625939039936695E-7</v>
      </c>
      <c r="J648">
        <v>22.6</v>
      </c>
      <c r="K648">
        <v>80.7</v>
      </c>
      <c r="L648">
        <v>444</v>
      </c>
      <c r="M648">
        <v>32.44</v>
      </c>
      <c r="N648">
        <v>119.58</v>
      </c>
      <c r="O648" s="7">
        <v>5.4996999999999998</v>
      </c>
      <c r="P648" s="8">
        <v>202900</v>
      </c>
      <c r="Q648">
        <v>3</v>
      </c>
      <c r="R648" s="9">
        <v>98.971999999999994</v>
      </c>
      <c r="S648" s="9">
        <v>98.730999999999995</v>
      </c>
      <c r="T648" s="9">
        <v>90.721000000000004</v>
      </c>
      <c r="U648" s="9">
        <v>97.337999999999994</v>
      </c>
      <c r="V648" s="9">
        <v>99.070999999999998</v>
      </c>
    </row>
    <row r="649" spans="1:22" x14ac:dyDescent="0.3">
      <c r="A649" t="s">
        <v>445</v>
      </c>
      <c r="B649" t="s">
        <v>446</v>
      </c>
      <c r="C649" t="s">
        <v>726</v>
      </c>
      <c r="D649" t="s">
        <v>448</v>
      </c>
      <c r="E649">
        <v>58.900000000000006</v>
      </c>
      <c r="F649">
        <v>479900</v>
      </c>
      <c r="G649">
        <f t="shared" si="40"/>
        <v>1.4009252698478851E-10</v>
      </c>
      <c r="H649" s="50">
        <f t="shared" si="39"/>
        <v>1464.7741538356522</v>
      </c>
      <c r="I649">
        <f t="shared" si="41"/>
        <v>1.8468352140555767E-6</v>
      </c>
      <c r="J649">
        <v>7.82</v>
      </c>
      <c r="K649">
        <v>172</v>
      </c>
      <c r="L649">
        <v>326</v>
      </c>
      <c r="M649">
        <v>29.28</v>
      </c>
      <c r="N649">
        <v>106.26</v>
      </c>
      <c r="O649" s="7">
        <v>1.8988</v>
      </c>
      <c r="P649">
        <v>41961</v>
      </c>
      <c r="Q649">
        <v>1</v>
      </c>
      <c r="R649" s="9">
        <v>65.331000000000003</v>
      </c>
      <c r="S649" s="9">
        <v>65.331000000000003</v>
      </c>
      <c r="T649" s="9">
        <v>65.331000000000003</v>
      </c>
      <c r="U649" s="9">
        <v>65.331000000000003</v>
      </c>
      <c r="V649" s="9">
        <v>65.331000000000003</v>
      </c>
    </row>
    <row r="650" spans="1:22" x14ac:dyDescent="0.3">
      <c r="A650" t="s">
        <v>445</v>
      </c>
      <c r="B650" t="s">
        <v>446</v>
      </c>
      <c r="C650" t="s">
        <v>727</v>
      </c>
      <c r="D650" t="s">
        <v>448</v>
      </c>
      <c r="E650">
        <v>16.3</v>
      </c>
      <c r="F650">
        <v>193900</v>
      </c>
      <c r="G650">
        <f t="shared" si="40"/>
        <v>9.5953367199587412E-11</v>
      </c>
      <c r="H650" s="50">
        <f t="shared" si="39"/>
        <v>591.83102402319855</v>
      </c>
      <c r="I650">
        <f t="shared" si="41"/>
        <v>5.1109361611385223E-7</v>
      </c>
      <c r="J650">
        <v>17</v>
      </c>
      <c r="K650">
        <v>47</v>
      </c>
      <c r="L650">
        <v>394</v>
      </c>
      <c r="M650">
        <v>28.73</v>
      </c>
      <c r="N650">
        <v>118.62</v>
      </c>
      <c r="O650" s="7">
        <v>8.3806999999999992</v>
      </c>
      <c r="P650">
        <v>92374</v>
      </c>
      <c r="Q650">
        <v>4</v>
      </c>
      <c r="R650" s="9">
        <v>44.444000000000003</v>
      </c>
      <c r="S650" s="9">
        <v>44.851999999999997</v>
      </c>
      <c r="T650" s="9">
        <v>44.366</v>
      </c>
      <c r="U650" s="9">
        <v>46.395000000000003</v>
      </c>
      <c r="V650" s="9">
        <v>50.031999999999996</v>
      </c>
    </row>
    <row r="651" spans="1:22" x14ac:dyDescent="0.3">
      <c r="A651" t="s">
        <v>445</v>
      </c>
      <c r="B651" t="s">
        <v>446</v>
      </c>
      <c r="C651" t="s">
        <v>728</v>
      </c>
      <c r="D651" t="s">
        <v>448</v>
      </c>
      <c r="E651">
        <v>16.400000000000002</v>
      </c>
      <c r="F651">
        <v>258200</v>
      </c>
      <c r="G651">
        <f t="shared" si="40"/>
        <v>7.2500004647560033E-11</v>
      </c>
      <c r="H651" s="50">
        <f t="shared" si="39"/>
        <v>788.09061579571869</v>
      </c>
      <c r="I651">
        <f t="shared" si="41"/>
        <v>5.1422915977099246E-7</v>
      </c>
      <c r="J651">
        <v>20</v>
      </c>
      <c r="K651">
        <v>57.800000000000004</v>
      </c>
      <c r="L651">
        <v>458</v>
      </c>
      <c r="M651">
        <v>32.520000000000003</v>
      </c>
      <c r="N651">
        <v>120.15</v>
      </c>
      <c r="O651" s="7">
        <v>7.9302000000000001</v>
      </c>
      <c r="P651" s="8">
        <v>216390</v>
      </c>
      <c r="Q651">
        <v>3</v>
      </c>
      <c r="R651" s="9">
        <v>89.460999999999999</v>
      </c>
      <c r="S651" s="9">
        <v>89.227999999999994</v>
      </c>
      <c r="T651" s="9">
        <v>85.944999999999993</v>
      </c>
      <c r="U651" s="9">
        <v>89.061000000000007</v>
      </c>
      <c r="V651" s="9">
        <v>89.486999999999995</v>
      </c>
    </row>
    <row r="652" spans="1:22" x14ac:dyDescent="0.3">
      <c r="A652" t="s">
        <v>445</v>
      </c>
      <c r="B652" t="s">
        <v>446</v>
      </c>
      <c r="C652" t="s">
        <v>729</v>
      </c>
      <c r="D652" t="s">
        <v>448</v>
      </c>
      <c r="E652">
        <v>7.12</v>
      </c>
      <c r="F652">
        <v>110400</v>
      </c>
      <c r="G652">
        <f t="shared" si="40"/>
        <v>7.3614157246376799E-11</v>
      </c>
      <c r="H652" s="50">
        <f t="shared" si="39"/>
        <v>336.96825710242967</v>
      </c>
      <c r="I652">
        <f t="shared" si="41"/>
        <v>2.2325070838838204E-7</v>
      </c>
      <c r="J652">
        <v>19.600000000000001</v>
      </c>
      <c r="K652">
        <v>24.900000000000002</v>
      </c>
      <c r="L652">
        <v>462</v>
      </c>
      <c r="M652">
        <v>31.91</v>
      </c>
      <c r="N652">
        <v>120.27</v>
      </c>
      <c r="O652" s="7">
        <v>18.556999999999999</v>
      </c>
      <c r="P652" s="8">
        <v>494720</v>
      </c>
      <c r="Q652">
        <v>4</v>
      </c>
      <c r="R652" s="9">
        <v>92.662000000000006</v>
      </c>
      <c r="S652" s="9">
        <v>91.590999999999994</v>
      </c>
      <c r="T652" s="9">
        <v>91.742000000000004</v>
      </c>
      <c r="U652" s="9">
        <v>92.634</v>
      </c>
      <c r="V652" s="9">
        <v>93.227999999999994</v>
      </c>
    </row>
    <row r="653" spans="1:22" x14ac:dyDescent="0.3">
      <c r="A653" t="s">
        <v>445</v>
      </c>
      <c r="B653" t="s">
        <v>446</v>
      </c>
      <c r="C653" t="s">
        <v>730</v>
      </c>
      <c r="D653" t="s">
        <v>448</v>
      </c>
      <c r="E653">
        <v>8.7799999999999994</v>
      </c>
      <c r="F653">
        <v>132200</v>
      </c>
      <c r="G653">
        <f t="shared" si="40"/>
        <v>7.5807728744326766E-11</v>
      </c>
      <c r="H653" s="50">
        <f t="shared" si="39"/>
        <v>403.50727888533697</v>
      </c>
      <c r="I653">
        <f t="shared" si="41"/>
        <v>2.7530073309690935E-7</v>
      </c>
      <c r="J653">
        <v>28.1</v>
      </c>
      <c r="K653">
        <v>24.900000000000002</v>
      </c>
      <c r="L653">
        <v>310</v>
      </c>
      <c r="M653">
        <v>31.79</v>
      </c>
      <c r="N653">
        <v>104.76</v>
      </c>
      <c r="O653" s="7">
        <v>12.416</v>
      </c>
      <c r="P653">
        <v>70464</v>
      </c>
      <c r="Q653">
        <v>2</v>
      </c>
      <c r="R653" s="9">
        <v>61.563000000000002</v>
      </c>
      <c r="S653" s="9">
        <v>60.17</v>
      </c>
      <c r="T653" s="9">
        <v>53.334000000000003</v>
      </c>
      <c r="U653" s="9">
        <v>57.777000000000001</v>
      </c>
      <c r="V653" s="9">
        <v>62.219000000000001</v>
      </c>
    </row>
    <row r="654" spans="1:22" x14ac:dyDescent="0.3">
      <c r="A654" t="s">
        <v>445</v>
      </c>
      <c r="B654" t="s">
        <v>446</v>
      </c>
      <c r="C654" t="s">
        <v>731</v>
      </c>
      <c r="D654" t="s">
        <v>448</v>
      </c>
      <c r="E654">
        <v>30.900000000000002</v>
      </c>
      <c r="F654">
        <v>501900</v>
      </c>
      <c r="G654">
        <f t="shared" si="40"/>
        <v>7.0273520023909135E-11</v>
      </c>
      <c r="H654" s="50">
        <f t="shared" si="39"/>
        <v>1531.9236253596871</v>
      </c>
      <c r="I654">
        <f t="shared" si="41"/>
        <v>9.6888299005632099E-7</v>
      </c>
      <c r="J654">
        <v>21.700000000000003</v>
      </c>
      <c r="K654">
        <v>108</v>
      </c>
      <c r="L654">
        <v>447</v>
      </c>
      <c r="M654">
        <v>33.479999999999997</v>
      </c>
      <c r="N654">
        <v>119.8</v>
      </c>
      <c r="O654" s="7">
        <v>4.1444999999999999</v>
      </c>
      <c r="P654" s="8">
        <v>225810</v>
      </c>
      <c r="Q654">
        <v>3</v>
      </c>
      <c r="R654" s="9">
        <v>85.587999999999994</v>
      </c>
      <c r="S654" s="9">
        <v>85.588999999999999</v>
      </c>
      <c r="T654" s="9">
        <v>84.277000000000001</v>
      </c>
      <c r="U654" s="9">
        <v>86.713999999999999</v>
      </c>
      <c r="V654" s="9">
        <v>91.486999999999995</v>
      </c>
    </row>
    <row r="655" spans="1:22" x14ac:dyDescent="0.3">
      <c r="A655" t="s">
        <v>445</v>
      </c>
      <c r="B655" t="s">
        <v>446</v>
      </c>
      <c r="C655" t="s">
        <v>732</v>
      </c>
      <c r="D655" t="s">
        <v>448</v>
      </c>
      <c r="E655">
        <v>35.4</v>
      </c>
      <c r="F655">
        <v>155100</v>
      </c>
      <c r="G655">
        <f t="shared" si="40"/>
        <v>2.6052049129593808E-10</v>
      </c>
      <c r="H655" s="50">
        <f t="shared" si="39"/>
        <v>473.40377424444603</v>
      </c>
      <c r="I655">
        <f t="shared" si="41"/>
        <v>1.1099824546276299E-6</v>
      </c>
      <c r="J655">
        <v>9.2200000000000006</v>
      </c>
      <c r="K655">
        <v>51.1</v>
      </c>
      <c r="L655">
        <v>187</v>
      </c>
      <c r="M655">
        <v>27.05</v>
      </c>
      <c r="N655">
        <v>118.32</v>
      </c>
      <c r="O655" s="7">
        <v>3.6549</v>
      </c>
      <c r="P655">
        <v>25299</v>
      </c>
      <c r="Q655">
        <v>2</v>
      </c>
      <c r="R655" s="9">
        <v>33.625</v>
      </c>
      <c r="S655" s="9">
        <v>33.622999999999998</v>
      </c>
      <c r="T655" s="9">
        <v>33.393999999999998</v>
      </c>
      <c r="U655" s="9">
        <v>33.51</v>
      </c>
      <c r="V655" s="9">
        <v>33.625</v>
      </c>
    </row>
    <row r="656" spans="1:22" x14ac:dyDescent="0.3">
      <c r="A656" t="s">
        <v>445</v>
      </c>
      <c r="B656" t="s">
        <v>446</v>
      </c>
      <c r="C656" t="s">
        <v>733</v>
      </c>
      <c r="D656" t="s">
        <v>448</v>
      </c>
      <c r="E656">
        <v>10.100000000000001</v>
      </c>
      <c r="F656">
        <v>125900</v>
      </c>
      <c r="G656">
        <f t="shared" si="40"/>
        <v>9.1568493248610015E-11</v>
      </c>
      <c r="H656" s="50">
        <f t="shared" si="39"/>
        <v>384.27811203981793</v>
      </c>
      <c r="I656">
        <f t="shared" si="41"/>
        <v>3.1668990937116004E-7</v>
      </c>
      <c r="J656">
        <v>14.4</v>
      </c>
      <c r="K656">
        <v>33.200000000000003</v>
      </c>
      <c r="L656">
        <v>445</v>
      </c>
      <c r="M656">
        <v>41.39</v>
      </c>
      <c r="N656">
        <v>122.43</v>
      </c>
      <c r="O656" s="7">
        <v>13.411</v>
      </c>
      <c r="P656">
        <v>64918</v>
      </c>
      <c r="Q656">
        <v>3</v>
      </c>
      <c r="R656" s="9">
        <v>38.338000000000001</v>
      </c>
      <c r="S656" s="9">
        <v>38.131</v>
      </c>
      <c r="T656" s="9">
        <v>35.149000000000001</v>
      </c>
      <c r="U656" s="9">
        <v>37.448</v>
      </c>
      <c r="V656" s="9">
        <v>38.363999999999997</v>
      </c>
    </row>
    <row r="657" spans="1:22" x14ac:dyDescent="0.3">
      <c r="A657" t="s">
        <v>445</v>
      </c>
      <c r="B657" t="s">
        <v>446</v>
      </c>
      <c r="C657" t="s">
        <v>734</v>
      </c>
      <c r="D657" t="s">
        <v>448</v>
      </c>
      <c r="E657">
        <v>7.13</v>
      </c>
      <c r="F657">
        <v>133200</v>
      </c>
      <c r="G657">
        <f t="shared" si="40"/>
        <v>6.1099228903903897E-11</v>
      </c>
      <c r="H657" s="50">
        <f t="shared" si="39"/>
        <v>406.55952759097494</v>
      </c>
      <c r="I657">
        <f t="shared" si="41"/>
        <v>2.2356426275409607E-7</v>
      </c>
      <c r="J657">
        <v>21.900000000000002</v>
      </c>
      <c r="K657">
        <v>28.400000000000002</v>
      </c>
      <c r="L657">
        <v>419</v>
      </c>
      <c r="M657">
        <v>23.63</v>
      </c>
      <c r="N657">
        <v>102.84</v>
      </c>
      <c r="O657" s="7">
        <v>14.723000000000001</v>
      </c>
      <c r="P657">
        <v>48068</v>
      </c>
      <c r="Q657">
        <v>3</v>
      </c>
      <c r="R657" s="9">
        <v>23.763000000000002</v>
      </c>
      <c r="S657" s="9">
        <v>23.588000000000001</v>
      </c>
      <c r="T657" s="9">
        <v>20.32</v>
      </c>
      <c r="U657" s="9">
        <v>22.771000000000001</v>
      </c>
      <c r="V657" s="9">
        <v>23.773</v>
      </c>
    </row>
    <row r="658" spans="1:22" x14ac:dyDescent="0.3">
      <c r="A658" t="s">
        <v>445</v>
      </c>
      <c r="B658" t="s">
        <v>446</v>
      </c>
      <c r="C658" t="s">
        <v>735</v>
      </c>
      <c r="D658" t="s">
        <v>448</v>
      </c>
      <c r="E658">
        <v>39.200000000000003</v>
      </c>
      <c r="F658">
        <v>156400</v>
      </c>
      <c r="G658">
        <f t="shared" si="40"/>
        <v>2.8608806649616366E-10</v>
      </c>
      <c r="H658" s="50">
        <f t="shared" si="39"/>
        <v>477.37169756177536</v>
      </c>
      <c r="I658">
        <f t="shared" si="41"/>
        <v>1.2291331135989573E-6</v>
      </c>
      <c r="J658">
        <v>7.48</v>
      </c>
      <c r="K658">
        <v>57.2</v>
      </c>
      <c r="L658">
        <v>195</v>
      </c>
      <c r="M658">
        <v>27.34</v>
      </c>
      <c r="N658">
        <v>118.12</v>
      </c>
      <c r="O658" s="7">
        <v>3.4022999999999999</v>
      </c>
      <c r="P658">
        <v>10807</v>
      </c>
      <c r="Q658">
        <v>1</v>
      </c>
      <c r="R658" s="9">
        <v>35.793999999999997</v>
      </c>
      <c r="S658" s="9">
        <v>35.793999999999997</v>
      </c>
      <c r="T658" s="9">
        <v>35.793999999999997</v>
      </c>
      <c r="U658" s="9">
        <v>35.793999999999997</v>
      </c>
      <c r="V658" s="9">
        <v>35.793999999999997</v>
      </c>
    </row>
    <row r="659" spans="1:22" x14ac:dyDescent="0.3">
      <c r="A659" t="s">
        <v>445</v>
      </c>
      <c r="B659" t="s">
        <v>446</v>
      </c>
      <c r="C659" t="s">
        <v>736</v>
      </c>
      <c r="D659" t="s">
        <v>448</v>
      </c>
      <c r="E659">
        <v>28.1</v>
      </c>
      <c r="F659">
        <v>271000</v>
      </c>
      <c r="G659">
        <f t="shared" si="40"/>
        <v>1.1835522988929888E-10</v>
      </c>
      <c r="H659" s="50">
        <f t="shared" si="39"/>
        <v>827.15939922788448</v>
      </c>
      <c r="I659">
        <f t="shared" si="41"/>
        <v>8.8108776765639559E-7</v>
      </c>
      <c r="J659">
        <v>9.2900000000000009</v>
      </c>
      <c r="K659">
        <v>88.9</v>
      </c>
      <c r="L659">
        <v>338</v>
      </c>
      <c r="M659">
        <v>30.4</v>
      </c>
      <c r="N659">
        <v>104.55</v>
      </c>
      <c r="O659" s="7">
        <v>3.8039999999999998</v>
      </c>
      <c r="P659" s="8">
        <v>138050</v>
      </c>
      <c r="Q659">
        <v>2</v>
      </c>
      <c r="R659" s="9">
        <v>79.275999999999996</v>
      </c>
      <c r="S659" s="9">
        <v>79.308000000000007</v>
      </c>
      <c r="T659" s="9">
        <v>78.997</v>
      </c>
      <c r="U659" s="9">
        <v>79.340999999999994</v>
      </c>
      <c r="V659" s="9">
        <v>79.685000000000002</v>
      </c>
    </row>
    <row r="660" spans="1:22" x14ac:dyDescent="0.3">
      <c r="A660" t="s">
        <v>445</v>
      </c>
      <c r="B660" t="s">
        <v>446</v>
      </c>
      <c r="C660" t="s">
        <v>737</v>
      </c>
      <c r="D660" t="s">
        <v>448</v>
      </c>
      <c r="E660">
        <v>71</v>
      </c>
      <c r="F660">
        <v>456500</v>
      </c>
      <c r="G660">
        <f t="shared" si="40"/>
        <v>1.775284622124863E-10</v>
      </c>
      <c r="H660" s="50">
        <f t="shared" si="39"/>
        <v>1393.3515341237242</v>
      </c>
      <c r="I660">
        <f t="shared" si="41"/>
        <v>2.2262359965695404E-6</v>
      </c>
      <c r="J660">
        <v>9.36</v>
      </c>
      <c r="K660">
        <v>149</v>
      </c>
      <c r="L660">
        <v>285</v>
      </c>
      <c r="M660">
        <v>43.72</v>
      </c>
      <c r="N660">
        <v>127.34</v>
      </c>
      <c r="O660" s="7">
        <v>1.9075</v>
      </c>
      <c r="P660">
        <v>6423.8</v>
      </c>
      <c r="Q660">
        <v>1</v>
      </c>
      <c r="R660" s="9">
        <v>20.899000000000001</v>
      </c>
      <c r="S660" s="9">
        <v>20.899000000000001</v>
      </c>
      <c r="T660" s="9">
        <v>20.899000000000001</v>
      </c>
      <c r="U660" s="9">
        <v>20.899000000000001</v>
      </c>
      <c r="V660" s="9">
        <v>20.899000000000001</v>
      </c>
    </row>
    <row r="661" spans="1:22" x14ac:dyDescent="0.3">
      <c r="A661" t="s">
        <v>445</v>
      </c>
      <c r="B661" t="s">
        <v>446</v>
      </c>
      <c r="C661" t="s">
        <v>738</v>
      </c>
      <c r="D661" t="s">
        <v>448</v>
      </c>
      <c r="E661">
        <v>22</v>
      </c>
      <c r="F661">
        <v>445100</v>
      </c>
      <c r="G661">
        <f t="shared" si="40"/>
        <v>5.6417717366883835E-11</v>
      </c>
      <c r="H661" s="50">
        <f t="shared" si="39"/>
        <v>1358.5558988794517</v>
      </c>
      <c r="I661">
        <f t="shared" si="41"/>
        <v>6.8981960457084347E-7</v>
      </c>
      <c r="J661">
        <v>20.900000000000002</v>
      </c>
      <c r="K661">
        <v>97.5</v>
      </c>
      <c r="L661">
        <v>601</v>
      </c>
      <c r="M661">
        <v>28.67</v>
      </c>
      <c r="N661">
        <v>121.43</v>
      </c>
      <c r="O661" s="7">
        <v>6.1611000000000002</v>
      </c>
      <c r="P661" s="8">
        <v>216920</v>
      </c>
      <c r="Q661">
        <v>2</v>
      </c>
      <c r="R661" s="9">
        <v>46.216000000000001</v>
      </c>
      <c r="S661" s="9">
        <v>46.207999999999998</v>
      </c>
      <c r="T661" s="9">
        <v>45.945999999999998</v>
      </c>
      <c r="U661" s="9">
        <v>46.081000000000003</v>
      </c>
      <c r="V661" s="9">
        <v>46.216000000000001</v>
      </c>
    </row>
    <row r="662" spans="1:22" x14ac:dyDescent="0.3">
      <c r="A662" t="s">
        <v>445</v>
      </c>
      <c r="B662" t="s">
        <v>446</v>
      </c>
      <c r="C662" t="s">
        <v>739</v>
      </c>
      <c r="D662" t="s">
        <v>448</v>
      </c>
      <c r="E662">
        <v>14.100000000000001</v>
      </c>
      <c r="F662">
        <v>252200</v>
      </c>
      <c r="G662">
        <f t="shared" si="40"/>
        <v>6.3815247026169715E-11</v>
      </c>
      <c r="H662" s="50">
        <f t="shared" si="39"/>
        <v>769.77712356189102</v>
      </c>
      <c r="I662">
        <f t="shared" si="41"/>
        <v>4.4211165565676796E-7</v>
      </c>
      <c r="J662">
        <v>15</v>
      </c>
      <c r="K662">
        <v>65.100000000000009</v>
      </c>
      <c r="L662">
        <v>601</v>
      </c>
      <c r="M662">
        <v>35.880000000000003</v>
      </c>
      <c r="N662">
        <v>120</v>
      </c>
      <c r="O662" s="7">
        <v>9.2329000000000008</v>
      </c>
      <c r="P662">
        <v>82777</v>
      </c>
      <c r="Q662">
        <v>3</v>
      </c>
      <c r="R662" s="9">
        <v>60.539000000000001</v>
      </c>
      <c r="S662" s="9">
        <v>39.198999999999998</v>
      </c>
      <c r="T662" s="9">
        <v>59.579000000000001</v>
      </c>
      <c r="U662" s="9">
        <v>60.063000000000002</v>
      </c>
      <c r="V662" s="9">
        <v>60.548000000000002</v>
      </c>
    </row>
    <row r="663" spans="1:22" x14ac:dyDescent="0.3">
      <c r="A663" t="s">
        <v>445</v>
      </c>
      <c r="B663" t="s">
        <v>446</v>
      </c>
      <c r="C663" t="s">
        <v>740</v>
      </c>
      <c r="D663" t="s">
        <v>448</v>
      </c>
      <c r="E663">
        <v>5.99</v>
      </c>
      <c r="F663">
        <v>169300</v>
      </c>
      <c r="G663">
        <f t="shared" si="40"/>
        <v>4.03850187241583E-11</v>
      </c>
      <c r="H663" s="50">
        <f t="shared" si="39"/>
        <v>516.74570586450488</v>
      </c>
      <c r="I663">
        <f t="shared" si="41"/>
        <v>1.8781906506269782E-7</v>
      </c>
      <c r="J663">
        <v>62.6</v>
      </c>
      <c r="K663">
        <v>21.400000000000002</v>
      </c>
      <c r="L663">
        <v>437</v>
      </c>
      <c r="M663">
        <v>36.299999999999997</v>
      </c>
      <c r="N663">
        <v>120.02</v>
      </c>
      <c r="O663" s="7">
        <v>20.417000000000002</v>
      </c>
      <c r="P663" s="8">
        <v>559230</v>
      </c>
      <c r="Q663">
        <v>6</v>
      </c>
      <c r="R663" s="9">
        <v>71.396000000000001</v>
      </c>
      <c r="S663" s="9">
        <v>70.843000000000004</v>
      </c>
      <c r="T663" s="9">
        <v>66.424000000000007</v>
      </c>
      <c r="U663" s="9">
        <v>71.084999999999994</v>
      </c>
      <c r="V663" s="9">
        <v>73.513000000000005</v>
      </c>
    </row>
    <row r="664" spans="1:22" x14ac:dyDescent="0.3">
      <c r="A664" t="s">
        <v>445</v>
      </c>
      <c r="B664" t="s">
        <v>446</v>
      </c>
      <c r="C664" t="s">
        <v>741</v>
      </c>
      <c r="D664" t="s">
        <v>448</v>
      </c>
      <c r="E664">
        <v>29.3</v>
      </c>
      <c r="F664">
        <v>717100</v>
      </c>
      <c r="G664">
        <f t="shared" si="40"/>
        <v>4.6637828615255893E-11</v>
      </c>
      <c r="H664" s="50">
        <f t="shared" si="39"/>
        <v>2188.7675468129742</v>
      </c>
      <c r="I664">
        <f t="shared" si="41"/>
        <v>9.1871429154207806E-7</v>
      </c>
      <c r="J664">
        <v>48.800000000000004</v>
      </c>
      <c r="K664">
        <v>103</v>
      </c>
      <c r="L664">
        <v>390</v>
      </c>
      <c r="M664">
        <v>35.25</v>
      </c>
      <c r="N664">
        <v>113.23</v>
      </c>
      <c r="O664" s="7">
        <v>3.7959000000000001</v>
      </c>
      <c r="P664" s="8">
        <v>383450</v>
      </c>
      <c r="Q664">
        <v>5</v>
      </c>
      <c r="R664" s="9">
        <v>89.358000000000004</v>
      </c>
      <c r="S664" s="9">
        <v>89.385000000000005</v>
      </c>
      <c r="T664" s="9">
        <v>88.463999999999999</v>
      </c>
      <c r="U664" s="9">
        <v>89.358999999999995</v>
      </c>
      <c r="V664" s="9">
        <v>92.081999999999994</v>
      </c>
    </row>
    <row r="665" spans="1:22" x14ac:dyDescent="0.3">
      <c r="A665" t="s">
        <v>445</v>
      </c>
      <c r="B665" t="s">
        <v>446</v>
      </c>
      <c r="C665" t="s">
        <v>742</v>
      </c>
      <c r="D665" t="s">
        <v>448</v>
      </c>
      <c r="E665">
        <v>8.17</v>
      </c>
      <c r="F665">
        <v>137100</v>
      </c>
      <c r="G665">
        <f t="shared" si="40"/>
        <v>6.8019749161196207E-11</v>
      </c>
      <c r="H665" s="50">
        <f t="shared" si="39"/>
        <v>418.46329754296295</v>
      </c>
      <c r="I665">
        <f t="shared" si="41"/>
        <v>2.5617391678835417E-7</v>
      </c>
      <c r="J665">
        <v>14.700000000000001</v>
      </c>
      <c r="K665">
        <v>35.700000000000003</v>
      </c>
      <c r="L665">
        <v>598</v>
      </c>
      <c r="M665">
        <v>30.86</v>
      </c>
      <c r="N665">
        <v>120.92</v>
      </c>
      <c r="O665" s="7">
        <v>16.727</v>
      </c>
      <c r="P665" s="8">
        <v>194370</v>
      </c>
      <c r="Q665">
        <v>2</v>
      </c>
      <c r="R665" s="9">
        <v>95.495999999999995</v>
      </c>
      <c r="S665" s="9">
        <v>95.77</v>
      </c>
      <c r="T665" s="9">
        <v>95.475999999999999</v>
      </c>
      <c r="U665" s="9">
        <v>97.759</v>
      </c>
      <c r="V665" s="9">
        <v>100.04</v>
      </c>
    </row>
    <row r="666" spans="1:22" x14ac:dyDescent="0.3">
      <c r="A666" t="s">
        <v>445</v>
      </c>
      <c r="B666" t="s">
        <v>446</v>
      </c>
      <c r="C666" t="s">
        <v>743</v>
      </c>
      <c r="D666" t="s">
        <v>448</v>
      </c>
      <c r="E666">
        <v>12</v>
      </c>
      <c r="F666">
        <v>114900</v>
      </c>
      <c r="G666">
        <f t="shared" si="40"/>
        <v>1.1920971279373368E-10</v>
      </c>
      <c r="H666" s="50">
        <f t="shared" si="39"/>
        <v>350.70337627780043</v>
      </c>
      <c r="I666">
        <f t="shared" si="41"/>
        <v>3.7626523885682365E-7</v>
      </c>
      <c r="J666">
        <v>9.9</v>
      </c>
      <c r="K666">
        <v>36.5</v>
      </c>
      <c r="L666">
        <v>407</v>
      </c>
      <c r="M666">
        <v>35.409999999999997</v>
      </c>
      <c r="N666">
        <v>116.34</v>
      </c>
      <c r="O666" s="7">
        <v>11.14</v>
      </c>
      <c r="P666" s="8">
        <v>152340</v>
      </c>
      <c r="Q666">
        <v>2</v>
      </c>
      <c r="R666" s="9">
        <v>89.292000000000002</v>
      </c>
      <c r="S666" s="9">
        <v>88.649000000000001</v>
      </c>
      <c r="T666" s="9">
        <v>84.918999999999997</v>
      </c>
      <c r="U666" s="9">
        <v>87.224000000000004</v>
      </c>
      <c r="V666" s="9">
        <v>89.528999999999996</v>
      </c>
    </row>
    <row r="667" spans="1:22" x14ac:dyDescent="0.3">
      <c r="A667" t="s">
        <v>445</v>
      </c>
      <c r="B667" t="s">
        <v>446</v>
      </c>
      <c r="C667" t="s">
        <v>744</v>
      </c>
      <c r="D667" t="s">
        <v>448</v>
      </c>
      <c r="E667">
        <v>29.400000000000002</v>
      </c>
      <c r="F667">
        <v>791000</v>
      </c>
      <c r="G667">
        <f t="shared" si="40"/>
        <v>4.2424943362831858E-11</v>
      </c>
      <c r="H667" s="50">
        <f t="shared" si="39"/>
        <v>2414.3287261596183</v>
      </c>
      <c r="I667">
        <f t="shared" si="41"/>
        <v>9.2184983519921807E-7</v>
      </c>
      <c r="J667">
        <v>36.200000000000003</v>
      </c>
      <c r="K667">
        <v>132</v>
      </c>
      <c r="L667">
        <v>598</v>
      </c>
      <c r="M667">
        <v>30.78</v>
      </c>
      <c r="N667">
        <v>120.75</v>
      </c>
      <c r="O667" s="7">
        <v>4.5453000000000001</v>
      </c>
      <c r="P667" s="8">
        <v>183520</v>
      </c>
      <c r="Q667">
        <v>2</v>
      </c>
      <c r="R667" s="9">
        <v>84.823999999999998</v>
      </c>
      <c r="S667" s="9">
        <v>85.424000000000007</v>
      </c>
      <c r="T667" s="9">
        <v>84.790999999999997</v>
      </c>
      <c r="U667" s="9">
        <v>91.486999999999995</v>
      </c>
      <c r="V667" s="9">
        <v>98.183999999999997</v>
      </c>
    </row>
    <row r="668" spans="1:22" x14ac:dyDescent="0.3">
      <c r="A668" t="s">
        <v>445</v>
      </c>
      <c r="B668" t="s">
        <v>446</v>
      </c>
      <c r="C668" t="s">
        <v>745</v>
      </c>
      <c r="D668" t="s">
        <v>448</v>
      </c>
      <c r="E668">
        <v>15.600000000000001</v>
      </c>
      <c r="F668">
        <v>138600</v>
      </c>
      <c r="G668">
        <f t="shared" si="40"/>
        <v>1.2847297835497838E-10</v>
      </c>
      <c r="H668" s="50">
        <f t="shared" si="39"/>
        <v>423.04167060141987</v>
      </c>
      <c r="I668">
        <f t="shared" si="41"/>
        <v>4.8914481051387088E-7</v>
      </c>
      <c r="J668">
        <v>6.8</v>
      </c>
      <c r="K668">
        <v>53.2</v>
      </c>
      <c r="L668">
        <v>446</v>
      </c>
      <c r="M668">
        <v>29.98</v>
      </c>
      <c r="N668">
        <v>113.92</v>
      </c>
      <c r="O668" s="7">
        <v>8.3969000000000005</v>
      </c>
      <c r="P668">
        <v>73843</v>
      </c>
      <c r="Q668">
        <v>2</v>
      </c>
      <c r="R668" s="9">
        <v>61.14</v>
      </c>
      <c r="S668" s="9">
        <v>61.545999999999999</v>
      </c>
      <c r="T668" s="9">
        <v>60.9</v>
      </c>
      <c r="U668" s="9">
        <v>62.414999999999999</v>
      </c>
      <c r="V668" s="9">
        <v>63.93</v>
      </c>
    </row>
    <row r="669" spans="1:22" x14ac:dyDescent="0.3">
      <c r="A669" t="s">
        <v>445</v>
      </c>
      <c r="B669" t="s">
        <v>446</v>
      </c>
      <c r="C669" t="s">
        <v>746</v>
      </c>
      <c r="D669" t="s">
        <v>448</v>
      </c>
      <c r="E669">
        <v>7.5200000000000005</v>
      </c>
      <c r="F669">
        <v>142900</v>
      </c>
      <c r="G669">
        <f t="shared" si="40"/>
        <v>6.0067013016095171E-11</v>
      </c>
      <c r="H669" s="50">
        <f t="shared" si="39"/>
        <v>436.16634003566304</v>
      </c>
      <c r="I669">
        <f t="shared" si="41"/>
        <v>2.3579288301694285E-7</v>
      </c>
      <c r="J669">
        <v>23.1</v>
      </c>
      <c r="K669">
        <v>29.700000000000003</v>
      </c>
      <c r="L669">
        <v>427</v>
      </c>
      <c r="M669">
        <v>39.81</v>
      </c>
      <c r="N669">
        <v>98.27</v>
      </c>
      <c r="O669" s="7">
        <v>14.347</v>
      </c>
      <c r="P669">
        <v>23278</v>
      </c>
      <c r="Q669">
        <v>3</v>
      </c>
      <c r="R669" s="9">
        <v>29.074000000000002</v>
      </c>
      <c r="S669" s="9">
        <v>29.266999999999999</v>
      </c>
      <c r="T669" s="9">
        <v>28.876000000000001</v>
      </c>
      <c r="U669" s="9">
        <v>29.062999999999999</v>
      </c>
      <c r="V669" s="9">
        <v>30.231999999999999</v>
      </c>
    </row>
    <row r="670" spans="1:22" x14ac:dyDescent="0.3">
      <c r="A670" t="s">
        <v>445</v>
      </c>
      <c r="B670" t="s">
        <v>446</v>
      </c>
      <c r="C670" t="s">
        <v>747</v>
      </c>
      <c r="D670" t="s">
        <v>448</v>
      </c>
      <c r="E670">
        <v>6.41</v>
      </c>
      <c r="F670">
        <v>102100</v>
      </c>
      <c r="G670">
        <f t="shared" si="40"/>
        <v>7.1660974828599416E-11</v>
      </c>
      <c r="H670" s="50">
        <f t="shared" si="39"/>
        <v>311.6345928456347</v>
      </c>
      <c r="I670">
        <f t="shared" si="41"/>
        <v>2.0098834842268669E-7</v>
      </c>
      <c r="J670">
        <v>13.100000000000001</v>
      </c>
      <c r="K670">
        <v>28.200000000000003</v>
      </c>
      <c r="L670">
        <v>575</v>
      </c>
      <c r="M670">
        <v>22.83</v>
      </c>
      <c r="N670">
        <v>115.83</v>
      </c>
      <c r="O670" s="7">
        <v>20.378</v>
      </c>
      <c r="P670" s="8">
        <v>103050</v>
      </c>
      <c r="Q670">
        <v>2</v>
      </c>
      <c r="R670" s="9">
        <v>31.911000000000001</v>
      </c>
      <c r="S670" s="9">
        <v>31.962</v>
      </c>
      <c r="T670" s="9">
        <v>31.908999999999999</v>
      </c>
      <c r="U670" s="9">
        <v>32.674999999999997</v>
      </c>
      <c r="V670" s="9">
        <v>33.44</v>
      </c>
    </row>
    <row r="671" spans="1:22" x14ac:dyDescent="0.3">
      <c r="A671" t="s">
        <v>445</v>
      </c>
      <c r="B671" t="s">
        <v>446</v>
      </c>
      <c r="C671" t="s">
        <v>748</v>
      </c>
      <c r="D671" t="s">
        <v>448</v>
      </c>
      <c r="E671">
        <v>12.200000000000001</v>
      </c>
      <c r="F671">
        <v>142600</v>
      </c>
      <c r="G671">
        <f t="shared" si="40"/>
        <v>9.765415568022441E-11</v>
      </c>
      <c r="H671" s="50">
        <f t="shared" si="39"/>
        <v>435.25066542397167</v>
      </c>
      <c r="I671">
        <f t="shared" si="41"/>
        <v>3.8253632617110409E-7</v>
      </c>
      <c r="J671">
        <v>14.3</v>
      </c>
      <c r="K671">
        <v>37.700000000000003</v>
      </c>
      <c r="L671">
        <v>386</v>
      </c>
      <c r="M671">
        <v>33.270000000000003</v>
      </c>
      <c r="N671">
        <v>115.36</v>
      </c>
      <c r="O671" s="7">
        <v>10.26</v>
      </c>
      <c r="P671" s="8">
        <v>175770</v>
      </c>
      <c r="Q671">
        <v>2</v>
      </c>
      <c r="R671" s="9">
        <v>78.221999999999994</v>
      </c>
      <c r="S671" s="9">
        <v>78.221999999999994</v>
      </c>
      <c r="T671" s="9">
        <v>75.763000000000005</v>
      </c>
      <c r="U671" s="9">
        <v>76.992000000000004</v>
      </c>
      <c r="V671" s="9">
        <v>78.221999999999994</v>
      </c>
    </row>
    <row r="672" spans="1:22" x14ac:dyDescent="0.3">
      <c r="A672" t="s">
        <v>445</v>
      </c>
      <c r="B672" t="s">
        <v>446</v>
      </c>
      <c r="C672" t="s">
        <v>749</v>
      </c>
      <c r="D672" t="s">
        <v>448</v>
      </c>
      <c r="E672">
        <v>8.67</v>
      </c>
      <c r="F672">
        <v>116400</v>
      </c>
      <c r="G672">
        <f t="shared" si="40"/>
        <v>8.5019107474226796E-11</v>
      </c>
      <c r="H672" s="50">
        <f t="shared" si="39"/>
        <v>355.28174933625741</v>
      </c>
      <c r="I672">
        <f t="shared" si="41"/>
        <v>2.7185163507405513E-7</v>
      </c>
      <c r="J672">
        <v>15.9</v>
      </c>
      <c r="K672">
        <v>29.1</v>
      </c>
      <c r="L672">
        <v>430</v>
      </c>
      <c r="M672">
        <v>23.44</v>
      </c>
      <c r="N672">
        <v>115.83</v>
      </c>
      <c r="O672" s="7">
        <v>14.737</v>
      </c>
      <c r="P672">
        <v>85152</v>
      </c>
      <c r="Q672">
        <v>1</v>
      </c>
      <c r="R672" s="9">
        <v>41.42</v>
      </c>
      <c r="S672" s="9">
        <v>41.42</v>
      </c>
      <c r="T672" s="9">
        <v>41.42</v>
      </c>
      <c r="U672" s="9">
        <v>41.42</v>
      </c>
      <c r="V672" s="9">
        <v>41.42</v>
      </c>
    </row>
    <row r="673" spans="1:22" x14ac:dyDescent="0.3">
      <c r="A673" t="s">
        <v>445</v>
      </c>
      <c r="B673" t="s">
        <v>446</v>
      </c>
      <c r="C673" t="s">
        <v>750</v>
      </c>
      <c r="D673" t="s">
        <v>448</v>
      </c>
      <c r="E673">
        <v>9.42</v>
      </c>
      <c r="F673">
        <v>192800</v>
      </c>
      <c r="G673">
        <f t="shared" si="40"/>
        <v>5.5769184958506216E-11</v>
      </c>
      <c r="H673" s="50">
        <f t="shared" si="39"/>
        <v>588.4735504469968</v>
      </c>
      <c r="I673">
        <f t="shared" si="41"/>
        <v>2.9536821250260659E-7</v>
      </c>
      <c r="J673">
        <v>30.700000000000003</v>
      </c>
      <c r="K673">
        <v>34.800000000000004</v>
      </c>
      <c r="L673">
        <v>440</v>
      </c>
      <c r="M673">
        <v>37.049999999999997</v>
      </c>
      <c r="N673">
        <v>111.92</v>
      </c>
      <c r="O673" s="7">
        <v>12.632</v>
      </c>
      <c r="P673" s="8">
        <v>101240</v>
      </c>
      <c r="Q673">
        <v>2</v>
      </c>
      <c r="R673" s="9">
        <v>65.638000000000005</v>
      </c>
      <c r="S673" s="9">
        <v>65.808000000000007</v>
      </c>
      <c r="T673" s="9">
        <v>65.55</v>
      </c>
      <c r="U673" s="9">
        <v>66.052999999999997</v>
      </c>
      <c r="V673" s="9">
        <v>66.555000000000007</v>
      </c>
    </row>
    <row r="674" spans="1:22" x14ac:dyDescent="0.3">
      <c r="A674" t="s">
        <v>445</v>
      </c>
      <c r="B674" t="s">
        <v>446</v>
      </c>
      <c r="C674" t="s">
        <v>751</v>
      </c>
      <c r="D674" t="s">
        <v>448</v>
      </c>
      <c r="E674">
        <v>39.1</v>
      </c>
      <c r="F674">
        <v>1435000</v>
      </c>
      <c r="G674">
        <f t="shared" si="40"/>
        <v>3.1101066411149829E-11</v>
      </c>
      <c r="H674" s="50">
        <f t="shared" si="39"/>
        <v>4379.9768925904582</v>
      </c>
      <c r="I674">
        <f t="shared" si="41"/>
        <v>1.2259975699418174E-6</v>
      </c>
      <c r="J674">
        <v>129</v>
      </c>
      <c r="K674">
        <v>126</v>
      </c>
      <c r="L674">
        <v>394</v>
      </c>
      <c r="M674">
        <v>43.87</v>
      </c>
      <c r="N674">
        <v>126.56</v>
      </c>
      <c r="O674" s="7">
        <v>3.1135000000000002</v>
      </c>
      <c r="P674" s="8">
        <v>840720</v>
      </c>
      <c r="Q674">
        <v>9</v>
      </c>
      <c r="R674" s="9">
        <v>36.231000000000002</v>
      </c>
      <c r="S674" s="9">
        <v>35.957000000000001</v>
      </c>
      <c r="T674" s="9">
        <v>26.995999999999999</v>
      </c>
      <c r="U674" s="9">
        <v>33.255000000000003</v>
      </c>
      <c r="V674" s="9">
        <v>41.329000000000001</v>
      </c>
    </row>
    <row r="675" spans="1:22" x14ac:dyDescent="0.3">
      <c r="A675" t="s">
        <v>445</v>
      </c>
      <c r="B675" t="s">
        <v>446</v>
      </c>
      <c r="C675" t="s">
        <v>752</v>
      </c>
      <c r="D675" t="s">
        <v>448</v>
      </c>
      <c r="E675">
        <v>48.5</v>
      </c>
      <c r="F675">
        <v>2568000</v>
      </c>
      <c r="G675">
        <f t="shared" si="40"/>
        <v>2.1557437889408096E-11</v>
      </c>
      <c r="H675" s="50">
        <f t="shared" si="39"/>
        <v>7838.1746760782553</v>
      </c>
      <c r="I675">
        <f t="shared" si="41"/>
        <v>1.5207386737129958E-6</v>
      </c>
      <c r="J675">
        <v>209</v>
      </c>
      <c r="K675">
        <v>178</v>
      </c>
      <c r="L675">
        <v>423</v>
      </c>
      <c r="M675">
        <v>36.68</v>
      </c>
      <c r="N675">
        <v>117.02</v>
      </c>
      <c r="O675" s="7">
        <v>2.3792</v>
      </c>
      <c r="P675" s="8">
        <v>1142100</v>
      </c>
      <c r="Q675">
        <v>7</v>
      </c>
      <c r="R675" s="9">
        <v>85.905000000000001</v>
      </c>
      <c r="S675" s="9">
        <v>87.194000000000003</v>
      </c>
      <c r="T675" s="9">
        <v>78.608999999999995</v>
      </c>
      <c r="U675" s="9">
        <v>85.730999999999995</v>
      </c>
      <c r="V675" s="9">
        <v>94.289000000000001</v>
      </c>
    </row>
    <row r="676" spans="1:22" x14ac:dyDescent="0.3">
      <c r="A676" t="s">
        <v>445</v>
      </c>
      <c r="B676" t="s">
        <v>446</v>
      </c>
      <c r="C676" t="s">
        <v>753</v>
      </c>
      <c r="D676" t="s">
        <v>448</v>
      </c>
      <c r="E676">
        <v>5.3100000000000005</v>
      </c>
      <c r="F676">
        <v>230600</v>
      </c>
      <c r="G676">
        <f t="shared" si="40"/>
        <v>2.628364800520382E-11</v>
      </c>
      <c r="H676" s="50">
        <f t="shared" si="39"/>
        <v>703.8485515201113</v>
      </c>
      <c r="I676">
        <f t="shared" si="41"/>
        <v>1.6649736819414453E-7</v>
      </c>
      <c r="J676">
        <v>134</v>
      </c>
      <c r="K676">
        <v>20</v>
      </c>
      <c r="L676">
        <v>396</v>
      </c>
      <c r="M676">
        <v>35.56</v>
      </c>
      <c r="N676">
        <v>112.87</v>
      </c>
      <c r="O676" s="7">
        <v>19.870999999999999</v>
      </c>
      <c r="P676" s="8">
        <v>408560</v>
      </c>
      <c r="Q676">
        <v>7</v>
      </c>
      <c r="R676" s="9">
        <v>65.114000000000004</v>
      </c>
      <c r="S676" s="9">
        <v>64.825000000000003</v>
      </c>
      <c r="T676" s="9">
        <v>61.34</v>
      </c>
      <c r="U676" s="9">
        <v>63.316000000000003</v>
      </c>
      <c r="V676" s="9">
        <v>66.992000000000004</v>
      </c>
    </row>
    <row r="677" spans="1:22" x14ac:dyDescent="0.3">
      <c r="A677" t="s">
        <v>445</v>
      </c>
      <c r="B677" t="s">
        <v>446</v>
      </c>
      <c r="C677" t="s">
        <v>754</v>
      </c>
      <c r="D677" t="s">
        <v>448</v>
      </c>
      <c r="E677">
        <v>20.5</v>
      </c>
      <c r="F677">
        <v>403100</v>
      </c>
      <c r="G677">
        <f t="shared" si="40"/>
        <v>5.8048564872240133E-11</v>
      </c>
      <c r="H677" s="50">
        <f t="shared" si="39"/>
        <v>1230.3614532426577</v>
      </c>
      <c r="I677">
        <f t="shared" si="41"/>
        <v>6.4278644971374054E-7</v>
      </c>
      <c r="J677">
        <v>43.1</v>
      </c>
      <c r="K677">
        <v>61.400000000000006</v>
      </c>
      <c r="L677">
        <v>387</v>
      </c>
      <c r="M677">
        <v>29.29</v>
      </c>
      <c r="N677">
        <v>117.21</v>
      </c>
      <c r="O677" s="7">
        <v>6.3026999999999997</v>
      </c>
      <c r="P677" s="8">
        <v>303150</v>
      </c>
      <c r="Q677">
        <v>4</v>
      </c>
      <c r="R677" s="9">
        <v>52.804000000000002</v>
      </c>
      <c r="S677" s="9">
        <v>52.53</v>
      </c>
      <c r="T677" s="9">
        <v>49.719000000000001</v>
      </c>
      <c r="U677" s="9">
        <v>52.908000000000001</v>
      </c>
      <c r="V677" s="9">
        <v>56.53</v>
      </c>
    </row>
    <row r="678" spans="1:22" x14ac:dyDescent="0.3">
      <c r="A678" t="s">
        <v>445</v>
      </c>
      <c r="B678" t="s">
        <v>446</v>
      </c>
      <c r="C678" t="s">
        <v>755</v>
      </c>
      <c r="D678" t="s">
        <v>448</v>
      </c>
      <c r="E678">
        <v>22.900000000000002</v>
      </c>
      <c r="F678">
        <v>139000</v>
      </c>
      <c r="G678">
        <f t="shared" si="40"/>
        <v>1.8804903381294963E-10</v>
      </c>
      <c r="H678" s="50">
        <f t="shared" si="39"/>
        <v>424.26257008367503</v>
      </c>
      <c r="I678">
        <f t="shared" si="41"/>
        <v>7.1803949748510516E-7</v>
      </c>
      <c r="J678">
        <v>14.9</v>
      </c>
      <c r="K678">
        <v>36</v>
      </c>
      <c r="L678">
        <v>164</v>
      </c>
      <c r="M678">
        <v>22.02</v>
      </c>
      <c r="N678">
        <v>100.79</v>
      </c>
      <c r="O678" s="7">
        <v>4.5477999999999996</v>
      </c>
      <c r="P678">
        <v>23020</v>
      </c>
      <c r="Q678">
        <v>3</v>
      </c>
      <c r="R678" s="9">
        <v>19.297999999999998</v>
      </c>
      <c r="S678" s="9">
        <v>19.391999999999999</v>
      </c>
      <c r="T678" s="9">
        <v>19.207000000000001</v>
      </c>
      <c r="U678" s="9">
        <v>19.449000000000002</v>
      </c>
      <c r="V678" s="9">
        <v>19.837</v>
      </c>
    </row>
    <row r="679" spans="1:22" x14ac:dyDescent="0.3">
      <c r="A679" t="s">
        <v>445</v>
      </c>
      <c r="B679" t="s">
        <v>446</v>
      </c>
      <c r="C679" t="s">
        <v>756</v>
      </c>
      <c r="D679" t="s">
        <v>448</v>
      </c>
      <c r="E679">
        <v>18.8</v>
      </c>
      <c r="F679">
        <v>252900</v>
      </c>
      <c r="G679">
        <f t="shared" si="40"/>
        <v>8.485148438117832E-11</v>
      </c>
      <c r="H679" s="50">
        <f t="shared" si="39"/>
        <v>771.91369765583761</v>
      </c>
      <c r="I679">
        <f t="shared" si="41"/>
        <v>5.8948220754235707E-7</v>
      </c>
      <c r="J679">
        <v>15.100000000000001</v>
      </c>
      <c r="K679">
        <v>65.2</v>
      </c>
      <c r="L679">
        <v>462</v>
      </c>
      <c r="M679">
        <v>32.03</v>
      </c>
      <c r="N679">
        <v>120.27</v>
      </c>
      <c r="O679" s="7">
        <v>7.0951000000000004</v>
      </c>
      <c r="P679" s="8">
        <v>102900</v>
      </c>
      <c r="Q679">
        <v>1</v>
      </c>
      <c r="R679" s="9">
        <v>90.337999999999994</v>
      </c>
      <c r="S679" s="9">
        <v>90.337999999999994</v>
      </c>
      <c r="T679" s="9">
        <v>90.337999999999994</v>
      </c>
      <c r="U679" s="9">
        <v>90.337999999999994</v>
      </c>
      <c r="V679" s="9">
        <v>90.337999999999994</v>
      </c>
    </row>
    <row r="680" spans="1:22" x14ac:dyDescent="0.3">
      <c r="A680" t="s">
        <v>445</v>
      </c>
      <c r="B680" t="s">
        <v>446</v>
      </c>
      <c r="C680" t="s">
        <v>757</v>
      </c>
      <c r="D680" t="s">
        <v>448</v>
      </c>
      <c r="E680">
        <v>97.600000000000009</v>
      </c>
      <c r="F680">
        <v>1153000</v>
      </c>
      <c r="G680">
        <f t="shared" si="40"/>
        <v>9.66208679965308E-11</v>
      </c>
      <c r="H680" s="50">
        <f t="shared" si="39"/>
        <v>3519.2427576005562</v>
      </c>
      <c r="I680">
        <f t="shared" si="41"/>
        <v>3.0602906093688336E-6</v>
      </c>
      <c r="J680">
        <v>30</v>
      </c>
      <c r="K680">
        <v>211</v>
      </c>
      <c r="L680">
        <v>249</v>
      </c>
      <c r="M680">
        <v>31.04</v>
      </c>
      <c r="N680">
        <v>112.21</v>
      </c>
      <c r="O680" s="7">
        <v>1.1809000000000001</v>
      </c>
      <c r="P680" s="8">
        <v>134190</v>
      </c>
      <c r="Q680">
        <v>4</v>
      </c>
      <c r="R680" s="9">
        <v>58.381</v>
      </c>
      <c r="S680" s="9">
        <v>58.142000000000003</v>
      </c>
      <c r="T680" s="9">
        <v>56.573999999999998</v>
      </c>
      <c r="U680" s="9">
        <v>58.343000000000004</v>
      </c>
      <c r="V680" s="9">
        <v>59.005000000000003</v>
      </c>
    </row>
    <row r="681" spans="1:22" x14ac:dyDescent="0.3">
      <c r="A681" t="s">
        <v>445</v>
      </c>
      <c r="B681" t="s">
        <v>446</v>
      </c>
      <c r="C681" t="s">
        <v>758</v>
      </c>
      <c r="D681" t="s">
        <v>448</v>
      </c>
      <c r="E681">
        <v>39.800000000000004</v>
      </c>
      <c r="F681">
        <v>1065000</v>
      </c>
      <c r="G681">
        <f t="shared" si="40"/>
        <v>4.2656369389671366E-11</v>
      </c>
      <c r="H681" s="50">
        <f t="shared" si="39"/>
        <v>3250.6448715044166</v>
      </c>
      <c r="I681">
        <f t="shared" si="41"/>
        <v>1.2479463755417988E-6</v>
      </c>
      <c r="J681">
        <v>73.7</v>
      </c>
      <c r="K681">
        <v>124</v>
      </c>
      <c r="L681">
        <v>344</v>
      </c>
      <c r="M681">
        <v>30.33</v>
      </c>
      <c r="N681">
        <v>112.23</v>
      </c>
      <c r="O681" s="7">
        <v>2.7717000000000001</v>
      </c>
      <c r="P681" s="8">
        <v>258830</v>
      </c>
      <c r="Q681">
        <v>5</v>
      </c>
      <c r="R681" s="9">
        <v>72.744</v>
      </c>
      <c r="S681" s="9">
        <v>72.010999999999996</v>
      </c>
      <c r="T681" s="9">
        <v>67.777000000000001</v>
      </c>
      <c r="U681" s="9">
        <v>71.084999999999994</v>
      </c>
      <c r="V681" s="9">
        <v>73.427000000000007</v>
      </c>
    </row>
    <row r="682" spans="1:22" x14ac:dyDescent="0.3">
      <c r="A682" t="s">
        <v>445</v>
      </c>
      <c r="B682" t="s">
        <v>446</v>
      </c>
      <c r="C682" t="s">
        <v>759</v>
      </c>
      <c r="D682" t="s">
        <v>448</v>
      </c>
      <c r="E682">
        <v>17.5</v>
      </c>
      <c r="F682">
        <v>338100</v>
      </c>
      <c r="G682">
        <f t="shared" si="40"/>
        <v>5.9080383022774311E-11</v>
      </c>
      <c r="H682" s="50">
        <f t="shared" si="39"/>
        <v>1031.9652873761909</v>
      </c>
      <c r="I682">
        <f t="shared" si="41"/>
        <v>5.4872013999953449E-7</v>
      </c>
      <c r="J682">
        <v>41.1</v>
      </c>
      <c r="K682">
        <v>52.7</v>
      </c>
      <c r="L682">
        <v>398</v>
      </c>
      <c r="M682">
        <v>29.11</v>
      </c>
      <c r="N682">
        <v>119.64</v>
      </c>
      <c r="O682" s="7">
        <v>7.5515999999999996</v>
      </c>
      <c r="P682">
        <v>48255</v>
      </c>
      <c r="Q682">
        <v>3</v>
      </c>
      <c r="R682" s="9">
        <v>54.829000000000001</v>
      </c>
      <c r="S682" s="9">
        <v>54.551000000000002</v>
      </c>
      <c r="T682" s="9">
        <v>52.8</v>
      </c>
      <c r="U682" s="9">
        <v>55.6</v>
      </c>
      <c r="V682" s="9">
        <v>56.176000000000002</v>
      </c>
    </row>
    <row r="683" spans="1:22" x14ac:dyDescent="0.3">
      <c r="A683" t="s">
        <v>445</v>
      </c>
      <c r="B683" t="s">
        <v>446</v>
      </c>
      <c r="C683" t="s">
        <v>760</v>
      </c>
      <c r="D683" t="s">
        <v>448</v>
      </c>
      <c r="E683">
        <v>44.400000000000006</v>
      </c>
      <c r="F683">
        <v>1019000</v>
      </c>
      <c r="G683">
        <f t="shared" si="40"/>
        <v>4.9734666535819436E-11</v>
      </c>
      <c r="H683" s="50">
        <f t="shared" si="39"/>
        <v>3110.2414310450708</v>
      </c>
      <c r="I683">
        <f t="shared" si="41"/>
        <v>1.392181383770248E-6</v>
      </c>
      <c r="J683">
        <v>50.6</v>
      </c>
      <c r="K683">
        <v>143</v>
      </c>
      <c r="L683">
        <v>407</v>
      </c>
      <c r="M683">
        <v>35.42</v>
      </c>
      <c r="N683">
        <v>116.59</v>
      </c>
      <c r="O683" s="7">
        <v>2.8397999999999999</v>
      </c>
      <c r="P683" s="8">
        <v>463190</v>
      </c>
      <c r="Q683">
        <v>4</v>
      </c>
      <c r="R683" s="9">
        <v>86.215000000000003</v>
      </c>
      <c r="S683" s="9">
        <v>86.156999999999996</v>
      </c>
      <c r="T683" s="9">
        <v>83.805999999999997</v>
      </c>
      <c r="U683" s="9">
        <v>85.774000000000001</v>
      </c>
      <c r="V683" s="9">
        <v>87.311999999999998</v>
      </c>
    </row>
    <row r="684" spans="1:22" x14ac:dyDescent="0.3">
      <c r="A684" t="s">
        <v>445</v>
      </c>
      <c r="B684" t="s">
        <v>446</v>
      </c>
      <c r="C684" t="s">
        <v>761</v>
      </c>
      <c r="D684" t="s">
        <v>448</v>
      </c>
      <c r="E684">
        <v>7.4</v>
      </c>
      <c r="F684">
        <v>237600</v>
      </c>
      <c r="G684">
        <f t="shared" si="40"/>
        <v>3.5549680976430981E-11</v>
      </c>
      <c r="H684" s="50">
        <f t="shared" si="39"/>
        <v>725.21429245957688</v>
      </c>
      <c r="I684">
        <f t="shared" si="41"/>
        <v>2.3203023062837466E-7</v>
      </c>
      <c r="J684">
        <v>39.400000000000006</v>
      </c>
      <c r="K684">
        <v>37.9</v>
      </c>
      <c r="L684">
        <v>615</v>
      </c>
      <c r="M684">
        <v>41.04</v>
      </c>
      <c r="N684">
        <v>113.11</v>
      </c>
      <c r="O684" s="7">
        <v>16.234000000000002</v>
      </c>
      <c r="P684">
        <v>99744</v>
      </c>
      <c r="Q684">
        <v>2</v>
      </c>
      <c r="R684" s="9">
        <v>30.788</v>
      </c>
      <c r="S684" s="9">
        <v>30.724</v>
      </c>
      <c r="T684" s="9">
        <v>29.577999999999999</v>
      </c>
      <c r="U684" s="9">
        <v>30.440999999999999</v>
      </c>
      <c r="V684" s="9">
        <v>31.305</v>
      </c>
    </row>
    <row r="685" spans="1:22" x14ac:dyDescent="0.3">
      <c r="A685" t="s">
        <v>445</v>
      </c>
      <c r="B685" t="s">
        <v>446</v>
      </c>
      <c r="C685" t="s">
        <v>762</v>
      </c>
      <c r="D685" t="s">
        <v>448</v>
      </c>
      <c r="E685">
        <v>82.100000000000009</v>
      </c>
      <c r="F685">
        <v>2771000</v>
      </c>
      <c r="G685">
        <f t="shared" si="40"/>
        <v>3.3818711403825334E-11</v>
      </c>
      <c r="H685" s="50">
        <f t="shared" si="39"/>
        <v>8457.7811633227593</v>
      </c>
      <c r="I685">
        <f t="shared" si="41"/>
        <v>2.5742813425121021E-6</v>
      </c>
      <c r="J685">
        <v>41.400000000000006</v>
      </c>
      <c r="K685">
        <v>431</v>
      </c>
      <c r="L685">
        <v>665</v>
      </c>
      <c r="M685">
        <v>40.75</v>
      </c>
      <c r="N685">
        <v>120.85</v>
      </c>
      <c r="O685" s="7">
        <v>1.5434000000000001</v>
      </c>
      <c r="P685">
        <v>53762</v>
      </c>
      <c r="Q685">
        <v>4</v>
      </c>
      <c r="R685" s="9">
        <v>37.036000000000001</v>
      </c>
      <c r="S685" s="9">
        <v>36.554000000000002</v>
      </c>
      <c r="T685" s="9">
        <v>37.034999999999997</v>
      </c>
      <c r="U685" s="9">
        <v>37.997</v>
      </c>
      <c r="V685" s="9">
        <v>38.959000000000003</v>
      </c>
    </row>
    <row r="686" spans="1:22" x14ac:dyDescent="0.3">
      <c r="A686" t="s">
        <v>445</v>
      </c>
      <c r="B686" t="s">
        <v>446</v>
      </c>
      <c r="C686" t="s">
        <v>763</v>
      </c>
      <c r="D686" t="s">
        <v>448</v>
      </c>
      <c r="E686">
        <v>10.700000000000001</v>
      </c>
      <c r="F686">
        <v>127400</v>
      </c>
      <c r="G686">
        <f t="shared" si="40"/>
        <v>9.586603689167975E-11</v>
      </c>
      <c r="H686" s="50">
        <f t="shared" si="39"/>
        <v>388.85648509827485</v>
      </c>
      <c r="I686">
        <f t="shared" si="41"/>
        <v>3.3550317131400117E-7</v>
      </c>
      <c r="J686">
        <v>15.3</v>
      </c>
      <c r="K686">
        <v>32.6</v>
      </c>
      <c r="L686">
        <v>369</v>
      </c>
      <c r="M686">
        <v>29.63</v>
      </c>
      <c r="N686">
        <v>111.88</v>
      </c>
      <c r="O686" s="7">
        <v>11.303000000000001</v>
      </c>
      <c r="P686" s="8">
        <v>139210</v>
      </c>
      <c r="Q686">
        <v>3</v>
      </c>
      <c r="R686" s="9">
        <v>65.463999999999999</v>
      </c>
      <c r="S686" s="9">
        <v>65.495999999999995</v>
      </c>
      <c r="T686" s="9">
        <v>65.462999999999994</v>
      </c>
      <c r="U686" s="9">
        <v>65.462999999999994</v>
      </c>
      <c r="V686" s="9">
        <v>66.293000000000006</v>
      </c>
    </row>
    <row r="687" spans="1:22" x14ac:dyDescent="0.3">
      <c r="A687" t="s">
        <v>445</v>
      </c>
      <c r="B687" t="s">
        <v>446</v>
      </c>
      <c r="C687" t="s">
        <v>764</v>
      </c>
      <c r="D687" t="s">
        <v>448</v>
      </c>
      <c r="E687">
        <v>22.400000000000002</v>
      </c>
      <c r="F687">
        <v>229800</v>
      </c>
      <c r="G687">
        <f t="shared" si="40"/>
        <v>1.1126239860748478E-10</v>
      </c>
      <c r="H687" s="50">
        <f t="shared" si="39"/>
        <v>701.40675255560086</v>
      </c>
      <c r="I687">
        <f t="shared" si="41"/>
        <v>7.0236177919940425E-7</v>
      </c>
      <c r="J687">
        <v>10.200000000000001</v>
      </c>
      <c r="K687">
        <v>71.8</v>
      </c>
      <c r="L687">
        <v>432</v>
      </c>
      <c r="M687">
        <v>31.76</v>
      </c>
      <c r="N687">
        <v>119.58</v>
      </c>
      <c r="O687" s="7">
        <v>6.0183999999999997</v>
      </c>
      <c r="P687" s="8">
        <v>129650</v>
      </c>
      <c r="Q687">
        <v>2</v>
      </c>
      <c r="R687" s="9">
        <v>77.049000000000007</v>
      </c>
      <c r="S687" s="9">
        <v>77.641000000000005</v>
      </c>
      <c r="T687" s="9">
        <v>77.015000000000001</v>
      </c>
      <c r="U687" s="9">
        <v>84.569000000000003</v>
      </c>
      <c r="V687" s="9">
        <v>92.123999999999995</v>
      </c>
    </row>
    <row r="688" spans="1:22" x14ac:dyDescent="0.3">
      <c r="A688" t="s">
        <v>445</v>
      </c>
      <c r="B688" t="s">
        <v>446</v>
      </c>
      <c r="C688" t="s">
        <v>765</v>
      </c>
      <c r="D688" t="s">
        <v>448</v>
      </c>
      <c r="E688">
        <v>22.700000000000003</v>
      </c>
      <c r="F688">
        <v>135600</v>
      </c>
      <c r="G688">
        <f t="shared" si="40"/>
        <v>1.9108059808259589E-10</v>
      </c>
      <c r="H688" s="50">
        <f t="shared" si="39"/>
        <v>413.88492448450603</v>
      </c>
      <c r="I688">
        <f t="shared" si="41"/>
        <v>7.1176841017082513E-7</v>
      </c>
      <c r="J688">
        <v>4.3600000000000003</v>
      </c>
      <c r="K688">
        <v>65</v>
      </c>
      <c r="L688">
        <v>314</v>
      </c>
      <c r="M688">
        <v>30.86</v>
      </c>
      <c r="N688">
        <v>104.43</v>
      </c>
      <c r="O688" s="7">
        <v>4.8299000000000003</v>
      </c>
      <c r="P688" s="8">
        <v>236710</v>
      </c>
      <c r="Q688">
        <v>1</v>
      </c>
      <c r="R688" s="9">
        <v>82.048000000000002</v>
      </c>
      <c r="S688" s="9">
        <v>82.048000000000002</v>
      </c>
      <c r="T688" s="9">
        <v>82.048000000000002</v>
      </c>
      <c r="U688" s="9">
        <v>82.048000000000002</v>
      </c>
      <c r="V688" s="9">
        <v>82.048000000000002</v>
      </c>
    </row>
    <row r="689" spans="1:22" x14ac:dyDescent="0.3">
      <c r="A689" t="s">
        <v>445</v>
      </c>
      <c r="B689" t="s">
        <v>446</v>
      </c>
      <c r="C689" t="s">
        <v>766</v>
      </c>
      <c r="D689" t="s">
        <v>448</v>
      </c>
      <c r="E689">
        <v>11.600000000000001</v>
      </c>
      <c r="F689">
        <v>137300</v>
      </c>
      <c r="G689">
        <f t="shared" si="40"/>
        <v>9.6435708667152218E-11</v>
      </c>
      <c r="H689" s="50">
        <f t="shared" si="39"/>
        <v>419.07374728409053</v>
      </c>
      <c r="I689">
        <f t="shared" si="41"/>
        <v>3.6372306422826286E-7</v>
      </c>
      <c r="J689">
        <v>12.5</v>
      </c>
      <c r="K689">
        <v>38.800000000000004</v>
      </c>
      <c r="L689">
        <v>438</v>
      </c>
      <c r="M689">
        <v>28.37</v>
      </c>
      <c r="N689">
        <v>116.25</v>
      </c>
      <c r="O689" s="7">
        <v>11.31</v>
      </c>
      <c r="P689">
        <v>40283</v>
      </c>
      <c r="Q689">
        <v>1</v>
      </c>
      <c r="R689" s="9">
        <v>53.512</v>
      </c>
      <c r="S689" s="9">
        <v>53.512</v>
      </c>
      <c r="T689" s="9">
        <v>53.512</v>
      </c>
      <c r="U689" s="9">
        <v>53.512</v>
      </c>
      <c r="V689" s="9">
        <v>53.512</v>
      </c>
    </row>
    <row r="690" spans="1:22" x14ac:dyDescent="0.3">
      <c r="A690" t="s">
        <v>445</v>
      </c>
      <c r="B690" t="s">
        <v>446</v>
      </c>
      <c r="C690" t="s">
        <v>767</v>
      </c>
      <c r="D690" t="s">
        <v>448</v>
      </c>
      <c r="E690">
        <v>11.200000000000001</v>
      </c>
      <c r="F690">
        <v>106400</v>
      </c>
      <c r="G690">
        <f t="shared" si="40"/>
        <v>1.2015084210526315E-10</v>
      </c>
      <c r="H690" s="50">
        <f t="shared" si="39"/>
        <v>324.75926227987787</v>
      </c>
      <c r="I690">
        <f t="shared" si="41"/>
        <v>3.5118088959970218E-7</v>
      </c>
      <c r="J690">
        <v>9.9600000000000009</v>
      </c>
      <c r="K690">
        <v>33.700000000000003</v>
      </c>
      <c r="L690">
        <v>397</v>
      </c>
      <c r="M690">
        <v>35.08</v>
      </c>
      <c r="N690">
        <v>116.31</v>
      </c>
      <c r="O690" s="7">
        <v>11.769</v>
      </c>
      <c r="P690" s="8">
        <v>129470</v>
      </c>
      <c r="Q690">
        <v>2</v>
      </c>
      <c r="R690" s="9">
        <v>85.233999999999995</v>
      </c>
      <c r="S690" s="9">
        <v>84.938999999999993</v>
      </c>
      <c r="T690" s="9">
        <v>83.462999999999994</v>
      </c>
      <c r="U690" s="9">
        <v>84.447999999999993</v>
      </c>
      <c r="V690" s="9">
        <v>85.432000000000002</v>
      </c>
    </row>
    <row r="691" spans="1:22" x14ac:dyDescent="0.3">
      <c r="A691" t="s">
        <v>445</v>
      </c>
      <c r="B691" t="s">
        <v>446</v>
      </c>
      <c r="C691" t="s">
        <v>768</v>
      </c>
      <c r="D691" t="s">
        <v>448</v>
      </c>
      <c r="E691">
        <v>19.100000000000001</v>
      </c>
      <c r="F691">
        <v>834000</v>
      </c>
      <c r="G691">
        <f t="shared" si="40"/>
        <v>2.6140731774580331E-11</v>
      </c>
      <c r="H691" s="50">
        <f t="shared" si="39"/>
        <v>2545.5754205020503</v>
      </c>
      <c r="I691">
        <f t="shared" si="41"/>
        <v>5.9888883851377774E-7</v>
      </c>
      <c r="J691">
        <v>79.7</v>
      </c>
      <c r="K691">
        <v>93.4</v>
      </c>
      <c r="L691">
        <v>604</v>
      </c>
      <c r="M691">
        <v>41.13</v>
      </c>
      <c r="N691">
        <v>121.12</v>
      </c>
      <c r="O691" s="7">
        <v>6.4630000000000001</v>
      </c>
      <c r="P691" s="8">
        <v>449900</v>
      </c>
      <c r="Q691">
        <v>5</v>
      </c>
      <c r="R691" s="9">
        <v>47.552</v>
      </c>
      <c r="S691" s="9">
        <v>47.433999999999997</v>
      </c>
      <c r="T691" s="9">
        <v>45.585000000000001</v>
      </c>
      <c r="U691" s="9">
        <v>46.847000000000001</v>
      </c>
      <c r="V691" s="9">
        <v>49.137</v>
      </c>
    </row>
    <row r="692" spans="1:22" x14ac:dyDescent="0.3">
      <c r="A692" t="s">
        <v>445</v>
      </c>
      <c r="B692" t="s">
        <v>446</v>
      </c>
      <c r="C692" t="s">
        <v>769</v>
      </c>
      <c r="D692" t="s">
        <v>448</v>
      </c>
      <c r="E692">
        <v>24</v>
      </c>
      <c r="F692">
        <v>271000</v>
      </c>
      <c r="G692">
        <f t="shared" si="40"/>
        <v>1.0108631734317343E-10</v>
      </c>
      <c r="H692" s="50">
        <f t="shared" ref="H692:H755" si="42">F692*CVD_CHN</f>
        <v>827.15939922788448</v>
      </c>
      <c r="I692">
        <f t="shared" si="41"/>
        <v>7.5253047771364729E-7</v>
      </c>
      <c r="J692">
        <v>15.9</v>
      </c>
      <c r="K692">
        <v>68</v>
      </c>
      <c r="L692">
        <v>342</v>
      </c>
      <c r="M692">
        <v>28.3</v>
      </c>
      <c r="N692">
        <v>109.72</v>
      </c>
      <c r="O692" s="7">
        <v>5.0354999999999999</v>
      </c>
      <c r="P692">
        <v>94602</v>
      </c>
      <c r="Q692">
        <v>3</v>
      </c>
      <c r="R692" s="9">
        <v>44.006</v>
      </c>
      <c r="S692" s="9">
        <v>43.966999999999999</v>
      </c>
      <c r="T692" s="9">
        <v>43.098999999999997</v>
      </c>
      <c r="U692" s="9">
        <v>43.688000000000002</v>
      </c>
      <c r="V692" s="9">
        <v>44.773000000000003</v>
      </c>
    </row>
    <row r="693" spans="1:22" x14ac:dyDescent="0.3">
      <c r="A693" t="s">
        <v>445</v>
      </c>
      <c r="B693" t="s">
        <v>446</v>
      </c>
      <c r="C693" t="s">
        <v>770</v>
      </c>
      <c r="D693" t="s">
        <v>448</v>
      </c>
      <c r="E693">
        <v>15.3</v>
      </c>
      <c r="F693">
        <v>106000</v>
      </c>
      <c r="G693">
        <f t="shared" si="40"/>
        <v>1.6475400849056602E-10</v>
      </c>
      <c r="H693" s="50">
        <f t="shared" si="42"/>
        <v>323.53836279762271</v>
      </c>
      <c r="I693">
        <f t="shared" si="41"/>
        <v>4.7973817954245021E-7</v>
      </c>
      <c r="J693">
        <v>6.71</v>
      </c>
      <c r="K693">
        <v>40.900000000000006</v>
      </c>
      <c r="L693">
        <v>308</v>
      </c>
      <c r="M693">
        <v>44.31</v>
      </c>
      <c r="N693">
        <v>86.22</v>
      </c>
      <c r="O693" s="7">
        <v>7.5191999999999997</v>
      </c>
      <c r="P693">
        <v>54323</v>
      </c>
      <c r="Q693">
        <v>3</v>
      </c>
      <c r="R693" s="9">
        <v>26.297999999999998</v>
      </c>
      <c r="S693" s="9">
        <v>26.446000000000002</v>
      </c>
      <c r="T693" s="9">
        <v>25.626000000000001</v>
      </c>
      <c r="U693" s="9">
        <v>26.477</v>
      </c>
      <c r="V693" s="9">
        <v>28.172000000000001</v>
      </c>
    </row>
    <row r="694" spans="1:22" x14ac:dyDescent="0.3">
      <c r="A694" t="s">
        <v>445</v>
      </c>
      <c r="B694" t="s">
        <v>446</v>
      </c>
      <c r="C694" t="s">
        <v>771</v>
      </c>
      <c r="D694" t="s">
        <v>448</v>
      </c>
      <c r="E694">
        <v>12.5</v>
      </c>
      <c r="F694">
        <v>105700</v>
      </c>
      <c r="G694">
        <f t="shared" si="40"/>
        <v>1.3498498107852413E-10</v>
      </c>
      <c r="H694" s="50">
        <f t="shared" si="42"/>
        <v>322.62268818593134</v>
      </c>
      <c r="I694">
        <f t="shared" si="41"/>
        <v>3.9194295714252476E-7</v>
      </c>
      <c r="J694">
        <v>7.38</v>
      </c>
      <c r="K694">
        <v>38.900000000000006</v>
      </c>
      <c r="L694">
        <v>409</v>
      </c>
      <c r="M694">
        <v>27.21</v>
      </c>
      <c r="N694">
        <v>115.13</v>
      </c>
      <c r="O694" s="7">
        <v>10.522</v>
      </c>
      <c r="P694">
        <v>36920</v>
      </c>
      <c r="Q694">
        <v>2</v>
      </c>
      <c r="R694" s="9">
        <v>52.424999999999997</v>
      </c>
      <c r="S694" s="9">
        <v>52.375</v>
      </c>
      <c r="T694" s="9">
        <v>52.087000000000003</v>
      </c>
      <c r="U694" s="9">
        <v>52.265000000000001</v>
      </c>
      <c r="V694" s="9">
        <v>52.442999999999998</v>
      </c>
    </row>
    <row r="695" spans="1:22" x14ac:dyDescent="0.3">
      <c r="A695" t="s">
        <v>445</v>
      </c>
      <c r="B695" t="s">
        <v>446</v>
      </c>
      <c r="C695" t="s">
        <v>772</v>
      </c>
      <c r="D695" t="s">
        <v>448</v>
      </c>
      <c r="E695">
        <v>19.100000000000001</v>
      </c>
      <c r="F695">
        <v>496500</v>
      </c>
      <c r="G695">
        <f t="shared" si="40"/>
        <v>4.3910111379657599E-11</v>
      </c>
      <c r="H695" s="50">
        <f t="shared" si="42"/>
        <v>1515.4414823492423</v>
      </c>
      <c r="I695">
        <f t="shared" si="41"/>
        <v>5.9888883851377774E-7</v>
      </c>
      <c r="J695">
        <v>44.900000000000006</v>
      </c>
      <c r="K695">
        <v>74.100000000000009</v>
      </c>
      <c r="L695">
        <v>498</v>
      </c>
      <c r="M695">
        <v>29.71</v>
      </c>
      <c r="N695">
        <v>116.01</v>
      </c>
      <c r="O695" s="7">
        <v>6.7122999999999999</v>
      </c>
      <c r="P695" s="8">
        <v>474750</v>
      </c>
      <c r="Q695">
        <v>4</v>
      </c>
      <c r="R695" s="9">
        <v>77.265000000000001</v>
      </c>
      <c r="S695" s="9">
        <v>76.498000000000005</v>
      </c>
      <c r="T695" s="9">
        <v>69.736999999999995</v>
      </c>
      <c r="U695" s="9">
        <v>74.457999999999998</v>
      </c>
      <c r="V695" s="9">
        <v>80.415999999999997</v>
      </c>
    </row>
    <row r="696" spans="1:22" x14ac:dyDescent="0.3">
      <c r="A696" t="s">
        <v>445</v>
      </c>
      <c r="B696" t="s">
        <v>446</v>
      </c>
      <c r="C696" t="s">
        <v>773</v>
      </c>
      <c r="D696" t="s">
        <v>448</v>
      </c>
      <c r="E696">
        <v>12.3</v>
      </c>
      <c r="F696">
        <v>178500</v>
      </c>
      <c r="G696">
        <f t="shared" si="40"/>
        <v>7.8653366386554618E-11</v>
      </c>
      <c r="H696" s="50">
        <f t="shared" si="42"/>
        <v>544.82639395637409</v>
      </c>
      <c r="I696">
        <f t="shared" si="41"/>
        <v>3.8567186982824437E-7</v>
      </c>
      <c r="J696">
        <v>19.400000000000002</v>
      </c>
      <c r="K696">
        <v>40.5</v>
      </c>
      <c r="L696">
        <v>444</v>
      </c>
      <c r="M696">
        <v>44.16</v>
      </c>
      <c r="N696">
        <v>125.88</v>
      </c>
      <c r="O696" s="7">
        <v>10.959</v>
      </c>
      <c r="P696">
        <v>40007</v>
      </c>
      <c r="Q696">
        <v>2</v>
      </c>
      <c r="R696" s="9">
        <v>24.422000000000001</v>
      </c>
      <c r="S696" s="9">
        <v>24.262</v>
      </c>
      <c r="T696" s="9">
        <v>23.486999999999998</v>
      </c>
      <c r="U696" s="9">
        <v>24.035</v>
      </c>
      <c r="V696" s="9">
        <v>24.582000000000001</v>
      </c>
    </row>
    <row r="697" spans="1:22" x14ac:dyDescent="0.3">
      <c r="A697" t="s">
        <v>445</v>
      </c>
      <c r="B697" t="s">
        <v>446</v>
      </c>
      <c r="C697" t="s">
        <v>774</v>
      </c>
      <c r="D697" t="s">
        <v>448</v>
      </c>
      <c r="E697">
        <v>42.900000000000006</v>
      </c>
      <c r="F697">
        <v>1056000</v>
      </c>
      <c r="G697">
        <f t="shared" si="40"/>
        <v>4.6370715624999999E-11</v>
      </c>
      <c r="H697" s="50">
        <f t="shared" si="42"/>
        <v>3223.1746331536751</v>
      </c>
      <c r="I697">
        <f t="shared" si="41"/>
        <v>1.345148228913145E-6</v>
      </c>
      <c r="J697">
        <v>59.800000000000004</v>
      </c>
      <c r="K697">
        <v>137</v>
      </c>
      <c r="L697">
        <v>420</v>
      </c>
      <c r="M697">
        <v>45.32</v>
      </c>
      <c r="N697">
        <v>130.97999999999999</v>
      </c>
      <c r="O697" s="7">
        <v>3.0785999999999998</v>
      </c>
      <c r="P697" s="8">
        <v>178490</v>
      </c>
      <c r="Q697">
        <v>5</v>
      </c>
      <c r="R697" s="9">
        <v>16.015000000000001</v>
      </c>
      <c r="S697" s="9">
        <v>16.047999999999998</v>
      </c>
      <c r="T697" s="9">
        <v>15.487</v>
      </c>
      <c r="U697" s="9">
        <v>15.981</v>
      </c>
      <c r="V697" s="9">
        <v>16.373999999999999</v>
      </c>
    </row>
    <row r="698" spans="1:22" x14ac:dyDescent="0.3">
      <c r="A698" t="s">
        <v>445</v>
      </c>
      <c r="B698" t="s">
        <v>446</v>
      </c>
      <c r="C698" t="s">
        <v>775</v>
      </c>
      <c r="D698" t="s">
        <v>448</v>
      </c>
      <c r="E698">
        <v>10.100000000000001</v>
      </c>
      <c r="F698">
        <v>103200</v>
      </c>
      <c r="G698">
        <f t="shared" si="40"/>
        <v>1.1171001259689923E-10</v>
      </c>
      <c r="H698" s="50">
        <f t="shared" si="42"/>
        <v>314.99206642183645</v>
      </c>
      <c r="I698">
        <f t="shared" si="41"/>
        <v>3.1668990937116004E-7</v>
      </c>
      <c r="J698">
        <v>17.3</v>
      </c>
      <c r="K698">
        <v>24.8</v>
      </c>
      <c r="L698">
        <v>334</v>
      </c>
      <c r="M698">
        <v>46.72</v>
      </c>
      <c r="N698">
        <v>131.15</v>
      </c>
      <c r="O698" s="7">
        <v>13.451000000000001</v>
      </c>
      <c r="P698">
        <v>58087</v>
      </c>
      <c r="Q698">
        <v>2</v>
      </c>
      <c r="R698" s="9">
        <v>14.943</v>
      </c>
      <c r="S698" s="9">
        <v>14.944000000000001</v>
      </c>
      <c r="T698" s="9">
        <v>14.943</v>
      </c>
      <c r="U698" s="9">
        <v>15.016999999999999</v>
      </c>
      <c r="V698" s="9">
        <v>15.090999999999999</v>
      </c>
    </row>
    <row r="699" spans="1:22" x14ac:dyDescent="0.3">
      <c r="A699" t="s">
        <v>445</v>
      </c>
      <c r="B699" t="s">
        <v>446</v>
      </c>
      <c r="C699" t="s">
        <v>776</v>
      </c>
      <c r="D699" t="s">
        <v>448</v>
      </c>
      <c r="E699">
        <v>7.2700000000000005</v>
      </c>
      <c r="F699">
        <v>191500</v>
      </c>
      <c r="G699">
        <f t="shared" si="40"/>
        <v>4.3332730600522197E-11</v>
      </c>
      <c r="H699" s="50">
        <f t="shared" si="42"/>
        <v>584.50562712966746</v>
      </c>
      <c r="I699">
        <f t="shared" si="41"/>
        <v>2.2795402387409243E-7</v>
      </c>
      <c r="J699">
        <v>58.1</v>
      </c>
      <c r="K699">
        <v>25.1</v>
      </c>
      <c r="L699">
        <v>374</v>
      </c>
      <c r="M699">
        <v>35.119999999999997</v>
      </c>
      <c r="N699">
        <v>112.58</v>
      </c>
      <c r="O699" s="7">
        <v>14.891</v>
      </c>
      <c r="P699" s="8">
        <v>166530</v>
      </c>
      <c r="Q699">
        <v>4</v>
      </c>
      <c r="R699" s="9">
        <v>73.402000000000001</v>
      </c>
      <c r="S699" s="9">
        <v>75.679000000000002</v>
      </c>
      <c r="T699" s="9">
        <v>71.171000000000006</v>
      </c>
      <c r="U699" s="9">
        <v>78.968000000000004</v>
      </c>
      <c r="V699" s="9">
        <v>88.846999999999994</v>
      </c>
    </row>
    <row r="700" spans="1:22" x14ac:dyDescent="0.3">
      <c r="A700" t="s">
        <v>445</v>
      </c>
      <c r="B700" t="s">
        <v>446</v>
      </c>
      <c r="C700" t="s">
        <v>777</v>
      </c>
      <c r="D700" t="s">
        <v>448</v>
      </c>
      <c r="E700">
        <v>18.7</v>
      </c>
      <c r="F700">
        <v>201900</v>
      </c>
      <c r="G700">
        <f t="shared" si="40"/>
        <v>1.0571964883605745E-10</v>
      </c>
      <c r="H700" s="50">
        <f t="shared" si="42"/>
        <v>616.24901366830215</v>
      </c>
      <c r="I700">
        <f t="shared" si="41"/>
        <v>5.8634666388521695E-7</v>
      </c>
      <c r="J700">
        <v>12.4</v>
      </c>
      <c r="K700">
        <v>57.2</v>
      </c>
      <c r="L700">
        <v>402</v>
      </c>
      <c r="M700">
        <v>35.19</v>
      </c>
      <c r="N700">
        <v>118.84</v>
      </c>
      <c r="O700" s="7">
        <v>7.0232000000000001</v>
      </c>
      <c r="P700" s="8">
        <v>116360</v>
      </c>
      <c r="Q700">
        <v>2</v>
      </c>
      <c r="R700" s="9">
        <v>69.388999999999996</v>
      </c>
      <c r="S700" s="9">
        <v>69.194000000000003</v>
      </c>
      <c r="T700" s="9">
        <v>67.777000000000001</v>
      </c>
      <c r="U700" s="9">
        <v>68.605000000000004</v>
      </c>
      <c r="V700" s="9">
        <v>69.433000000000007</v>
      </c>
    </row>
    <row r="701" spans="1:22" x14ac:dyDescent="0.3">
      <c r="A701" t="s">
        <v>445</v>
      </c>
      <c r="B701" t="s">
        <v>446</v>
      </c>
      <c r="C701" t="s">
        <v>778</v>
      </c>
      <c r="D701" t="s">
        <v>448</v>
      </c>
      <c r="E701">
        <v>24.200000000000003</v>
      </c>
      <c r="F701">
        <v>199800</v>
      </c>
      <c r="G701">
        <f t="shared" si="40"/>
        <v>1.3825164464464466E-10</v>
      </c>
      <c r="H701" s="50">
        <f t="shared" si="42"/>
        <v>609.83929138646238</v>
      </c>
      <c r="I701">
        <f t="shared" si="41"/>
        <v>7.5880156502792785E-7</v>
      </c>
      <c r="J701">
        <v>6.73</v>
      </c>
      <c r="K701">
        <v>77</v>
      </c>
      <c r="L701">
        <v>432</v>
      </c>
      <c r="M701">
        <v>31.96</v>
      </c>
      <c r="N701">
        <v>119.17</v>
      </c>
      <c r="O701" s="7">
        <v>5.6147</v>
      </c>
      <c r="P701">
        <v>55145</v>
      </c>
      <c r="Q701">
        <v>1</v>
      </c>
      <c r="R701" s="9">
        <v>75.158000000000001</v>
      </c>
      <c r="S701" s="9">
        <v>75.158000000000001</v>
      </c>
      <c r="T701" s="9">
        <v>75.158000000000001</v>
      </c>
      <c r="U701" s="9">
        <v>75.158000000000001</v>
      </c>
      <c r="V701" s="9">
        <v>75.158000000000001</v>
      </c>
    </row>
    <row r="702" spans="1:22" x14ac:dyDescent="0.3">
      <c r="A702" t="s">
        <v>445</v>
      </c>
      <c r="B702" t="s">
        <v>446</v>
      </c>
      <c r="C702" t="s">
        <v>779</v>
      </c>
      <c r="D702" t="s">
        <v>448</v>
      </c>
      <c r="E702">
        <v>14.8</v>
      </c>
      <c r="F702">
        <v>202600</v>
      </c>
      <c r="G702">
        <f t="shared" si="40"/>
        <v>8.3382075024679182E-11</v>
      </c>
      <c r="H702" s="50">
        <f t="shared" si="42"/>
        <v>618.38558776224863</v>
      </c>
      <c r="I702">
        <f t="shared" si="41"/>
        <v>4.6406046125674931E-7</v>
      </c>
      <c r="J702">
        <v>19.200000000000003</v>
      </c>
      <c r="K702">
        <v>46.2</v>
      </c>
      <c r="L702">
        <v>399</v>
      </c>
      <c r="M702">
        <v>35.590000000000003</v>
      </c>
      <c r="N702">
        <v>118.84</v>
      </c>
      <c r="O702" s="7">
        <v>8.6325000000000003</v>
      </c>
      <c r="P702" s="8">
        <v>109200</v>
      </c>
      <c r="Q702">
        <v>2</v>
      </c>
      <c r="R702" s="9">
        <v>72.019000000000005</v>
      </c>
      <c r="S702" s="9">
        <v>71.478999999999999</v>
      </c>
      <c r="T702" s="9">
        <v>68.474999999999994</v>
      </c>
      <c r="U702" s="9">
        <v>70.366</v>
      </c>
      <c r="V702" s="9">
        <v>72.257000000000005</v>
      </c>
    </row>
    <row r="703" spans="1:22" x14ac:dyDescent="0.3">
      <c r="A703" t="s">
        <v>445</v>
      </c>
      <c r="B703" t="s">
        <v>446</v>
      </c>
      <c r="C703" t="s">
        <v>780</v>
      </c>
      <c r="D703" t="s">
        <v>448</v>
      </c>
      <c r="E703">
        <v>10.4</v>
      </c>
      <c r="F703">
        <v>109300</v>
      </c>
      <c r="G703">
        <f t="shared" si="40"/>
        <v>1.0860844647758463E-10</v>
      </c>
      <c r="H703" s="50">
        <f t="shared" si="42"/>
        <v>333.61078352622792</v>
      </c>
      <c r="I703">
        <f t="shared" si="41"/>
        <v>3.2609654034258055E-7</v>
      </c>
      <c r="J703">
        <v>11.600000000000001</v>
      </c>
      <c r="K703">
        <v>32.1</v>
      </c>
      <c r="L703">
        <v>402</v>
      </c>
      <c r="M703">
        <v>35.4</v>
      </c>
      <c r="N703">
        <v>116.09</v>
      </c>
      <c r="O703" s="7">
        <v>12.551</v>
      </c>
      <c r="P703" s="8">
        <v>268420</v>
      </c>
      <c r="Q703">
        <v>4</v>
      </c>
      <c r="R703" s="9">
        <v>83.575999999999993</v>
      </c>
      <c r="S703" s="9">
        <v>83.631</v>
      </c>
      <c r="T703" s="9">
        <v>82.992000000000004</v>
      </c>
      <c r="U703" s="9">
        <v>83.698999999999998</v>
      </c>
      <c r="V703" s="9">
        <v>84.832999999999998</v>
      </c>
    </row>
    <row r="704" spans="1:22" x14ac:dyDescent="0.3">
      <c r="A704" t="s">
        <v>445</v>
      </c>
      <c r="B704" t="s">
        <v>446</v>
      </c>
      <c r="C704" t="s">
        <v>781</v>
      </c>
      <c r="D704" t="s">
        <v>448</v>
      </c>
      <c r="E704">
        <v>18.7</v>
      </c>
      <c r="F704">
        <v>343200</v>
      </c>
      <c r="G704">
        <f t="shared" si="40"/>
        <v>6.2193464743589737E-11</v>
      </c>
      <c r="H704" s="50">
        <f t="shared" si="42"/>
        <v>1047.5317557749445</v>
      </c>
      <c r="I704">
        <f t="shared" si="41"/>
        <v>5.8634666388521695E-7</v>
      </c>
      <c r="J704">
        <v>27.200000000000003</v>
      </c>
      <c r="K704">
        <v>65.8</v>
      </c>
      <c r="L704">
        <v>431</v>
      </c>
      <c r="M704">
        <v>22.38</v>
      </c>
      <c r="N704">
        <v>112.69</v>
      </c>
      <c r="O704" s="7">
        <v>6.5467000000000004</v>
      </c>
      <c r="P704" s="8">
        <v>142440</v>
      </c>
      <c r="Q704">
        <v>4</v>
      </c>
      <c r="R704" s="9">
        <v>38.784999999999997</v>
      </c>
      <c r="S704" s="9">
        <v>39.107999999999997</v>
      </c>
      <c r="T704" s="9">
        <v>38.593000000000004</v>
      </c>
      <c r="U704" s="9">
        <v>39.575000000000003</v>
      </c>
      <c r="V704" s="9">
        <v>41.92</v>
      </c>
    </row>
    <row r="705" spans="1:22" x14ac:dyDescent="0.3">
      <c r="A705" t="s">
        <v>445</v>
      </c>
      <c r="B705" t="s">
        <v>446</v>
      </c>
      <c r="C705" t="s">
        <v>782</v>
      </c>
      <c r="D705" t="s">
        <v>448</v>
      </c>
      <c r="E705">
        <v>29.400000000000002</v>
      </c>
      <c r="F705">
        <v>182700</v>
      </c>
      <c r="G705">
        <f t="shared" si="40"/>
        <v>1.8367887356321838E-10</v>
      </c>
      <c r="H705" s="50">
        <f t="shared" si="42"/>
        <v>557.64583852005342</v>
      </c>
      <c r="I705">
        <f t="shared" si="41"/>
        <v>9.2184983519921807E-7</v>
      </c>
      <c r="J705">
        <v>7.5</v>
      </c>
      <c r="K705">
        <v>66.7</v>
      </c>
      <c r="L705">
        <v>287</v>
      </c>
      <c r="M705">
        <v>31.19</v>
      </c>
      <c r="N705">
        <v>108.42</v>
      </c>
      <c r="O705" s="7">
        <v>4.3087</v>
      </c>
      <c r="P705">
        <v>75718</v>
      </c>
      <c r="Q705">
        <v>2</v>
      </c>
      <c r="R705" s="9">
        <v>55.366</v>
      </c>
      <c r="S705" s="9">
        <v>55.305999999999997</v>
      </c>
      <c r="T705" s="9">
        <v>54.801000000000002</v>
      </c>
      <c r="U705" s="9">
        <v>55.088999999999999</v>
      </c>
      <c r="V705" s="9">
        <v>55.378</v>
      </c>
    </row>
    <row r="706" spans="1:22" x14ac:dyDescent="0.3">
      <c r="A706" t="s">
        <v>445</v>
      </c>
      <c r="B706" t="s">
        <v>446</v>
      </c>
      <c r="C706" t="s">
        <v>783</v>
      </c>
      <c r="D706" t="s">
        <v>448</v>
      </c>
      <c r="E706">
        <v>11.4</v>
      </c>
      <c r="F706">
        <v>258300</v>
      </c>
      <c r="G706">
        <f t="shared" ref="G706:G769" si="43">(1.141433*(E706/1000000))/F706</f>
        <v>5.0376833914053426E-11</v>
      </c>
      <c r="H706" s="50">
        <f t="shared" si="42"/>
        <v>788.39584066628254</v>
      </c>
      <c r="I706">
        <f t="shared" ref="I706:I769" si="44">(G706/10)*1000*H706*0.09</f>
        <v>3.5745197691398257E-7</v>
      </c>
      <c r="J706">
        <v>26.6</v>
      </c>
      <c r="K706">
        <v>50.1</v>
      </c>
      <c r="L706">
        <v>474</v>
      </c>
      <c r="M706">
        <v>23.73</v>
      </c>
      <c r="N706">
        <v>103.26</v>
      </c>
      <c r="O706" s="7">
        <v>9.4657</v>
      </c>
      <c r="P706">
        <v>44812</v>
      </c>
      <c r="Q706">
        <v>2</v>
      </c>
      <c r="R706" s="9">
        <v>20.474</v>
      </c>
      <c r="S706" s="9">
        <v>20.613</v>
      </c>
      <c r="T706" s="9">
        <v>20.465</v>
      </c>
      <c r="U706" s="9">
        <v>22.213999999999999</v>
      </c>
      <c r="V706" s="9">
        <v>23.963999999999999</v>
      </c>
    </row>
    <row r="707" spans="1:22" x14ac:dyDescent="0.3">
      <c r="A707" t="s">
        <v>445</v>
      </c>
      <c r="B707" t="s">
        <v>446</v>
      </c>
      <c r="C707" t="s">
        <v>784</v>
      </c>
      <c r="D707" t="s">
        <v>448</v>
      </c>
      <c r="E707">
        <v>43.7</v>
      </c>
      <c r="F707">
        <v>466400</v>
      </c>
      <c r="G707">
        <f t="shared" si="43"/>
        <v>1.0694816059176673E-10</v>
      </c>
      <c r="H707" s="50">
        <f t="shared" si="42"/>
        <v>1423.5687963095399</v>
      </c>
      <c r="I707">
        <f t="shared" si="44"/>
        <v>1.3702325781702666E-6</v>
      </c>
      <c r="J707">
        <v>17.2</v>
      </c>
      <c r="K707">
        <v>112</v>
      </c>
      <c r="L707">
        <v>308</v>
      </c>
      <c r="M707">
        <v>34.549999999999997</v>
      </c>
      <c r="N707">
        <v>110.08</v>
      </c>
      <c r="O707" s="7">
        <v>2.7397999999999998</v>
      </c>
      <c r="P707">
        <v>69566</v>
      </c>
      <c r="Q707">
        <v>2</v>
      </c>
      <c r="R707" s="9">
        <v>64.933000000000007</v>
      </c>
      <c r="S707" s="9">
        <v>64.650999999999996</v>
      </c>
      <c r="T707" s="9">
        <v>62.395000000000003</v>
      </c>
      <c r="U707" s="9">
        <v>63.688000000000002</v>
      </c>
      <c r="V707" s="9">
        <v>64.980999999999995</v>
      </c>
    </row>
    <row r="708" spans="1:22" x14ac:dyDescent="0.3">
      <c r="A708" t="s">
        <v>445</v>
      </c>
      <c r="B708" t="s">
        <v>528</v>
      </c>
      <c r="C708" t="s">
        <v>785</v>
      </c>
      <c r="D708" t="s">
        <v>448</v>
      </c>
      <c r="E708">
        <v>6.5200000000000005</v>
      </c>
      <c r="F708">
        <v>1484000</v>
      </c>
      <c r="G708">
        <f t="shared" si="43"/>
        <v>5.0149212668463617E-12</v>
      </c>
      <c r="H708" s="50">
        <f t="shared" si="42"/>
        <v>4529.5370791667174</v>
      </c>
      <c r="I708">
        <f t="shared" si="44"/>
        <v>2.0443744644554089E-7</v>
      </c>
      <c r="J708">
        <v>324</v>
      </c>
      <c r="K708">
        <v>82.5</v>
      </c>
      <c r="L708">
        <v>1940</v>
      </c>
      <c r="M708">
        <v>22.66</v>
      </c>
      <c r="N708">
        <v>120.33</v>
      </c>
      <c r="O708" s="7">
        <v>23.495000000000001</v>
      </c>
      <c r="P708" s="8">
        <v>1822400</v>
      </c>
      <c r="Q708">
        <v>13</v>
      </c>
      <c r="R708" s="9">
        <v>23.033999999999999</v>
      </c>
      <c r="S708" s="9">
        <v>23.172000000000001</v>
      </c>
      <c r="T708" s="9">
        <v>21.524000000000001</v>
      </c>
      <c r="U708" s="9">
        <v>23.344000000000001</v>
      </c>
      <c r="V708" s="9">
        <v>24.582000000000001</v>
      </c>
    </row>
    <row r="709" spans="1:22" x14ac:dyDescent="0.3">
      <c r="A709" t="s">
        <v>445</v>
      </c>
      <c r="B709" t="s">
        <v>446</v>
      </c>
      <c r="C709" t="s">
        <v>786</v>
      </c>
      <c r="D709" t="s">
        <v>448</v>
      </c>
      <c r="E709">
        <v>17</v>
      </c>
      <c r="F709">
        <v>263100</v>
      </c>
      <c r="G709">
        <f t="shared" si="43"/>
        <v>7.37527974154314E-11</v>
      </c>
      <c r="H709" s="50">
        <f t="shared" si="42"/>
        <v>803.04663445334461</v>
      </c>
      <c r="I709">
        <f t="shared" si="44"/>
        <v>5.3304242171383358E-7</v>
      </c>
      <c r="J709">
        <v>21.1</v>
      </c>
      <c r="K709">
        <v>57.2</v>
      </c>
      <c r="L709">
        <v>384</v>
      </c>
      <c r="M709">
        <v>45.61</v>
      </c>
      <c r="N709">
        <v>84.86</v>
      </c>
      <c r="O709" s="7">
        <v>6.7129000000000003</v>
      </c>
      <c r="P709">
        <v>24987</v>
      </c>
      <c r="Q709">
        <v>3</v>
      </c>
      <c r="R709" s="9">
        <v>23.881</v>
      </c>
      <c r="S709" s="9">
        <v>23.922999999999998</v>
      </c>
      <c r="T709" s="9">
        <v>23.486999999999998</v>
      </c>
      <c r="U709" s="9">
        <v>23.821000000000002</v>
      </c>
      <c r="V709" s="9">
        <v>24.154</v>
      </c>
    </row>
    <row r="710" spans="1:22" x14ac:dyDescent="0.3">
      <c r="A710" t="s">
        <v>445</v>
      </c>
      <c r="B710" t="s">
        <v>446</v>
      </c>
      <c r="C710" t="s">
        <v>787</v>
      </c>
      <c r="D710" t="s">
        <v>448</v>
      </c>
      <c r="E710">
        <v>15.100000000000001</v>
      </c>
      <c r="F710">
        <v>278700</v>
      </c>
      <c r="G710">
        <f t="shared" si="43"/>
        <v>6.1842979189092219E-11</v>
      </c>
      <c r="H710" s="50">
        <f t="shared" si="42"/>
        <v>850.66171426129665</v>
      </c>
      <c r="I710">
        <f t="shared" si="44"/>
        <v>4.7346709222816998E-7</v>
      </c>
      <c r="J710">
        <v>26.6</v>
      </c>
      <c r="K710">
        <v>54.1</v>
      </c>
      <c r="L710">
        <v>360</v>
      </c>
      <c r="M710">
        <v>39.47</v>
      </c>
      <c r="N710">
        <v>75.989999999999995</v>
      </c>
      <c r="O710" s="7">
        <v>6.6677999999999997</v>
      </c>
      <c r="P710">
        <v>78777</v>
      </c>
      <c r="Q710">
        <v>4</v>
      </c>
      <c r="R710" s="9">
        <v>41.832000000000001</v>
      </c>
      <c r="S710" s="9">
        <v>41.933999999999997</v>
      </c>
      <c r="T710" s="9">
        <v>41.692999999999998</v>
      </c>
      <c r="U710" s="9">
        <v>42.124000000000002</v>
      </c>
      <c r="V710" s="9">
        <v>42.872999999999998</v>
      </c>
    </row>
    <row r="711" spans="1:22" x14ac:dyDescent="0.3">
      <c r="A711" t="s">
        <v>445</v>
      </c>
      <c r="B711" t="s">
        <v>446</v>
      </c>
      <c r="C711" t="s">
        <v>788</v>
      </c>
      <c r="D711" t="s">
        <v>448</v>
      </c>
      <c r="E711">
        <v>8.5299999999999994</v>
      </c>
      <c r="F711">
        <v>170200</v>
      </c>
      <c r="G711">
        <f t="shared" si="43"/>
        <v>5.7205778437132772E-11</v>
      </c>
      <c r="H711" s="50">
        <f t="shared" si="42"/>
        <v>519.49272969957906</v>
      </c>
      <c r="I711">
        <f t="shared" si="44"/>
        <v>2.674618739540588E-7</v>
      </c>
      <c r="J711">
        <v>43.300000000000004</v>
      </c>
      <c r="K711">
        <v>25.900000000000002</v>
      </c>
      <c r="L711">
        <v>301</v>
      </c>
      <c r="M711">
        <v>41.76</v>
      </c>
      <c r="N711">
        <v>86.16</v>
      </c>
      <c r="O711" s="7">
        <v>11.654</v>
      </c>
      <c r="P711">
        <v>22007</v>
      </c>
      <c r="Q711">
        <v>4</v>
      </c>
      <c r="R711" s="9">
        <v>141.83000000000001</v>
      </c>
      <c r="S711" s="9">
        <v>141.86000000000001</v>
      </c>
      <c r="T711" s="9">
        <v>130.44</v>
      </c>
      <c r="U711" s="9">
        <v>141.81</v>
      </c>
      <c r="V711" s="9">
        <v>142.72999999999999</v>
      </c>
    </row>
    <row r="712" spans="1:22" x14ac:dyDescent="0.3">
      <c r="A712" t="s">
        <v>445</v>
      </c>
      <c r="B712" t="s">
        <v>446</v>
      </c>
      <c r="C712" t="s">
        <v>789</v>
      </c>
      <c r="D712" t="s">
        <v>448</v>
      </c>
      <c r="E712">
        <v>12.3</v>
      </c>
      <c r="F712">
        <v>135600</v>
      </c>
      <c r="G712">
        <f t="shared" si="43"/>
        <v>1.0353706415929203E-10</v>
      </c>
      <c r="H712" s="50">
        <f t="shared" si="42"/>
        <v>413.88492448450603</v>
      </c>
      <c r="I712">
        <f t="shared" si="44"/>
        <v>3.8567186982824437E-7</v>
      </c>
      <c r="J712">
        <v>13.8</v>
      </c>
      <c r="K712">
        <v>36.4</v>
      </c>
      <c r="L712">
        <v>393</v>
      </c>
      <c r="M712">
        <v>40.729999999999997</v>
      </c>
      <c r="N712">
        <v>124.79</v>
      </c>
      <c r="O712" s="7">
        <v>10.795999999999999</v>
      </c>
      <c r="P712">
        <v>9667.4</v>
      </c>
      <c r="Q712">
        <v>2</v>
      </c>
      <c r="R712" s="9">
        <v>23.672999999999998</v>
      </c>
      <c r="S712" s="9">
        <v>23.617000000000001</v>
      </c>
      <c r="T712" s="9">
        <v>23.344000000000001</v>
      </c>
      <c r="U712" s="9">
        <v>23.535</v>
      </c>
      <c r="V712" s="9">
        <v>23.725999999999999</v>
      </c>
    </row>
    <row r="713" spans="1:22" x14ac:dyDescent="0.3">
      <c r="A713" t="s">
        <v>445</v>
      </c>
      <c r="B713" t="s">
        <v>446</v>
      </c>
      <c r="C713" t="s">
        <v>790</v>
      </c>
      <c r="D713" t="s">
        <v>448</v>
      </c>
      <c r="E713">
        <v>12.3</v>
      </c>
      <c r="F713">
        <v>1804000</v>
      </c>
      <c r="G713">
        <f t="shared" si="43"/>
        <v>7.7824977272727267E-12</v>
      </c>
      <c r="H713" s="50">
        <f t="shared" si="42"/>
        <v>5506.2566649708615</v>
      </c>
      <c r="I713">
        <f t="shared" si="44"/>
        <v>3.8567186982824432E-7</v>
      </c>
      <c r="J713">
        <v>476</v>
      </c>
      <c r="K713">
        <v>82.7</v>
      </c>
      <c r="L713">
        <v>660</v>
      </c>
      <c r="M713">
        <v>25.01</v>
      </c>
      <c r="N713">
        <v>102.7</v>
      </c>
      <c r="O713" s="7">
        <v>7.9808000000000003</v>
      </c>
      <c r="P713" s="8">
        <v>991650</v>
      </c>
      <c r="Q713">
        <v>15</v>
      </c>
      <c r="R713" s="9">
        <v>26.015999999999998</v>
      </c>
      <c r="S713" s="9">
        <v>24.713000000000001</v>
      </c>
      <c r="T713" s="9">
        <v>18.332000000000001</v>
      </c>
      <c r="U713" s="9">
        <v>22.962</v>
      </c>
      <c r="V713" s="9">
        <v>27.137</v>
      </c>
    </row>
    <row r="714" spans="1:22" x14ac:dyDescent="0.3">
      <c r="A714" t="s">
        <v>445</v>
      </c>
      <c r="B714" t="s">
        <v>446</v>
      </c>
      <c r="C714" t="s">
        <v>791</v>
      </c>
      <c r="D714" t="s">
        <v>448</v>
      </c>
      <c r="E714">
        <v>12.5</v>
      </c>
      <c r="F714">
        <v>434400</v>
      </c>
      <c r="G714">
        <f t="shared" si="43"/>
        <v>3.2845102440147332E-11</v>
      </c>
      <c r="H714" s="50">
        <f t="shared" si="42"/>
        <v>1325.8968377291255</v>
      </c>
      <c r="I714">
        <f t="shared" si="44"/>
        <v>3.9194295714252476E-7</v>
      </c>
      <c r="J714">
        <v>79.2</v>
      </c>
      <c r="K714">
        <v>48.800000000000004</v>
      </c>
      <c r="L714">
        <v>492</v>
      </c>
      <c r="M714">
        <v>31.38</v>
      </c>
      <c r="N714">
        <v>120.97</v>
      </c>
      <c r="O714" s="7">
        <v>10.082000000000001</v>
      </c>
      <c r="P714" s="8">
        <v>560230</v>
      </c>
      <c r="Q714">
        <v>5</v>
      </c>
      <c r="R714" s="9">
        <v>89.100999999999999</v>
      </c>
      <c r="S714" s="9">
        <v>88.716999999999999</v>
      </c>
      <c r="T714" s="9">
        <v>85.004000000000005</v>
      </c>
      <c r="U714" s="9">
        <v>87.355000000000004</v>
      </c>
      <c r="V714" s="9">
        <v>90.168000000000006</v>
      </c>
    </row>
    <row r="715" spans="1:22" x14ac:dyDescent="0.3">
      <c r="A715" t="s">
        <v>445</v>
      </c>
      <c r="B715" t="s">
        <v>446</v>
      </c>
      <c r="C715" t="s">
        <v>792</v>
      </c>
      <c r="D715" t="s">
        <v>448</v>
      </c>
      <c r="E715">
        <v>6.7</v>
      </c>
      <c r="F715">
        <v>109900</v>
      </c>
      <c r="G715">
        <f t="shared" si="43"/>
        <v>6.9586907188353052E-11</v>
      </c>
      <c r="H715" s="50">
        <f t="shared" si="42"/>
        <v>335.44213274961072</v>
      </c>
      <c r="I715">
        <f t="shared" si="44"/>
        <v>2.1008142502839331E-7</v>
      </c>
      <c r="J715">
        <v>30.8</v>
      </c>
      <c r="K715">
        <v>19.8</v>
      </c>
      <c r="L715">
        <v>316</v>
      </c>
      <c r="M715">
        <v>44.43</v>
      </c>
      <c r="N715">
        <v>84.9</v>
      </c>
      <c r="O715" s="7">
        <v>15.994999999999999</v>
      </c>
      <c r="P715">
        <v>22526</v>
      </c>
      <c r="Q715">
        <v>2</v>
      </c>
      <c r="R715" s="9">
        <v>28.277000000000001</v>
      </c>
      <c r="S715" s="9">
        <v>28.277000000000001</v>
      </c>
      <c r="T715" s="9">
        <v>28.172000000000001</v>
      </c>
      <c r="U715" s="9">
        <v>28.265999999999998</v>
      </c>
      <c r="V715" s="9">
        <v>28.36</v>
      </c>
    </row>
    <row r="716" spans="1:22" x14ac:dyDescent="0.3">
      <c r="A716" t="s">
        <v>445</v>
      </c>
      <c r="B716" t="s">
        <v>446</v>
      </c>
      <c r="C716" t="s">
        <v>793</v>
      </c>
      <c r="D716" t="s">
        <v>448</v>
      </c>
      <c r="E716">
        <v>8.08</v>
      </c>
      <c r="F716">
        <v>148900</v>
      </c>
      <c r="G716">
        <f t="shared" si="43"/>
        <v>6.1939413297515113E-11</v>
      </c>
      <c r="H716" s="50">
        <f t="shared" si="42"/>
        <v>454.47983226949077</v>
      </c>
      <c r="I716">
        <f t="shared" si="44"/>
        <v>2.53351927496928E-7</v>
      </c>
      <c r="J716">
        <v>22.700000000000003</v>
      </c>
      <c r="K716">
        <v>31.200000000000003</v>
      </c>
      <c r="L716">
        <v>460</v>
      </c>
      <c r="M716">
        <v>23.74</v>
      </c>
      <c r="N716">
        <v>109.22</v>
      </c>
      <c r="O716" s="7">
        <v>14.723000000000001</v>
      </c>
      <c r="P716">
        <v>43083</v>
      </c>
      <c r="Q716">
        <v>2</v>
      </c>
      <c r="R716" s="9">
        <v>48.774000000000001</v>
      </c>
      <c r="S716" s="9">
        <v>48.69</v>
      </c>
      <c r="T716" s="9">
        <v>46.892000000000003</v>
      </c>
      <c r="U716" s="9">
        <v>47.835000000000001</v>
      </c>
      <c r="V716" s="9">
        <v>48.777999999999999</v>
      </c>
    </row>
    <row r="717" spans="1:22" x14ac:dyDescent="0.3">
      <c r="A717" t="s">
        <v>445</v>
      </c>
      <c r="B717" t="s">
        <v>446</v>
      </c>
      <c r="C717" t="s">
        <v>794</v>
      </c>
      <c r="D717" t="s">
        <v>448</v>
      </c>
      <c r="E717">
        <v>70.100000000000009</v>
      </c>
      <c r="F717">
        <v>1219000</v>
      </c>
      <c r="G717">
        <f t="shared" si="43"/>
        <v>6.5639420262510259E-11</v>
      </c>
      <c r="H717" s="50">
        <f t="shared" si="42"/>
        <v>3720.691172172661</v>
      </c>
      <c r="I717">
        <f t="shared" si="44"/>
        <v>2.1980161036552791E-6</v>
      </c>
      <c r="J717">
        <v>27.900000000000002</v>
      </c>
      <c r="K717">
        <v>231</v>
      </c>
      <c r="L717">
        <v>416</v>
      </c>
      <c r="M717">
        <v>36.22</v>
      </c>
      <c r="N717">
        <v>117.67</v>
      </c>
      <c r="O717" s="7">
        <v>1.8035000000000001</v>
      </c>
      <c r="P717" s="8">
        <v>249680</v>
      </c>
      <c r="Q717">
        <v>4</v>
      </c>
      <c r="R717" s="9">
        <v>81.512</v>
      </c>
      <c r="S717" s="9">
        <v>81.257000000000005</v>
      </c>
      <c r="T717" s="9">
        <v>79.082999999999998</v>
      </c>
      <c r="U717" s="9">
        <v>79.599000000000004</v>
      </c>
      <c r="V717" s="9">
        <v>81.533000000000001</v>
      </c>
    </row>
    <row r="718" spans="1:22" x14ac:dyDescent="0.3">
      <c r="A718" t="s">
        <v>445</v>
      </c>
      <c r="B718" t="s">
        <v>446</v>
      </c>
      <c r="C718" t="s">
        <v>795</v>
      </c>
      <c r="D718" t="s">
        <v>448</v>
      </c>
      <c r="E718">
        <v>15</v>
      </c>
      <c r="F718">
        <v>235300</v>
      </c>
      <c r="G718">
        <f t="shared" si="43"/>
        <v>7.2764534636634075E-11</v>
      </c>
      <c r="H718" s="50">
        <f t="shared" si="42"/>
        <v>718.19412043660964</v>
      </c>
      <c r="I718">
        <f t="shared" si="44"/>
        <v>4.703315485710296E-7</v>
      </c>
      <c r="J718">
        <v>20.5</v>
      </c>
      <c r="K718">
        <v>52</v>
      </c>
      <c r="L718">
        <v>437</v>
      </c>
      <c r="M718">
        <v>36.840000000000003</v>
      </c>
      <c r="N718">
        <v>120.52</v>
      </c>
      <c r="O718" s="7">
        <v>8.4062999999999999</v>
      </c>
      <c r="P718">
        <v>94662</v>
      </c>
      <c r="Q718">
        <v>2</v>
      </c>
      <c r="R718" s="9">
        <v>55.689</v>
      </c>
      <c r="S718" s="9">
        <v>55.722000000000001</v>
      </c>
      <c r="T718" s="9">
        <v>55.688000000000002</v>
      </c>
      <c r="U718" s="9">
        <v>56.618000000000002</v>
      </c>
      <c r="V718" s="9">
        <v>57.548000000000002</v>
      </c>
    </row>
    <row r="719" spans="1:22" x14ac:dyDescent="0.3">
      <c r="A719" t="s">
        <v>445</v>
      </c>
      <c r="B719" t="s">
        <v>446</v>
      </c>
      <c r="C719" t="s">
        <v>796</v>
      </c>
      <c r="D719" t="s">
        <v>448</v>
      </c>
      <c r="E719">
        <v>7.32</v>
      </c>
      <c r="F719">
        <v>174000</v>
      </c>
      <c r="G719">
        <f t="shared" si="43"/>
        <v>4.8018905517241375E-11</v>
      </c>
      <c r="H719" s="50">
        <f t="shared" si="42"/>
        <v>531.09127478100334</v>
      </c>
      <c r="I719">
        <f t="shared" si="44"/>
        <v>2.2952179570266249E-7</v>
      </c>
      <c r="J719">
        <v>44.800000000000004</v>
      </c>
      <c r="K719">
        <v>26</v>
      </c>
      <c r="L719">
        <v>437</v>
      </c>
      <c r="M719">
        <v>36.97</v>
      </c>
      <c r="N719">
        <v>120.7</v>
      </c>
      <c r="O719" s="7">
        <v>16.809999999999999</v>
      </c>
      <c r="P719" s="8">
        <v>210900</v>
      </c>
      <c r="Q719">
        <v>4</v>
      </c>
      <c r="R719" s="9">
        <v>51.534999999999997</v>
      </c>
      <c r="S719" s="9">
        <v>51.521000000000001</v>
      </c>
      <c r="T719" s="9">
        <v>50.613</v>
      </c>
      <c r="U719" s="9">
        <v>51.15</v>
      </c>
      <c r="V719" s="9">
        <v>52.488</v>
      </c>
    </row>
    <row r="720" spans="1:22" x14ac:dyDescent="0.3">
      <c r="A720" t="s">
        <v>445</v>
      </c>
      <c r="B720" t="s">
        <v>446</v>
      </c>
      <c r="C720" t="s">
        <v>797</v>
      </c>
      <c r="D720" t="s">
        <v>448</v>
      </c>
      <c r="E720">
        <v>23.6</v>
      </c>
      <c r="F720">
        <v>366600</v>
      </c>
      <c r="G720">
        <f t="shared" si="43"/>
        <v>7.3480138570649212E-11</v>
      </c>
      <c r="H720" s="50">
        <f t="shared" si="42"/>
        <v>1118.9543754868726</v>
      </c>
      <c r="I720">
        <f t="shared" si="44"/>
        <v>7.3998830308508682E-7</v>
      </c>
      <c r="J720">
        <v>19.400000000000002</v>
      </c>
      <c r="K720">
        <v>83.100000000000009</v>
      </c>
      <c r="L720">
        <v>451</v>
      </c>
      <c r="M720">
        <v>37.18</v>
      </c>
      <c r="N720">
        <v>119.93</v>
      </c>
      <c r="O720" s="7">
        <v>5.4250999999999996</v>
      </c>
      <c r="P720" s="8">
        <v>179380</v>
      </c>
      <c r="Q720">
        <v>4</v>
      </c>
      <c r="R720" s="9">
        <v>62.393999999999998</v>
      </c>
      <c r="S720" s="9">
        <v>62.491</v>
      </c>
      <c r="T720" s="9">
        <v>62.350999999999999</v>
      </c>
      <c r="U720" s="9">
        <v>63.58</v>
      </c>
      <c r="V720" s="9">
        <v>68.126000000000005</v>
      </c>
    </row>
    <row r="721" spans="1:22" x14ac:dyDescent="0.3">
      <c r="A721" t="s">
        <v>445</v>
      </c>
      <c r="B721" t="s">
        <v>446</v>
      </c>
      <c r="C721" t="s">
        <v>798</v>
      </c>
      <c r="D721" t="s">
        <v>448</v>
      </c>
      <c r="E721">
        <v>28</v>
      </c>
      <c r="F721">
        <v>683300</v>
      </c>
      <c r="G721">
        <f t="shared" si="43"/>
        <v>4.6773194789989751E-11</v>
      </c>
      <c r="H721" s="50">
        <f t="shared" si="42"/>
        <v>2085.6015405624112</v>
      </c>
      <c r="I721">
        <f t="shared" si="44"/>
        <v>8.7795222399925537E-7</v>
      </c>
      <c r="J721">
        <v>50.400000000000006</v>
      </c>
      <c r="K721">
        <v>96.2</v>
      </c>
      <c r="L721">
        <v>410</v>
      </c>
      <c r="M721">
        <v>39.520000000000003</v>
      </c>
      <c r="N721">
        <v>116.71</v>
      </c>
      <c r="O721" s="7">
        <v>4.2648999999999999</v>
      </c>
      <c r="P721" s="8">
        <v>294310</v>
      </c>
      <c r="Q721">
        <v>4</v>
      </c>
      <c r="R721" s="9">
        <v>79.837999999999994</v>
      </c>
      <c r="S721" s="9">
        <v>79.981999999999999</v>
      </c>
      <c r="T721" s="9">
        <v>78.006</v>
      </c>
      <c r="U721" s="9">
        <v>79.963999999999999</v>
      </c>
      <c r="V721" s="9">
        <v>82.52</v>
      </c>
    </row>
    <row r="722" spans="1:22" x14ac:dyDescent="0.3">
      <c r="A722" t="s">
        <v>445</v>
      </c>
      <c r="B722" t="s">
        <v>446</v>
      </c>
      <c r="C722" t="s">
        <v>799</v>
      </c>
      <c r="D722" t="s">
        <v>448</v>
      </c>
      <c r="E722">
        <v>19.100000000000001</v>
      </c>
      <c r="F722">
        <v>198500</v>
      </c>
      <c r="G722">
        <f t="shared" si="43"/>
        <v>1.0983058085642316E-10</v>
      </c>
      <c r="H722" s="50">
        <f t="shared" si="42"/>
        <v>605.87136806913304</v>
      </c>
      <c r="I722">
        <f t="shared" si="44"/>
        <v>5.9888883851377763E-7</v>
      </c>
      <c r="J722">
        <v>13.700000000000001</v>
      </c>
      <c r="K722">
        <v>53.7</v>
      </c>
      <c r="L722">
        <v>323</v>
      </c>
      <c r="M722">
        <v>31.6</v>
      </c>
      <c r="N722">
        <v>105.97</v>
      </c>
      <c r="O722" s="7">
        <v>6.0095999999999998</v>
      </c>
      <c r="P722">
        <v>84978</v>
      </c>
      <c r="Q722">
        <v>2</v>
      </c>
      <c r="R722" s="9">
        <v>60.298999999999999</v>
      </c>
      <c r="S722" s="9">
        <v>60.365000000000002</v>
      </c>
      <c r="T722" s="9">
        <v>60.107999999999997</v>
      </c>
      <c r="U722" s="9">
        <v>60.438000000000002</v>
      </c>
      <c r="V722" s="9">
        <v>60.768000000000001</v>
      </c>
    </row>
    <row r="723" spans="1:22" x14ac:dyDescent="0.3">
      <c r="A723" t="s">
        <v>445</v>
      </c>
      <c r="B723" t="s">
        <v>446</v>
      </c>
      <c r="C723" t="s">
        <v>800</v>
      </c>
      <c r="D723" t="s">
        <v>448</v>
      </c>
      <c r="E723">
        <v>19.200000000000003</v>
      </c>
      <c r="F723">
        <v>193900</v>
      </c>
      <c r="G723">
        <f t="shared" si="43"/>
        <v>1.1302482516761218E-10</v>
      </c>
      <c r="H723" s="50">
        <f t="shared" si="42"/>
        <v>591.83102402319855</v>
      </c>
      <c r="I723">
        <f t="shared" si="44"/>
        <v>6.0202438217091807E-7</v>
      </c>
      <c r="J723">
        <v>12.100000000000001</v>
      </c>
      <c r="K723">
        <v>55.6</v>
      </c>
      <c r="L723">
        <v>398</v>
      </c>
      <c r="M723">
        <v>29.22</v>
      </c>
      <c r="N723">
        <v>119.47</v>
      </c>
      <c r="O723" s="7">
        <v>7.1559999999999997</v>
      </c>
      <c r="P723">
        <v>65751</v>
      </c>
      <c r="Q723">
        <v>2</v>
      </c>
      <c r="R723" s="9">
        <v>53.293999999999997</v>
      </c>
      <c r="S723" s="9">
        <v>53.451000000000001</v>
      </c>
      <c r="T723" s="9">
        <v>53.29</v>
      </c>
      <c r="U723" s="9">
        <v>54.643999999999998</v>
      </c>
      <c r="V723" s="9">
        <v>55.999000000000002</v>
      </c>
    </row>
    <row r="724" spans="1:22" x14ac:dyDescent="0.3">
      <c r="A724" t="s">
        <v>445</v>
      </c>
      <c r="B724" t="s">
        <v>446</v>
      </c>
      <c r="C724" t="s">
        <v>801</v>
      </c>
      <c r="D724" t="s">
        <v>448</v>
      </c>
      <c r="E724">
        <v>52.400000000000006</v>
      </c>
      <c r="F724">
        <v>530400</v>
      </c>
      <c r="G724">
        <f t="shared" si="43"/>
        <v>1.1276600527903469E-10</v>
      </c>
      <c r="H724" s="50">
        <f t="shared" si="42"/>
        <v>1618.9127134703688</v>
      </c>
      <c r="I724">
        <f t="shared" si="44"/>
        <v>1.6430248763414638E-6</v>
      </c>
      <c r="J724">
        <v>11.5</v>
      </c>
      <c r="K724">
        <v>156</v>
      </c>
      <c r="L724">
        <v>355</v>
      </c>
      <c r="M724">
        <v>32.4</v>
      </c>
      <c r="N724">
        <v>111.68</v>
      </c>
      <c r="O724" s="7">
        <v>2.2711999999999999</v>
      </c>
      <c r="P724" s="8">
        <v>170870</v>
      </c>
      <c r="Q724">
        <v>4</v>
      </c>
      <c r="R724" s="9">
        <v>53.374000000000002</v>
      </c>
      <c r="S724" s="9">
        <v>53.646999999999998</v>
      </c>
      <c r="T724" s="9">
        <v>51.953000000000003</v>
      </c>
      <c r="U724" s="9">
        <v>54.667999999999999</v>
      </c>
      <c r="V724" s="9">
        <v>56.662999999999997</v>
      </c>
    </row>
    <row r="725" spans="1:22" x14ac:dyDescent="0.3">
      <c r="A725" t="s">
        <v>445</v>
      </c>
      <c r="B725" t="s">
        <v>446</v>
      </c>
      <c r="C725" t="s">
        <v>802</v>
      </c>
      <c r="D725" t="s">
        <v>448</v>
      </c>
      <c r="E725">
        <v>3.61</v>
      </c>
      <c r="F725">
        <v>134000</v>
      </c>
      <c r="G725">
        <f t="shared" si="43"/>
        <v>3.0750545746268657E-11</v>
      </c>
      <c r="H725" s="50">
        <f t="shared" si="42"/>
        <v>409.00132655548532</v>
      </c>
      <c r="I725">
        <f t="shared" si="44"/>
        <v>1.1319312602276115E-7</v>
      </c>
      <c r="J725">
        <v>28.5</v>
      </c>
      <c r="K725">
        <v>25.1</v>
      </c>
      <c r="L725">
        <v>680</v>
      </c>
      <c r="M725">
        <v>29.67</v>
      </c>
      <c r="N725">
        <v>91.12</v>
      </c>
      <c r="O725" s="7">
        <v>27.087</v>
      </c>
      <c r="P725">
        <v>86673</v>
      </c>
      <c r="Q725">
        <v>3</v>
      </c>
      <c r="R725" s="9">
        <v>2.9988000000000001</v>
      </c>
      <c r="S725" s="9">
        <v>4.1492000000000004</v>
      </c>
      <c r="T725" s="9">
        <v>2.6160999999999999</v>
      </c>
      <c r="U725" s="9">
        <v>2.7879999999999998</v>
      </c>
      <c r="V725" s="9">
        <v>9.8035999999999994</v>
      </c>
    </row>
    <row r="726" spans="1:22" x14ac:dyDescent="0.3">
      <c r="A726" t="s">
        <v>445</v>
      </c>
      <c r="B726" t="s">
        <v>446</v>
      </c>
      <c r="C726" t="s">
        <v>803</v>
      </c>
      <c r="D726" t="s">
        <v>448</v>
      </c>
      <c r="E726">
        <v>16.5</v>
      </c>
      <c r="F726">
        <v>210100</v>
      </c>
      <c r="G726">
        <f t="shared" si="43"/>
        <v>8.9641335078534028E-11</v>
      </c>
      <c r="H726" s="50">
        <f t="shared" si="42"/>
        <v>641.27745305453334</v>
      </c>
      <c r="I726">
        <f t="shared" si="44"/>
        <v>5.1736470342813268E-7</v>
      </c>
      <c r="J726">
        <v>15.5</v>
      </c>
      <c r="K726">
        <v>53.400000000000006</v>
      </c>
      <c r="L726">
        <v>407</v>
      </c>
      <c r="M726">
        <v>25.14</v>
      </c>
      <c r="N726">
        <v>113.35</v>
      </c>
      <c r="O726" s="7">
        <v>7.6203000000000003</v>
      </c>
      <c r="P726">
        <v>16333</v>
      </c>
      <c r="Q726">
        <v>1</v>
      </c>
      <c r="R726" s="9">
        <v>44.999000000000002</v>
      </c>
      <c r="S726" s="9">
        <v>44.999000000000002</v>
      </c>
      <c r="T726" s="9">
        <v>44.999000000000002</v>
      </c>
      <c r="U726" s="9">
        <v>44.999000000000002</v>
      </c>
      <c r="V726" s="9">
        <v>44.999000000000002</v>
      </c>
    </row>
    <row r="727" spans="1:22" x14ac:dyDescent="0.3">
      <c r="A727" t="s">
        <v>445</v>
      </c>
      <c r="B727" t="s">
        <v>446</v>
      </c>
      <c r="C727" t="s">
        <v>804</v>
      </c>
      <c r="D727" t="s">
        <v>448</v>
      </c>
      <c r="E727">
        <v>10.8</v>
      </c>
      <c r="F727">
        <v>138900</v>
      </c>
      <c r="G727">
        <f t="shared" si="43"/>
        <v>8.8750730021598266E-11</v>
      </c>
      <c r="H727" s="50">
        <f t="shared" si="42"/>
        <v>423.95734521311124</v>
      </c>
      <c r="I727">
        <f t="shared" si="44"/>
        <v>3.3863871497114134E-7</v>
      </c>
      <c r="J727">
        <v>14.700000000000001</v>
      </c>
      <c r="K727">
        <v>36.200000000000003</v>
      </c>
      <c r="L727">
        <v>405</v>
      </c>
      <c r="M727">
        <v>26.42</v>
      </c>
      <c r="N727">
        <v>112.84</v>
      </c>
      <c r="O727" s="7">
        <v>11.164999999999999</v>
      </c>
      <c r="P727" s="8">
        <v>105170</v>
      </c>
      <c r="Q727">
        <v>2</v>
      </c>
      <c r="R727" s="9">
        <v>58.784999999999997</v>
      </c>
      <c r="S727" s="9">
        <v>58.781999999999996</v>
      </c>
      <c r="T727" s="9">
        <v>57.017000000000003</v>
      </c>
      <c r="U727" s="9">
        <v>57.901000000000003</v>
      </c>
      <c r="V727" s="9">
        <v>58.784999999999997</v>
      </c>
    </row>
    <row r="728" spans="1:22" x14ac:dyDescent="0.3">
      <c r="A728" t="s">
        <v>445</v>
      </c>
      <c r="B728" t="s">
        <v>446</v>
      </c>
      <c r="C728" t="s">
        <v>805</v>
      </c>
      <c r="D728" t="s">
        <v>448</v>
      </c>
      <c r="E728">
        <v>30.6</v>
      </c>
      <c r="F728">
        <v>463800</v>
      </c>
      <c r="G728">
        <f t="shared" si="43"/>
        <v>7.5307998706338925E-11</v>
      </c>
      <c r="H728" s="50">
        <f t="shared" si="42"/>
        <v>1415.6329496748813</v>
      </c>
      <c r="I728">
        <f t="shared" si="44"/>
        <v>9.5947635908490043E-7</v>
      </c>
      <c r="J728">
        <v>12.100000000000001</v>
      </c>
      <c r="K728">
        <v>133</v>
      </c>
      <c r="L728">
        <v>545</v>
      </c>
      <c r="M728">
        <v>20.92</v>
      </c>
      <c r="N728">
        <v>110.09</v>
      </c>
      <c r="O728" s="7">
        <v>4.0930999999999997</v>
      </c>
      <c r="P728" s="8">
        <v>120240</v>
      </c>
      <c r="Q728">
        <v>3</v>
      </c>
      <c r="R728" s="9">
        <v>32.838000000000001</v>
      </c>
      <c r="S728" s="9">
        <v>32.831000000000003</v>
      </c>
      <c r="T728" s="9">
        <v>32.652000000000001</v>
      </c>
      <c r="U728" s="9">
        <v>32.838000000000001</v>
      </c>
      <c r="V728" s="9">
        <v>32.838000000000001</v>
      </c>
    </row>
    <row r="729" spans="1:22" x14ac:dyDescent="0.3">
      <c r="A729" t="s">
        <v>445</v>
      </c>
      <c r="B729" t="s">
        <v>446</v>
      </c>
      <c r="C729" t="s">
        <v>806</v>
      </c>
      <c r="D729" t="s">
        <v>448</v>
      </c>
      <c r="E729">
        <v>27.1</v>
      </c>
      <c r="F729">
        <v>356800</v>
      </c>
      <c r="G729">
        <f t="shared" si="43"/>
        <v>8.669516339686098E-11</v>
      </c>
      <c r="H729" s="50">
        <f t="shared" si="42"/>
        <v>1089.0423381716205</v>
      </c>
      <c r="I729">
        <f t="shared" si="44"/>
        <v>8.4973233108499347E-7</v>
      </c>
      <c r="J729">
        <v>17.600000000000001</v>
      </c>
      <c r="K729">
        <v>85.100000000000009</v>
      </c>
      <c r="L729">
        <v>375</v>
      </c>
      <c r="M729">
        <v>27.7</v>
      </c>
      <c r="N729">
        <v>111.44</v>
      </c>
      <c r="O729" s="7">
        <v>4.4043000000000001</v>
      </c>
      <c r="P729" s="8">
        <v>137960</v>
      </c>
      <c r="Q729">
        <v>2</v>
      </c>
      <c r="R729" s="9">
        <v>55.648000000000003</v>
      </c>
      <c r="S729" s="9">
        <v>55.86</v>
      </c>
      <c r="T729" s="9">
        <v>54.933999999999997</v>
      </c>
      <c r="U729" s="9">
        <v>55.953000000000003</v>
      </c>
      <c r="V729" s="9">
        <v>56.972999999999999</v>
      </c>
    </row>
    <row r="730" spans="1:22" x14ac:dyDescent="0.3">
      <c r="A730" t="s">
        <v>445</v>
      </c>
      <c r="B730" t="s">
        <v>446</v>
      </c>
      <c r="C730" t="s">
        <v>807</v>
      </c>
      <c r="D730" t="s">
        <v>448</v>
      </c>
      <c r="E730">
        <v>88.300000000000011</v>
      </c>
      <c r="F730">
        <v>1040000</v>
      </c>
      <c r="G730">
        <f t="shared" si="43"/>
        <v>9.6912051826923081E-11</v>
      </c>
      <c r="H730" s="50">
        <f t="shared" si="42"/>
        <v>3174.3386538634682</v>
      </c>
      <c r="I730">
        <f t="shared" si="44"/>
        <v>2.7686850492547949E-6</v>
      </c>
      <c r="J730">
        <v>12.200000000000001</v>
      </c>
      <c r="K730">
        <v>298</v>
      </c>
      <c r="L730">
        <v>405</v>
      </c>
      <c r="M730">
        <v>26.46</v>
      </c>
      <c r="N730">
        <v>111.59</v>
      </c>
      <c r="O730" s="7">
        <v>1.3614999999999999</v>
      </c>
      <c r="P730">
        <v>66330</v>
      </c>
      <c r="Q730">
        <v>2</v>
      </c>
      <c r="R730" s="9">
        <v>52.768000000000001</v>
      </c>
      <c r="S730" s="9">
        <v>53.38</v>
      </c>
      <c r="T730" s="9">
        <v>52.31</v>
      </c>
      <c r="U730" s="9">
        <v>54.353000000000002</v>
      </c>
      <c r="V730" s="9">
        <v>56.396999999999998</v>
      </c>
    </row>
    <row r="731" spans="1:22" x14ac:dyDescent="0.3">
      <c r="A731" t="s">
        <v>445</v>
      </c>
      <c r="B731" t="s">
        <v>446</v>
      </c>
      <c r="C731" t="s">
        <v>808</v>
      </c>
      <c r="D731" t="s">
        <v>448</v>
      </c>
      <c r="E731">
        <v>17</v>
      </c>
      <c r="F731">
        <v>232500</v>
      </c>
      <c r="G731">
        <f t="shared" si="43"/>
        <v>8.3459617204301081E-11</v>
      </c>
      <c r="H731" s="50">
        <f t="shared" si="42"/>
        <v>709.64782406082338</v>
      </c>
      <c r="I731">
        <f t="shared" si="44"/>
        <v>5.3304242171383369E-7</v>
      </c>
      <c r="J731">
        <v>22.400000000000002</v>
      </c>
      <c r="K731">
        <v>49.1</v>
      </c>
      <c r="L731">
        <v>387</v>
      </c>
      <c r="M731">
        <v>28.97</v>
      </c>
      <c r="N731">
        <v>117.14</v>
      </c>
      <c r="O731" s="7">
        <v>7.8868999999999998</v>
      </c>
      <c r="P731" s="8">
        <v>123080</v>
      </c>
      <c r="Q731">
        <v>3</v>
      </c>
      <c r="R731" s="9">
        <v>54.000999999999998</v>
      </c>
      <c r="S731" s="9">
        <v>53.963000000000001</v>
      </c>
      <c r="T731" s="9">
        <v>48.598999999999997</v>
      </c>
      <c r="U731" s="9">
        <v>53.645000000000003</v>
      </c>
      <c r="V731" s="9">
        <v>54.000999999999998</v>
      </c>
    </row>
    <row r="732" spans="1:22" x14ac:dyDescent="0.3">
      <c r="A732" t="s">
        <v>445</v>
      </c>
      <c r="B732" t="s">
        <v>446</v>
      </c>
      <c r="C732" t="s">
        <v>809</v>
      </c>
      <c r="D732" t="s">
        <v>448</v>
      </c>
      <c r="E732">
        <v>86.9</v>
      </c>
      <c r="F732">
        <v>1137000</v>
      </c>
      <c r="G732">
        <f t="shared" si="43"/>
        <v>8.7238810642040465E-11</v>
      </c>
      <c r="H732" s="50">
        <f t="shared" si="42"/>
        <v>3470.4067783103492</v>
      </c>
      <c r="I732">
        <f t="shared" si="44"/>
        <v>2.7247874380548319E-6</v>
      </c>
      <c r="J732">
        <v>18.900000000000002</v>
      </c>
      <c r="K732">
        <v>261</v>
      </c>
      <c r="L732">
        <v>304</v>
      </c>
      <c r="M732">
        <v>29.59</v>
      </c>
      <c r="N732">
        <v>103.75</v>
      </c>
      <c r="O732" s="7">
        <v>1.1653</v>
      </c>
      <c r="P732" s="8">
        <v>416860</v>
      </c>
      <c r="Q732">
        <v>2</v>
      </c>
      <c r="R732" s="9">
        <v>71.382000000000005</v>
      </c>
      <c r="S732" s="9">
        <v>71.272999999999996</v>
      </c>
      <c r="T732" s="9">
        <v>70.736999999999995</v>
      </c>
      <c r="U732" s="9">
        <v>71.128</v>
      </c>
      <c r="V732" s="9">
        <v>71.519000000000005</v>
      </c>
    </row>
    <row r="733" spans="1:22" x14ac:dyDescent="0.3">
      <c r="A733" t="s">
        <v>445</v>
      </c>
      <c r="B733" t="s">
        <v>446</v>
      </c>
      <c r="C733" t="s">
        <v>810</v>
      </c>
      <c r="D733" t="s">
        <v>448</v>
      </c>
      <c r="E733">
        <v>21.700000000000003</v>
      </c>
      <c r="F733">
        <v>103800</v>
      </c>
      <c r="G733">
        <f t="shared" si="43"/>
        <v>2.3862327649325628E-10</v>
      </c>
      <c r="H733" s="50">
        <f t="shared" si="42"/>
        <v>316.8234156452192</v>
      </c>
      <c r="I733">
        <f t="shared" si="44"/>
        <v>6.804129735994229E-7</v>
      </c>
      <c r="J733">
        <v>2.34</v>
      </c>
      <c r="K733">
        <v>67.8</v>
      </c>
      <c r="L733">
        <v>364</v>
      </c>
      <c r="M733">
        <v>30.28</v>
      </c>
      <c r="N733">
        <v>105.03</v>
      </c>
      <c r="O733" s="7">
        <v>5.3697999999999997</v>
      </c>
      <c r="P733">
        <v>65217</v>
      </c>
      <c r="Q733">
        <v>1</v>
      </c>
      <c r="R733" s="9">
        <v>81.018000000000001</v>
      </c>
      <c r="S733" s="9">
        <v>81.018000000000001</v>
      </c>
      <c r="T733" s="9">
        <v>81.018000000000001</v>
      </c>
      <c r="U733" s="9">
        <v>81.018000000000001</v>
      </c>
      <c r="V733" s="9">
        <v>81.018000000000001</v>
      </c>
    </row>
    <row r="734" spans="1:22" x14ac:dyDescent="0.3">
      <c r="A734" t="s">
        <v>445</v>
      </c>
      <c r="B734" t="s">
        <v>446</v>
      </c>
      <c r="C734" t="s">
        <v>811</v>
      </c>
      <c r="D734" t="s">
        <v>448</v>
      </c>
      <c r="E734">
        <v>18.7</v>
      </c>
      <c r="F734">
        <v>115200</v>
      </c>
      <c r="G734">
        <f t="shared" si="43"/>
        <v>1.852846970486111E-10</v>
      </c>
      <c r="H734" s="50">
        <f t="shared" si="42"/>
        <v>351.61905088949186</v>
      </c>
      <c r="I734">
        <f t="shared" si="44"/>
        <v>5.8634666388521695E-7</v>
      </c>
      <c r="J734">
        <v>6.94</v>
      </c>
      <c r="K734">
        <v>43.7</v>
      </c>
      <c r="L734">
        <v>297</v>
      </c>
      <c r="M734">
        <v>30.68</v>
      </c>
      <c r="N734">
        <v>107.79</v>
      </c>
      <c r="O734" s="7">
        <v>6.798</v>
      </c>
      <c r="P734">
        <v>95611</v>
      </c>
      <c r="Q734">
        <v>2</v>
      </c>
      <c r="R734" s="9">
        <v>59.284999999999997</v>
      </c>
      <c r="S734" s="9">
        <v>58.463000000000001</v>
      </c>
      <c r="T734" s="9">
        <v>54.49</v>
      </c>
      <c r="U734" s="9">
        <v>57.232999999999997</v>
      </c>
      <c r="V734" s="9">
        <v>59.975000000000001</v>
      </c>
    </row>
    <row r="735" spans="1:22" x14ac:dyDescent="0.3">
      <c r="A735" t="s">
        <v>445</v>
      </c>
      <c r="B735" t="s">
        <v>446</v>
      </c>
      <c r="C735" t="s">
        <v>812</v>
      </c>
      <c r="D735" t="s">
        <v>448</v>
      </c>
      <c r="E735">
        <v>22.200000000000003</v>
      </c>
      <c r="F735">
        <v>369400</v>
      </c>
      <c r="G735">
        <f t="shared" si="43"/>
        <v>6.8597218733080686E-11</v>
      </c>
      <c r="H735" s="50">
        <f t="shared" si="42"/>
        <v>1127.5006718626587</v>
      </c>
      <c r="I735">
        <f t="shared" si="44"/>
        <v>6.9609069188512402E-7</v>
      </c>
      <c r="J735">
        <v>16.8</v>
      </c>
      <c r="K735">
        <v>90.100000000000009</v>
      </c>
      <c r="L735">
        <v>502</v>
      </c>
      <c r="M735">
        <v>21.62</v>
      </c>
      <c r="N735">
        <v>110.28</v>
      </c>
      <c r="O735" s="7">
        <v>5.5739999999999998</v>
      </c>
      <c r="P735" s="8">
        <v>111710</v>
      </c>
      <c r="Q735">
        <v>3</v>
      </c>
      <c r="R735" s="9">
        <v>35.317</v>
      </c>
      <c r="S735" s="9">
        <v>35.21</v>
      </c>
      <c r="T735" s="9">
        <v>34.18</v>
      </c>
      <c r="U735" s="9">
        <v>34.78</v>
      </c>
      <c r="V735" s="9">
        <v>35.334000000000003</v>
      </c>
    </row>
    <row r="736" spans="1:22" x14ac:dyDescent="0.3">
      <c r="A736" t="s">
        <v>445</v>
      </c>
      <c r="B736" t="s">
        <v>446</v>
      </c>
      <c r="C736" t="s">
        <v>813</v>
      </c>
      <c r="D736" t="s">
        <v>448</v>
      </c>
      <c r="E736">
        <v>11.200000000000001</v>
      </c>
      <c r="F736">
        <v>150300</v>
      </c>
      <c r="G736">
        <f t="shared" si="43"/>
        <v>8.5056883566200934E-11</v>
      </c>
      <c r="H736" s="50">
        <f t="shared" si="42"/>
        <v>458.7529804573839</v>
      </c>
      <c r="I736">
        <f t="shared" si="44"/>
        <v>3.5118088959970218E-7</v>
      </c>
      <c r="J736">
        <v>16</v>
      </c>
      <c r="K736">
        <v>37.6</v>
      </c>
      <c r="L736">
        <v>438</v>
      </c>
      <c r="M736">
        <v>33.79</v>
      </c>
      <c r="N736">
        <v>119.27</v>
      </c>
      <c r="O736" s="7">
        <v>11.656000000000001</v>
      </c>
      <c r="P736" s="8">
        <v>153340</v>
      </c>
      <c r="Q736">
        <v>2</v>
      </c>
      <c r="R736" s="9">
        <v>85.311000000000007</v>
      </c>
      <c r="S736" s="9">
        <v>84.903000000000006</v>
      </c>
      <c r="T736" s="9">
        <v>82.52</v>
      </c>
      <c r="U736" s="9">
        <v>83.975999999999999</v>
      </c>
      <c r="V736" s="9">
        <v>85.432000000000002</v>
      </c>
    </row>
    <row r="737" spans="1:22" x14ac:dyDescent="0.3">
      <c r="A737" t="s">
        <v>445</v>
      </c>
      <c r="B737" t="s">
        <v>446</v>
      </c>
      <c r="C737" t="s">
        <v>814</v>
      </c>
      <c r="D737" t="s">
        <v>448</v>
      </c>
      <c r="E737">
        <v>78.5</v>
      </c>
      <c r="F737">
        <v>1007000</v>
      </c>
      <c r="G737">
        <f t="shared" si="43"/>
        <v>8.8979633068520347E-11</v>
      </c>
      <c r="H737" s="50">
        <f t="shared" si="42"/>
        <v>3073.6144465774155</v>
      </c>
      <c r="I737">
        <f t="shared" si="44"/>
        <v>2.4614017708550549E-6</v>
      </c>
      <c r="J737">
        <v>16.7</v>
      </c>
      <c r="K737">
        <v>247</v>
      </c>
      <c r="L737">
        <v>375</v>
      </c>
      <c r="M737">
        <v>27.71</v>
      </c>
      <c r="N737">
        <v>111.66</v>
      </c>
      <c r="O737" s="7">
        <v>1.5204</v>
      </c>
      <c r="P737" s="8">
        <v>101490</v>
      </c>
      <c r="Q737">
        <v>2</v>
      </c>
      <c r="R737" s="9">
        <v>53.081000000000003</v>
      </c>
      <c r="S737" s="9">
        <v>53.124000000000002</v>
      </c>
      <c r="T737" s="9">
        <v>53.067</v>
      </c>
      <c r="U737" s="9">
        <v>53.222999999999999</v>
      </c>
      <c r="V737" s="9">
        <v>53.378999999999998</v>
      </c>
    </row>
    <row r="738" spans="1:22" x14ac:dyDescent="0.3">
      <c r="A738" t="s">
        <v>445</v>
      </c>
      <c r="B738" t="s">
        <v>446</v>
      </c>
      <c r="C738" t="s">
        <v>815</v>
      </c>
      <c r="D738" t="s">
        <v>448</v>
      </c>
      <c r="E738">
        <v>27.3</v>
      </c>
      <c r="F738">
        <v>604500</v>
      </c>
      <c r="G738">
        <f t="shared" si="43"/>
        <v>5.1548587096774184E-11</v>
      </c>
      <c r="H738" s="50">
        <f t="shared" si="42"/>
        <v>1845.0843425581409</v>
      </c>
      <c r="I738">
        <f t="shared" si="44"/>
        <v>8.5600341839927381E-7</v>
      </c>
      <c r="J738">
        <v>35.5</v>
      </c>
      <c r="K738">
        <v>101</v>
      </c>
      <c r="L738">
        <v>469</v>
      </c>
      <c r="M738">
        <v>34.6</v>
      </c>
      <c r="N738">
        <v>119.16</v>
      </c>
      <c r="O738" s="7">
        <v>4.6235999999999997</v>
      </c>
      <c r="P738" s="8">
        <v>413310</v>
      </c>
      <c r="Q738">
        <v>3</v>
      </c>
      <c r="R738" s="9">
        <v>74.006</v>
      </c>
      <c r="S738" s="9">
        <v>74.236000000000004</v>
      </c>
      <c r="T738" s="9">
        <v>73.599999999999994</v>
      </c>
      <c r="U738" s="9">
        <v>74.421999999999997</v>
      </c>
      <c r="V738" s="9">
        <v>78.265000000000001</v>
      </c>
    </row>
    <row r="739" spans="1:22" x14ac:dyDescent="0.3">
      <c r="A739" t="s">
        <v>445</v>
      </c>
      <c r="B739" t="s">
        <v>446</v>
      </c>
      <c r="C739" t="s">
        <v>816</v>
      </c>
      <c r="D739" t="s">
        <v>448</v>
      </c>
      <c r="E739">
        <v>10.8</v>
      </c>
      <c r="F739">
        <v>159900</v>
      </c>
      <c r="G739">
        <f t="shared" si="43"/>
        <v>7.7094911819887426E-11</v>
      </c>
      <c r="H739" s="50">
        <f t="shared" si="42"/>
        <v>488.05456803150821</v>
      </c>
      <c r="I739">
        <f t="shared" si="44"/>
        <v>3.3863871497114134E-7</v>
      </c>
      <c r="J739">
        <v>18.5</v>
      </c>
      <c r="K739">
        <v>37.200000000000003</v>
      </c>
      <c r="L739">
        <v>430</v>
      </c>
      <c r="M739">
        <v>24.79</v>
      </c>
      <c r="N739">
        <v>112.38</v>
      </c>
      <c r="O739" s="7">
        <v>11.568</v>
      </c>
      <c r="P739">
        <v>32786</v>
      </c>
      <c r="Q739">
        <v>2</v>
      </c>
      <c r="R739" s="9">
        <v>45.856000000000002</v>
      </c>
      <c r="S739" s="9">
        <v>45.975000000000001</v>
      </c>
      <c r="T739" s="9">
        <v>45.720999999999997</v>
      </c>
      <c r="U739" s="9">
        <v>46.149000000000001</v>
      </c>
      <c r="V739" s="9">
        <v>46.576999999999998</v>
      </c>
    </row>
    <row r="740" spans="1:22" x14ac:dyDescent="0.3">
      <c r="A740" t="s">
        <v>445</v>
      </c>
      <c r="B740" t="s">
        <v>446</v>
      </c>
      <c r="C740" t="s">
        <v>817</v>
      </c>
      <c r="D740" t="s">
        <v>448</v>
      </c>
      <c r="E740">
        <v>10.9</v>
      </c>
      <c r="F740">
        <v>220300</v>
      </c>
      <c r="G740">
        <f t="shared" si="43"/>
        <v>5.6475804357694051E-11</v>
      </c>
      <c r="H740" s="50">
        <f t="shared" si="42"/>
        <v>672.41038985204034</v>
      </c>
      <c r="I740">
        <f t="shared" si="44"/>
        <v>3.4177425862828151E-7</v>
      </c>
      <c r="J740">
        <v>36.700000000000003</v>
      </c>
      <c r="K740">
        <v>36.4</v>
      </c>
      <c r="L740">
        <v>422</v>
      </c>
      <c r="M740">
        <v>36.46</v>
      </c>
      <c r="N740">
        <v>115.98</v>
      </c>
      <c r="O740" s="7">
        <v>11.615</v>
      </c>
      <c r="P740" s="8">
        <v>317500</v>
      </c>
      <c r="Q740">
        <v>4</v>
      </c>
      <c r="R740" s="9">
        <v>93.216999999999999</v>
      </c>
      <c r="S740" s="9">
        <v>92.941000000000003</v>
      </c>
      <c r="T740" s="9">
        <v>89.230999999999995</v>
      </c>
      <c r="U740" s="9">
        <v>91.465000000000003</v>
      </c>
      <c r="V740" s="9">
        <v>93.271000000000001</v>
      </c>
    </row>
    <row r="741" spans="1:22" x14ac:dyDescent="0.3">
      <c r="A741" t="s">
        <v>445</v>
      </c>
      <c r="B741" t="s">
        <v>446</v>
      </c>
      <c r="C741" t="s">
        <v>818</v>
      </c>
      <c r="D741" t="s">
        <v>448</v>
      </c>
      <c r="E741">
        <v>17.400000000000002</v>
      </c>
      <c r="F741">
        <v>451700</v>
      </c>
      <c r="G741">
        <f t="shared" si="43"/>
        <v>4.3969303077263674E-11</v>
      </c>
      <c r="H741" s="50">
        <f t="shared" si="42"/>
        <v>1378.700740336662</v>
      </c>
      <c r="I741">
        <f t="shared" si="44"/>
        <v>5.4558459634239437E-7</v>
      </c>
      <c r="J741">
        <v>54.5</v>
      </c>
      <c r="K741">
        <v>61.2</v>
      </c>
      <c r="L741">
        <v>458</v>
      </c>
      <c r="M741">
        <v>42.92</v>
      </c>
      <c r="N741">
        <v>125.14</v>
      </c>
      <c r="O741" s="7">
        <v>7.4907000000000004</v>
      </c>
      <c r="P741" s="8">
        <v>152770</v>
      </c>
      <c r="Q741">
        <v>4</v>
      </c>
      <c r="R741" s="9">
        <v>28.004000000000001</v>
      </c>
      <c r="S741" s="9">
        <v>27.649000000000001</v>
      </c>
      <c r="T741" s="9">
        <v>26.335000000000001</v>
      </c>
      <c r="U741" s="9">
        <v>27.183</v>
      </c>
      <c r="V741" s="9">
        <v>28.030999999999999</v>
      </c>
    </row>
    <row r="742" spans="1:22" x14ac:dyDescent="0.3">
      <c r="A742" t="s">
        <v>445</v>
      </c>
      <c r="B742" t="s">
        <v>446</v>
      </c>
      <c r="C742" t="s">
        <v>819</v>
      </c>
      <c r="D742" t="s">
        <v>448</v>
      </c>
      <c r="E742">
        <v>16.600000000000001</v>
      </c>
      <c r="F742">
        <v>176200</v>
      </c>
      <c r="G742">
        <f t="shared" si="43"/>
        <v>1.0753568558456299E-10</v>
      </c>
      <c r="H742" s="50">
        <f t="shared" si="42"/>
        <v>537.80622193340685</v>
      </c>
      <c r="I742">
        <f t="shared" si="44"/>
        <v>5.205002470852728E-7</v>
      </c>
      <c r="J742">
        <v>10.700000000000001</v>
      </c>
      <c r="K742">
        <v>53.800000000000004</v>
      </c>
      <c r="L742">
        <v>445</v>
      </c>
      <c r="M742">
        <v>41.51</v>
      </c>
      <c r="N742">
        <v>122.74</v>
      </c>
      <c r="O742" s="7">
        <v>8.2640999999999991</v>
      </c>
      <c r="P742">
        <v>81459</v>
      </c>
      <c r="Q742">
        <v>3</v>
      </c>
      <c r="R742" s="9">
        <v>33.118000000000002</v>
      </c>
      <c r="S742" s="9">
        <v>33.173999999999999</v>
      </c>
      <c r="T742" s="9">
        <v>33.116</v>
      </c>
      <c r="U742" s="9">
        <v>34.457000000000001</v>
      </c>
      <c r="V742" s="9">
        <v>34.595999999999997</v>
      </c>
    </row>
    <row r="743" spans="1:22" x14ac:dyDescent="0.3">
      <c r="A743" t="s">
        <v>445</v>
      </c>
      <c r="B743" t="s">
        <v>446</v>
      </c>
      <c r="C743" t="s">
        <v>820</v>
      </c>
      <c r="D743" t="s">
        <v>448</v>
      </c>
      <c r="E743">
        <v>10.200000000000001</v>
      </c>
      <c r="F743">
        <v>128300</v>
      </c>
      <c r="G743">
        <f t="shared" si="43"/>
        <v>9.0745257989088065E-11</v>
      </c>
      <c r="H743" s="50">
        <f t="shared" si="42"/>
        <v>391.60350893334896</v>
      </c>
      <c r="I743">
        <f t="shared" si="44"/>
        <v>3.1982545302830011E-7</v>
      </c>
      <c r="J743">
        <v>14.3</v>
      </c>
      <c r="K743">
        <v>34</v>
      </c>
      <c r="L743">
        <v>412</v>
      </c>
      <c r="M743">
        <v>23.3</v>
      </c>
      <c r="N743">
        <v>113.82</v>
      </c>
      <c r="O743" s="7">
        <v>12.132999999999999</v>
      </c>
      <c r="P743" s="8">
        <v>272770</v>
      </c>
      <c r="Q743">
        <v>4</v>
      </c>
      <c r="R743" s="9">
        <v>49.648000000000003</v>
      </c>
      <c r="S743" s="9">
        <v>48.401000000000003</v>
      </c>
      <c r="T743" s="9">
        <v>43.145000000000003</v>
      </c>
      <c r="U743" s="9">
        <v>47.283000000000001</v>
      </c>
      <c r="V743" s="9">
        <v>52.576999999999998</v>
      </c>
    </row>
    <row r="744" spans="1:22" x14ac:dyDescent="0.3">
      <c r="A744" t="s">
        <v>445</v>
      </c>
      <c r="B744" t="s">
        <v>446</v>
      </c>
      <c r="C744" t="s">
        <v>821</v>
      </c>
      <c r="D744" t="s">
        <v>448</v>
      </c>
      <c r="E744">
        <v>16.3</v>
      </c>
      <c r="F744">
        <v>236400</v>
      </c>
      <c r="G744">
        <f t="shared" si="43"/>
        <v>7.8702867597292726E-11</v>
      </c>
      <c r="H744" s="50">
        <f t="shared" si="42"/>
        <v>721.55159401281139</v>
      </c>
      <c r="I744">
        <f t="shared" si="44"/>
        <v>5.1109361611385234E-7</v>
      </c>
      <c r="J744">
        <v>19.5</v>
      </c>
      <c r="K744">
        <v>53.5</v>
      </c>
      <c r="L744">
        <v>415</v>
      </c>
      <c r="M744">
        <v>27.68</v>
      </c>
      <c r="N744">
        <v>113.5</v>
      </c>
      <c r="O744" s="7">
        <v>7.7629000000000001</v>
      </c>
      <c r="P744" s="8">
        <v>153350</v>
      </c>
      <c r="Q744">
        <v>3</v>
      </c>
      <c r="R744" s="9">
        <v>62.128</v>
      </c>
      <c r="S744" s="9">
        <v>61.853000000000002</v>
      </c>
      <c r="T744" s="9">
        <v>57.548000000000002</v>
      </c>
      <c r="U744" s="9">
        <v>59.005000000000003</v>
      </c>
      <c r="V744" s="9">
        <v>65.069000000000003</v>
      </c>
    </row>
    <row r="745" spans="1:22" x14ac:dyDescent="0.3">
      <c r="A745" t="s">
        <v>445</v>
      </c>
      <c r="B745" t="s">
        <v>446</v>
      </c>
      <c r="C745" t="s">
        <v>822</v>
      </c>
      <c r="D745" t="s">
        <v>448</v>
      </c>
      <c r="E745">
        <v>11</v>
      </c>
      <c r="F745">
        <v>133300</v>
      </c>
      <c r="G745">
        <f t="shared" si="43"/>
        <v>9.4191770442610633E-11</v>
      </c>
      <c r="H745" s="50">
        <f t="shared" si="42"/>
        <v>406.86475246153873</v>
      </c>
      <c r="I745">
        <f t="shared" si="44"/>
        <v>3.4490980228542163E-7</v>
      </c>
      <c r="J745">
        <v>17</v>
      </c>
      <c r="K745">
        <v>32.300000000000004</v>
      </c>
      <c r="L745">
        <v>384</v>
      </c>
      <c r="M745">
        <v>28</v>
      </c>
      <c r="N745">
        <v>116.36</v>
      </c>
      <c r="O745" s="7">
        <v>11.875</v>
      </c>
      <c r="P745" s="8">
        <v>114490</v>
      </c>
      <c r="Q745">
        <v>2</v>
      </c>
      <c r="R745" s="9">
        <v>53.073</v>
      </c>
      <c r="S745" s="9">
        <v>53.06</v>
      </c>
      <c r="T745" s="9">
        <v>52.978000000000002</v>
      </c>
      <c r="U745" s="9">
        <v>53.045000000000002</v>
      </c>
      <c r="V745" s="9">
        <v>53.110999999999997</v>
      </c>
    </row>
    <row r="746" spans="1:22" x14ac:dyDescent="0.3">
      <c r="A746" t="s">
        <v>445</v>
      </c>
      <c r="B746" t="s">
        <v>446</v>
      </c>
      <c r="C746" t="s">
        <v>823</v>
      </c>
      <c r="D746" t="s">
        <v>448</v>
      </c>
      <c r="E746">
        <v>33</v>
      </c>
      <c r="F746">
        <v>692400</v>
      </c>
      <c r="G746">
        <f t="shared" si="43"/>
        <v>5.4401052859618721E-11</v>
      </c>
      <c r="H746" s="50">
        <f t="shared" si="42"/>
        <v>2113.3770037837166</v>
      </c>
      <c r="I746">
        <f t="shared" si="44"/>
        <v>1.0347294068562656E-6</v>
      </c>
      <c r="J746">
        <v>45.5</v>
      </c>
      <c r="K746">
        <v>103</v>
      </c>
      <c r="L746">
        <v>351</v>
      </c>
      <c r="M746">
        <v>36.090000000000003</v>
      </c>
      <c r="N746">
        <v>111.53</v>
      </c>
      <c r="O746" s="7">
        <v>3.4159999999999999</v>
      </c>
      <c r="P746" s="8">
        <v>226160</v>
      </c>
      <c r="Q746">
        <v>4</v>
      </c>
      <c r="R746" s="9">
        <v>76.052999999999997</v>
      </c>
      <c r="S746" s="9">
        <v>76.111000000000004</v>
      </c>
      <c r="T746" s="9">
        <v>74.162999999999997</v>
      </c>
      <c r="U746" s="9">
        <v>75.352000000000004</v>
      </c>
      <c r="V746" s="9">
        <v>78.350999999999999</v>
      </c>
    </row>
    <row r="747" spans="1:22" x14ac:dyDescent="0.3">
      <c r="A747" t="s">
        <v>445</v>
      </c>
      <c r="B747" t="s">
        <v>446</v>
      </c>
      <c r="C747" t="s">
        <v>824</v>
      </c>
      <c r="D747" t="s">
        <v>448</v>
      </c>
      <c r="E747">
        <v>12.200000000000001</v>
      </c>
      <c r="F747">
        <v>182200</v>
      </c>
      <c r="G747">
        <f t="shared" si="43"/>
        <v>7.6429652030735467E-11</v>
      </c>
      <c r="H747" s="50">
        <f t="shared" si="42"/>
        <v>556.11971416723452</v>
      </c>
      <c r="I747">
        <f t="shared" si="44"/>
        <v>3.825363261711042E-7</v>
      </c>
      <c r="J747">
        <v>23.3</v>
      </c>
      <c r="K747">
        <v>37.700000000000003</v>
      </c>
      <c r="L747">
        <v>373</v>
      </c>
      <c r="M747">
        <v>34.520000000000003</v>
      </c>
      <c r="N747">
        <v>110.88</v>
      </c>
      <c r="O747" s="7">
        <v>9.8701000000000008</v>
      </c>
      <c r="P747">
        <v>76077</v>
      </c>
      <c r="Q747">
        <v>3</v>
      </c>
      <c r="R747" s="9">
        <v>55.887999999999998</v>
      </c>
      <c r="S747" s="9">
        <v>55.238999999999997</v>
      </c>
      <c r="T747" s="9">
        <v>45.811</v>
      </c>
      <c r="U747" s="9">
        <v>54.311999999999998</v>
      </c>
      <c r="V747" s="9">
        <v>55.954000000000001</v>
      </c>
    </row>
    <row r="748" spans="1:22" x14ac:dyDescent="0.3">
      <c r="A748" t="s">
        <v>445</v>
      </c>
      <c r="B748" t="s">
        <v>446</v>
      </c>
      <c r="C748" t="s">
        <v>825</v>
      </c>
      <c r="D748" t="s">
        <v>448</v>
      </c>
      <c r="E748">
        <v>14.3</v>
      </c>
      <c r="F748">
        <v>178700</v>
      </c>
      <c r="G748">
        <f t="shared" si="43"/>
        <v>9.1340189703413536E-11</v>
      </c>
      <c r="H748" s="50">
        <f t="shared" si="42"/>
        <v>545.43684369750167</v>
      </c>
      <c r="I748">
        <f t="shared" si="44"/>
        <v>4.4838274297104825E-7</v>
      </c>
      <c r="J748">
        <v>7.65</v>
      </c>
      <c r="K748">
        <v>64.600000000000009</v>
      </c>
      <c r="L748">
        <v>604</v>
      </c>
      <c r="M748">
        <v>41.18</v>
      </c>
      <c r="N748">
        <v>121.36</v>
      </c>
      <c r="O748" s="7">
        <v>9.3429000000000002</v>
      </c>
      <c r="P748">
        <v>17813</v>
      </c>
      <c r="Q748">
        <v>1</v>
      </c>
      <c r="R748" s="9">
        <v>43.732999999999997</v>
      </c>
      <c r="S748" s="9">
        <v>43.732999999999997</v>
      </c>
      <c r="T748" s="9">
        <v>43.732999999999997</v>
      </c>
      <c r="U748" s="9">
        <v>43.732999999999997</v>
      </c>
      <c r="V748" s="9">
        <v>43.732999999999997</v>
      </c>
    </row>
    <row r="749" spans="1:22" x14ac:dyDescent="0.3">
      <c r="A749" t="s">
        <v>445</v>
      </c>
      <c r="B749" t="s">
        <v>446</v>
      </c>
      <c r="C749" t="s">
        <v>826</v>
      </c>
      <c r="D749" t="s">
        <v>448</v>
      </c>
      <c r="E749">
        <v>9.2200000000000006</v>
      </c>
      <c r="F749">
        <v>143700</v>
      </c>
      <c r="G749">
        <f t="shared" si="43"/>
        <v>7.3235993458594287E-11</v>
      </c>
      <c r="H749" s="50">
        <f t="shared" si="42"/>
        <v>438.60813900017342</v>
      </c>
      <c r="I749">
        <f t="shared" si="44"/>
        <v>2.890971251883262E-7</v>
      </c>
      <c r="J749">
        <v>16.900000000000002</v>
      </c>
      <c r="K749">
        <v>35</v>
      </c>
      <c r="L749">
        <v>460</v>
      </c>
      <c r="M749">
        <v>22.41</v>
      </c>
      <c r="N749">
        <v>109.3</v>
      </c>
      <c r="O749" s="7">
        <v>13.151</v>
      </c>
      <c r="P749" s="8">
        <v>144360</v>
      </c>
      <c r="Q749">
        <v>4</v>
      </c>
      <c r="R749" s="9">
        <v>37.703000000000003</v>
      </c>
      <c r="S749" s="9">
        <v>37.573999999999998</v>
      </c>
      <c r="T749" s="9">
        <v>35.701999999999998</v>
      </c>
      <c r="U749" s="9">
        <v>37.768999999999998</v>
      </c>
      <c r="V749" s="9">
        <v>38.090000000000003</v>
      </c>
    </row>
    <row r="750" spans="1:22" x14ac:dyDescent="0.3">
      <c r="A750" t="s">
        <v>445</v>
      </c>
      <c r="B750" t="s">
        <v>446</v>
      </c>
      <c r="C750" t="s">
        <v>827</v>
      </c>
      <c r="D750" t="s">
        <v>448</v>
      </c>
      <c r="E750">
        <v>13</v>
      </c>
      <c r="F750">
        <v>201000</v>
      </c>
      <c r="G750">
        <f t="shared" si="43"/>
        <v>7.3824024875621879E-11</v>
      </c>
      <c r="H750" s="50">
        <f t="shared" si="42"/>
        <v>613.50198983322798</v>
      </c>
      <c r="I750">
        <f t="shared" si="44"/>
        <v>4.0762067542822567E-7</v>
      </c>
      <c r="J750">
        <v>12.5</v>
      </c>
      <c r="K750">
        <v>56.800000000000004</v>
      </c>
      <c r="L750">
        <v>590</v>
      </c>
      <c r="M750">
        <v>41.26</v>
      </c>
      <c r="N750">
        <v>119.41</v>
      </c>
      <c r="O750" s="7">
        <v>10.385</v>
      </c>
      <c r="P750">
        <v>34117</v>
      </c>
      <c r="Q750">
        <v>2</v>
      </c>
      <c r="R750" s="9">
        <v>39.856999999999999</v>
      </c>
      <c r="S750" s="9">
        <v>39.698999999999998</v>
      </c>
      <c r="T750" s="9">
        <v>38.776000000000003</v>
      </c>
      <c r="U750" s="9">
        <v>39.347000000000001</v>
      </c>
      <c r="V750" s="9">
        <v>39.917000000000002</v>
      </c>
    </row>
    <row r="751" spans="1:22" x14ac:dyDescent="0.3">
      <c r="A751" t="s">
        <v>445</v>
      </c>
      <c r="B751" t="s">
        <v>446</v>
      </c>
      <c r="C751" t="s">
        <v>828</v>
      </c>
      <c r="D751" t="s">
        <v>448</v>
      </c>
      <c r="E751">
        <v>27.700000000000003</v>
      </c>
      <c r="F751">
        <v>139600</v>
      </c>
      <c r="G751">
        <f t="shared" si="43"/>
        <v>2.2648778008595991E-10</v>
      </c>
      <c r="H751" s="50">
        <f t="shared" si="42"/>
        <v>426.09391930705783</v>
      </c>
      <c r="I751">
        <f t="shared" si="44"/>
        <v>8.6854559302783491E-7</v>
      </c>
      <c r="J751">
        <v>5.37</v>
      </c>
      <c r="K751">
        <v>60.2</v>
      </c>
      <c r="L751">
        <v>300</v>
      </c>
      <c r="M751">
        <v>41.81</v>
      </c>
      <c r="N751">
        <v>126.91</v>
      </c>
      <c r="O751" s="7">
        <v>4.9751000000000003</v>
      </c>
      <c r="P751">
        <v>24856</v>
      </c>
      <c r="Q751">
        <v>4</v>
      </c>
      <c r="R751" s="9">
        <v>17.756</v>
      </c>
      <c r="S751" s="9">
        <v>17.8</v>
      </c>
      <c r="T751" s="9">
        <v>17.747</v>
      </c>
      <c r="U751" s="9">
        <v>18.064</v>
      </c>
      <c r="V751" s="9">
        <v>18.283000000000001</v>
      </c>
    </row>
    <row r="752" spans="1:22" x14ac:dyDescent="0.3">
      <c r="A752" t="s">
        <v>445</v>
      </c>
      <c r="B752" t="s">
        <v>446</v>
      </c>
      <c r="C752" t="s">
        <v>829</v>
      </c>
      <c r="D752" t="s">
        <v>448</v>
      </c>
      <c r="E752">
        <v>13.9</v>
      </c>
      <c r="F752">
        <v>115900</v>
      </c>
      <c r="G752">
        <f t="shared" si="43"/>
        <v>1.3689317256255393E-10</v>
      </c>
      <c r="H752" s="50">
        <f t="shared" si="42"/>
        <v>353.75562498343839</v>
      </c>
      <c r="I752">
        <f t="shared" si="44"/>
        <v>4.3584056834248746E-7</v>
      </c>
      <c r="J752">
        <v>12.9</v>
      </c>
      <c r="K752">
        <v>32.300000000000004</v>
      </c>
      <c r="L752">
        <v>312</v>
      </c>
      <c r="M752">
        <v>45.29</v>
      </c>
      <c r="N752">
        <v>130.27000000000001</v>
      </c>
      <c r="O752" s="7">
        <v>9.6742000000000008</v>
      </c>
      <c r="P752">
        <v>15111</v>
      </c>
      <c r="Q752">
        <v>3</v>
      </c>
      <c r="R752" s="9">
        <v>14.342000000000001</v>
      </c>
      <c r="S752" s="9">
        <v>14.32</v>
      </c>
      <c r="T752" s="9">
        <v>13.949</v>
      </c>
      <c r="U752" s="9">
        <v>14.198</v>
      </c>
      <c r="V752" s="9">
        <v>14.347</v>
      </c>
    </row>
    <row r="753" spans="1:22" x14ac:dyDescent="0.3">
      <c r="A753" t="s">
        <v>445</v>
      </c>
      <c r="B753" t="s">
        <v>446</v>
      </c>
      <c r="C753" t="s">
        <v>830</v>
      </c>
      <c r="D753" t="s">
        <v>448</v>
      </c>
      <c r="E753">
        <v>70.400000000000006</v>
      </c>
      <c r="F753">
        <v>891000</v>
      </c>
      <c r="G753">
        <f t="shared" si="43"/>
        <v>9.0187298765432089E-11</v>
      </c>
      <c r="H753" s="50">
        <f t="shared" si="42"/>
        <v>2719.5535967234136</v>
      </c>
      <c r="I753">
        <f t="shared" si="44"/>
        <v>2.2074227346266993E-6</v>
      </c>
      <c r="J753">
        <v>15.100000000000001</v>
      </c>
      <c r="K753">
        <v>230</v>
      </c>
      <c r="L753">
        <v>432</v>
      </c>
      <c r="M753">
        <v>36.85</v>
      </c>
      <c r="N753">
        <v>115.71</v>
      </c>
      <c r="O753" s="7">
        <v>1.8805000000000001</v>
      </c>
      <c r="P753" s="8">
        <v>147760</v>
      </c>
      <c r="Q753">
        <v>2</v>
      </c>
      <c r="R753" s="9">
        <v>88.85</v>
      </c>
      <c r="S753" s="9">
        <v>88.42</v>
      </c>
      <c r="T753" s="9">
        <v>85.988</v>
      </c>
      <c r="U753" s="9">
        <v>87.503</v>
      </c>
      <c r="V753" s="9">
        <v>89.018000000000001</v>
      </c>
    </row>
    <row r="754" spans="1:22" x14ac:dyDescent="0.3">
      <c r="A754" t="s">
        <v>445</v>
      </c>
      <c r="B754" t="s">
        <v>446</v>
      </c>
      <c r="C754" t="s">
        <v>831</v>
      </c>
      <c r="D754" t="s">
        <v>448</v>
      </c>
      <c r="E754">
        <v>14.600000000000001</v>
      </c>
      <c r="F754">
        <v>188200</v>
      </c>
      <c r="G754">
        <f t="shared" si="43"/>
        <v>8.8548999999999998E-11</v>
      </c>
      <c r="H754" s="50">
        <f t="shared" si="42"/>
        <v>574.43320640106219</v>
      </c>
      <c r="I754">
        <f t="shared" si="44"/>
        <v>4.5778937394246892E-7</v>
      </c>
      <c r="J754">
        <v>14.8</v>
      </c>
      <c r="K754">
        <v>49</v>
      </c>
      <c r="L754">
        <v>429</v>
      </c>
      <c r="M754">
        <v>36.520000000000003</v>
      </c>
      <c r="N754">
        <v>118.55</v>
      </c>
      <c r="O754" s="7">
        <v>8.7601999999999993</v>
      </c>
      <c r="P754" s="8">
        <v>129750</v>
      </c>
      <c r="Q754">
        <v>3</v>
      </c>
      <c r="R754" s="9">
        <v>67.908000000000001</v>
      </c>
      <c r="S754" s="9">
        <v>67.915999999999997</v>
      </c>
      <c r="T754" s="9">
        <v>67.69</v>
      </c>
      <c r="U754" s="9">
        <v>67.908000000000001</v>
      </c>
      <c r="V754" s="9">
        <v>70.129000000000005</v>
      </c>
    </row>
    <row r="755" spans="1:22" x14ac:dyDescent="0.3">
      <c r="A755" t="s">
        <v>445</v>
      </c>
      <c r="B755" t="s">
        <v>446</v>
      </c>
      <c r="C755" t="s">
        <v>832</v>
      </c>
      <c r="D755" t="s">
        <v>448</v>
      </c>
      <c r="E755">
        <v>25.700000000000003</v>
      </c>
      <c r="F755">
        <v>202800</v>
      </c>
      <c r="G755">
        <f t="shared" si="43"/>
        <v>1.4464905374753452E-10</v>
      </c>
      <c r="H755" s="50">
        <f t="shared" si="42"/>
        <v>618.99603750337621</v>
      </c>
      <c r="I755">
        <f t="shared" si="44"/>
        <v>8.0583471988503077E-7</v>
      </c>
      <c r="J755">
        <v>7</v>
      </c>
      <c r="K755">
        <v>76.600000000000009</v>
      </c>
      <c r="L755">
        <v>384</v>
      </c>
      <c r="M755">
        <v>33.06</v>
      </c>
      <c r="N755">
        <v>115.26</v>
      </c>
      <c r="O755" s="7">
        <v>5.0133000000000001</v>
      </c>
      <c r="P755">
        <v>98908</v>
      </c>
      <c r="Q755">
        <v>1</v>
      </c>
      <c r="R755" s="9">
        <v>76.497</v>
      </c>
      <c r="S755" s="9">
        <v>76.497</v>
      </c>
      <c r="T755" s="9">
        <v>76.497</v>
      </c>
      <c r="U755" s="9">
        <v>76.497</v>
      </c>
      <c r="V755" s="9">
        <v>76.497</v>
      </c>
    </row>
    <row r="756" spans="1:22" x14ac:dyDescent="0.3">
      <c r="A756" t="s">
        <v>445</v>
      </c>
      <c r="B756" t="s">
        <v>446</v>
      </c>
      <c r="C756" t="s">
        <v>833</v>
      </c>
      <c r="D756" t="s">
        <v>448</v>
      </c>
      <c r="E756">
        <v>16.5</v>
      </c>
      <c r="F756">
        <v>146200</v>
      </c>
      <c r="G756">
        <f t="shared" si="43"/>
        <v>1.2882109781121751E-10</v>
      </c>
      <c r="H756" s="50">
        <f t="shared" ref="H756:H819" si="45">F756*CVD_CHN</f>
        <v>446.23876076426831</v>
      </c>
      <c r="I756">
        <f t="shared" si="44"/>
        <v>5.1736470342813268E-7</v>
      </c>
      <c r="J756">
        <v>8.5299999999999994</v>
      </c>
      <c r="K756">
        <v>50.1</v>
      </c>
      <c r="L756">
        <v>402</v>
      </c>
      <c r="M756">
        <v>34.93</v>
      </c>
      <c r="N756">
        <v>118.64</v>
      </c>
      <c r="O756" s="7">
        <v>8.0317000000000007</v>
      </c>
      <c r="P756">
        <v>59877</v>
      </c>
      <c r="Q756">
        <v>1</v>
      </c>
      <c r="R756" s="9">
        <v>70.433000000000007</v>
      </c>
      <c r="S756" s="9">
        <v>70.433000000000007</v>
      </c>
      <c r="T756" s="9">
        <v>70.433000000000007</v>
      </c>
      <c r="U756" s="9">
        <v>70.433000000000007</v>
      </c>
      <c r="V756" s="9">
        <v>70.433000000000007</v>
      </c>
    </row>
    <row r="757" spans="1:22" x14ac:dyDescent="0.3">
      <c r="A757" t="s">
        <v>445</v>
      </c>
      <c r="B757" t="s">
        <v>446</v>
      </c>
      <c r="C757" t="s">
        <v>834</v>
      </c>
      <c r="D757" t="s">
        <v>448</v>
      </c>
      <c r="E757">
        <v>4.72</v>
      </c>
      <c r="F757">
        <v>111400</v>
      </c>
      <c r="G757">
        <f t="shared" si="43"/>
        <v>4.8362331777378804E-11</v>
      </c>
      <c r="H757" s="50">
        <f t="shared" si="45"/>
        <v>340.02050580806764</v>
      </c>
      <c r="I757">
        <f t="shared" si="44"/>
        <v>1.479976606170173E-7</v>
      </c>
      <c r="J757">
        <v>41.2</v>
      </c>
      <c r="K757">
        <v>17.400000000000002</v>
      </c>
      <c r="L757">
        <v>451</v>
      </c>
      <c r="M757">
        <v>36.44</v>
      </c>
      <c r="N757">
        <v>114.2</v>
      </c>
      <c r="O757" s="7">
        <v>26.021000000000001</v>
      </c>
      <c r="P757" s="8">
        <v>841170</v>
      </c>
      <c r="Q757">
        <v>4</v>
      </c>
      <c r="R757" s="9">
        <v>82.158000000000001</v>
      </c>
      <c r="S757" s="9">
        <v>82.533000000000001</v>
      </c>
      <c r="T757" s="9">
        <v>79.555999999999997</v>
      </c>
      <c r="U757" s="9">
        <v>85.667000000000002</v>
      </c>
      <c r="V757" s="9">
        <v>91.231999999999999</v>
      </c>
    </row>
    <row r="758" spans="1:22" x14ac:dyDescent="0.3">
      <c r="A758" t="s">
        <v>445</v>
      </c>
      <c r="B758" t="s">
        <v>446</v>
      </c>
      <c r="C758" t="s">
        <v>835</v>
      </c>
      <c r="D758" t="s">
        <v>448</v>
      </c>
      <c r="E758">
        <v>3.99</v>
      </c>
      <c r="F758">
        <v>101700</v>
      </c>
      <c r="G758">
        <f t="shared" si="43"/>
        <v>4.4781884660766958E-11</v>
      </c>
      <c r="H758" s="50">
        <f t="shared" si="45"/>
        <v>310.41369336337954</v>
      </c>
      <c r="I758">
        <f t="shared" si="44"/>
        <v>1.2510819191989392E-7</v>
      </c>
      <c r="J758">
        <v>54.300000000000004</v>
      </c>
      <c r="K758">
        <v>13.8</v>
      </c>
      <c r="L758">
        <v>418</v>
      </c>
      <c r="M758">
        <v>39.74</v>
      </c>
      <c r="N758">
        <v>118.44</v>
      </c>
      <c r="O758" s="7">
        <v>30.297000000000001</v>
      </c>
      <c r="P758" s="8">
        <v>439890</v>
      </c>
      <c r="Q758">
        <v>4</v>
      </c>
      <c r="R758" s="9">
        <v>74.305000000000007</v>
      </c>
      <c r="S758" s="9">
        <v>74.299000000000007</v>
      </c>
      <c r="T758" s="9">
        <v>66.774000000000001</v>
      </c>
      <c r="U758" s="9">
        <v>71.230999999999995</v>
      </c>
      <c r="V758" s="9">
        <v>77.531999999999996</v>
      </c>
    </row>
    <row r="759" spans="1:22" x14ac:dyDescent="0.3">
      <c r="A759" t="s">
        <v>445</v>
      </c>
      <c r="B759" t="s">
        <v>446</v>
      </c>
      <c r="C759" t="s">
        <v>836</v>
      </c>
      <c r="D759" t="s">
        <v>448</v>
      </c>
      <c r="E759">
        <v>14</v>
      </c>
      <c r="F759">
        <v>193500</v>
      </c>
      <c r="G759">
        <f t="shared" si="43"/>
        <v>8.2584299741602065E-11</v>
      </c>
      <c r="H759" s="50">
        <f t="shared" si="45"/>
        <v>590.61012454094327</v>
      </c>
      <c r="I759">
        <f t="shared" si="44"/>
        <v>4.3897611199962758E-7</v>
      </c>
      <c r="J759">
        <v>14.5</v>
      </c>
      <c r="K759">
        <v>50.800000000000004</v>
      </c>
      <c r="L759">
        <v>390</v>
      </c>
      <c r="M759">
        <v>35.61</v>
      </c>
      <c r="N759">
        <v>103.21</v>
      </c>
      <c r="O759" s="7">
        <v>7.6768999999999998</v>
      </c>
      <c r="P759" s="8">
        <v>239690</v>
      </c>
      <c r="Q759">
        <v>4</v>
      </c>
      <c r="R759" s="9">
        <v>30.864000000000001</v>
      </c>
      <c r="S759" s="9">
        <v>30.791</v>
      </c>
      <c r="T759" s="9">
        <v>29.530999999999999</v>
      </c>
      <c r="U759" s="9">
        <v>31.071999999999999</v>
      </c>
      <c r="V759" s="9">
        <v>32.142000000000003</v>
      </c>
    </row>
    <row r="760" spans="1:22" x14ac:dyDescent="0.3">
      <c r="A760" t="s">
        <v>445</v>
      </c>
      <c r="B760" t="s">
        <v>446</v>
      </c>
      <c r="C760" t="s">
        <v>837</v>
      </c>
      <c r="D760" t="s">
        <v>448</v>
      </c>
      <c r="E760">
        <v>20.900000000000002</v>
      </c>
      <c r="F760">
        <v>188700</v>
      </c>
      <c r="G760">
        <f t="shared" si="43"/>
        <v>1.2642262692103869E-10</v>
      </c>
      <c r="H760" s="50">
        <f t="shared" si="45"/>
        <v>575.9593307538812</v>
      </c>
      <c r="I760">
        <f t="shared" si="44"/>
        <v>6.5532862434230144E-7</v>
      </c>
      <c r="J760">
        <v>9.52</v>
      </c>
      <c r="K760">
        <v>61.1</v>
      </c>
      <c r="L760">
        <v>370</v>
      </c>
      <c r="M760">
        <v>29.49</v>
      </c>
      <c r="N760">
        <v>113.47</v>
      </c>
      <c r="O760" s="7">
        <v>6.0507</v>
      </c>
      <c r="P760">
        <v>65385</v>
      </c>
      <c r="Q760">
        <v>2</v>
      </c>
      <c r="R760" s="9">
        <v>54.668999999999997</v>
      </c>
      <c r="S760" s="9">
        <v>54.42</v>
      </c>
      <c r="T760" s="9">
        <v>52.22</v>
      </c>
      <c r="U760" s="9">
        <v>53.466000000000001</v>
      </c>
      <c r="V760" s="9">
        <v>54.712000000000003</v>
      </c>
    </row>
    <row r="761" spans="1:22" x14ac:dyDescent="0.3">
      <c r="A761" t="s">
        <v>445</v>
      </c>
      <c r="B761" t="s">
        <v>446</v>
      </c>
      <c r="C761" t="s">
        <v>838</v>
      </c>
      <c r="D761" t="s">
        <v>448</v>
      </c>
      <c r="E761">
        <v>64.100000000000009</v>
      </c>
      <c r="F761">
        <v>2498000</v>
      </c>
      <c r="G761">
        <f t="shared" si="43"/>
        <v>2.9289773939151323E-11</v>
      </c>
      <c r="H761" s="50">
        <f t="shared" si="45"/>
        <v>7624.5172666835988</v>
      </c>
      <c r="I761">
        <f t="shared" si="44"/>
        <v>2.009883484226867E-6</v>
      </c>
      <c r="J761">
        <v>135</v>
      </c>
      <c r="K761">
        <v>215</v>
      </c>
      <c r="L761">
        <v>398</v>
      </c>
      <c r="M761">
        <v>35.020000000000003</v>
      </c>
      <c r="N761">
        <v>118.31</v>
      </c>
      <c r="O761" s="7">
        <v>1.8512</v>
      </c>
      <c r="P761" s="8">
        <v>767490</v>
      </c>
      <c r="Q761">
        <v>7</v>
      </c>
      <c r="R761" s="9">
        <v>81.338999999999999</v>
      </c>
      <c r="S761" s="9">
        <v>81.786000000000001</v>
      </c>
      <c r="T761" s="9">
        <v>80.760000000000005</v>
      </c>
      <c r="U761" s="9">
        <v>81.489999999999995</v>
      </c>
      <c r="V761" s="9">
        <v>86.457999999999998</v>
      </c>
    </row>
    <row r="762" spans="1:22" x14ac:dyDescent="0.3">
      <c r="A762" t="s">
        <v>445</v>
      </c>
      <c r="B762" t="s">
        <v>446</v>
      </c>
      <c r="C762" t="s">
        <v>839</v>
      </c>
      <c r="D762" t="s">
        <v>448</v>
      </c>
      <c r="E762">
        <v>4.12</v>
      </c>
      <c r="F762">
        <v>107100</v>
      </c>
      <c r="G762">
        <f t="shared" si="43"/>
        <v>4.390946741363212E-11</v>
      </c>
      <c r="H762" s="50">
        <f t="shared" si="45"/>
        <v>326.89583637382447</v>
      </c>
      <c r="I762">
        <f t="shared" si="44"/>
        <v>1.2918439867417617E-7</v>
      </c>
      <c r="J762">
        <v>58.1</v>
      </c>
      <c r="K762">
        <v>14.100000000000001</v>
      </c>
      <c r="L762">
        <v>393</v>
      </c>
      <c r="M762">
        <v>33.81</v>
      </c>
      <c r="N762">
        <v>113.92</v>
      </c>
      <c r="O762" s="7">
        <v>27.939</v>
      </c>
      <c r="P762" s="8">
        <v>513090</v>
      </c>
      <c r="Q762">
        <v>6</v>
      </c>
      <c r="R762" s="9">
        <v>82.91</v>
      </c>
      <c r="S762" s="9">
        <v>82.191999999999993</v>
      </c>
      <c r="T762" s="9">
        <v>78.867999999999995</v>
      </c>
      <c r="U762" s="9">
        <v>80.760000000000005</v>
      </c>
      <c r="V762" s="9">
        <v>83.591999999999999</v>
      </c>
    </row>
    <row r="763" spans="1:22" x14ac:dyDescent="0.3">
      <c r="A763" t="s">
        <v>445</v>
      </c>
      <c r="B763" t="s">
        <v>446</v>
      </c>
      <c r="C763" t="s">
        <v>840</v>
      </c>
      <c r="D763" t="s">
        <v>448</v>
      </c>
      <c r="E763">
        <v>22</v>
      </c>
      <c r="F763">
        <v>251400</v>
      </c>
      <c r="G763">
        <f t="shared" si="43"/>
        <v>9.9886738265711992E-11</v>
      </c>
      <c r="H763" s="50">
        <f t="shared" si="45"/>
        <v>767.33532459738058</v>
      </c>
      <c r="I763">
        <f t="shared" si="44"/>
        <v>6.8981960457084347E-7</v>
      </c>
      <c r="J763">
        <v>11.100000000000001</v>
      </c>
      <c r="K763">
        <v>75.5</v>
      </c>
      <c r="L763">
        <v>441</v>
      </c>
      <c r="M763">
        <v>36.06</v>
      </c>
      <c r="N763">
        <v>113.81</v>
      </c>
      <c r="O763" s="7">
        <v>5.8501000000000003</v>
      </c>
      <c r="P763">
        <v>98103</v>
      </c>
      <c r="Q763">
        <v>2</v>
      </c>
      <c r="R763" s="9">
        <v>68.010999999999996</v>
      </c>
      <c r="S763" s="9">
        <v>67.061999999999998</v>
      </c>
      <c r="T763" s="9">
        <v>61.603999999999999</v>
      </c>
      <c r="U763" s="9">
        <v>64.995999999999995</v>
      </c>
      <c r="V763" s="9">
        <v>68.387</v>
      </c>
    </row>
    <row r="764" spans="1:22" x14ac:dyDescent="0.3">
      <c r="A764" t="s">
        <v>445</v>
      </c>
      <c r="B764" t="s">
        <v>446</v>
      </c>
      <c r="C764" t="s">
        <v>841</v>
      </c>
      <c r="D764" t="s">
        <v>448</v>
      </c>
      <c r="E764">
        <v>11.200000000000001</v>
      </c>
      <c r="F764">
        <v>137900</v>
      </c>
      <c r="G764">
        <f t="shared" si="43"/>
        <v>9.2705218274111681E-11</v>
      </c>
      <c r="H764" s="50">
        <f t="shared" si="45"/>
        <v>420.90509650747333</v>
      </c>
      <c r="I764">
        <f t="shared" si="44"/>
        <v>3.5118088959970218E-7</v>
      </c>
      <c r="J764">
        <v>15.600000000000001</v>
      </c>
      <c r="K764">
        <v>34.9</v>
      </c>
      <c r="L764">
        <v>385</v>
      </c>
      <c r="M764">
        <v>37.520000000000003</v>
      </c>
      <c r="N764">
        <v>111.13</v>
      </c>
      <c r="O764" s="7">
        <v>11.054</v>
      </c>
      <c r="P764">
        <v>58696</v>
      </c>
      <c r="Q764">
        <v>4</v>
      </c>
      <c r="R764" s="9">
        <v>36.719000000000001</v>
      </c>
      <c r="S764" s="9">
        <v>36.869</v>
      </c>
      <c r="T764" s="9">
        <v>36.116</v>
      </c>
      <c r="U764" s="9">
        <v>37.173000000000002</v>
      </c>
      <c r="V764" s="9">
        <v>40.51</v>
      </c>
    </row>
    <row r="765" spans="1:22" x14ac:dyDescent="0.3">
      <c r="A765" t="s">
        <v>445</v>
      </c>
      <c r="B765" t="s">
        <v>446</v>
      </c>
      <c r="C765" t="s">
        <v>842</v>
      </c>
      <c r="D765" t="s">
        <v>448</v>
      </c>
      <c r="E765">
        <v>21.900000000000002</v>
      </c>
      <c r="F765">
        <v>209300</v>
      </c>
      <c r="G765">
        <f t="shared" si="43"/>
        <v>1.1943326660296225E-10</v>
      </c>
      <c r="H765" s="50">
        <f t="shared" si="45"/>
        <v>638.8356540900229</v>
      </c>
      <c r="I765">
        <f t="shared" si="44"/>
        <v>6.8668406091370324E-7</v>
      </c>
      <c r="J765">
        <v>8.32</v>
      </c>
      <c r="K765">
        <v>72.600000000000009</v>
      </c>
      <c r="L765">
        <v>454</v>
      </c>
      <c r="M765">
        <v>43.31</v>
      </c>
      <c r="N765">
        <v>124.34</v>
      </c>
      <c r="O765" s="7">
        <v>6.2584</v>
      </c>
      <c r="P765" s="8">
        <v>145160</v>
      </c>
      <c r="Q765">
        <v>2</v>
      </c>
      <c r="R765" s="9">
        <v>32.853000000000002</v>
      </c>
      <c r="S765" s="9">
        <v>32.963999999999999</v>
      </c>
      <c r="T765" s="9">
        <v>32.838000000000001</v>
      </c>
      <c r="U765" s="9">
        <v>34.155000000000001</v>
      </c>
      <c r="V765" s="9">
        <v>35.472000000000001</v>
      </c>
    </row>
    <row r="766" spans="1:22" x14ac:dyDescent="0.3">
      <c r="A766" t="s">
        <v>445</v>
      </c>
      <c r="B766" t="s">
        <v>446</v>
      </c>
      <c r="C766" t="s">
        <v>843</v>
      </c>
      <c r="D766" t="s">
        <v>448</v>
      </c>
      <c r="E766">
        <v>35.1</v>
      </c>
      <c r="F766">
        <v>340800</v>
      </c>
      <c r="G766">
        <f t="shared" si="43"/>
        <v>1.1755956073943661E-10</v>
      </c>
      <c r="H766" s="50">
        <f t="shared" si="45"/>
        <v>1040.2063588814133</v>
      </c>
      <c r="I766">
        <f t="shared" si="44"/>
        <v>1.1005758236562093E-6</v>
      </c>
      <c r="J766">
        <v>10.8</v>
      </c>
      <c r="K766">
        <v>104</v>
      </c>
      <c r="L766">
        <v>392</v>
      </c>
      <c r="M766">
        <v>28.46</v>
      </c>
      <c r="N766">
        <v>119.92</v>
      </c>
      <c r="O766" s="7">
        <v>3.7702</v>
      </c>
      <c r="P766">
        <v>44177</v>
      </c>
      <c r="Q766">
        <v>2</v>
      </c>
      <c r="R766" s="9">
        <v>35.981000000000002</v>
      </c>
      <c r="S766" s="9">
        <v>36.046999999999997</v>
      </c>
      <c r="T766" s="9">
        <v>35.978000000000002</v>
      </c>
      <c r="U766" s="9">
        <v>37.24</v>
      </c>
      <c r="V766" s="9">
        <v>38.500999999999998</v>
      </c>
    </row>
    <row r="767" spans="1:22" x14ac:dyDescent="0.3">
      <c r="A767" t="s">
        <v>445</v>
      </c>
      <c r="B767" t="s">
        <v>446</v>
      </c>
      <c r="C767" t="s">
        <v>844</v>
      </c>
      <c r="D767" t="s">
        <v>448</v>
      </c>
      <c r="E767">
        <v>20.5</v>
      </c>
      <c r="F767">
        <v>173800</v>
      </c>
      <c r="G767">
        <f t="shared" si="43"/>
        <v>1.3463392692750287E-10</v>
      </c>
      <c r="H767" s="50">
        <f t="shared" si="45"/>
        <v>530.48082503987575</v>
      </c>
      <c r="I767">
        <f t="shared" si="44"/>
        <v>6.4278644971374054E-7</v>
      </c>
      <c r="J767">
        <v>7.53</v>
      </c>
      <c r="K767">
        <v>63.300000000000004</v>
      </c>
      <c r="L767">
        <v>423</v>
      </c>
      <c r="M767">
        <v>31.67</v>
      </c>
      <c r="N767">
        <v>119.03</v>
      </c>
      <c r="O767" s="7">
        <v>6.6844999999999999</v>
      </c>
      <c r="P767">
        <v>39824</v>
      </c>
      <c r="Q767">
        <v>1</v>
      </c>
      <c r="R767" s="9">
        <v>68.736000000000004</v>
      </c>
      <c r="S767" s="9">
        <v>68.736000000000004</v>
      </c>
      <c r="T767" s="9">
        <v>68.736000000000004</v>
      </c>
      <c r="U767" s="9">
        <v>68.736000000000004</v>
      </c>
      <c r="V767" s="9">
        <v>68.736000000000004</v>
      </c>
    </row>
    <row r="768" spans="1:22" x14ac:dyDescent="0.3">
      <c r="A768" t="s">
        <v>445</v>
      </c>
      <c r="B768" t="s">
        <v>446</v>
      </c>
      <c r="C768" t="s">
        <v>845</v>
      </c>
      <c r="D768" t="s">
        <v>448</v>
      </c>
      <c r="E768">
        <v>11.100000000000001</v>
      </c>
      <c r="F768">
        <v>107000</v>
      </c>
      <c r="G768">
        <f t="shared" si="43"/>
        <v>1.1841033925233646E-10</v>
      </c>
      <c r="H768" s="50">
        <f t="shared" si="45"/>
        <v>326.59061150326067</v>
      </c>
      <c r="I768">
        <f t="shared" si="44"/>
        <v>3.4804534594256201E-7</v>
      </c>
      <c r="J768">
        <v>9.64</v>
      </c>
      <c r="K768">
        <v>34.4</v>
      </c>
      <c r="L768">
        <v>422</v>
      </c>
      <c r="M768">
        <v>42.28</v>
      </c>
      <c r="N768">
        <v>125.74</v>
      </c>
      <c r="O768" s="7">
        <v>12.246</v>
      </c>
      <c r="P768">
        <v>19802</v>
      </c>
      <c r="Q768">
        <v>2</v>
      </c>
      <c r="R768" s="9">
        <v>22.866</v>
      </c>
      <c r="S768" s="9">
        <v>22.867000000000001</v>
      </c>
      <c r="T768" s="9">
        <v>22.866</v>
      </c>
      <c r="U768" s="9">
        <v>23.439</v>
      </c>
      <c r="V768" s="9">
        <v>24.010999999999999</v>
      </c>
    </row>
    <row r="769" spans="1:22" x14ac:dyDescent="0.3">
      <c r="A769" t="s">
        <v>445</v>
      </c>
      <c r="B769" t="s">
        <v>446</v>
      </c>
      <c r="C769" t="s">
        <v>846</v>
      </c>
      <c r="D769" t="s">
        <v>448</v>
      </c>
      <c r="E769">
        <v>2.96</v>
      </c>
      <c r="F769">
        <v>146600</v>
      </c>
      <c r="G769">
        <f t="shared" si="43"/>
        <v>2.3046669031377898E-11</v>
      </c>
      <c r="H769" s="50">
        <f t="shared" si="45"/>
        <v>447.45966024652347</v>
      </c>
      <c r="I769">
        <f t="shared" si="44"/>
        <v>9.2812092251349854E-8</v>
      </c>
      <c r="J769">
        <v>137</v>
      </c>
      <c r="K769">
        <v>12.5</v>
      </c>
      <c r="L769">
        <v>478</v>
      </c>
      <c r="M769">
        <v>24.33</v>
      </c>
      <c r="N769">
        <v>109.4</v>
      </c>
      <c r="O769" s="7">
        <v>38.128</v>
      </c>
      <c r="P769" s="8">
        <v>682290</v>
      </c>
      <c r="Q769">
        <v>6</v>
      </c>
      <c r="R769" s="9">
        <v>55.564</v>
      </c>
      <c r="S769" s="9">
        <v>54.991</v>
      </c>
      <c r="T769" s="9">
        <v>51.997999999999998</v>
      </c>
      <c r="U769" s="9">
        <v>55.354999999999997</v>
      </c>
      <c r="V769" s="9">
        <v>58.697000000000003</v>
      </c>
    </row>
    <row r="770" spans="1:22" x14ac:dyDescent="0.3">
      <c r="A770" t="s">
        <v>445</v>
      </c>
      <c r="B770" t="s">
        <v>446</v>
      </c>
      <c r="C770" t="s">
        <v>847</v>
      </c>
      <c r="D770" t="s">
        <v>448</v>
      </c>
      <c r="E770">
        <v>125</v>
      </c>
      <c r="F770">
        <v>2023000</v>
      </c>
      <c r="G770">
        <f t="shared" ref="G770:G833" si="46">(1.141433*(E770/1000000))/F770</f>
        <v>7.0528484923381102E-11</v>
      </c>
      <c r="H770" s="50">
        <f t="shared" si="45"/>
        <v>6174.699131505573</v>
      </c>
      <c r="I770">
        <f t="shared" ref="I770:I833" si="47">(G770/10)*1000*H770*0.09</f>
        <v>3.919429571425246E-6</v>
      </c>
      <c r="J770">
        <v>13.8</v>
      </c>
      <c r="K770">
        <v>545</v>
      </c>
      <c r="L770">
        <v>483</v>
      </c>
      <c r="M770">
        <v>26.61</v>
      </c>
      <c r="N770">
        <v>104.84</v>
      </c>
      <c r="O770" s="7">
        <v>0.88665000000000005</v>
      </c>
      <c r="P770" s="8">
        <v>132920</v>
      </c>
      <c r="Q770">
        <v>2</v>
      </c>
      <c r="R770" s="9">
        <v>29.218</v>
      </c>
      <c r="S770" s="9">
        <v>28.771000000000001</v>
      </c>
      <c r="T770" s="9">
        <v>26.853999999999999</v>
      </c>
      <c r="U770" s="9">
        <v>28.052</v>
      </c>
      <c r="V770" s="9">
        <v>29.251000000000001</v>
      </c>
    </row>
    <row r="771" spans="1:22" x14ac:dyDescent="0.3">
      <c r="A771" t="s">
        <v>445</v>
      </c>
      <c r="B771" t="s">
        <v>446</v>
      </c>
      <c r="C771" t="s">
        <v>848</v>
      </c>
      <c r="D771" t="s">
        <v>448</v>
      </c>
      <c r="E771">
        <v>24.700000000000003</v>
      </c>
      <c r="F771">
        <v>286500</v>
      </c>
      <c r="G771">
        <f t="shared" si="46"/>
        <v>9.8406265619546254E-11</v>
      </c>
      <c r="H771" s="50">
        <f t="shared" si="45"/>
        <v>874.46925416527267</v>
      </c>
      <c r="I771">
        <f t="shared" si="47"/>
        <v>7.7447928331362896E-7</v>
      </c>
      <c r="J771">
        <v>13.9</v>
      </c>
      <c r="K771">
        <v>76.800000000000011</v>
      </c>
      <c r="L771">
        <v>396</v>
      </c>
      <c r="M771">
        <v>28.16</v>
      </c>
      <c r="N771">
        <v>113.62</v>
      </c>
      <c r="O771" s="7">
        <v>5.1590999999999996</v>
      </c>
      <c r="P771">
        <v>61996</v>
      </c>
      <c r="Q771">
        <v>2</v>
      </c>
      <c r="R771" s="9">
        <v>50.390999999999998</v>
      </c>
      <c r="S771" s="9">
        <v>50.405000000000001</v>
      </c>
      <c r="T771" s="9">
        <v>50.39</v>
      </c>
      <c r="U771" s="9">
        <v>50.478999999999999</v>
      </c>
      <c r="V771" s="9">
        <v>50.569000000000003</v>
      </c>
    </row>
    <row r="772" spans="1:22" x14ac:dyDescent="0.3">
      <c r="A772" t="s">
        <v>445</v>
      </c>
      <c r="B772" t="s">
        <v>446</v>
      </c>
      <c r="C772" t="s">
        <v>849</v>
      </c>
      <c r="D772" t="s">
        <v>448</v>
      </c>
      <c r="E772">
        <v>14.5</v>
      </c>
      <c r="F772">
        <v>140400</v>
      </c>
      <c r="G772">
        <f t="shared" si="46"/>
        <v>1.1788303774928773E-10</v>
      </c>
      <c r="H772" s="50">
        <f t="shared" si="45"/>
        <v>428.53571827156816</v>
      </c>
      <c r="I772">
        <f t="shared" si="47"/>
        <v>4.5465383028532859E-7</v>
      </c>
      <c r="J772">
        <v>10.3</v>
      </c>
      <c r="K772">
        <v>43.7</v>
      </c>
      <c r="L772">
        <v>369</v>
      </c>
      <c r="M772">
        <v>29.65</v>
      </c>
      <c r="N772">
        <v>111.75</v>
      </c>
      <c r="O772" s="7">
        <v>8.4304000000000006</v>
      </c>
      <c r="P772">
        <v>40096</v>
      </c>
      <c r="Q772">
        <v>1</v>
      </c>
      <c r="R772" s="9">
        <v>63.973999999999997</v>
      </c>
      <c r="S772" s="9">
        <v>63.973999999999997</v>
      </c>
      <c r="T772" s="9">
        <v>63.973999999999997</v>
      </c>
      <c r="U772" s="9">
        <v>63.973999999999997</v>
      </c>
      <c r="V772" s="9">
        <v>63.973999999999997</v>
      </c>
    </row>
    <row r="773" spans="1:22" x14ac:dyDescent="0.3">
      <c r="A773" t="s">
        <v>445</v>
      </c>
      <c r="B773" t="s">
        <v>446</v>
      </c>
      <c r="C773" t="s">
        <v>850</v>
      </c>
      <c r="D773" t="s">
        <v>448</v>
      </c>
      <c r="E773">
        <v>32.5</v>
      </c>
      <c r="F773">
        <v>258600</v>
      </c>
      <c r="G773">
        <f t="shared" si="46"/>
        <v>1.4345155645784995E-10</v>
      </c>
      <c r="H773" s="50">
        <f t="shared" si="45"/>
        <v>789.31151527797385</v>
      </c>
      <c r="I773">
        <f t="shared" si="47"/>
        <v>1.0190516885705641E-6</v>
      </c>
      <c r="J773">
        <v>7.25</v>
      </c>
      <c r="K773">
        <v>96.100000000000009</v>
      </c>
      <c r="L773">
        <v>384</v>
      </c>
      <c r="M773">
        <v>33.15</v>
      </c>
      <c r="N773">
        <v>116.2</v>
      </c>
      <c r="O773" s="7">
        <v>3.9944999999999999</v>
      </c>
      <c r="P773" s="8">
        <v>134860</v>
      </c>
      <c r="Q773">
        <v>2</v>
      </c>
      <c r="R773" s="9">
        <v>69.688999999999993</v>
      </c>
      <c r="S773" s="9">
        <v>69.616</v>
      </c>
      <c r="T773" s="9">
        <v>69.257999999999996</v>
      </c>
      <c r="U773" s="9">
        <v>69.52</v>
      </c>
      <c r="V773" s="9">
        <v>69.781000000000006</v>
      </c>
    </row>
    <row r="774" spans="1:22" x14ac:dyDescent="0.3">
      <c r="A774" t="s">
        <v>445</v>
      </c>
      <c r="B774" t="s">
        <v>446</v>
      </c>
      <c r="C774" t="s">
        <v>851</v>
      </c>
      <c r="D774" t="s">
        <v>448</v>
      </c>
      <c r="E774">
        <v>28</v>
      </c>
      <c r="F774">
        <v>294400</v>
      </c>
      <c r="G774">
        <f t="shared" si="46"/>
        <v>1.0856020380434782E-10</v>
      </c>
      <c r="H774" s="50">
        <f t="shared" si="45"/>
        <v>898.58201893981243</v>
      </c>
      <c r="I774">
        <f t="shared" si="47"/>
        <v>8.7795222399925537E-7</v>
      </c>
      <c r="J774">
        <v>11.4</v>
      </c>
      <c r="K774">
        <v>87.2</v>
      </c>
      <c r="L774">
        <v>423</v>
      </c>
      <c r="M774">
        <v>31.44</v>
      </c>
      <c r="N774">
        <v>119.49</v>
      </c>
      <c r="O774" s="7">
        <v>4.8531000000000004</v>
      </c>
      <c r="P774" s="8">
        <v>125890</v>
      </c>
      <c r="Q774">
        <v>2</v>
      </c>
      <c r="R774" s="9">
        <v>77.070999999999998</v>
      </c>
      <c r="S774" s="9">
        <v>77.753</v>
      </c>
      <c r="T774" s="9">
        <v>76.712000000000003</v>
      </c>
      <c r="U774" s="9">
        <v>79.980999999999995</v>
      </c>
      <c r="V774" s="9">
        <v>83.248999999999995</v>
      </c>
    </row>
    <row r="775" spans="1:22" x14ac:dyDescent="0.3">
      <c r="A775" t="s">
        <v>445</v>
      </c>
      <c r="B775" t="s">
        <v>446</v>
      </c>
      <c r="C775" t="s">
        <v>852</v>
      </c>
      <c r="D775" t="s">
        <v>448</v>
      </c>
      <c r="E775">
        <v>19.3</v>
      </c>
      <c r="F775">
        <v>141600</v>
      </c>
      <c r="G775">
        <f t="shared" si="46"/>
        <v>1.5557667302259886E-10</v>
      </c>
      <c r="H775" s="50">
        <f t="shared" si="45"/>
        <v>432.1984167183337</v>
      </c>
      <c r="I775">
        <f t="shared" si="47"/>
        <v>6.0515992582805808E-7</v>
      </c>
      <c r="J775">
        <v>5.0600000000000005</v>
      </c>
      <c r="K775">
        <v>63</v>
      </c>
      <c r="L775">
        <v>354</v>
      </c>
      <c r="M775">
        <v>29.34</v>
      </c>
      <c r="N775">
        <v>105.29</v>
      </c>
      <c r="O775" s="7">
        <v>5.6238000000000001</v>
      </c>
      <c r="P775" s="8">
        <v>151380</v>
      </c>
      <c r="Q775">
        <v>2</v>
      </c>
      <c r="R775" s="9">
        <v>96.370999999999995</v>
      </c>
      <c r="S775" s="9">
        <v>95.733000000000004</v>
      </c>
      <c r="T775" s="9">
        <v>86.501000000000005</v>
      </c>
      <c r="U775" s="9">
        <v>91.453999999999994</v>
      </c>
      <c r="V775" s="9">
        <v>96.406999999999996</v>
      </c>
    </row>
    <row r="776" spans="1:22" x14ac:dyDescent="0.3">
      <c r="A776" t="s">
        <v>445</v>
      </c>
      <c r="B776" t="s">
        <v>446</v>
      </c>
      <c r="C776" t="s">
        <v>853</v>
      </c>
      <c r="D776" t="s">
        <v>448</v>
      </c>
      <c r="E776">
        <v>14.4</v>
      </c>
      <c r="F776">
        <v>113100</v>
      </c>
      <c r="G776">
        <f t="shared" si="46"/>
        <v>1.4532833952254642E-10</v>
      </c>
      <c r="H776" s="50">
        <f t="shared" si="45"/>
        <v>345.20932860765214</v>
      </c>
      <c r="I776">
        <f t="shared" si="47"/>
        <v>4.5151828662818852E-7</v>
      </c>
      <c r="J776">
        <v>6.6000000000000005</v>
      </c>
      <c r="K776">
        <v>44</v>
      </c>
      <c r="L776">
        <v>398</v>
      </c>
      <c r="M776">
        <v>24.11</v>
      </c>
      <c r="N776">
        <v>115.26</v>
      </c>
      <c r="O776" s="7">
        <v>9.0338999999999992</v>
      </c>
      <c r="P776">
        <v>38076</v>
      </c>
      <c r="Q776">
        <v>2</v>
      </c>
      <c r="R776" s="9">
        <v>39.917000000000002</v>
      </c>
      <c r="S776" s="9">
        <v>39.911000000000001</v>
      </c>
      <c r="T776" s="9">
        <v>38.546999999999997</v>
      </c>
      <c r="U776" s="9">
        <v>39.231999999999999</v>
      </c>
      <c r="V776" s="9">
        <v>39.917000000000002</v>
      </c>
    </row>
    <row r="777" spans="1:22" x14ac:dyDescent="0.3">
      <c r="A777" t="s">
        <v>445</v>
      </c>
      <c r="B777" t="s">
        <v>446</v>
      </c>
      <c r="C777" t="s">
        <v>854</v>
      </c>
      <c r="D777" t="s">
        <v>448</v>
      </c>
      <c r="E777">
        <v>11</v>
      </c>
      <c r="F777">
        <v>106500</v>
      </c>
      <c r="G777">
        <f t="shared" si="46"/>
        <v>1.1789448826291077E-10</v>
      </c>
      <c r="H777" s="50">
        <f t="shared" si="45"/>
        <v>325.06448715044166</v>
      </c>
      <c r="I777">
        <f t="shared" si="47"/>
        <v>3.4490980228542163E-7</v>
      </c>
      <c r="J777">
        <v>8.82</v>
      </c>
      <c r="K777">
        <v>35.9</v>
      </c>
      <c r="L777">
        <v>392</v>
      </c>
      <c r="M777">
        <v>27.13</v>
      </c>
      <c r="N777">
        <v>111.03</v>
      </c>
      <c r="O777" s="7">
        <v>10.933999999999999</v>
      </c>
      <c r="P777">
        <v>83645</v>
      </c>
      <c r="Q777">
        <v>2</v>
      </c>
      <c r="R777" s="9">
        <v>47.610999999999997</v>
      </c>
      <c r="S777" s="9">
        <v>47.613</v>
      </c>
      <c r="T777" s="9">
        <v>47.610999999999997</v>
      </c>
      <c r="U777" s="9">
        <v>47.902999999999999</v>
      </c>
      <c r="V777" s="9">
        <v>48.195</v>
      </c>
    </row>
    <row r="778" spans="1:22" x14ac:dyDescent="0.3">
      <c r="A778" t="s">
        <v>445</v>
      </c>
      <c r="B778" t="s">
        <v>446</v>
      </c>
      <c r="C778" t="s">
        <v>855</v>
      </c>
      <c r="D778" t="s">
        <v>448</v>
      </c>
      <c r="E778">
        <v>9.76</v>
      </c>
      <c r="F778">
        <v>111100</v>
      </c>
      <c r="G778">
        <f t="shared" si="46"/>
        <v>1.0027350207020702E-10</v>
      </c>
      <c r="H778" s="50">
        <f t="shared" si="45"/>
        <v>339.10483119637627</v>
      </c>
      <c r="I778">
        <f t="shared" si="47"/>
        <v>3.0602906093688332E-7</v>
      </c>
      <c r="J778">
        <v>10.9</v>
      </c>
      <c r="K778">
        <v>33.700000000000003</v>
      </c>
      <c r="L778">
        <v>475</v>
      </c>
      <c r="M778">
        <v>47.34</v>
      </c>
      <c r="N778">
        <v>123.19</v>
      </c>
      <c r="O778" s="7">
        <v>14.116</v>
      </c>
      <c r="P778">
        <v>15496</v>
      </c>
      <c r="Q778">
        <v>2</v>
      </c>
      <c r="R778" s="9">
        <v>11.778</v>
      </c>
      <c r="S778" s="9">
        <v>11.823</v>
      </c>
      <c r="T778" s="9">
        <v>11.74</v>
      </c>
      <c r="U778" s="9">
        <v>11.891999999999999</v>
      </c>
      <c r="V778" s="9">
        <v>12.042999999999999</v>
      </c>
    </row>
    <row r="779" spans="1:22" x14ac:dyDescent="0.3">
      <c r="A779" t="s">
        <v>445</v>
      </c>
      <c r="B779" t="s">
        <v>446</v>
      </c>
      <c r="C779" t="s">
        <v>856</v>
      </c>
      <c r="D779" t="s">
        <v>448</v>
      </c>
      <c r="E779">
        <v>20.100000000000001</v>
      </c>
      <c r="F779">
        <v>267100</v>
      </c>
      <c r="G779">
        <f t="shared" si="46"/>
        <v>8.5895931486334707E-11</v>
      </c>
      <c r="H779" s="50">
        <f t="shared" si="45"/>
        <v>815.25562927589647</v>
      </c>
      <c r="I779">
        <f t="shared" si="47"/>
        <v>6.3024427508517976E-7</v>
      </c>
      <c r="J779">
        <v>20</v>
      </c>
      <c r="K779">
        <v>59.7</v>
      </c>
      <c r="L779">
        <v>385</v>
      </c>
      <c r="M779">
        <v>42.78</v>
      </c>
      <c r="N779">
        <v>129.41999999999999</v>
      </c>
      <c r="O779" s="7">
        <v>6.4515000000000002</v>
      </c>
      <c r="P779">
        <v>21899</v>
      </c>
      <c r="Q779">
        <v>4</v>
      </c>
      <c r="R779" s="9">
        <v>16.873000000000001</v>
      </c>
      <c r="S779" s="9">
        <v>16.942</v>
      </c>
      <c r="T779" s="9">
        <v>16.866</v>
      </c>
      <c r="U779" s="9">
        <v>17.477</v>
      </c>
      <c r="V779" s="9">
        <v>17.893000000000001</v>
      </c>
    </row>
    <row r="780" spans="1:22" x14ac:dyDescent="0.3">
      <c r="A780" t="s">
        <v>445</v>
      </c>
      <c r="B780" t="s">
        <v>446</v>
      </c>
      <c r="C780" t="s">
        <v>857</v>
      </c>
      <c r="D780" t="s">
        <v>448</v>
      </c>
      <c r="E780">
        <v>8.77</v>
      </c>
      <c r="F780">
        <v>287000</v>
      </c>
      <c r="G780">
        <f t="shared" si="46"/>
        <v>3.4879328954703823E-11</v>
      </c>
      <c r="H780" s="50">
        <f t="shared" si="45"/>
        <v>875.99537851809168</v>
      </c>
      <c r="I780">
        <f t="shared" si="47"/>
        <v>2.749871787311953E-7</v>
      </c>
      <c r="J780">
        <v>33.700000000000003</v>
      </c>
      <c r="K780">
        <v>49.400000000000006</v>
      </c>
      <c r="L780">
        <v>763</v>
      </c>
      <c r="M780">
        <v>37.659999999999997</v>
      </c>
      <c r="N780">
        <v>120.33</v>
      </c>
      <c r="O780" s="7">
        <v>15.435</v>
      </c>
      <c r="P780" s="8">
        <v>119280</v>
      </c>
      <c r="Q780">
        <v>3</v>
      </c>
      <c r="R780" s="9">
        <v>64.629000000000005</v>
      </c>
      <c r="S780" s="9">
        <v>58.365000000000002</v>
      </c>
      <c r="T780" s="9">
        <v>59.402000000000001</v>
      </c>
      <c r="U780" s="9">
        <v>62.017000000000003</v>
      </c>
      <c r="V780" s="9">
        <v>64.631</v>
      </c>
    </row>
    <row r="781" spans="1:22" x14ac:dyDescent="0.3">
      <c r="A781" t="s">
        <v>445</v>
      </c>
      <c r="B781" t="s">
        <v>446</v>
      </c>
      <c r="C781" t="s">
        <v>858</v>
      </c>
      <c r="D781" t="s">
        <v>448</v>
      </c>
      <c r="E781">
        <v>19.8</v>
      </c>
      <c r="F781">
        <v>420300</v>
      </c>
      <c r="G781">
        <f t="shared" si="46"/>
        <v>5.377200428265524E-11</v>
      </c>
      <c r="H781" s="50">
        <f t="shared" si="45"/>
        <v>1282.8601309796304</v>
      </c>
      <c r="I781">
        <f t="shared" si="47"/>
        <v>6.2083764411375909E-7</v>
      </c>
      <c r="J781">
        <v>41</v>
      </c>
      <c r="K781">
        <v>65.7</v>
      </c>
      <c r="L781">
        <v>382</v>
      </c>
      <c r="M781">
        <v>27.75</v>
      </c>
      <c r="N781">
        <v>111.99</v>
      </c>
      <c r="O781" s="7">
        <v>5.8227000000000002</v>
      </c>
      <c r="P781" s="8">
        <v>208800</v>
      </c>
      <c r="Q781">
        <v>2</v>
      </c>
      <c r="R781" s="9">
        <v>59.460999999999999</v>
      </c>
      <c r="S781" s="9">
        <v>59.558</v>
      </c>
      <c r="T781" s="9">
        <v>59.402000000000001</v>
      </c>
      <c r="U781" s="9">
        <v>59.645000000000003</v>
      </c>
      <c r="V781" s="9">
        <v>59.887</v>
      </c>
    </row>
    <row r="782" spans="1:22" x14ac:dyDescent="0.3">
      <c r="A782" t="s">
        <v>445</v>
      </c>
      <c r="B782" t="s">
        <v>446</v>
      </c>
      <c r="C782" t="s">
        <v>859</v>
      </c>
      <c r="D782" t="s">
        <v>448</v>
      </c>
      <c r="E782">
        <v>10.9</v>
      </c>
      <c r="F782">
        <v>176700</v>
      </c>
      <c r="G782">
        <f t="shared" si="46"/>
        <v>7.0410977362761745E-11</v>
      </c>
      <c r="H782" s="50">
        <f t="shared" si="45"/>
        <v>539.33234628622574</v>
      </c>
      <c r="I782">
        <f t="shared" si="47"/>
        <v>3.4177425862828156E-7</v>
      </c>
      <c r="J782">
        <v>30.700000000000003</v>
      </c>
      <c r="K782">
        <v>31.900000000000002</v>
      </c>
      <c r="L782">
        <v>365</v>
      </c>
      <c r="M782">
        <v>31.77</v>
      </c>
      <c r="N782">
        <v>116.51</v>
      </c>
      <c r="O782" s="7">
        <v>11.458</v>
      </c>
      <c r="P782">
        <v>91318</v>
      </c>
      <c r="Q782">
        <v>2</v>
      </c>
      <c r="R782" s="9">
        <v>63.161000000000001</v>
      </c>
      <c r="S782" s="9">
        <v>62.686</v>
      </c>
      <c r="T782" s="9">
        <v>60.372</v>
      </c>
      <c r="U782" s="9">
        <v>62.063000000000002</v>
      </c>
      <c r="V782" s="9">
        <v>63.755000000000003</v>
      </c>
    </row>
    <row r="783" spans="1:22" x14ac:dyDescent="0.3">
      <c r="A783" t="s">
        <v>445</v>
      </c>
      <c r="B783" t="s">
        <v>446</v>
      </c>
      <c r="C783" t="s">
        <v>860</v>
      </c>
      <c r="D783" t="s">
        <v>448</v>
      </c>
      <c r="E783">
        <v>7.82</v>
      </c>
      <c r="F783">
        <v>120900</v>
      </c>
      <c r="G783">
        <f t="shared" si="46"/>
        <v>7.3829661373035563E-11</v>
      </c>
      <c r="H783" s="50">
        <f t="shared" si="45"/>
        <v>369.01686851162816</v>
      </c>
      <c r="I783">
        <f t="shared" si="47"/>
        <v>2.4519951398836344E-7</v>
      </c>
      <c r="J783">
        <v>17.900000000000002</v>
      </c>
      <c r="K783">
        <v>28.6</v>
      </c>
      <c r="L783">
        <v>450</v>
      </c>
      <c r="M783">
        <v>22.32</v>
      </c>
      <c r="N783">
        <v>110.26</v>
      </c>
      <c r="O783" s="7">
        <v>15.733000000000001</v>
      </c>
      <c r="P783" s="8">
        <v>107810</v>
      </c>
      <c r="Q783">
        <v>2</v>
      </c>
      <c r="R783" s="9">
        <v>37.323999999999998</v>
      </c>
      <c r="S783" s="9">
        <v>37.222000000000001</v>
      </c>
      <c r="T783" s="9">
        <v>36.576000000000001</v>
      </c>
      <c r="U783" s="9">
        <v>36.966000000000001</v>
      </c>
      <c r="V783" s="9">
        <v>37.356000000000002</v>
      </c>
    </row>
    <row r="784" spans="1:22" x14ac:dyDescent="0.3">
      <c r="A784" t="s">
        <v>445</v>
      </c>
      <c r="B784" t="s">
        <v>446</v>
      </c>
      <c r="C784" t="s">
        <v>861</v>
      </c>
      <c r="D784" t="s">
        <v>448</v>
      </c>
      <c r="E784">
        <v>24.3</v>
      </c>
      <c r="F784">
        <v>106400</v>
      </c>
      <c r="G784">
        <f t="shared" si="46"/>
        <v>2.6068441635338344E-10</v>
      </c>
      <c r="H784" s="50">
        <f t="shared" si="45"/>
        <v>324.75926227987787</v>
      </c>
      <c r="I784">
        <f t="shared" si="47"/>
        <v>7.6193710868506807E-7</v>
      </c>
      <c r="J784">
        <v>1.17</v>
      </c>
      <c r="K784">
        <v>98.600000000000009</v>
      </c>
      <c r="L784">
        <v>514</v>
      </c>
      <c r="M784">
        <v>25.15</v>
      </c>
      <c r="N784">
        <v>102.08</v>
      </c>
      <c r="O784" s="7">
        <v>5.2126000000000001</v>
      </c>
      <c r="P784">
        <v>13476</v>
      </c>
      <c r="Q784">
        <v>1</v>
      </c>
      <c r="R784" s="9">
        <v>19.11</v>
      </c>
      <c r="S784" s="9">
        <v>19.11</v>
      </c>
      <c r="T784" s="9">
        <v>19.11</v>
      </c>
      <c r="U784" s="9">
        <v>19.11</v>
      </c>
      <c r="V784" s="9">
        <v>19.11</v>
      </c>
    </row>
    <row r="785" spans="1:22" x14ac:dyDescent="0.3">
      <c r="A785" t="s">
        <v>445</v>
      </c>
      <c r="B785" t="s">
        <v>446</v>
      </c>
      <c r="C785" t="s">
        <v>862</v>
      </c>
      <c r="D785" t="s">
        <v>448</v>
      </c>
      <c r="E785">
        <v>15.600000000000001</v>
      </c>
      <c r="F785">
        <v>130800</v>
      </c>
      <c r="G785">
        <f t="shared" si="46"/>
        <v>1.3613421100917434E-10</v>
      </c>
      <c r="H785" s="50">
        <f t="shared" si="45"/>
        <v>399.23413069744385</v>
      </c>
      <c r="I785">
        <f t="shared" si="47"/>
        <v>4.8914481051387099E-7</v>
      </c>
      <c r="J785">
        <v>7.3500000000000005</v>
      </c>
      <c r="K785">
        <v>48.300000000000004</v>
      </c>
      <c r="L785">
        <v>417</v>
      </c>
      <c r="M785">
        <v>32.35</v>
      </c>
      <c r="N785">
        <v>118.84</v>
      </c>
      <c r="O785" s="7">
        <v>8.6395999999999997</v>
      </c>
      <c r="P785">
        <v>71894</v>
      </c>
      <c r="Q785">
        <v>1</v>
      </c>
      <c r="R785" s="9">
        <v>86.841999999999999</v>
      </c>
      <c r="S785" s="9">
        <v>86.841999999999999</v>
      </c>
      <c r="T785" s="9">
        <v>86.841999999999999</v>
      </c>
      <c r="U785" s="9">
        <v>86.841999999999999</v>
      </c>
      <c r="V785" s="9">
        <v>86.841999999999999</v>
      </c>
    </row>
    <row r="786" spans="1:22" x14ac:dyDescent="0.3">
      <c r="A786" t="s">
        <v>445</v>
      </c>
      <c r="B786" t="s">
        <v>446</v>
      </c>
      <c r="C786" t="s">
        <v>863</v>
      </c>
      <c r="D786" t="s">
        <v>448</v>
      </c>
      <c r="E786">
        <v>22.700000000000003</v>
      </c>
      <c r="F786">
        <v>202200</v>
      </c>
      <c r="G786">
        <f t="shared" si="46"/>
        <v>1.2814307171117707E-10</v>
      </c>
      <c r="H786" s="50">
        <f t="shared" si="45"/>
        <v>617.16468827999347</v>
      </c>
      <c r="I786">
        <f t="shared" si="47"/>
        <v>7.1176841017082492E-7</v>
      </c>
      <c r="J786">
        <v>6.29</v>
      </c>
      <c r="K786">
        <v>80.7</v>
      </c>
      <c r="L786">
        <v>478</v>
      </c>
      <c r="M786">
        <v>31.26</v>
      </c>
      <c r="N786">
        <v>117.29</v>
      </c>
      <c r="O786" s="7">
        <v>5.9248000000000003</v>
      </c>
      <c r="P786">
        <v>92911</v>
      </c>
      <c r="Q786">
        <v>2</v>
      </c>
      <c r="R786" s="9">
        <v>57.448</v>
      </c>
      <c r="S786" s="9">
        <v>58.732999999999997</v>
      </c>
      <c r="T786" s="9">
        <v>56.087000000000003</v>
      </c>
      <c r="U786" s="9">
        <v>60.512</v>
      </c>
      <c r="V786" s="9">
        <v>64.938000000000002</v>
      </c>
    </row>
    <row r="787" spans="1:22" x14ac:dyDescent="0.3">
      <c r="A787" t="s">
        <v>445</v>
      </c>
      <c r="B787" t="s">
        <v>446</v>
      </c>
      <c r="C787" t="s">
        <v>864</v>
      </c>
      <c r="D787" t="s">
        <v>448</v>
      </c>
      <c r="E787">
        <v>6.95</v>
      </c>
      <c r="F787">
        <v>148900</v>
      </c>
      <c r="G787">
        <f t="shared" si="46"/>
        <v>5.3277094358629956E-11</v>
      </c>
      <c r="H787" s="50">
        <f t="shared" si="45"/>
        <v>454.47983226949077</v>
      </c>
      <c r="I787">
        <f t="shared" si="47"/>
        <v>2.1792028417124378E-7</v>
      </c>
      <c r="J787">
        <v>16.5</v>
      </c>
      <c r="K787">
        <v>36.700000000000003</v>
      </c>
      <c r="L787">
        <v>583</v>
      </c>
      <c r="M787">
        <v>25.03</v>
      </c>
      <c r="N787">
        <v>103.66</v>
      </c>
      <c r="O787" s="7">
        <v>15.887</v>
      </c>
      <c r="P787">
        <v>35213</v>
      </c>
      <c r="Q787">
        <v>1</v>
      </c>
      <c r="R787" s="9">
        <v>22.34</v>
      </c>
      <c r="S787" s="9">
        <v>22.34</v>
      </c>
      <c r="T787" s="9">
        <v>22.34</v>
      </c>
      <c r="U787" s="9">
        <v>22.34</v>
      </c>
      <c r="V787" s="9">
        <v>22.34</v>
      </c>
    </row>
    <row r="788" spans="1:22" x14ac:dyDescent="0.3">
      <c r="A788" t="s">
        <v>445</v>
      </c>
      <c r="B788" t="s">
        <v>446</v>
      </c>
      <c r="C788" t="s">
        <v>865</v>
      </c>
      <c r="D788" t="s">
        <v>448</v>
      </c>
      <c r="E788">
        <v>12</v>
      </c>
      <c r="F788">
        <v>126300</v>
      </c>
      <c r="G788">
        <f t="shared" si="46"/>
        <v>1.0844969121140142E-10</v>
      </c>
      <c r="H788" s="50">
        <f t="shared" si="45"/>
        <v>385.49901152207309</v>
      </c>
      <c r="I788">
        <f t="shared" si="47"/>
        <v>3.7626523885682375E-7</v>
      </c>
      <c r="J788">
        <v>10.700000000000001</v>
      </c>
      <c r="K788">
        <v>38.700000000000003</v>
      </c>
      <c r="L788">
        <v>455</v>
      </c>
      <c r="M788">
        <v>47.58</v>
      </c>
      <c r="N788">
        <v>130.83000000000001</v>
      </c>
      <c r="O788" s="7">
        <v>11.77</v>
      </c>
      <c r="P788">
        <v>9759.7999999999993</v>
      </c>
      <c r="Q788">
        <v>3</v>
      </c>
      <c r="R788" s="9">
        <v>14.198</v>
      </c>
      <c r="S788" s="9">
        <v>14.19</v>
      </c>
      <c r="T788" s="9">
        <v>12.949</v>
      </c>
      <c r="U788" s="9">
        <v>13.6</v>
      </c>
      <c r="V788" s="9">
        <v>14.198</v>
      </c>
    </row>
    <row r="789" spans="1:22" x14ac:dyDescent="0.3">
      <c r="A789" t="s">
        <v>445</v>
      </c>
      <c r="B789" t="s">
        <v>446</v>
      </c>
      <c r="C789" t="s">
        <v>866</v>
      </c>
      <c r="D789" t="s">
        <v>448</v>
      </c>
      <c r="E789">
        <v>14.9</v>
      </c>
      <c r="F789">
        <v>248000</v>
      </c>
      <c r="G789">
        <f t="shared" si="46"/>
        <v>6.8578031048387098E-11</v>
      </c>
      <c r="H789" s="50">
        <f t="shared" si="45"/>
        <v>756.95767899821158</v>
      </c>
      <c r="I789">
        <f t="shared" si="47"/>
        <v>4.6719600491388948E-7</v>
      </c>
      <c r="J789">
        <v>21.6</v>
      </c>
      <c r="K789">
        <v>53.400000000000006</v>
      </c>
      <c r="L789">
        <v>431</v>
      </c>
      <c r="M789">
        <v>22.77</v>
      </c>
      <c r="N789">
        <v>111.57</v>
      </c>
      <c r="O789" s="7">
        <v>8.0729000000000006</v>
      </c>
      <c r="P789" s="8">
        <v>127610</v>
      </c>
      <c r="Q789">
        <v>3</v>
      </c>
      <c r="R789" s="9">
        <v>43.914000000000001</v>
      </c>
      <c r="S789" s="9">
        <v>43.908000000000001</v>
      </c>
      <c r="T789" s="9">
        <v>43.777999999999999</v>
      </c>
      <c r="U789" s="9">
        <v>43.823999999999998</v>
      </c>
      <c r="V789" s="9">
        <v>43.914000000000001</v>
      </c>
    </row>
    <row r="790" spans="1:22" x14ac:dyDescent="0.3">
      <c r="A790" t="s">
        <v>445</v>
      </c>
      <c r="B790" t="s">
        <v>446</v>
      </c>
      <c r="C790" t="s">
        <v>867</v>
      </c>
      <c r="D790" t="s">
        <v>448</v>
      </c>
      <c r="E790">
        <v>11.4</v>
      </c>
      <c r="F790">
        <v>328700</v>
      </c>
      <c r="G790">
        <f t="shared" si="46"/>
        <v>3.9587271676300579E-11</v>
      </c>
      <c r="H790" s="50">
        <f t="shared" si="45"/>
        <v>1003.2741495431942</v>
      </c>
      <c r="I790">
        <f t="shared" si="47"/>
        <v>3.5745197691398257E-7</v>
      </c>
      <c r="J790">
        <v>71.400000000000006</v>
      </c>
      <c r="K790">
        <v>38.900000000000006</v>
      </c>
      <c r="L790">
        <v>393</v>
      </c>
      <c r="M790">
        <v>33.58</v>
      </c>
      <c r="N790">
        <v>114.03</v>
      </c>
      <c r="O790" s="7">
        <v>10.092000000000001</v>
      </c>
      <c r="P790" s="8">
        <v>670410</v>
      </c>
      <c r="Q790">
        <v>5</v>
      </c>
      <c r="R790" s="9">
        <v>77.519000000000005</v>
      </c>
      <c r="S790" s="9">
        <v>77.754999999999995</v>
      </c>
      <c r="T790" s="9">
        <v>76.497</v>
      </c>
      <c r="U790" s="9">
        <v>78.781999999999996</v>
      </c>
      <c r="V790" s="9">
        <v>80.846000000000004</v>
      </c>
    </row>
    <row r="791" spans="1:22" x14ac:dyDescent="0.3">
      <c r="A791" t="s">
        <v>445</v>
      </c>
      <c r="B791" t="s">
        <v>446</v>
      </c>
      <c r="C791" t="s">
        <v>868</v>
      </c>
      <c r="D791" t="s">
        <v>448</v>
      </c>
      <c r="E791">
        <v>33.300000000000004</v>
      </c>
      <c r="F791">
        <v>1451000</v>
      </c>
      <c r="G791">
        <f t="shared" si="46"/>
        <v>2.6195533356305998E-11</v>
      </c>
      <c r="H791" s="50">
        <f t="shared" si="45"/>
        <v>4428.8128718806656</v>
      </c>
      <c r="I791">
        <f t="shared" si="47"/>
        <v>1.0441360378276859E-6</v>
      </c>
      <c r="J791">
        <v>141</v>
      </c>
      <c r="K791">
        <v>122</v>
      </c>
      <c r="L791">
        <v>390</v>
      </c>
      <c r="M791">
        <v>34.67</v>
      </c>
      <c r="N791">
        <v>112.45</v>
      </c>
      <c r="O791" s="7">
        <v>3.1920999999999999</v>
      </c>
      <c r="P791" s="8">
        <v>1296500</v>
      </c>
      <c r="Q791">
        <v>6</v>
      </c>
      <c r="R791" s="9">
        <v>89.945999999999998</v>
      </c>
      <c r="S791" s="9">
        <v>89.198999999999998</v>
      </c>
      <c r="T791" s="9">
        <v>78.867999999999995</v>
      </c>
      <c r="U791" s="9">
        <v>90.168000000000006</v>
      </c>
      <c r="V791" s="9">
        <v>95.856999999999999</v>
      </c>
    </row>
    <row r="792" spans="1:22" x14ac:dyDescent="0.3">
      <c r="A792" t="s">
        <v>445</v>
      </c>
      <c r="B792" t="s">
        <v>446</v>
      </c>
      <c r="C792" t="s">
        <v>869</v>
      </c>
      <c r="D792" t="s">
        <v>448</v>
      </c>
      <c r="E792">
        <v>63.2</v>
      </c>
      <c r="F792">
        <v>233100</v>
      </c>
      <c r="G792">
        <f t="shared" si="46"/>
        <v>3.0947475589875588E-10</v>
      </c>
      <c r="H792" s="50">
        <f t="shared" si="45"/>
        <v>711.47917328420613</v>
      </c>
      <c r="I792">
        <f t="shared" si="47"/>
        <v>1.9816635913126053E-6</v>
      </c>
      <c r="J792">
        <v>9.5400000000000009</v>
      </c>
      <c r="K792">
        <v>75.5</v>
      </c>
      <c r="L792">
        <v>123</v>
      </c>
      <c r="M792">
        <v>24.45</v>
      </c>
      <c r="N792">
        <v>98.58</v>
      </c>
      <c r="O792" s="7">
        <v>1.6294</v>
      </c>
      <c r="P792">
        <v>23559</v>
      </c>
      <c r="Q792">
        <v>2</v>
      </c>
      <c r="R792" s="9">
        <v>17.306999999999999</v>
      </c>
      <c r="S792" s="9">
        <v>17.303000000000001</v>
      </c>
      <c r="T792" s="9">
        <v>16.128</v>
      </c>
      <c r="U792" s="9">
        <v>16.716999999999999</v>
      </c>
      <c r="V792" s="9">
        <v>17.306999999999999</v>
      </c>
    </row>
    <row r="793" spans="1:22" x14ac:dyDescent="0.3">
      <c r="A793" t="s">
        <v>445</v>
      </c>
      <c r="B793" t="s">
        <v>446</v>
      </c>
      <c r="C793" t="s">
        <v>870</v>
      </c>
      <c r="D793" t="s">
        <v>448</v>
      </c>
      <c r="E793">
        <v>24.400000000000002</v>
      </c>
      <c r="F793">
        <v>118800</v>
      </c>
      <c r="G793">
        <f t="shared" si="46"/>
        <v>2.3443573400673403E-10</v>
      </c>
      <c r="H793" s="50">
        <f t="shared" si="45"/>
        <v>362.60714622978844</v>
      </c>
      <c r="I793">
        <f t="shared" si="47"/>
        <v>7.6507265234220819E-7</v>
      </c>
      <c r="J793">
        <v>2.46</v>
      </c>
      <c r="K793">
        <v>75.7</v>
      </c>
      <c r="L793">
        <v>335</v>
      </c>
      <c r="M793">
        <v>29.15</v>
      </c>
      <c r="N793">
        <v>105.37</v>
      </c>
      <c r="O793" s="7">
        <v>4.4207999999999998</v>
      </c>
      <c r="P793">
        <v>32767</v>
      </c>
      <c r="Q793">
        <v>1</v>
      </c>
      <c r="R793" s="9">
        <v>75.373999999999995</v>
      </c>
      <c r="S793" s="9">
        <v>75.373999999999995</v>
      </c>
      <c r="T793" s="9">
        <v>75.373999999999995</v>
      </c>
      <c r="U793" s="9">
        <v>75.373999999999995</v>
      </c>
      <c r="V793" s="9">
        <v>75.373999999999995</v>
      </c>
    </row>
    <row r="794" spans="1:22" x14ac:dyDescent="0.3">
      <c r="A794" t="s">
        <v>445</v>
      </c>
      <c r="B794" t="s">
        <v>446</v>
      </c>
      <c r="C794" t="s">
        <v>871</v>
      </c>
      <c r="D794" t="s">
        <v>448</v>
      </c>
      <c r="E794">
        <v>23.6</v>
      </c>
      <c r="F794">
        <v>504500</v>
      </c>
      <c r="G794">
        <f t="shared" si="46"/>
        <v>5.3395081863230922E-11</v>
      </c>
      <c r="H794" s="50">
        <f t="shared" si="45"/>
        <v>1539.8594719943458</v>
      </c>
      <c r="I794">
        <f t="shared" si="47"/>
        <v>7.3998830308508672E-7</v>
      </c>
      <c r="J794">
        <v>36.1</v>
      </c>
      <c r="K794">
        <v>84</v>
      </c>
      <c r="L794">
        <v>467</v>
      </c>
      <c r="M794">
        <v>31.71</v>
      </c>
      <c r="N794">
        <v>118.49</v>
      </c>
      <c r="O794" s="7">
        <v>5.5590999999999999</v>
      </c>
      <c r="P794" s="8">
        <v>437480</v>
      </c>
      <c r="Q794">
        <v>4</v>
      </c>
      <c r="R794" s="9">
        <v>83.307000000000002</v>
      </c>
      <c r="S794" s="9">
        <v>82.528999999999996</v>
      </c>
      <c r="T794" s="9">
        <v>76.799000000000007</v>
      </c>
      <c r="U794" s="9">
        <v>81.897999999999996</v>
      </c>
      <c r="V794" s="9">
        <v>85.218000000000004</v>
      </c>
    </row>
    <row r="795" spans="1:22" x14ac:dyDescent="0.3">
      <c r="A795" t="s">
        <v>445</v>
      </c>
      <c r="B795" t="s">
        <v>446</v>
      </c>
      <c r="C795" t="s">
        <v>872</v>
      </c>
      <c r="D795" t="s">
        <v>448</v>
      </c>
      <c r="E795">
        <v>14.200000000000001</v>
      </c>
      <c r="F795">
        <v>127300</v>
      </c>
      <c r="G795">
        <f t="shared" si="46"/>
        <v>1.2732402670856244E-10</v>
      </c>
      <c r="H795" s="50">
        <f t="shared" si="45"/>
        <v>388.55126022771105</v>
      </c>
      <c r="I795">
        <f t="shared" si="47"/>
        <v>4.4524719931390808E-7</v>
      </c>
      <c r="J795">
        <v>10</v>
      </c>
      <c r="K795">
        <v>40.200000000000003</v>
      </c>
      <c r="L795">
        <v>368</v>
      </c>
      <c r="M795">
        <v>31.19</v>
      </c>
      <c r="N795">
        <v>115.03</v>
      </c>
      <c r="O795" s="7">
        <v>9.1601999999999997</v>
      </c>
      <c r="P795">
        <v>69789</v>
      </c>
      <c r="Q795">
        <v>2</v>
      </c>
      <c r="R795" s="9">
        <v>53.158000000000001</v>
      </c>
      <c r="S795" s="9">
        <v>53.186</v>
      </c>
      <c r="T795" s="9">
        <v>53.155999999999999</v>
      </c>
      <c r="U795" s="9">
        <v>53.378</v>
      </c>
      <c r="V795" s="9">
        <v>53.600999999999999</v>
      </c>
    </row>
    <row r="796" spans="1:22" x14ac:dyDescent="0.3">
      <c r="A796" t="s">
        <v>445</v>
      </c>
      <c r="B796" t="s">
        <v>446</v>
      </c>
      <c r="C796" t="s">
        <v>873</v>
      </c>
      <c r="D796" t="s">
        <v>448</v>
      </c>
      <c r="E796">
        <v>11.100000000000001</v>
      </c>
      <c r="F796">
        <v>169000</v>
      </c>
      <c r="G796">
        <f t="shared" si="46"/>
        <v>7.4969859763313626E-11</v>
      </c>
      <c r="H796" s="50">
        <f t="shared" si="45"/>
        <v>515.83003125281357</v>
      </c>
      <c r="I796">
        <f t="shared" si="47"/>
        <v>3.4804534594256206E-7</v>
      </c>
      <c r="J796">
        <v>17.400000000000002</v>
      </c>
      <c r="K796">
        <v>40.5</v>
      </c>
      <c r="L796">
        <v>499</v>
      </c>
      <c r="M796">
        <v>49.59</v>
      </c>
      <c r="N796">
        <v>117.46</v>
      </c>
      <c r="O796" s="7">
        <v>12.317</v>
      </c>
      <c r="P796">
        <v>14711</v>
      </c>
      <c r="Q796">
        <v>2</v>
      </c>
      <c r="R796" s="9">
        <v>9.6879000000000008</v>
      </c>
      <c r="S796" s="9">
        <v>9.6778999999999993</v>
      </c>
      <c r="T796" s="9">
        <v>9.5980000000000008</v>
      </c>
      <c r="U796" s="9">
        <v>9.6494</v>
      </c>
      <c r="V796" s="9">
        <v>9.7009000000000007</v>
      </c>
    </row>
    <row r="797" spans="1:22" x14ac:dyDescent="0.3">
      <c r="A797" t="s">
        <v>445</v>
      </c>
      <c r="B797" t="s">
        <v>446</v>
      </c>
      <c r="C797" t="s">
        <v>874</v>
      </c>
      <c r="D797" t="s">
        <v>448</v>
      </c>
      <c r="E797">
        <v>43.400000000000006</v>
      </c>
      <c r="F797">
        <v>663700</v>
      </c>
      <c r="G797">
        <f t="shared" si="46"/>
        <v>7.4639433780322436E-11</v>
      </c>
      <c r="H797" s="50">
        <f t="shared" si="45"/>
        <v>2025.7774659319075</v>
      </c>
      <c r="I797">
        <f t="shared" si="47"/>
        <v>1.3608259471988458E-6</v>
      </c>
      <c r="J797">
        <v>17.3</v>
      </c>
      <c r="K797">
        <v>160</v>
      </c>
      <c r="L797">
        <v>455</v>
      </c>
      <c r="M797">
        <v>21.92</v>
      </c>
      <c r="N797">
        <v>110.85</v>
      </c>
      <c r="O797" s="7">
        <v>2.8477000000000001</v>
      </c>
      <c r="P797" s="8">
        <v>145510</v>
      </c>
      <c r="Q797">
        <v>2</v>
      </c>
      <c r="R797" s="9">
        <v>40.104999999999997</v>
      </c>
      <c r="S797" s="9">
        <v>40.573</v>
      </c>
      <c r="T797" s="9">
        <v>39.826000000000001</v>
      </c>
      <c r="U797" s="9">
        <v>42.750999999999998</v>
      </c>
      <c r="V797" s="9">
        <v>45.676000000000002</v>
      </c>
    </row>
    <row r="798" spans="1:22" x14ac:dyDescent="0.3">
      <c r="A798" t="s">
        <v>445</v>
      </c>
      <c r="B798" t="s">
        <v>446</v>
      </c>
      <c r="C798" t="s">
        <v>875</v>
      </c>
      <c r="D798" t="s">
        <v>448</v>
      </c>
      <c r="E798">
        <v>7.8500000000000005</v>
      </c>
      <c r="F798">
        <v>101300</v>
      </c>
      <c r="G798">
        <f t="shared" si="46"/>
        <v>8.8452606614017779E-11</v>
      </c>
      <c r="H798" s="50">
        <f t="shared" si="45"/>
        <v>309.19279388112432</v>
      </c>
      <c r="I798">
        <f t="shared" si="47"/>
        <v>2.4614017708550555E-7</v>
      </c>
      <c r="J798">
        <v>16.7</v>
      </c>
      <c r="K798">
        <v>24.8</v>
      </c>
      <c r="L798">
        <v>422</v>
      </c>
      <c r="M798">
        <v>42.54</v>
      </c>
      <c r="N798">
        <v>125.68</v>
      </c>
      <c r="O798" s="7">
        <v>17.024000000000001</v>
      </c>
      <c r="P798">
        <v>52274</v>
      </c>
      <c r="Q798">
        <v>2</v>
      </c>
      <c r="R798" s="9">
        <v>27.276</v>
      </c>
      <c r="S798" s="9">
        <v>27.259</v>
      </c>
      <c r="T798" s="9">
        <v>27.09</v>
      </c>
      <c r="U798" s="9">
        <v>27.184000000000001</v>
      </c>
      <c r="V798" s="9">
        <v>27.277999999999999</v>
      </c>
    </row>
    <row r="799" spans="1:22" x14ac:dyDescent="0.3">
      <c r="A799" t="s">
        <v>445</v>
      </c>
      <c r="B799" t="s">
        <v>446</v>
      </c>
      <c r="C799" t="s">
        <v>876</v>
      </c>
      <c r="D799" t="s">
        <v>448</v>
      </c>
      <c r="E799">
        <v>20.3</v>
      </c>
      <c r="F799">
        <v>242700</v>
      </c>
      <c r="G799">
        <f t="shared" si="46"/>
        <v>9.5472146271116607E-11</v>
      </c>
      <c r="H799" s="50">
        <f t="shared" si="45"/>
        <v>740.7807608583305</v>
      </c>
      <c r="I799">
        <f t="shared" si="47"/>
        <v>6.365153623994602E-7</v>
      </c>
      <c r="J799">
        <v>15.9</v>
      </c>
      <c r="K799">
        <v>60.900000000000006</v>
      </c>
      <c r="L799">
        <v>298</v>
      </c>
      <c r="M799">
        <v>30.06</v>
      </c>
      <c r="N799">
        <v>103.83</v>
      </c>
      <c r="O799" s="7">
        <v>4.8857999999999997</v>
      </c>
      <c r="P799" s="8">
        <v>126910</v>
      </c>
      <c r="Q799">
        <v>2</v>
      </c>
      <c r="R799" s="9">
        <v>82.156000000000006</v>
      </c>
      <c r="S799" s="9">
        <v>81.242000000000004</v>
      </c>
      <c r="T799" s="9">
        <v>65.506</v>
      </c>
      <c r="U799" s="9">
        <v>73.863</v>
      </c>
      <c r="V799" s="9">
        <v>82.22</v>
      </c>
    </row>
    <row r="800" spans="1:22" x14ac:dyDescent="0.3">
      <c r="A800" t="s">
        <v>445</v>
      </c>
      <c r="B800" t="s">
        <v>446</v>
      </c>
      <c r="C800" t="s">
        <v>877</v>
      </c>
      <c r="D800" t="s">
        <v>448</v>
      </c>
      <c r="E800">
        <v>24.700000000000003</v>
      </c>
      <c r="F800">
        <v>326500</v>
      </c>
      <c r="G800">
        <f t="shared" si="46"/>
        <v>8.6350367840735068E-11</v>
      </c>
      <c r="H800" s="50">
        <f t="shared" si="45"/>
        <v>996.55920239079069</v>
      </c>
      <c r="I800">
        <f t="shared" si="47"/>
        <v>7.7447928331362885E-7</v>
      </c>
      <c r="J800">
        <v>38.1</v>
      </c>
      <c r="K800">
        <v>52.900000000000006</v>
      </c>
      <c r="L800">
        <v>250</v>
      </c>
      <c r="M800">
        <v>24.32</v>
      </c>
      <c r="N800">
        <v>116.11</v>
      </c>
      <c r="O800" s="7">
        <v>4.7264999999999997</v>
      </c>
      <c r="P800" s="8">
        <v>165400</v>
      </c>
      <c r="Q800">
        <v>4</v>
      </c>
      <c r="R800" s="9">
        <v>47.62</v>
      </c>
      <c r="S800" s="9">
        <v>46.084000000000003</v>
      </c>
      <c r="T800" s="9">
        <v>41.92</v>
      </c>
      <c r="U800" s="9">
        <v>43.302</v>
      </c>
      <c r="V800" s="9">
        <v>48.195</v>
      </c>
    </row>
    <row r="801" spans="1:22" x14ac:dyDescent="0.3">
      <c r="A801" t="s">
        <v>445</v>
      </c>
      <c r="B801" t="s">
        <v>446</v>
      </c>
      <c r="C801" t="s">
        <v>878</v>
      </c>
      <c r="D801" t="s">
        <v>448</v>
      </c>
      <c r="E801">
        <v>14.700000000000001</v>
      </c>
      <c r="F801">
        <v>169500</v>
      </c>
      <c r="G801">
        <f t="shared" si="46"/>
        <v>9.8991534513274326E-11</v>
      </c>
      <c r="H801" s="50">
        <f t="shared" si="45"/>
        <v>517.35615560563258</v>
      </c>
      <c r="I801">
        <f t="shared" si="47"/>
        <v>4.6092491759960909E-7</v>
      </c>
      <c r="J801">
        <v>15.200000000000001</v>
      </c>
      <c r="K801">
        <v>43.5</v>
      </c>
      <c r="L801">
        <v>381</v>
      </c>
      <c r="M801">
        <v>33.270000000000003</v>
      </c>
      <c r="N801">
        <v>116.56</v>
      </c>
      <c r="O801" s="7">
        <v>8.7683999999999997</v>
      </c>
      <c r="P801">
        <v>56107</v>
      </c>
      <c r="Q801">
        <v>1</v>
      </c>
      <c r="R801" s="9">
        <v>64.5</v>
      </c>
      <c r="S801" s="9">
        <v>64.5</v>
      </c>
      <c r="T801" s="9">
        <v>64.5</v>
      </c>
      <c r="U801" s="9">
        <v>64.5</v>
      </c>
      <c r="V801" s="9">
        <v>64.5</v>
      </c>
    </row>
    <row r="802" spans="1:22" x14ac:dyDescent="0.3">
      <c r="A802" t="s">
        <v>445</v>
      </c>
      <c r="B802" t="s">
        <v>446</v>
      </c>
      <c r="C802" t="s">
        <v>879</v>
      </c>
      <c r="D802" t="s">
        <v>448</v>
      </c>
      <c r="E802">
        <v>15.700000000000001</v>
      </c>
      <c r="F802">
        <v>158900</v>
      </c>
      <c r="G802">
        <f t="shared" si="46"/>
        <v>1.1277846507237257E-10</v>
      </c>
      <c r="H802" s="50">
        <f t="shared" si="45"/>
        <v>485.00231932587025</v>
      </c>
      <c r="I802">
        <f t="shared" si="47"/>
        <v>4.9228035417101121E-7</v>
      </c>
      <c r="J802">
        <v>10.8</v>
      </c>
      <c r="K802">
        <v>48.300000000000004</v>
      </c>
      <c r="L802">
        <v>397</v>
      </c>
      <c r="M802">
        <v>35.72</v>
      </c>
      <c r="N802">
        <v>117.94</v>
      </c>
      <c r="O802" s="7">
        <v>8.2097999999999995</v>
      </c>
      <c r="P802" s="8">
        <v>102650</v>
      </c>
      <c r="Q802">
        <v>3</v>
      </c>
      <c r="R802" s="9">
        <v>71.257999999999996</v>
      </c>
      <c r="S802" s="9">
        <v>71.268000000000001</v>
      </c>
      <c r="T802" s="9">
        <v>70.781000000000006</v>
      </c>
      <c r="U802" s="9">
        <v>71.257999999999996</v>
      </c>
      <c r="V802" s="9">
        <v>72.387</v>
      </c>
    </row>
    <row r="803" spans="1:22" x14ac:dyDescent="0.3">
      <c r="A803" t="s">
        <v>445</v>
      </c>
      <c r="B803" t="s">
        <v>446</v>
      </c>
      <c r="C803" t="s">
        <v>880</v>
      </c>
      <c r="D803" t="s">
        <v>448</v>
      </c>
      <c r="E803">
        <v>3.8200000000000003</v>
      </c>
      <c r="F803">
        <v>111300</v>
      </c>
      <c r="G803">
        <f t="shared" si="46"/>
        <v>3.9175867565139268E-11</v>
      </c>
      <c r="H803" s="50">
        <f t="shared" si="45"/>
        <v>339.71528093750385</v>
      </c>
      <c r="I803">
        <f t="shared" si="47"/>
        <v>1.1977776770275558E-7</v>
      </c>
      <c r="J803">
        <v>42.800000000000004</v>
      </c>
      <c r="K803">
        <v>17</v>
      </c>
      <c r="L803">
        <v>474</v>
      </c>
      <c r="M803">
        <v>23.38</v>
      </c>
      <c r="N803">
        <v>103.41</v>
      </c>
      <c r="O803" s="7">
        <v>27.841999999999999</v>
      </c>
      <c r="P803">
        <v>90000</v>
      </c>
      <c r="Q803">
        <v>4</v>
      </c>
      <c r="R803" s="9">
        <v>20.006</v>
      </c>
      <c r="S803" s="9">
        <v>20.303000000000001</v>
      </c>
      <c r="T803" s="9">
        <v>19.739999999999998</v>
      </c>
      <c r="U803" s="9">
        <v>19.885000000000002</v>
      </c>
      <c r="V803" s="9">
        <v>24.82</v>
      </c>
    </row>
    <row r="804" spans="1:22" x14ac:dyDescent="0.3">
      <c r="A804" t="s">
        <v>445</v>
      </c>
      <c r="B804" t="s">
        <v>446</v>
      </c>
      <c r="C804" t="s">
        <v>881</v>
      </c>
      <c r="D804" t="s">
        <v>448</v>
      </c>
      <c r="E804">
        <v>52.1</v>
      </c>
      <c r="F804">
        <v>1065000</v>
      </c>
      <c r="G804">
        <f t="shared" si="46"/>
        <v>5.583911671361502E-11</v>
      </c>
      <c r="H804" s="50">
        <f t="shared" si="45"/>
        <v>3250.6448715044166</v>
      </c>
      <c r="I804">
        <f t="shared" si="47"/>
        <v>1.6336182453700428E-6</v>
      </c>
      <c r="J804">
        <v>45.6</v>
      </c>
      <c r="K804">
        <v>158</v>
      </c>
      <c r="L804">
        <v>309</v>
      </c>
      <c r="M804">
        <v>31.48</v>
      </c>
      <c r="N804">
        <v>104.74</v>
      </c>
      <c r="O804" s="7">
        <v>1.9602999999999999</v>
      </c>
      <c r="P804" s="8">
        <v>257080</v>
      </c>
      <c r="Q804">
        <v>3</v>
      </c>
      <c r="R804" s="9">
        <v>72.328000000000003</v>
      </c>
      <c r="S804" s="9">
        <v>72.481999999999999</v>
      </c>
      <c r="T804" s="9">
        <v>72.3</v>
      </c>
      <c r="U804" s="9">
        <v>72.472999999999999</v>
      </c>
      <c r="V804" s="9">
        <v>73.989999999999995</v>
      </c>
    </row>
    <row r="805" spans="1:22" x14ac:dyDescent="0.3">
      <c r="A805" t="s">
        <v>445</v>
      </c>
      <c r="B805" t="s">
        <v>446</v>
      </c>
      <c r="C805" t="s">
        <v>882</v>
      </c>
      <c r="D805" t="s">
        <v>448</v>
      </c>
      <c r="E805">
        <v>20.400000000000002</v>
      </c>
      <c r="F805">
        <v>168700</v>
      </c>
      <c r="G805">
        <f t="shared" si="46"/>
        <v>1.3802746413752221E-10</v>
      </c>
      <c r="H805" s="50">
        <f t="shared" si="45"/>
        <v>514.91435664112214</v>
      </c>
      <c r="I805">
        <f t="shared" si="47"/>
        <v>6.3965090605660032E-7</v>
      </c>
      <c r="J805">
        <v>8.51</v>
      </c>
      <c r="K805">
        <v>57.800000000000004</v>
      </c>
      <c r="L805">
        <v>294</v>
      </c>
      <c r="M805">
        <v>31.35</v>
      </c>
      <c r="N805">
        <v>104.2</v>
      </c>
      <c r="O805" s="7">
        <v>5.0784000000000002</v>
      </c>
      <c r="P805">
        <v>96931</v>
      </c>
      <c r="Q805">
        <v>2</v>
      </c>
      <c r="R805" s="9">
        <v>73.218999999999994</v>
      </c>
      <c r="S805" s="9">
        <v>73.231999999999999</v>
      </c>
      <c r="T805" s="9">
        <v>73.037000000000006</v>
      </c>
      <c r="U805" s="9">
        <v>73.231999999999999</v>
      </c>
      <c r="V805" s="9">
        <v>73.427000000000007</v>
      </c>
    </row>
    <row r="806" spans="1:22" x14ac:dyDescent="0.3">
      <c r="A806" t="s">
        <v>445</v>
      </c>
      <c r="B806" t="s">
        <v>446</v>
      </c>
      <c r="C806" t="s">
        <v>883</v>
      </c>
      <c r="D806" t="s">
        <v>448</v>
      </c>
      <c r="E806">
        <v>14.200000000000001</v>
      </c>
      <c r="F806">
        <v>112800</v>
      </c>
      <c r="G806">
        <f t="shared" si="46"/>
        <v>1.4369103368794326E-10</v>
      </c>
      <c r="H806" s="50">
        <f t="shared" si="45"/>
        <v>344.29365399596077</v>
      </c>
      <c r="I806">
        <f t="shared" si="47"/>
        <v>4.4524719931390813E-7</v>
      </c>
      <c r="J806">
        <v>7.43</v>
      </c>
      <c r="K806">
        <v>41.400000000000006</v>
      </c>
      <c r="L806">
        <v>380</v>
      </c>
      <c r="M806">
        <v>28.81</v>
      </c>
      <c r="N806">
        <v>113.08</v>
      </c>
      <c r="O806" s="7">
        <v>9.1775000000000002</v>
      </c>
      <c r="P806">
        <v>79482</v>
      </c>
      <c r="Q806">
        <v>2</v>
      </c>
      <c r="R806" s="9">
        <v>64.320999999999998</v>
      </c>
      <c r="S806" s="9">
        <v>64.228999999999999</v>
      </c>
      <c r="T806" s="9">
        <v>61.34</v>
      </c>
      <c r="U806" s="9">
        <v>62.832000000000001</v>
      </c>
      <c r="V806" s="9">
        <v>64.325000000000003</v>
      </c>
    </row>
    <row r="807" spans="1:22" x14ac:dyDescent="0.3">
      <c r="A807" t="s">
        <v>445</v>
      </c>
      <c r="B807" t="s">
        <v>446</v>
      </c>
      <c r="C807" t="s">
        <v>884</v>
      </c>
      <c r="D807" t="s">
        <v>448</v>
      </c>
      <c r="E807">
        <v>18.900000000000002</v>
      </c>
      <c r="F807">
        <v>155000</v>
      </c>
      <c r="G807">
        <f t="shared" si="46"/>
        <v>1.3918118516129033E-10</v>
      </c>
      <c r="H807" s="50">
        <f t="shared" si="45"/>
        <v>473.09854937388224</v>
      </c>
      <c r="I807">
        <f t="shared" si="47"/>
        <v>5.926177511994975E-7</v>
      </c>
      <c r="J807">
        <v>6.72</v>
      </c>
      <c r="K807">
        <v>59.800000000000004</v>
      </c>
      <c r="L807">
        <v>431</v>
      </c>
      <c r="M807">
        <v>32.79</v>
      </c>
      <c r="N807">
        <v>117.99</v>
      </c>
      <c r="O807" s="7">
        <v>7.2050999999999998</v>
      </c>
      <c r="P807" s="8">
        <v>101620</v>
      </c>
      <c r="Q807">
        <v>4</v>
      </c>
      <c r="R807" s="9">
        <v>70.007999999999996</v>
      </c>
      <c r="S807" s="9">
        <v>69.641999999999996</v>
      </c>
      <c r="T807" s="9">
        <v>66.774000000000001</v>
      </c>
      <c r="U807" s="9">
        <v>68.495999999999995</v>
      </c>
      <c r="V807" s="9">
        <v>70.129000000000005</v>
      </c>
    </row>
    <row r="808" spans="1:22" x14ac:dyDescent="0.3">
      <c r="A808" t="s">
        <v>445</v>
      </c>
      <c r="B808" t="s">
        <v>446</v>
      </c>
      <c r="C808" t="s">
        <v>885</v>
      </c>
      <c r="D808" t="s">
        <v>448</v>
      </c>
      <c r="E808">
        <v>10.200000000000001</v>
      </c>
      <c r="F808">
        <v>117900</v>
      </c>
      <c r="G808">
        <f t="shared" si="46"/>
        <v>9.8749928753180652E-11</v>
      </c>
      <c r="H808" s="50">
        <f t="shared" si="45"/>
        <v>359.86012239471432</v>
      </c>
      <c r="I808">
        <f t="shared" si="47"/>
        <v>3.1982545302830016E-7</v>
      </c>
      <c r="J808">
        <v>13.100000000000001</v>
      </c>
      <c r="K808">
        <v>32.6</v>
      </c>
      <c r="L808">
        <v>423</v>
      </c>
      <c r="M808">
        <v>36.72</v>
      </c>
      <c r="N808">
        <v>117.53</v>
      </c>
      <c r="O808" s="7">
        <v>12.959</v>
      </c>
      <c r="P808" s="8">
        <v>116570</v>
      </c>
      <c r="Q808">
        <v>2</v>
      </c>
      <c r="R808" s="9">
        <v>74.421000000000006</v>
      </c>
      <c r="S808" s="9">
        <v>74.408000000000001</v>
      </c>
      <c r="T808" s="9">
        <v>74.293000000000006</v>
      </c>
      <c r="U808" s="9">
        <v>74.358000000000004</v>
      </c>
      <c r="V808" s="9">
        <v>74.421999999999997</v>
      </c>
    </row>
    <row r="809" spans="1:22" x14ac:dyDescent="0.3">
      <c r="A809" t="s">
        <v>445</v>
      </c>
      <c r="B809" t="s">
        <v>446</v>
      </c>
      <c r="C809" t="s">
        <v>886</v>
      </c>
      <c r="D809" t="s">
        <v>448</v>
      </c>
      <c r="E809">
        <v>11.4</v>
      </c>
      <c r="F809">
        <v>142600</v>
      </c>
      <c r="G809">
        <f t="shared" si="46"/>
        <v>9.1250604488078549E-11</v>
      </c>
      <c r="H809" s="50">
        <f t="shared" si="45"/>
        <v>435.25066542397167</v>
      </c>
      <c r="I809">
        <f t="shared" si="47"/>
        <v>3.5745197691398257E-7</v>
      </c>
      <c r="J809">
        <v>10.700000000000001</v>
      </c>
      <c r="K809">
        <v>43.7</v>
      </c>
      <c r="L809">
        <v>510</v>
      </c>
      <c r="M809">
        <v>26.15</v>
      </c>
      <c r="N809">
        <v>119.14</v>
      </c>
      <c r="O809" s="7">
        <v>11.683999999999999</v>
      </c>
      <c r="P809">
        <v>54281</v>
      </c>
      <c r="Q809">
        <v>1</v>
      </c>
      <c r="R809" s="9">
        <v>31.815999999999999</v>
      </c>
      <c r="S809" s="9">
        <v>31.815999999999999</v>
      </c>
      <c r="T809" s="9">
        <v>31.815999999999999</v>
      </c>
      <c r="U809" s="9">
        <v>31.815999999999999</v>
      </c>
      <c r="V809" s="9">
        <v>31.815999999999999</v>
      </c>
    </row>
    <row r="810" spans="1:22" x14ac:dyDescent="0.3">
      <c r="A810" t="s">
        <v>445</v>
      </c>
      <c r="B810" t="s">
        <v>446</v>
      </c>
      <c r="C810" t="s">
        <v>887</v>
      </c>
      <c r="D810" t="s">
        <v>448</v>
      </c>
      <c r="E810">
        <v>39.300000000000004</v>
      </c>
      <c r="F810">
        <v>623100</v>
      </c>
      <c r="G810">
        <f t="shared" si="46"/>
        <v>7.1992163216177194E-11</v>
      </c>
      <c r="H810" s="50">
        <f t="shared" si="45"/>
        <v>1901.8561684830067</v>
      </c>
      <c r="I810">
        <f t="shared" si="47"/>
        <v>1.232268657256098E-6</v>
      </c>
      <c r="J810">
        <v>23.6</v>
      </c>
      <c r="K810">
        <v>128</v>
      </c>
      <c r="L810">
        <v>445</v>
      </c>
      <c r="M810">
        <v>45.55</v>
      </c>
      <c r="N810">
        <v>126.99</v>
      </c>
      <c r="O810" s="7">
        <v>3.4706999999999999</v>
      </c>
      <c r="P810">
        <v>39034</v>
      </c>
      <c r="Q810">
        <v>2</v>
      </c>
      <c r="R810" s="9">
        <v>24.396000000000001</v>
      </c>
      <c r="S810" s="9">
        <v>24.291</v>
      </c>
      <c r="T810" s="9">
        <v>23.678000000000001</v>
      </c>
      <c r="U810" s="9">
        <v>24.13</v>
      </c>
      <c r="V810" s="9">
        <v>24.582000000000001</v>
      </c>
    </row>
    <row r="811" spans="1:22" x14ac:dyDescent="0.3">
      <c r="A811" t="s">
        <v>445</v>
      </c>
      <c r="B811" t="s">
        <v>446</v>
      </c>
      <c r="C811" t="s">
        <v>888</v>
      </c>
      <c r="D811" t="s">
        <v>448</v>
      </c>
      <c r="E811">
        <v>9.93</v>
      </c>
      <c r="F811">
        <v>129000</v>
      </c>
      <c r="G811">
        <f t="shared" si="46"/>
        <v>8.7863796046511618E-11</v>
      </c>
      <c r="H811" s="50">
        <f t="shared" si="45"/>
        <v>393.74008302729555</v>
      </c>
      <c r="I811">
        <f t="shared" si="47"/>
        <v>3.1135948515402165E-7</v>
      </c>
      <c r="J811">
        <v>15.8</v>
      </c>
      <c r="K811">
        <v>32.4</v>
      </c>
      <c r="L811">
        <v>390</v>
      </c>
      <c r="M811">
        <v>40.39</v>
      </c>
      <c r="N811">
        <v>116.85</v>
      </c>
      <c r="O811" s="7">
        <v>12.038</v>
      </c>
      <c r="P811">
        <v>57388</v>
      </c>
      <c r="Q811">
        <v>2</v>
      </c>
      <c r="R811" s="9">
        <v>51.902000000000001</v>
      </c>
      <c r="S811" s="9">
        <v>51.372</v>
      </c>
      <c r="T811" s="9">
        <v>47.97</v>
      </c>
      <c r="U811" s="9">
        <v>49.962000000000003</v>
      </c>
      <c r="V811" s="9">
        <v>51.953000000000003</v>
      </c>
    </row>
    <row r="812" spans="1:22" x14ac:dyDescent="0.3">
      <c r="A812" t="s">
        <v>445</v>
      </c>
      <c r="B812" t="s">
        <v>446</v>
      </c>
      <c r="C812" t="s">
        <v>889</v>
      </c>
      <c r="D812" t="s">
        <v>448</v>
      </c>
      <c r="E812">
        <v>20.6</v>
      </c>
      <c r="F812">
        <v>801000</v>
      </c>
      <c r="G812">
        <f t="shared" si="46"/>
        <v>2.9355205742821477E-11</v>
      </c>
      <c r="H812" s="50">
        <f t="shared" si="45"/>
        <v>2444.8512132159981</v>
      </c>
      <c r="I812">
        <f t="shared" si="47"/>
        <v>6.4592199337088087E-7</v>
      </c>
      <c r="J812">
        <v>101</v>
      </c>
      <c r="K812">
        <v>79.600000000000009</v>
      </c>
      <c r="L812">
        <v>482</v>
      </c>
      <c r="M812">
        <v>44.6</v>
      </c>
      <c r="N812">
        <v>129.63</v>
      </c>
      <c r="O812" s="7">
        <v>6.0548999999999999</v>
      </c>
      <c r="P812" s="8">
        <v>369720</v>
      </c>
      <c r="Q812">
        <v>8</v>
      </c>
      <c r="R812" s="9">
        <v>19.242999999999999</v>
      </c>
      <c r="S812" s="9">
        <v>19.119</v>
      </c>
      <c r="T812" s="9">
        <v>17.698</v>
      </c>
      <c r="U812" s="9">
        <v>18.696999999999999</v>
      </c>
      <c r="V812" s="9">
        <v>19.498000000000001</v>
      </c>
    </row>
    <row r="813" spans="1:22" x14ac:dyDescent="0.3">
      <c r="A813" t="s">
        <v>445</v>
      </c>
      <c r="B813" t="s">
        <v>446</v>
      </c>
      <c r="C813" t="s">
        <v>890</v>
      </c>
      <c r="D813" t="s">
        <v>448</v>
      </c>
      <c r="E813">
        <v>10.100000000000001</v>
      </c>
      <c r="F813">
        <v>121000</v>
      </c>
      <c r="G813">
        <f t="shared" si="46"/>
        <v>9.5276638842975217E-11</v>
      </c>
      <c r="H813" s="50">
        <f t="shared" si="45"/>
        <v>369.32209338219195</v>
      </c>
      <c r="I813">
        <f t="shared" si="47"/>
        <v>3.1668990937115999E-7</v>
      </c>
      <c r="J813">
        <v>11.4</v>
      </c>
      <c r="K813">
        <v>35.9</v>
      </c>
      <c r="L813">
        <v>501</v>
      </c>
      <c r="M813">
        <v>44.93</v>
      </c>
      <c r="N813">
        <v>130.54</v>
      </c>
      <c r="O813" s="7">
        <v>13.961</v>
      </c>
      <c r="P813">
        <v>3863</v>
      </c>
      <c r="Q813">
        <v>1</v>
      </c>
      <c r="R813" s="9">
        <v>14.545999999999999</v>
      </c>
      <c r="S813" s="9">
        <v>14.545999999999999</v>
      </c>
      <c r="T813" s="9">
        <v>14.545999999999999</v>
      </c>
      <c r="U813" s="9">
        <v>14.545999999999999</v>
      </c>
      <c r="V813" s="9">
        <v>14.545999999999999</v>
      </c>
    </row>
    <row r="814" spans="1:22" x14ac:dyDescent="0.3">
      <c r="A814" t="s">
        <v>445</v>
      </c>
      <c r="B814" t="s">
        <v>446</v>
      </c>
      <c r="C814" t="s">
        <v>891</v>
      </c>
      <c r="D814" t="s">
        <v>448</v>
      </c>
      <c r="E814">
        <v>18.900000000000002</v>
      </c>
      <c r="F814">
        <v>456700</v>
      </c>
      <c r="G814">
        <f t="shared" si="46"/>
        <v>4.72368813225312E-11</v>
      </c>
      <c r="H814" s="50">
        <f t="shared" si="45"/>
        <v>1393.9619838648518</v>
      </c>
      <c r="I814">
        <f t="shared" si="47"/>
        <v>5.926177511994974E-7</v>
      </c>
      <c r="J814">
        <v>28.700000000000003</v>
      </c>
      <c r="K814">
        <v>85.2</v>
      </c>
      <c r="L814">
        <v>582</v>
      </c>
      <c r="M814">
        <v>24.98</v>
      </c>
      <c r="N814">
        <v>118.39</v>
      </c>
      <c r="O814" s="7">
        <v>6.8322000000000003</v>
      </c>
      <c r="P814" s="8">
        <v>402870</v>
      </c>
      <c r="Q814">
        <v>4</v>
      </c>
      <c r="R814" s="9">
        <v>44.798000000000002</v>
      </c>
      <c r="S814" s="9">
        <v>44.720999999999997</v>
      </c>
      <c r="T814" s="9">
        <v>42.963000000000001</v>
      </c>
      <c r="U814" s="9">
        <v>43.62</v>
      </c>
      <c r="V814" s="9">
        <v>46.305999999999997</v>
      </c>
    </row>
    <row r="815" spans="1:22" x14ac:dyDescent="0.3">
      <c r="A815" t="s">
        <v>445</v>
      </c>
      <c r="B815" t="s">
        <v>446</v>
      </c>
      <c r="C815" t="s">
        <v>892</v>
      </c>
      <c r="D815" t="s">
        <v>448</v>
      </c>
      <c r="E815">
        <v>30.3</v>
      </c>
      <c r="F815">
        <v>217400</v>
      </c>
      <c r="G815">
        <f t="shared" si="46"/>
        <v>1.5908656807727689E-10</v>
      </c>
      <c r="H815" s="50">
        <f t="shared" si="45"/>
        <v>663.55886860569035</v>
      </c>
      <c r="I815">
        <f t="shared" si="47"/>
        <v>9.5006972811347997E-7</v>
      </c>
      <c r="J815">
        <v>6.8500000000000005</v>
      </c>
      <c r="K815">
        <v>83.100000000000009</v>
      </c>
      <c r="L815">
        <v>323</v>
      </c>
      <c r="M815">
        <v>31.35</v>
      </c>
      <c r="N815">
        <v>106.06</v>
      </c>
      <c r="O815" s="7">
        <v>3.8831000000000002</v>
      </c>
      <c r="P815">
        <v>50387</v>
      </c>
      <c r="Q815">
        <v>1</v>
      </c>
      <c r="R815" s="9">
        <v>64.587000000000003</v>
      </c>
      <c r="S815" s="9">
        <v>64.587000000000003</v>
      </c>
      <c r="T815" s="9">
        <v>64.587000000000003</v>
      </c>
      <c r="U815" s="9">
        <v>64.587000000000003</v>
      </c>
      <c r="V815" s="9">
        <v>64.587000000000003</v>
      </c>
    </row>
    <row r="816" spans="1:22" x14ac:dyDescent="0.3">
      <c r="A816" t="s">
        <v>445</v>
      </c>
      <c r="B816" t="s">
        <v>446</v>
      </c>
      <c r="C816" t="s">
        <v>893</v>
      </c>
      <c r="D816" t="s">
        <v>448</v>
      </c>
      <c r="E816">
        <v>19.200000000000003</v>
      </c>
      <c r="F816">
        <v>125600</v>
      </c>
      <c r="G816">
        <f t="shared" si="46"/>
        <v>1.7448657324840765E-10</v>
      </c>
      <c r="H816" s="50">
        <f t="shared" si="45"/>
        <v>383.3624374281265</v>
      </c>
      <c r="I816">
        <f t="shared" si="47"/>
        <v>6.0202438217091796E-7</v>
      </c>
      <c r="J816">
        <v>9.24</v>
      </c>
      <c r="K816">
        <v>41.300000000000004</v>
      </c>
      <c r="L816">
        <v>286</v>
      </c>
      <c r="M816">
        <v>47.14</v>
      </c>
      <c r="N816">
        <v>129.27000000000001</v>
      </c>
      <c r="O816" s="7">
        <v>6.9238999999999997</v>
      </c>
      <c r="P816">
        <v>6793.2</v>
      </c>
      <c r="Q816">
        <v>2</v>
      </c>
      <c r="R816" s="9">
        <v>14.444000000000001</v>
      </c>
      <c r="S816" s="9">
        <v>14.438000000000001</v>
      </c>
      <c r="T816" s="9">
        <v>14.397</v>
      </c>
      <c r="U816" s="9">
        <v>14.422000000000001</v>
      </c>
      <c r="V816" s="9">
        <v>14.446999999999999</v>
      </c>
    </row>
    <row r="817" spans="1:22" x14ac:dyDescent="0.3">
      <c r="A817" t="s">
        <v>445</v>
      </c>
      <c r="B817" t="s">
        <v>446</v>
      </c>
      <c r="C817" t="s">
        <v>894</v>
      </c>
      <c r="D817" t="s">
        <v>448</v>
      </c>
      <c r="E817">
        <v>43.7</v>
      </c>
      <c r="F817">
        <v>1722000</v>
      </c>
      <c r="G817">
        <f t="shared" si="46"/>
        <v>2.8966679500580723E-11</v>
      </c>
      <c r="H817" s="50">
        <f t="shared" si="45"/>
        <v>5255.9722711085496</v>
      </c>
      <c r="I817">
        <f t="shared" si="47"/>
        <v>1.3702325781702666E-6</v>
      </c>
      <c r="J817">
        <v>116</v>
      </c>
      <c r="K817">
        <v>160</v>
      </c>
      <c r="L817">
        <v>438</v>
      </c>
      <c r="M817">
        <v>28.7</v>
      </c>
      <c r="N817">
        <v>115.89</v>
      </c>
      <c r="O817" s="7">
        <v>2.7437</v>
      </c>
      <c r="P817" s="8">
        <v>1115400</v>
      </c>
      <c r="Q817">
        <v>6</v>
      </c>
      <c r="R817" s="9">
        <v>72.150999999999996</v>
      </c>
      <c r="S817" s="9">
        <v>70.447000000000003</v>
      </c>
      <c r="T817" s="9">
        <v>60.328000000000003</v>
      </c>
      <c r="U817" s="9">
        <v>67.122</v>
      </c>
      <c r="V817" s="9">
        <v>74.768000000000001</v>
      </c>
    </row>
    <row r="818" spans="1:22" x14ac:dyDescent="0.3">
      <c r="A818" t="s">
        <v>445</v>
      </c>
      <c r="B818" t="s">
        <v>446</v>
      </c>
      <c r="C818" t="s">
        <v>895</v>
      </c>
      <c r="D818" t="s">
        <v>448</v>
      </c>
      <c r="E818">
        <v>26.400000000000002</v>
      </c>
      <c r="F818">
        <v>179800</v>
      </c>
      <c r="G818">
        <f t="shared" si="46"/>
        <v>1.675963915461624E-10</v>
      </c>
      <c r="H818" s="50">
        <f t="shared" si="45"/>
        <v>548.79431727370343</v>
      </c>
      <c r="I818">
        <f t="shared" si="47"/>
        <v>8.2778352548501222E-7</v>
      </c>
      <c r="J818">
        <v>6.62</v>
      </c>
      <c r="K818">
        <v>69.900000000000006</v>
      </c>
      <c r="L818">
        <v>316</v>
      </c>
      <c r="M818">
        <v>29.53</v>
      </c>
      <c r="N818">
        <v>108.78</v>
      </c>
      <c r="O818" s="7">
        <v>4.5208000000000004</v>
      </c>
      <c r="P818">
        <v>39646</v>
      </c>
      <c r="Q818">
        <v>2</v>
      </c>
      <c r="R818" s="9">
        <v>39.826000000000001</v>
      </c>
      <c r="S818" s="9">
        <v>39.829000000000001</v>
      </c>
      <c r="T818" s="9">
        <v>39.826000000000001</v>
      </c>
      <c r="U818" s="9">
        <v>39.848999999999997</v>
      </c>
      <c r="V818" s="9">
        <v>39.872</v>
      </c>
    </row>
    <row r="819" spans="1:22" x14ac:dyDescent="0.3">
      <c r="A819" t="s">
        <v>445</v>
      </c>
      <c r="B819" t="s">
        <v>446</v>
      </c>
      <c r="C819" t="s">
        <v>896</v>
      </c>
      <c r="D819" t="s">
        <v>448</v>
      </c>
      <c r="E819">
        <v>5.79</v>
      </c>
      <c r="F819">
        <v>114300</v>
      </c>
      <c r="G819">
        <f t="shared" si="46"/>
        <v>5.7820621784776895E-11</v>
      </c>
      <c r="H819" s="50">
        <f t="shared" si="45"/>
        <v>348.87202705441769</v>
      </c>
      <c r="I819">
        <f t="shared" si="47"/>
        <v>1.8154797774841743E-7</v>
      </c>
      <c r="J819">
        <v>20.700000000000003</v>
      </c>
      <c r="K819">
        <v>25.1</v>
      </c>
      <c r="L819">
        <v>487</v>
      </c>
      <c r="M819">
        <v>25.01</v>
      </c>
      <c r="N819">
        <v>107.54</v>
      </c>
      <c r="O819" s="7">
        <v>19.395</v>
      </c>
      <c r="P819">
        <v>40607</v>
      </c>
      <c r="Q819">
        <v>4</v>
      </c>
      <c r="R819" s="9">
        <v>31.553999999999998</v>
      </c>
      <c r="S819" s="9">
        <v>31.547999999999998</v>
      </c>
      <c r="T819" s="9">
        <v>30.326000000000001</v>
      </c>
      <c r="U819" s="9">
        <v>31.234999999999999</v>
      </c>
      <c r="V819" s="9">
        <v>31.815999999999999</v>
      </c>
    </row>
    <row r="820" spans="1:22" x14ac:dyDescent="0.3">
      <c r="A820" t="s">
        <v>445</v>
      </c>
      <c r="B820" t="s">
        <v>446</v>
      </c>
      <c r="C820" t="s">
        <v>897</v>
      </c>
      <c r="D820" t="s">
        <v>448</v>
      </c>
      <c r="E820">
        <v>48.800000000000004</v>
      </c>
      <c r="F820">
        <v>474200</v>
      </c>
      <c r="G820">
        <f t="shared" si="46"/>
        <v>1.174650577815268E-10</v>
      </c>
      <c r="H820" s="50">
        <f t="shared" ref="H820:H883" si="48">F820*CVD_CHN</f>
        <v>1447.376336213516</v>
      </c>
      <c r="I820">
        <f t="shared" si="47"/>
        <v>1.530145304684417E-6</v>
      </c>
      <c r="J820">
        <v>8.19</v>
      </c>
      <c r="K820">
        <v>166</v>
      </c>
      <c r="L820">
        <v>436</v>
      </c>
      <c r="M820">
        <v>37.36</v>
      </c>
      <c r="N820">
        <v>115.39</v>
      </c>
      <c r="O820" s="7">
        <v>2.6292</v>
      </c>
      <c r="P820" s="8">
        <v>113690</v>
      </c>
      <c r="Q820">
        <v>2</v>
      </c>
      <c r="R820" s="9">
        <v>83.613</v>
      </c>
      <c r="S820" s="9">
        <v>83.204999999999998</v>
      </c>
      <c r="T820" s="9">
        <v>81.018000000000001</v>
      </c>
      <c r="U820" s="9">
        <v>82.433000000000007</v>
      </c>
      <c r="V820" s="9">
        <v>83.849000000000004</v>
      </c>
    </row>
    <row r="821" spans="1:22" x14ac:dyDescent="0.3">
      <c r="A821" t="s">
        <v>445</v>
      </c>
      <c r="B821" t="s">
        <v>446</v>
      </c>
      <c r="C821" t="s">
        <v>898</v>
      </c>
      <c r="D821" t="s">
        <v>448</v>
      </c>
      <c r="E821">
        <v>68.900000000000006</v>
      </c>
      <c r="F821">
        <v>2740000</v>
      </c>
      <c r="G821">
        <f t="shared" si="46"/>
        <v>2.8702457554744527E-11</v>
      </c>
      <c r="H821" s="50">
        <f t="shared" si="48"/>
        <v>8363.1614534479831</v>
      </c>
      <c r="I821">
        <f t="shared" si="47"/>
        <v>2.1603895797695969E-6</v>
      </c>
      <c r="J821">
        <v>129</v>
      </c>
      <c r="K821">
        <v>241</v>
      </c>
      <c r="L821">
        <v>429</v>
      </c>
      <c r="M821">
        <v>32.07</v>
      </c>
      <c r="N821">
        <v>118.79</v>
      </c>
      <c r="O821" s="7">
        <v>1.7817000000000001</v>
      </c>
      <c r="P821" s="8">
        <v>953580</v>
      </c>
      <c r="Q821">
        <v>5</v>
      </c>
      <c r="R821" s="9">
        <v>107.4</v>
      </c>
      <c r="S821" s="9">
        <v>107.07</v>
      </c>
      <c r="T821" s="9">
        <v>102.28</v>
      </c>
      <c r="U821" s="9">
        <v>107.53</v>
      </c>
      <c r="V821" s="9">
        <v>110.55</v>
      </c>
    </row>
    <row r="822" spans="1:22" x14ac:dyDescent="0.3">
      <c r="A822" t="s">
        <v>445</v>
      </c>
      <c r="B822" t="s">
        <v>446</v>
      </c>
      <c r="C822" t="s">
        <v>899</v>
      </c>
      <c r="D822" t="s">
        <v>448</v>
      </c>
      <c r="E822">
        <v>16.8</v>
      </c>
      <c r="F822">
        <v>132500</v>
      </c>
      <c r="G822">
        <f t="shared" si="46"/>
        <v>1.4472508981132075E-10</v>
      </c>
      <c r="H822" s="50">
        <f t="shared" si="48"/>
        <v>404.4229534970284</v>
      </c>
      <c r="I822">
        <f t="shared" si="47"/>
        <v>5.2677133439955324E-7</v>
      </c>
      <c r="J822">
        <v>7.67</v>
      </c>
      <c r="K822">
        <v>47.800000000000004</v>
      </c>
      <c r="L822">
        <v>359</v>
      </c>
      <c r="M822">
        <v>25.67</v>
      </c>
      <c r="N822">
        <v>114.76</v>
      </c>
      <c r="O822" s="7">
        <v>7.5132000000000003</v>
      </c>
      <c r="P822">
        <v>41352</v>
      </c>
      <c r="Q822">
        <v>1</v>
      </c>
      <c r="R822" s="9">
        <v>48.911999999999999</v>
      </c>
      <c r="S822" s="9">
        <v>48.911999999999999</v>
      </c>
      <c r="T822" s="9">
        <v>48.911999999999999</v>
      </c>
      <c r="U822" s="9">
        <v>48.911999999999999</v>
      </c>
      <c r="V822" s="9">
        <v>48.911999999999999</v>
      </c>
    </row>
    <row r="823" spans="1:22" x14ac:dyDescent="0.3">
      <c r="A823" t="s">
        <v>445</v>
      </c>
      <c r="B823" t="s">
        <v>446</v>
      </c>
      <c r="C823" t="s">
        <v>900</v>
      </c>
      <c r="D823" t="s">
        <v>448</v>
      </c>
      <c r="E823">
        <v>26.8</v>
      </c>
      <c r="F823">
        <v>1311000</v>
      </c>
      <c r="G823">
        <f t="shared" si="46"/>
        <v>2.3333641800152557E-11</v>
      </c>
      <c r="H823" s="50">
        <f t="shared" si="48"/>
        <v>4001.4980530913526</v>
      </c>
      <c r="I823">
        <f t="shared" si="47"/>
        <v>8.4032570011357322E-7</v>
      </c>
      <c r="J823">
        <v>118</v>
      </c>
      <c r="K823">
        <v>121</v>
      </c>
      <c r="L823">
        <v>469</v>
      </c>
      <c r="M823">
        <v>22.83</v>
      </c>
      <c r="N823">
        <v>108.31</v>
      </c>
      <c r="O823" s="7">
        <v>3.8885000000000001</v>
      </c>
      <c r="P823" s="8">
        <v>304340</v>
      </c>
      <c r="Q823">
        <v>4</v>
      </c>
      <c r="R823" s="9">
        <v>50.295000000000002</v>
      </c>
      <c r="S823" s="9">
        <v>49.192</v>
      </c>
      <c r="T823" s="9">
        <v>42.011000000000003</v>
      </c>
      <c r="U823" s="9">
        <v>46.997</v>
      </c>
      <c r="V823" s="9">
        <v>51.238999999999997</v>
      </c>
    </row>
    <row r="824" spans="1:22" x14ac:dyDescent="0.3">
      <c r="A824" t="s">
        <v>445</v>
      </c>
      <c r="B824" t="s">
        <v>446</v>
      </c>
      <c r="C824" t="s">
        <v>901</v>
      </c>
      <c r="D824" t="s">
        <v>448</v>
      </c>
      <c r="E824">
        <v>123</v>
      </c>
      <c r="F824">
        <v>639600</v>
      </c>
      <c r="G824">
        <f t="shared" si="46"/>
        <v>2.1950634615384618E-10</v>
      </c>
      <c r="H824" s="50">
        <f t="shared" si="48"/>
        <v>1952.2182721260328</v>
      </c>
      <c r="I824">
        <f t="shared" si="47"/>
        <v>3.8567186982824445E-6</v>
      </c>
      <c r="J824">
        <v>12.100000000000001</v>
      </c>
      <c r="K824">
        <v>184</v>
      </c>
      <c r="L824">
        <v>194</v>
      </c>
      <c r="M824">
        <v>26.66</v>
      </c>
      <c r="N824">
        <v>118.17</v>
      </c>
      <c r="O824" s="7">
        <v>1.0521</v>
      </c>
      <c r="P824">
        <v>42168</v>
      </c>
      <c r="Q824">
        <v>2</v>
      </c>
      <c r="R824" s="9">
        <v>33.347000000000001</v>
      </c>
      <c r="S824" s="9">
        <v>33.347000000000001</v>
      </c>
      <c r="T824" s="9">
        <v>32.606000000000002</v>
      </c>
      <c r="U824" s="9">
        <v>32.976999999999997</v>
      </c>
      <c r="V824" s="9">
        <v>33.347000000000001</v>
      </c>
    </row>
    <row r="825" spans="1:22" x14ac:dyDescent="0.3">
      <c r="A825" t="s">
        <v>445</v>
      </c>
      <c r="B825" t="s">
        <v>446</v>
      </c>
      <c r="C825" t="s">
        <v>902</v>
      </c>
      <c r="D825" t="s">
        <v>448</v>
      </c>
      <c r="E825">
        <v>25.1</v>
      </c>
      <c r="F825">
        <v>118200</v>
      </c>
      <c r="G825">
        <f t="shared" si="46"/>
        <v>2.4238551861252113E-10</v>
      </c>
      <c r="H825" s="50">
        <f t="shared" si="48"/>
        <v>360.7757970064057</v>
      </c>
      <c r="I825">
        <f t="shared" si="47"/>
        <v>7.8702145794218964E-7</v>
      </c>
      <c r="J825">
        <v>2.35</v>
      </c>
      <c r="K825">
        <v>77</v>
      </c>
      <c r="L825">
        <v>324</v>
      </c>
      <c r="M825">
        <v>28.84</v>
      </c>
      <c r="N825">
        <v>104.98</v>
      </c>
      <c r="O825" s="7">
        <v>4.2125000000000004</v>
      </c>
      <c r="P825">
        <v>40474</v>
      </c>
      <c r="Q825">
        <v>1</v>
      </c>
      <c r="R825" s="9">
        <v>86.543000000000006</v>
      </c>
      <c r="S825" s="9">
        <v>86.543000000000006</v>
      </c>
      <c r="T825" s="9">
        <v>86.543000000000006</v>
      </c>
      <c r="U825" s="9">
        <v>86.543000000000006</v>
      </c>
      <c r="V825" s="9">
        <v>86.543000000000006</v>
      </c>
    </row>
    <row r="826" spans="1:22" x14ac:dyDescent="0.3">
      <c r="A826" t="s">
        <v>445</v>
      </c>
      <c r="B826" t="s">
        <v>446</v>
      </c>
      <c r="C826" t="s">
        <v>903</v>
      </c>
      <c r="D826" t="s">
        <v>448</v>
      </c>
      <c r="E826">
        <v>11.9</v>
      </c>
      <c r="F826">
        <v>143900</v>
      </c>
      <c r="G826">
        <f t="shared" si="46"/>
        <v>9.4392305072967323E-11</v>
      </c>
      <c r="H826" s="50">
        <f t="shared" si="48"/>
        <v>439.21858874130101</v>
      </c>
      <c r="I826">
        <f t="shared" si="47"/>
        <v>3.7312969519968348E-7</v>
      </c>
      <c r="J826">
        <v>14.4</v>
      </c>
      <c r="K826">
        <v>37.9</v>
      </c>
      <c r="L826">
        <v>403</v>
      </c>
      <c r="M826">
        <v>25.13</v>
      </c>
      <c r="N826">
        <v>114.32</v>
      </c>
      <c r="O826" s="7">
        <v>10.646000000000001</v>
      </c>
      <c r="P826">
        <v>33693</v>
      </c>
      <c r="Q826">
        <v>2</v>
      </c>
      <c r="R826" s="9">
        <v>44.741999999999997</v>
      </c>
      <c r="S826" s="9">
        <v>44.606999999999999</v>
      </c>
      <c r="T826" s="9">
        <v>43.643000000000001</v>
      </c>
      <c r="U826" s="9">
        <v>44.207999999999998</v>
      </c>
      <c r="V826" s="9">
        <v>44.773000000000003</v>
      </c>
    </row>
    <row r="827" spans="1:22" x14ac:dyDescent="0.3">
      <c r="A827" t="s">
        <v>445</v>
      </c>
      <c r="B827" t="s">
        <v>446</v>
      </c>
      <c r="C827" t="s">
        <v>904</v>
      </c>
      <c r="D827" t="s">
        <v>448</v>
      </c>
      <c r="E827">
        <v>83.100000000000009</v>
      </c>
      <c r="F827">
        <v>1614000</v>
      </c>
      <c r="G827">
        <f t="shared" si="46"/>
        <v>5.8768948141263948E-11</v>
      </c>
      <c r="H827" s="50">
        <f t="shared" si="48"/>
        <v>4926.3294108996515</v>
      </c>
      <c r="I827">
        <f t="shared" si="47"/>
        <v>2.6056367790835049E-6</v>
      </c>
      <c r="J827">
        <v>35.800000000000004</v>
      </c>
      <c r="K827">
        <v>270</v>
      </c>
      <c r="L827">
        <v>375</v>
      </c>
      <c r="M827">
        <v>33</v>
      </c>
      <c r="N827">
        <v>112.53</v>
      </c>
      <c r="O827" s="7">
        <v>1.3902000000000001</v>
      </c>
      <c r="P827" s="8">
        <v>353260</v>
      </c>
      <c r="Q827">
        <v>4</v>
      </c>
      <c r="R827" s="9">
        <v>73.908000000000001</v>
      </c>
      <c r="S827" s="9">
        <v>73.680999999999997</v>
      </c>
      <c r="T827" s="9">
        <v>71.302000000000007</v>
      </c>
      <c r="U827" s="9">
        <v>73.209999999999994</v>
      </c>
      <c r="V827" s="9">
        <v>73.989999999999995</v>
      </c>
    </row>
    <row r="828" spans="1:22" x14ac:dyDescent="0.3">
      <c r="A828" t="s">
        <v>445</v>
      </c>
      <c r="B828" t="s">
        <v>446</v>
      </c>
      <c r="C828" t="s">
        <v>905</v>
      </c>
      <c r="D828" t="s">
        <v>448</v>
      </c>
      <c r="E828">
        <v>18.100000000000001</v>
      </c>
      <c r="F828">
        <v>131600</v>
      </c>
      <c r="G828">
        <f t="shared" si="46"/>
        <v>1.5699040501519757E-10</v>
      </c>
      <c r="H828" s="50">
        <f t="shared" si="48"/>
        <v>401.67592966195423</v>
      </c>
      <c r="I828">
        <f t="shared" si="47"/>
        <v>5.6753340194237583E-7</v>
      </c>
      <c r="J828">
        <v>6.26</v>
      </c>
      <c r="K828">
        <v>52.6</v>
      </c>
      <c r="L828">
        <v>356</v>
      </c>
      <c r="M828">
        <v>31.79</v>
      </c>
      <c r="N828">
        <v>111.85</v>
      </c>
      <c r="O828" s="7">
        <v>6.7680999999999996</v>
      </c>
      <c r="P828">
        <v>15260</v>
      </c>
      <c r="Q828">
        <v>1</v>
      </c>
      <c r="R828" s="9">
        <v>47.97</v>
      </c>
      <c r="S828" s="9">
        <v>47.97</v>
      </c>
      <c r="T828" s="9">
        <v>47.97</v>
      </c>
      <c r="U828" s="9">
        <v>47.97</v>
      </c>
      <c r="V828" s="9">
        <v>47.97</v>
      </c>
    </row>
    <row r="829" spans="1:22" x14ac:dyDescent="0.3">
      <c r="A829" t="s">
        <v>445</v>
      </c>
      <c r="B829" t="s">
        <v>446</v>
      </c>
      <c r="C829" t="s">
        <v>906</v>
      </c>
      <c r="D829" t="s">
        <v>448</v>
      </c>
      <c r="E829">
        <v>12</v>
      </c>
      <c r="F829">
        <v>106000</v>
      </c>
      <c r="G829">
        <f t="shared" si="46"/>
        <v>1.2921883018867923E-10</v>
      </c>
      <c r="H829" s="50">
        <f t="shared" si="48"/>
        <v>323.53836279762271</v>
      </c>
      <c r="I829">
        <f t="shared" si="47"/>
        <v>3.7626523885682375E-7</v>
      </c>
      <c r="J829">
        <v>8.16</v>
      </c>
      <c r="K829">
        <v>37.1</v>
      </c>
      <c r="L829">
        <v>385</v>
      </c>
      <c r="M829">
        <v>33.49</v>
      </c>
      <c r="N829">
        <v>112.43</v>
      </c>
      <c r="O829" s="7">
        <v>10.377000000000001</v>
      </c>
      <c r="P829">
        <v>38347</v>
      </c>
      <c r="Q829">
        <v>2</v>
      </c>
      <c r="R829" s="9">
        <v>59.74</v>
      </c>
      <c r="S829" s="9">
        <v>59.177</v>
      </c>
      <c r="T829" s="9">
        <v>52.176000000000002</v>
      </c>
      <c r="U829" s="9">
        <v>55.988</v>
      </c>
      <c r="V829" s="9">
        <v>59.798999999999999</v>
      </c>
    </row>
    <row r="830" spans="1:22" x14ac:dyDescent="0.3">
      <c r="A830" t="s">
        <v>445</v>
      </c>
      <c r="B830" t="s">
        <v>446</v>
      </c>
      <c r="C830" t="s">
        <v>907</v>
      </c>
      <c r="D830" t="s">
        <v>448</v>
      </c>
      <c r="E830">
        <v>9.6</v>
      </c>
      <c r="F830">
        <v>113000</v>
      </c>
      <c r="G830">
        <f t="shared" si="46"/>
        <v>9.697129911504425E-11</v>
      </c>
      <c r="H830" s="50">
        <f t="shared" si="48"/>
        <v>344.90410373708835</v>
      </c>
      <c r="I830">
        <f t="shared" si="47"/>
        <v>3.0101219108545903E-7</v>
      </c>
      <c r="J830">
        <v>14.200000000000001</v>
      </c>
      <c r="K830">
        <v>30</v>
      </c>
      <c r="L830">
        <v>437</v>
      </c>
      <c r="M830">
        <v>48.49</v>
      </c>
      <c r="N830">
        <v>124.87</v>
      </c>
      <c r="O830" s="7">
        <v>14.583</v>
      </c>
      <c r="P830">
        <v>31407</v>
      </c>
      <c r="Q830">
        <v>4</v>
      </c>
      <c r="R830" s="9">
        <v>12.798999999999999</v>
      </c>
      <c r="S830" s="9">
        <v>12.792999999999999</v>
      </c>
      <c r="T830" s="9">
        <v>12.093999999999999</v>
      </c>
      <c r="U830" s="9">
        <v>12.496</v>
      </c>
      <c r="V830" s="9">
        <v>12.999000000000001</v>
      </c>
    </row>
    <row r="831" spans="1:22" x14ac:dyDescent="0.3">
      <c r="A831" t="s">
        <v>445</v>
      </c>
      <c r="B831" t="s">
        <v>446</v>
      </c>
      <c r="C831" t="s">
        <v>908</v>
      </c>
      <c r="D831" t="s">
        <v>448</v>
      </c>
      <c r="E831">
        <v>88.600000000000009</v>
      </c>
      <c r="F831">
        <v>1365000</v>
      </c>
      <c r="G831">
        <f t="shared" si="46"/>
        <v>7.4088618168498167E-11</v>
      </c>
      <c r="H831" s="50">
        <f t="shared" si="48"/>
        <v>4166.3194831958017</v>
      </c>
      <c r="I831">
        <f t="shared" si="47"/>
        <v>2.7780916802262154E-6</v>
      </c>
      <c r="J831">
        <v>20.700000000000003</v>
      </c>
      <c r="K831">
        <v>300</v>
      </c>
      <c r="L831">
        <v>354</v>
      </c>
      <c r="M831">
        <v>29.59</v>
      </c>
      <c r="N831">
        <v>105.06</v>
      </c>
      <c r="O831" s="7">
        <v>1.1788000000000001</v>
      </c>
      <c r="P831" s="8">
        <v>195740</v>
      </c>
      <c r="Q831">
        <v>2</v>
      </c>
      <c r="R831" s="9">
        <v>94.138999999999996</v>
      </c>
      <c r="S831" s="9">
        <v>93.561000000000007</v>
      </c>
      <c r="T831" s="9">
        <v>90.507999999999996</v>
      </c>
      <c r="U831" s="9">
        <v>92.716999999999999</v>
      </c>
      <c r="V831" s="9">
        <v>94.924999999999997</v>
      </c>
    </row>
    <row r="832" spans="1:22" x14ac:dyDescent="0.3">
      <c r="A832" t="s">
        <v>445</v>
      </c>
      <c r="B832" t="s">
        <v>446</v>
      </c>
      <c r="C832" t="s">
        <v>909</v>
      </c>
      <c r="D832" t="s">
        <v>448</v>
      </c>
      <c r="E832">
        <v>13.9</v>
      </c>
      <c r="F832">
        <v>125000</v>
      </c>
      <c r="G832">
        <f t="shared" si="46"/>
        <v>1.2692734960000002E-10</v>
      </c>
      <c r="H832" s="50">
        <f t="shared" si="48"/>
        <v>381.53108820474375</v>
      </c>
      <c r="I832">
        <f t="shared" si="47"/>
        <v>4.3584056834248757E-7</v>
      </c>
      <c r="J832">
        <v>9.82</v>
      </c>
      <c r="K832">
        <v>39.900000000000006</v>
      </c>
      <c r="L832">
        <v>344</v>
      </c>
      <c r="M832">
        <v>33.06</v>
      </c>
      <c r="N832">
        <v>111.85</v>
      </c>
      <c r="O832" s="7">
        <v>8.6290999999999993</v>
      </c>
      <c r="P832">
        <v>94403</v>
      </c>
      <c r="Q832">
        <v>2</v>
      </c>
      <c r="R832" s="9">
        <v>62.087000000000003</v>
      </c>
      <c r="S832" s="9">
        <v>62.088000000000001</v>
      </c>
      <c r="T832" s="9">
        <v>62.087000000000003</v>
      </c>
      <c r="U832" s="9">
        <v>62.701999999999998</v>
      </c>
      <c r="V832" s="9">
        <v>63.316000000000003</v>
      </c>
    </row>
    <row r="833" spans="1:22" x14ac:dyDescent="0.3">
      <c r="A833" t="s">
        <v>445</v>
      </c>
      <c r="B833" t="s">
        <v>446</v>
      </c>
      <c r="C833" t="s">
        <v>910</v>
      </c>
      <c r="D833" t="s">
        <v>448</v>
      </c>
      <c r="E833">
        <v>12.9</v>
      </c>
      <c r="F833">
        <v>147600</v>
      </c>
      <c r="G833">
        <f t="shared" si="46"/>
        <v>9.9759388211382111E-11</v>
      </c>
      <c r="H833" s="50">
        <f t="shared" si="48"/>
        <v>450.51190895216143</v>
      </c>
      <c r="I833">
        <f t="shared" si="47"/>
        <v>4.0448513177108555E-7</v>
      </c>
      <c r="J833">
        <v>15</v>
      </c>
      <c r="K833">
        <v>38.1</v>
      </c>
      <c r="L833">
        <v>417</v>
      </c>
      <c r="M833">
        <v>49.18</v>
      </c>
      <c r="N833">
        <v>125.24</v>
      </c>
      <c r="O833" s="7">
        <v>10.936</v>
      </c>
      <c r="P833">
        <v>2734.7</v>
      </c>
      <c r="Q833">
        <v>1</v>
      </c>
      <c r="R833" s="9">
        <v>10.214</v>
      </c>
      <c r="S833" s="9">
        <v>10.214</v>
      </c>
      <c r="T833" s="9">
        <v>10.214</v>
      </c>
      <c r="U833" s="9">
        <v>10.214</v>
      </c>
      <c r="V833" s="9">
        <v>10.214</v>
      </c>
    </row>
    <row r="834" spans="1:22" x14ac:dyDescent="0.3">
      <c r="A834" t="s">
        <v>445</v>
      </c>
      <c r="B834" t="s">
        <v>446</v>
      </c>
      <c r="C834" t="s">
        <v>911</v>
      </c>
      <c r="D834" t="s">
        <v>448</v>
      </c>
      <c r="E834">
        <v>10.9</v>
      </c>
      <c r="F834">
        <v>129700</v>
      </c>
      <c r="G834">
        <f t="shared" ref="G834:G897" si="49">(1.141433*(E834/1000000))/F834</f>
        <v>9.5926134926754046E-11</v>
      </c>
      <c r="H834" s="50">
        <f t="shared" si="48"/>
        <v>395.87665712124209</v>
      </c>
      <c r="I834">
        <f t="shared" ref="I834:I897" si="50">(G834/10)*1000*H834*0.09</f>
        <v>3.4177425862828151E-7</v>
      </c>
      <c r="J834">
        <v>11.200000000000001</v>
      </c>
      <c r="K834">
        <v>38.800000000000004</v>
      </c>
      <c r="L834">
        <v>482</v>
      </c>
      <c r="M834">
        <v>44.35</v>
      </c>
      <c r="N834">
        <v>129.47</v>
      </c>
      <c r="O834" s="7">
        <v>12.417999999999999</v>
      </c>
      <c r="P834">
        <v>9902.2000000000007</v>
      </c>
      <c r="Q834">
        <v>2</v>
      </c>
      <c r="R834" s="9">
        <v>18.234000000000002</v>
      </c>
      <c r="S834" s="9">
        <v>18.231999999999999</v>
      </c>
      <c r="T834" s="9">
        <v>17.306999999999999</v>
      </c>
      <c r="U834" s="9">
        <v>17.771000000000001</v>
      </c>
      <c r="V834" s="9">
        <v>18.234000000000002</v>
      </c>
    </row>
    <row r="835" spans="1:22" x14ac:dyDescent="0.3">
      <c r="A835" t="s">
        <v>445</v>
      </c>
      <c r="B835" t="s">
        <v>446</v>
      </c>
      <c r="C835" t="s">
        <v>912</v>
      </c>
      <c r="D835" t="s">
        <v>448</v>
      </c>
      <c r="E835">
        <v>24</v>
      </c>
      <c r="F835">
        <v>1173000</v>
      </c>
      <c r="G835">
        <f t="shared" si="49"/>
        <v>2.3354127877237851E-11</v>
      </c>
      <c r="H835" s="50">
        <f t="shared" si="48"/>
        <v>3580.2877317133152</v>
      </c>
      <c r="I835">
        <f t="shared" si="50"/>
        <v>7.5253047771364751E-7</v>
      </c>
      <c r="J835">
        <v>143</v>
      </c>
      <c r="K835">
        <v>98.100000000000009</v>
      </c>
      <c r="L835">
        <v>509</v>
      </c>
      <c r="M835">
        <v>29.88</v>
      </c>
      <c r="N835">
        <v>121.56</v>
      </c>
      <c r="O835" s="7">
        <v>5.1874000000000002</v>
      </c>
      <c r="P835" s="8">
        <v>513250</v>
      </c>
      <c r="Q835">
        <v>6</v>
      </c>
      <c r="R835" s="9">
        <v>56.63</v>
      </c>
      <c r="S835" s="9">
        <v>56.277000000000001</v>
      </c>
      <c r="T835" s="9">
        <v>51.104999999999997</v>
      </c>
      <c r="U835" s="9">
        <v>56.331000000000003</v>
      </c>
      <c r="V835" s="9">
        <v>58.343000000000004</v>
      </c>
    </row>
    <row r="836" spans="1:22" x14ac:dyDescent="0.3">
      <c r="A836" t="s">
        <v>445</v>
      </c>
      <c r="B836" t="s">
        <v>446</v>
      </c>
      <c r="C836" t="s">
        <v>913</v>
      </c>
      <c r="D836" t="s">
        <v>448</v>
      </c>
      <c r="E836">
        <v>56.1</v>
      </c>
      <c r="F836">
        <v>417600</v>
      </c>
      <c r="G836">
        <f t="shared" si="49"/>
        <v>1.5333905962643679E-10</v>
      </c>
      <c r="H836" s="50">
        <f t="shared" si="48"/>
        <v>1274.619059474408</v>
      </c>
      <c r="I836">
        <f t="shared" si="50"/>
        <v>1.7590399916556513E-6</v>
      </c>
      <c r="J836">
        <v>16</v>
      </c>
      <c r="K836">
        <v>104</v>
      </c>
      <c r="L836">
        <v>234</v>
      </c>
      <c r="M836">
        <v>26.67</v>
      </c>
      <c r="N836">
        <v>119.54</v>
      </c>
      <c r="O836" s="7">
        <v>2.2443</v>
      </c>
      <c r="P836">
        <v>0</v>
      </c>
      <c r="Q836">
        <v>2</v>
      </c>
      <c r="R836" s="9" t="s">
        <v>3975</v>
      </c>
      <c r="S836" s="9">
        <v>0</v>
      </c>
      <c r="T836" s="9" t="s">
        <v>3975</v>
      </c>
      <c r="U836" s="9" t="s">
        <v>3975</v>
      </c>
      <c r="V836" s="9" t="s">
        <v>3975</v>
      </c>
    </row>
    <row r="837" spans="1:22" x14ac:dyDescent="0.3">
      <c r="A837" t="s">
        <v>445</v>
      </c>
      <c r="B837" t="s">
        <v>446</v>
      </c>
      <c r="C837" t="s">
        <v>914</v>
      </c>
      <c r="D837" t="s">
        <v>448</v>
      </c>
      <c r="E837">
        <v>16.8</v>
      </c>
      <c r="F837">
        <v>117800</v>
      </c>
      <c r="G837">
        <f t="shared" si="49"/>
        <v>1.6278501188455007E-10</v>
      </c>
      <c r="H837" s="50">
        <f t="shared" si="48"/>
        <v>359.55489752415053</v>
      </c>
      <c r="I837">
        <f t="shared" si="50"/>
        <v>5.2677133439955324E-7</v>
      </c>
      <c r="J837">
        <v>6</v>
      </c>
      <c r="K837">
        <v>48.1</v>
      </c>
      <c r="L837">
        <v>394</v>
      </c>
      <c r="M837">
        <v>30.63</v>
      </c>
      <c r="N837">
        <v>118.98</v>
      </c>
      <c r="O837" s="7">
        <v>8.1830999999999996</v>
      </c>
      <c r="P837">
        <v>34151</v>
      </c>
      <c r="Q837">
        <v>2</v>
      </c>
      <c r="R837" s="9">
        <v>43.012999999999998</v>
      </c>
      <c r="S837" s="9">
        <v>43.052999999999997</v>
      </c>
      <c r="T837" s="9">
        <v>43.009</v>
      </c>
      <c r="U837" s="9">
        <v>43.258000000000003</v>
      </c>
      <c r="V837" s="9">
        <v>43.506999999999998</v>
      </c>
    </row>
    <row r="838" spans="1:22" x14ac:dyDescent="0.3">
      <c r="A838" t="s">
        <v>445</v>
      </c>
      <c r="B838" t="s">
        <v>446</v>
      </c>
      <c r="C838" t="s">
        <v>915</v>
      </c>
      <c r="D838" t="s">
        <v>448</v>
      </c>
      <c r="E838">
        <v>13.600000000000001</v>
      </c>
      <c r="F838">
        <v>208700</v>
      </c>
      <c r="G838">
        <f t="shared" si="49"/>
        <v>7.4381834211787257E-11</v>
      </c>
      <c r="H838" s="50">
        <f t="shared" si="48"/>
        <v>637.00430486664015</v>
      </c>
      <c r="I838">
        <f t="shared" si="50"/>
        <v>4.26433937371067E-7</v>
      </c>
      <c r="J838">
        <v>18</v>
      </c>
      <c r="K838">
        <v>49.2</v>
      </c>
      <c r="L838">
        <v>472</v>
      </c>
      <c r="M838">
        <v>29.32</v>
      </c>
      <c r="N838">
        <v>121.43</v>
      </c>
      <c r="O838" s="7">
        <v>9.5853999999999999</v>
      </c>
      <c r="P838">
        <v>58746</v>
      </c>
      <c r="Q838">
        <v>2</v>
      </c>
      <c r="R838" s="9">
        <v>31.359000000000002</v>
      </c>
      <c r="S838" s="9">
        <v>31.306000000000001</v>
      </c>
      <c r="T838" s="9">
        <v>31.024999999999999</v>
      </c>
      <c r="U838" s="9">
        <v>31.212</v>
      </c>
      <c r="V838" s="9">
        <v>31.398</v>
      </c>
    </row>
    <row r="839" spans="1:22" x14ac:dyDescent="0.3">
      <c r="A839" t="s">
        <v>445</v>
      </c>
      <c r="B839" t="s">
        <v>446</v>
      </c>
      <c r="C839" t="s">
        <v>916</v>
      </c>
      <c r="D839" t="s">
        <v>448</v>
      </c>
      <c r="E839">
        <v>15.9</v>
      </c>
      <c r="F839">
        <v>149800</v>
      </c>
      <c r="G839">
        <f t="shared" si="49"/>
        <v>1.2115343591455272E-10</v>
      </c>
      <c r="H839" s="50">
        <f t="shared" si="48"/>
        <v>457.22685610456489</v>
      </c>
      <c r="I839">
        <f t="shared" si="50"/>
        <v>4.9855144148529134E-7</v>
      </c>
      <c r="J839">
        <v>9.5500000000000007</v>
      </c>
      <c r="K839">
        <v>48.400000000000006</v>
      </c>
      <c r="L839">
        <v>409</v>
      </c>
      <c r="M839">
        <v>35.770000000000003</v>
      </c>
      <c r="N839">
        <v>116.8</v>
      </c>
      <c r="O839" s="7">
        <v>8.4423999999999992</v>
      </c>
      <c r="P839" s="8">
        <v>183110</v>
      </c>
      <c r="Q839">
        <v>2</v>
      </c>
      <c r="R839" s="9">
        <v>85.429000000000002</v>
      </c>
      <c r="S839" s="9">
        <v>85.122</v>
      </c>
      <c r="T839" s="9">
        <v>83.549000000000007</v>
      </c>
      <c r="U839" s="9">
        <v>84.960999999999999</v>
      </c>
      <c r="V839" s="9">
        <v>86.372</v>
      </c>
    </row>
    <row r="840" spans="1:22" x14ac:dyDescent="0.3">
      <c r="A840" t="s">
        <v>445</v>
      </c>
      <c r="B840" t="s">
        <v>446</v>
      </c>
      <c r="C840" t="s">
        <v>917</v>
      </c>
      <c r="D840" t="s">
        <v>448</v>
      </c>
      <c r="E840">
        <v>20</v>
      </c>
      <c r="F840">
        <v>539400</v>
      </c>
      <c r="G840">
        <f t="shared" si="49"/>
        <v>4.2322321097515758E-11</v>
      </c>
      <c r="H840" s="50">
        <f t="shared" si="48"/>
        <v>1646.3829518211103</v>
      </c>
      <c r="I840">
        <f t="shared" si="50"/>
        <v>6.2710873142803953E-7</v>
      </c>
      <c r="J840">
        <v>45</v>
      </c>
      <c r="K840">
        <v>80.400000000000006</v>
      </c>
      <c r="L840">
        <v>508</v>
      </c>
      <c r="M840">
        <v>41.15</v>
      </c>
      <c r="N840">
        <v>122.08</v>
      </c>
      <c r="O840" s="7">
        <v>6.3128000000000002</v>
      </c>
      <c r="P840">
        <v>42206</v>
      </c>
      <c r="Q840">
        <v>2</v>
      </c>
      <c r="R840" s="9">
        <v>43.905000000000001</v>
      </c>
      <c r="S840" s="9">
        <v>43.511000000000003</v>
      </c>
      <c r="T840" s="9">
        <v>41.283999999999999</v>
      </c>
      <c r="U840" s="9">
        <v>42.689</v>
      </c>
      <c r="V840" s="9">
        <v>44.094999999999999</v>
      </c>
    </row>
    <row r="841" spans="1:22" x14ac:dyDescent="0.3">
      <c r="A841" t="s">
        <v>445</v>
      </c>
      <c r="B841" t="s">
        <v>446</v>
      </c>
      <c r="C841" t="s">
        <v>918</v>
      </c>
      <c r="D841" t="s">
        <v>448</v>
      </c>
      <c r="E841">
        <v>18</v>
      </c>
      <c r="F841">
        <v>212500</v>
      </c>
      <c r="G841">
        <f t="shared" si="49"/>
        <v>9.6686089411764708E-11</v>
      </c>
      <c r="H841" s="50">
        <f t="shared" si="48"/>
        <v>648.60284994806443</v>
      </c>
      <c r="I841">
        <f t="shared" si="50"/>
        <v>5.6439785828523571E-7</v>
      </c>
      <c r="J841">
        <v>14.3</v>
      </c>
      <c r="K841">
        <v>56.2</v>
      </c>
      <c r="L841">
        <v>425</v>
      </c>
      <c r="M841">
        <v>42.94</v>
      </c>
      <c r="N841">
        <v>126.07</v>
      </c>
      <c r="O841" s="7">
        <v>7.5579999999999998</v>
      </c>
      <c r="P841">
        <v>24177</v>
      </c>
      <c r="Q841">
        <v>2</v>
      </c>
      <c r="R841" s="9">
        <v>24.962</v>
      </c>
      <c r="S841" s="9">
        <v>24.962</v>
      </c>
      <c r="T841" s="9">
        <v>24.962</v>
      </c>
      <c r="U841" s="9">
        <v>24.962</v>
      </c>
      <c r="V841" s="9">
        <v>24.962</v>
      </c>
    </row>
    <row r="842" spans="1:22" x14ac:dyDescent="0.3">
      <c r="A842" t="s">
        <v>445</v>
      </c>
      <c r="B842" t="s">
        <v>446</v>
      </c>
      <c r="C842" t="s">
        <v>919</v>
      </c>
      <c r="D842" t="s">
        <v>448</v>
      </c>
      <c r="E842">
        <v>27.6</v>
      </c>
      <c r="F842">
        <v>635500</v>
      </c>
      <c r="G842">
        <f t="shared" si="49"/>
        <v>4.9572857277734063E-11</v>
      </c>
      <c r="H842" s="50">
        <f t="shared" si="48"/>
        <v>1939.7040524329173</v>
      </c>
      <c r="I842">
        <f t="shared" si="50"/>
        <v>8.6541004937069458E-7</v>
      </c>
      <c r="J842">
        <v>24</v>
      </c>
      <c r="K842">
        <v>130</v>
      </c>
      <c r="L842">
        <v>456</v>
      </c>
      <c r="M842">
        <v>26.59</v>
      </c>
      <c r="N842">
        <v>101.71</v>
      </c>
      <c r="O842" s="7">
        <v>3.5146000000000002</v>
      </c>
      <c r="P842" s="8">
        <v>125990</v>
      </c>
      <c r="Q842">
        <v>4</v>
      </c>
      <c r="R842" s="9">
        <v>21.481999999999999</v>
      </c>
      <c r="S842" s="9">
        <v>21.571000000000002</v>
      </c>
      <c r="T842" s="9">
        <v>21.236000000000001</v>
      </c>
      <c r="U842" s="9">
        <v>22.052</v>
      </c>
      <c r="V842" s="9">
        <v>23.867999999999999</v>
      </c>
    </row>
    <row r="843" spans="1:22" x14ac:dyDescent="0.3">
      <c r="A843" t="s">
        <v>445</v>
      </c>
      <c r="B843" t="s">
        <v>446</v>
      </c>
      <c r="C843" t="s">
        <v>920</v>
      </c>
      <c r="D843" t="s">
        <v>448</v>
      </c>
      <c r="E843">
        <v>25</v>
      </c>
      <c r="F843">
        <v>292700</v>
      </c>
      <c r="G843">
        <f t="shared" si="49"/>
        <v>9.7491715066621119E-11</v>
      </c>
      <c r="H843" s="50">
        <f t="shared" si="48"/>
        <v>893.39319614022793</v>
      </c>
      <c r="I843">
        <f t="shared" si="50"/>
        <v>7.8388591428504942E-7</v>
      </c>
      <c r="J843">
        <v>15.200000000000001</v>
      </c>
      <c r="K843">
        <v>75.100000000000009</v>
      </c>
      <c r="L843">
        <v>386</v>
      </c>
      <c r="M843">
        <v>34.74</v>
      </c>
      <c r="N843">
        <v>116.93</v>
      </c>
      <c r="O843" s="7">
        <v>5.1313000000000004</v>
      </c>
      <c r="P843">
        <v>99626</v>
      </c>
      <c r="Q843">
        <v>1</v>
      </c>
      <c r="R843" s="9">
        <v>85.730999999999995</v>
      </c>
      <c r="S843" s="9">
        <v>85.730999999999995</v>
      </c>
      <c r="T843" s="9">
        <v>85.730999999999995</v>
      </c>
      <c r="U843" s="9">
        <v>85.730999999999995</v>
      </c>
      <c r="V843" s="9">
        <v>85.730999999999995</v>
      </c>
    </row>
    <row r="844" spans="1:22" x14ac:dyDescent="0.3">
      <c r="A844" t="s">
        <v>445</v>
      </c>
      <c r="B844" t="s">
        <v>446</v>
      </c>
      <c r="C844" t="s">
        <v>921</v>
      </c>
      <c r="D844" t="s">
        <v>448</v>
      </c>
      <c r="E844">
        <v>28.6</v>
      </c>
      <c r="F844">
        <v>130500</v>
      </c>
      <c r="G844">
        <f t="shared" si="49"/>
        <v>2.5015313256704977E-10</v>
      </c>
      <c r="H844" s="50">
        <f t="shared" si="48"/>
        <v>398.31845608575247</v>
      </c>
      <c r="I844">
        <f t="shared" si="50"/>
        <v>8.9676548594209639E-7</v>
      </c>
      <c r="J844">
        <v>3.08</v>
      </c>
      <c r="K844">
        <v>74.400000000000006</v>
      </c>
      <c r="L844">
        <v>326</v>
      </c>
      <c r="M844">
        <v>31.03</v>
      </c>
      <c r="N844">
        <v>106.41</v>
      </c>
      <c r="O844" s="7">
        <v>4.3867000000000003</v>
      </c>
      <c r="P844" s="8">
        <v>107450</v>
      </c>
      <c r="Q844">
        <v>2</v>
      </c>
      <c r="R844" s="9">
        <v>74.513000000000005</v>
      </c>
      <c r="S844" s="9">
        <v>74.033000000000001</v>
      </c>
      <c r="T844" s="9">
        <v>69.650000000000006</v>
      </c>
      <c r="U844" s="9">
        <v>72.123000000000005</v>
      </c>
      <c r="V844" s="9">
        <v>74.594999999999999</v>
      </c>
    </row>
    <row r="845" spans="1:22" x14ac:dyDescent="0.3">
      <c r="A845" t="s">
        <v>445</v>
      </c>
      <c r="B845" t="s">
        <v>446</v>
      </c>
      <c r="C845" t="s">
        <v>922</v>
      </c>
      <c r="D845" t="s">
        <v>448</v>
      </c>
      <c r="E845">
        <v>9.64</v>
      </c>
      <c r="F845">
        <v>189800</v>
      </c>
      <c r="G845">
        <f t="shared" si="49"/>
        <v>5.7973730874604844E-11</v>
      </c>
      <c r="H845" s="50">
        <f t="shared" si="48"/>
        <v>579.31680433008296</v>
      </c>
      <c r="I845">
        <f t="shared" si="50"/>
        <v>3.0226640854831504E-7</v>
      </c>
      <c r="J845">
        <v>16.600000000000001</v>
      </c>
      <c r="K845">
        <v>46.5</v>
      </c>
      <c r="L845">
        <v>766</v>
      </c>
      <c r="M845">
        <v>37.81</v>
      </c>
      <c r="N845">
        <v>120.77</v>
      </c>
      <c r="O845" s="7">
        <v>16.454999999999998</v>
      </c>
      <c r="P845" s="8">
        <v>122000</v>
      </c>
      <c r="Q845">
        <v>4</v>
      </c>
      <c r="R845" s="9">
        <v>63.862000000000002</v>
      </c>
      <c r="S845" s="9">
        <v>2.2545999999999999</v>
      </c>
      <c r="T845" s="9">
        <v>62.701999999999998</v>
      </c>
      <c r="U845" s="9">
        <v>63.316000000000003</v>
      </c>
      <c r="V845" s="9">
        <v>63.93</v>
      </c>
    </row>
    <row r="846" spans="1:22" x14ac:dyDescent="0.3">
      <c r="A846" t="s">
        <v>445</v>
      </c>
      <c r="B846" t="s">
        <v>446</v>
      </c>
      <c r="C846" t="s">
        <v>923</v>
      </c>
      <c r="D846" t="s">
        <v>448</v>
      </c>
      <c r="E846">
        <v>31.6</v>
      </c>
      <c r="F846">
        <v>129700</v>
      </c>
      <c r="G846">
        <f t="shared" si="49"/>
        <v>2.7809778565921358E-10</v>
      </c>
      <c r="H846" s="50">
        <f t="shared" si="48"/>
        <v>395.87665712124209</v>
      </c>
      <c r="I846">
        <f t="shared" si="50"/>
        <v>9.9083179565630245E-7</v>
      </c>
      <c r="J846">
        <v>2.27</v>
      </c>
      <c r="K846">
        <v>86.100000000000009</v>
      </c>
      <c r="L846">
        <v>335</v>
      </c>
      <c r="M846">
        <v>30.77</v>
      </c>
      <c r="N846">
        <v>105.71</v>
      </c>
      <c r="O846" s="7">
        <v>3.8936000000000002</v>
      </c>
      <c r="P846" s="8">
        <v>117420</v>
      </c>
      <c r="Q846">
        <v>2</v>
      </c>
      <c r="R846" s="9">
        <v>75.03</v>
      </c>
      <c r="S846" s="9">
        <v>75.22</v>
      </c>
      <c r="T846" s="9">
        <v>74.984999999999999</v>
      </c>
      <c r="U846" s="9">
        <v>75.805000000000007</v>
      </c>
      <c r="V846" s="9">
        <v>76.626000000000005</v>
      </c>
    </row>
    <row r="847" spans="1:22" x14ac:dyDescent="0.3">
      <c r="A847" t="s">
        <v>445</v>
      </c>
      <c r="B847" t="s">
        <v>446</v>
      </c>
      <c r="C847" t="s">
        <v>924</v>
      </c>
      <c r="D847" t="s">
        <v>448</v>
      </c>
      <c r="E847">
        <v>24.400000000000002</v>
      </c>
      <c r="F847">
        <v>245900</v>
      </c>
      <c r="G847">
        <f t="shared" si="49"/>
        <v>1.1326134688897927E-10</v>
      </c>
      <c r="H847" s="50">
        <f t="shared" si="48"/>
        <v>750.54795671637191</v>
      </c>
      <c r="I847">
        <f t="shared" si="50"/>
        <v>7.650726523422084E-7</v>
      </c>
      <c r="J847">
        <v>12.600000000000001</v>
      </c>
      <c r="K847">
        <v>69.2</v>
      </c>
      <c r="L847">
        <v>297</v>
      </c>
      <c r="M847">
        <v>30.99</v>
      </c>
      <c r="N847">
        <v>103.94</v>
      </c>
      <c r="O847" s="7">
        <v>4.2961999999999998</v>
      </c>
      <c r="P847" s="8">
        <v>198640</v>
      </c>
      <c r="Q847">
        <v>2</v>
      </c>
      <c r="R847" s="9">
        <v>86.122</v>
      </c>
      <c r="S847" s="9">
        <v>85.174000000000007</v>
      </c>
      <c r="T847" s="9">
        <v>77.531999999999996</v>
      </c>
      <c r="U847" s="9">
        <v>81.867000000000004</v>
      </c>
      <c r="V847" s="9">
        <v>86.201999999999998</v>
      </c>
    </row>
    <row r="848" spans="1:22" x14ac:dyDescent="0.3">
      <c r="A848" t="s">
        <v>445</v>
      </c>
      <c r="B848" t="s">
        <v>446</v>
      </c>
      <c r="C848" t="s">
        <v>925</v>
      </c>
      <c r="D848" t="s">
        <v>448</v>
      </c>
      <c r="E848">
        <v>33.6</v>
      </c>
      <c r="F848">
        <v>723000</v>
      </c>
      <c r="G848">
        <f t="shared" si="49"/>
        <v>5.3045848962655602E-11</v>
      </c>
      <c r="H848" s="50">
        <f t="shared" si="48"/>
        <v>2206.7758141762379</v>
      </c>
      <c r="I848">
        <f t="shared" si="50"/>
        <v>1.0535426687991065E-6</v>
      </c>
      <c r="J848">
        <v>43.400000000000006</v>
      </c>
      <c r="K848">
        <v>110</v>
      </c>
      <c r="L848">
        <v>387</v>
      </c>
      <c r="M848">
        <v>33.75</v>
      </c>
      <c r="N848">
        <v>113.31</v>
      </c>
      <c r="O848" s="7">
        <v>3.5276000000000001</v>
      </c>
      <c r="P848" s="8">
        <v>214310</v>
      </c>
      <c r="Q848">
        <v>2</v>
      </c>
      <c r="R848" s="9">
        <v>89.212000000000003</v>
      </c>
      <c r="S848" s="9">
        <v>89.256</v>
      </c>
      <c r="T848" s="9">
        <v>87.567999999999998</v>
      </c>
      <c r="U848" s="9">
        <v>89.037999999999997</v>
      </c>
      <c r="V848" s="9">
        <v>90.507999999999996</v>
      </c>
    </row>
    <row r="849" spans="1:22" x14ac:dyDescent="0.3">
      <c r="A849" t="s">
        <v>445</v>
      </c>
      <c r="B849" t="s">
        <v>446</v>
      </c>
      <c r="C849" t="s">
        <v>926</v>
      </c>
      <c r="D849" t="s">
        <v>448</v>
      </c>
      <c r="E849">
        <v>27.1</v>
      </c>
      <c r="F849">
        <v>345900</v>
      </c>
      <c r="G849">
        <f t="shared" si="49"/>
        <v>8.9427101185313669E-11</v>
      </c>
      <c r="H849" s="50">
        <f t="shared" si="48"/>
        <v>1055.7728272801669</v>
      </c>
      <c r="I849">
        <f t="shared" si="50"/>
        <v>8.4973233108499347E-7</v>
      </c>
      <c r="J849">
        <v>13.5</v>
      </c>
      <c r="K849">
        <v>94.100000000000009</v>
      </c>
      <c r="L849">
        <v>451</v>
      </c>
      <c r="M849">
        <v>36.79</v>
      </c>
      <c r="N849">
        <v>119.97</v>
      </c>
      <c r="O849" s="7">
        <v>4.7911999999999999</v>
      </c>
      <c r="P849" s="8">
        <v>122510</v>
      </c>
      <c r="Q849">
        <v>3</v>
      </c>
      <c r="R849" s="9">
        <v>61.457999999999998</v>
      </c>
      <c r="S849" s="9">
        <v>61.314999999999998</v>
      </c>
      <c r="T849" s="9">
        <v>59.314</v>
      </c>
      <c r="U849" s="9">
        <v>59.667000000000002</v>
      </c>
      <c r="V849" s="9">
        <v>61.472000000000001</v>
      </c>
    </row>
    <row r="850" spans="1:22" x14ac:dyDescent="0.3">
      <c r="A850" t="s">
        <v>445</v>
      </c>
      <c r="B850" t="s">
        <v>446</v>
      </c>
      <c r="C850" t="s">
        <v>927</v>
      </c>
      <c r="D850" t="s">
        <v>448</v>
      </c>
      <c r="E850">
        <v>16.7</v>
      </c>
      <c r="F850">
        <v>122400</v>
      </c>
      <c r="G850">
        <f t="shared" si="49"/>
        <v>1.557347312091503E-10</v>
      </c>
      <c r="H850" s="50">
        <f t="shared" si="48"/>
        <v>373.59524157008508</v>
      </c>
      <c r="I850">
        <f t="shared" si="50"/>
        <v>5.2363579074241302E-7</v>
      </c>
      <c r="J850">
        <v>6.4</v>
      </c>
      <c r="K850">
        <v>48.400000000000006</v>
      </c>
      <c r="L850">
        <v>381</v>
      </c>
      <c r="M850">
        <v>24.37</v>
      </c>
      <c r="N850">
        <v>117.31</v>
      </c>
      <c r="O850" s="7">
        <v>7.8704999999999998</v>
      </c>
      <c r="P850">
        <v>52918</v>
      </c>
      <c r="Q850">
        <v>2</v>
      </c>
      <c r="R850" s="9">
        <v>31.809000000000001</v>
      </c>
      <c r="S850" s="9">
        <v>31.786999999999999</v>
      </c>
      <c r="T850" s="9">
        <v>31.63</v>
      </c>
      <c r="U850" s="9">
        <v>31.722999999999999</v>
      </c>
      <c r="V850" s="9">
        <v>31.815999999999999</v>
      </c>
    </row>
    <row r="851" spans="1:22" x14ac:dyDescent="0.3">
      <c r="A851" t="s">
        <v>445</v>
      </c>
      <c r="B851" t="s">
        <v>446</v>
      </c>
      <c r="C851" t="s">
        <v>928</v>
      </c>
      <c r="D851" t="s">
        <v>448</v>
      </c>
      <c r="E851">
        <v>8.68</v>
      </c>
      <c r="F851">
        <v>171500</v>
      </c>
      <c r="G851">
        <f t="shared" si="49"/>
        <v>5.777048653061224E-11</v>
      </c>
      <c r="H851" s="50">
        <f t="shared" si="48"/>
        <v>523.4606530169084</v>
      </c>
      <c r="I851">
        <f t="shared" si="50"/>
        <v>2.7216518943976913E-7</v>
      </c>
      <c r="J851">
        <v>9.9700000000000006</v>
      </c>
      <c r="K851">
        <v>54.300000000000004</v>
      </c>
      <c r="L851">
        <v>944</v>
      </c>
      <c r="M851">
        <v>30.71</v>
      </c>
      <c r="N851">
        <v>121.01</v>
      </c>
      <c r="O851" s="7">
        <v>17.387</v>
      </c>
      <c r="P851" s="8">
        <v>306540</v>
      </c>
      <c r="Q851">
        <v>4</v>
      </c>
      <c r="R851" s="9">
        <v>72.304000000000002</v>
      </c>
      <c r="S851" s="9">
        <v>74.161000000000001</v>
      </c>
      <c r="T851" s="9">
        <v>71.778999999999996</v>
      </c>
      <c r="U851" s="9">
        <v>77.418999999999997</v>
      </c>
      <c r="V851" s="9">
        <v>88.846999999999994</v>
      </c>
    </row>
    <row r="852" spans="1:22" x14ac:dyDescent="0.3">
      <c r="A852" t="s">
        <v>445</v>
      </c>
      <c r="B852" t="s">
        <v>446</v>
      </c>
      <c r="C852" t="s">
        <v>929</v>
      </c>
      <c r="D852" t="s">
        <v>448</v>
      </c>
      <c r="E852">
        <v>27.8</v>
      </c>
      <c r="F852">
        <v>444200</v>
      </c>
      <c r="G852">
        <f t="shared" si="49"/>
        <v>7.143592390814949E-11</v>
      </c>
      <c r="H852" s="50">
        <f t="shared" si="48"/>
        <v>1355.8088750443774</v>
      </c>
      <c r="I852">
        <f t="shared" si="50"/>
        <v>8.7168113668497514E-7</v>
      </c>
      <c r="J852">
        <v>19.100000000000001</v>
      </c>
      <c r="K852">
        <v>102</v>
      </c>
      <c r="L852">
        <v>445</v>
      </c>
      <c r="M852">
        <v>35.549999999999997</v>
      </c>
      <c r="N852">
        <v>106.67</v>
      </c>
      <c r="O852" s="7">
        <v>4.3756000000000004</v>
      </c>
      <c r="P852">
        <v>54663</v>
      </c>
      <c r="Q852">
        <v>2</v>
      </c>
      <c r="R852" s="9">
        <v>34.210999999999999</v>
      </c>
      <c r="S852" s="9">
        <v>34.344999999999999</v>
      </c>
      <c r="T852" s="9">
        <v>34.18</v>
      </c>
      <c r="U852" s="9">
        <v>34.756999999999998</v>
      </c>
      <c r="V852" s="9">
        <v>35.334000000000003</v>
      </c>
    </row>
    <row r="853" spans="1:22" x14ac:dyDescent="0.3">
      <c r="A853" t="s">
        <v>445</v>
      </c>
      <c r="B853" t="s">
        <v>446</v>
      </c>
      <c r="C853" t="s">
        <v>930</v>
      </c>
      <c r="D853" t="s">
        <v>448</v>
      </c>
      <c r="E853">
        <v>18.600000000000001</v>
      </c>
      <c r="F853">
        <v>199800</v>
      </c>
      <c r="G853">
        <f t="shared" si="49"/>
        <v>1.0625952852852853E-10</v>
      </c>
      <c r="H853" s="50">
        <f t="shared" si="48"/>
        <v>609.83929138646238</v>
      </c>
      <c r="I853">
        <f t="shared" si="50"/>
        <v>5.8321112022807673E-7</v>
      </c>
      <c r="J853">
        <v>10.5</v>
      </c>
      <c r="K853">
        <v>61.6</v>
      </c>
      <c r="L853">
        <v>416</v>
      </c>
      <c r="M853">
        <v>23.56</v>
      </c>
      <c r="N853">
        <v>110.39</v>
      </c>
      <c r="O853" s="7">
        <v>6.7447999999999997</v>
      </c>
      <c r="P853">
        <v>75369</v>
      </c>
      <c r="Q853">
        <v>2</v>
      </c>
      <c r="R853" s="9">
        <v>48.807000000000002</v>
      </c>
      <c r="S853" s="9">
        <v>48.582000000000001</v>
      </c>
      <c r="T853" s="9">
        <v>47.475999999999999</v>
      </c>
      <c r="U853" s="9">
        <v>48.262</v>
      </c>
      <c r="V853" s="9">
        <v>49.046999999999997</v>
      </c>
    </row>
    <row r="854" spans="1:22" x14ac:dyDescent="0.3">
      <c r="A854" t="s">
        <v>445</v>
      </c>
      <c r="B854" t="s">
        <v>446</v>
      </c>
      <c r="C854" t="s">
        <v>931</v>
      </c>
      <c r="D854" t="s">
        <v>448</v>
      </c>
      <c r="E854">
        <v>111</v>
      </c>
      <c r="F854">
        <v>1502000</v>
      </c>
      <c r="G854">
        <f t="shared" si="49"/>
        <v>8.43535705725699E-11</v>
      </c>
      <c r="H854" s="50">
        <f t="shared" si="48"/>
        <v>4584.4775558682013</v>
      </c>
      <c r="I854">
        <f t="shared" si="50"/>
        <v>3.4804534594256199E-6</v>
      </c>
      <c r="J854">
        <v>20.400000000000002</v>
      </c>
      <c r="K854">
        <v>333</v>
      </c>
      <c r="L854">
        <v>379</v>
      </c>
      <c r="M854">
        <v>27.64</v>
      </c>
      <c r="N854">
        <v>113.85</v>
      </c>
      <c r="O854" s="7">
        <v>1.1404000000000001</v>
      </c>
      <c r="P854">
        <v>72882</v>
      </c>
      <c r="Q854">
        <v>1</v>
      </c>
      <c r="R854" s="9">
        <v>63.228999999999999</v>
      </c>
      <c r="S854" s="9">
        <v>63.228999999999999</v>
      </c>
      <c r="T854" s="9">
        <v>63.228999999999999</v>
      </c>
      <c r="U854" s="9">
        <v>63.228999999999999</v>
      </c>
      <c r="V854" s="9">
        <v>63.228999999999999</v>
      </c>
    </row>
    <row r="855" spans="1:22" x14ac:dyDescent="0.3">
      <c r="A855" t="s">
        <v>445</v>
      </c>
      <c r="B855" t="s">
        <v>446</v>
      </c>
      <c r="C855" t="s">
        <v>932</v>
      </c>
      <c r="D855" t="s">
        <v>448</v>
      </c>
      <c r="E855">
        <v>18.100000000000001</v>
      </c>
      <c r="F855">
        <v>371300</v>
      </c>
      <c r="G855">
        <f t="shared" si="49"/>
        <v>5.5642168866145975E-11</v>
      </c>
      <c r="H855" s="50">
        <f t="shared" si="48"/>
        <v>1133.2999444033708</v>
      </c>
      <c r="I855">
        <f t="shared" si="50"/>
        <v>5.6753340194237572E-7</v>
      </c>
      <c r="J855">
        <v>8.0500000000000007</v>
      </c>
      <c r="K855">
        <v>131</v>
      </c>
      <c r="L855">
        <v>1020</v>
      </c>
      <c r="M855">
        <v>27.68</v>
      </c>
      <c r="N855">
        <v>120.57</v>
      </c>
      <c r="O855" s="7">
        <v>7.7732999999999999</v>
      </c>
      <c r="P855" s="8">
        <v>187830</v>
      </c>
      <c r="Q855">
        <v>2</v>
      </c>
      <c r="R855" s="9">
        <v>37.719000000000001</v>
      </c>
      <c r="S855" s="9">
        <v>37.676000000000002</v>
      </c>
      <c r="T855" s="9">
        <v>36.988999999999997</v>
      </c>
      <c r="U855" s="9">
        <v>37.356000000000002</v>
      </c>
      <c r="V855" s="9">
        <v>37.722999999999999</v>
      </c>
    </row>
    <row r="856" spans="1:22" x14ac:dyDescent="0.3">
      <c r="A856" t="s">
        <v>445</v>
      </c>
      <c r="B856" t="s">
        <v>446</v>
      </c>
      <c r="C856" t="s">
        <v>933</v>
      </c>
      <c r="D856" t="s">
        <v>448</v>
      </c>
      <c r="E856">
        <v>18.600000000000001</v>
      </c>
      <c r="F856">
        <v>219200</v>
      </c>
      <c r="G856">
        <f t="shared" si="49"/>
        <v>9.6855172445255472E-11</v>
      </c>
      <c r="H856" s="50">
        <f t="shared" si="48"/>
        <v>669.0529162758387</v>
      </c>
      <c r="I856">
        <f t="shared" si="50"/>
        <v>5.8321112022807683E-7</v>
      </c>
      <c r="J856">
        <v>14.200000000000001</v>
      </c>
      <c r="K856">
        <v>58.2</v>
      </c>
      <c r="L856">
        <v>408</v>
      </c>
      <c r="M856">
        <v>35.520000000000003</v>
      </c>
      <c r="N856">
        <v>117.64</v>
      </c>
      <c r="O856" s="7">
        <v>7.0202</v>
      </c>
      <c r="P856" s="8">
        <v>118120</v>
      </c>
      <c r="Q856">
        <v>2</v>
      </c>
      <c r="R856" s="9">
        <v>70.825000000000003</v>
      </c>
      <c r="S856" s="9">
        <v>70.835999999999999</v>
      </c>
      <c r="T856" s="9">
        <v>70.823999999999998</v>
      </c>
      <c r="U856" s="9">
        <v>70.975999999999999</v>
      </c>
      <c r="V856" s="9">
        <v>71.128</v>
      </c>
    </row>
    <row r="857" spans="1:22" x14ac:dyDescent="0.3">
      <c r="A857" t="s">
        <v>445</v>
      </c>
      <c r="B857" t="s">
        <v>446</v>
      </c>
      <c r="C857" t="s">
        <v>934</v>
      </c>
      <c r="D857" t="s">
        <v>448</v>
      </c>
      <c r="E857">
        <v>27.8</v>
      </c>
      <c r="F857">
        <v>247300</v>
      </c>
      <c r="G857">
        <f t="shared" si="49"/>
        <v>1.2831313141932877E-10</v>
      </c>
      <c r="H857" s="50">
        <f t="shared" si="48"/>
        <v>754.82110490426498</v>
      </c>
      <c r="I857">
        <f t="shared" si="50"/>
        <v>8.7168113668497514E-7</v>
      </c>
      <c r="J857">
        <v>9.92</v>
      </c>
      <c r="K857">
        <v>78.5</v>
      </c>
      <c r="L857">
        <v>297</v>
      </c>
      <c r="M857">
        <v>30.82</v>
      </c>
      <c r="N857">
        <v>103.89</v>
      </c>
      <c r="O857" s="7">
        <v>3.7852000000000001</v>
      </c>
      <c r="P857" s="8">
        <v>399030</v>
      </c>
      <c r="Q857">
        <v>3</v>
      </c>
      <c r="R857" s="9">
        <v>84.313999999999993</v>
      </c>
      <c r="S857" s="9">
        <v>84.587999999999994</v>
      </c>
      <c r="T857" s="9">
        <v>82.090999999999994</v>
      </c>
      <c r="U857" s="9">
        <v>84.147999999999996</v>
      </c>
      <c r="V857" s="9">
        <v>86.543000000000006</v>
      </c>
    </row>
    <row r="858" spans="1:22" x14ac:dyDescent="0.3">
      <c r="A858" t="s">
        <v>445</v>
      </c>
      <c r="B858" t="s">
        <v>446</v>
      </c>
      <c r="C858" t="s">
        <v>935</v>
      </c>
      <c r="D858" t="s">
        <v>448</v>
      </c>
      <c r="E858">
        <v>36</v>
      </c>
      <c r="F858">
        <v>366500</v>
      </c>
      <c r="G858">
        <f t="shared" si="49"/>
        <v>1.1211893042291951E-10</v>
      </c>
      <c r="H858" s="50">
        <f t="shared" si="48"/>
        <v>1118.6491506163086</v>
      </c>
      <c r="I858">
        <f t="shared" si="50"/>
        <v>1.1287957165704712E-6</v>
      </c>
      <c r="J858">
        <v>11</v>
      </c>
      <c r="K858">
        <v>110</v>
      </c>
      <c r="L858">
        <v>397</v>
      </c>
      <c r="M858">
        <v>34.33</v>
      </c>
      <c r="N858">
        <v>117.95</v>
      </c>
      <c r="O858" s="7">
        <v>3.5916000000000001</v>
      </c>
      <c r="P858">
        <v>81213</v>
      </c>
      <c r="Q858">
        <v>1</v>
      </c>
      <c r="R858" s="9">
        <v>86.671000000000006</v>
      </c>
      <c r="S858" s="9">
        <v>86.671000000000006</v>
      </c>
      <c r="T858" s="9">
        <v>86.671000000000006</v>
      </c>
      <c r="U858" s="9">
        <v>86.671000000000006</v>
      </c>
      <c r="V858" s="9">
        <v>86.671000000000006</v>
      </c>
    </row>
    <row r="859" spans="1:22" x14ac:dyDescent="0.3">
      <c r="A859" t="s">
        <v>445</v>
      </c>
      <c r="B859" t="s">
        <v>446</v>
      </c>
      <c r="C859" t="s">
        <v>936</v>
      </c>
      <c r="D859" t="s">
        <v>448</v>
      </c>
      <c r="E859">
        <v>10.8</v>
      </c>
      <c r="F859">
        <v>130000</v>
      </c>
      <c r="G859">
        <f t="shared" si="49"/>
        <v>9.4826741538461527E-11</v>
      </c>
      <c r="H859" s="50">
        <f t="shared" si="48"/>
        <v>396.79233173293352</v>
      </c>
      <c r="I859">
        <f t="shared" si="50"/>
        <v>3.3863871497114134E-7</v>
      </c>
      <c r="J859">
        <v>7.63</v>
      </c>
      <c r="K859">
        <v>47</v>
      </c>
      <c r="L859">
        <v>604</v>
      </c>
      <c r="M859">
        <v>29</v>
      </c>
      <c r="N859">
        <v>116.68</v>
      </c>
      <c r="O859" s="7">
        <v>12.843999999999999</v>
      </c>
      <c r="P859">
        <v>97672</v>
      </c>
      <c r="Q859">
        <v>3</v>
      </c>
      <c r="R859" s="9">
        <v>55.9</v>
      </c>
      <c r="S859" s="9">
        <v>56.152000000000001</v>
      </c>
      <c r="T859" s="9">
        <v>55.777000000000001</v>
      </c>
      <c r="U859" s="9">
        <v>56.308999999999997</v>
      </c>
      <c r="V859" s="9">
        <v>57.061</v>
      </c>
    </row>
    <row r="860" spans="1:22" x14ac:dyDescent="0.3">
      <c r="A860" t="s">
        <v>445</v>
      </c>
      <c r="B860" t="s">
        <v>446</v>
      </c>
      <c r="C860" t="s">
        <v>937</v>
      </c>
      <c r="D860" t="s">
        <v>448</v>
      </c>
      <c r="E860">
        <v>18.100000000000001</v>
      </c>
      <c r="F860">
        <v>120800</v>
      </c>
      <c r="G860">
        <f t="shared" si="49"/>
        <v>1.7102597102649008E-10</v>
      </c>
      <c r="H860" s="50">
        <f t="shared" si="48"/>
        <v>368.71164364106437</v>
      </c>
      <c r="I860">
        <f t="shared" si="50"/>
        <v>5.6753340194237593E-7</v>
      </c>
      <c r="J860">
        <v>3.38</v>
      </c>
      <c r="K860">
        <v>65.7</v>
      </c>
      <c r="L860">
        <v>460</v>
      </c>
      <c r="M860">
        <v>22.27</v>
      </c>
      <c r="N860">
        <v>109.55</v>
      </c>
      <c r="O860" s="7">
        <v>7</v>
      </c>
      <c r="P860">
        <v>36033</v>
      </c>
      <c r="Q860">
        <v>1</v>
      </c>
      <c r="R860" s="9">
        <v>33.994999999999997</v>
      </c>
      <c r="S860" s="9">
        <v>33.994999999999997</v>
      </c>
      <c r="T860" s="9">
        <v>33.994999999999997</v>
      </c>
      <c r="U860" s="9">
        <v>33.994999999999997</v>
      </c>
      <c r="V860" s="9">
        <v>33.994999999999997</v>
      </c>
    </row>
    <row r="861" spans="1:22" x14ac:dyDescent="0.3">
      <c r="A861" t="s">
        <v>445</v>
      </c>
      <c r="B861" t="s">
        <v>446</v>
      </c>
      <c r="C861" t="s">
        <v>938</v>
      </c>
      <c r="D861" t="s">
        <v>448</v>
      </c>
      <c r="E861">
        <v>9.69</v>
      </c>
      <c r="F861">
        <v>105100</v>
      </c>
      <c r="G861">
        <f t="shared" si="49"/>
        <v>1.0523773330161748E-10</v>
      </c>
      <c r="H861" s="50">
        <f t="shared" si="48"/>
        <v>320.79133896254854</v>
      </c>
      <c r="I861">
        <f t="shared" si="50"/>
        <v>3.038341803768851E-7</v>
      </c>
      <c r="J861">
        <v>15.5</v>
      </c>
      <c r="K861">
        <v>26.700000000000003</v>
      </c>
      <c r="L861">
        <v>341</v>
      </c>
      <c r="M861">
        <v>34.96</v>
      </c>
      <c r="N861">
        <v>109.58</v>
      </c>
      <c r="O861" s="7">
        <v>12.785</v>
      </c>
      <c r="P861" s="8">
        <v>101960</v>
      </c>
      <c r="Q861">
        <v>2</v>
      </c>
      <c r="R861" s="9">
        <v>76.86</v>
      </c>
      <c r="S861" s="9">
        <v>76.715999999999994</v>
      </c>
      <c r="T861" s="9">
        <v>75.459999999999994</v>
      </c>
      <c r="U861" s="9">
        <v>76.173000000000002</v>
      </c>
      <c r="V861" s="9">
        <v>76.885000000000005</v>
      </c>
    </row>
    <row r="862" spans="1:22" x14ac:dyDescent="0.3">
      <c r="A862" t="s">
        <v>445</v>
      </c>
      <c r="B862" t="s">
        <v>446</v>
      </c>
      <c r="C862" t="s">
        <v>939</v>
      </c>
      <c r="D862" t="s">
        <v>448</v>
      </c>
      <c r="E862">
        <v>13.5</v>
      </c>
      <c r="F862">
        <v>117000</v>
      </c>
      <c r="G862">
        <f t="shared" si="49"/>
        <v>1.3170380769230768E-10</v>
      </c>
      <c r="H862" s="50">
        <f t="shared" si="48"/>
        <v>357.11309855964015</v>
      </c>
      <c r="I862">
        <f t="shared" si="50"/>
        <v>4.2329839371392662E-7</v>
      </c>
      <c r="J862">
        <v>8.34</v>
      </c>
      <c r="K862">
        <v>40.5</v>
      </c>
      <c r="L862">
        <v>408</v>
      </c>
      <c r="M862">
        <v>29.46</v>
      </c>
      <c r="N862">
        <v>119.9</v>
      </c>
      <c r="O862" s="7">
        <v>10.074</v>
      </c>
      <c r="P862" s="8">
        <v>122770</v>
      </c>
      <c r="Q862">
        <v>2</v>
      </c>
      <c r="R862" s="9">
        <v>45.301000000000002</v>
      </c>
      <c r="S862" s="9">
        <v>45.281999999999996</v>
      </c>
      <c r="T862" s="9">
        <v>43.145000000000003</v>
      </c>
      <c r="U862" s="9">
        <v>45.512999999999998</v>
      </c>
      <c r="V862" s="9">
        <v>47.88</v>
      </c>
    </row>
    <row r="863" spans="1:22" x14ac:dyDescent="0.3">
      <c r="A863" t="s">
        <v>445</v>
      </c>
      <c r="B863" t="s">
        <v>446</v>
      </c>
      <c r="C863" t="s">
        <v>940</v>
      </c>
      <c r="D863" t="s">
        <v>448</v>
      </c>
      <c r="E863">
        <v>10.100000000000001</v>
      </c>
      <c r="F863">
        <v>109400</v>
      </c>
      <c r="G863">
        <f t="shared" si="49"/>
        <v>1.0537909780621572E-10</v>
      </c>
      <c r="H863" s="50">
        <f t="shared" si="48"/>
        <v>333.91600839679171</v>
      </c>
      <c r="I863">
        <f t="shared" si="50"/>
        <v>3.1668990937115999E-7</v>
      </c>
      <c r="J863">
        <v>11.4</v>
      </c>
      <c r="K863">
        <v>32.4</v>
      </c>
      <c r="L863">
        <v>428</v>
      </c>
      <c r="M863">
        <v>39.409999999999997</v>
      </c>
      <c r="N863">
        <v>121.97</v>
      </c>
      <c r="O863" s="7">
        <v>13.182</v>
      </c>
      <c r="P863" s="8">
        <v>137340</v>
      </c>
      <c r="Q863">
        <v>2</v>
      </c>
      <c r="R863" s="9">
        <v>46.753999999999998</v>
      </c>
      <c r="S863" s="9">
        <v>46.906999999999996</v>
      </c>
      <c r="T863" s="9">
        <v>45.991</v>
      </c>
      <c r="U863" s="9">
        <v>48.122999999999998</v>
      </c>
      <c r="V863" s="9">
        <v>50.256</v>
      </c>
    </row>
    <row r="864" spans="1:22" x14ac:dyDescent="0.3">
      <c r="A864" t="s">
        <v>445</v>
      </c>
      <c r="B864" t="s">
        <v>446</v>
      </c>
      <c r="C864" t="s">
        <v>941</v>
      </c>
      <c r="D864" t="s">
        <v>448</v>
      </c>
      <c r="E864">
        <v>37.6</v>
      </c>
      <c r="F864">
        <v>455700</v>
      </c>
      <c r="G864">
        <f t="shared" si="49"/>
        <v>9.418012025455343E-11</v>
      </c>
      <c r="H864" s="50">
        <f t="shared" si="48"/>
        <v>1390.9097351592138</v>
      </c>
      <c r="I864">
        <f t="shared" si="50"/>
        <v>1.1789644150847146E-6</v>
      </c>
      <c r="J864">
        <v>18.600000000000001</v>
      </c>
      <c r="K864">
        <v>106</v>
      </c>
      <c r="L864">
        <v>355</v>
      </c>
      <c r="M864">
        <v>29.73</v>
      </c>
      <c r="N864">
        <v>113.88</v>
      </c>
      <c r="O864" s="7">
        <v>3.3653</v>
      </c>
      <c r="P864">
        <v>59158</v>
      </c>
      <c r="Q864">
        <v>2</v>
      </c>
      <c r="R864" s="9">
        <v>57.186999999999998</v>
      </c>
      <c r="S864" s="9">
        <v>57.08</v>
      </c>
      <c r="T864" s="9">
        <v>55.155999999999999</v>
      </c>
      <c r="U864" s="9">
        <v>56.174999999999997</v>
      </c>
      <c r="V864" s="9">
        <v>57.194000000000003</v>
      </c>
    </row>
    <row r="865" spans="1:22" x14ac:dyDescent="0.3">
      <c r="A865" t="s">
        <v>445</v>
      </c>
      <c r="B865" t="s">
        <v>446</v>
      </c>
      <c r="C865" t="s">
        <v>942</v>
      </c>
      <c r="D865" t="s">
        <v>448</v>
      </c>
      <c r="E865">
        <v>4.8500000000000005</v>
      </c>
      <c r="F865">
        <v>350200</v>
      </c>
      <c r="G865">
        <f t="shared" si="49"/>
        <v>1.5807967018846374E-11</v>
      </c>
      <c r="H865" s="50">
        <f t="shared" si="48"/>
        <v>1068.8974967144102</v>
      </c>
      <c r="I865">
        <f t="shared" si="50"/>
        <v>1.520738673712996E-7</v>
      </c>
      <c r="J865">
        <v>153</v>
      </c>
      <c r="K865">
        <v>28.3</v>
      </c>
      <c r="L865">
        <v>721</v>
      </c>
      <c r="M865">
        <v>25.42</v>
      </c>
      <c r="N865">
        <v>119.08</v>
      </c>
      <c r="O865" s="7">
        <v>25.483000000000001</v>
      </c>
      <c r="P865" s="8">
        <v>597460</v>
      </c>
      <c r="Q865">
        <v>10</v>
      </c>
      <c r="R865" s="9">
        <v>39.405000000000001</v>
      </c>
      <c r="S865" s="9">
        <v>35.899000000000001</v>
      </c>
      <c r="T865" s="9">
        <v>34.134</v>
      </c>
      <c r="U865" s="9">
        <v>35.426000000000002</v>
      </c>
      <c r="V865" s="9">
        <v>40.009</v>
      </c>
    </row>
    <row r="866" spans="1:22" x14ac:dyDescent="0.3">
      <c r="A866" t="s">
        <v>445</v>
      </c>
      <c r="B866" t="s">
        <v>446</v>
      </c>
      <c r="C866" t="s">
        <v>943</v>
      </c>
      <c r="D866" t="s">
        <v>448</v>
      </c>
      <c r="E866">
        <v>17.5</v>
      </c>
      <c r="F866">
        <v>464900</v>
      </c>
      <c r="G866">
        <f t="shared" si="49"/>
        <v>4.2966395999139592E-11</v>
      </c>
      <c r="H866" s="50">
        <f t="shared" si="48"/>
        <v>1418.990423251083</v>
      </c>
      <c r="I866">
        <f t="shared" si="50"/>
        <v>5.4872013999953449E-7</v>
      </c>
      <c r="J866">
        <v>59.7</v>
      </c>
      <c r="K866">
        <v>60.2</v>
      </c>
      <c r="L866">
        <v>414</v>
      </c>
      <c r="M866">
        <v>35.76</v>
      </c>
      <c r="N866">
        <v>115.04</v>
      </c>
      <c r="O866" s="7">
        <v>6.8779000000000003</v>
      </c>
      <c r="P866" s="8">
        <v>408050</v>
      </c>
      <c r="Q866">
        <v>4</v>
      </c>
      <c r="R866" s="9">
        <v>95.447999999999993</v>
      </c>
      <c r="S866" s="9">
        <v>95.236000000000004</v>
      </c>
      <c r="T866" s="9">
        <v>93.78</v>
      </c>
      <c r="U866" s="9">
        <v>94.819000000000003</v>
      </c>
      <c r="V866" s="9">
        <v>95.475999999999999</v>
      </c>
    </row>
    <row r="867" spans="1:22" x14ac:dyDescent="0.3">
      <c r="A867" t="s">
        <v>445</v>
      </c>
      <c r="B867" t="s">
        <v>446</v>
      </c>
      <c r="C867" t="s">
        <v>944</v>
      </c>
      <c r="D867" t="s">
        <v>448</v>
      </c>
      <c r="E867">
        <v>15.4</v>
      </c>
      <c r="F867">
        <v>171600</v>
      </c>
      <c r="G867">
        <f t="shared" si="49"/>
        <v>1.0243629487179487E-10</v>
      </c>
      <c r="H867" s="50">
        <f t="shared" si="48"/>
        <v>523.76587788747224</v>
      </c>
      <c r="I867">
        <f t="shared" si="50"/>
        <v>4.8287372319959044E-7</v>
      </c>
      <c r="J867">
        <v>12.5</v>
      </c>
      <c r="K867">
        <v>48.5</v>
      </c>
      <c r="L867">
        <v>400</v>
      </c>
      <c r="M867">
        <v>40.01</v>
      </c>
      <c r="N867">
        <v>118.71</v>
      </c>
      <c r="O867" s="7">
        <v>8.2370999999999999</v>
      </c>
      <c r="P867" s="8">
        <v>206110</v>
      </c>
      <c r="Q867">
        <v>4</v>
      </c>
      <c r="R867" s="9">
        <v>52.433</v>
      </c>
      <c r="S867" s="9">
        <v>52.85</v>
      </c>
      <c r="T867" s="9">
        <v>52.176000000000002</v>
      </c>
      <c r="U867" s="9">
        <v>54.067999999999998</v>
      </c>
      <c r="V867" s="9">
        <v>55.421999999999997</v>
      </c>
    </row>
    <row r="868" spans="1:22" x14ac:dyDescent="0.3">
      <c r="A868" t="s">
        <v>445</v>
      </c>
      <c r="B868" t="s">
        <v>446</v>
      </c>
      <c r="C868" t="s">
        <v>945</v>
      </c>
      <c r="D868" t="s">
        <v>448</v>
      </c>
      <c r="E868">
        <v>7.3100000000000005</v>
      </c>
      <c r="F868">
        <v>115800</v>
      </c>
      <c r="G868">
        <f t="shared" si="49"/>
        <v>7.205419024179619E-11</v>
      </c>
      <c r="H868" s="50">
        <f t="shared" si="48"/>
        <v>353.4504001128746</v>
      </c>
      <c r="I868">
        <f t="shared" si="50"/>
        <v>2.2920824133694843E-7</v>
      </c>
      <c r="J868">
        <v>20.6</v>
      </c>
      <c r="K868">
        <v>25.5</v>
      </c>
      <c r="L868">
        <v>486</v>
      </c>
      <c r="M868">
        <v>45.13</v>
      </c>
      <c r="N868">
        <v>124.82</v>
      </c>
      <c r="O868" s="7">
        <v>19.029</v>
      </c>
      <c r="P868">
        <v>23664</v>
      </c>
      <c r="Q868">
        <v>3</v>
      </c>
      <c r="R868" s="9">
        <v>22.347999999999999</v>
      </c>
      <c r="S868" s="9">
        <v>22.376999999999999</v>
      </c>
      <c r="T868" s="9">
        <v>22.34</v>
      </c>
      <c r="U868" s="9">
        <v>22.484000000000002</v>
      </c>
      <c r="V868" s="9">
        <v>23.152999999999999</v>
      </c>
    </row>
    <row r="869" spans="1:22" x14ac:dyDescent="0.3">
      <c r="A869" t="s">
        <v>445</v>
      </c>
      <c r="B869" t="s">
        <v>446</v>
      </c>
      <c r="C869" t="s">
        <v>946</v>
      </c>
      <c r="D869" t="s">
        <v>448</v>
      </c>
      <c r="E869">
        <v>11.3</v>
      </c>
      <c r="F869">
        <v>116900</v>
      </c>
      <c r="G869">
        <f t="shared" si="49"/>
        <v>1.1033526860564584E-10</v>
      </c>
      <c r="H869" s="50">
        <f t="shared" si="48"/>
        <v>356.80787368907636</v>
      </c>
      <c r="I869">
        <f t="shared" si="50"/>
        <v>3.543164332568423E-7</v>
      </c>
      <c r="J869">
        <v>11.100000000000001</v>
      </c>
      <c r="K869">
        <v>35</v>
      </c>
      <c r="L869">
        <v>385</v>
      </c>
      <c r="M869">
        <v>30.43</v>
      </c>
      <c r="N869">
        <v>112.89</v>
      </c>
      <c r="O869" s="7">
        <v>10.992000000000001</v>
      </c>
      <c r="P869" s="8">
        <v>235800</v>
      </c>
      <c r="Q869">
        <v>4</v>
      </c>
      <c r="R869" s="9">
        <v>68.281000000000006</v>
      </c>
      <c r="S869" s="9">
        <v>68.710999999999999</v>
      </c>
      <c r="T869" s="9">
        <v>67.951999999999998</v>
      </c>
      <c r="U869" s="9">
        <v>70.040999999999997</v>
      </c>
      <c r="V869" s="9">
        <v>70.781000000000006</v>
      </c>
    </row>
    <row r="870" spans="1:22" x14ac:dyDescent="0.3">
      <c r="A870" t="s">
        <v>445</v>
      </c>
      <c r="B870" t="s">
        <v>446</v>
      </c>
      <c r="C870" t="s">
        <v>947</v>
      </c>
      <c r="D870" t="s">
        <v>448</v>
      </c>
      <c r="E870">
        <v>20.3</v>
      </c>
      <c r="F870">
        <v>204600</v>
      </c>
      <c r="G870">
        <f t="shared" si="49"/>
        <v>1.1325068377321603E-10</v>
      </c>
      <c r="H870" s="50">
        <f t="shared" si="48"/>
        <v>624.49008517352456</v>
      </c>
      <c r="I870">
        <f t="shared" si="50"/>
        <v>6.365153623994602E-7</v>
      </c>
      <c r="J870">
        <v>9.7100000000000009</v>
      </c>
      <c r="K870">
        <v>65.7</v>
      </c>
      <c r="L870">
        <v>426</v>
      </c>
      <c r="M870">
        <v>30.25</v>
      </c>
      <c r="N870">
        <v>115.43</v>
      </c>
      <c r="O870" s="7">
        <v>6.4869000000000003</v>
      </c>
      <c r="P870">
        <v>46709</v>
      </c>
      <c r="Q870">
        <v>1</v>
      </c>
      <c r="R870" s="9">
        <v>62.57</v>
      </c>
      <c r="S870" s="9">
        <v>62.57</v>
      </c>
      <c r="T870" s="9">
        <v>62.57</v>
      </c>
      <c r="U870" s="9">
        <v>62.57</v>
      </c>
      <c r="V870" s="9">
        <v>62.57</v>
      </c>
    </row>
    <row r="871" spans="1:22" x14ac:dyDescent="0.3">
      <c r="A871" t="s">
        <v>445</v>
      </c>
      <c r="B871" t="s">
        <v>446</v>
      </c>
      <c r="C871" t="s">
        <v>948</v>
      </c>
      <c r="D871" t="s">
        <v>448</v>
      </c>
      <c r="E871">
        <v>14.8</v>
      </c>
      <c r="F871">
        <v>145400</v>
      </c>
      <c r="G871">
        <f t="shared" si="49"/>
        <v>1.1618437689133426E-10</v>
      </c>
      <c r="H871" s="50">
        <f t="shared" si="48"/>
        <v>443.79696179975792</v>
      </c>
      <c r="I871">
        <f t="shared" si="50"/>
        <v>4.6406046125674931E-7</v>
      </c>
      <c r="J871">
        <v>8.7200000000000006</v>
      </c>
      <c r="K871">
        <v>49.2</v>
      </c>
      <c r="L871">
        <v>404</v>
      </c>
      <c r="M871">
        <v>26.8</v>
      </c>
      <c r="N871">
        <v>112.11</v>
      </c>
      <c r="O871" s="7">
        <v>8.1995000000000005</v>
      </c>
      <c r="P871" s="8">
        <v>214720</v>
      </c>
      <c r="Q871">
        <v>4</v>
      </c>
      <c r="R871" s="9">
        <v>58.094000000000001</v>
      </c>
      <c r="S871" s="9">
        <v>58.036000000000001</v>
      </c>
      <c r="T871" s="9">
        <v>55.244999999999997</v>
      </c>
      <c r="U871" s="9">
        <v>58.475999999999999</v>
      </c>
      <c r="V871" s="9">
        <v>59.710999999999999</v>
      </c>
    </row>
    <row r="872" spans="1:22" x14ac:dyDescent="0.3">
      <c r="A872" t="s">
        <v>445</v>
      </c>
      <c r="B872" t="s">
        <v>446</v>
      </c>
      <c r="C872" t="s">
        <v>949</v>
      </c>
      <c r="D872" t="s">
        <v>448</v>
      </c>
      <c r="E872">
        <v>23.1</v>
      </c>
      <c r="F872">
        <v>393000</v>
      </c>
      <c r="G872">
        <f t="shared" si="49"/>
        <v>6.7091863358778625E-11</v>
      </c>
      <c r="H872" s="50">
        <f t="shared" si="48"/>
        <v>1199.5337413157145</v>
      </c>
      <c r="I872">
        <f t="shared" si="50"/>
        <v>7.2431058479938571E-7</v>
      </c>
      <c r="J872">
        <v>14.200000000000001</v>
      </c>
      <c r="K872">
        <v>104</v>
      </c>
      <c r="L872">
        <v>603</v>
      </c>
      <c r="M872">
        <v>31.82</v>
      </c>
      <c r="N872">
        <v>121.66</v>
      </c>
      <c r="O872" s="7">
        <v>5.7849000000000004</v>
      </c>
      <c r="P872">
        <v>89686</v>
      </c>
      <c r="Q872">
        <v>1</v>
      </c>
      <c r="R872" s="9">
        <v>66.643000000000001</v>
      </c>
      <c r="S872" s="9">
        <v>66.643000000000001</v>
      </c>
      <c r="T872" s="9">
        <v>66.643000000000001</v>
      </c>
      <c r="U872" s="9">
        <v>66.643000000000001</v>
      </c>
      <c r="V872" s="9">
        <v>66.643000000000001</v>
      </c>
    </row>
    <row r="873" spans="1:22" x14ac:dyDescent="0.3">
      <c r="A873" t="s">
        <v>445</v>
      </c>
      <c r="B873" t="s">
        <v>446</v>
      </c>
      <c r="C873" t="s">
        <v>950</v>
      </c>
      <c r="D873" t="s">
        <v>448</v>
      </c>
      <c r="E873">
        <v>13.700000000000001</v>
      </c>
      <c r="F873">
        <v>140500</v>
      </c>
      <c r="G873">
        <f t="shared" si="49"/>
        <v>1.1129987259786477E-10</v>
      </c>
      <c r="H873" s="50">
        <f t="shared" si="48"/>
        <v>428.84094314213195</v>
      </c>
      <c r="I873">
        <f t="shared" si="50"/>
        <v>4.2956948102820702E-7</v>
      </c>
      <c r="J873">
        <v>10.200000000000001</v>
      </c>
      <c r="K873">
        <v>44</v>
      </c>
      <c r="L873">
        <v>431</v>
      </c>
      <c r="M873">
        <v>36.81</v>
      </c>
      <c r="N873">
        <v>116.77</v>
      </c>
      <c r="O873" s="7">
        <v>9.7929999999999993</v>
      </c>
      <c r="P873">
        <v>99457</v>
      </c>
      <c r="Q873">
        <v>2</v>
      </c>
      <c r="R873" s="9">
        <v>88.504000000000005</v>
      </c>
      <c r="S873" s="9">
        <v>88.602000000000004</v>
      </c>
      <c r="T873" s="9">
        <v>88.293000000000006</v>
      </c>
      <c r="U873" s="9">
        <v>88.846999999999994</v>
      </c>
      <c r="V873" s="9">
        <v>89.400999999999996</v>
      </c>
    </row>
    <row r="874" spans="1:22" x14ac:dyDescent="0.3">
      <c r="A874" t="s">
        <v>445</v>
      </c>
      <c r="B874" t="s">
        <v>446</v>
      </c>
      <c r="C874" t="s">
        <v>951</v>
      </c>
      <c r="D874" t="s">
        <v>448</v>
      </c>
      <c r="E874">
        <v>25.3</v>
      </c>
      <c r="F874">
        <v>219700</v>
      </c>
      <c r="G874">
        <f t="shared" si="49"/>
        <v>1.3144403686845699E-10</v>
      </c>
      <c r="H874" s="50">
        <f t="shared" si="48"/>
        <v>670.57904062865759</v>
      </c>
      <c r="I874">
        <f t="shared" si="50"/>
        <v>7.9329254525646998E-7</v>
      </c>
      <c r="J874">
        <v>8.42</v>
      </c>
      <c r="K874">
        <v>75.7</v>
      </c>
      <c r="L874">
        <v>353</v>
      </c>
      <c r="M874">
        <v>29.04</v>
      </c>
      <c r="N874">
        <v>106.65</v>
      </c>
      <c r="O874" s="7">
        <v>4.6665999999999999</v>
      </c>
      <c r="P874">
        <v>53862</v>
      </c>
      <c r="Q874">
        <v>1</v>
      </c>
      <c r="R874" s="9">
        <v>57.99</v>
      </c>
      <c r="S874" s="9">
        <v>57.99</v>
      </c>
      <c r="T874" s="9">
        <v>57.99</v>
      </c>
      <c r="U874" s="9">
        <v>57.99</v>
      </c>
      <c r="V874" s="9">
        <v>57.99</v>
      </c>
    </row>
    <row r="875" spans="1:22" x14ac:dyDescent="0.3">
      <c r="A875" t="s">
        <v>445</v>
      </c>
      <c r="B875" t="s">
        <v>446</v>
      </c>
      <c r="C875" t="s">
        <v>952</v>
      </c>
      <c r="D875" t="s">
        <v>448</v>
      </c>
      <c r="E875">
        <v>43.2</v>
      </c>
      <c r="F875">
        <v>5125000</v>
      </c>
      <c r="G875">
        <f t="shared" si="49"/>
        <v>9.6214449951219498E-12</v>
      </c>
      <c r="H875" s="50">
        <f t="shared" si="48"/>
        <v>15642.774616394494</v>
      </c>
      <c r="I875">
        <f t="shared" si="50"/>
        <v>1.3545548598845654E-6</v>
      </c>
      <c r="J875">
        <v>304</v>
      </c>
      <c r="K875">
        <v>294</v>
      </c>
      <c r="L875">
        <v>912</v>
      </c>
      <c r="M875">
        <v>36.22</v>
      </c>
      <c r="N875">
        <v>120.4</v>
      </c>
      <c r="O875" s="7">
        <v>3.1065999999999998</v>
      </c>
      <c r="P875" s="8">
        <v>1392900</v>
      </c>
      <c r="Q875">
        <v>14</v>
      </c>
      <c r="R875" s="9">
        <v>68.861000000000004</v>
      </c>
      <c r="S875" s="9">
        <v>65.263999999999996</v>
      </c>
      <c r="T875" s="9">
        <v>62.174999999999997</v>
      </c>
      <c r="U875" s="9">
        <v>66.468000000000004</v>
      </c>
      <c r="V875" s="9">
        <v>72.994</v>
      </c>
    </row>
    <row r="876" spans="1:22" x14ac:dyDescent="0.3">
      <c r="A876" t="s">
        <v>445</v>
      </c>
      <c r="B876" t="s">
        <v>446</v>
      </c>
      <c r="C876" t="s">
        <v>953</v>
      </c>
      <c r="D876" t="s">
        <v>448</v>
      </c>
      <c r="E876">
        <v>11.200000000000001</v>
      </c>
      <c r="F876">
        <v>110900</v>
      </c>
      <c r="G876">
        <f t="shared" si="49"/>
        <v>1.1527546979260595E-10</v>
      </c>
      <c r="H876" s="50">
        <f t="shared" si="48"/>
        <v>338.49438145524863</v>
      </c>
      <c r="I876">
        <f t="shared" si="50"/>
        <v>3.5118088959970213E-7</v>
      </c>
      <c r="J876">
        <v>9.35</v>
      </c>
      <c r="K876">
        <v>36.300000000000004</v>
      </c>
      <c r="L876">
        <v>458</v>
      </c>
      <c r="M876">
        <v>46.69</v>
      </c>
      <c r="N876">
        <v>126.11</v>
      </c>
      <c r="O876" s="7">
        <v>12.62</v>
      </c>
      <c r="P876">
        <v>52989</v>
      </c>
      <c r="Q876">
        <v>4</v>
      </c>
      <c r="R876" s="9">
        <v>19.692</v>
      </c>
      <c r="S876" s="9">
        <v>19.690999999999999</v>
      </c>
      <c r="T876" s="9">
        <v>19.498000000000001</v>
      </c>
      <c r="U876" s="9">
        <v>19.692</v>
      </c>
      <c r="V876" s="9">
        <v>19.692</v>
      </c>
    </row>
    <row r="877" spans="1:22" x14ac:dyDescent="0.3">
      <c r="A877" t="s">
        <v>445</v>
      </c>
      <c r="B877" t="s">
        <v>446</v>
      </c>
      <c r="C877" t="s">
        <v>954</v>
      </c>
      <c r="D877" t="s">
        <v>448</v>
      </c>
      <c r="E877">
        <v>31</v>
      </c>
      <c r="F877">
        <v>125900</v>
      </c>
      <c r="G877">
        <f t="shared" si="49"/>
        <v>2.8105181096108019E-10</v>
      </c>
      <c r="H877" s="50">
        <f t="shared" si="48"/>
        <v>384.27811203981793</v>
      </c>
      <c r="I877">
        <f t="shared" si="50"/>
        <v>9.7201853371346132E-7</v>
      </c>
      <c r="J877">
        <v>5.18</v>
      </c>
      <c r="K877">
        <v>55.300000000000004</v>
      </c>
      <c r="L877">
        <v>232</v>
      </c>
      <c r="M877">
        <v>28.13</v>
      </c>
      <c r="N877">
        <v>120.3</v>
      </c>
      <c r="O877" s="7">
        <v>4.1981000000000002</v>
      </c>
      <c r="P877" s="8">
        <v>353760</v>
      </c>
      <c r="Q877">
        <v>3</v>
      </c>
      <c r="R877" s="9">
        <v>31.376000000000001</v>
      </c>
      <c r="S877" s="9">
        <v>31.224</v>
      </c>
      <c r="T877" s="9">
        <v>28.687999999999999</v>
      </c>
      <c r="U877" s="9">
        <v>31.491</v>
      </c>
      <c r="V877" s="9">
        <v>31.722999999999999</v>
      </c>
    </row>
    <row r="878" spans="1:22" x14ac:dyDescent="0.3">
      <c r="A878" t="s">
        <v>445</v>
      </c>
      <c r="B878" t="s">
        <v>446</v>
      </c>
      <c r="C878" t="s">
        <v>955</v>
      </c>
      <c r="D878" t="s">
        <v>448</v>
      </c>
      <c r="E878">
        <v>14.4</v>
      </c>
      <c r="F878">
        <v>104700</v>
      </c>
      <c r="G878">
        <f t="shared" si="49"/>
        <v>1.5698791977077363E-10</v>
      </c>
      <c r="H878" s="50">
        <f t="shared" si="48"/>
        <v>319.57043948029337</v>
      </c>
      <c r="I878">
        <f t="shared" si="50"/>
        <v>4.5151828662818847E-7</v>
      </c>
      <c r="J878">
        <v>4.78</v>
      </c>
      <c r="K878">
        <v>47.900000000000006</v>
      </c>
      <c r="L878">
        <v>414</v>
      </c>
      <c r="M878">
        <v>35.74</v>
      </c>
      <c r="N878">
        <v>107.64</v>
      </c>
      <c r="O878" s="7">
        <v>8.6477000000000004</v>
      </c>
      <c r="P878">
        <v>33260</v>
      </c>
      <c r="Q878">
        <v>1</v>
      </c>
      <c r="R878" s="9">
        <v>42.374000000000002</v>
      </c>
      <c r="S878" s="9">
        <v>42.374000000000002</v>
      </c>
      <c r="T878" s="9">
        <v>42.374000000000002</v>
      </c>
      <c r="U878" s="9">
        <v>42.374000000000002</v>
      </c>
      <c r="V878" s="9">
        <v>42.374000000000002</v>
      </c>
    </row>
    <row r="879" spans="1:22" x14ac:dyDescent="0.3">
      <c r="A879" t="s">
        <v>445</v>
      </c>
      <c r="B879" t="s">
        <v>446</v>
      </c>
      <c r="C879" t="s">
        <v>956</v>
      </c>
      <c r="D879" t="s">
        <v>448</v>
      </c>
      <c r="E879">
        <v>30.1</v>
      </c>
      <c r="F879">
        <v>521300</v>
      </c>
      <c r="G879">
        <f t="shared" si="49"/>
        <v>6.5906643583349316E-11</v>
      </c>
      <c r="H879" s="50">
        <f t="shared" si="48"/>
        <v>1591.1372502490633</v>
      </c>
      <c r="I879">
        <f t="shared" si="50"/>
        <v>9.4379864079919942E-7</v>
      </c>
      <c r="J879">
        <v>24.6</v>
      </c>
      <c r="K879">
        <v>105</v>
      </c>
      <c r="L879">
        <v>426</v>
      </c>
      <c r="M879">
        <v>23.71</v>
      </c>
      <c r="N879">
        <v>113.03</v>
      </c>
      <c r="O879" s="7">
        <v>4.0498000000000003</v>
      </c>
      <c r="P879" s="8">
        <v>259670</v>
      </c>
      <c r="Q879">
        <v>4</v>
      </c>
      <c r="R879" s="9">
        <v>62.095999999999997</v>
      </c>
      <c r="S879" s="9">
        <v>61.685000000000002</v>
      </c>
      <c r="T879" s="9">
        <v>53.512</v>
      </c>
      <c r="U879" s="9">
        <v>62.36</v>
      </c>
      <c r="V879" s="9">
        <v>70.302000000000007</v>
      </c>
    </row>
    <row r="880" spans="1:22" x14ac:dyDescent="0.3">
      <c r="A880" t="s">
        <v>445</v>
      </c>
      <c r="B880" t="s">
        <v>446</v>
      </c>
      <c r="C880" t="s">
        <v>957</v>
      </c>
      <c r="D880" t="s">
        <v>448</v>
      </c>
      <c r="E880">
        <v>16.7</v>
      </c>
      <c r="F880">
        <v>194300</v>
      </c>
      <c r="G880">
        <f t="shared" si="49"/>
        <v>9.8105667009778681E-11</v>
      </c>
      <c r="H880" s="50">
        <f t="shared" si="48"/>
        <v>593.05192350545371</v>
      </c>
      <c r="I880">
        <f t="shared" si="50"/>
        <v>5.2363579074241302E-7</v>
      </c>
      <c r="J880">
        <v>7.16</v>
      </c>
      <c r="K880">
        <v>72.600000000000009</v>
      </c>
      <c r="L880">
        <v>516</v>
      </c>
      <c r="M880">
        <v>26.57</v>
      </c>
      <c r="N880">
        <v>106.46</v>
      </c>
      <c r="O880" s="7">
        <v>7.1017999999999999</v>
      </c>
      <c r="P880">
        <v>50108</v>
      </c>
      <c r="Q880">
        <v>1</v>
      </c>
      <c r="R880" s="9">
        <v>38.180999999999997</v>
      </c>
      <c r="S880" s="9">
        <v>38.180999999999997</v>
      </c>
      <c r="T880" s="9">
        <v>38.180999999999997</v>
      </c>
      <c r="U880" s="9">
        <v>38.180999999999997</v>
      </c>
      <c r="V880" s="9">
        <v>38.180999999999997</v>
      </c>
    </row>
    <row r="881" spans="1:22" x14ac:dyDescent="0.3">
      <c r="A881" t="s">
        <v>445</v>
      </c>
      <c r="B881" t="s">
        <v>446</v>
      </c>
      <c r="C881" t="s">
        <v>958</v>
      </c>
      <c r="D881" t="s">
        <v>448</v>
      </c>
      <c r="E881">
        <v>21.6</v>
      </c>
      <c r="F881">
        <v>673100</v>
      </c>
      <c r="G881">
        <f t="shared" si="49"/>
        <v>3.6628959738523246E-11</v>
      </c>
      <c r="H881" s="50">
        <f t="shared" si="48"/>
        <v>2054.4686037649039</v>
      </c>
      <c r="I881">
        <f t="shared" si="50"/>
        <v>6.7727742994228257E-7</v>
      </c>
      <c r="J881">
        <v>86.100000000000009</v>
      </c>
      <c r="K881">
        <v>72.5</v>
      </c>
      <c r="L881">
        <v>396</v>
      </c>
      <c r="M881">
        <v>39.950000000000003</v>
      </c>
      <c r="N881">
        <v>119.6</v>
      </c>
      <c r="O881" s="7">
        <v>5.4611000000000001</v>
      </c>
      <c r="P881" s="8">
        <v>256050</v>
      </c>
      <c r="Q881">
        <v>7</v>
      </c>
      <c r="R881" s="9">
        <v>70.671999999999997</v>
      </c>
      <c r="S881" s="9">
        <v>70.108999999999995</v>
      </c>
      <c r="T881" s="9">
        <v>60.283999999999999</v>
      </c>
      <c r="U881" s="9">
        <v>69.650000000000006</v>
      </c>
      <c r="V881" s="9">
        <v>72.257000000000005</v>
      </c>
    </row>
    <row r="882" spans="1:22" x14ac:dyDescent="0.3">
      <c r="A882" t="s">
        <v>445</v>
      </c>
      <c r="B882" t="s">
        <v>446</v>
      </c>
      <c r="C882" t="s">
        <v>959</v>
      </c>
      <c r="D882" t="s">
        <v>448</v>
      </c>
      <c r="E882">
        <v>9.33</v>
      </c>
      <c r="F882">
        <v>160200</v>
      </c>
      <c r="G882">
        <f t="shared" si="49"/>
        <v>6.6476715917602992E-11</v>
      </c>
      <c r="H882" s="50">
        <f t="shared" si="48"/>
        <v>488.97024264319958</v>
      </c>
      <c r="I882">
        <f t="shared" si="50"/>
        <v>2.9254622321118042E-7</v>
      </c>
      <c r="J882">
        <v>26.3</v>
      </c>
      <c r="K882">
        <v>31.200000000000003</v>
      </c>
      <c r="L882">
        <v>374</v>
      </c>
      <c r="M882">
        <v>35.090000000000003</v>
      </c>
      <c r="N882">
        <v>112.93</v>
      </c>
      <c r="O882" s="7">
        <v>11.987</v>
      </c>
      <c r="P882" s="8">
        <v>300420</v>
      </c>
      <c r="Q882">
        <v>4</v>
      </c>
      <c r="R882" s="9">
        <v>94.132000000000005</v>
      </c>
      <c r="S882" s="9">
        <v>94.236999999999995</v>
      </c>
      <c r="T882" s="9">
        <v>88.506</v>
      </c>
      <c r="U882" s="9">
        <v>92.527000000000001</v>
      </c>
      <c r="V882" s="9">
        <v>94.966999999999999</v>
      </c>
    </row>
    <row r="883" spans="1:22" x14ac:dyDescent="0.3">
      <c r="A883" t="s">
        <v>445</v>
      </c>
      <c r="B883" t="s">
        <v>446</v>
      </c>
      <c r="C883" t="s">
        <v>960</v>
      </c>
      <c r="D883" t="s">
        <v>448</v>
      </c>
      <c r="E883">
        <v>68</v>
      </c>
      <c r="F883">
        <v>1138000</v>
      </c>
      <c r="G883">
        <f t="shared" si="49"/>
        <v>6.8205135325131811E-11</v>
      </c>
      <c r="H883" s="50">
        <f t="shared" si="48"/>
        <v>3473.459027015987</v>
      </c>
      <c r="I883">
        <f t="shared" si="50"/>
        <v>2.1321696868553343E-6</v>
      </c>
      <c r="J883">
        <v>17.3</v>
      </c>
      <c r="K883">
        <v>274</v>
      </c>
      <c r="L883">
        <v>482</v>
      </c>
      <c r="M883">
        <v>21.98</v>
      </c>
      <c r="N883">
        <v>108.62</v>
      </c>
      <c r="O883" s="7">
        <v>1.7624</v>
      </c>
      <c r="P883">
        <v>72722</v>
      </c>
      <c r="Q883">
        <v>3</v>
      </c>
      <c r="R883" s="9">
        <v>36.575000000000003</v>
      </c>
      <c r="S883" s="9">
        <v>36.554000000000002</v>
      </c>
      <c r="T883" s="9">
        <v>35.978000000000002</v>
      </c>
      <c r="U883" s="9">
        <v>36.576000000000001</v>
      </c>
      <c r="V883" s="9">
        <v>36.76</v>
      </c>
    </row>
    <row r="884" spans="1:22" x14ac:dyDescent="0.3">
      <c r="A884" t="s">
        <v>445</v>
      </c>
      <c r="B884" t="s">
        <v>446</v>
      </c>
      <c r="C884" t="s">
        <v>961</v>
      </c>
      <c r="D884" t="s">
        <v>448</v>
      </c>
      <c r="E884">
        <v>9.02</v>
      </c>
      <c r="F884">
        <v>168900</v>
      </c>
      <c r="G884">
        <f t="shared" si="49"/>
        <v>6.0957523149792767E-11</v>
      </c>
      <c r="H884" s="50">
        <f t="shared" ref="H884:H947" si="51">F884*CVD_CHN</f>
        <v>515.52480638224972</v>
      </c>
      <c r="I884">
        <f t="shared" si="50"/>
        <v>2.828260378740458E-7</v>
      </c>
      <c r="J884">
        <v>7.73</v>
      </c>
      <c r="K884">
        <v>60.800000000000004</v>
      </c>
      <c r="L884">
        <v>1020</v>
      </c>
      <c r="M884">
        <v>19.25</v>
      </c>
      <c r="N884">
        <v>110.46</v>
      </c>
      <c r="O884" s="7">
        <v>16.753</v>
      </c>
      <c r="P884">
        <v>33032</v>
      </c>
      <c r="Q884">
        <v>1</v>
      </c>
      <c r="R884" s="9">
        <v>24.154</v>
      </c>
      <c r="S884" s="9">
        <v>24.154</v>
      </c>
      <c r="T884" s="9">
        <v>24.154</v>
      </c>
      <c r="U884" s="9">
        <v>24.154</v>
      </c>
      <c r="V884" s="9">
        <v>24.154</v>
      </c>
    </row>
    <row r="885" spans="1:22" x14ac:dyDescent="0.3">
      <c r="A885" t="s">
        <v>445</v>
      </c>
      <c r="B885" t="s">
        <v>446</v>
      </c>
      <c r="C885" t="s">
        <v>962</v>
      </c>
      <c r="D885" t="s">
        <v>448</v>
      </c>
      <c r="E885">
        <v>39.5</v>
      </c>
      <c r="F885">
        <v>239300</v>
      </c>
      <c r="G885">
        <f t="shared" si="49"/>
        <v>1.8841037818637692E-10</v>
      </c>
      <c r="H885" s="50">
        <f t="shared" si="51"/>
        <v>730.40311525916138</v>
      </c>
      <c r="I885">
        <f t="shared" si="50"/>
        <v>1.2385397445703778E-6</v>
      </c>
      <c r="J885">
        <v>7.33</v>
      </c>
      <c r="K885">
        <v>88.4</v>
      </c>
      <c r="L885">
        <v>237</v>
      </c>
      <c r="M885">
        <v>30.42</v>
      </c>
      <c r="N885">
        <v>103.46</v>
      </c>
      <c r="O885" s="7">
        <v>2.681</v>
      </c>
      <c r="P885">
        <v>49454</v>
      </c>
      <c r="Q885">
        <v>1</v>
      </c>
      <c r="R885" s="9">
        <v>60.944000000000003</v>
      </c>
      <c r="S885" s="9">
        <v>60.944000000000003</v>
      </c>
      <c r="T885" s="9">
        <v>60.944000000000003</v>
      </c>
      <c r="U885" s="9">
        <v>60.944000000000003</v>
      </c>
      <c r="V885" s="9">
        <v>60.944000000000003</v>
      </c>
    </row>
    <row r="886" spans="1:22" x14ac:dyDescent="0.3">
      <c r="A886" t="s">
        <v>445</v>
      </c>
      <c r="B886" t="s">
        <v>446</v>
      </c>
      <c r="C886" t="s">
        <v>963</v>
      </c>
      <c r="D886" t="s">
        <v>448</v>
      </c>
      <c r="E886">
        <v>65.100000000000009</v>
      </c>
      <c r="F886">
        <v>1435000</v>
      </c>
      <c r="G886">
        <f t="shared" si="49"/>
        <v>5.1782082439024399E-11</v>
      </c>
      <c r="H886" s="50">
        <f t="shared" si="51"/>
        <v>4379.9768925904582</v>
      </c>
      <c r="I886">
        <f t="shared" si="50"/>
        <v>2.0412389207982686E-6</v>
      </c>
      <c r="J886">
        <v>82.800000000000011</v>
      </c>
      <c r="K886">
        <v>158</v>
      </c>
      <c r="L886">
        <v>298</v>
      </c>
      <c r="M886">
        <v>47.32</v>
      </c>
      <c r="N886">
        <v>130.29</v>
      </c>
      <c r="O886" s="7">
        <v>1.8879999999999999</v>
      </c>
      <c r="P886">
        <v>51894</v>
      </c>
      <c r="Q886">
        <v>4</v>
      </c>
      <c r="R886" s="9">
        <v>14.989000000000001</v>
      </c>
      <c r="S886" s="9">
        <v>14.978</v>
      </c>
      <c r="T886" s="9">
        <v>14.545999999999999</v>
      </c>
      <c r="U886" s="9">
        <v>15.166</v>
      </c>
      <c r="V886" s="9">
        <v>15.782999999999999</v>
      </c>
    </row>
    <row r="887" spans="1:22" x14ac:dyDescent="0.3">
      <c r="A887" t="s">
        <v>445</v>
      </c>
      <c r="B887" t="s">
        <v>446</v>
      </c>
      <c r="C887" t="s">
        <v>964</v>
      </c>
      <c r="D887" t="s">
        <v>448</v>
      </c>
      <c r="E887">
        <v>24.400000000000002</v>
      </c>
      <c r="F887">
        <v>111300</v>
      </c>
      <c r="G887">
        <f t="shared" si="49"/>
        <v>2.5023329020664874E-10</v>
      </c>
      <c r="H887" s="50">
        <f t="shared" si="51"/>
        <v>339.71528093750385</v>
      </c>
      <c r="I887">
        <f t="shared" si="50"/>
        <v>7.650726523422085E-7</v>
      </c>
      <c r="J887">
        <v>2.37</v>
      </c>
      <c r="K887">
        <v>72.3</v>
      </c>
      <c r="L887">
        <v>362</v>
      </c>
      <c r="M887">
        <v>34.44</v>
      </c>
      <c r="N887">
        <v>107.62</v>
      </c>
      <c r="O887" s="7">
        <v>5.0109000000000004</v>
      </c>
      <c r="P887">
        <v>55992</v>
      </c>
      <c r="Q887">
        <v>1</v>
      </c>
      <c r="R887" s="9">
        <v>55.112000000000002</v>
      </c>
      <c r="S887" s="9">
        <v>55.112000000000002</v>
      </c>
      <c r="T887" s="9">
        <v>55.112000000000002</v>
      </c>
      <c r="U887" s="9">
        <v>55.112000000000002</v>
      </c>
      <c r="V887" s="9">
        <v>55.112000000000002</v>
      </c>
    </row>
    <row r="888" spans="1:22" x14ac:dyDescent="0.3">
      <c r="A888" t="s">
        <v>445</v>
      </c>
      <c r="B888" t="s">
        <v>446</v>
      </c>
      <c r="C888" t="s">
        <v>965</v>
      </c>
      <c r="D888" t="s">
        <v>448</v>
      </c>
      <c r="E888">
        <v>15.600000000000001</v>
      </c>
      <c r="F888">
        <v>569900</v>
      </c>
      <c r="G888">
        <f t="shared" si="49"/>
        <v>3.1244700473767333E-11</v>
      </c>
      <c r="H888" s="50">
        <f t="shared" si="51"/>
        <v>1739.4765373430678</v>
      </c>
      <c r="I888">
        <f t="shared" si="50"/>
        <v>4.8914481051387099E-7</v>
      </c>
      <c r="J888">
        <v>105</v>
      </c>
      <c r="K888">
        <v>55.7</v>
      </c>
      <c r="L888">
        <v>468</v>
      </c>
      <c r="M888">
        <v>45.79</v>
      </c>
      <c r="N888">
        <v>130.94</v>
      </c>
      <c r="O888" s="7">
        <v>8.3966999999999992</v>
      </c>
      <c r="P888" s="8">
        <v>157970</v>
      </c>
      <c r="Q888">
        <v>7</v>
      </c>
      <c r="R888" s="9">
        <v>16.7</v>
      </c>
      <c r="S888" s="9">
        <v>16.521000000000001</v>
      </c>
      <c r="T888" s="9">
        <v>15.537000000000001</v>
      </c>
      <c r="U888" s="9">
        <v>16.817</v>
      </c>
      <c r="V888" s="9">
        <v>18.088000000000001</v>
      </c>
    </row>
    <row r="889" spans="1:22" x14ac:dyDescent="0.3">
      <c r="A889" t="s">
        <v>445</v>
      </c>
      <c r="B889" t="s">
        <v>446</v>
      </c>
      <c r="C889" t="s">
        <v>966</v>
      </c>
      <c r="D889" t="s">
        <v>448</v>
      </c>
      <c r="E889">
        <v>21.1</v>
      </c>
      <c r="F889">
        <v>178100</v>
      </c>
      <c r="G889">
        <f t="shared" si="49"/>
        <v>1.3522872711959571E-10</v>
      </c>
      <c r="H889" s="50">
        <f t="shared" si="51"/>
        <v>543.60549447411893</v>
      </c>
      <c r="I889">
        <f t="shared" si="50"/>
        <v>6.6159971165658167E-7</v>
      </c>
      <c r="J889">
        <v>7.68</v>
      </c>
      <c r="K889">
        <v>64.3</v>
      </c>
      <c r="L889">
        <v>406</v>
      </c>
      <c r="M889">
        <v>37.31</v>
      </c>
      <c r="N889">
        <v>120.83</v>
      </c>
      <c r="O889" s="7">
        <v>6.3178999999999998</v>
      </c>
      <c r="P889">
        <v>64241</v>
      </c>
      <c r="Q889">
        <v>2</v>
      </c>
      <c r="R889" s="9">
        <v>45.043999999999997</v>
      </c>
      <c r="S889" s="9">
        <v>45.051000000000002</v>
      </c>
      <c r="T889" s="9">
        <v>45.043999999999997</v>
      </c>
      <c r="U889" s="9">
        <v>45.134</v>
      </c>
      <c r="V889" s="9">
        <v>45.225000000000001</v>
      </c>
    </row>
    <row r="890" spans="1:22" x14ac:dyDescent="0.3">
      <c r="A890" t="s">
        <v>445</v>
      </c>
      <c r="B890" t="s">
        <v>446</v>
      </c>
      <c r="C890" t="s">
        <v>967</v>
      </c>
      <c r="D890" t="s">
        <v>448</v>
      </c>
      <c r="E890">
        <v>18.900000000000002</v>
      </c>
      <c r="F890">
        <v>209000</v>
      </c>
      <c r="G890">
        <f t="shared" si="49"/>
        <v>1.032204961722488E-10</v>
      </c>
      <c r="H890" s="50">
        <f t="shared" si="51"/>
        <v>637.91997947833158</v>
      </c>
      <c r="I890">
        <f t="shared" si="50"/>
        <v>5.926177511994975E-7</v>
      </c>
      <c r="J890">
        <v>10.200000000000001</v>
      </c>
      <c r="K890">
        <v>65.5</v>
      </c>
      <c r="L890">
        <v>416</v>
      </c>
      <c r="M890">
        <v>26.6</v>
      </c>
      <c r="N890">
        <v>111.86</v>
      </c>
      <c r="O890" s="7">
        <v>6.3540999999999999</v>
      </c>
      <c r="P890">
        <v>86272</v>
      </c>
      <c r="Q890">
        <v>2</v>
      </c>
      <c r="R890" s="9">
        <v>57.386000000000003</v>
      </c>
      <c r="S890" s="9">
        <v>57.433</v>
      </c>
      <c r="T890" s="9">
        <v>56.84</v>
      </c>
      <c r="U890" s="9">
        <v>57.481000000000002</v>
      </c>
      <c r="V890" s="9">
        <v>58.122</v>
      </c>
    </row>
    <row r="891" spans="1:22" x14ac:dyDescent="0.3">
      <c r="A891" t="s">
        <v>445</v>
      </c>
      <c r="B891" t="s">
        <v>446</v>
      </c>
      <c r="C891" t="s">
        <v>968</v>
      </c>
      <c r="D891" t="s">
        <v>448</v>
      </c>
      <c r="E891">
        <v>3.79</v>
      </c>
      <c r="F891">
        <v>640000</v>
      </c>
      <c r="G891">
        <f t="shared" si="49"/>
        <v>6.759423546875E-12</v>
      </c>
      <c r="H891" s="50">
        <f t="shared" si="51"/>
        <v>1953.439171608288</v>
      </c>
      <c r="I891">
        <f t="shared" si="50"/>
        <v>1.1883710460561351E-7</v>
      </c>
      <c r="J891">
        <v>927</v>
      </c>
      <c r="K891">
        <v>21</v>
      </c>
      <c r="L891">
        <v>582</v>
      </c>
      <c r="M891">
        <v>24.8</v>
      </c>
      <c r="N891">
        <v>118.58</v>
      </c>
      <c r="O891" s="7">
        <v>27.699000000000002</v>
      </c>
      <c r="P891" s="8">
        <v>3314900</v>
      </c>
      <c r="Q891">
        <v>28</v>
      </c>
      <c r="R891" s="9">
        <v>44.500999999999998</v>
      </c>
      <c r="S891" s="9">
        <v>40.997999999999998</v>
      </c>
      <c r="T891" s="9">
        <v>34.965000000000003</v>
      </c>
      <c r="U891" s="9">
        <v>43.19</v>
      </c>
      <c r="V891" s="9">
        <v>46.305999999999997</v>
      </c>
    </row>
    <row r="892" spans="1:22" x14ac:dyDescent="0.3">
      <c r="A892" t="s">
        <v>445</v>
      </c>
      <c r="B892" t="s">
        <v>446</v>
      </c>
      <c r="C892" t="s">
        <v>969</v>
      </c>
      <c r="D892" t="s">
        <v>448</v>
      </c>
      <c r="E892">
        <v>17.400000000000002</v>
      </c>
      <c r="F892">
        <v>247700</v>
      </c>
      <c r="G892">
        <f t="shared" si="49"/>
        <v>8.0181405732741226E-11</v>
      </c>
      <c r="H892" s="50">
        <f t="shared" si="51"/>
        <v>756.04200438652026</v>
      </c>
      <c r="I892">
        <f t="shared" si="50"/>
        <v>5.4558459634239437E-7</v>
      </c>
      <c r="J892">
        <v>20.8</v>
      </c>
      <c r="K892">
        <v>54.300000000000004</v>
      </c>
      <c r="L892">
        <v>407</v>
      </c>
      <c r="M892">
        <v>35.6</v>
      </c>
      <c r="N892">
        <v>116.99</v>
      </c>
      <c r="O892" s="7">
        <v>7.4903000000000004</v>
      </c>
      <c r="P892" s="8">
        <v>283780</v>
      </c>
      <c r="Q892">
        <v>4</v>
      </c>
      <c r="R892" s="9">
        <v>83.206999999999994</v>
      </c>
      <c r="S892" s="9">
        <v>83.025000000000006</v>
      </c>
      <c r="T892" s="9">
        <v>80.888999999999996</v>
      </c>
      <c r="U892" s="9">
        <v>83.27</v>
      </c>
      <c r="V892" s="9">
        <v>83.763000000000005</v>
      </c>
    </row>
    <row r="893" spans="1:22" x14ac:dyDescent="0.3">
      <c r="A893" t="s">
        <v>445</v>
      </c>
      <c r="B893" t="s">
        <v>446</v>
      </c>
      <c r="C893" t="s">
        <v>970</v>
      </c>
      <c r="D893" t="s">
        <v>448</v>
      </c>
      <c r="E893">
        <v>17.2</v>
      </c>
      <c r="F893">
        <v>590700</v>
      </c>
      <c r="G893">
        <f t="shared" si="49"/>
        <v>3.3236241069917042E-11</v>
      </c>
      <c r="H893" s="50">
        <f t="shared" si="51"/>
        <v>1802.9633104203372</v>
      </c>
      <c r="I893">
        <f t="shared" si="50"/>
        <v>5.3931350902811392E-7</v>
      </c>
      <c r="J893">
        <v>38.400000000000006</v>
      </c>
      <c r="K893">
        <v>95.300000000000011</v>
      </c>
      <c r="L893">
        <v>592</v>
      </c>
      <c r="M893">
        <v>25.53</v>
      </c>
      <c r="N893">
        <v>103.8</v>
      </c>
      <c r="O893" s="7">
        <v>6.2131999999999996</v>
      </c>
      <c r="P893" s="8">
        <v>180520</v>
      </c>
      <c r="Q893">
        <v>4</v>
      </c>
      <c r="R893" s="9">
        <v>23.943000000000001</v>
      </c>
      <c r="S893" s="9">
        <v>23.747</v>
      </c>
      <c r="T893" s="9">
        <v>22.148</v>
      </c>
      <c r="U893" s="9">
        <v>23.533999999999999</v>
      </c>
      <c r="V893" s="9">
        <v>25.247</v>
      </c>
    </row>
    <row r="894" spans="1:22" x14ac:dyDescent="0.3">
      <c r="A894" t="s">
        <v>445</v>
      </c>
      <c r="B894" t="s">
        <v>446</v>
      </c>
      <c r="C894" t="s">
        <v>971</v>
      </c>
      <c r="D894" t="s">
        <v>448</v>
      </c>
      <c r="E894">
        <v>17.100000000000001</v>
      </c>
      <c r="F894">
        <v>261200</v>
      </c>
      <c r="G894">
        <f t="shared" si="49"/>
        <v>7.4726279862174593E-11</v>
      </c>
      <c r="H894" s="50">
        <f t="shared" si="51"/>
        <v>797.24736191263253</v>
      </c>
      <c r="I894">
        <f t="shared" si="50"/>
        <v>5.3617796537097391E-7</v>
      </c>
      <c r="J894">
        <v>27.200000000000003</v>
      </c>
      <c r="K894">
        <v>50.1</v>
      </c>
      <c r="L894">
        <v>384</v>
      </c>
      <c r="M894">
        <v>28.97</v>
      </c>
      <c r="N894">
        <v>118.87</v>
      </c>
      <c r="O894" s="7">
        <v>7.6696</v>
      </c>
      <c r="P894" s="8">
        <v>334970</v>
      </c>
      <c r="Q894">
        <v>4</v>
      </c>
      <c r="R894" s="9">
        <v>55.460999999999999</v>
      </c>
      <c r="S894" s="9">
        <v>55.37</v>
      </c>
      <c r="T894" s="9">
        <v>50.703000000000003</v>
      </c>
      <c r="U894" s="9">
        <v>53.353000000000002</v>
      </c>
      <c r="V894" s="9">
        <v>56.353000000000002</v>
      </c>
    </row>
    <row r="895" spans="1:22" x14ac:dyDescent="0.3">
      <c r="A895" t="s">
        <v>445</v>
      </c>
      <c r="B895" t="s">
        <v>446</v>
      </c>
      <c r="C895" t="s">
        <v>972</v>
      </c>
      <c r="D895" t="s">
        <v>448</v>
      </c>
      <c r="E895">
        <v>21.1</v>
      </c>
      <c r="F895">
        <v>114300</v>
      </c>
      <c r="G895">
        <f t="shared" si="49"/>
        <v>2.10710728783902E-10</v>
      </c>
      <c r="H895" s="50">
        <f t="shared" si="51"/>
        <v>348.87202705441769</v>
      </c>
      <c r="I895">
        <f t="shared" si="50"/>
        <v>6.6159971165658167E-7</v>
      </c>
      <c r="J895">
        <v>2.68</v>
      </c>
      <c r="K895">
        <v>69.8</v>
      </c>
      <c r="L895">
        <v>396</v>
      </c>
      <c r="M895">
        <v>27.81</v>
      </c>
      <c r="N895">
        <v>106.41</v>
      </c>
      <c r="O895" s="7">
        <v>5.6752000000000002</v>
      </c>
      <c r="P895">
        <v>88093</v>
      </c>
      <c r="Q895">
        <v>3</v>
      </c>
      <c r="R895" s="9">
        <v>43.776000000000003</v>
      </c>
      <c r="S895" s="9">
        <v>43.734999999999999</v>
      </c>
      <c r="T895" s="9">
        <v>43.009</v>
      </c>
      <c r="U895" s="9">
        <v>43.777999999999999</v>
      </c>
      <c r="V895" s="9">
        <v>48.015000000000001</v>
      </c>
    </row>
    <row r="896" spans="1:22" x14ac:dyDescent="0.3">
      <c r="A896" t="s">
        <v>445</v>
      </c>
      <c r="B896" t="s">
        <v>446</v>
      </c>
      <c r="C896" t="s">
        <v>973</v>
      </c>
      <c r="D896" t="s">
        <v>448</v>
      </c>
      <c r="E896">
        <v>15.600000000000001</v>
      </c>
      <c r="F896">
        <v>285100</v>
      </c>
      <c r="G896">
        <f t="shared" si="49"/>
        <v>6.2456523325149085E-11</v>
      </c>
      <c r="H896" s="50">
        <f t="shared" si="51"/>
        <v>870.1961059773796</v>
      </c>
      <c r="I896">
        <f t="shared" si="50"/>
        <v>4.8914481051387099E-7</v>
      </c>
      <c r="J896">
        <v>30</v>
      </c>
      <c r="K896">
        <v>52.1</v>
      </c>
      <c r="L896">
        <v>411</v>
      </c>
      <c r="M896">
        <v>38.71</v>
      </c>
      <c r="N896">
        <v>116.11</v>
      </c>
      <c r="O896" s="7">
        <v>7.8945999999999996</v>
      </c>
      <c r="P896" s="8">
        <v>286670</v>
      </c>
      <c r="Q896">
        <v>4</v>
      </c>
      <c r="R896" s="9">
        <v>87.882000000000005</v>
      </c>
      <c r="S896" s="9">
        <v>88.188999999999993</v>
      </c>
      <c r="T896" s="9">
        <v>86.885000000000005</v>
      </c>
      <c r="U896" s="9">
        <v>88.272000000000006</v>
      </c>
      <c r="V896" s="9">
        <v>91.358999999999995</v>
      </c>
    </row>
    <row r="897" spans="1:22" x14ac:dyDescent="0.3">
      <c r="A897" t="s">
        <v>445</v>
      </c>
      <c r="B897" t="s">
        <v>446</v>
      </c>
      <c r="C897" t="s">
        <v>974</v>
      </c>
      <c r="D897" t="s">
        <v>448</v>
      </c>
      <c r="E897">
        <v>17.8</v>
      </c>
      <c r="F897">
        <v>150400</v>
      </c>
      <c r="G897">
        <f t="shared" si="49"/>
        <v>1.3508980984042554E-10</v>
      </c>
      <c r="H897" s="50">
        <f t="shared" si="51"/>
        <v>459.05820532794769</v>
      </c>
      <c r="I897">
        <f t="shared" si="50"/>
        <v>5.5812677097095526E-7</v>
      </c>
      <c r="J897">
        <v>8.31</v>
      </c>
      <c r="K897">
        <v>52.2</v>
      </c>
      <c r="L897">
        <v>298</v>
      </c>
      <c r="M897">
        <v>30</v>
      </c>
      <c r="N897">
        <v>104.15</v>
      </c>
      <c r="O897" s="7">
        <v>5.7064000000000004</v>
      </c>
      <c r="P897" s="8">
        <v>108040</v>
      </c>
      <c r="Q897">
        <v>2</v>
      </c>
      <c r="R897" s="9">
        <v>68.384</v>
      </c>
      <c r="S897" s="9">
        <v>68.625</v>
      </c>
      <c r="T897" s="9">
        <v>68.039000000000001</v>
      </c>
      <c r="U897" s="9">
        <v>68.930999999999997</v>
      </c>
      <c r="V897" s="9">
        <v>69.823999999999998</v>
      </c>
    </row>
    <row r="898" spans="1:22" x14ac:dyDescent="0.3">
      <c r="A898" t="s">
        <v>445</v>
      </c>
      <c r="B898" t="s">
        <v>446</v>
      </c>
      <c r="C898" t="s">
        <v>975</v>
      </c>
      <c r="D898" t="s">
        <v>448</v>
      </c>
      <c r="E898">
        <v>44.900000000000006</v>
      </c>
      <c r="F898">
        <v>1136000</v>
      </c>
      <c r="G898">
        <f t="shared" ref="G898:G961" si="52">(1.141433*(E898/1000000))/F898</f>
        <v>4.5114737411971838E-11</v>
      </c>
      <c r="H898" s="50">
        <f t="shared" si="51"/>
        <v>3467.3545296047114</v>
      </c>
      <c r="I898">
        <f t="shared" ref="I898:I961" si="53">(G898/10)*1000*H898*0.09</f>
        <v>1.407859102055949E-6</v>
      </c>
      <c r="J898">
        <v>45.900000000000006</v>
      </c>
      <c r="K898">
        <v>168</v>
      </c>
      <c r="L898">
        <v>466</v>
      </c>
      <c r="M898">
        <v>35.409999999999997</v>
      </c>
      <c r="N898">
        <v>119.5</v>
      </c>
      <c r="O898" s="7">
        <v>2.7770000000000001</v>
      </c>
      <c r="P898" s="8">
        <v>146670</v>
      </c>
      <c r="Q898">
        <v>4</v>
      </c>
      <c r="R898" s="9">
        <v>63.481999999999999</v>
      </c>
      <c r="S898" s="9">
        <v>47.250999999999998</v>
      </c>
      <c r="T898" s="9">
        <v>63.36</v>
      </c>
      <c r="U898" s="9">
        <v>63.536000000000001</v>
      </c>
      <c r="V898" s="9">
        <v>66.816999999999993</v>
      </c>
    </row>
    <row r="899" spans="1:22" x14ac:dyDescent="0.3">
      <c r="A899" t="s">
        <v>445</v>
      </c>
      <c r="B899" t="s">
        <v>446</v>
      </c>
      <c r="C899" t="s">
        <v>976</v>
      </c>
      <c r="D899" t="s">
        <v>448</v>
      </c>
      <c r="E899">
        <v>25.8</v>
      </c>
      <c r="F899">
        <v>132400</v>
      </c>
      <c r="G899">
        <f t="shared" si="52"/>
        <v>2.2242425528700905E-10</v>
      </c>
      <c r="H899" s="50">
        <f t="shared" si="51"/>
        <v>404.11772862646455</v>
      </c>
      <c r="I899">
        <f t="shared" si="53"/>
        <v>8.0897026354217099E-7</v>
      </c>
      <c r="J899">
        <v>2.58</v>
      </c>
      <c r="K899">
        <v>82.5</v>
      </c>
      <c r="L899">
        <v>354</v>
      </c>
      <c r="M899">
        <v>29.41</v>
      </c>
      <c r="N899">
        <v>105.59</v>
      </c>
      <c r="O899" s="7">
        <v>4.2954999999999997</v>
      </c>
      <c r="P899" s="8">
        <v>176220</v>
      </c>
      <c r="Q899">
        <v>3</v>
      </c>
      <c r="R899" s="9">
        <v>78.837000000000003</v>
      </c>
      <c r="S899" s="9">
        <v>78.983000000000004</v>
      </c>
      <c r="T899" s="9">
        <v>78.825000000000003</v>
      </c>
      <c r="U899" s="9">
        <v>79.641999999999996</v>
      </c>
      <c r="V899" s="9">
        <v>80.287000000000006</v>
      </c>
    </row>
    <row r="900" spans="1:22" x14ac:dyDescent="0.3">
      <c r="A900" t="s">
        <v>445</v>
      </c>
      <c r="B900" t="s">
        <v>446</v>
      </c>
      <c r="C900" t="s">
        <v>977</v>
      </c>
      <c r="D900" t="s">
        <v>448</v>
      </c>
      <c r="E900">
        <v>11.3</v>
      </c>
      <c r="F900">
        <v>111900</v>
      </c>
      <c r="G900">
        <f t="shared" si="52"/>
        <v>1.1526535210008936E-10</v>
      </c>
      <c r="H900" s="50">
        <f t="shared" si="51"/>
        <v>341.54663016088659</v>
      </c>
      <c r="I900">
        <f t="shared" si="53"/>
        <v>3.543164332568423E-7</v>
      </c>
      <c r="J900">
        <v>10.700000000000001</v>
      </c>
      <c r="K900">
        <v>34.1</v>
      </c>
      <c r="L900">
        <v>372</v>
      </c>
      <c r="M900">
        <v>29.83</v>
      </c>
      <c r="N900">
        <v>112.9</v>
      </c>
      <c r="O900" s="7">
        <v>10.907999999999999</v>
      </c>
      <c r="P900">
        <v>56184</v>
      </c>
      <c r="Q900">
        <v>2</v>
      </c>
      <c r="R900" s="9">
        <v>70.445999999999998</v>
      </c>
      <c r="S900" s="9">
        <v>70.424999999999997</v>
      </c>
      <c r="T900" s="9">
        <v>69.694000000000003</v>
      </c>
      <c r="U900" s="9">
        <v>70.323999999999998</v>
      </c>
      <c r="V900" s="9">
        <v>70.953999999999994</v>
      </c>
    </row>
    <row r="901" spans="1:22" x14ac:dyDescent="0.3">
      <c r="A901" t="s">
        <v>445</v>
      </c>
      <c r="B901" t="s">
        <v>446</v>
      </c>
      <c r="C901" t="s">
        <v>978</v>
      </c>
      <c r="D901" t="s">
        <v>448</v>
      </c>
      <c r="E901">
        <v>14.4</v>
      </c>
      <c r="F901">
        <v>117100</v>
      </c>
      <c r="G901">
        <f t="shared" si="52"/>
        <v>1.4036409222886421E-10</v>
      </c>
      <c r="H901" s="50">
        <f t="shared" si="51"/>
        <v>357.41832343020394</v>
      </c>
      <c r="I901">
        <f t="shared" si="53"/>
        <v>4.5151828662818847E-7</v>
      </c>
      <c r="J901">
        <v>6.5200000000000005</v>
      </c>
      <c r="K901">
        <v>45.800000000000004</v>
      </c>
      <c r="L901">
        <v>337</v>
      </c>
      <c r="M901">
        <v>29.46</v>
      </c>
      <c r="N901">
        <v>104.42</v>
      </c>
      <c r="O901" s="7">
        <v>7.3522999999999996</v>
      </c>
      <c r="P901">
        <v>46661</v>
      </c>
      <c r="Q901">
        <v>1</v>
      </c>
      <c r="R901" s="9">
        <v>66.861000000000004</v>
      </c>
      <c r="S901" s="9">
        <v>66.861000000000004</v>
      </c>
      <c r="T901" s="9">
        <v>66.861000000000004</v>
      </c>
      <c r="U901" s="9">
        <v>66.861000000000004</v>
      </c>
      <c r="V901" s="9">
        <v>66.861000000000004</v>
      </c>
    </row>
    <row r="902" spans="1:22" x14ac:dyDescent="0.3">
      <c r="A902" t="s">
        <v>445</v>
      </c>
      <c r="B902" t="s">
        <v>446</v>
      </c>
      <c r="C902" t="s">
        <v>979</v>
      </c>
      <c r="D902" t="s">
        <v>448</v>
      </c>
      <c r="E902">
        <v>10.600000000000001</v>
      </c>
      <c r="F902">
        <v>228700</v>
      </c>
      <c r="G902">
        <f t="shared" si="52"/>
        <v>5.290419676432008E-11</v>
      </c>
      <c r="H902" s="50">
        <f t="shared" si="51"/>
        <v>698.04927897939922</v>
      </c>
      <c r="I902">
        <f t="shared" si="53"/>
        <v>3.3236762765686111E-7</v>
      </c>
      <c r="J902">
        <v>9.7799999999999994</v>
      </c>
      <c r="K902">
        <v>73.100000000000009</v>
      </c>
      <c r="L902">
        <v>1000</v>
      </c>
      <c r="M902">
        <v>32.32</v>
      </c>
      <c r="N902">
        <v>121.18</v>
      </c>
      <c r="O902" s="7">
        <v>13.734</v>
      </c>
      <c r="P902" s="8">
        <v>168540</v>
      </c>
      <c r="Q902">
        <v>2</v>
      </c>
      <c r="R902" s="9">
        <v>83.72</v>
      </c>
      <c r="S902" s="9">
        <v>83.683999999999997</v>
      </c>
      <c r="T902" s="9">
        <v>80.760000000000005</v>
      </c>
      <c r="U902" s="9">
        <v>82.24</v>
      </c>
      <c r="V902" s="9">
        <v>83.72</v>
      </c>
    </row>
    <row r="903" spans="1:22" x14ac:dyDescent="0.3">
      <c r="A903" t="s">
        <v>445</v>
      </c>
      <c r="B903" t="s">
        <v>446</v>
      </c>
      <c r="C903" t="s">
        <v>980</v>
      </c>
      <c r="D903" t="s">
        <v>448</v>
      </c>
      <c r="E903">
        <v>24.5</v>
      </c>
      <c r="F903">
        <v>340800</v>
      </c>
      <c r="G903">
        <f t="shared" si="52"/>
        <v>8.2057243251173707E-11</v>
      </c>
      <c r="H903" s="50">
        <f t="shared" si="51"/>
        <v>1040.2063588814133</v>
      </c>
      <c r="I903">
        <f t="shared" si="53"/>
        <v>7.682081959993483E-7</v>
      </c>
      <c r="J903">
        <v>13.5</v>
      </c>
      <c r="K903">
        <v>92.800000000000011</v>
      </c>
      <c r="L903">
        <v>498</v>
      </c>
      <c r="M903">
        <v>32.4</v>
      </c>
      <c r="N903">
        <v>120.56</v>
      </c>
      <c r="O903" s="7">
        <v>5.3658000000000001</v>
      </c>
      <c r="P903" s="8">
        <v>174070</v>
      </c>
      <c r="Q903">
        <v>2</v>
      </c>
      <c r="R903" s="9">
        <v>91.010999999999996</v>
      </c>
      <c r="S903" s="9">
        <v>91.078000000000003</v>
      </c>
      <c r="T903" s="9">
        <v>89.316000000000003</v>
      </c>
      <c r="U903" s="9">
        <v>91.144999999999996</v>
      </c>
      <c r="V903" s="9">
        <v>92.974000000000004</v>
      </c>
    </row>
    <row r="904" spans="1:22" x14ac:dyDescent="0.3">
      <c r="A904" t="s">
        <v>445</v>
      </c>
      <c r="B904" t="s">
        <v>446</v>
      </c>
      <c r="C904" t="s">
        <v>981</v>
      </c>
      <c r="D904" t="s">
        <v>448</v>
      </c>
      <c r="E904">
        <v>12.200000000000001</v>
      </c>
      <c r="F904">
        <v>132500</v>
      </c>
      <c r="G904">
        <f t="shared" si="52"/>
        <v>1.0509798188679246E-10</v>
      </c>
      <c r="H904" s="50">
        <f t="shared" si="51"/>
        <v>404.4229534970284</v>
      </c>
      <c r="I904">
        <f t="shared" si="53"/>
        <v>3.825363261711042E-7</v>
      </c>
      <c r="J904">
        <v>8.61</v>
      </c>
      <c r="K904">
        <v>45.2</v>
      </c>
      <c r="L904">
        <v>498</v>
      </c>
      <c r="M904">
        <v>29.69</v>
      </c>
      <c r="N904">
        <v>115.67</v>
      </c>
      <c r="O904" s="7">
        <v>11.018000000000001</v>
      </c>
      <c r="P904">
        <v>73477</v>
      </c>
      <c r="Q904">
        <v>2</v>
      </c>
      <c r="R904" s="9">
        <v>54.485999999999997</v>
      </c>
      <c r="S904" s="9">
        <v>54.944000000000003</v>
      </c>
      <c r="T904" s="9">
        <v>54.268000000000001</v>
      </c>
      <c r="U904" s="9">
        <v>55.819000000000003</v>
      </c>
      <c r="V904" s="9">
        <v>57.371000000000002</v>
      </c>
    </row>
    <row r="905" spans="1:22" x14ac:dyDescent="0.3">
      <c r="A905" t="s">
        <v>445</v>
      </c>
      <c r="B905" t="s">
        <v>446</v>
      </c>
      <c r="C905" t="s">
        <v>982</v>
      </c>
      <c r="D905" t="s">
        <v>448</v>
      </c>
      <c r="E905">
        <v>14.600000000000001</v>
      </c>
      <c r="F905">
        <v>110900</v>
      </c>
      <c r="G905">
        <f t="shared" si="52"/>
        <v>1.502698088367899E-10</v>
      </c>
      <c r="H905" s="50">
        <f t="shared" si="51"/>
        <v>338.49438145524863</v>
      </c>
      <c r="I905">
        <f t="shared" si="53"/>
        <v>4.5778937394246881E-7</v>
      </c>
      <c r="J905">
        <v>11</v>
      </c>
      <c r="K905">
        <v>33.5</v>
      </c>
      <c r="L905">
        <v>296</v>
      </c>
      <c r="M905">
        <v>25.89</v>
      </c>
      <c r="N905">
        <v>116.03</v>
      </c>
      <c r="O905" s="7">
        <v>8.8346</v>
      </c>
      <c r="P905">
        <v>49569</v>
      </c>
      <c r="Q905">
        <v>2</v>
      </c>
      <c r="R905" s="9">
        <v>37.386000000000003</v>
      </c>
      <c r="S905" s="9">
        <v>37.58</v>
      </c>
      <c r="T905" s="9">
        <v>37.356000000000002</v>
      </c>
      <c r="U905" s="9">
        <v>38.454000000000001</v>
      </c>
      <c r="V905" s="9">
        <v>39.552</v>
      </c>
    </row>
    <row r="906" spans="1:22" x14ac:dyDescent="0.3">
      <c r="A906" t="s">
        <v>445</v>
      </c>
      <c r="B906" t="s">
        <v>446</v>
      </c>
      <c r="C906" t="s">
        <v>983</v>
      </c>
      <c r="D906" t="s">
        <v>448</v>
      </c>
      <c r="E906">
        <v>25.200000000000003</v>
      </c>
      <c r="F906">
        <v>100400</v>
      </c>
      <c r="G906">
        <f t="shared" si="52"/>
        <v>2.8649513545816736E-10</v>
      </c>
      <c r="H906" s="50">
        <f t="shared" si="51"/>
        <v>306.4457700460502</v>
      </c>
      <c r="I906">
        <f t="shared" si="53"/>
        <v>7.9015700159932997E-7</v>
      </c>
      <c r="J906">
        <v>16</v>
      </c>
      <c r="K906">
        <v>25.1</v>
      </c>
      <c r="L906">
        <v>101</v>
      </c>
      <c r="M906">
        <v>24</v>
      </c>
      <c r="N906">
        <v>97.88</v>
      </c>
      <c r="O906" s="7">
        <v>4.0145999999999997</v>
      </c>
      <c r="P906">
        <v>40029</v>
      </c>
      <c r="Q906">
        <v>4</v>
      </c>
      <c r="R906" s="9">
        <v>17.399000000000001</v>
      </c>
      <c r="S906" s="9">
        <v>17.335999999999999</v>
      </c>
      <c r="T906" s="9">
        <v>16.766999999999999</v>
      </c>
      <c r="U906" s="9">
        <v>17.11</v>
      </c>
      <c r="V906" s="9">
        <v>17.404</v>
      </c>
    </row>
    <row r="907" spans="1:22" x14ac:dyDescent="0.3">
      <c r="A907" t="s">
        <v>445</v>
      </c>
      <c r="B907" t="s">
        <v>446</v>
      </c>
      <c r="C907" t="s">
        <v>984</v>
      </c>
      <c r="D907" t="s">
        <v>448</v>
      </c>
      <c r="E907">
        <v>28.8</v>
      </c>
      <c r="F907">
        <v>208800</v>
      </c>
      <c r="G907">
        <f t="shared" si="52"/>
        <v>1.5743903448275863E-10</v>
      </c>
      <c r="H907" s="50">
        <f t="shared" si="51"/>
        <v>637.309529737204</v>
      </c>
      <c r="I907">
        <f t="shared" si="53"/>
        <v>9.0303657325637705E-7</v>
      </c>
      <c r="J907">
        <v>6.16</v>
      </c>
      <c r="K907">
        <v>84.100000000000009</v>
      </c>
      <c r="L907">
        <v>385</v>
      </c>
      <c r="M907">
        <v>36.92</v>
      </c>
      <c r="N907">
        <v>121.53</v>
      </c>
      <c r="O907" s="7">
        <v>4.5720999999999998</v>
      </c>
      <c r="P907">
        <v>55114</v>
      </c>
      <c r="Q907">
        <v>2</v>
      </c>
      <c r="R907" s="9">
        <v>42.146999999999998</v>
      </c>
      <c r="S907" s="9">
        <v>42.155000000000001</v>
      </c>
      <c r="T907" s="9">
        <v>42.146999999999998</v>
      </c>
      <c r="U907" s="9">
        <v>42.396000000000001</v>
      </c>
      <c r="V907" s="9">
        <v>42.646000000000001</v>
      </c>
    </row>
    <row r="908" spans="1:22" x14ac:dyDescent="0.3">
      <c r="A908" t="s">
        <v>445</v>
      </c>
      <c r="B908" t="s">
        <v>446</v>
      </c>
      <c r="C908" t="s">
        <v>985</v>
      </c>
      <c r="D908" t="s">
        <v>448</v>
      </c>
      <c r="E908">
        <v>10.8</v>
      </c>
      <c r="F908">
        <v>140300</v>
      </c>
      <c r="G908">
        <f t="shared" si="52"/>
        <v>8.786512045616536E-11</v>
      </c>
      <c r="H908" s="50">
        <f t="shared" si="51"/>
        <v>428.23049340100437</v>
      </c>
      <c r="I908">
        <f t="shared" si="53"/>
        <v>3.3863871497114139E-7</v>
      </c>
      <c r="J908">
        <v>15.200000000000001</v>
      </c>
      <c r="K908">
        <v>36</v>
      </c>
      <c r="L908">
        <v>400</v>
      </c>
      <c r="M908">
        <v>34.18</v>
      </c>
      <c r="N908">
        <v>112.84</v>
      </c>
      <c r="O908" s="7">
        <v>11.102</v>
      </c>
      <c r="P908">
        <v>63828</v>
      </c>
      <c r="Q908">
        <v>1</v>
      </c>
      <c r="R908" s="9">
        <v>79.168999999999997</v>
      </c>
      <c r="S908" s="9">
        <v>79.168999999999997</v>
      </c>
      <c r="T908" s="9">
        <v>79.168999999999997</v>
      </c>
      <c r="U908" s="9">
        <v>79.168999999999997</v>
      </c>
      <c r="V908" s="9">
        <v>79.168999999999997</v>
      </c>
    </row>
    <row r="909" spans="1:22" x14ac:dyDescent="0.3">
      <c r="A909" t="s">
        <v>445</v>
      </c>
      <c r="B909" t="s">
        <v>446</v>
      </c>
      <c r="C909" t="s">
        <v>986</v>
      </c>
      <c r="D909" t="s">
        <v>448</v>
      </c>
      <c r="E909">
        <v>8.9700000000000006</v>
      </c>
      <c r="F909">
        <v>104300</v>
      </c>
      <c r="G909">
        <f t="shared" si="52"/>
        <v>9.8165426749760299E-11</v>
      </c>
      <c r="H909" s="50">
        <f t="shared" si="51"/>
        <v>318.34953999803821</v>
      </c>
      <c r="I909">
        <f t="shared" si="53"/>
        <v>2.8125826604547569E-7</v>
      </c>
      <c r="J909">
        <v>11.4</v>
      </c>
      <c r="K909">
        <v>31</v>
      </c>
      <c r="L909">
        <v>431</v>
      </c>
      <c r="M909">
        <v>22.46</v>
      </c>
      <c r="N909">
        <v>112.77</v>
      </c>
      <c r="O909" s="7">
        <v>13.917999999999999</v>
      </c>
      <c r="P909">
        <v>34036</v>
      </c>
      <c r="Q909">
        <v>1</v>
      </c>
      <c r="R909" s="9">
        <v>41.92</v>
      </c>
      <c r="S909" s="9">
        <v>41.92</v>
      </c>
      <c r="T909" s="9">
        <v>41.92</v>
      </c>
      <c r="U909" s="9">
        <v>41.92</v>
      </c>
      <c r="V909" s="9">
        <v>41.92</v>
      </c>
    </row>
    <row r="910" spans="1:22" x14ac:dyDescent="0.3">
      <c r="A910" t="s">
        <v>445</v>
      </c>
      <c r="B910" t="s">
        <v>446</v>
      </c>
      <c r="C910" t="s">
        <v>987</v>
      </c>
      <c r="D910" t="s">
        <v>448</v>
      </c>
      <c r="E910">
        <v>17.5</v>
      </c>
      <c r="F910">
        <v>193900</v>
      </c>
      <c r="G910">
        <f t="shared" si="52"/>
        <v>1.0301741877256316E-10</v>
      </c>
      <c r="H910" s="50">
        <f t="shared" si="51"/>
        <v>591.83102402319855</v>
      </c>
      <c r="I910">
        <f t="shared" si="53"/>
        <v>5.487201399995347E-7</v>
      </c>
      <c r="J910">
        <v>13.4</v>
      </c>
      <c r="K910">
        <v>52.900000000000006</v>
      </c>
      <c r="L910">
        <v>372</v>
      </c>
      <c r="M910">
        <v>40</v>
      </c>
      <c r="N910">
        <v>117.06</v>
      </c>
      <c r="O910" s="7">
        <v>7.0305</v>
      </c>
      <c r="P910" s="8">
        <v>143330</v>
      </c>
      <c r="Q910">
        <v>2</v>
      </c>
      <c r="R910" s="9">
        <v>80.344999999999999</v>
      </c>
      <c r="S910" s="9">
        <v>80.634</v>
      </c>
      <c r="T910" s="9">
        <v>79.641999999999996</v>
      </c>
      <c r="U910" s="9">
        <v>80.930999999999997</v>
      </c>
      <c r="V910" s="9">
        <v>82.22</v>
      </c>
    </row>
    <row r="911" spans="1:22" x14ac:dyDescent="0.3">
      <c r="A911" t="s">
        <v>445</v>
      </c>
      <c r="B911" t="s">
        <v>446</v>
      </c>
      <c r="C911" t="s">
        <v>988</v>
      </c>
      <c r="D911" t="s">
        <v>448</v>
      </c>
      <c r="E911">
        <v>38.5</v>
      </c>
      <c r="F911">
        <v>269900</v>
      </c>
      <c r="G911">
        <f t="shared" si="52"/>
        <v>1.6282019451648758E-10</v>
      </c>
      <c r="H911" s="50">
        <f t="shared" si="51"/>
        <v>823.80192565168272</v>
      </c>
      <c r="I911">
        <f t="shared" si="53"/>
        <v>1.207184307998976E-6</v>
      </c>
      <c r="J911">
        <v>20.900000000000002</v>
      </c>
      <c r="K911">
        <v>59</v>
      </c>
      <c r="L911">
        <v>193</v>
      </c>
      <c r="M911">
        <v>26.27</v>
      </c>
      <c r="N911">
        <v>117.63</v>
      </c>
      <c r="O911" s="7">
        <v>3.2736000000000001</v>
      </c>
      <c r="P911" s="8">
        <v>111220</v>
      </c>
      <c r="Q911">
        <v>3</v>
      </c>
      <c r="R911" s="9">
        <v>32.698999999999998</v>
      </c>
      <c r="S911" s="9">
        <v>32.732999999999997</v>
      </c>
      <c r="T911" s="9">
        <v>32.698999999999998</v>
      </c>
      <c r="U911" s="9">
        <v>33.023000000000003</v>
      </c>
      <c r="V911" s="9">
        <v>36.484000000000002</v>
      </c>
    </row>
    <row r="912" spans="1:22" x14ac:dyDescent="0.3">
      <c r="A912" t="s">
        <v>445</v>
      </c>
      <c r="B912" t="s">
        <v>446</v>
      </c>
      <c r="C912" t="s">
        <v>989</v>
      </c>
      <c r="D912" t="s">
        <v>448</v>
      </c>
      <c r="E912">
        <v>28.900000000000002</v>
      </c>
      <c r="F912">
        <v>231100</v>
      </c>
      <c r="G912">
        <f t="shared" si="52"/>
        <v>1.4274086412808307E-10</v>
      </c>
      <c r="H912" s="50">
        <f t="shared" si="51"/>
        <v>705.3746758729302</v>
      </c>
      <c r="I912">
        <f t="shared" si="53"/>
        <v>9.0617211691351706E-7</v>
      </c>
      <c r="J912">
        <v>6.3900000000000006</v>
      </c>
      <c r="K912">
        <v>91.4</v>
      </c>
      <c r="L912">
        <v>358</v>
      </c>
      <c r="M912">
        <v>31.09</v>
      </c>
      <c r="N912">
        <v>105.09</v>
      </c>
      <c r="O912" s="7">
        <v>3.9134000000000002</v>
      </c>
      <c r="P912" s="8">
        <v>226090</v>
      </c>
      <c r="Q912">
        <v>4</v>
      </c>
      <c r="R912" s="9">
        <v>68.754000000000005</v>
      </c>
      <c r="S912" s="9">
        <v>68.688000000000002</v>
      </c>
      <c r="T912" s="9">
        <v>68.039000000000001</v>
      </c>
      <c r="U912" s="9">
        <v>69.105999999999995</v>
      </c>
      <c r="V912" s="9">
        <v>70.650000000000006</v>
      </c>
    </row>
    <row r="913" spans="1:22" x14ac:dyDescent="0.3">
      <c r="A913" t="s">
        <v>445</v>
      </c>
      <c r="B913" t="s">
        <v>446</v>
      </c>
      <c r="C913" t="s">
        <v>990</v>
      </c>
      <c r="D913" t="s">
        <v>448</v>
      </c>
      <c r="E913">
        <v>15.100000000000001</v>
      </c>
      <c r="F913">
        <v>104100</v>
      </c>
      <c r="G913">
        <f t="shared" si="52"/>
        <v>1.6556809125840537E-10</v>
      </c>
      <c r="H913" s="50">
        <f t="shared" si="51"/>
        <v>317.73909025691057</v>
      </c>
      <c r="I913">
        <f t="shared" si="53"/>
        <v>4.7346709222816982E-7</v>
      </c>
      <c r="J913">
        <v>6</v>
      </c>
      <c r="K913">
        <v>42.5</v>
      </c>
      <c r="L913">
        <v>365</v>
      </c>
      <c r="M913">
        <v>28.25</v>
      </c>
      <c r="N913">
        <v>114.92</v>
      </c>
      <c r="O913" s="7">
        <v>8.593</v>
      </c>
      <c r="P913">
        <v>28650</v>
      </c>
      <c r="Q913">
        <v>1</v>
      </c>
      <c r="R913" s="9">
        <v>57.371000000000002</v>
      </c>
      <c r="S913" s="9">
        <v>57.371000000000002</v>
      </c>
      <c r="T913" s="9">
        <v>57.371000000000002</v>
      </c>
      <c r="U913" s="9">
        <v>57.371000000000002</v>
      </c>
      <c r="V913" s="9">
        <v>57.371000000000002</v>
      </c>
    </row>
    <row r="914" spans="1:22" x14ac:dyDescent="0.3">
      <c r="A914" t="s">
        <v>445</v>
      </c>
      <c r="B914" t="s">
        <v>446</v>
      </c>
      <c r="C914" t="s">
        <v>991</v>
      </c>
      <c r="D914" t="s">
        <v>448</v>
      </c>
      <c r="E914">
        <v>74.400000000000006</v>
      </c>
      <c r="F914">
        <v>13070000</v>
      </c>
      <c r="G914">
        <f t="shared" si="52"/>
        <v>6.497522203519511E-12</v>
      </c>
      <c r="H914" s="50">
        <f t="shared" si="51"/>
        <v>39892.890582688007</v>
      </c>
      <c r="I914">
        <f t="shared" si="53"/>
        <v>2.3328444809123073E-6</v>
      </c>
      <c r="J914">
        <v>1250</v>
      </c>
      <c r="K914">
        <v>370</v>
      </c>
      <c r="L914">
        <v>534</v>
      </c>
      <c r="M914">
        <v>31.25</v>
      </c>
      <c r="N914">
        <v>121.44</v>
      </c>
      <c r="O914" s="7">
        <v>1.4440999999999999</v>
      </c>
      <c r="P914" s="8">
        <v>12670000</v>
      </c>
      <c r="Q914">
        <v>32</v>
      </c>
      <c r="R914" s="9">
        <v>73.353999999999999</v>
      </c>
      <c r="S914" s="9">
        <v>68.194999999999993</v>
      </c>
      <c r="T914" s="9">
        <v>66.075000000000003</v>
      </c>
      <c r="U914" s="9">
        <v>73.945999999999998</v>
      </c>
      <c r="V914" s="9">
        <v>88.549000000000007</v>
      </c>
    </row>
    <row r="915" spans="1:22" x14ac:dyDescent="0.3">
      <c r="A915" t="s">
        <v>445</v>
      </c>
      <c r="B915" t="s">
        <v>446</v>
      </c>
      <c r="C915" t="s">
        <v>992</v>
      </c>
      <c r="D915" t="s">
        <v>448</v>
      </c>
      <c r="E915">
        <v>53.5</v>
      </c>
      <c r="F915">
        <v>1435000</v>
      </c>
      <c r="G915">
        <f t="shared" si="52"/>
        <v>4.2555167595818817E-11</v>
      </c>
      <c r="H915" s="50">
        <f t="shared" si="51"/>
        <v>4379.9768925904582</v>
      </c>
      <c r="I915">
        <f t="shared" si="53"/>
        <v>1.6775158565700057E-6</v>
      </c>
      <c r="J915">
        <v>70</v>
      </c>
      <c r="K915">
        <v>172</v>
      </c>
      <c r="L915">
        <v>384</v>
      </c>
      <c r="M915">
        <v>34.43</v>
      </c>
      <c r="N915">
        <v>115.65</v>
      </c>
      <c r="O915" s="7">
        <v>2.2395</v>
      </c>
      <c r="P915" s="8">
        <v>453630</v>
      </c>
      <c r="Q915">
        <v>5</v>
      </c>
      <c r="R915" s="9">
        <v>85.286000000000001</v>
      </c>
      <c r="S915" s="9">
        <v>84.933000000000007</v>
      </c>
      <c r="T915" s="9">
        <v>82.090999999999994</v>
      </c>
      <c r="U915" s="9">
        <v>83.849000000000004</v>
      </c>
      <c r="V915" s="9">
        <v>85.346999999999994</v>
      </c>
    </row>
    <row r="916" spans="1:22" x14ac:dyDescent="0.3">
      <c r="A916" t="s">
        <v>445</v>
      </c>
      <c r="B916" t="s">
        <v>446</v>
      </c>
      <c r="C916" t="s">
        <v>993</v>
      </c>
      <c r="D916" t="s">
        <v>448</v>
      </c>
      <c r="E916">
        <v>27.1</v>
      </c>
      <c r="F916">
        <v>458700</v>
      </c>
      <c r="G916">
        <f t="shared" si="52"/>
        <v>6.7435871593634183E-11</v>
      </c>
      <c r="H916" s="50">
        <f t="shared" si="51"/>
        <v>1400.0664812761277</v>
      </c>
      <c r="I916">
        <f t="shared" si="53"/>
        <v>8.4973233108499357E-7</v>
      </c>
      <c r="J916">
        <v>33.200000000000003</v>
      </c>
      <c r="K916">
        <v>79.600000000000009</v>
      </c>
      <c r="L916">
        <v>390</v>
      </c>
      <c r="M916">
        <v>28.45</v>
      </c>
      <c r="N916">
        <v>117.95</v>
      </c>
      <c r="O916" s="7">
        <v>4.9024999999999999</v>
      </c>
      <c r="P916" s="8">
        <v>179430</v>
      </c>
      <c r="Q916">
        <v>3</v>
      </c>
      <c r="R916" s="9">
        <v>50.344999999999999</v>
      </c>
      <c r="S916" s="9">
        <v>50.344000000000001</v>
      </c>
      <c r="T916" s="9">
        <v>49.628999999999998</v>
      </c>
      <c r="U916" s="9">
        <v>49.808</v>
      </c>
      <c r="V916" s="9">
        <v>50.344999999999999</v>
      </c>
    </row>
    <row r="917" spans="1:22" x14ac:dyDescent="0.3">
      <c r="A917" t="s">
        <v>445</v>
      </c>
      <c r="B917" t="s">
        <v>446</v>
      </c>
      <c r="C917" t="s">
        <v>994</v>
      </c>
      <c r="D917" t="s">
        <v>448</v>
      </c>
      <c r="E917">
        <v>11.100000000000001</v>
      </c>
      <c r="F917">
        <v>297100</v>
      </c>
      <c r="G917">
        <f t="shared" si="52"/>
        <v>4.2645258498821949E-11</v>
      </c>
      <c r="H917" s="50">
        <f t="shared" si="51"/>
        <v>906.82309044503495</v>
      </c>
      <c r="I917">
        <f t="shared" si="53"/>
        <v>3.4804534594256201E-7</v>
      </c>
      <c r="J917">
        <v>49</v>
      </c>
      <c r="K917">
        <v>42.400000000000006</v>
      </c>
      <c r="L917">
        <v>493</v>
      </c>
      <c r="M917">
        <v>30.03</v>
      </c>
      <c r="N917">
        <v>120.86</v>
      </c>
      <c r="O917" s="7">
        <v>11.625</v>
      </c>
      <c r="P917" s="8">
        <v>396150</v>
      </c>
      <c r="Q917">
        <v>5</v>
      </c>
      <c r="R917" s="9">
        <v>68.23</v>
      </c>
      <c r="S917" s="9">
        <v>67.762</v>
      </c>
      <c r="T917" s="9">
        <v>53.378999999999998</v>
      </c>
      <c r="U917" s="9">
        <v>63.622999999999998</v>
      </c>
      <c r="V917" s="9">
        <v>71.171000000000006</v>
      </c>
    </row>
    <row r="918" spans="1:22" x14ac:dyDescent="0.3">
      <c r="A918" t="s">
        <v>445</v>
      </c>
      <c r="B918" t="s">
        <v>446</v>
      </c>
      <c r="C918" t="s">
        <v>995</v>
      </c>
      <c r="D918" t="s">
        <v>448</v>
      </c>
      <c r="E918">
        <v>55.300000000000004</v>
      </c>
      <c r="F918">
        <v>534200</v>
      </c>
      <c r="G918">
        <f t="shared" si="52"/>
        <v>1.1816032366154997E-10</v>
      </c>
      <c r="H918" s="50">
        <f t="shared" si="51"/>
        <v>1630.5112585517929</v>
      </c>
      <c r="I918">
        <f t="shared" si="53"/>
        <v>1.7339556423985293E-6</v>
      </c>
      <c r="J918">
        <v>13.700000000000001</v>
      </c>
      <c r="K918">
        <v>144</v>
      </c>
      <c r="L918">
        <v>346</v>
      </c>
      <c r="M918">
        <v>45.22</v>
      </c>
      <c r="N918">
        <v>127.97</v>
      </c>
      <c r="O918" s="7">
        <v>2.4007000000000001</v>
      </c>
      <c r="P918">
        <v>17232</v>
      </c>
      <c r="Q918">
        <v>3</v>
      </c>
      <c r="R918" s="9">
        <v>22.626999999999999</v>
      </c>
      <c r="S918" s="9">
        <v>22.620999999999999</v>
      </c>
      <c r="T918" s="9">
        <v>21.428000000000001</v>
      </c>
      <c r="U918" s="9">
        <v>21.956</v>
      </c>
      <c r="V918" s="9">
        <v>22.626999999999999</v>
      </c>
    </row>
    <row r="919" spans="1:22" x14ac:dyDescent="0.3">
      <c r="A919" t="s">
        <v>445</v>
      </c>
      <c r="B919" t="s">
        <v>446</v>
      </c>
      <c r="C919" t="s">
        <v>996</v>
      </c>
      <c r="D919" t="s">
        <v>448</v>
      </c>
      <c r="E919">
        <v>66.900000000000006</v>
      </c>
      <c r="F919">
        <v>511300</v>
      </c>
      <c r="G919">
        <f t="shared" si="52"/>
        <v>1.4934846019949148E-10</v>
      </c>
      <c r="H919" s="50">
        <f t="shared" si="51"/>
        <v>1560.6147631926838</v>
      </c>
      <c r="I919">
        <f t="shared" si="53"/>
        <v>2.097678706626792E-6</v>
      </c>
      <c r="J919">
        <v>6.3900000000000006</v>
      </c>
      <c r="K919">
        <v>202</v>
      </c>
      <c r="L919">
        <v>383</v>
      </c>
      <c r="M919">
        <v>33.880000000000003</v>
      </c>
      <c r="N919">
        <v>109.94</v>
      </c>
      <c r="O919" s="7">
        <v>1.8907</v>
      </c>
      <c r="P919">
        <v>21892</v>
      </c>
      <c r="Q919">
        <v>1</v>
      </c>
      <c r="R919" s="9">
        <v>39.917000000000002</v>
      </c>
      <c r="S919" s="9">
        <v>39.917000000000002</v>
      </c>
      <c r="T919" s="9">
        <v>39.917000000000002</v>
      </c>
      <c r="U919" s="9">
        <v>39.917000000000002</v>
      </c>
      <c r="V919" s="9">
        <v>39.917000000000002</v>
      </c>
    </row>
    <row r="920" spans="1:22" x14ac:dyDescent="0.3">
      <c r="A920" t="s">
        <v>445</v>
      </c>
      <c r="B920" t="s">
        <v>446</v>
      </c>
      <c r="C920" t="s">
        <v>997</v>
      </c>
      <c r="D920" t="s">
        <v>448</v>
      </c>
      <c r="E920">
        <v>13.3</v>
      </c>
      <c r="F920">
        <v>2609000</v>
      </c>
      <c r="G920">
        <f t="shared" si="52"/>
        <v>5.8187270601763128E-12</v>
      </c>
      <c r="H920" s="50">
        <f t="shared" si="51"/>
        <v>7963.3168730094112</v>
      </c>
      <c r="I920">
        <f t="shared" si="53"/>
        <v>4.1702730639964633E-7</v>
      </c>
      <c r="J920">
        <v>1330</v>
      </c>
      <c r="K920">
        <v>71.400000000000006</v>
      </c>
      <c r="L920">
        <v>553</v>
      </c>
      <c r="M920">
        <v>23.44</v>
      </c>
      <c r="N920">
        <v>116.48</v>
      </c>
      <c r="O920" s="7">
        <v>7.7393999999999998</v>
      </c>
      <c r="P920" s="8">
        <v>7640900</v>
      </c>
      <c r="Q920">
        <v>44</v>
      </c>
      <c r="R920" s="9">
        <v>51.545000000000002</v>
      </c>
      <c r="S920" s="9">
        <v>48.921999999999997</v>
      </c>
      <c r="T920" s="9">
        <v>39.049999999999997</v>
      </c>
      <c r="U920" s="9">
        <v>50.747999999999998</v>
      </c>
      <c r="V920" s="9">
        <v>57.902000000000001</v>
      </c>
    </row>
    <row r="921" spans="1:22" x14ac:dyDescent="0.3">
      <c r="A921" t="s">
        <v>445</v>
      </c>
      <c r="B921" t="s">
        <v>446</v>
      </c>
      <c r="C921" t="s">
        <v>998</v>
      </c>
      <c r="D921" t="s">
        <v>448</v>
      </c>
      <c r="E921">
        <v>30.6</v>
      </c>
      <c r="F921">
        <v>409100</v>
      </c>
      <c r="G921">
        <f t="shared" si="52"/>
        <v>8.5377291126863838E-11</v>
      </c>
      <c r="H921" s="50">
        <f t="shared" si="51"/>
        <v>1248.6749454764854</v>
      </c>
      <c r="I921">
        <f t="shared" si="53"/>
        <v>9.5947635908490043E-7</v>
      </c>
      <c r="J921">
        <v>12.700000000000001</v>
      </c>
      <c r="K921">
        <v>115</v>
      </c>
      <c r="L921">
        <v>485</v>
      </c>
      <c r="M921">
        <v>22.79</v>
      </c>
      <c r="N921">
        <v>115.36</v>
      </c>
      <c r="O921" s="7">
        <v>4.2317999999999998</v>
      </c>
      <c r="P921" s="8">
        <v>112420</v>
      </c>
      <c r="Q921">
        <v>2</v>
      </c>
      <c r="R921" s="9">
        <v>42.665999999999997</v>
      </c>
      <c r="S921" s="9">
        <v>43.091999999999999</v>
      </c>
      <c r="T921" s="9">
        <v>42.51</v>
      </c>
      <c r="U921" s="9">
        <v>44.542999999999999</v>
      </c>
      <c r="V921" s="9">
        <v>46.576999999999998</v>
      </c>
    </row>
    <row r="922" spans="1:22" x14ac:dyDescent="0.3">
      <c r="A922" t="s">
        <v>445</v>
      </c>
      <c r="B922" t="s">
        <v>446</v>
      </c>
      <c r="C922" t="s">
        <v>999</v>
      </c>
      <c r="D922" t="s">
        <v>448</v>
      </c>
      <c r="E922">
        <v>13.3</v>
      </c>
      <c r="F922">
        <v>155400</v>
      </c>
      <c r="G922">
        <f t="shared" si="52"/>
        <v>9.7690211711711718E-11</v>
      </c>
      <c r="H922" s="50">
        <f t="shared" si="51"/>
        <v>474.31944885613746</v>
      </c>
      <c r="I922">
        <f t="shared" si="53"/>
        <v>4.1702730639964639E-7</v>
      </c>
      <c r="J922">
        <v>14.5</v>
      </c>
      <c r="K922">
        <v>40.700000000000003</v>
      </c>
      <c r="L922">
        <v>397</v>
      </c>
      <c r="M922">
        <v>34.799999999999997</v>
      </c>
      <c r="N922">
        <v>116.08</v>
      </c>
      <c r="O922" s="7">
        <v>9.74</v>
      </c>
      <c r="P922" s="8">
        <v>257470</v>
      </c>
      <c r="Q922">
        <v>4</v>
      </c>
      <c r="R922" s="9">
        <v>84.022999999999996</v>
      </c>
      <c r="S922" s="9">
        <v>84.100999999999999</v>
      </c>
      <c r="T922" s="9">
        <v>82.691999999999993</v>
      </c>
      <c r="U922" s="9">
        <v>84.254999999999995</v>
      </c>
      <c r="V922" s="9">
        <v>85.56</v>
      </c>
    </row>
    <row r="923" spans="1:22" x14ac:dyDescent="0.3">
      <c r="A923" t="s">
        <v>445</v>
      </c>
      <c r="B923" t="s">
        <v>446</v>
      </c>
      <c r="C923" t="s">
        <v>1000</v>
      </c>
      <c r="D923" t="s">
        <v>448</v>
      </c>
      <c r="E923">
        <v>11.9</v>
      </c>
      <c r="F923">
        <v>200100</v>
      </c>
      <c r="G923">
        <f t="shared" si="52"/>
        <v>6.7881322838580702E-11</v>
      </c>
      <c r="H923" s="50">
        <f t="shared" si="51"/>
        <v>610.75496599815381</v>
      </c>
      <c r="I923">
        <f t="shared" si="53"/>
        <v>3.7312969519968353E-7</v>
      </c>
      <c r="J923">
        <v>26.8</v>
      </c>
      <c r="K923">
        <v>38.700000000000003</v>
      </c>
      <c r="L923">
        <v>382</v>
      </c>
      <c r="M923">
        <v>27.28</v>
      </c>
      <c r="N923">
        <v>111.74</v>
      </c>
      <c r="O923" s="7">
        <v>9.8851999999999993</v>
      </c>
      <c r="P923" s="8">
        <v>213820</v>
      </c>
      <c r="Q923">
        <v>3</v>
      </c>
      <c r="R923" s="9">
        <v>55.082999999999998</v>
      </c>
      <c r="S923" s="9">
        <v>54.942999999999998</v>
      </c>
      <c r="T923" s="9">
        <v>53.645000000000003</v>
      </c>
      <c r="U923" s="9">
        <v>55.112000000000002</v>
      </c>
      <c r="V923" s="9">
        <v>55.244999999999997</v>
      </c>
    </row>
    <row r="924" spans="1:22" x14ac:dyDescent="0.3">
      <c r="A924" t="s">
        <v>445</v>
      </c>
      <c r="B924" t="s">
        <v>446</v>
      </c>
      <c r="C924" t="s">
        <v>1001</v>
      </c>
      <c r="D924" t="s">
        <v>448</v>
      </c>
      <c r="E924">
        <v>14.600000000000001</v>
      </c>
      <c r="F924">
        <v>494600</v>
      </c>
      <c r="G924">
        <f t="shared" si="52"/>
        <v>3.3693735948241002E-11</v>
      </c>
      <c r="H924" s="50">
        <f t="shared" si="51"/>
        <v>1509.64220980853</v>
      </c>
      <c r="I924">
        <f t="shared" si="53"/>
        <v>4.5778937394246881E-7</v>
      </c>
      <c r="J924">
        <v>92.4</v>
      </c>
      <c r="K924">
        <v>51.5</v>
      </c>
      <c r="L924">
        <v>407</v>
      </c>
      <c r="M924">
        <v>24.78</v>
      </c>
      <c r="N924">
        <v>113.59</v>
      </c>
      <c r="O924" s="7">
        <v>7.9066000000000001</v>
      </c>
      <c r="P924" s="8">
        <v>270510</v>
      </c>
      <c r="Q924">
        <v>6</v>
      </c>
      <c r="R924" s="9">
        <v>49.954000000000001</v>
      </c>
      <c r="S924" s="9">
        <v>49.281999999999996</v>
      </c>
      <c r="T924" s="9">
        <v>45.54</v>
      </c>
      <c r="U924" s="9">
        <v>48.24</v>
      </c>
      <c r="V924" s="9">
        <v>49.987000000000002</v>
      </c>
    </row>
    <row r="925" spans="1:22" x14ac:dyDescent="0.3">
      <c r="A925" t="s">
        <v>445</v>
      </c>
      <c r="B925" t="s">
        <v>446</v>
      </c>
      <c r="C925" t="s">
        <v>1002</v>
      </c>
      <c r="D925" t="s">
        <v>448</v>
      </c>
      <c r="E925">
        <v>11.4</v>
      </c>
      <c r="F925">
        <v>324300</v>
      </c>
      <c r="G925">
        <f t="shared" si="52"/>
        <v>4.0124379278445887E-11</v>
      </c>
      <c r="H925" s="50">
        <f t="shared" si="51"/>
        <v>989.84425523838718</v>
      </c>
      <c r="I925">
        <f t="shared" si="53"/>
        <v>3.5745197691398257E-7</v>
      </c>
      <c r="J925">
        <v>55</v>
      </c>
      <c r="K925">
        <v>43.7</v>
      </c>
      <c r="L925">
        <v>493</v>
      </c>
      <c r="M925">
        <v>30.01</v>
      </c>
      <c r="N925">
        <v>120.57</v>
      </c>
      <c r="O925" s="7">
        <v>11.276999999999999</v>
      </c>
      <c r="P925" s="8">
        <v>768270</v>
      </c>
      <c r="Q925">
        <v>5</v>
      </c>
      <c r="R925" s="9">
        <v>66.460999999999999</v>
      </c>
      <c r="S925" s="9">
        <v>64.093999999999994</v>
      </c>
      <c r="T925" s="9">
        <v>53.021999999999998</v>
      </c>
      <c r="U925" s="9">
        <v>57.768999999999998</v>
      </c>
      <c r="V925" s="9">
        <v>72.040000000000006</v>
      </c>
    </row>
    <row r="926" spans="1:22" x14ac:dyDescent="0.3">
      <c r="A926" t="s">
        <v>445</v>
      </c>
      <c r="B926" t="s">
        <v>446</v>
      </c>
      <c r="C926" t="s">
        <v>1003</v>
      </c>
      <c r="D926" t="s">
        <v>448</v>
      </c>
      <c r="E926">
        <v>21</v>
      </c>
      <c r="F926">
        <v>191700</v>
      </c>
      <c r="G926">
        <f t="shared" si="52"/>
        <v>1.2503960876369326E-10</v>
      </c>
      <c r="H926" s="50">
        <f t="shared" si="51"/>
        <v>585.11607687079504</v>
      </c>
      <c r="I926">
        <f t="shared" si="53"/>
        <v>6.5846416799944145E-7</v>
      </c>
      <c r="J926">
        <v>8.69</v>
      </c>
      <c r="K926">
        <v>65</v>
      </c>
      <c r="L926">
        <v>385</v>
      </c>
      <c r="M926">
        <v>30.71</v>
      </c>
      <c r="N926">
        <v>112.58</v>
      </c>
      <c r="O926" s="7">
        <v>5.9248000000000003</v>
      </c>
      <c r="P926" s="8">
        <v>131790</v>
      </c>
      <c r="Q926">
        <v>3</v>
      </c>
      <c r="R926" s="9">
        <v>63.718000000000004</v>
      </c>
      <c r="S926" s="9">
        <v>63.805</v>
      </c>
      <c r="T926" s="9">
        <v>63.710999999999999</v>
      </c>
      <c r="U926" s="9">
        <v>64.894000000000005</v>
      </c>
      <c r="V926" s="9">
        <v>65.55</v>
      </c>
    </row>
    <row r="927" spans="1:22" x14ac:dyDescent="0.3">
      <c r="A927" t="s">
        <v>445</v>
      </c>
      <c r="B927" t="s">
        <v>446</v>
      </c>
      <c r="C927" t="s">
        <v>1004</v>
      </c>
      <c r="D927" t="s">
        <v>448</v>
      </c>
      <c r="E927">
        <v>24.3</v>
      </c>
      <c r="F927">
        <v>236000</v>
      </c>
      <c r="G927">
        <f t="shared" si="52"/>
        <v>1.1752890635593221E-10</v>
      </c>
      <c r="H927" s="50">
        <f t="shared" si="51"/>
        <v>720.33069453055623</v>
      </c>
      <c r="I927">
        <f t="shared" si="53"/>
        <v>7.6193710868506807E-7</v>
      </c>
      <c r="J927">
        <v>9.24</v>
      </c>
      <c r="K927">
        <v>77.600000000000009</v>
      </c>
      <c r="L927">
        <v>358</v>
      </c>
      <c r="M927">
        <v>30.88</v>
      </c>
      <c r="N927">
        <v>105.38</v>
      </c>
      <c r="O927" s="7">
        <v>4.6086999999999998</v>
      </c>
      <c r="P927" s="8">
        <v>131830</v>
      </c>
      <c r="Q927">
        <v>2</v>
      </c>
      <c r="R927" s="9">
        <v>76.281000000000006</v>
      </c>
      <c r="S927" s="9">
        <v>76.289000000000001</v>
      </c>
      <c r="T927" s="9">
        <v>76.281000000000006</v>
      </c>
      <c r="U927" s="9">
        <v>77.057000000000002</v>
      </c>
      <c r="V927" s="9">
        <v>77.834000000000003</v>
      </c>
    </row>
    <row r="928" spans="1:22" x14ac:dyDescent="0.3">
      <c r="A928" t="s">
        <v>445</v>
      </c>
      <c r="B928" t="s">
        <v>446</v>
      </c>
      <c r="C928" t="s">
        <v>1005</v>
      </c>
      <c r="D928" t="s">
        <v>448</v>
      </c>
      <c r="E928">
        <v>16.8</v>
      </c>
      <c r="F928">
        <v>296800</v>
      </c>
      <c r="G928">
        <f t="shared" si="52"/>
        <v>6.4609415094339615E-11</v>
      </c>
      <c r="H928" s="50">
        <f t="shared" si="51"/>
        <v>905.90741583334352</v>
      </c>
      <c r="I928">
        <f t="shared" si="53"/>
        <v>5.2677133439955314E-7</v>
      </c>
      <c r="J928">
        <v>27.5</v>
      </c>
      <c r="K928">
        <v>56.6</v>
      </c>
      <c r="L928">
        <v>446</v>
      </c>
      <c r="M928">
        <v>29.61</v>
      </c>
      <c r="N928">
        <v>120.83</v>
      </c>
      <c r="O928" s="7">
        <v>7.8825000000000003</v>
      </c>
      <c r="P928" s="8">
        <v>111220</v>
      </c>
      <c r="Q928">
        <v>3</v>
      </c>
      <c r="R928" s="9">
        <v>46.015000000000001</v>
      </c>
      <c r="S928" s="9">
        <v>46.168999999999997</v>
      </c>
      <c r="T928" s="9">
        <v>44.683</v>
      </c>
      <c r="U928" s="9">
        <v>47.161000000000001</v>
      </c>
      <c r="V928" s="9">
        <v>48.24</v>
      </c>
    </row>
    <row r="929" spans="1:22" x14ac:dyDescent="0.3">
      <c r="A929" t="s">
        <v>445</v>
      </c>
      <c r="B929" t="s">
        <v>446</v>
      </c>
      <c r="C929" t="s">
        <v>1006</v>
      </c>
      <c r="D929" t="s">
        <v>448</v>
      </c>
      <c r="E929">
        <v>10.700000000000001</v>
      </c>
      <c r="F929">
        <v>127300</v>
      </c>
      <c r="G929">
        <f t="shared" si="52"/>
        <v>9.5941344069128047E-11</v>
      </c>
      <c r="H929" s="50">
        <f t="shared" si="51"/>
        <v>388.55126022771105</v>
      </c>
      <c r="I929">
        <f t="shared" si="53"/>
        <v>3.3550317131400117E-7</v>
      </c>
      <c r="J929">
        <v>12.5</v>
      </c>
      <c r="K929">
        <v>36</v>
      </c>
      <c r="L929">
        <v>416</v>
      </c>
      <c r="M929">
        <v>38.840000000000003</v>
      </c>
      <c r="N929">
        <v>110.5</v>
      </c>
      <c r="O929" s="7">
        <v>11.577</v>
      </c>
      <c r="P929">
        <v>9876.4</v>
      </c>
      <c r="Q929">
        <v>2</v>
      </c>
      <c r="R929" s="9">
        <v>38.652999999999999</v>
      </c>
      <c r="S929" s="9">
        <v>38.572000000000003</v>
      </c>
      <c r="T929" s="9">
        <v>38.180999999999997</v>
      </c>
      <c r="U929" s="9">
        <v>38.456000000000003</v>
      </c>
      <c r="V929" s="9">
        <v>38.729999999999997</v>
      </c>
    </row>
    <row r="930" spans="1:22" x14ac:dyDescent="0.3">
      <c r="A930" t="s">
        <v>445</v>
      </c>
      <c r="B930" t="s">
        <v>446</v>
      </c>
      <c r="C930" t="s">
        <v>1007</v>
      </c>
      <c r="D930" t="s">
        <v>448</v>
      </c>
      <c r="E930">
        <v>12.9</v>
      </c>
      <c r="F930">
        <v>136600</v>
      </c>
      <c r="G930">
        <f t="shared" si="52"/>
        <v>1.0779272108345533E-10</v>
      </c>
      <c r="H930" s="50">
        <f t="shared" si="51"/>
        <v>416.93717319014399</v>
      </c>
      <c r="I930">
        <f t="shared" si="53"/>
        <v>4.0448513177108555E-7</v>
      </c>
      <c r="J930">
        <v>11.9</v>
      </c>
      <c r="K930">
        <v>39.6</v>
      </c>
      <c r="L930">
        <v>386</v>
      </c>
      <c r="M930">
        <v>33.409999999999997</v>
      </c>
      <c r="N930">
        <v>115.08</v>
      </c>
      <c r="O930" s="7">
        <v>9.7555999999999994</v>
      </c>
      <c r="P930" s="8">
        <v>307930</v>
      </c>
      <c r="Q930">
        <v>3</v>
      </c>
      <c r="R930" s="9">
        <v>81.087000000000003</v>
      </c>
      <c r="S930" s="9">
        <v>80.132000000000005</v>
      </c>
      <c r="T930" s="9">
        <v>75.417000000000002</v>
      </c>
      <c r="U930" s="9">
        <v>80.028999999999996</v>
      </c>
      <c r="V930" s="9">
        <v>82.263000000000005</v>
      </c>
    </row>
    <row r="931" spans="1:22" x14ac:dyDescent="0.3">
      <c r="A931" t="s">
        <v>445</v>
      </c>
      <c r="B931" t="s">
        <v>446</v>
      </c>
      <c r="C931" t="s">
        <v>1008</v>
      </c>
      <c r="D931" t="s">
        <v>448</v>
      </c>
      <c r="E931">
        <v>12.200000000000001</v>
      </c>
      <c r="F931">
        <v>133300</v>
      </c>
      <c r="G931">
        <f t="shared" si="52"/>
        <v>1.0446723630907727E-10</v>
      </c>
      <c r="H931" s="50">
        <f t="shared" si="51"/>
        <v>406.86475246153873</v>
      </c>
      <c r="I931">
        <f t="shared" si="53"/>
        <v>3.8253632617110409E-7</v>
      </c>
      <c r="J931">
        <v>11.4</v>
      </c>
      <c r="K931">
        <v>39.5</v>
      </c>
      <c r="L931">
        <v>426</v>
      </c>
      <c r="M931">
        <v>36.25</v>
      </c>
      <c r="N931">
        <v>115.67</v>
      </c>
      <c r="O931" s="7">
        <v>10.787000000000001</v>
      </c>
      <c r="P931">
        <v>69472</v>
      </c>
      <c r="Q931">
        <v>1</v>
      </c>
      <c r="R931" s="9">
        <v>93.61</v>
      </c>
      <c r="S931" s="9">
        <v>93.61</v>
      </c>
      <c r="T931" s="9">
        <v>93.61</v>
      </c>
      <c r="U931" s="9">
        <v>93.61</v>
      </c>
      <c r="V931" s="9">
        <v>93.61</v>
      </c>
    </row>
    <row r="932" spans="1:22" x14ac:dyDescent="0.3">
      <c r="A932" t="s">
        <v>445</v>
      </c>
      <c r="B932" t="s">
        <v>446</v>
      </c>
      <c r="C932" t="s">
        <v>1009</v>
      </c>
      <c r="D932" t="s">
        <v>448</v>
      </c>
      <c r="E932">
        <v>63.7</v>
      </c>
      <c r="F932">
        <v>4828000</v>
      </c>
      <c r="G932">
        <f t="shared" si="52"/>
        <v>1.5059917584921294E-11</v>
      </c>
      <c r="H932" s="50">
        <f t="shared" si="51"/>
        <v>14736.256750820023</v>
      </c>
      <c r="I932">
        <f t="shared" si="53"/>
        <v>1.9973413095983061E-6</v>
      </c>
      <c r="J932">
        <v>389</v>
      </c>
      <c r="K932">
        <v>245</v>
      </c>
      <c r="L932">
        <v>430</v>
      </c>
      <c r="M932">
        <v>41.8</v>
      </c>
      <c r="N932">
        <v>123.41</v>
      </c>
      <c r="O932" s="7">
        <v>1.7544</v>
      </c>
      <c r="P932" s="8">
        <v>1930400</v>
      </c>
      <c r="Q932">
        <v>13</v>
      </c>
      <c r="R932" s="9">
        <v>70.302000000000007</v>
      </c>
      <c r="S932" s="9">
        <v>69.209999999999994</v>
      </c>
      <c r="T932" s="9">
        <v>58.298999999999999</v>
      </c>
      <c r="U932" s="9">
        <v>67.820999999999998</v>
      </c>
      <c r="V932" s="9">
        <v>72.864000000000004</v>
      </c>
    </row>
    <row r="933" spans="1:22" x14ac:dyDescent="0.3">
      <c r="A933" t="s">
        <v>445</v>
      </c>
      <c r="B933" t="s">
        <v>446</v>
      </c>
      <c r="C933" t="s">
        <v>1010</v>
      </c>
      <c r="D933" t="s">
        <v>448</v>
      </c>
      <c r="E933">
        <v>13.9</v>
      </c>
      <c r="F933">
        <v>133800</v>
      </c>
      <c r="G933">
        <f t="shared" si="52"/>
        <v>1.1857936248131541E-10</v>
      </c>
      <c r="H933" s="50">
        <f t="shared" si="51"/>
        <v>408.39087681435774</v>
      </c>
      <c r="I933">
        <f t="shared" si="53"/>
        <v>4.3584056834248757E-7</v>
      </c>
      <c r="J933">
        <v>8.32</v>
      </c>
      <c r="K933">
        <v>46.400000000000006</v>
      </c>
      <c r="L933">
        <v>417</v>
      </c>
      <c r="M933">
        <v>38.01</v>
      </c>
      <c r="N933">
        <v>115.56</v>
      </c>
      <c r="O933" s="7">
        <v>8.9863</v>
      </c>
      <c r="P933">
        <v>82815</v>
      </c>
      <c r="Q933">
        <v>2</v>
      </c>
      <c r="R933" s="9">
        <v>82.06</v>
      </c>
      <c r="S933" s="9">
        <v>82.206000000000003</v>
      </c>
      <c r="T933" s="9">
        <v>82.048000000000002</v>
      </c>
      <c r="U933" s="9">
        <v>83.27</v>
      </c>
      <c r="V933" s="9">
        <v>84.491</v>
      </c>
    </row>
    <row r="934" spans="1:22" x14ac:dyDescent="0.3">
      <c r="A934" t="s">
        <v>445</v>
      </c>
      <c r="B934" t="s">
        <v>446</v>
      </c>
      <c r="C934" t="s">
        <v>1011</v>
      </c>
      <c r="D934" t="s">
        <v>448</v>
      </c>
      <c r="E934">
        <v>43.2</v>
      </c>
      <c r="F934">
        <v>632400</v>
      </c>
      <c r="G934">
        <f t="shared" si="52"/>
        <v>7.7972652751423143E-11</v>
      </c>
      <c r="H934" s="50">
        <f t="shared" si="51"/>
        <v>1930.2420814454397</v>
      </c>
      <c r="I934">
        <f t="shared" si="53"/>
        <v>1.3545548598845656E-6</v>
      </c>
      <c r="J934">
        <v>17.3</v>
      </c>
      <c r="K934">
        <v>152</v>
      </c>
      <c r="L934">
        <v>456</v>
      </c>
      <c r="M934">
        <v>33.78</v>
      </c>
      <c r="N934">
        <v>120.25</v>
      </c>
      <c r="O934" s="7">
        <v>2.9925000000000002</v>
      </c>
      <c r="P934">
        <v>88067</v>
      </c>
      <c r="Q934">
        <v>2</v>
      </c>
      <c r="R934" s="9">
        <v>75.974999999999994</v>
      </c>
      <c r="S934" s="9">
        <v>75.881</v>
      </c>
      <c r="T934" s="9">
        <v>72.994</v>
      </c>
      <c r="U934" s="9">
        <v>74.486000000000004</v>
      </c>
      <c r="V934" s="9">
        <v>75.978999999999999</v>
      </c>
    </row>
    <row r="935" spans="1:22" x14ac:dyDescent="0.3">
      <c r="A935" t="s">
        <v>445</v>
      </c>
      <c r="B935" t="s">
        <v>446</v>
      </c>
      <c r="C935" t="s">
        <v>1012</v>
      </c>
      <c r="D935" t="s">
        <v>448</v>
      </c>
      <c r="E935">
        <v>18.2</v>
      </c>
      <c r="F935">
        <v>163100</v>
      </c>
      <c r="G935">
        <f t="shared" si="52"/>
        <v>1.2737020600858368E-10</v>
      </c>
      <c r="H935" s="50">
        <f t="shared" si="51"/>
        <v>497.82176388954963</v>
      </c>
      <c r="I935">
        <f t="shared" si="53"/>
        <v>5.7066894559951594E-7</v>
      </c>
      <c r="J935">
        <v>10.100000000000001</v>
      </c>
      <c r="K935">
        <v>51.300000000000004</v>
      </c>
      <c r="L935">
        <v>297</v>
      </c>
      <c r="M935">
        <v>31.13</v>
      </c>
      <c r="N935">
        <v>104.17</v>
      </c>
      <c r="O935" s="7">
        <v>5.7878999999999996</v>
      </c>
      <c r="P935">
        <v>67562</v>
      </c>
      <c r="Q935">
        <v>1</v>
      </c>
      <c r="R935" s="9">
        <v>81.018000000000001</v>
      </c>
      <c r="S935" s="9">
        <v>81.018000000000001</v>
      </c>
      <c r="T935" s="9">
        <v>81.018000000000001</v>
      </c>
      <c r="U935" s="9">
        <v>81.018000000000001</v>
      </c>
      <c r="V935" s="9">
        <v>81.018000000000001</v>
      </c>
    </row>
    <row r="936" spans="1:22" x14ac:dyDescent="0.3">
      <c r="A936" t="s">
        <v>445</v>
      </c>
      <c r="B936" t="s">
        <v>446</v>
      </c>
      <c r="C936" t="s">
        <v>1013</v>
      </c>
      <c r="D936" t="s">
        <v>448</v>
      </c>
      <c r="E936">
        <v>36.5</v>
      </c>
      <c r="F936">
        <v>574500</v>
      </c>
      <c r="G936">
        <f t="shared" si="52"/>
        <v>7.2519241949521317E-11</v>
      </c>
      <c r="H936" s="50">
        <f t="shared" si="51"/>
        <v>1753.5168813890023</v>
      </c>
      <c r="I936">
        <f t="shared" si="53"/>
        <v>1.144473434856172E-6</v>
      </c>
      <c r="J936">
        <v>30.400000000000002</v>
      </c>
      <c r="K936">
        <v>104</v>
      </c>
      <c r="L936">
        <v>308</v>
      </c>
      <c r="M936">
        <v>44.31</v>
      </c>
      <c r="N936">
        <v>86.03</v>
      </c>
      <c r="O936" s="7">
        <v>2.9535999999999998</v>
      </c>
      <c r="P936" s="8">
        <v>233800</v>
      </c>
      <c r="Q936">
        <v>4</v>
      </c>
      <c r="R936" s="9">
        <v>26.963000000000001</v>
      </c>
      <c r="S936" s="9">
        <v>26.952000000000002</v>
      </c>
      <c r="T936" s="9">
        <v>25.483000000000001</v>
      </c>
      <c r="U936" s="9">
        <v>26.547000000000001</v>
      </c>
      <c r="V936" s="9">
        <v>27.09</v>
      </c>
    </row>
    <row r="937" spans="1:22" x14ac:dyDescent="0.3">
      <c r="A937" t="s">
        <v>445</v>
      </c>
      <c r="B937" t="s">
        <v>446</v>
      </c>
      <c r="C937" t="s">
        <v>1014</v>
      </c>
      <c r="D937" t="s">
        <v>448</v>
      </c>
      <c r="E937">
        <v>20.200000000000003</v>
      </c>
      <c r="F937">
        <v>1603000</v>
      </c>
      <c r="G937">
        <f t="shared" si="52"/>
        <v>1.4383622333125391E-11</v>
      </c>
      <c r="H937" s="50">
        <f t="shared" si="51"/>
        <v>4892.754675137634</v>
      </c>
      <c r="I937">
        <f t="shared" si="53"/>
        <v>6.3337981874232009E-7</v>
      </c>
      <c r="J937">
        <v>385</v>
      </c>
      <c r="K937">
        <v>81.7</v>
      </c>
      <c r="L937">
        <v>406</v>
      </c>
      <c r="M937">
        <v>38.06</v>
      </c>
      <c r="N937">
        <v>114.49</v>
      </c>
      <c r="O937" s="7">
        <v>4.9660000000000002</v>
      </c>
      <c r="P937" s="8">
        <v>2822300</v>
      </c>
      <c r="Q937">
        <v>14</v>
      </c>
      <c r="R937" s="9">
        <v>96.116</v>
      </c>
      <c r="S937" s="9">
        <v>92.524000000000001</v>
      </c>
      <c r="T937" s="9">
        <v>71.432000000000002</v>
      </c>
      <c r="U937" s="9">
        <v>91.019000000000005</v>
      </c>
      <c r="V937" s="9">
        <v>101.56</v>
      </c>
    </row>
    <row r="938" spans="1:22" x14ac:dyDescent="0.3">
      <c r="A938" t="s">
        <v>445</v>
      </c>
      <c r="B938" t="s">
        <v>446</v>
      </c>
      <c r="C938" t="s">
        <v>1015</v>
      </c>
      <c r="D938" t="s">
        <v>448</v>
      </c>
      <c r="E938">
        <v>33.6</v>
      </c>
      <c r="F938">
        <v>536000</v>
      </c>
      <c r="G938">
        <f t="shared" si="52"/>
        <v>7.1552516417910444E-11</v>
      </c>
      <c r="H938" s="50">
        <f t="shared" si="51"/>
        <v>1636.0053062219413</v>
      </c>
      <c r="I938">
        <f t="shared" si="53"/>
        <v>1.0535426687991065E-6</v>
      </c>
      <c r="J938">
        <v>39.6</v>
      </c>
      <c r="K938">
        <v>85.100000000000009</v>
      </c>
      <c r="L938">
        <v>280</v>
      </c>
      <c r="M938">
        <v>32.630000000000003</v>
      </c>
      <c r="N938">
        <v>110.78</v>
      </c>
      <c r="O938" s="7">
        <v>3.2906</v>
      </c>
      <c r="P938" s="8">
        <v>220140</v>
      </c>
      <c r="Q938">
        <v>4</v>
      </c>
      <c r="R938" s="9">
        <v>42.393999999999998</v>
      </c>
      <c r="S938" s="9">
        <v>42.219000000000001</v>
      </c>
      <c r="T938" s="9">
        <v>38.317999999999998</v>
      </c>
      <c r="U938" s="9">
        <v>41.965000000000003</v>
      </c>
      <c r="V938" s="9">
        <v>44.817999999999998</v>
      </c>
    </row>
    <row r="939" spans="1:22" x14ac:dyDescent="0.3">
      <c r="A939" t="s">
        <v>445</v>
      </c>
      <c r="B939" t="s">
        <v>446</v>
      </c>
      <c r="C939" t="s">
        <v>1016</v>
      </c>
      <c r="D939" t="s">
        <v>448</v>
      </c>
      <c r="E939">
        <v>22.8</v>
      </c>
      <c r="F939">
        <v>240300</v>
      </c>
      <c r="G939">
        <f t="shared" si="52"/>
        <v>1.0830075905118602E-10</v>
      </c>
      <c r="H939" s="50">
        <f t="shared" si="51"/>
        <v>733.4553639647994</v>
      </c>
      <c r="I939">
        <f t="shared" si="53"/>
        <v>7.1490395382796515E-7</v>
      </c>
      <c r="J939">
        <v>11</v>
      </c>
      <c r="K939">
        <v>72.400000000000006</v>
      </c>
      <c r="L939">
        <v>411</v>
      </c>
      <c r="M939">
        <v>32.6</v>
      </c>
      <c r="N939">
        <v>116.79</v>
      </c>
      <c r="O939" s="7">
        <v>5.6795999999999998</v>
      </c>
      <c r="P939" s="8">
        <v>177930</v>
      </c>
      <c r="Q939">
        <v>4</v>
      </c>
      <c r="R939" s="9">
        <v>70.078999999999994</v>
      </c>
      <c r="S939" s="9">
        <v>70.415999999999997</v>
      </c>
      <c r="T939" s="9">
        <v>69.694000000000003</v>
      </c>
      <c r="U939" s="9">
        <v>71.432000000000002</v>
      </c>
      <c r="V939" s="9">
        <v>72.819999999999993</v>
      </c>
    </row>
    <row r="940" spans="1:22" x14ac:dyDescent="0.3">
      <c r="A940" t="s">
        <v>445</v>
      </c>
      <c r="B940" t="s">
        <v>446</v>
      </c>
      <c r="C940" t="s">
        <v>1017</v>
      </c>
      <c r="D940" t="s">
        <v>448</v>
      </c>
      <c r="E940">
        <v>16.600000000000001</v>
      </c>
      <c r="F940">
        <v>415500</v>
      </c>
      <c r="G940">
        <f t="shared" si="52"/>
        <v>4.5602377376654629E-11</v>
      </c>
      <c r="H940" s="50">
        <f t="shared" si="51"/>
        <v>1268.2093371925682</v>
      </c>
      <c r="I940">
        <f t="shared" si="53"/>
        <v>5.205002470852728E-7</v>
      </c>
      <c r="J940">
        <v>50</v>
      </c>
      <c r="K940">
        <v>58.800000000000004</v>
      </c>
      <c r="L940">
        <v>441</v>
      </c>
      <c r="M940">
        <v>36.869999999999997</v>
      </c>
      <c r="N940">
        <v>118.73</v>
      </c>
      <c r="O940" s="7">
        <v>7.5117000000000003</v>
      </c>
      <c r="P940" s="8">
        <v>269400</v>
      </c>
      <c r="Q940">
        <v>5</v>
      </c>
      <c r="R940" s="9">
        <v>80.400999999999996</v>
      </c>
      <c r="S940" s="9">
        <v>80.025999999999996</v>
      </c>
      <c r="T940" s="9">
        <v>77.962999999999994</v>
      </c>
      <c r="U940" s="9">
        <v>79.555999999999997</v>
      </c>
      <c r="V940" s="9">
        <v>81.061000000000007</v>
      </c>
    </row>
    <row r="941" spans="1:22" x14ac:dyDescent="0.3">
      <c r="A941" t="s">
        <v>445</v>
      </c>
      <c r="B941" t="s">
        <v>446</v>
      </c>
      <c r="C941" t="s">
        <v>1018</v>
      </c>
      <c r="D941" t="s">
        <v>448</v>
      </c>
      <c r="E941">
        <v>22.400000000000002</v>
      </c>
      <c r="F941">
        <v>544600</v>
      </c>
      <c r="G941">
        <f t="shared" si="52"/>
        <v>4.6948401028277639E-11</v>
      </c>
      <c r="H941" s="50">
        <f t="shared" si="51"/>
        <v>1662.2546450904276</v>
      </c>
      <c r="I941">
        <f t="shared" si="53"/>
        <v>7.0236177919940457E-7</v>
      </c>
      <c r="J941">
        <v>31.700000000000003</v>
      </c>
      <c r="K941">
        <v>96.7</v>
      </c>
      <c r="L941">
        <v>524</v>
      </c>
      <c r="M941">
        <v>39.340000000000003</v>
      </c>
      <c r="N941">
        <v>112.44</v>
      </c>
      <c r="O941" s="7">
        <v>5.4215999999999998</v>
      </c>
      <c r="P941">
        <v>27508</v>
      </c>
      <c r="Q941">
        <v>2</v>
      </c>
      <c r="R941" s="9">
        <v>38.776000000000003</v>
      </c>
      <c r="S941" s="9">
        <v>38.826999999999998</v>
      </c>
      <c r="T941" s="9">
        <v>38.776000000000003</v>
      </c>
      <c r="U941" s="9">
        <v>40.665999999999997</v>
      </c>
      <c r="V941" s="9">
        <v>42.555</v>
      </c>
    </row>
    <row r="942" spans="1:22" x14ac:dyDescent="0.3">
      <c r="A942" t="s">
        <v>445</v>
      </c>
      <c r="B942" t="s">
        <v>446</v>
      </c>
      <c r="C942" t="s">
        <v>1019</v>
      </c>
      <c r="D942" t="s">
        <v>448</v>
      </c>
      <c r="E942">
        <v>10.5</v>
      </c>
      <c r="F942">
        <v>136400</v>
      </c>
      <c r="G942">
        <f t="shared" si="52"/>
        <v>8.7866909824046912E-11</v>
      </c>
      <c r="H942" s="50">
        <f t="shared" si="51"/>
        <v>416.32672344901636</v>
      </c>
      <c r="I942">
        <f t="shared" si="53"/>
        <v>3.2923208399972072E-7</v>
      </c>
      <c r="J942">
        <v>15</v>
      </c>
      <c r="K942">
        <v>35.300000000000004</v>
      </c>
      <c r="L942">
        <v>469</v>
      </c>
      <c r="M942">
        <v>45.38</v>
      </c>
      <c r="N942">
        <v>126.31</v>
      </c>
      <c r="O942" s="7">
        <v>13.28</v>
      </c>
      <c r="P942">
        <v>82979</v>
      </c>
      <c r="Q942">
        <v>4</v>
      </c>
      <c r="R942" s="9">
        <v>23.295999999999999</v>
      </c>
      <c r="S942" s="9">
        <v>23.128</v>
      </c>
      <c r="T942" s="9">
        <v>22.34</v>
      </c>
      <c r="U942" s="9">
        <v>22.89</v>
      </c>
      <c r="V942" s="9">
        <v>23.486999999999998</v>
      </c>
    </row>
    <row r="943" spans="1:22" x14ac:dyDescent="0.3">
      <c r="A943" t="s">
        <v>445</v>
      </c>
      <c r="B943" t="s">
        <v>446</v>
      </c>
      <c r="C943" t="s">
        <v>1020</v>
      </c>
      <c r="D943" t="s">
        <v>448</v>
      </c>
      <c r="E943">
        <v>10.4</v>
      </c>
      <c r="F943">
        <v>104400</v>
      </c>
      <c r="G943">
        <f t="shared" si="52"/>
        <v>1.13705969348659E-10</v>
      </c>
      <c r="H943" s="50">
        <f t="shared" si="51"/>
        <v>318.654764868602</v>
      </c>
      <c r="I943">
        <f t="shared" si="53"/>
        <v>3.2609654034258055E-7</v>
      </c>
      <c r="J943">
        <v>9.94</v>
      </c>
      <c r="K943">
        <v>33.1</v>
      </c>
      <c r="L943">
        <v>382</v>
      </c>
      <c r="M943">
        <v>27.47</v>
      </c>
      <c r="N943">
        <v>112.19</v>
      </c>
      <c r="O943" s="7">
        <v>11.55</v>
      </c>
      <c r="P943" s="8">
        <v>107680</v>
      </c>
      <c r="Q943">
        <v>2</v>
      </c>
      <c r="R943" s="9">
        <v>59.744</v>
      </c>
      <c r="S943" s="9">
        <v>59.384</v>
      </c>
      <c r="T943" s="9">
        <v>56.972999999999999</v>
      </c>
      <c r="U943" s="9">
        <v>58.408000000000001</v>
      </c>
      <c r="V943" s="9">
        <v>59.843000000000004</v>
      </c>
    </row>
    <row r="944" spans="1:22" x14ac:dyDescent="0.3">
      <c r="A944" t="s">
        <v>445</v>
      </c>
      <c r="B944" t="s">
        <v>446</v>
      </c>
      <c r="C944" t="s">
        <v>1021</v>
      </c>
      <c r="D944" t="s">
        <v>448</v>
      </c>
      <c r="E944">
        <v>26.5</v>
      </c>
      <c r="F944">
        <v>295800</v>
      </c>
      <c r="G944">
        <f t="shared" si="52"/>
        <v>1.0225819641649764E-10</v>
      </c>
      <c r="H944" s="50">
        <f t="shared" si="51"/>
        <v>902.85516712770561</v>
      </c>
      <c r="I944">
        <f t="shared" si="53"/>
        <v>8.3091906914215245E-7</v>
      </c>
      <c r="J944">
        <v>10.4</v>
      </c>
      <c r="K944">
        <v>91.7</v>
      </c>
      <c r="L944">
        <v>478</v>
      </c>
      <c r="M944">
        <v>43.51</v>
      </c>
      <c r="N944">
        <v>123.51</v>
      </c>
      <c r="O944" s="7">
        <v>5.2199</v>
      </c>
      <c r="P944">
        <v>22136</v>
      </c>
      <c r="Q944">
        <v>4</v>
      </c>
      <c r="R944" s="9">
        <v>26.081</v>
      </c>
      <c r="S944" s="9">
        <v>26.341999999999999</v>
      </c>
      <c r="T944" s="9">
        <v>25.908999999999999</v>
      </c>
      <c r="U944" s="9">
        <v>27.207999999999998</v>
      </c>
      <c r="V944" s="9">
        <v>27.795999999999999</v>
      </c>
    </row>
    <row r="945" spans="1:22" x14ac:dyDescent="0.3">
      <c r="A945" t="s">
        <v>445</v>
      </c>
      <c r="B945" t="s">
        <v>446</v>
      </c>
      <c r="C945" t="s">
        <v>1022</v>
      </c>
      <c r="D945" t="s">
        <v>448</v>
      </c>
      <c r="E945">
        <v>20.3</v>
      </c>
      <c r="F945">
        <v>141900</v>
      </c>
      <c r="G945">
        <f t="shared" si="52"/>
        <v>1.6329168357998591E-10</v>
      </c>
      <c r="H945" s="50">
        <f t="shared" si="51"/>
        <v>433.11409133002513</v>
      </c>
      <c r="I945">
        <f t="shared" si="53"/>
        <v>6.365153623994602E-7</v>
      </c>
      <c r="J945">
        <v>6.16</v>
      </c>
      <c r="K945">
        <v>57.2</v>
      </c>
      <c r="L945">
        <v>363</v>
      </c>
      <c r="M945">
        <v>31.47</v>
      </c>
      <c r="N945">
        <v>116.95</v>
      </c>
      <c r="O945" s="7">
        <v>6.3573000000000004</v>
      </c>
      <c r="P945">
        <v>44487</v>
      </c>
      <c r="Q945">
        <v>1</v>
      </c>
      <c r="R945" s="9">
        <v>63.491999999999997</v>
      </c>
      <c r="S945" s="9">
        <v>63.491999999999997</v>
      </c>
      <c r="T945" s="9">
        <v>63.491999999999997</v>
      </c>
      <c r="U945" s="9">
        <v>63.491999999999997</v>
      </c>
      <c r="V945" s="9">
        <v>63.491999999999997</v>
      </c>
    </row>
    <row r="946" spans="1:22" x14ac:dyDescent="0.3">
      <c r="A946" t="s">
        <v>445</v>
      </c>
      <c r="B946" t="s">
        <v>446</v>
      </c>
      <c r="C946" t="s">
        <v>1023</v>
      </c>
      <c r="D946" t="s">
        <v>448</v>
      </c>
      <c r="E946">
        <v>25.5</v>
      </c>
      <c r="F946">
        <v>257100</v>
      </c>
      <c r="G946">
        <f t="shared" si="52"/>
        <v>1.1321097432905483E-10</v>
      </c>
      <c r="H946" s="50">
        <f t="shared" si="51"/>
        <v>784.73314221951694</v>
      </c>
      <c r="I946">
        <f t="shared" si="53"/>
        <v>7.9956363257075032E-7</v>
      </c>
      <c r="J946">
        <v>10.4</v>
      </c>
      <c r="K946">
        <v>79.5</v>
      </c>
      <c r="L946">
        <v>429</v>
      </c>
      <c r="M946">
        <v>44.41</v>
      </c>
      <c r="N946">
        <v>126.95</v>
      </c>
      <c r="O946" s="7">
        <v>5.3966000000000003</v>
      </c>
      <c r="P946">
        <v>27599</v>
      </c>
      <c r="Q946">
        <v>2</v>
      </c>
      <c r="R946" s="9">
        <v>22.065999999999999</v>
      </c>
      <c r="S946" s="9">
        <v>21.937999999999999</v>
      </c>
      <c r="T946" s="9">
        <v>21.332000000000001</v>
      </c>
      <c r="U946" s="9">
        <v>21.74</v>
      </c>
      <c r="V946" s="9">
        <v>22.148</v>
      </c>
    </row>
    <row r="947" spans="1:22" x14ac:dyDescent="0.3">
      <c r="A947" t="s">
        <v>445</v>
      </c>
      <c r="B947" t="s">
        <v>446</v>
      </c>
      <c r="C947" t="s">
        <v>1024</v>
      </c>
      <c r="D947" t="s">
        <v>448</v>
      </c>
      <c r="E947">
        <v>6.68</v>
      </c>
      <c r="F947">
        <v>106700</v>
      </c>
      <c r="G947">
        <f t="shared" si="52"/>
        <v>7.1459910402999051E-11</v>
      </c>
      <c r="H947" s="50">
        <f t="shared" si="51"/>
        <v>325.67493689156925</v>
      </c>
      <c r="I947">
        <f t="shared" si="53"/>
        <v>2.0945431629696517E-7</v>
      </c>
      <c r="J947">
        <v>23.8</v>
      </c>
      <c r="K947">
        <v>21.900000000000002</v>
      </c>
      <c r="L947">
        <v>383</v>
      </c>
      <c r="M947">
        <v>40.130000000000003</v>
      </c>
      <c r="N947">
        <v>116.66</v>
      </c>
      <c r="O947" s="7">
        <v>17.484000000000002</v>
      </c>
      <c r="P947" s="8">
        <v>240720</v>
      </c>
      <c r="Q947">
        <v>4</v>
      </c>
      <c r="R947" s="9">
        <v>68.412999999999997</v>
      </c>
      <c r="S947" s="9">
        <v>68.775000000000006</v>
      </c>
      <c r="T947" s="9">
        <v>68.343999999999994</v>
      </c>
      <c r="U947" s="9">
        <v>71.302000000000007</v>
      </c>
      <c r="V947" s="9">
        <v>74.594999999999999</v>
      </c>
    </row>
    <row r="948" spans="1:22" x14ac:dyDescent="0.3">
      <c r="A948" t="s">
        <v>445</v>
      </c>
      <c r="B948" t="s">
        <v>446</v>
      </c>
      <c r="C948" t="s">
        <v>1025</v>
      </c>
      <c r="D948" t="s">
        <v>448</v>
      </c>
      <c r="E948">
        <v>16.2</v>
      </c>
      <c r="F948">
        <v>209300</v>
      </c>
      <c r="G948">
        <f t="shared" si="52"/>
        <v>8.8347895843287141E-11</v>
      </c>
      <c r="H948" s="50">
        <f t="shared" ref="H948:H1011" si="54">F948*CVD_CHN</f>
        <v>638.8356540900229</v>
      </c>
      <c r="I948">
        <f t="shared" si="53"/>
        <v>5.079580724567119E-7</v>
      </c>
      <c r="J948">
        <v>14.4</v>
      </c>
      <c r="K948">
        <v>55.2</v>
      </c>
      <c r="L948">
        <v>414</v>
      </c>
      <c r="M948">
        <v>23.36</v>
      </c>
      <c r="N948">
        <v>112.7</v>
      </c>
      <c r="O948" s="7">
        <v>7.4922000000000004</v>
      </c>
      <c r="P948" s="8">
        <v>169940</v>
      </c>
      <c r="Q948">
        <v>3</v>
      </c>
      <c r="R948" s="9">
        <v>55.390999999999998</v>
      </c>
      <c r="S948" s="9">
        <v>56.921999999999997</v>
      </c>
      <c r="T948" s="9">
        <v>54.222999999999999</v>
      </c>
      <c r="U948" s="9">
        <v>57.768999999999998</v>
      </c>
      <c r="V948" s="9">
        <v>61.603999999999999</v>
      </c>
    </row>
    <row r="949" spans="1:22" x14ac:dyDescent="0.3">
      <c r="A949" t="s">
        <v>445</v>
      </c>
      <c r="B949" t="s">
        <v>446</v>
      </c>
      <c r="C949" t="s">
        <v>1026</v>
      </c>
      <c r="D949" t="s">
        <v>448</v>
      </c>
      <c r="E949">
        <v>20.5</v>
      </c>
      <c r="F949">
        <v>154400</v>
      </c>
      <c r="G949">
        <f t="shared" si="52"/>
        <v>1.5155036593264248E-10</v>
      </c>
      <c r="H949" s="50">
        <f t="shared" si="54"/>
        <v>471.26720015049949</v>
      </c>
      <c r="I949">
        <f t="shared" si="53"/>
        <v>6.4278644971374065E-7</v>
      </c>
      <c r="J949">
        <v>17.100000000000001</v>
      </c>
      <c r="K949">
        <v>37.300000000000004</v>
      </c>
      <c r="L949">
        <v>184</v>
      </c>
      <c r="M949">
        <v>22.8</v>
      </c>
      <c r="N949">
        <v>100.97</v>
      </c>
      <c r="O949" s="7">
        <v>4.9428000000000001</v>
      </c>
      <c r="P949">
        <v>15742</v>
      </c>
      <c r="Q949">
        <v>2</v>
      </c>
      <c r="R949" s="9">
        <v>16.824000000000002</v>
      </c>
      <c r="S949" s="9">
        <v>16.832000000000001</v>
      </c>
      <c r="T949" s="9">
        <v>16.62</v>
      </c>
      <c r="U949" s="9">
        <v>16.841000000000001</v>
      </c>
      <c r="V949" s="9">
        <v>17.062000000000001</v>
      </c>
    </row>
    <row r="950" spans="1:22" x14ac:dyDescent="0.3">
      <c r="A950" t="s">
        <v>445</v>
      </c>
      <c r="B950" t="s">
        <v>446</v>
      </c>
      <c r="C950" t="s">
        <v>1027</v>
      </c>
      <c r="D950" t="s">
        <v>448</v>
      </c>
      <c r="E950">
        <v>18.3</v>
      </c>
      <c r="F950">
        <v>463000</v>
      </c>
      <c r="G950">
        <f t="shared" si="52"/>
        <v>4.5114954427645782E-11</v>
      </c>
      <c r="H950" s="50">
        <f t="shared" si="54"/>
        <v>1413.1911507103709</v>
      </c>
      <c r="I950">
        <f t="shared" si="53"/>
        <v>5.7380448925665617E-7</v>
      </c>
      <c r="J950">
        <v>54.1</v>
      </c>
      <c r="K950">
        <v>63</v>
      </c>
      <c r="L950">
        <v>451</v>
      </c>
      <c r="M950">
        <v>43.17</v>
      </c>
      <c r="N950">
        <v>124.38</v>
      </c>
      <c r="O950" s="7">
        <v>7.1577000000000002</v>
      </c>
      <c r="P950" s="8">
        <v>370480</v>
      </c>
      <c r="Q950">
        <v>4</v>
      </c>
      <c r="R950" s="9">
        <v>33.975000000000001</v>
      </c>
      <c r="S950" s="9">
        <v>34.113</v>
      </c>
      <c r="T950" s="9">
        <v>33.718000000000004</v>
      </c>
      <c r="U950" s="9">
        <v>34.872999999999998</v>
      </c>
      <c r="V950" s="9">
        <v>35.472000000000001</v>
      </c>
    </row>
    <row r="951" spans="1:22" x14ac:dyDescent="0.3">
      <c r="A951" t="s">
        <v>445</v>
      </c>
      <c r="B951" t="s">
        <v>446</v>
      </c>
      <c r="C951" t="s">
        <v>1028</v>
      </c>
      <c r="D951" t="s">
        <v>448</v>
      </c>
      <c r="E951">
        <v>12.100000000000001</v>
      </c>
      <c r="F951">
        <v>100600</v>
      </c>
      <c r="G951">
        <f t="shared" si="52"/>
        <v>1.3728965506958252E-10</v>
      </c>
      <c r="H951" s="50">
        <f t="shared" si="54"/>
        <v>307.05621978717778</v>
      </c>
      <c r="I951">
        <f t="shared" si="53"/>
        <v>3.7940078251396398E-7</v>
      </c>
      <c r="J951">
        <v>7.34</v>
      </c>
      <c r="K951">
        <v>37.1</v>
      </c>
      <c r="L951">
        <v>408</v>
      </c>
      <c r="M951">
        <v>35.659999999999997</v>
      </c>
      <c r="N951">
        <v>117.28</v>
      </c>
      <c r="O951" s="7">
        <v>10.994999999999999</v>
      </c>
      <c r="P951" s="8">
        <v>103690</v>
      </c>
      <c r="Q951">
        <v>2</v>
      </c>
      <c r="R951" s="9">
        <v>76.756</v>
      </c>
      <c r="S951" s="9">
        <v>76.751999999999995</v>
      </c>
      <c r="T951" s="9">
        <v>76.022000000000006</v>
      </c>
      <c r="U951" s="9">
        <v>76.388999999999996</v>
      </c>
      <c r="V951" s="9">
        <v>76.756</v>
      </c>
    </row>
    <row r="952" spans="1:22" x14ac:dyDescent="0.3">
      <c r="A952" t="s">
        <v>445</v>
      </c>
      <c r="B952" t="s">
        <v>446</v>
      </c>
      <c r="C952" t="s">
        <v>1029</v>
      </c>
      <c r="D952" t="s">
        <v>448</v>
      </c>
      <c r="E952">
        <v>17.3</v>
      </c>
      <c r="F952">
        <v>242400</v>
      </c>
      <c r="G952">
        <f t="shared" si="52"/>
        <v>8.146365882838283E-11</v>
      </c>
      <c r="H952" s="50">
        <f t="shared" si="54"/>
        <v>739.86508624663907</v>
      </c>
      <c r="I952">
        <f t="shared" si="53"/>
        <v>5.4244905268525425E-7</v>
      </c>
      <c r="J952">
        <v>11.5</v>
      </c>
      <c r="K952">
        <v>71.5</v>
      </c>
      <c r="L952">
        <v>573</v>
      </c>
      <c r="M952">
        <v>33.72</v>
      </c>
      <c r="N952">
        <v>118.68</v>
      </c>
      <c r="O952" s="7">
        <v>8.0115999999999996</v>
      </c>
      <c r="P952" s="8">
        <v>161960</v>
      </c>
      <c r="Q952">
        <v>2</v>
      </c>
      <c r="R952" s="9">
        <v>86.382000000000005</v>
      </c>
      <c r="S952" s="9">
        <v>86.448999999999998</v>
      </c>
      <c r="T952" s="9">
        <v>86.372</v>
      </c>
      <c r="U952" s="9">
        <v>86.734999999999999</v>
      </c>
      <c r="V952" s="9">
        <v>87.099000000000004</v>
      </c>
    </row>
    <row r="953" spans="1:22" x14ac:dyDescent="0.3">
      <c r="A953" t="s">
        <v>445</v>
      </c>
      <c r="B953" t="s">
        <v>446</v>
      </c>
      <c r="C953" t="s">
        <v>1030</v>
      </c>
      <c r="D953" t="s">
        <v>448</v>
      </c>
      <c r="E953">
        <v>23.700000000000003</v>
      </c>
      <c r="F953">
        <v>502100</v>
      </c>
      <c r="G953">
        <f t="shared" si="52"/>
        <v>5.3877638119896443E-11</v>
      </c>
      <c r="H953" s="50">
        <f t="shared" si="54"/>
        <v>1532.5340751008148</v>
      </c>
      <c r="I953">
        <f t="shared" si="53"/>
        <v>7.4312384674222705E-7</v>
      </c>
      <c r="J953">
        <v>27.6</v>
      </c>
      <c r="K953">
        <v>95.7</v>
      </c>
      <c r="L953">
        <v>534</v>
      </c>
      <c r="M953">
        <v>31.03</v>
      </c>
      <c r="N953">
        <v>121.24</v>
      </c>
      <c r="O953" s="7">
        <v>5.5807000000000002</v>
      </c>
      <c r="P953" s="8">
        <v>436150</v>
      </c>
      <c r="Q953">
        <v>4</v>
      </c>
      <c r="R953" s="9">
        <v>80.091999999999999</v>
      </c>
      <c r="S953" s="9">
        <v>79.778999999999996</v>
      </c>
      <c r="T953" s="9">
        <v>72.69</v>
      </c>
      <c r="U953" s="9">
        <v>80.846000000000004</v>
      </c>
      <c r="V953" s="9">
        <v>83.891999999999996</v>
      </c>
    </row>
    <row r="954" spans="1:22" x14ac:dyDescent="0.3">
      <c r="A954" t="s">
        <v>445</v>
      </c>
      <c r="B954" t="s">
        <v>446</v>
      </c>
      <c r="C954" t="s">
        <v>1031</v>
      </c>
      <c r="D954" t="s">
        <v>448</v>
      </c>
      <c r="E954">
        <v>28.900000000000002</v>
      </c>
      <c r="F954">
        <v>220600</v>
      </c>
      <c r="G954">
        <f t="shared" si="52"/>
        <v>1.4953496690843155E-10</v>
      </c>
      <c r="H954" s="50">
        <f t="shared" si="54"/>
        <v>673.32606446373177</v>
      </c>
      <c r="I954">
        <f t="shared" si="53"/>
        <v>9.0617211691351727E-7</v>
      </c>
      <c r="J954">
        <v>6.1000000000000005</v>
      </c>
      <c r="K954">
        <v>89.300000000000011</v>
      </c>
      <c r="L954">
        <v>377</v>
      </c>
      <c r="M954">
        <v>30.19</v>
      </c>
      <c r="N954">
        <v>111.78</v>
      </c>
      <c r="O954" s="7">
        <v>4.2183999999999999</v>
      </c>
      <c r="P954">
        <v>82520</v>
      </c>
      <c r="Q954">
        <v>2</v>
      </c>
      <c r="R954" s="9">
        <v>63.316000000000003</v>
      </c>
      <c r="S954" s="9">
        <v>63.305</v>
      </c>
      <c r="T954" s="9">
        <v>63.052999999999997</v>
      </c>
      <c r="U954" s="9">
        <v>63.185000000000002</v>
      </c>
      <c r="V954" s="9">
        <v>63.316000000000003</v>
      </c>
    </row>
    <row r="955" spans="1:22" x14ac:dyDescent="0.3">
      <c r="A955" t="s">
        <v>445</v>
      </c>
      <c r="B955" t="s">
        <v>446</v>
      </c>
      <c r="C955" t="s">
        <v>1032</v>
      </c>
      <c r="D955" t="s">
        <v>448</v>
      </c>
      <c r="E955">
        <v>14.9</v>
      </c>
      <c r="F955">
        <v>252100</v>
      </c>
      <c r="G955">
        <f t="shared" si="52"/>
        <v>6.7462719952399839E-11</v>
      </c>
      <c r="H955" s="50">
        <f t="shared" si="54"/>
        <v>769.47189869132717</v>
      </c>
      <c r="I955">
        <f t="shared" si="53"/>
        <v>4.6719600491388943E-7</v>
      </c>
      <c r="J955">
        <v>26.6</v>
      </c>
      <c r="K955">
        <v>48.900000000000006</v>
      </c>
      <c r="L955">
        <v>451</v>
      </c>
      <c r="M955">
        <v>46.65</v>
      </c>
      <c r="N955">
        <v>127</v>
      </c>
      <c r="O955" s="7">
        <v>9.2220999999999993</v>
      </c>
      <c r="P955">
        <v>40022</v>
      </c>
      <c r="Q955">
        <v>2</v>
      </c>
      <c r="R955" s="9">
        <v>19.431000000000001</v>
      </c>
      <c r="S955" s="9">
        <v>19.41</v>
      </c>
      <c r="T955" s="9">
        <v>19.254999999999999</v>
      </c>
      <c r="U955" s="9">
        <v>19.401</v>
      </c>
      <c r="V955" s="9">
        <v>19.545999999999999</v>
      </c>
    </row>
    <row r="956" spans="1:22" x14ac:dyDescent="0.3">
      <c r="A956" t="s">
        <v>445</v>
      </c>
      <c r="B956" t="s">
        <v>446</v>
      </c>
      <c r="C956" t="s">
        <v>1033</v>
      </c>
      <c r="D956" t="s">
        <v>448</v>
      </c>
      <c r="E956">
        <v>19.900000000000002</v>
      </c>
      <c r="F956">
        <v>216700</v>
      </c>
      <c r="G956">
        <f t="shared" si="52"/>
        <v>1.0482010475311491E-10</v>
      </c>
      <c r="H956" s="50">
        <f t="shared" si="54"/>
        <v>661.42229451174376</v>
      </c>
      <c r="I956">
        <f t="shared" si="53"/>
        <v>6.2397318777089942E-7</v>
      </c>
      <c r="J956">
        <v>12.4</v>
      </c>
      <c r="K956">
        <v>61.7</v>
      </c>
      <c r="L956">
        <v>402</v>
      </c>
      <c r="M956">
        <v>33.909999999999997</v>
      </c>
      <c r="N956">
        <v>117.95</v>
      </c>
      <c r="O956" s="7">
        <v>6.5247999999999999</v>
      </c>
      <c r="P956" s="8">
        <v>131700</v>
      </c>
      <c r="Q956">
        <v>2</v>
      </c>
      <c r="R956" s="9">
        <v>82.481999999999999</v>
      </c>
      <c r="S956" s="9">
        <v>81.912000000000006</v>
      </c>
      <c r="T956" s="9">
        <v>78.953999999999994</v>
      </c>
      <c r="U956" s="9">
        <v>80.822999999999993</v>
      </c>
      <c r="V956" s="9">
        <v>82.691999999999993</v>
      </c>
    </row>
    <row r="957" spans="1:22" x14ac:dyDescent="0.3">
      <c r="A957" t="s">
        <v>445</v>
      </c>
      <c r="B957" t="s">
        <v>446</v>
      </c>
      <c r="C957" t="s">
        <v>1034</v>
      </c>
      <c r="D957" t="s">
        <v>448</v>
      </c>
      <c r="E957">
        <v>15.8</v>
      </c>
      <c r="F957">
        <v>208500</v>
      </c>
      <c r="G957">
        <f t="shared" si="52"/>
        <v>8.6497081055155874E-11</v>
      </c>
      <c r="H957" s="50">
        <f t="shared" si="54"/>
        <v>636.39385512551257</v>
      </c>
      <c r="I957">
        <f t="shared" si="53"/>
        <v>4.9541589782815122E-7</v>
      </c>
      <c r="J957">
        <v>10.700000000000001</v>
      </c>
      <c r="K957">
        <v>63.6</v>
      </c>
      <c r="L957">
        <v>502</v>
      </c>
      <c r="M957">
        <v>21.39</v>
      </c>
      <c r="N957">
        <v>110.25</v>
      </c>
      <c r="O957" s="7">
        <v>7.8936000000000002</v>
      </c>
      <c r="P957" s="8">
        <v>147980</v>
      </c>
      <c r="Q957">
        <v>2</v>
      </c>
      <c r="R957" s="9">
        <v>38.085999999999999</v>
      </c>
      <c r="S957" s="9">
        <v>37.97</v>
      </c>
      <c r="T957" s="9">
        <v>35.747999999999998</v>
      </c>
      <c r="U957" s="9">
        <v>36.918999999999997</v>
      </c>
      <c r="V957" s="9">
        <v>38.090000000000003</v>
      </c>
    </row>
    <row r="958" spans="1:22" x14ac:dyDescent="0.3">
      <c r="A958" t="s">
        <v>445</v>
      </c>
      <c r="B958" t="s">
        <v>446</v>
      </c>
      <c r="C958" t="s">
        <v>1035</v>
      </c>
      <c r="D958" t="s">
        <v>448</v>
      </c>
      <c r="E958">
        <v>4.38</v>
      </c>
      <c r="F958">
        <v>101600</v>
      </c>
      <c r="G958">
        <f t="shared" si="52"/>
        <v>4.9207446259842514E-11</v>
      </c>
      <c r="H958" s="50">
        <f t="shared" si="54"/>
        <v>310.10846849281575</v>
      </c>
      <c r="I958">
        <f t="shared" si="53"/>
        <v>1.3733681218274065E-7</v>
      </c>
      <c r="J958">
        <v>20.400000000000002</v>
      </c>
      <c r="K958">
        <v>22.5</v>
      </c>
      <c r="L958">
        <v>665</v>
      </c>
      <c r="M958">
        <v>40.33</v>
      </c>
      <c r="N958">
        <v>120.35</v>
      </c>
      <c r="O958" s="7">
        <v>29.536999999999999</v>
      </c>
      <c r="P958">
        <v>48486</v>
      </c>
      <c r="Q958">
        <v>2</v>
      </c>
      <c r="R958" s="9">
        <v>43.462000000000003</v>
      </c>
      <c r="S958" s="9">
        <v>43.466000000000001</v>
      </c>
      <c r="T958" s="9">
        <v>43.462000000000003</v>
      </c>
      <c r="U958" s="9">
        <v>44.274999999999999</v>
      </c>
      <c r="V958" s="9">
        <v>45.088999999999999</v>
      </c>
    </row>
    <row r="959" spans="1:22" x14ac:dyDescent="0.3">
      <c r="A959" t="s">
        <v>445</v>
      </c>
      <c r="B959" t="s">
        <v>446</v>
      </c>
      <c r="C959" t="s">
        <v>1036</v>
      </c>
      <c r="D959" t="s">
        <v>448</v>
      </c>
      <c r="E959">
        <v>17.7</v>
      </c>
      <c r="F959">
        <v>263400</v>
      </c>
      <c r="G959">
        <f t="shared" si="52"/>
        <v>7.6702217539863328E-11</v>
      </c>
      <c r="H959" s="50">
        <f t="shared" si="54"/>
        <v>803.96230906503604</v>
      </c>
      <c r="I959">
        <f t="shared" si="53"/>
        <v>5.5499122731381504E-7</v>
      </c>
      <c r="J959">
        <v>27.1</v>
      </c>
      <c r="K959">
        <v>50.6</v>
      </c>
      <c r="L959">
        <v>339</v>
      </c>
      <c r="M959">
        <v>31.74</v>
      </c>
      <c r="N959">
        <v>113.37</v>
      </c>
      <c r="O959" s="7">
        <v>6.6932</v>
      </c>
      <c r="P959">
        <v>49966</v>
      </c>
      <c r="Q959">
        <v>2</v>
      </c>
      <c r="R959" s="9">
        <v>63.667000000000002</v>
      </c>
      <c r="S959" s="9">
        <v>63.680999999999997</v>
      </c>
      <c r="T959" s="9">
        <v>63.667000000000002</v>
      </c>
      <c r="U959" s="9">
        <v>65.918000000000006</v>
      </c>
      <c r="V959" s="9">
        <v>68.17</v>
      </c>
    </row>
    <row r="960" spans="1:22" x14ac:dyDescent="0.3">
      <c r="A960" t="s">
        <v>445</v>
      </c>
      <c r="B960" t="s">
        <v>446</v>
      </c>
      <c r="C960" t="s">
        <v>1037</v>
      </c>
      <c r="D960" t="s">
        <v>448</v>
      </c>
      <c r="E960">
        <v>87.9</v>
      </c>
      <c r="F960">
        <v>1189000</v>
      </c>
      <c r="G960">
        <f t="shared" si="52"/>
        <v>8.4383482506307822E-11</v>
      </c>
      <c r="H960" s="50">
        <f t="shared" si="54"/>
        <v>3629.1237110035227</v>
      </c>
      <c r="I960">
        <f t="shared" si="53"/>
        <v>2.756142874626234E-6</v>
      </c>
      <c r="J960">
        <v>18.600000000000001</v>
      </c>
      <c r="K960">
        <v>276</v>
      </c>
      <c r="L960">
        <v>402</v>
      </c>
      <c r="M960">
        <v>33.97</v>
      </c>
      <c r="N960">
        <v>118.3</v>
      </c>
      <c r="O960" s="7">
        <v>1.4596</v>
      </c>
      <c r="P960" s="8">
        <v>308160</v>
      </c>
      <c r="Q960">
        <v>4</v>
      </c>
      <c r="R960" s="9">
        <v>91.709000000000003</v>
      </c>
      <c r="S960" s="9">
        <v>91.677000000000007</v>
      </c>
      <c r="T960" s="9">
        <v>88.549000000000007</v>
      </c>
      <c r="U960" s="9">
        <v>90.146000000000001</v>
      </c>
      <c r="V960" s="9">
        <v>91.912000000000006</v>
      </c>
    </row>
    <row r="961" spans="1:22" x14ac:dyDescent="0.3">
      <c r="A961" t="s">
        <v>445</v>
      </c>
      <c r="B961" t="s">
        <v>446</v>
      </c>
      <c r="C961" t="s">
        <v>1038</v>
      </c>
      <c r="D961" t="s">
        <v>448</v>
      </c>
      <c r="E961">
        <v>19.5</v>
      </c>
      <c r="F961">
        <v>763400</v>
      </c>
      <c r="G961">
        <f t="shared" si="52"/>
        <v>2.915633154309667E-11</v>
      </c>
      <c r="H961" s="50">
        <f t="shared" si="54"/>
        <v>2330.0866618840109</v>
      </c>
      <c r="I961">
        <f t="shared" si="53"/>
        <v>6.1143101314233853E-7</v>
      </c>
      <c r="J961">
        <v>98.2</v>
      </c>
      <c r="K961">
        <v>77.100000000000009</v>
      </c>
      <c r="L961">
        <v>492</v>
      </c>
      <c r="M961">
        <v>31.32</v>
      </c>
      <c r="N961">
        <v>120.61</v>
      </c>
      <c r="O961" s="7">
        <v>6.3853999999999997</v>
      </c>
      <c r="P961" s="8">
        <v>344350</v>
      </c>
      <c r="Q961">
        <v>4</v>
      </c>
      <c r="R961" s="9">
        <v>92.132999999999996</v>
      </c>
      <c r="S961" s="9">
        <v>91.712000000000003</v>
      </c>
      <c r="T961" s="9">
        <v>87.525000000000006</v>
      </c>
      <c r="U961" s="9">
        <v>91.21</v>
      </c>
      <c r="V961" s="9">
        <v>92.760999999999996</v>
      </c>
    </row>
    <row r="962" spans="1:22" x14ac:dyDescent="0.3">
      <c r="A962" t="s">
        <v>445</v>
      </c>
      <c r="B962" t="s">
        <v>446</v>
      </c>
      <c r="C962" t="s">
        <v>1039</v>
      </c>
      <c r="D962" t="s">
        <v>448</v>
      </c>
      <c r="E962">
        <v>62.300000000000004</v>
      </c>
      <c r="F962">
        <v>1183000</v>
      </c>
      <c r="G962">
        <f t="shared" ref="G962:G1025" si="55">(1.141433*(E962/1000000))/F962</f>
        <v>6.0110968639053261E-11</v>
      </c>
      <c r="H962" s="50">
        <f t="shared" si="54"/>
        <v>3610.810218769695</v>
      </c>
      <c r="I962">
        <f t="shared" ref="I962:I1025" si="56">(G962/10)*1000*H962*0.09</f>
        <v>1.9534436983983436E-6</v>
      </c>
      <c r="J962">
        <v>38.5</v>
      </c>
      <c r="K962">
        <v>191</v>
      </c>
      <c r="L962">
        <v>381</v>
      </c>
      <c r="M962">
        <v>33.64</v>
      </c>
      <c r="N962">
        <v>116.98</v>
      </c>
      <c r="O962" s="7">
        <v>1.9999</v>
      </c>
      <c r="P962" s="8">
        <v>120120</v>
      </c>
      <c r="Q962">
        <v>2</v>
      </c>
      <c r="R962" s="9">
        <v>69.278999999999996</v>
      </c>
      <c r="S962" s="9">
        <v>69.090999999999994</v>
      </c>
      <c r="T962" s="9">
        <v>68.126000000000005</v>
      </c>
      <c r="U962" s="9">
        <v>68.757000000000005</v>
      </c>
      <c r="V962" s="9">
        <v>69.388999999999996</v>
      </c>
    </row>
    <row r="963" spans="1:22" x14ac:dyDescent="0.3">
      <c r="A963" t="s">
        <v>445</v>
      </c>
      <c r="B963" t="s">
        <v>446</v>
      </c>
      <c r="C963" t="s">
        <v>1040</v>
      </c>
      <c r="D963" t="s">
        <v>448</v>
      </c>
      <c r="E963">
        <v>62</v>
      </c>
      <c r="F963">
        <v>1503000</v>
      </c>
      <c r="G963">
        <f t="shared" si="55"/>
        <v>4.708506054557551E-11</v>
      </c>
      <c r="H963" s="50">
        <f t="shared" si="54"/>
        <v>4587.5298045738391</v>
      </c>
      <c r="I963">
        <f t="shared" si="56"/>
        <v>1.9440370674269231E-6</v>
      </c>
      <c r="J963">
        <v>53</v>
      </c>
      <c r="K963">
        <v>206</v>
      </c>
      <c r="L963">
        <v>412</v>
      </c>
      <c r="M963">
        <v>36.19</v>
      </c>
      <c r="N963">
        <v>117.11</v>
      </c>
      <c r="O963" s="7">
        <v>1.9958</v>
      </c>
      <c r="P963" s="8">
        <v>455690</v>
      </c>
      <c r="Q963">
        <v>6</v>
      </c>
      <c r="R963" s="9">
        <v>80.756</v>
      </c>
      <c r="S963" s="9">
        <v>80.037000000000006</v>
      </c>
      <c r="T963" s="9">
        <v>74.509</v>
      </c>
      <c r="U963" s="9">
        <v>81.855000000000004</v>
      </c>
      <c r="V963" s="9">
        <v>82.605999999999995</v>
      </c>
    </row>
    <row r="964" spans="1:22" x14ac:dyDescent="0.3">
      <c r="A964" t="s">
        <v>445</v>
      </c>
      <c r="B964" t="s">
        <v>446</v>
      </c>
      <c r="C964" t="s">
        <v>1041</v>
      </c>
      <c r="D964" t="s">
        <v>448</v>
      </c>
      <c r="E964">
        <v>12.100000000000001</v>
      </c>
      <c r="F964">
        <v>284400</v>
      </c>
      <c r="G964">
        <f t="shared" si="55"/>
        <v>4.8563077707454294E-11</v>
      </c>
      <c r="H964" s="50">
        <f t="shared" si="54"/>
        <v>868.05953188343301</v>
      </c>
      <c r="I964">
        <f t="shared" si="56"/>
        <v>3.7940078251396398E-7</v>
      </c>
      <c r="J964">
        <v>23.700000000000003</v>
      </c>
      <c r="K964">
        <v>58.400000000000006</v>
      </c>
      <c r="L964">
        <v>652</v>
      </c>
      <c r="M964">
        <v>31.46</v>
      </c>
      <c r="N964">
        <v>121.11</v>
      </c>
      <c r="O964" s="7">
        <v>11.172000000000001</v>
      </c>
      <c r="P964" s="8">
        <v>513230</v>
      </c>
      <c r="Q964">
        <v>3</v>
      </c>
      <c r="R964" s="9">
        <v>81.637</v>
      </c>
      <c r="S964" s="9">
        <v>82.763000000000005</v>
      </c>
      <c r="T964" s="9">
        <v>81.103999999999999</v>
      </c>
      <c r="U964" s="9">
        <v>82.863</v>
      </c>
      <c r="V964" s="9">
        <v>86.372</v>
      </c>
    </row>
    <row r="965" spans="1:22" x14ac:dyDescent="0.3">
      <c r="A965" t="s">
        <v>445</v>
      </c>
      <c r="B965" t="s">
        <v>446</v>
      </c>
      <c r="C965" t="s">
        <v>1042</v>
      </c>
      <c r="D965" t="s">
        <v>448</v>
      </c>
      <c r="E965">
        <v>91.300000000000011</v>
      </c>
      <c r="F965">
        <v>1244000</v>
      </c>
      <c r="G965">
        <f t="shared" si="55"/>
        <v>8.3772373713826371E-11</v>
      </c>
      <c r="H965" s="50">
        <f t="shared" si="54"/>
        <v>3796.99738981361</v>
      </c>
      <c r="I965">
        <f t="shared" si="56"/>
        <v>2.8627513589690009E-6</v>
      </c>
      <c r="J965">
        <v>15.4</v>
      </c>
      <c r="K965">
        <v>317</v>
      </c>
      <c r="L965">
        <v>431</v>
      </c>
      <c r="M965">
        <v>22.27</v>
      </c>
      <c r="N965">
        <v>112.79</v>
      </c>
      <c r="O965" s="7">
        <v>1.3579000000000001</v>
      </c>
      <c r="P965">
        <v>93783</v>
      </c>
      <c r="Q965">
        <v>3</v>
      </c>
      <c r="R965" s="9">
        <v>38.118000000000002</v>
      </c>
      <c r="S965" s="9">
        <v>37.92</v>
      </c>
      <c r="T965" s="9">
        <v>36.667999999999999</v>
      </c>
      <c r="U965" s="9">
        <v>38.180999999999997</v>
      </c>
      <c r="V965" s="9">
        <v>40.054000000000002</v>
      </c>
    </row>
    <row r="966" spans="1:22" x14ac:dyDescent="0.3">
      <c r="A966" t="s">
        <v>445</v>
      </c>
      <c r="B966" t="s">
        <v>446</v>
      </c>
      <c r="C966" t="s">
        <v>1043</v>
      </c>
      <c r="D966" t="s">
        <v>448</v>
      </c>
      <c r="E966">
        <v>30.200000000000003</v>
      </c>
      <c r="F966">
        <v>262500</v>
      </c>
      <c r="G966">
        <f t="shared" si="55"/>
        <v>1.3131914895238096E-10</v>
      </c>
      <c r="H966" s="50">
        <f t="shared" si="54"/>
        <v>801.21528522996186</v>
      </c>
      <c r="I966">
        <f t="shared" si="56"/>
        <v>9.4693418445633975E-7</v>
      </c>
      <c r="J966">
        <v>8.42</v>
      </c>
      <c r="K966">
        <v>90.5</v>
      </c>
      <c r="L966">
        <v>384</v>
      </c>
      <c r="M966">
        <v>33.17</v>
      </c>
      <c r="N966">
        <v>115.62</v>
      </c>
      <c r="O966" s="7">
        <v>4.2447999999999997</v>
      </c>
      <c r="P966" s="8">
        <v>106800</v>
      </c>
      <c r="Q966">
        <v>1</v>
      </c>
      <c r="R966" s="9">
        <v>75.763000000000005</v>
      </c>
      <c r="S966" s="9">
        <v>75.763000000000005</v>
      </c>
      <c r="T966" s="9">
        <v>75.763000000000005</v>
      </c>
      <c r="U966" s="9">
        <v>75.763000000000005</v>
      </c>
      <c r="V966" s="9">
        <v>75.763000000000005</v>
      </c>
    </row>
    <row r="967" spans="1:22" x14ac:dyDescent="0.3">
      <c r="A967" t="s">
        <v>445</v>
      </c>
      <c r="B967" t="s">
        <v>446</v>
      </c>
      <c r="C967" t="s">
        <v>1044</v>
      </c>
      <c r="D967" t="s">
        <v>448</v>
      </c>
      <c r="E967">
        <v>17.8</v>
      </c>
      <c r="F967">
        <v>133100</v>
      </c>
      <c r="G967">
        <f t="shared" si="55"/>
        <v>1.5264844027047334E-10</v>
      </c>
      <c r="H967" s="50">
        <f t="shared" si="54"/>
        <v>406.25430272041115</v>
      </c>
      <c r="I967">
        <f t="shared" si="56"/>
        <v>5.5812677097095537E-7</v>
      </c>
      <c r="J967">
        <v>6.42</v>
      </c>
      <c r="K967">
        <v>52.5</v>
      </c>
      <c r="L967">
        <v>373</v>
      </c>
      <c r="M967">
        <v>26.79</v>
      </c>
      <c r="N967">
        <v>114.89</v>
      </c>
      <c r="O967" s="7">
        <v>7.1086999999999998</v>
      </c>
      <c r="P967">
        <v>81633</v>
      </c>
      <c r="Q967">
        <v>4</v>
      </c>
      <c r="R967" s="9">
        <v>49.935000000000002</v>
      </c>
      <c r="S967" s="9">
        <v>50.414000000000001</v>
      </c>
      <c r="T967" s="9">
        <v>49.764000000000003</v>
      </c>
      <c r="U967" s="9">
        <v>52.243000000000002</v>
      </c>
      <c r="V967" s="9">
        <v>52.933</v>
      </c>
    </row>
    <row r="968" spans="1:22" x14ac:dyDescent="0.3">
      <c r="A968" t="s">
        <v>445</v>
      </c>
      <c r="B968" t="s">
        <v>528</v>
      </c>
      <c r="C968" t="s">
        <v>1045</v>
      </c>
      <c r="D968" t="s">
        <v>448</v>
      </c>
      <c r="E968">
        <v>47.5</v>
      </c>
      <c r="F968">
        <v>728500</v>
      </c>
      <c r="G968">
        <f t="shared" si="55"/>
        <v>7.4424251887439936E-11</v>
      </c>
      <c r="H968" s="50">
        <f t="shared" si="54"/>
        <v>2223.5631820572466</v>
      </c>
      <c r="I968">
        <f t="shared" si="56"/>
        <v>1.4893832371415942E-6</v>
      </c>
      <c r="J968">
        <v>13.3</v>
      </c>
      <c r="K968">
        <v>199</v>
      </c>
      <c r="L968">
        <v>551</v>
      </c>
      <c r="M968">
        <v>24.07</v>
      </c>
      <c r="N968">
        <v>120.43</v>
      </c>
      <c r="O968" s="7">
        <v>2.7629999999999999</v>
      </c>
      <c r="P968" s="8">
        <v>168260</v>
      </c>
      <c r="Q968">
        <v>2</v>
      </c>
      <c r="R968" s="9">
        <v>37.356000000000002</v>
      </c>
      <c r="S968" s="9">
        <v>35.590000000000003</v>
      </c>
      <c r="T968" s="9">
        <v>37.356000000000002</v>
      </c>
      <c r="U968" s="9">
        <v>37.356000000000002</v>
      </c>
      <c r="V968" s="9">
        <v>37.356000000000002</v>
      </c>
    </row>
    <row r="969" spans="1:22" x14ac:dyDescent="0.3">
      <c r="A969" t="s">
        <v>445</v>
      </c>
      <c r="B969" t="s">
        <v>528</v>
      </c>
      <c r="C969" t="s">
        <v>1046</v>
      </c>
      <c r="D969" t="s">
        <v>448</v>
      </c>
      <c r="E969">
        <v>18.400000000000002</v>
      </c>
      <c r="F969">
        <v>2550000</v>
      </c>
      <c r="G969">
        <f t="shared" si="55"/>
        <v>8.236222431372551E-12</v>
      </c>
      <c r="H969" s="50">
        <f t="shared" si="54"/>
        <v>7783.2341993767723</v>
      </c>
      <c r="I969">
        <f t="shared" si="56"/>
        <v>5.7694003291379649E-7</v>
      </c>
      <c r="J969">
        <v>546</v>
      </c>
      <c r="K969">
        <v>109</v>
      </c>
      <c r="L969">
        <v>670</v>
      </c>
      <c r="M969">
        <v>25.02</v>
      </c>
      <c r="N969">
        <v>121.41</v>
      </c>
      <c r="O969" s="7">
        <v>6.1368999999999998</v>
      </c>
      <c r="P969" s="8">
        <v>5768000</v>
      </c>
      <c r="Q969">
        <v>20</v>
      </c>
      <c r="R969" s="9">
        <v>25.033999999999999</v>
      </c>
      <c r="S969" s="9">
        <v>24.198</v>
      </c>
      <c r="T969" s="9">
        <v>19.692</v>
      </c>
      <c r="U969" s="9">
        <v>24.63</v>
      </c>
      <c r="V969" s="9">
        <v>28.077999999999999</v>
      </c>
    </row>
    <row r="970" spans="1:22" x14ac:dyDescent="0.3">
      <c r="A970" t="s">
        <v>445</v>
      </c>
      <c r="B970" t="s">
        <v>528</v>
      </c>
      <c r="C970" t="s">
        <v>1047</v>
      </c>
      <c r="D970" t="s">
        <v>448</v>
      </c>
      <c r="E970">
        <v>1.08</v>
      </c>
      <c r="F970">
        <v>110600</v>
      </c>
      <c r="G970">
        <f t="shared" si="55"/>
        <v>1.1146000361663652E-11</v>
      </c>
      <c r="H970" s="50">
        <f t="shared" si="54"/>
        <v>337.57870684355726</v>
      </c>
      <c r="I970">
        <f t="shared" si="56"/>
        <v>3.3863871497114134E-8</v>
      </c>
      <c r="J970">
        <v>24.3</v>
      </c>
      <c r="K970">
        <v>22.400000000000002</v>
      </c>
      <c r="L970">
        <v>3410</v>
      </c>
      <c r="M970">
        <v>22.77</v>
      </c>
      <c r="N970">
        <v>121.14</v>
      </c>
      <c r="O970" s="7">
        <v>151.80000000000001</v>
      </c>
      <c r="P970">
        <v>8058.4</v>
      </c>
      <c r="Q970">
        <v>2</v>
      </c>
      <c r="R970" s="9">
        <v>12.698</v>
      </c>
      <c r="S970" s="9">
        <v>12.696999999999999</v>
      </c>
      <c r="T970" s="9">
        <v>11.891999999999999</v>
      </c>
      <c r="U970" s="9">
        <v>12.295</v>
      </c>
      <c r="V970" s="9">
        <v>12.698</v>
      </c>
    </row>
    <row r="971" spans="1:22" x14ac:dyDescent="0.3">
      <c r="A971" t="s">
        <v>445</v>
      </c>
      <c r="B971" t="s">
        <v>446</v>
      </c>
      <c r="C971" t="s">
        <v>1048</v>
      </c>
      <c r="D971" t="s">
        <v>448</v>
      </c>
      <c r="E971">
        <v>33.800000000000004</v>
      </c>
      <c r="F971">
        <v>404300</v>
      </c>
      <c r="G971">
        <f t="shared" si="55"/>
        <v>9.5425266881028928E-11</v>
      </c>
      <c r="H971" s="50">
        <f t="shared" si="54"/>
        <v>1234.0241516894232</v>
      </c>
      <c r="I971">
        <f t="shared" si="56"/>
        <v>1.0598137561133867E-6</v>
      </c>
      <c r="J971">
        <v>12</v>
      </c>
      <c r="K971">
        <v>117</v>
      </c>
      <c r="L971">
        <v>462</v>
      </c>
      <c r="M971">
        <v>32.18</v>
      </c>
      <c r="N971">
        <v>120.03</v>
      </c>
      <c r="O971" s="7">
        <v>3.9624999999999999</v>
      </c>
      <c r="P971">
        <v>83966</v>
      </c>
      <c r="Q971">
        <v>1</v>
      </c>
      <c r="R971" s="9">
        <v>88.251000000000005</v>
      </c>
      <c r="S971" s="9">
        <v>88.251000000000005</v>
      </c>
      <c r="T971" s="9">
        <v>88.251000000000005</v>
      </c>
      <c r="U971" s="9">
        <v>88.251000000000005</v>
      </c>
      <c r="V971" s="9">
        <v>88.251000000000005</v>
      </c>
    </row>
    <row r="972" spans="1:22" x14ac:dyDescent="0.3">
      <c r="A972" t="s">
        <v>445</v>
      </c>
      <c r="B972" t="s">
        <v>446</v>
      </c>
      <c r="C972" t="s">
        <v>1049</v>
      </c>
      <c r="D972" t="s">
        <v>448</v>
      </c>
      <c r="E972">
        <v>30.1</v>
      </c>
      <c r="F972">
        <v>1832000</v>
      </c>
      <c r="G972">
        <f t="shared" si="55"/>
        <v>1.8753893722707422E-11</v>
      </c>
      <c r="H972" s="50">
        <f t="shared" si="54"/>
        <v>5591.7196287287243</v>
      </c>
      <c r="I972">
        <f t="shared" si="56"/>
        <v>9.4379864079919921E-7</v>
      </c>
      <c r="J972">
        <v>224</v>
      </c>
      <c r="K972">
        <v>122</v>
      </c>
      <c r="L972">
        <v>441</v>
      </c>
      <c r="M972">
        <v>37.86</v>
      </c>
      <c r="N972">
        <v>112.54</v>
      </c>
      <c r="O972" s="7">
        <v>3.5998000000000001</v>
      </c>
      <c r="P972" s="8">
        <v>1791400</v>
      </c>
      <c r="Q972">
        <v>11</v>
      </c>
      <c r="R972" s="9">
        <v>61.686999999999998</v>
      </c>
      <c r="S972" s="9">
        <v>60.956000000000003</v>
      </c>
      <c r="T972" s="9">
        <v>49.002000000000002</v>
      </c>
      <c r="U972" s="9">
        <v>57.680999999999997</v>
      </c>
      <c r="V972" s="9">
        <v>67.209999999999994</v>
      </c>
    </row>
    <row r="973" spans="1:22" x14ac:dyDescent="0.3">
      <c r="A973" t="s">
        <v>445</v>
      </c>
      <c r="B973" t="s">
        <v>446</v>
      </c>
      <c r="C973" t="s">
        <v>1050</v>
      </c>
      <c r="D973" t="s">
        <v>448</v>
      </c>
      <c r="E973">
        <v>22.8</v>
      </c>
      <c r="F973">
        <v>588000</v>
      </c>
      <c r="G973">
        <f t="shared" si="55"/>
        <v>4.425964693877551E-11</v>
      </c>
      <c r="H973" s="50">
        <f t="shared" si="54"/>
        <v>1794.7222389151145</v>
      </c>
      <c r="I973">
        <f t="shared" si="56"/>
        <v>7.1490395382796515E-7</v>
      </c>
      <c r="J973">
        <v>50.5</v>
      </c>
      <c r="K973">
        <v>82.800000000000011</v>
      </c>
      <c r="L973">
        <v>458</v>
      </c>
      <c r="M973">
        <v>32.5</v>
      </c>
      <c r="N973">
        <v>119.93</v>
      </c>
      <c r="O973" s="7">
        <v>5.5388000000000002</v>
      </c>
      <c r="P973" s="8">
        <v>658350</v>
      </c>
      <c r="Q973">
        <v>5</v>
      </c>
      <c r="R973" s="9">
        <v>93.816000000000003</v>
      </c>
      <c r="S973" s="9">
        <v>93.319000000000003</v>
      </c>
      <c r="T973" s="9">
        <v>89.061000000000007</v>
      </c>
      <c r="U973" s="9">
        <v>94.203999999999994</v>
      </c>
      <c r="V973" s="9">
        <v>94.373999999999995</v>
      </c>
    </row>
    <row r="974" spans="1:22" x14ac:dyDescent="0.3">
      <c r="A974" t="s">
        <v>445</v>
      </c>
      <c r="B974" t="s">
        <v>446</v>
      </c>
      <c r="C974" t="s">
        <v>1051</v>
      </c>
      <c r="D974" t="s">
        <v>448</v>
      </c>
      <c r="E974">
        <v>80.300000000000011</v>
      </c>
      <c r="F974">
        <v>1408000</v>
      </c>
      <c r="G974">
        <f t="shared" si="55"/>
        <v>6.5097350781250009E-11</v>
      </c>
      <c r="H974" s="50">
        <f t="shared" si="54"/>
        <v>4297.5661775382332</v>
      </c>
      <c r="I974">
        <f t="shared" si="56"/>
        <v>2.5178415566835791E-6</v>
      </c>
      <c r="J974">
        <v>23</v>
      </c>
      <c r="K974">
        <v>294</v>
      </c>
      <c r="L974">
        <v>477</v>
      </c>
      <c r="M974">
        <v>28.87</v>
      </c>
      <c r="N974">
        <v>121.14</v>
      </c>
      <c r="O974" s="7">
        <v>1.6217999999999999</v>
      </c>
      <c r="P974">
        <v>90107</v>
      </c>
      <c r="Q974">
        <v>2</v>
      </c>
      <c r="R974" s="9">
        <v>36.575000000000003</v>
      </c>
      <c r="S974" s="9">
        <v>36.523000000000003</v>
      </c>
      <c r="T974" s="9">
        <v>32.884</v>
      </c>
      <c r="U974" s="9">
        <v>34.729999999999997</v>
      </c>
      <c r="V974" s="9">
        <v>36.576000000000001</v>
      </c>
    </row>
    <row r="975" spans="1:22" x14ac:dyDescent="0.3">
      <c r="A975" t="s">
        <v>445</v>
      </c>
      <c r="B975" t="s">
        <v>446</v>
      </c>
      <c r="C975" t="s">
        <v>1052</v>
      </c>
      <c r="D975" t="s">
        <v>448</v>
      </c>
      <c r="E975">
        <v>16.400000000000002</v>
      </c>
      <c r="F975">
        <v>191300</v>
      </c>
      <c r="G975">
        <f t="shared" si="55"/>
        <v>9.785416204913749E-11</v>
      </c>
      <c r="H975" s="50">
        <f t="shared" si="54"/>
        <v>583.89517738853988</v>
      </c>
      <c r="I975">
        <f t="shared" si="56"/>
        <v>5.1422915977099256E-7</v>
      </c>
      <c r="J975">
        <v>14.200000000000001</v>
      </c>
      <c r="K975">
        <v>50.800000000000004</v>
      </c>
      <c r="L975">
        <v>407</v>
      </c>
      <c r="M975">
        <v>34.619999999999997</v>
      </c>
      <c r="N975">
        <v>118.34</v>
      </c>
      <c r="O975" s="7">
        <v>8.0083000000000002</v>
      </c>
      <c r="P975">
        <v>76964</v>
      </c>
      <c r="Q975">
        <v>1</v>
      </c>
      <c r="R975" s="9">
        <v>82.52</v>
      </c>
      <c r="S975" s="9">
        <v>82.52</v>
      </c>
      <c r="T975" s="9">
        <v>82.52</v>
      </c>
      <c r="U975" s="9">
        <v>82.52</v>
      </c>
      <c r="V975" s="9">
        <v>82.52</v>
      </c>
    </row>
    <row r="976" spans="1:22" x14ac:dyDescent="0.3">
      <c r="A976" t="s">
        <v>445</v>
      </c>
      <c r="B976" t="s">
        <v>446</v>
      </c>
      <c r="C976" t="s">
        <v>1053</v>
      </c>
      <c r="D976" t="s">
        <v>448</v>
      </c>
      <c r="E976">
        <v>16.600000000000001</v>
      </c>
      <c r="F976">
        <v>183800</v>
      </c>
      <c r="G976">
        <f t="shared" si="55"/>
        <v>1.0308916104461371E-10</v>
      </c>
      <c r="H976" s="50">
        <f t="shared" si="54"/>
        <v>561.00331209625517</v>
      </c>
      <c r="I976">
        <f t="shared" si="56"/>
        <v>5.205002470852728E-7</v>
      </c>
      <c r="J976">
        <v>30.700000000000003</v>
      </c>
      <c r="K976">
        <v>33.200000000000003</v>
      </c>
      <c r="L976">
        <v>257</v>
      </c>
      <c r="M976">
        <v>42.87</v>
      </c>
      <c r="N976">
        <v>130.37</v>
      </c>
      <c r="O976" s="7">
        <v>7.7392000000000003</v>
      </c>
      <c r="P976">
        <v>11136</v>
      </c>
      <c r="Q976">
        <v>4</v>
      </c>
      <c r="R976" s="9">
        <v>19.539000000000001</v>
      </c>
      <c r="S976" s="9">
        <v>19.361999999999998</v>
      </c>
      <c r="T976" s="9">
        <v>15.685</v>
      </c>
      <c r="U976" s="9">
        <v>16.864999999999998</v>
      </c>
      <c r="V976" s="9">
        <v>19.545999999999999</v>
      </c>
    </row>
    <row r="977" spans="1:22" x14ac:dyDescent="0.3">
      <c r="A977" t="s">
        <v>445</v>
      </c>
      <c r="B977" t="s">
        <v>446</v>
      </c>
      <c r="C977" t="s">
        <v>1054</v>
      </c>
      <c r="D977" t="s">
        <v>448</v>
      </c>
      <c r="E977">
        <v>6.45</v>
      </c>
      <c r="F977">
        <v>407400</v>
      </c>
      <c r="G977">
        <f t="shared" si="55"/>
        <v>1.8071288291605302E-11</v>
      </c>
      <c r="H977" s="50">
        <f t="shared" si="54"/>
        <v>1243.4861226769008</v>
      </c>
      <c r="I977">
        <f t="shared" si="56"/>
        <v>2.0224256588554277E-7</v>
      </c>
      <c r="J977">
        <v>76.900000000000006</v>
      </c>
      <c r="K977">
        <v>46.5</v>
      </c>
      <c r="L977">
        <v>874</v>
      </c>
      <c r="M977">
        <v>39.020000000000003</v>
      </c>
      <c r="N977">
        <v>117.69</v>
      </c>
      <c r="O977" s="7">
        <v>18.815000000000001</v>
      </c>
      <c r="P977" s="8">
        <v>202940</v>
      </c>
      <c r="Q977">
        <v>5</v>
      </c>
      <c r="R977" s="9">
        <v>83.653999999999996</v>
      </c>
      <c r="S977" s="9">
        <v>56.944000000000003</v>
      </c>
      <c r="T977" s="9">
        <v>82.52</v>
      </c>
      <c r="U977" s="9">
        <v>83.677000000000007</v>
      </c>
      <c r="V977" s="9">
        <v>84.704999999999998</v>
      </c>
    </row>
    <row r="978" spans="1:22" x14ac:dyDescent="0.3">
      <c r="A978" t="s">
        <v>445</v>
      </c>
      <c r="B978" t="s">
        <v>446</v>
      </c>
      <c r="C978" t="s">
        <v>1055</v>
      </c>
      <c r="D978" t="s">
        <v>448</v>
      </c>
      <c r="E978">
        <v>18.5</v>
      </c>
      <c r="F978">
        <v>171000</v>
      </c>
      <c r="G978">
        <f t="shared" si="55"/>
        <v>1.2348836549707603E-10</v>
      </c>
      <c r="H978" s="50">
        <f t="shared" si="54"/>
        <v>521.9345286640895</v>
      </c>
      <c r="I978">
        <f t="shared" si="56"/>
        <v>5.8007557657093672E-7</v>
      </c>
      <c r="J978">
        <v>8.73</v>
      </c>
      <c r="K978">
        <v>57.900000000000006</v>
      </c>
      <c r="L978">
        <v>385</v>
      </c>
      <c r="M978">
        <v>32.700000000000003</v>
      </c>
      <c r="N978">
        <v>112.83</v>
      </c>
      <c r="O978" s="7">
        <v>6.6487999999999996</v>
      </c>
      <c r="P978">
        <v>89337</v>
      </c>
      <c r="Q978">
        <v>2</v>
      </c>
      <c r="R978" s="9">
        <v>63.393999999999998</v>
      </c>
      <c r="S978" s="9">
        <v>63.442999999999998</v>
      </c>
      <c r="T978" s="9">
        <v>62.482999999999997</v>
      </c>
      <c r="U978" s="9">
        <v>63.491</v>
      </c>
      <c r="V978" s="9">
        <v>64.5</v>
      </c>
    </row>
    <row r="979" spans="1:22" x14ac:dyDescent="0.3">
      <c r="A979" t="s">
        <v>445</v>
      </c>
      <c r="B979" t="s">
        <v>446</v>
      </c>
      <c r="C979" t="s">
        <v>1056</v>
      </c>
      <c r="D979" t="s">
        <v>448</v>
      </c>
      <c r="E979">
        <v>31.6</v>
      </c>
      <c r="F979">
        <v>1703000</v>
      </c>
      <c r="G979">
        <f t="shared" si="55"/>
        <v>2.1179848972401644E-11</v>
      </c>
      <c r="H979" s="50">
        <f t="shared" si="54"/>
        <v>5197.9795457014288</v>
      </c>
      <c r="I979">
        <f t="shared" si="56"/>
        <v>9.9083179565630224E-7</v>
      </c>
      <c r="J979">
        <v>212</v>
      </c>
      <c r="K979">
        <v>117</v>
      </c>
      <c r="L979">
        <v>412</v>
      </c>
      <c r="M979">
        <v>39.65</v>
      </c>
      <c r="N979">
        <v>118.19</v>
      </c>
      <c r="O979" s="7">
        <v>3.516</v>
      </c>
      <c r="P979" s="8">
        <v>772200</v>
      </c>
      <c r="Q979">
        <v>9</v>
      </c>
      <c r="R979" s="9">
        <v>74.724000000000004</v>
      </c>
      <c r="S979" s="9">
        <v>73.841999999999999</v>
      </c>
      <c r="T979" s="9">
        <v>67.515000000000001</v>
      </c>
      <c r="U979" s="9">
        <v>71.691999999999993</v>
      </c>
      <c r="V979" s="9">
        <v>76.971000000000004</v>
      </c>
    </row>
    <row r="980" spans="1:22" x14ac:dyDescent="0.3">
      <c r="A980" t="s">
        <v>445</v>
      </c>
      <c r="B980" t="s">
        <v>446</v>
      </c>
      <c r="C980" t="s">
        <v>1057</v>
      </c>
      <c r="D980" t="s">
        <v>448</v>
      </c>
      <c r="E980">
        <v>32.5</v>
      </c>
      <c r="F980">
        <v>529900</v>
      </c>
      <c r="G980">
        <f t="shared" si="55"/>
        <v>7.0006741838082645E-11</v>
      </c>
      <c r="H980" s="50">
        <f t="shared" si="54"/>
        <v>1617.3865891175496</v>
      </c>
      <c r="I980">
        <f t="shared" si="56"/>
        <v>1.0190516885705641E-6</v>
      </c>
      <c r="J980">
        <v>20.6</v>
      </c>
      <c r="K980">
        <v>117</v>
      </c>
      <c r="L980">
        <v>488</v>
      </c>
      <c r="M980">
        <v>45.34</v>
      </c>
      <c r="N980">
        <v>122.79</v>
      </c>
      <c r="O980" s="7">
        <v>4.1755000000000004</v>
      </c>
      <c r="P980">
        <v>13874</v>
      </c>
      <c r="Q980">
        <v>2</v>
      </c>
      <c r="R980" s="9">
        <v>17.795000000000002</v>
      </c>
      <c r="S980" s="9">
        <v>17.754000000000001</v>
      </c>
      <c r="T980" s="9">
        <v>17.550999999999998</v>
      </c>
      <c r="U980" s="9">
        <v>17.698</v>
      </c>
      <c r="V980" s="9">
        <v>17.844000000000001</v>
      </c>
    </row>
    <row r="981" spans="1:22" x14ac:dyDescent="0.3">
      <c r="A981" t="s">
        <v>445</v>
      </c>
      <c r="B981" t="s">
        <v>446</v>
      </c>
      <c r="C981" t="s">
        <v>1058</v>
      </c>
      <c r="D981" t="s">
        <v>448</v>
      </c>
      <c r="E981">
        <v>15.600000000000001</v>
      </c>
      <c r="F981">
        <v>136500</v>
      </c>
      <c r="G981">
        <f t="shared" si="55"/>
        <v>1.3044948571428574E-10</v>
      </c>
      <c r="H981" s="50">
        <f t="shared" si="54"/>
        <v>416.6319483195802</v>
      </c>
      <c r="I981">
        <f t="shared" si="56"/>
        <v>4.8914481051387099E-7</v>
      </c>
      <c r="J981">
        <v>10.200000000000001</v>
      </c>
      <c r="K981">
        <v>42.7</v>
      </c>
      <c r="L981">
        <v>331</v>
      </c>
      <c r="M981">
        <v>28.92</v>
      </c>
      <c r="N981">
        <v>111.48</v>
      </c>
      <c r="O981" s="7">
        <v>7.7393000000000001</v>
      </c>
      <c r="P981">
        <v>59684</v>
      </c>
      <c r="Q981">
        <v>2</v>
      </c>
      <c r="R981" s="9">
        <v>58.411999999999999</v>
      </c>
      <c r="S981" s="9">
        <v>58.316000000000003</v>
      </c>
      <c r="T981" s="9">
        <v>57.414999999999999</v>
      </c>
      <c r="U981" s="9">
        <v>57.923000000000002</v>
      </c>
      <c r="V981" s="9">
        <v>58.432000000000002</v>
      </c>
    </row>
    <row r="982" spans="1:22" x14ac:dyDescent="0.3">
      <c r="A982" t="s">
        <v>445</v>
      </c>
      <c r="B982" t="s">
        <v>446</v>
      </c>
      <c r="C982" t="s">
        <v>1059</v>
      </c>
      <c r="D982" t="s">
        <v>448</v>
      </c>
      <c r="E982">
        <v>21.1</v>
      </c>
      <c r="F982">
        <v>136400</v>
      </c>
      <c r="G982">
        <f t="shared" si="55"/>
        <v>1.765706473607038E-10</v>
      </c>
      <c r="H982" s="50">
        <f t="shared" si="54"/>
        <v>416.32672344901636</v>
      </c>
      <c r="I982">
        <f t="shared" si="56"/>
        <v>6.6159971165658167E-7</v>
      </c>
      <c r="J982">
        <v>4.05</v>
      </c>
      <c r="K982">
        <v>67.8</v>
      </c>
      <c r="L982">
        <v>416</v>
      </c>
      <c r="M982">
        <v>23.38</v>
      </c>
      <c r="N982">
        <v>110.92</v>
      </c>
      <c r="O982" s="7">
        <v>6.1273</v>
      </c>
      <c r="P982">
        <v>51830</v>
      </c>
      <c r="Q982">
        <v>2</v>
      </c>
      <c r="R982" s="9">
        <v>46.44</v>
      </c>
      <c r="S982" s="9">
        <v>46.412999999999997</v>
      </c>
      <c r="T982" s="9">
        <v>45.945999999999998</v>
      </c>
      <c r="U982" s="9">
        <v>46.194000000000003</v>
      </c>
      <c r="V982" s="9">
        <v>46.442</v>
      </c>
    </row>
    <row r="983" spans="1:22" x14ac:dyDescent="0.3">
      <c r="A983" t="s">
        <v>445</v>
      </c>
      <c r="B983" t="s">
        <v>446</v>
      </c>
      <c r="C983" t="s">
        <v>1060</v>
      </c>
      <c r="D983" t="s">
        <v>448</v>
      </c>
      <c r="E983">
        <v>4.22</v>
      </c>
      <c r="F983">
        <v>108200</v>
      </c>
      <c r="G983">
        <f t="shared" si="55"/>
        <v>4.4517996857670973E-11</v>
      </c>
      <c r="H983" s="50">
        <f t="shared" si="54"/>
        <v>330.25330995002616</v>
      </c>
      <c r="I983">
        <f t="shared" si="56"/>
        <v>1.3231994233131634E-7</v>
      </c>
      <c r="J983">
        <v>62.900000000000006</v>
      </c>
      <c r="K983">
        <v>13.600000000000001</v>
      </c>
      <c r="L983">
        <v>397</v>
      </c>
      <c r="M983">
        <v>35.07</v>
      </c>
      <c r="N983">
        <v>117.16</v>
      </c>
      <c r="O983" s="7">
        <v>29.111000000000001</v>
      </c>
      <c r="P983" s="8">
        <v>512950</v>
      </c>
      <c r="Q983">
        <v>7</v>
      </c>
      <c r="R983" s="9">
        <v>82.683999999999997</v>
      </c>
      <c r="S983" s="9">
        <v>82.923000000000002</v>
      </c>
      <c r="T983" s="9">
        <v>80.674000000000007</v>
      </c>
      <c r="U983" s="9">
        <v>82.563000000000002</v>
      </c>
      <c r="V983" s="9">
        <v>85.132999999999996</v>
      </c>
    </row>
    <row r="984" spans="1:22" x14ac:dyDescent="0.3">
      <c r="A984" t="s">
        <v>445</v>
      </c>
      <c r="B984" t="s">
        <v>446</v>
      </c>
      <c r="C984" t="s">
        <v>1061</v>
      </c>
      <c r="D984" t="s">
        <v>448</v>
      </c>
      <c r="E984">
        <v>16.8</v>
      </c>
      <c r="F984">
        <v>180100</v>
      </c>
      <c r="G984">
        <f t="shared" si="55"/>
        <v>1.0647459411438089E-10</v>
      </c>
      <c r="H984" s="50">
        <f t="shared" si="54"/>
        <v>549.70999188539474</v>
      </c>
      <c r="I984">
        <f t="shared" si="56"/>
        <v>5.2677133439955314E-7</v>
      </c>
      <c r="J984">
        <v>10.4</v>
      </c>
      <c r="K984">
        <v>55.800000000000004</v>
      </c>
      <c r="L984">
        <v>444</v>
      </c>
      <c r="M984">
        <v>32.69</v>
      </c>
      <c r="N984">
        <v>119.01</v>
      </c>
      <c r="O984" s="7">
        <v>7.9481999999999999</v>
      </c>
      <c r="P984" s="8">
        <v>152800</v>
      </c>
      <c r="Q984">
        <v>4</v>
      </c>
      <c r="R984" s="9">
        <v>79.262</v>
      </c>
      <c r="S984" s="9">
        <v>77.263999999999996</v>
      </c>
      <c r="T984" s="9">
        <v>69.563000000000002</v>
      </c>
      <c r="U984" s="9">
        <v>73.686999999999998</v>
      </c>
      <c r="V984" s="9">
        <v>80.545000000000002</v>
      </c>
    </row>
    <row r="985" spans="1:22" x14ac:dyDescent="0.3">
      <c r="A985" t="s">
        <v>445</v>
      </c>
      <c r="B985" t="s">
        <v>446</v>
      </c>
      <c r="C985" t="s">
        <v>1062</v>
      </c>
      <c r="D985" t="s">
        <v>448</v>
      </c>
      <c r="E985">
        <v>102</v>
      </c>
      <c r="F985">
        <v>9156000</v>
      </c>
      <c r="G985">
        <f t="shared" si="55"/>
        <v>1.2715832896461335E-11</v>
      </c>
      <c r="H985" s="50">
        <f t="shared" si="54"/>
        <v>27946.389148821072</v>
      </c>
      <c r="I985">
        <f t="shared" si="56"/>
        <v>3.1982545302830013E-6</v>
      </c>
      <c r="J985">
        <v>407</v>
      </c>
      <c r="K985">
        <v>454</v>
      </c>
      <c r="L985">
        <v>481</v>
      </c>
      <c r="M985">
        <v>39.14</v>
      </c>
      <c r="N985">
        <v>117.19</v>
      </c>
      <c r="O985" s="7">
        <v>1.0606</v>
      </c>
      <c r="P985" s="8">
        <v>4811400</v>
      </c>
      <c r="Q985">
        <v>14</v>
      </c>
      <c r="R985" s="9">
        <v>87.185000000000002</v>
      </c>
      <c r="S985" s="9">
        <v>86.756</v>
      </c>
      <c r="T985" s="9">
        <v>80.200999999999993</v>
      </c>
      <c r="U985" s="9">
        <v>86.691999999999993</v>
      </c>
      <c r="V985" s="9">
        <v>90.423000000000002</v>
      </c>
    </row>
    <row r="986" spans="1:22" x14ac:dyDescent="0.3">
      <c r="A986" t="s">
        <v>445</v>
      </c>
      <c r="B986" t="s">
        <v>446</v>
      </c>
      <c r="C986" t="s">
        <v>1063</v>
      </c>
      <c r="D986" t="s">
        <v>448</v>
      </c>
      <c r="E986">
        <v>156</v>
      </c>
      <c r="F986">
        <v>1779000</v>
      </c>
      <c r="G986">
        <f t="shared" si="55"/>
        <v>1.0009193254637436E-10</v>
      </c>
      <c r="H986" s="50">
        <f t="shared" si="54"/>
        <v>5429.950447329913</v>
      </c>
      <c r="I986">
        <f t="shared" si="56"/>
        <v>4.8914481051387082E-6</v>
      </c>
      <c r="J986">
        <v>14.200000000000001</v>
      </c>
      <c r="K986">
        <v>473</v>
      </c>
      <c r="L986">
        <v>379</v>
      </c>
      <c r="M986">
        <v>30.66</v>
      </c>
      <c r="N986">
        <v>113.17</v>
      </c>
      <c r="O986" s="7">
        <v>0.80195000000000005</v>
      </c>
      <c r="P986">
        <v>65930</v>
      </c>
      <c r="Q986">
        <v>1</v>
      </c>
      <c r="R986" s="9">
        <v>73.254000000000005</v>
      </c>
      <c r="S986" s="9">
        <v>73.254000000000005</v>
      </c>
      <c r="T986" s="9">
        <v>73.254000000000005</v>
      </c>
      <c r="U986" s="9">
        <v>73.254000000000005</v>
      </c>
      <c r="V986" s="9">
        <v>73.254000000000005</v>
      </c>
    </row>
    <row r="987" spans="1:22" x14ac:dyDescent="0.3">
      <c r="A987" t="s">
        <v>445</v>
      </c>
      <c r="B987" t="s">
        <v>446</v>
      </c>
      <c r="C987" t="s">
        <v>1064</v>
      </c>
      <c r="D987" t="s">
        <v>448</v>
      </c>
      <c r="E987">
        <v>7.46</v>
      </c>
      <c r="F987">
        <v>111200</v>
      </c>
      <c r="G987">
        <f t="shared" si="55"/>
        <v>7.6574551978417259E-11</v>
      </c>
      <c r="H987" s="50">
        <f t="shared" si="54"/>
        <v>339.41005606694006</v>
      </c>
      <c r="I987">
        <f t="shared" si="56"/>
        <v>2.3391155682265879E-7</v>
      </c>
      <c r="J987">
        <v>16.8</v>
      </c>
      <c r="K987">
        <v>27.1</v>
      </c>
      <c r="L987">
        <v>477</v>
      </c>
      <c r="M987">
        <v>29.15</v>
      </c>
      <c r="N987">
        <v>121.03</v>
      </c>
      <c r="O987" s="7">
        <v>17.585999999999999</v>
      </c>
      <c r="P987">
        <v>62404</v>
      </c>
      <c r="Q987">
        <v>2</v>
      </c>
      <c r="R987" s="9">
        <v>32.280999999999999</v>
      </c>
      <c r="S987" s="9">
        <v>32.286999999999999</v>
      </c>
      <c r="T987" s="9">
        <v>32.280999999999999</v>
      </c>
      <c r="U987" s="9">
        <v>34.130000000000003</v>
      </c>
      <c r="V987" s="9">
        <v>35.978000000000002</v>
      </c>
    </row>
    <row r="988" spans="1:22" x14ac:dyDescent="0.3">
      <c r="A988" t="s">
        <v>445</v>
      </c>
      <c r="B988" t="s">
        <v>446</v>
      </c>
      <c r="C988" t="s">
        <v>1065</v>
      </c>
      <c r="D988" t="s">
        <v>448</v>
      </c>
      <c r="E988">
        <v>32</v>
      </c>
      <c r="F988">
        <v>425900</v>
      </c>
      <c r="G988">
        <f t="shared" si="55"/>
        <v>8.5761577835172569E-11</v>
      </c>
      <c r="H988" s="50">
        <f t="shared" si="54"/>
        <v>1299.9527237312029</v>
      </c>
      <c r="I988">
        <f t="shared" si="56"/>
        <v>1.0033739702848631E-6</v>
      </c>
      <c r="J988">
        <v>20.5</v>
      </c>
      <c r="K988">
        <v>94</v>
      </c>
      <c r="L988">
        <v>396</v>
      </c>
      <c r="M988">
        <v>46.99</v>
      </c>
      <c r="N988">
        <v>128.05000000000001</v>
      </c>
      <c r="O988" s="7">
        <v>4.2126000000000001</v>
      </c>
      <c r="P988">
        <v>18460</v>
      </c>
      <c r="Q988">
        <v>4</v>
      </c>
      <c r="R988" s="9">
        <v>19.135999999999999</v>
      </c>
      <c r="S988" s="9">
        <v>19.068999999999999</v>
      </c>
      <c r="T988" s="9">
        <v>18.527000000000001</v>
      </c>
      <c r="U988" s="9">
        <v>19.036999999999999</v>
      </c>
      <c r="V988" s="9">
        <v>19.594999999999999</v>
      </c>
    </row>
    <row r="989" spans="1:22" x14ac:dyDescent="0.3">
      <c r="A989" t="s">
        <v>445</v>
      </c>
      <c r="B989" t="s">
        <v>446</v>
      </c>
      <c r="C989" t="s">
        <v>1066</v>
      </c>
      <c r="D989" t="s">
        <v>448</v>
      </c>
      <c r="E989">
        <v>25.3</v>
      </c>
      <c r="F989">
        <v>419700</v>
      </c>
      <c r="G989">
        <f t="shared" si="55"/>
        <v>6.8806897545866094E-11</v>
      </c>
      <c r="H989" s="50">
        <f t="shared" si="54"/>
        <v>1281.0287817562476</v>
      </c>
      <c r="I989">
        <f t="shared" si="56"/>
        <v>7.9329254525647009E-7</v>
      </c>
      <c r="J989">
        <v>26.400000000000002</v>
      </c>
      <c r="K989">
        <v>81.7</v>
      </c>
      <c r="L989">
        <v>422</v>
      </c>
      <c r="M989">
        <v>42.29</v>
      </c>
      <c r="N989">
        <v>123.84</v>
      </c>
      <c r="O989" s="7">
        <v>5.1603000000000003</v>
      </c>
      <c r="P989" s="8">
        <v>279800</v>
      </c>
      <c r="Q989">
        <v>2</v>
      </c>
      <c r="R989" s="9">
        <v>35.536000000000001</v>
      </c>
      <c r="S989" s="9">
        <v>35.478000000000002</v>
      </c>
      <c r="T989" s="9">
        <v>35.195</v>
      </c>
      <c r="U989" s="9">
        <v>35.564</v>
      </c>
      <c r="V989" s="9">
        <v>35.932000000000002</v>
      </c>
    </row>
    <row r="990" spans="1:22" x14ac:dyDescent="0.3">
      <c r="A990" t="s">
        <v>445</v>
      </c>
      <c r="B990" t="s">
        <v>446</v>
      </c>
      <c r="C990" t="s">
        <v>1067</v>
      </c>
      <c r="D990" t="s">
        <v>448</v>
      </c>
      <c r="E990">
        <v>23.3</v>
      </c>
      <c r="F990">
        <v>170100</v>
      </c>
      <c r="G990">
        <f t="shared" si="55"/>
        <v>1.5635149265138154E-10</v>
      </c>
      <c r="H990" s="50">
        <f t="shared" si="54"/>
        <v>519.18750482901532</v>
      </c>
      <c r="I990">
        <f t="shared" si="56"/>
        <v>7.3058167211366626E-7</v>
      </c>
      <c r="J990">
        <v>10.700000000000001</v>
      </c>
      <c r="K990">
        <v>52</v>
      </c>
      <c r="L990">
        <v>281</v>
      </c>
      <c r="M990">
        <v>31.06</v>
      </c>
      <c r="N990">
        <v>116.96</v>
      </c>
      <c r="O990" s="7">
        <v>5.4122000000000003</v>
      </c>
      <c r="P990">
        <v>38705</v>
      </c>
      <c r="Q990">
        <v>1</v>
      </c>
      <c r="R990" s="9">
        <v>56.485999999999997</v>
      </c>
      <c r="S990" s="9">
        <v>56.485999999999997</v>
      </c>
      <c r="T990" s="9">
        <v>56.485999999999997</v>
      </c>
      <c r="U990" s="9">
        <v>56.485999999999997</v>
      </c>
      <c r="V990" s="9">
        <v>56.485999999999997</v>
      </c>
    </row>
    <row r="991" spans="1:22" x14ac:dyDescent="0.3">
      <c r="A991" t="s">
        <v>445</v>
      </c>
      <c r="B991" t="s">
        <v>446</v>
      </c>
      <c r="C991" t="s">
        <v>1068</v>
      </c>
      <c r="D991" t="s">
        <v>448</v>
      </c>
      <c r="E991">
        <v>38.700000000000003</v>
      </c>
      <c r="F991">
        <v>441600</v>
      </c>
      <c r="G991">
        <f t="shared" si="55"/>
        <v>1.0003047350543478E-10</v>
      </c>
      <c r="H991" s="50">
        <f t="shared" si="54"/>
        <v>1347.8730284097187</v>
      </c>
      <c r="I991">
        <f t="shared" si="56"/>
        <v>1.2134553953132565E-6</v>
      </c>
      <c r="J991">
        <v>17</v>
      </c>
      <c r="K991">
        <v>107</v>
      </c>
      <c r="L991">
        <v>341</v>
      </c>
      <c r="M991">
        <v>35.090000000000003</v>
      </c>
      <c r="N991">
        <v>109.08</v>
      </c>
      <c r="O991" s="7">
        <v>3.1886999999999999</v>
      </c>
      <c r="P991" s="8">
        <v>189070</v>
      </c>
      <c r="Q991">
        <v>4</v>
      </c>
      <c r="R991" s="9">
        <v>52.756</v>
      </c>
      <c r="S991" s="9">
        <v>52.11</v>
      </c>
      <c r="T991" s="9">
        <v>45.494999999999997</v>
      </c>
      <c r="U991" s="9">
        <v>50.697000000000003</v>
      </c>
      <c r="V991" s="9">
        <v>57.459000000000003</v>
      </c>
    </row>
    <row r="992" spans="1:22" x14ac:dyDescent="0.3">
      <c r="A992" t="s">
        <v>445</v>
      </c>
      <c r="B992" t="s">
        <v>446</v>
      </c>
      <c r="C992" t="s">
        <v>1069</v>
      </c>
      <c r="D992" t="s">
        <v>448</v>
      </c>
      <c r="E992">
        <v>117</v>
      </c>
      <c r="F992">
        <v>428700</v>
      </c>
      <c r="G992">
        <f t="shared" si="55"/>
        <v>3.115177536738978E-10</v>
      </c>
      <c r="H992" s="50">
        <f t="shared" si="54"/>
        <v>1308.4990201069891</v>
      </c>
      <c r="I992">
        <f t="shared" si="56"/>
        <v>3.6685860788540307E-6</v>
      </c>
      <c r="J992">
        <v>4.01</v>
      </c>
      <c r="K992">
        <v>214</v>
      </c>
      <c r="L992">
        <v>253</v>
      </c>
      <c r="M992">
        <v>41.68</v>
      </c>
      <c r="N992">
        <v>125.75</v>
      </c>
      <c r="O992" s="7">
        <v>1.1805000000000001</v>
      </c>
      <c r="P992">
        <v>6187.6</v>
      </c>
      <c r="Q992">
        <v>1</v>
      </c>
      <c r="R992" s="9">
        <v>21.187999999999999</v>
      </c>
      <c r="S992" s="9">
        <v>21.187999999999999</v>
      </c>
      <c r="T992" s="9">
        <v>21.187999999999999</v>
      </c>
      <c r="U992" s="9">
        <v>21.187999999999999</v>
      </c>
      <c r="V992" s="9">
        <v>21.187999999999999</v>
      </c>
    </row>
    <row r="993" spans="1:22" x14ac:dyDescent="0.3">
      <c r="A993" t="s">
        <v>445</v>
      </c>
      <c r="B993" t="s">
        <v>446</v>
      </c>
      <c r="C993" t="s">
        <v>1070</v>
      </c>
      <c r="D993" t="s">
        <v>448</v>
      </c>
      <c r="E993">
        <v>18.2</v>
      </c>
      <c r="F993">
        <v>103100</v>
      </c>
      <c r="G993">
        <f t="shared" si="55"/>
        <v>2.0149447720659551E-10</v>
      </c>
      <c r="H993" s="50">
        <f t="shared" si="54"/>
        <v>314.68684155127266</v>
      </c>
      <c r="I993">
        <f t="shared" si="56"/>
        <v>5.7066894559951594E-7</v>
      </c>
      <c r="J993">
        <v>3.7800000000000002</v>
      </c>
      <c r="K993">
        <v>53</v>
      </c>
      <c r="L993">
        <v>338</v>
      </c>
      <c r="M993">
        <v>29.84</v>
      </c>
      <c r="N993">
        <v>106.05</v>
      </c>
      <c r="O993" s="7">
        <v>6.3855000000000004</v>
      </c>
      <c r="P993">
        <v>63012</v>
      </c>
      <c r="Q993">
        <v>1</v>
      </c>
      <c r="R993" s="9">
        <v>78.825000000000003</v>
      </c>
      <c r="S993" s="9">
        <v>78.825000000000003</v>
      </c>
      <c r="T993" s="9">
        <v>78.825000000000003</v>
      </c>
      <c r="U993" s="9">
        <v>78.825000000000003</v>
      </c>
      <c r="V993" s="9">
        <v>78.825000000000003</v>
      </c>
    </row>
    <row r="994" spans="1:22" x14ac:dyDescent="0.3">
      <c r="A994" t="s">
        <v>445</v>
      </c>
      <c r="B994" t="s">
        <v>446</v>
      </c>
      <c r="C994" t="s">
        <v>1071</v>
      </c>
      <c r="D994" t="s">
        <v>448</v>
      </c>
      <c r="E994">
        <v>41.6</v>
      </c>
      <c r="F994">
        <v>784800</v>
      </c>
      <c r="G994">
        <f t="shared" si="55"/>
        <v>6.0504093781855253E-11</v>
      </c>
      <c r="H994" s="50">
        <f t="shared" si="54"/>
        <v>2395.4047841846632</v>
      </c>
      <c r="I994">
        <f t="shared" si="56"/>
        <v>1.3043861613703224E-6</v>
      </c>
      <c r="J994">
        <v>24.1</v>
      </c>
      <c r="K994">
        <v>160</v>
      </c>
      <c r="L994">
        <v>515</v>
      </c>
      <c r="M994">
        <v>43.62</v>
      </c>
      <c r="N994">
        <v>122.27</v>
      </c>
      <c r="O994" s="7">
        <v>3.2176</v>
      </c>
      <c r="P994">
        <v>48931</v>
      </c>
      <c r="Q994">
        <v>3</v>
      </c>
      <c r="R994" s="9">
        <v>24.727</v>
      </c>
      <c r="S994" s="9">
        <v>24.72</v>
      </c>
      <c r="T994" s="9">
        <v>24.297000000000001</v>
      </c>
      <c r="U994" s="9">
        <v>24.725000000000001</v>
      </c>
      <c r="V994" s="9">
        <v>25.009</v>
      </c>
    </row>
    <row r="995" spans="1:22" x14ac:dyDescent="0.3">
      <c r="A995" t="s">
        <v>445</v>
      </c>
      <c r="B995" t="s">
        <v>446</v>
      </c>
      <c r="C995" t="s">
        <v>1072</v>
      </c>
      <c r="D995" t="s">
        <v>448</v>
      </c>
      <c r="E995">
        <v>16.2</v>
      </c>
      <c r="F995">
        <v>331100</v>
      </c>
      <c r="G995">
        <f t="shared" si="55"/>
        <v>5.5847824222289335E-11</v>
      </c>
      <c r="H995" s="50">
        <f t="shared" si="54"/>
        <v>1010.5995464367253</v>
      </c>
      <c r="I995">
        <f t="shared" si="56"/>
        <v>5.0795807245671201E-7</v>
      </c>
      <c r="J995">
        <v>39.900000000000006</v>
      </c>
      <c r="K995">
        <v>52.400000000000006</v>
      </c>
      <c r="L995">
        <v>418</v>
      </c>
      <c r="M995">
        <v>30.94</v>
      </c>
      <c r="N995">
        <v>117.81</v>
      </c>
      <c r="O995" s="7">
        <v>7.9756</v>
      </c>
      <c r="P995" s="8">
        <v>335520</v>
      </c>
      <c r="Q995">
        <v>2</v>
      </c>
      <c r="R995" s="9">
        <v>73.718000000000004</v>
      </c>
      <c r="S995" s="9">
        <v>73.754999999999995</v>
      </c>
      <c r="T995" s="9">
        <v>73.643000000000001</v>
      </c>
      <c r="U995" s="9">
        <v>73.816000000000003</v>
      </c>
      <c r="V995" s="9">
        <v>73.989999999999995</v>
      </c>
    </row>
    <row r="996" spans="1:22" x14ac:dyDescent="0.3">
      <c r="A996" t="s">
        <v>445</v>
      </c>
      <c r="B996" t="s">
        <v>446</v>
      </c>
      <c r="C996" t="s">
        <v>1073</v>
      </c>
      <c r="D996" t="s">
        <v>448</v>
      </c>
      <c r="E996">
        <v>13.9</v>
      </c>
      <c r="F996">
        <v>136300</v>
      </c>
      <c r="G996">
        <f t="shared" si="55"/>
        <v>1.1640439251650771E-10</v>
      </c>
      <c r="H996" s="50">
        <f t="shared" si="54"/>
        <v>416.02149857845257</v>
      </c>
      <c r="I996">
        <f t="shared" si="56"/>
        <v>4.3584056834248746E-7</v>
      </c>
      <c r="J996">
        <v>10.5</v>
      </c>
      <c r="K996">
        <v>42</v>
      </c>
      <c r="L996">
        <v>406</v>
      </c>
      <c r="M996">
        <v>29.8</v>
      </c>
      <c r="N996">
        <v>119.68</v>
      </c>
      <c r="O996" s="7">
        <v>9.6508000000000003</v>
      </c>
      <c r="P996">
        <v>89553</v>
      </c>
      <c r="Q996">
        <v>4</v>
      </c>
      <c r="R996" s="9">
        <v>40.091000000000001</v>
      </c>
      <c r="S996" s="9">
        <v>40.387</v>
      </c>
      <c r="T996" s="9">
        <v>36.116</v>
      </c>
      <c r="U996" s="9">
        <v>40.347000000000001</v>
      </c>
      <c r="V996" s="9">
        <v>42.917999999999999</v>
      </c>
    </row>
    <row r="997" spans="1:22" x14ac:dyDescent="0.3">
      <c r="A997" t="s">
        <v>445</v>
      </c>
      <c r="B997" t="s">
        <v>446</v>
      </c>
      <c r="C997" t="s">
        <v>1074</v>
      </c>
      <c r="D997" t="s">
        <v>448</v>
      </c>
      <c r="E997">
        <v>17</v>
      </c>
      <c r="F997">
        <v>106900</v>
      </c>
      <c r="G997">
        <f t="shared" si="55"/>
        <v>1.815188119738073E-10</v>
      </c>
      <c r="H997" s="50">
        <f t="shared" si="54"/>
        <v>326.28538663269688</v>
      </c>
      <c r="I997">
        <f t="shared" si="56"/>
        <v>5.3304242171383369E-7</v>
      </c>
      <c r="J997">
        <v>4.6000000000000005</v>
      </c>
      <c r="K997">
        <v>49.900000000000006</v>
      </c>
      <c r="L997">
        <v>338</v>
      </c>
      <c r="M997">
        <v>30.19</v>
      </c>
      <c r="N997">
        <v>105.83</v>
      </c>
      <c r="O997" s="7">
        <v>6.7880000000000003</v>
      </c>
      <c r="P997" s="8">
        <v>169120</v>
      </c>
      <c r="Q997">
        <v>3</v>
      </c>
      <c r="R997" s="9">
        <v>77.614999999999995</v>
      </c>
      <c r="S997" s="9">
        <v>77.55</v>
      </c>
      <c r="T997" s="9">
        <v>76.150999999999996</v>
      </c>
      <c r="U997" s="9">
        <v>76.367000000000004</v>
      </c>
      <c r="V997" s="9">
        <v>77.617999999999995</v>
      </c>
    </row>
    <row r="998" spans="1:22" x14ac:dyDescent="0.3">
      <c r="A998" t="s">
        <v>445</v>
      </c>
      <c r="B998" t="s">
        <v>446</v>
      </c>
      <c r="C998" t="s">
        <v>1075</v>
      </c>
      <c r="D998" t="s">
        <v>448</v>
      </c>
      <c r="E998">
        <v>18.7</v>
      </c>
      <c r="F998">
        <v>249700</v>
      </c>
      <c r="G998">
        <f t="shared" si="55"/>
        <v>8.5481766519823791E-11</v>
      </c>
      <c r="H998" s="50">
        <f t="shared" si="54"/>
        <v>762.14650179779608</v>
      </c>
      <c r="I998">
        <f t="shared" si="56"/>
        <v>5.8634666388521695E-7</v>
      </c>
      <c r="J998">
        <v>11.600000000000001</v>
      </c>
      <c r="K998">
        <v>73.2</v>
      </c>
      <c r="L998">
        <v>529</v>
      </c>
      <c r="M998">
        <v>30.64</v>
      </c>
      <c r="N998">
        <v>120.55</v>
      </c>
      <c r="O998" s="7">
        <v>7.2256999999999998</v>
      </c>
      <c r="P998" s="8">
        <v>104630</v>
      </c>
      <c r="Q998">
        <v>1</v>
      </c>
      <c r="R998" s="9">
        <v>91.402000000000001</v>
      </c>
      <c r="S998" s="9">
        <v>91.402000000000001</v>
      </c>
      <c r="T998" s="9">
        <v>91.402000000000001</v>
      </c>
      <c r="U998" s="9">
        <v>91.402000000000001</v>
      </c>
      <c r="V998" s="9">
        <v>91.402000000000001</v>
      </c>
    </row>
    <row r="999" spans="1:22" x14ac:dyDescent="0.3">
      <c r="A999" t="s">
        <v>445</v>
      </c>
      <c r="B999" t="s">
        <v>446</v>
      </c>
      <c r="C999" t="s">
        <v>1076</v>
      </c>
      <c r="D999" t="s">
        <v>448</v>
      </c>
      <c r="E999">
        <v>11</v>
      </c>
      <c r="F999">
        <v>119500</v>
      </c>
      <c r="G999">
        <f t="shared" si="55"/>
        <v>1.0506914644351463E-10</v>
      </c>
      <c r="H999" s="50">
        <f t="shared" si="54"/>
        <v>364.74372032373503</v>
      </c>
      <c r="I999">
        <f t="shared" si="56"/>
        <v>3.4490980228542173E-7</v>
      </c>
      <c r="J999">
        <v>10.600000000000001</v>
      </c>
      <c r="K999">
        <v>36.700000000000003</v>
      </c>
      <c r="L999">
        <v>473</v>
      </c>
      <c r="M999">
        <v>44.81</v>
      </c>
      <c r="N999">
        <v>123.08</v>
      </c>
      <c r="O999" s="7">
        <v>12.882</v>
      </c>
      <c r="P999">
        <v>10576</v>
      </c>
      <c r="Q999">
        <v>3</v>
      </c>
      <c r="R999" s="9">
        <v>20.890999999999998</v>
      </c>
      <c r="S999" s="9">
        <v>21.082999999999998</v>
      </c>
      <c r="T999" s="9">
        <v>20.561</v>
      </c>
      <c r="U999" s="9">
        <v>20.803000000000001</v>
      </c>
      <c r="V999" s="9">
        <v>22.579000000000001</v>
      </c>
    </row>
    <row r="1000" spans="1:22" x14ac:dyDescent="0.3">
      <c r="A1000" t="s">
        <v>445</v>
      </c>
      <c r="B1000" t="s">
        <v>446</v>
      </c>
      <c r="C1000" t="s">
        <v>1077</v>
      </c>
      <c r="D1000" t="s">
        <v>448</v>
      </c>
      <c r="E1000">
        <v>30.900000000000002</v>
      </c>
      <c r="F1000">
        <v>420700</v>
      </c>
      <c r="G1000">
        <f t="shared" si="55"/>
        <v>8.383712788210125E-11</v>
      </c>
      <c r="H1000" s="50">
        <f t="shared" si="54"/>
        <v>1284.0810304618856</v>
      </c>
      <c r="I1000">
        <f t="shared" si="56"/>
        <v>9.688829900563212E-7</v>
      </c>
      <c r="J1000">
        <v>9.2900000000000009</v>
      </c>
      <c r="K1000">
        <v>138</v>
      </c>
      <c r="L1000">
        <v>603</v>
      </c>
      <c r="M1000">
        <v>32.090000000000003</v>
      </c>
      <c r="N1000">
        <v>121.07</v>
      </c>
      <c r="O1000" s="7">
        <v>4.3692000000000002</v>
      </c>
      <c r="P1000" s="8">
        <v>161860</v>
      </c>
      <c r="Q1000">
        <v>2</v>
      </c>
      <c r="R1000" s="9">
        <v>85.254999999999995</v>
      </c>
      <c r="S1000" s="9">
        <v>85.087000000000003</v>
      </c>
      <c r="T1000" s="9">
        <v>84.105999999999995</v>
      </c>
      <c r="U1000" s="9">
        <v>84.704999999999998</v>
      </c>
      <c r="V1000" s="9">
        <v>85.304000000000002</v>
      </c>
    </row>
    <row r="1001" spans="1:22" x14ac:dyDescent="0.3">
      <c r="A1001" t="s">
        <v>445</v>
      </c>
      <c r="B1001" t="s">
        <v>446</v>
      </c>
      <c r="C1001" t="s">
        <v>1078</v>
      </c>
      <c r="D1001" t="s">
        <v>448</v>
      </c>
      <c r="E1001">
        <v>22.700000000000003</v>
      </c>
      <c r="F1001">
        <v>120700</v>
      </c>
      <c r="G1001">
        <f t="shared" si="55"/>
        <v>2.1466884092792048E-10</v>
      </c>
      <c r="H1001" s="50">
        <f t="shared" si="54"/>
        <v>368.40641877050058</v>
      </c>
      <c r="I1001">
        <f t="shared" si="56"/>
        <v>7.1176841017082492E-7</v>
      </c>
      <c r="J1001">
        <v>2.6</v>
      </c>
      <c r="K1001">
        <v>74.900000000000006</v>
      </c>
      <c r="L1001">
        <v>396</v>
      </c>
      <c r="M1001">
        <v>28.14</v>
      </c>
      <c r="N1001">
        <v>106.82</v>
      </c>
      <c r="O1001" s="7">
        <v>5.2944000000000004</v>
      </c>
      <c r="P1001">
        <v>20033</v>
      </c>
      <c r="Q1001">
        <v>1</v>
      </c>
      <c r="R1001" s="9">
        <v>38.729999999999997</v>
      </c>
      <c r="S1001" s="9">
        <v>38.729999999999997</v>
      </c>
      <c r="T1001" s="9">
        <v>38.729999999999997</v>
      </c>
      <c r="U1001" s="9">
        <v>38.729999999999997</v>
      </c>
      <c r="V1001" s="9">
        <v>38.729999999999997</v>
      </c>
    </row>
    <row r="1002" spans="1:22" x14ac:dyDescent="0.3">
      <c r="A1002" t="s">
        <v>445</v>
      </c>
      <c r="B1002" t="s">
        <v>446</v>
      </c>
      <c r="C1002" t="s">
        <v>1079</v>
      </c>
      <c r="D1002" t="s">
        <v>448</v>
      </c>
      <c r="E1002">
        <v>13</v>
      </c>
      <c r="F1002">
        <v>101900</v>
      </c>
      <c r="G1002">
        <f t="shared" si="55"/>
        <v>1.4561951913640823E-10</v>
      </c>
      <c r="H1002" s="50">
        <f t="shared" si="54"/>
        <v>311.02414310450712</v>
      </c>
      <c r="I1002">
        <f t="shared" si="56"/>
        <v>4.0762067542822572E-7</v>
      </c>
      <c r="J1002">
        <v>14.600000000000001</v>
      </c>
      <c r="K1002">
        <v>26.700000000000003</v>
      </c>
      <c r="L1002">
        <v>262</v>
      </c>
      <c r="M1002">
        <v>42.98</v>
      </c>
      <c r="N1002">
        <v>129.84</v>
      </c>
      <c r="O1002" s="7">
        <v>9.7876999999999992</v>
      </c>
      <c r="P1002">
        <v>73428</v>
      </c>
      <c r="Q1002">
        <v>4</v>
      </c>
      <c r="R1002" s="9">
        <v>16.716999999999999</v>
      </c>
      <c r="S1002" s="9">
        <v>16.684000000000001</v>
      </c>
      <c r="T1002" s="9">
        <v>15.882</v>
      </c>
      <c r="U1002" s="9">
        <v>16.227</v>
      </c>
      <c r="V1002" s="9">
        <v>16.718</v>
      </c>
    </row>
    <row r="1003" spans="1:22" x14ac:dyDescent="0.3">
      <c r="A1003" t="s">
        <v>445</v>
      </c>
      <c r="B1003" t="s">
        <v>446</v>
      </c>
      <c r="C1003" t="s">
        <v>1080</v>
      </c>
      <c r="D1003" t="s">
        <v>448</v>
      </c>
      <c r="E1003">
        <v>20.200000000000003</v>
      </c>
      <c r="F1003">
        <v>349000</v>
      </c>
      <c r="G1003">
        <f t="shared" si="55"/>
        <v>6.6065749570200573E-11</v>
      </c>
      <c r="H1003" s="50">
        <f t="shared" si="54"/>
        <v>1065.2347982676445</v>
      </c>
      <c r="I1003">
        <f t="shared" si="56"/>
        <v>6.3337981874231987E-7</v>
      </c>
      <c r="J1003">
        <v>26.1</v>
      </c>
      <c r="K1003">
        <v>68.3</v>
      </c>
      <c r="L1003">
        <v>395</v>
      </c>
      <c r="M1003">
        <v>42.96</v>
      </c>
      <c r="N1003">
        <v>89.18</v>
      </c>
      <c r="O1003" s="7">
        <v>5.7840999999999996</v>
      </c>
      <c r="P1003">
        <v>3390.3</v>
      </c>
      <c r="Q1003">
        <v>2</v>
      </c>
      <c r="R1003" s="9">
        <v>96.248999999999995</v>
      </c>
      <c r="S1003" s="9">
        <v>96.287000000000006</v>
      </c>
      <c r="T1003" s="9">
        <v>96.238</v>
      </c>
      <c r="U1003" s="9">
        <v>96.385999999999996</v>
      </c>
      <c r="V1003" s="9">
        <v>96.534000000000006</v>
      </c>
    </row>
    <row r="1004" spans="1:22" x14ac:dyDescent="0.3">
      <c r="A1004" t="s">
        <v>445</v>
      </c>
      <c r="B1004" t="s">
        <v>446</v>
      </c>
      <c r="C1004" t="s">
        <v>1081</v>
      </c>
      <c r="D1004" t="s">
        <v>448</v>
      </c>
      <c r="E1004">
        <v>7.37</v>
      </c>
      <c r="F1004">
        <v>103800</v>
      </c>
      <c r="G1004">
        <f t="shared" si="55"/>
        <v>8.1043942292870895E-11</v>
      </c>
      <c r="H1004" s="50">
        <f t="shared" si="54"/>
        <v>316.8234156452192</v>
      </c>
      <c r="I1004">
        <f t="shared" si="56"/>
        <v>2.3108956753123249E-7</v>
      </c>
      <c r="J1004">
        <v>18.3</v>
      </c>
      <c r="K1004">
        <v>24.200000000000003</v>
      </c>
      <c r="L1004">
        <v>415</v>
      </c>
      <c r="M1004">
        <v>38.94</v>
      </c>
      <c r="N1004">
        <v>116.93</v>
      </c>
      <c r="O1004" s="7">
        <v>17.135999999999999</v>
      </c>
      <c r="P1004">
        <v>34032</v>
      </c>
      <c r="Q1004">
        <v>1</v>
      </c>
      <c r="R1004" s="9">
        <v>80.244</v>
      </c>
      <c r="S1004" s="9">
        <v>80.244</v>
      </c>
      <c r="T1004" s="9">
        <v>80.244</v>
      </c>
      <c r="U1004" s="9">
        <v>80.244</v>
      </c>
      <c r="V1004" s="9">
        <v>80.244</v>
      </c>
    </row>
    <row r="1005" spans="1:22" x14ac:dyDescent="0.3">
      <c r="A1005" t="s">
        <v>445</v>
      </c>
      <c r="B1005" t="s">
        <v>446</v>
      </c>
      <c r="C1005" t="s">
        <v>1082</v>
      </c>
      <c r="D1005" t="s">
        <v>448</v>
      </c>
      <c r="E1005">
        <v>16.5</v>
      </c>
      <c r="F1005">
        <v>267700</v>
      </c>
      <c r="G1005">
        <f t="shared" si="55"/>
        <v>7.0353546880836755E-11</v>
      </c>
      <c r="H1005" s="50">
        <f t="shared" si="54"/>
        <v>817.08697849927921</v>
      </c>
      <c r="I1005">
        <f t="shared" si="56"/>
        <v>5.1736470342813268E-7</v>
      </c>
      <c r="J1005">
        <v>24.6</v>
      </c>
      <c r="K1005">
        <v>54</v>
      </c>
      <c r="L1005">
        <v>428</v>
      </c>
      <c r="M1005">
        <v>39.630000000000003</v>
      </c>
      <c r="N1005">
        <v>122.01</v>
      </c>
      <c r="O1005" s="7">
        <v>7.9241999999999999</v>
      </c>
      <c r="P1005">
        <v>76225</v>
      </c>
      <c r="Q1005">
        <v>3</v>
      </c>
      <c r="R1005" s="9">
        <v>37.640999999999998</v>
      </c>
      <c r="S1005" s="9">
        <v>37.765000000000001</v>
      </c>
      <c r="T1005" s="9">
        <v>37.54</v>
      </c>
      <c r="U1005" s="9">
        <v>38.409999999999997</v>
      </c>
      <c r="V1005" s="9">
        <v>38.639000000000003</v>
      </c>
    </row>
    <row r="1006" spans="1:22" x14ac:dyDescent="0.3">
      <c r="A1006" t="s">
        <v>445</v>
      </c>
      <c r="B1006" t="s">
        <v>446</v>
      </c>
      <c r="C1006" t="s">
        <v>1083</v>
      </c>
      <c r="D1006" t="s">
        <v>448</v>
      </c>
      <c r="E1006">
        <v>10.5</v>
      </c>
      <c r="F1006">
        <v>110900</v>
      </c>
      <c r="G1006">
        <f t="shared" si="55"/>
        <v>1.0807075293056807E-10</v>
      </c>
      <c r="H1006" s="50">
        <f t="shared" si="54"/>
        <v>338.49438145524863</v>
      </c>
      <c r="I1006">
        <f t="shared" si="56"/>
        <v>3.2923208399972067E-7</v>
      </c>
      <c r="J1006">
        <v>12.200000000000001</v>
      </c>
      <c r="K1006">
        <v>31.8</v>
      </c>
      <c r="L1006">
        <v>372</v>
      </c>
      <c r="M1006">
        <v>28.37</v>
      </c>
      <c r="N1006">
        <v>112.82</v>
      </c>
      <c r="O1006" s="7">
        <v>11.683</v>
      </c>
      <c r="P1006" s="8">
        <v>140630</v>
      </c>
      <c r="Q1006">
        <v>2</v>
      </c>
      <c r="R1006" s="9">
        <v>69.474999999999994</v>
      </c>
      <c r="S1006" s="9">
        <v>69.387</v>
      </c>
      <c r="T1006" s="9">
        <v>63.622999999999998</v>
      </c>
      <c r="U1006" s="9">
        <v>66.55</v>
      </c>
      <c r="V1006" s="9">
        <v>69.475999999999999</v>
      </c>
    </row>
    <row r="1007" spans="1:22" x14ac:dyDescent="0.3">
      <c r="A1007" t="s">
        <v>445</v>
      </c>
      <c r="B1007" t="s">
        <v>446</v>
      </c>
      <c r="C1007" t="s">
        <v>1084</v>
      </c>
      <c r="D1007" t="s">
        <v>448</v>
      </c>
      <c r="E1007">
        <v>14.4</v>
      </c>
      <c r="F1007">
        <v>162500</v>
      </c>
      <c r="G1007">
        <f t="shared" si="55"/>
        <v>1.0114852430769231E-10</v>
      </c>
      <c r="H1007" s="50">
        <f t="shared" si="54"/>
        <v>495.99041466616688</v>
      </c>
      <c r="I1007">
        <f t="shared" si="56"/>
        <v>4.5151828662818847E-7</v>
      </c>
      <c r="J1007">
        <v>11.700000000000001</v>
      </c>
      <c r="K1007">
        <v>47.6</v>
      </c>
      <c r="L1007">
        <v>441</v>
      </c>
      <c r="M1007">
        <v>43.32</v>
      </c>
      <c r="N1007">
        <v>129.76</v>
      </c>
      <c r="O1007" s="7">
        <v>9.2812999999999999</v>
      </c>
      <c r="P1007">
        <v>5186</v>
      </c>
      <c r="Q1007">
        <v>2</v>
      </c>
      <c r="R1007" s="9">
        <v>15.438000000000001</v>
      </c>
      <c r="S1007" s="9">
        <v>15.430999999999999</v>
      </c>
      <c r="T1007" s="9">
        <v>14.545999999999999</v>
      </c>
      <c r="U1007" s="9">
        <v>14.992000000000001</v>
      </c>
      <c r="V1007" s="9">
        <v>15.438000000000001</v>
      </c>
    </row>
    <row r="1008" spans="1:22" x14ac:dyDescent="0.3">
      <c r="A1008" t="s">
        <v>445</v>
      </c>
      <c r="B1008" t="s">
        <v>446</v>
      </c>
      <c r="C1008" t="s">
        <v>1085</v>
      </c>
      <c r="D1008" t="s">
        <v>448</v>
      </c>
      <c r="E1008">
        <v>13.8</v>
      </c>
      <c r="F1008">
        <v>132000</v>
      </c>
      <c r="G1008">
        <f t="shared" si="55"/>
        <v>1.193316318181818E-10</v>
      </c>
      <c r="H1008" s="50">
        <f t="shared" si="54"/>
        <v>402.89682914420939</v>
      </c>
      <c r="I1008">
        <f t="shared" si="56"/>
        <v>4.3270502468534719E-7</v>
      </c>
      <c r="J1008">
        <v>2.2800000000000002</v>
      </c>
      <c r="K1008">
        <v>87.5</v>
      </c>
      <c r="L1008">
        <v>1020</v>
      </c>
      <c r="M1008">
        <v>18.8</v>
      </c>
      <c r="N1008">
        <v>110.38</v>
      </c>
      <c r="O1008" s="7">
        <v>11.637</v>
      </c>
      <c r="P1008">
        <v>63474</v>
      </c>
      <c r="Q1008">
        <v>2</v>
      </c>
      <c r="R1008" s="9">
        <v>20.951000000000001</v>
      </c>
      <c r="S1008" s="9">
        <v>20.858000000000001</v>
      </c>
      <c r="T1008" s="9">
        <v>19.934000000000001</v>
      </c>
      <c r="U1008" s="9">
        <v>20.463999999999999</v>
      </c>
      <c r="V1008" s="9">
        <v>20.995000000000001</v>
      </c>
    </row>
    <row r="1009" spans="1:22" x14ac:dyDescent="0.3">
      <c r="A1009" t="s">
        <v>445</v>
      </c>
      <c r="B1009" t="s">
        <v>446</v>
      </c>
      <c r="C1009" t="s">
        <v>1086</v>
      </c>
      <c r="D1009" t="s">
        <v>448</v>
      </c>
      <c r="E1009">
        <v>114</v>
      </c>
      <c r="F1009">
        <v>1759000</v>
      </c>
      <c r="G1009">
        <f t="shared" si="55"/>
        <v>7.3975760090960768E-11</v>
      </c>
      <c r="H1009" s="50">
        <f t="shared" si="54"/>
        <v>5368.9054732171544</v>
      </c>
      <c r="I1009">
        <f t="shared" si="56"/>
        <v>3.5745197691398251E-6</v>
      </c>
      <c r="J1009">
        <v>39</v>
      </c>
      <c r="K1009">
        <v>282</v>
      </c>
      <c r="L1009">
        <v>287</v>
      </c>
      <c r="M1009">
        <v>30.8</v>
      </c>
      <c r="N1009">
        <v>108.39</v>
      </c>
      <c r="O1009" s="7">
        <v>1.02</v>
      </c>
      <c r="P1009" s="8">
        <v>157180</v>
      </c>
      <c r="Q1009">
        <v>3</v>
      </c>
      <c r="R1009" s="9">
        <v>53.512999999999998</v>
      </c>
      <c r="S1009" s="9">
        <v>53.469000000000001</v>
      </c>
      <c r="T1009" s="9">
        <v>51.863999999999997</v>
      </c>
      <c r="U1009" s="9">
        <v>53.2</v>
      </c>
      <c r="V1009" s="9">
        <v>55.023000000000003</v>
      </c>
    </row>
    <row r="1010" spans="1:22" x14ac:dyDescent="0.3">
      <c r="A1010" t="s">
        <v>445</v>
      </c>
      <c r="B1010" t="s">
        <v>446</v>
      </c>
      <c r="C1010" t="s">
        <v>1087</v>
      </c>
      <c r="D1010" t="s">
        <v>448</v>
      </c>
      <c r="E1010">
        <v>25.8</v>
      </c>
      <c r="F1010">
        <v>1287000</v>
      </c>
      <c r="G1010">
        <f t="shared" si="55"/>
        <v>2.2881873659673658E-11</v>
      </c>
      <c r="H1010" s="50">
        <f t="shared" si="54"/>
        <v>3928.2440841560415</v>
      </c>
      <c r="I1010">
        <f t="shared" si="56"/>
        <v>8.0897026354217099E-7</v>
      </c>
      <c r="J1010">
        <v>173</v>
      </c>
      <c r="K1010">
        <v>97.800000000000011</v>
      </c>
      <c r="L1010">
        <v>439</v>
      </c>
      <c r="M1010">
        <v>36.700000000000003</v>
      </c>
      <c r="N1010">
        <v>119.14</v>
      </c>
      <c r="O1010" s="7">
        <v>4.4917999999999996</v>
      </c>
      <c r="P1010" s="8">
        <v>833990</v>
      </c>
      <c r="Q1010">
        <v>10</v>
      </c>
      <c r="R1010" s="9">
        <v>82.355000000000004</v>
      </c>
      <c r="S1010" s="9">
        <v>81.174999999999997</v>
      </c>
      <c r="T1010" s="9">
        <v>71.432000000000002</v>
      </c>
      <c r="U1010" s="9">
        <v>80.48</v>
      </c>
      <c r="V1010" s="9">
        <v>84.063000000000002</v>
      </c>
    </row>
    <row r="1011" spans="1:22" x14ac:dyDescent="0.3">
      <c r="A1011" t="s">
        <v>445</v>
      </c>
      <c r="B1011" t="s">
        <v>446</v>
      </c>
      <c r="C1011" t="s">
        <v>1088</v>
      </c>
      <c r="D1011" t="s">
        <v>448</v>
      </c>
      <c r="E1011">
        <v>16.5</v>
      </c>
      <c r="F1011">
        <v>496400</v>
      </c>
      <c r="G1011">
        <f t="shared" si="55"/>
        <v>3.7940460314262692E-11</v>
      </c>
      <c r="H1011" s="50">
        <f t="shared" si="54"/>
        <v>1515.1362574786783</v>
      </c>
      <c r="I1011">
        <f t="shared" si="56"/>
        <v>5.1736470342813268E-7</v>
      </c>
      <c r="J1011">
        <v>31</v>
      </c>
      <c r="K1011">
        <v>89.100000000000009</v>
      </c>
      <c r="L1011">
        <v>713</v>
      </c>
      <c r="M1011">
        <v>37.520000000000003</v>
      </c>
      <c r="N1011">
        <v>122.09</v>
      </c>
      <c r="O1011" s="7">
        <v>8.0044000000000004</v>
      </c>
      <c r="P1011">
        <v>0</v>
      </c>
      <c r="Q1011">
        <v>3</v>
      </c>
      <c r="R1011" s="9" t="s">
        <v>3975</v>
      </c>
      <c r="S1011" s="9">
        <v>0</v>
      </c>
      <c r="T1011" s="9" t="s">
        <v>3975</v>
      </c>
      <c r="U1011" s="9" t="s">
        <v>3975</v>
      </c>
      <c r="V1011" s="9" t="s">
        <v>3975</v>
      </c>
    </row>
    <row r="1012" spans="1:22" x14ac:dyDescent="0.3">
      <c r="A1012" t="s">
        <v>445</v>
      </c>
      <c r="B1012" t="s">
        <v>446</v>
      </c>
      <c r="C1012" t="s">
        <v>1089</v>
      </c>
      <c r="D1012" t="s">
        <v>448</v>
      </c>
      <c r="E1012">
        <v>35.9</v>
      </c>
      <c r="F1012">
        <v>484200</v>
      </c>
      <c r="G1012">
        <f t="shared" si="55"/>
        <v>8.4629171210243684E-11</v>
      </c>
      <c r="H1012" s="50">
        <f t="shared" ref="H1012:H1075" si="57">F1012*CVD_CHN</f>
        <v>1477.8988232698955</v>
      </c>
      <c r="I1012">
        <f t="shared" si="56"/>
        <v>1.1256601729133309E-6</v>
      </c>
      <c r="J1012">
        <v>17.100000000000001</v>
      </c>
      <c r="K1012">
        <v>117</v>
      </c>
      <c r="L1012">
        <v>403</v>
      </c>
      <c r="M1012">
        <v>35.43</v>
      </c>
      <c r="N1012">
        <v>114.06</v>
      </c>
      <c r="O1012" s="7">
        <v>3.4407999999999999</v>
      </c>
      <c r="P1012" s="8">
        <v>102760</v>
      </c>
      <c r="Q1012">
        <v>2</v>
      </c>
      <c r="R1012" s="9">
        <v>81.448999999999998</v>
      </c>
      <c r="S1012" s="9">
        <v>81.501000000000005</v>
      </c>
      <c r="T1012" s="9">
        <v>81.447000000000003</v>
      </c>
      <c r="U1012" s="9">
        <v>82.347999999999999</v>
      </c>
      <c r="V1012" s="9">
        <v>83.248999999999995</v>
      </c>
    </row>
    <row r="1013" spans="1:22" x14ac:dyDescent="0.3">
      <c r="A1013" t="s">
        <v>445</v>
      </c>
      <c r="B1013" t="s">
        <v>446</v>
      </c>
      <c r="C1013" t="s">
        <v>1090</v>
      </c>
      <c r="D1013" t="s">
        <v>448</v>
      </c>
      <c r="E1013">
        <v>49.900000000000006</v>
      </c>
      <c r="F1013">
        <v>861000</v>
      </c>
      <c r="G1013">
        <f t="shared" si="55"/>
        <v>6.6152737166085946E-11</v>
      </c>
      <c r="H1013" s="50">
        <f t="shared" si="57"/>
        <v>2627.9861355542748</v>
      </c>
      <c r="I1013">
        <f t="shared" si="56"/>
        <v>1.5646362849129585E-6</v>
      </c>
      <c r="J1013">
        <v>35.6</v>
      </c>
      <c r="K1013">
        <v>144</v>
      </c>
      <c r="L1013">
        <v>329</v>
      </c>
      <c r="M1013">
        <v>34.51</v>
      </c>
      <c r="N1013">
        <v>109.49</v>
      </c>
      <c r="O1013" s="7">
        <v>2.2778999999999998</v>
      </c>
      <c r="P1013" s="8">
        <v>396360</v>
      </c>
      <c r="Q1013">
        <v>4</v>
      </c>
      <c r="R1013" s="9">
        <v>74.736999999999995</v>
      </c>
      <c r="S1013" s="9">
        <v>73.843999999999994</v>
      </c>
      <c r="T1013" s="9">
        <v>68.736000000000004</v>
      </c>
      <c r="U1013" s="9">
        <v>72.231999999999999</v>
      </c>
      <c r="V1013" s="9">
        <v>76.367000000000004</v>
      </c>
    </row>
    <row r="1014" spans="1:22" x14ac:dyDescent="0.3">
      <c r="A1014" t="s">
        <v>445</v>
      </c>
      <c r="B1014" t="s">
        <v>446</v>
      </c>
      <c r="C1014" t="s">
        <v>1091</v>
      </c>
      <c r="D1014" t="s">
        <v>448</v>
      </c>
      <c r="E1014">
        <v>8.3800000000000008</v>
      </c>
      <c r="F1014">
        <v>118100</v>
      </c>
      <c r="G1014">
        <f t="shared" si="55"/>
        <v>8.0992451651143107E-11</v>
      </c>
      <c r="H1014" s="50">
        <f t="shared" si="57"/>
        <v>360.47057213584191</v>
      </c>
      <c r="I1014">
        <f t="shared" si="56"/>
        <v>2.6275855846834862E-7</v>
      </c>
      <c r="J1014">
        <v>20.6</v>
      </c>
      <c r="K1014">
        <v>26</v>
      </c>
      <c r="L1014">
        <v>397</v>
      </c>
      <c r="M1014">
        <v>34.83</v>
      </c>
      <c r="N1014">
        <v>117.15</v>
      </c>
      <c r="O1014" s="7">
        <v>15.278</v>
      </c>
      <c r="P1014" s="8">
        <v>224420</v>
      </c>
      <c r="Q1014">
        <v>4</v>
      </c>
      <c r="R1014" s="9">
        <v>81.712999999999994</v>
      </c>
      <c r="S1014" s="9">
        <v>81.772999999999996</v>
      </c>
      <c r="T1014" s="9">
        <v>81.447000000000003</v>
      </c>
      <c r="U1014" s="9">
        <v>82.241</v>
      </c>
      <c r="V1014" s="9">
        <v>87.567999999999998</v>
      </c>
    </row>
    <row r="1015" spans="1:22" x14ac:dyDescent="0.3">
      <c r="A1015" t="s">
        <v>445</v>
      </c>
      <c r="B1015" t="s">
        <v>446</v>
      </c>
      <c r="C1015" t="s">
        <v>1092</v>
      </c>
      <c r="D1015" t="s">
        <v>448</v>
      </c>
      <c r="E1015">
        <v>25.5</v>
      </c>
      <c r="F1015">
        <v>203400</v>
      </c>
      <c r="G1015">
        <f t="shared" si="55"/>
        <v>1.4310000737463125E-10</v>
      </c>
      <c r="H1015" s="50">
        <f t="shared" si="57"/>
        <v>620.82738672675907</v>
      </c>
      <c r="I1015">
        <f t="shared" si="56"/>
        <v>7.9956363257075032E-7</v>
      </c>
      <c r="J1015">
        <v>6.34</v>
      </c>
      <c r="K1015">
        <v>80.7</v>
      </c>
      <c r="L1015">
        <v>337</v>
      </c>
      <c r="M1015">
        <v>29.54</v>
      </c>
      <c r="N1015">
        <v>104.67</v>
      </c>
      <c r="O1015" s="7">
        <v>4.1741999999999999</v>
      </c>
      <c r="P1015">
        <v>62072</v>
      </c>
      <c r="Q1015">
        <v>1</v>
      </c>
      <c r="R1015" s="9">
        <v>73.86</v>
      </c>
      <c r="S1015" s="9">
        <v>73.86</v>
      </c>
      <c r="T1015" s="9">
        <v>73.86</v>
      </c>
      <c r="U1015" s="9">
        <v>73.86</v>
      </c>
      <c r="V1015" s="9">
        <v>73.86</v>
      </c>
    </row>
    <row r="1016" spans="1:22" x14ac:dyDescent="0.3">
      <c r="A1016" t="s">
        <v>445</v>
      </c>
      <c r="B1016" t="s">
        <v>446</v>
      </c>
      <c r="C1016" t="s">
        <v>1093</v>
      </c>
      <c r="D1016" t="s">
        <v>448</v>
      </c>
      <c r="E1016">
        <v>7.8100000000000005</v>
      </c>
      <c r="F1016">
        <v>115900</v>
      </c>
      <c r="G1016">
        <f t="shared" si="55"/>
        <v>7.6916235806729925E-11</v>
      </c>
      <c r="H1016" s="50">
        <f t="shared" si="57"/>
        <v>353.75562498343839</v>
      </c>
      <c r="I1016">
        <f t="shared" si="56"/>
        <v>2.4488595962264939E-7</v>
      </c>
      <c r="J1016">
        <v>20.200000000000003</v>
      </c>
      <c r="K1016">
        <v>25.8</v>
      </c>
      <c r="L1016">
        <v>415</v>
      </c>
      <c r="M1016">
        <v>38.880000000000003</v>
      </c>
      <c r="N1016">
        <v>116.42</v>
      </c>
      <c r="O1016" s="7">
        <v>16.122</v>
      </c>
      <c r="P1016" s="8">
        <v>179110</v>
      </c>
      <c r="Q1016">
        <v>3</v>
      </c>
      <c r="R1016" s="9">
        <v>84.212000000000003</v>
      </c>
      <c r="S1016" s="9">
        <v>84.477000000000004</v>
      </c>
      <c r="T1016" s="9">
        <v>80.028999999999996</v>
      </c>
      <c r="U1016" s="9">
        <v>83.034999999999997</v>
      </c>
      <c r="V1016" s="9">
        <v>87.311999999999998</v>
      </c>
    </row>
    <row r="1017" spans="1:22" x14ac:dyDescent="0.3">
      <c r="A1017" t="s">
        <v>445</v>
      </c>
      <c r="B1017" t="s">
        <v>446</v>
      </c>
      <c r="C1017" t="s">
        <v>1094</v>
      </c>
      <c r="D1017" t="s">
        <v>448</v>
      </c>
      <c r="E1017">
        <v>34.800000000000004</v>
      </c>
      <c r="F1017">
        <v>645000</v>
      </c>
      <c r="G1017">
        <f t="shared" si="55"/>
        <v>6.1584292093023263E-11</v>
      </c>
      <c r="H1017" s="50">
        <f t="shared" si="57"/>
        <v>1968.7004151364777</v>
      </c>
      <c r="I1017">
        <f t="shared" si="56"/>
        <v>1.0911691926847887E-6</v>
      </c>
      <c r="J1017">
        <v>11.600000000000001</v>
      </c>
      <c r="K1017">
        <v>190</v>
      </c>
      <c r="L1017">
        <v>719</v>
      </c>
      <c r="M1017">
        <v>37.200000000000003</v>
      </c>
      <c r="N1017">
        <v>122.05</v>
      </c>
      <c r="O1017" s="7">
        <v>3.7942999999999998</v>
      </c>
      <c r="P1017">
        <v>63620</v>
      </c>
      <c r="Q1017">
        <v>2</v>
      </c>
      <c r="R1017" s="9">
        <v>42.847999999999999</v>
      </c>
      <c r="S1017" s="9">
        <v>42.795000000000002</v>
      </c>
      <c r="T1017" s="9">
        <v>42.465000000000003</v>
      </c>
      <c r="U1017" s="9">
        <v>42.737000000000002</v>
      </c>
      <c r="V1017" s="9">
        <v>43.009</v>
      </c>
    </row>
    <row r="1018" spans="1:22" x14ac:dyDescent="0.3">
      <c r="A1018" t="s">
        <v>445</v>
      </c>
      <c r="B1018" t="s">
        <v>446</v>
      </c>
      <c r="C1018" t="s">
        <v>1095</v>
      </c>
      <c r="D1018" t="s">
        <v>448</v>
      </c>
      <c r="E1018">
        <v>9.11</v>
      </c>
      <c r="F1018">
        <v>533800</v>
      </c>
      <c r="G1018">
        <f t="shared" si="55"/>
        <v>1.9480057381041587E-11</v>
      </c>
      <c r="H1018" s="50">
        <f t="shared" si="57"/>
        <v>1629.2903590695378</v>
      </c>
      <c r="I1018">
        <f t="shared" si="56"/>
        <v>2.8564802716547208E-7</v>
      </c>
      <c r="J1018">
        <v>155</v>
      </c>
      <c r="K1018">
        <v>42.900000000000006</v>
      </c>
      <c r="L1018">
        <v>601</v>
      </c>
      <c r="M1018">
        <v>28.51</v>
      </c>
      <c r="N1018">
        <v>121.4</v>
      </c>
      <c r="O1018" s="7">
        <v>13.986000000000001</v>
      </c>
      <c r="P1018" s="8">
        <v>1131300</v>
      </c>
      <c r="Q1018">
        <v>10</v>
      </c>
      <c r="R1018" s="9">
        <v>44.064999999999998</v>
      </c>
      <c r="S1018" s="9">
        <v>43.78</v>
      </c>
      <c r="T1018" s="9">
        <v>39.414999999999999</v>
      </c>
      <c r="U1018" s="9">
        <v>43.167000000000002</v>
      </c>
      <c r="V1018" s="9">
        <v>47.206000000000003</v>
      </c>
    </row>
    <row r="1019" spans="1:22" x14ac:dyDescent="0.3">
      <c r="A1019" t="s">
        <v>445</v>
      </c>
      <c r="B1019" t="s">
        <v>446</v>
      </c>
      <c r="C1019" t="s">
        <v>1096</v>
      </c>
      <c r="D1019" t="s">
        <v>448</v>
      </c>
      <c r="E1019">
        <v>8.34</v>
      </c>
      <c r="F1019">
        <v>170800</v>
      </c>
      <c r="G1019">
        <f t="shared" si="55"/>
        <v>5.5735077400468373E-11</v>
      </c>
      <c r="H1019" s="50">
        <f t="shared" si="57"/>
        <v>521.32407892296192</v>
      </c>
      <c r="I1019">
        <f t="shared" si="56"/>
        <v>2.6150434100549251E-7</v>
      </c>
      <c r="J1019">
        <v>19.8</v>
      </c>
      <c r="K1019">
        <v>38.400000000000006</v>
      </c>
      <c r="L1019">
        <v>503</v>
      </c>
      <c r="M1019">
        <v>23.38</v>
      </c>
      <c r="N1019">
        <v>104.24</v>
      </c>
      <c r="O1019" s="7">
        <v>13.12</v>
      </c>
      <c r="P1019">
        <v>34820</v>
      </c>
      <c r="Q1019">
        <v>2</v>
      </c>
      <c r="R1019" s="9">
        <v>19.785</v>
      </c>
      <c r="S1019" s="9">
        <v>19.757999999999999</v>
      </c>
      <c r="T1019" s="9">
        <v>19.498000000000001</v>
      </c>
      <c r="U1019" s="9">
        <v>19.643000000000001</v>
      </c>
      <c r="V1019" s="9">
        <v>19.788</v>
      </c>
    </row>
    <row r="1020" spans="1:22" x14ac:dyDescent="0.3">
      <c r="A1020" t="s">
        <v>445</v>
      </c>
      <c r="B1020" t="s">
        <v>446</v>
      </c>
      <c r="C1020" t="s">
        <v>1097</v>
      </c>
      <c r="D1020" t="s">
        <v>448</v>
      </c>
      <c r="E1020">
        <v>41</v>
      </c>
      <c r="F1020">
        <v>1611000</v>
      </c>
      <c r="G1020">
        <f t="shared" si="55"/>
        <v>2.9049505276225942E-11</v>
      </c>
      <c r="H1020" s="50">
        <f t="shared" si="57"/>
        <v>4917.1726647827372</v>
      </c>
      <c r="I1020">
        <f t="shared" si="56"/>
        <v>1.2855728994274809E-6</v>
      </c>
      <c r="J1020">
        <v>111</v>
      </c>
      <c r="K1020">
        <v>153</v>
      </c>
      <c r="L1020">
        <v>462</v>
      </c>
      <c r="M1020">
        <v>28.02</v>
      </c>
      <c r="N1020">
        <v>120.65</v>
      </c>
      <c r="O1020" s="7">
        <v>3.0192000000000001</v>
      </c>
      <c r="P1020" s="8">
        <v>1161900</v>
      </c>
      <c r="Q1020">
        <v>7</v>
      </c>
      <c r="R1020" s="9">
        <v>36.286000000000001</v>
      </c>
      <c r="S1020" s="9">
        <v>20.571999999999999</v>
      </c>
      <c r="T1020" s="9">
        <v>30.372</v>
      </c>
      <c r="U1020" s="9">
        <v>35.262999999999998</v>
      </c>
      <c r="V1020" s="9">
        <v>39.734999999999999</v>
      </c>
    </row>
    <row r="1021" spans="1:22" x14ac:dyDescent="0.3">
      <c r="A1021" t="s">
        <v>445</v>
      </c>
      <c r="B1021" t="s">
        <v>446</v>
      </c>
      <c r="C1021" t="s">
        <v>1098</v>
      </c>
      <c r="D1021" t="s">
        <v>448</v>
      </c>
      <c r="E1021">
        <v>29.900000000000002</v>
      </c>
      <c r="F1021">
        <v>262600</v>
      </c>
      <c r="G1021">
        <f t="shared" si="55"/>
        <v>1.2996514356435642E-10</v>
      </c>
      <c r="H1021" s="50">
        <f t="shared" si="57"/>
        <v>801.52051010052571</v>
      </c>
      <c r="I1021">
        <f t="shared" si="56"/>
        <v>9.3752755348491918E-7</v>
      </c>
      <c r="J1021">
        <v>9.57</v>
      </c>
      <c r="K1021">
        <v>84.9</v>
      </c>
      <c r="L1021">
        <v>389</v>
      </c>
      <c r="M1021">
        <v>44.92</v>
      </c>
      <c r="N1021">
        <v>127.16</v>
      </c>
      <c r="O1021" s="7">
        <v>4.5879000000000003</v>
      </c>
      <c r="P1021">
        <v>9666</v>
      </c>
      <c r="Q1021">
        <v>1</v>
      </c>
      <c r="R1021" s="9">
        <v>26.617999999999999</v>
      </c>
      <c r="S1021" s="9">
        <v>26.617999999999999</v>
      </c>
      <c r="T1021" s="9">
        <v>26.617999999999999</v>
      </c>
      <c r="U1021" s="9">
        <v>26.617999999999999</v>
      </c>
      <c r="V1021" s="9">
        <v>26.617999999999999</v>
      </c>
    </row>
    <row r="1022" spans="1:22" x14ac:dyDescent="0.3">
      <c r="A1022" t="s">
        <v>445</v>
      </c>
      <c r="B1022" t="s">
        <v>446</v>
      </c>
      <c r="C1022" t="s">
        <v>1099</v>
      </c>
      <c r="D1022" t="s">
        <v>448</v>
      </c>
      <c r="E1022">
        <v>15.200000000000001</v>
      </c>
      <c r="F1022">
        <v>317600</v>
      </c>
      <c r="G1022">
        <f t="shared" si="55"/>
        <v>5.4627775818639803E-11</v>
      </c>
      <c r="H1022" s="50">
        <f t="shared" si="57"/>
        <v>969.39418891061291</v>
      </c>
      <c r="I1022">
        <f t="shared" si="56"/>
        <v>4.766026358853101E-7</v>
      </c>
      <c r="J1022">
        <v>24</v>
      </c>
      <c r="K1022">
        <v>64.900000000000006</v>
      </c>
      <c r="L1022">
        <v>540</v>
      </c>
      <c r="M1022">
        <v>21.44</v>
      </c>
      <c r="N1022">
        <v>110.78</v>
      </c>
      <c r="O1022" s="7">
        <v>8.3247</v>
      </c>
      <c r="P1022" s="8">
        <v>154970</v>
      </c>
      <c r="Q1022">
        <v>2</v>
      </c>
      <c r="R1022" s="9">
        <v>47.686</v>
      </c>
      <c r="S1022" s="9">
        <v>47.576000000000001</v>
      </c>
      <c r="T1022" s="9">
        <v>46.305999999999997</v>
      </c>
      <c r="U1022" s="9">
        <v>47.003999999999998</v>
      </c>
      <c r="V1022" s="9">
        <v>47.701000000000001</v>
      </c>
    </row>
    <row r="1023" spans="1:22" x14ac:dyDescent="0.3">
      <c r="A1023" t="s">
        <v>445</v>
      </c>
      <c r="B1023" t="s">
        <v>446</v>
      </c>
      <c r="C1023" t="s">
        <v>1100</v>
      </c>
      <c r="D1023" t="s">
        <v>448</v>
      </c>
      <c r="E1023">
        <v>36.700000000000003</v>
      </c>
      <c r="F1023">
        <v>461700</v>
      </c>
      <c r="G1023">
        <f t="shared" si="55"/>
        <v>9.0731191466320126E-11</v>
      </c>
      <c r="H1023" s="50">
        <f t="shared" si="57"/>
        <v>1409.2232273930415</v>
      </c>
      <c r="I1023">
        <f t="shared" si="56"/>
        <v>1.1507445221704529E-6</v>
      </c>
      <c r="J1023">
        <v>13.3</v>
      </c>
      <c r="K1023">
        <v>127</v>
      </c>
      <c r="L1023">
        <v>420</v>
      </c>
      <c r="M1023">
        <v>38</v>
      </c>
      <c r="N1023">
        <v>106.2</v>
      </c>
      <c r="O1023" s="7">
        <v>3.3142999999999998</v>
      </c>
      <c r="P1023" s="8">
        <v>144150</v>
      </c>
      <c r="Q1023">
        <v>4</v>
      </c>
      <c r="R1023" s="9">
        <v>36.034999999999997</v>
      </c>
      <c r="S1023" s="9">
        <v>35.987000000000002</v>
      </c>
      <c r="T1023" s="9">
        <v>35.564</v>
      </c>
      <c r="U1023" s="9">
        <v>35.954999999999998</v>
      </c>
      <c r="V1023" s="9">
        <v>36.299999999999997</v>
      </c>
    </row>
    <row r="1024" spans="1:22" x14ac:dyDescent="0.3">
      <c r="A1024" t="s">
        <v>445</v>
      </c>
      <c r="B1024" t="s">
        <v>446</v>
      </c>
      <c r="C1024" t="s">
        <v>1101</v>
      </c>
      <c r="D1024" t="s">
        <v>448</v>
      </c>
      <c r="E1024">
        <v>14.3</v>
      </c>
      <c r="F1024">
        <v>106900</v>
      </c>
      <c r="G1024">
        <f t="shared" si="55"/>
        <v>1.5268935360149671E-10</v>
      </c>
      <c r="H1024" s="50">
        <f t="shared" si="57"/>
        <v>326.28538663269688</v>
      </c>
      <c r="I1024">
        <f t="shared" si="56"/>
        <v>4.4838274297104835E-7</v>
      </c>
      <c r="J1024">
        <v>5.96</v>
      </c>
      <c r="K1024">
        <v>43.800000000000004</v>
      </c>
      <c r="L1024">
        <v>387</v>
      </c>
      <c r="M1024">
        <v>33.299999999999997</v>
      </c>
      <c r="N1024">
        <v>113.51</v>
      </c>
      <c r="O1024" s="7">
        <v>8.8385999999999996</v>
      </c>
      <c r="P1024" s="8">
        <v>141890</v>
      </c>
      <c r="Q1024">
        <v>3</v>
      </c>
      <c r="R1024" s="9">
        <v>68.037999999999997</v>
      </c>
      <c r="S1024" s="9">
        <v>67.539000000000001</v>
      </c>
      <c r="T1024" s="9">
        <v>64.718999999999994</v>
      </c>
      <c r="U1024" s="9">
        <v>65.55</v>
      </c>
      <c r="V1024" s="9">
        <v>72.430000000000007</v>
      </c>
    </row>
    <row r="1025" spans="1:22" x14ac:dyDescent="0.3">
      <c r="A1025" t="s">
        <v>445</v>
      </c>
      <c r="B1025" t="s">
        <v>446</v>
      </c>
      <c r="C1025" t="s">
        <v>1102</v>
      </c>
      <c r="D1025" t="s">
        <v>448</v>
      </c>
      <c r="E1025">
        <v>17.2</v>
      </c>
      <c r="F1025">
        <v>121700</v>
      </c>
      <c r="G1025">
        <f t="shared" si="55"/>
        <v>1.613200295809367E-10</v>
      </c>
      <c r="H1025" s="50">
        <f t="shared" si="57"/>
        <v>371.45866747613854</v>
      </c>
      <c r="I1025">
        <f t="shared" si="56"/>
        <v>5.3931350902811392E-7</v>
      </c>
      <c r="J1025">
        <v>4.0999999999999996</v>
      </c>
      <c r="K1025">
        <v>60.1</v>
      </c>
      <c r="L1025">
        <v>436</v>
      </c>
      <c r="M1025">
        <v>26.73</v>
      </c>
      <c r="N1025">
        <v>110.63</v>
      </c>
      <c r="O1025" s="7">
        <v>7.2554999999999996</v>
      </c>
      <c r="P1025">
        <v>51280</v>
      </c>
      <c r="Q1025">
        <v>1</v>
      </c>
      <c r="R1025" s="9">
        <v>45.945999999999998</v>
      </c>
      <c r="S1025" s="9">
        <v>45.945999999999998</v>
      </c>
      <c r="T1025" s="9">
        <v>45.945999999999998</v>
      </c>
      <c r="U1025" s="9">
        <v>45.945999999999998</v>
      </c>
      <c r="V1025" s="9">
        <v>45.945999999999998</v>
      </c>
    </row>
    <row r="1026" spans="1:22" x14ac:dyDescent="0.3">
      <c r="A1026" t="s">
        <v>445</v>
      </c>
      <c r="B1026" t="s">
        <v>446</v>
      </c>
      <c r="C1026" t="s">
        <v>1103</v>
      </c>
      <c r="D1026" t="s">
        <v>448</v>
      </c>
      <c r="E1026">
        <v>18.7</v>
      </c>
      <c r="F1026">
        <v>391000</v>
      </c>
      <c r="G1026">
        <f t="shared" ref="G1026:G1089" si="58">(1.141433*(E1026/1000000))/F1026</f>
        <v>5.4590273913043477E-11</v>
      </c>
      <c r="H1026" s="50">
        <f t="shared" si="57"/>
        <v>1193.4292439044384</v>
      </c>
      <c r="I1026">
        <f t="shared" ref="I1026:I1089" si="59">(G1026/10)*1000*H1026*0.09</f>
        <v>5.8634666388521695E-7</v>
      </c>
      <c r="J1026">
        <v>33.700000000000003</v>
      </c>
      <c r="K1026">
        <v>67.400000000000006</v>
      </c>
      <c r="L1026">
        <v>433</v>
      </c>
      <c r="M1026">
        <v>39.68</v>
      </c>
      <c r="N1026">
        <v>106.81</v>
      </c>
      <c r="O1026" s="7">
        <v>6.4179000000000004</v>
      </c>
      <c r="P1026" s="8">
        <v>126470</v>
      </c>
      <c r="Q1026">
        <v>4</v>
      </c>
      <c r="R1026" s="9">
        <v>34.540999999999997</v>
      </c>
      <c r="S1026" s="9">
        <v>35.223999999999997</v>
      </c>
      <c r="T1026" s="9">
        <v>34.134</v>
      </c>
      <c r="U1026" s="9">
        <v>36</v>
      </c>
      <c r="V1026" s="9">
        <v>37.722999999999999</v>
      </c>
    </row>
    <row r="1027" spans="1:22" x14ac:dyDescent="0.3">
      <c r="A1027" t="s">
        <v>445</v>
      </c>
      <c r="B1027" t="s">
        <v>446</v>
      </c>
      <c r="C1027" t="s">
        <v>1104</v>
      </c>
      <c r="D1027" t="s">
        <v>448</v>
      </c>
      <c r="E1027">
        <v>64.400000000000006</v>
      </c>
      <c r="F1027">
        <v>5169000</v>
      </c>
      <c r="G1027">
        <f t="shared" si="58"/>
        <v>1.4220987657187077E-11</v>
      </c>
      <c r="H1027" s="50">
        <f t="shared" si="57"/>
        <v>15777.073559442564</v>
      </c>
      <c r="I1027">
        <f t="shared" si="59"/>
        <v>2.0192901151982876E-6</v>
      </c>
      <c r="J1027">
        <v>391</v>
      </c>
      <c r="K1027">
        <v>262</v>
      </c>
      <c r="L1027">
        <v>431</v>
      </c>
      <c r="M1027">
        <v>30.58</v>
      </c>
      <c r="N1027">
        <v>114.3</v>
      </c>
      <c r="O1027" s="7">
        <v>1.6483000000000001</v>
      </c>
      <c r="P1027" s="8">
        <v>1520700</v>
      </c>
      <c r="Q1027">
        <v>14</v>
      </c>
      <c r="R1027" s="9">
        <v>87.15</v>
      </c>
      <c r="S1027" s="9">
        <v>87.596999999999994</v>
      </c>
      <c r="T1027" s="9">
        <v>84.918999999999997</v>
      </c>
      <c r="U1027" s="9">
        <v>87.653000000000006</v>
      </c>
      <c r="V1027" s="9">
        <v>93.100999999999999</v>
      </c>
    </row>
    <row r="1028" spans="1:22" x14ac:dyDescent="0.3">
      <c r="A1028" t="s">
        <v>445</v>
      </c>
      <c r="B1028" t="s">
        <v>446</v>
      </c>
      <c r="C1028" t="s">
        <v>1105</v>
      </c>
      <c r="D1028" t="s">
        <v>448</v>
      </c>
      <c r="E1028">
        <v>29.900000000000002</v>
      </c>
      <c r="F1028">
        <v>628000</v>
      </c>
      <c r="G1028">
        <f t="shared" si="58"/>
        <v>5.4345297292993626E-11</v>
      </c>
      <c r="H1028" s="50">
        <f t="shared" si="57"/>
        <v>1916.8121871406327</v>
      </c>
      <c r="I1028">
        <f t="shared" si="59"/>
        <v>9.3752755348491918E-7</v>
      </c>
      <c r="J1028">
        <v>34.800000000000004</v>
      </c>
      <c r="K1028">
        <v>106</v>
      </c>
      <c r="L1028">
        <v>467</v>
      </c>
      <c r="M1028">
        <v>31.34</v>
      </c>
      <c r="N1028">
        <v>118.38</v>
      </c>
      <c r="O1028" s="7">
        <v>4.3875000000000002</v>
      </c>
      <c r="P1028" s="8">
        <v>188490</v>
      </c>
      <c r="Q1028">
        <v>2</v>
      </c>
      <c r="R1028" s="9">
        <v>74.41</v>
      </c>
      <c r="S1028" s="9">
        <v>74.491</v>
      </c>
      <c r="T1028" s="9">
        <v>74.379000000000005</v>
      </c>
      <c r="U1028" s="9">
        <v>74.682000000000002</v>
      </c>
      <c r="V1028" s="9">
        <v>74.984999999999999</v>
      </c>
    </row>
    <row r="1029" spans="1:22" x14ac:dyDescent="0.3">
      <c r="A1029" t="s">
        <v>445</v>
      </c>
      <c r="B1029" t="s">
        <v>446</v>
      </c>
      <c r="C1029" t="s">
        <v>1106</v>
      </c>
      <c r="D1029" t="s">
        <v>448</v>
      </c>
      <c r="E1029">
        <v>15.5</v>
      </c>
      <c r="F1029">
        <v>136700</v>
      </c>
      <c r="G1029">
        <f t="shared" si="58"/>
        <v>1.2942363935625456E-10</v>
      </c>
      <c r="H1029" s="50">
        <f t="shared" si="57"/>
        <v>417.24239806070779</v>
      </c>
      <c r="I1029">
        <f t="shared" si="59"/>
        <v>4.8600926685673066E-7</v>
      </c>
      <c r="J1029">
        <v>10.9</v>
      </c>
      <c r="K1029">
        <v>41.400000000000006</v>
      </c>
      <c r="L1029">
        <v>341</v>
      </c>
      <c r="M1029">
        <v>23.94</v>
      </c>
      <c r="N1029">
        <v>115.77</v>
      </c>
      <c r="O1029" s="7">
        <v>8.2407000000000004</v>
      </c>
      <c r="P1029">
        <v>29859</v>
      </c>
      <c r="Q1029">
        <v>1</v>
      </c>
      <c r="R1029" s="9">
        <v>42.51</v>
      </c>
      <c r="S1029" s="9">
        <v>42.51</v>
      </c>
      <c r="T1029" s="9">
        <v>42.51</v>
      </c>
      <c r="U1029" s="9">
        <v>42.51</v>
      </c>
      <c r="V1029" s="9">
        <v>42.51</v>
      </c>
    </row>
    <row r="1030" spans="1:22" x14ac:dyDescent="0.3">
      <c r="A1030" t="s">
        <v>445</v>
      </c>
      <c r="B1030" t="s">
        <v>446</v>
      </c>
      <c r="C1030" t="s">
        <v>1107</v>
      </c>
      <c r="D1030" t="s">
        <v>448</v>
      </c>
      <c r="E1030">
        <v>36</v>
      </c>
      <c r="F1030">
        <v>410700</v>
      </c>
      <c r="G1030">
        <f t="shared" si="58"/>
        <v>1.0005256391526662E-10</v>
      </c>
      <c r="H1030" s="50">
        <f t="shared" si="57"/>
        <v>1253.558543405506</v>
      </c>
      <c r="I1030">
        <f t="shared" si="59"/>
        <v>1.1287957165704712E-6</v>
      </c>
      <c r="J1030">
        <v>7.01</v>
      </c>
      <c r="K1030">
        <v>155</v>
      </c>
      <c r="L1030">
        <v>598</v>
      </c>
      <c r="M1030">
        <v>31.18</v>
      </c>
      <c r="N1030">
        <v>120.64</v>
      </c>
      <c r="O1030" s="7">
        <v>3.8551000000000002</v>
      </c>
      <c r="P1030" s="8">
        <v>100850</v>
      </c>
      <c r="Q1030">
        <v>1</v>
      </c>
      <c r="R1030" s="9">
        <v>89.87</v>
      </c>
      <c r="S1030" s="9">
        <v>89.87</v>
      </c>
      <c r="T1030" s="9">
        <v>89.87</v>
      </c>
      <c r="U1030" s="9">
        <v>89.87</v>
      </c>
      <c r="V1030" s="9">
        <v>89.87</v>
      </c>
    </row>
    <row r="1031" spans="1:22" x14ac:dyDescent="0.3">
      <c r="A1031" t="s">
        <v>445</v>
      </c>
      <c r="B1031" t="s">
        <v>446</v>
      </c>
      <c r="C1031" t="s">
        <v>1108</v>
      </c>
      <c r="D1031" t="s">
        <v>448</v>
      </c>
      <c r="E1031">
        <v>32.5</v>
      </c>
      <c r="F1031">
        <v>558600</v>
      </c>
      <c r="G1031">
        <f t="shared" si="58"/>
        <v>6.640990422484783E-11</v>
      </c>
      <c r="H1031" s="50">
        <f t="shared" si="57"/>
        <v>1704.9861269693588</v>
      </c>
      <c r="I1031">
        <f t="shared" si="59"/>
        <v>1.0190516885705641E-6</v>
      </c>
      <c r="J1031">
        <v>20.900000000000002</v>
      </c>
      <c r="K1031">
        <v>122</v>
      </c>
      <c r="L1031">
        <v>500</v>
      </c>
      <c r="M1031">
        <v>46.08</v>
      </c>
      <c r="N1031">
        <v>122.07</v>
      </c>
      <c r="O1031" s="7">
        <v>4.0951000000000004</v>
      </c>
      <c r="P1031">
        <v>78503</v>
      </c>
      <c r="Q1031">
        <v>3</v>
      </c>
      <c r="R1031" s="9">
        <v>12.596</v>
      </c>
      <c r="S1031" s="9">
        <v>12.587999999999999</v>
      </c>
      <c r="T1031" s="9">
        <v>12.295</v>
      </c>
      <c r="U1031" s="9">
        <v>12.597</v>
      </c>
      <c r="V1031" s="9">
        <v>12.999000000000001</v>
      </c>
    </row>
    <row r="1032" spans="1:22" x14ac:dyDescent="0.3">
      <c r="A1032" t="s">
        <v>445</v>
      </c>
      <c r="B1032" t="s">
        <v>446</v>
      </c>
      <c r="C1032" t="s">
        <v>1109</v>
      </c>
      <c r="D1032" t="s">
        <v>448</v>
      </c>
      <c r="E1032">
        <v>10.5</v>
      </c>
      <c r="F1032">
        <v>117700</v>
      </c>
      <c r="G1032">
        <f t="shared" si="58"/>
        <v>1.0182707306711978E-10</v>
      </c>
      <c r="H1032" s="50">
        <f t="shared" si="57"/>
        <v>359.24967265358674</v>
      </c>
      <c r="I1032">
        <f t="shared" si="59"/>
        <v>3.2923208399972078E-7</v>
      </c>
      <c r="J1032">
        <v>12.8</v>
      </c>
      <c r="K1032">
        <v>32.9</v>
      </c>
      <c r="L1032">
        <v>403</v>
      </c>
      <c r="M1032">
        <v>35.770000000000003</v>
      </c>
      <c r="N1032">
        <v>119.2</v>
      </c>
      <c r="O1032" s="7">
        <v>12.27</v>
      </c>
      <c r="P1032">
        <v>67545</v>
      </c>
      <c r="Q1032">
        <v>2</v>
      </c>
      <c r="R1032" s="9">
        <v>62.780999999999999</v>
      </c>
      <c r="S1032" s="9">
        <v>62.853000000000002</v>
      </c>
      <c r="T1032" s="9">
        <v>62.087000000000003</v>
      </c>
      <c r="U1032" s="9">
        <v>62.942999999999998</v>
      </c>
      <c r="V1032" s="9">
        <v>63.798999999999999</v>
      </c>
    </row>
    <row r="1033" spans="1:22" x14ac:dyDescent="0.3">
      <c r="A1033" t="s">
        <v>445</v>
      </c>
      <c r="B1033" t="s">
        <v>446</v>
      </c>
      <c r="C1033" t="s">
        <v>1110</v>
      </c>
      <c r="D1033" t="s">
        <v>448</v>
      </c>
      <c r="E1033">
        <v>25.6</v>
      </c>
      <c r="F1033">
        <v>1415000</v>
      </c>
      <c r="G1033">
        <f t="shared" si="58"/>
        <v>2.0650660636042403E-11</v>
      </c>
      <c r="H1033" s="50">
        <f t="shared" si="57"/>
        <v>4318.9319184776996</v>
      </c>
      <c r="I1033">
        <f t="shared" si="59"/>
        <v>8.0269917622789086E-7</v>
      </c>
      <c r="J1033">
        <v>265</v>
      </c>
      <c r="K1033">
        <v>86.800000000000011</v>
      </c>
      <c r="L1033">
        <v>306</v>
      </c>
      <c r="M1033">
        <v>43.86</v>
      </c>
      <c r="N1033">
        <v>87.58</v>
      </c>
      <c r="O1033" s="7">
        <v>3.5295999999999998</v>
      </c>
      <c r="P1033" s="8">
        <v>2120500</v>
      </c>
      <c r="Q1033">
        <v>11</v>
      </c>
      <c r="R1033" s="9">
        <v>40.948</v>
      </c>
      <c r="S1033" s="9">
        <v>40.582999999999998</v>
      </c>
      <c r="T1033" s="9">
        <v>37.219000000000001</v>
      </c>
      <c r="U1033" s="9">
        <v>40.281999999999996</v>
      </c>
      <c r="V1033" s="9">
        <v>44.276000000000003</v>
      </c>
    </row>
    <row r="1034" spans="1:22" x14ac:dyDescent="0.3">
      <c r="A1034" t="s">
        <v>445</v>
      </c>
      <c r="B1034" t="s">
        <v>446</v>
      </c>
      <c r="C1034" t="s">
        <v>1111</v>
      </c>
      <c r="D1034" t="s">
        <v>448</v>
      </c>
      <c r="E1034">
        <v>8.1999999999999993</v>
      </c>
      <c r="F1034">
        <v>121300</v>
      </c>
      <c r="G1034">
        <f t="shared" si="58"/>
        <v>7.7161999999999999E-11</v>
      </c>
      <c r="H1034" s="50">
        <f t="shared" si="57"/>
        <v>370.23776799388332</v>
      </c>
      <c r="I1034">
        <f t="shared" si="59"/>
        <v>2.5711457988549623E-7</v>
      </c>
      <c r="J1034">
        <v>23.1</v>
      </c>
      <c r="K1034">
        <v>25.200000000000003</v>
      </c>
      <c r="L1034">
        <v>408</v>
      </c>
      <c r="M1034">
        <v>29.28</v>
      </c>
      <c r="N1034">
        <v>120.23</v>
      </c>
      <c r="O1034" s="7">
        <v>16.163</v>
      </c>
      <c r="P1034">
        <v>95770</v>
      </c>
      <c r="Q1034">
        <v>2</v>
      </c>
      <c r="R1034" s="9">
        <v>42.24</v>
      </c>
      <c r="S1034" s="9">
        <v>42.326999999999998</v>
      </c>
      <c r="T1034" s="9">
        <v>42.238</v>
      </c>
      <c r="U1034" s="9">
        <v>44.002000000000002</v>
      </c>
      <c r="V1034" s="9">
        <v>45.765999999999998</v>
      </c>
    </row>
    <row r="1035" spans="1:22" x14ac:dyDescent="0.3">
      <c r="A1035" t="s">
        <v>445</v>
      </c>
      <c r="B1035" t="s">
        <v>446</v>
      </c>
      <c r="C1035" t="s">
        <v>1112</v>
      </c>
      <c r="D1035" t="s">
        <v>448</v>
      </c>
      <c r="E1035">
        <v>15.3</v>
      </c>
      <c r="F1035">
        <v>136400</v>
      </c>
      <c r="G1035">
        <f t="shared" si="58"/>
        <v>1.280346400293255E-10</v>
      </c>
      <c r="H1035" s="50">
        <f t="shared" si="57"/>
        <v>416.32672344901636</v>
      </c>
      <c r="I1035">
        <f t="shared" si="59"/>
        <v>4.7973817954245021E-7</v>
      </c>
      <c r="J1035">
        <v>8.07</v>
      </c>
      <c r="K1035">
        <v>48</v>
      </c>
      <c r="L1035">
        <v>422</v>
      </c>
      <c r="M1035">
        <v>31.31</v>
      </c>
      <c r="N1035">
        <v>117.91</v>
      </c>
      <c r="O1035" s="7">
        <v>8.7949000000000002</v>
      </c>
      <c r="P1035" s="8">
        <v>168530</v>
      </c>
      <c r="Q1035">
        <v>3</v>
      </c>
      <c r="R1035" s="9">
        <v>66.644999999999996</v>
      </c>
      <c r="S1035" s="9">
        <v>66.772000000000006</v>
      </c>
      <c r="T1035" s="9">
        <v>66.599000000000004</v>
      </c>
      <c r="U1035" s="9">
        <v>67.385000000000005</v>
      </c>
      <c r="V1035" s="9">
        <v>67.471999999999994</v>
      </c>
    </row>
    <row r="1036" spans="1:22" x14ac:dyDescent="0.3">
      <c r="A1036" t="s">
        <v>445</v>
      </c>
      <c r="B1036" t="s">
        <v>446</v>
      </c>
      <c r="C1036" t="s">
        <v>1113</v>
      </c>
      <c r="D1036" t="s">
        <v>448</v>
      </c>
      <c r="E1036">
        <v>20.100000000000001</v>
      </c>
      <c r="F1036">
        <v>1127000</v>
      </c>
      <c r="G1036">
        <f t="shared" si="58"/>
        <v>2.0357411978704526E-11</v>
      </c>
      <c r="H1036" s="50">
        <f t="shared" si="57"/>
        <v>3439.8842912539699</v>
      </c>
      <c r="I1036">
        <f t="shared" si="59"/>
        <v>6.3024427508517965E-7</v>
      </c>
      <c r="J1036">
        <v>126</v>
      </c>
      <c r="K1036">
        <v>101</v>
      </c>
      <c r="L1036">
        <v>634</v>
      </c>
      <c r="M1036">
        <v>31.58</v>
      </c>
      <c r="N1036">
        <v>120.3</v>
      </c>
      <c r="O1036" s="7">
        <v>6.3106</v>
      </c>
      <c r="P1036" s="8">
        <v>356280</v>
      </c>
      <c r="Q1036">
        <v>5</v>
      </c>
      <c r="R1036" s="9">
        <v>85.757999999999996</v>
      </c>
      <c r="S1036" s="9">
        <v>85.965000000000003</v>
      </c>
      <c r="T1036" s="9">
        <v>81.962000000000003</v>
      </c>
      <c r="U1036" s="9">
        <v>85.86</v>
      </c>
      <c r="V1036" s="9">
        <v>88.591999999999999</v>
      </c>
    </row>
    <row r="1037" spans="1:22" x14ac:dyDescent="0.3">
      <c r="A1037" t="s">
        <v>445</v>
      </c>
      <c r="B1037" t="s">
        <v>446</v>
      </c>
      <c r="C1037" t="s">
        <v>1114</v>
      </c>
      <c r="D1037" t="s">
        <v>448</v>
      </c>
      <c r="E1037">
        <v>76</v>
      </c>
      <c r="F1037">
        <v>744800</v>
      </c>
      <c r="G1037">
        <f t="shared" si="58"/>
        <v>1.164727551020408E-10</v>
      </c>
      <c r="H1037" s="50">
        <f t="shared" si="57"/>
        <v>2273.3148359591451</v>
      </c>
      <c r="I1037">
        <f t="shared" si="59"/>
        <v>2.3830131794265501E-6</v>
      </c>
      <c r="J1037">
        <v>9.2100000000000009</v>
      </c>
      <c r="K1037">
        <v>245</v>
      </c>
      <c r="L1037">
        <v>426</v>
      </c>
      <c r="M1037">
        <v>29.86</v>
      </c>
      <c r="N1037">
        <v>115.56</v>
      </c>
      <c r="O1037" s="7">
        <v>1.7358</v>
      </c>
      <c r="P1037">
        <v>27735</v>
      </c>
      <c r="Q1037">
        <v>1</v>
      </c>
      <c r="R1037" s="9">
        <v>57.813000000000002</v>
      </c>
      <c r="S1037" s="9">
        <v>57.813000000000002</v>
      </c>
      <c r="T1037" s="9">
        <v>57.813000000000002</v>
      </c>
      <c r="U1037" s="9">
        <v>57.813000000000002</v>
      </c>
      <c r="V1037" s="9">
        <v>57.813000000000002</v>
      </c>
    </row>
    <row r="1038" spans="1:22" x14ac:dyDescent="0.3">
      <c r="A1038" t="s">
        <v>445</v>
      </c>
      <c r="B1038" t="s">
        <v>446</v>
      </c>
      <c r="C1038" t="s">
        <v>1115</v>
      </c>
      <c r="D1038" t="s">
        <v>448</v>
      </c>
      <c r="E1038">
        <v>19.200000000000003</v>
      </c>
      <c r="F1038">
        <v>328400</v>
      </c>
      <c r="G1038">
        <f t="shared" si="58"/>
        <v>6.6734207064555428E-11</v>
      </c>
      <c r="H1038" s="50">
        <f t="shared" si="57"/>
        <v>1002.3584749315028</v>
      </c>
      <c r="I1038">
        <f t="shared" si="59"/>
        <v>6.0202438217091807E-7</v>
      </c>
      <c r="J1038">
        <v>22.900000000000002</v>
      </c>
      <c r="K1038">
        <v>68.7</v>
      </c>
      <c r="L1038">
        <v>431</v>
      </c>
      <c r="M1038">
        <v>23.5</v>
      </c>
      <c r="N1038">
        <v>111.3</v>
      </c>
      <c r="O1038" s="7">
        <v>6.2760999999999996</v>
      </c>
      <c r="P1038" s="8">
        <v>361800</v>
      </c>
      <c r="Q1038">
        <v>4</v>
      </c>
      <c r="R1038" s="9">
        <v>48.186</v>
      </c>
      <c r="S1038" s="9">
        <v>48.277999999999999</v>
      </c>
      <c r="T1038" s="9">
        <v>47.97</v>
      </c>
      <c r="U1038" s="9">
        <v>48.24</v>
      </c>
      <c r="V1038" s="9">
        <v>48.374000000000002</v>
      </c>
    </row>
    <row r="1039" spans="1:22" x14ac:dyDescent="0.3">
      <c r="A1039" t="s">
        <v>445</v>
      </c>
      <c r="B1039" t="s">
        <v>446</v>
      </c>
      <c r="C1039" t="s">
        <v>1116</v>
      </c>
      <c r="D1039" t="s">
        <v>448</v>
      </c>
      <c r="E1039">
        <v>32.800000000000004</v>
      </c>
      <c r="F1039">
        <v>1266000</v>
      </c>
      <c r="G1039">
        <f t="shared" si="58"/>
        <v>2.9572671721958927E-11</v>
      </c>
      <c r="H1039" s="50">
        <f t="shared" si="57"/>
        <v>3864.1468613376446</v>
      </c>
      <c r="I1039">
        <f t="shared" si="59"/>
        <v>1.0284583195419849E-6</v>
      </c>
      <c r="J1039">
        <v>87.2</v>
      </c>
      <c r="K1039">
        <v>136</v>
      </c>
      <c r="L1039">
        <v>511</v>
      </c>
      <c r="M1039">
        <v>24.5</v>
      </c>
      <c r="N1039">
        <v>118.12</v>
      </c>
      <c r="O1039" s="7">
        <v>3.7715000000000001</v>
      </c>
      <c r="P1039">
        <v>71222</v>
      </c>
      <c r="Q1039">
        <v>4</v>
      </c>
      <c r="R1039" s="9">
        <v>43.371000000000002</v>
      </c>
      <c r="S1039" s="9">
        <v>13.629</v>
      </c>
      <c r="T1039" s="9">
        <v>43.371000000000002</v>
      </c>
      <c r="U1039" s="9">
        <v>43.371000000000002</v>
      </c>
      <c r="V1039" s="9">
        <v>43.371000000000002</v>
      </c>
    </row>
    <row r="1040" spans="1:22" x14ac:dyDescent="0.3">
      <c r="A1040" t="s">
        <v>445</v>
      </c>
      <c r="B1040" t="s">
        <v>446</v>
      </c>
      <c r="C1040" t="s">
        <v>1117</v>
      </c>
      <c r="D1040" t="s">
        <v>448</v>
      </c>
      <c r="E1040">
        <v>58.7</v>
      </c>
      <c r="F1040">
        <v>3123000</v>
      </c>
      <c r="G1040">
        <f t="shared" si="58"/>
        <v>2.1454408293307717E-11</v>
      </c>
      <c r="H1040" s="50">
        <f t="shared" si="57"/>
        <v>9532.1727077073174</v>
      </c>
      <c r="I1040">
        <f t="shared" si="59"/>
        <v>1.840564126741296E-6</v>
      </c>
      <c r="J1040">
        <v>256</v>
      </c>
      <c r="K1040">
        <v>195</v>
      </c>
      <c r="L1040">
        <v>325</v>
      </c>
      <c r="M1040">
        <v>34.28</v>
      </c>
      <c r="N1040">
        <v>108.93</v>
      </c>
      <c r="O1040" s="7">
        <v>1.6675</v>
      </c>
      <c r="P1040" s="8">
        <v>1355700</v>
      </c>
      <c r="Q1040">
        <v>10</v>
      </c>
      <c r="R1040" s="9">
        <v>75.260000000000005</v>
      </c>
      <c r="S1040" s="9">
        <v>74.787999999999997</v>
      </c>
      <c r="T1040" s="9">
        <v>68.126000000000005</v>
      </c>
      <c r="U1040" s="9">
        <v>75.525000000000006</v>
      </c>
      <c r="V1040" s="9">
        <v>80.846000000000004</v>
      </c>
    </row>
    <row r="1041" spans="1:22" x14ac:dyDescent="0.3">
      <c r="A1041" t="s">
        <v>445</v>
      </c>
      <c r="B1041" t="s">
        <v>446</v>
      </c>
      <c r="C1041" t="s">
        <v>1118</v>
      </c>
      <c r="D1041" t="s">
        <v>448</v>
      </c>
      <c r="E1041">
        <v>17.7</v>
      </c>
      <c r="F1041">
        <v>188600</v>
      </c>
      <c r="G1041">
        <f t="shared" si="58"/>
        <v>1.0712282131495228E-10</v>
      </c>
      <c r="H1041" s="50">
        <f t="shared" si="57"/>
        <v>575.65410588331736</v>
      </c>
      <c r="I1041">
        <f t="shared" si="59"/>
        <v>5.5499122731381504E-7</v>
      </c>
      <c r="J1041">
        <v>11</v>
      </c>
      <c r="K1041">
        <v>56.800000000000004</v>
      </c>
      <c r="L1041">
        <v>389</v>
      </c>
      <c r="M1041">
        <v>33.86</v>
      </c>
      <c r="N1041">
        <v>113.48</v>
      </c>
      <c r="O1041" s="7">
        <v>6.8395000000000001</v>
      </c>
      <c r="P1041" s="8">
        <v>144140</v>
      </c>
      <c r="Q1041">
        <v>2</v>
      </c>
      <c r="R1041" s="9">
        <v>91.444000000000003</v>
      </c>
      <c r="S1041" s="9">
        <v>91.408000000000001</v>
      </c>
      <c r="T1041" s="9">
        <v>87.013000000000005</v>
      </c>
      <c r="U1041" s="9">
        <v>89.228999999999999</v>
      </c>
      <c r="V1041" s="9">
        <v>91.444000000000003</v>
      </c>
    </row>
    <row r="1042" spans="1:22" x14ac:dyDescent="0.3">
      <c r="A1042" t="s">
        <v>445</v>
      </c>
      <c r="B1042" t="s">
        <v>446</v>
      </c>
      <c r="C1042" t="s">
        <v>1119</v>
      </c>
      <c r="D1042" t="s">
        <v>448</v>
      </c>
      <c r="E1042">
        <v>36</v>
      </c>
      <c r="F1042">
        <v>706400</v>
      </c>
      <c r="G1042">
        <f t="shared" si="58"/>
        <v>5.8170424688561721E-11</v>
      </c>
      <c r="H1042" s="50">
        <f t="shared" si="57"/>
        <v>2156.108485662648</v>
      </c>
      <c r="I1042">
        <f t="shared" si="59"/>
        <v>1.1287957165704712E-6</v>
      </c>
      <c r="J1042">
        <v>40.400000000000006</v>
      </c>
      <c r="K1042">
        <v>111</v>
      </c>
      <c r="L1042">
        <v>356</v>
      </c>
      <c r="M1042">
        <v>32.049999999999997</v>
      </c>
      <c r="N1042">
        <v>112.14</v>
      </c>
      <c r="O1042" s="7">
        <v>3.2019000000000002</v>
      </c>
      <c r="P1042" s="8">
        <v>286220</v>
      </c>
      <c r="Q1042">
        <v>2</v>
      </c>
      <c r="R1042" s="9">
        <v>60.9</v>
      </c>
      <c r="S1042" s="9">
        <v>60.901000000000003</v>
      </c>
      <c r="T1042" s="9">
        <v>60.9</v>
      </c>
      <c r="U1042" s="9">
        <v>61.23</v>
      </c>
      <c r="V1042" s="9">
        <v>61.56</v>
      </c>
    </row>
    <row r="1043" spans="1:22" x14ac:dyDescent="0.3">
      <c r="A1043" t="s">
        <v>445</v>
      </c>
      <c r="B1043" t="s">
        <v>446</v>
      </c>
      <c r="C1043" t="s">
        <v>1120</v>
      </c>
      <c r="D1043" t="s">
        <v>448</v>
      </c>
      <c r="E1043">
        <v>5.89</v>
      </c>
      <c r="F1043">
        <v>184900</v>
      </c>
      <c r="G1043">
        <f t="shared" si="58"/>
        <v>3.6360413034072465E-11</v>
      </c>
      <c r="H1043" s="50">
        <f t="shared" si="57"/>
        <v>564.36078567245693</v>
      </c>
      <c r="I1043">
        <f t="shared" si="59"/>
        <v>1.8468352140555763E-7</v>
      </c>
      <c r="J1043">
        <v>17.2</v>
      </c>
      <c r="K1043">
        <v>44.6</v>
      </c>
      <c r="L1043">
        <v>1080</v>
      </c>
      <c r="M1043">
        <v>29.48</v>
      </c>
      <c r="N1043">
        <v>121.88</v>
      </c>
      <c r="O1043" s="7">
        <v>24.134</v>
      </c>
      <c r="P1043">
        <v>37416</v>
      </c>
      <c r="Q1043">
        <v>2</v>
      </c>
      <c r="R1043" s="9">
        <v>30.091999999999999</v>
      </c>
      <c r="S1043" s="9">
        <v>26.616</v>
      </c>
      <c r="T1043" s="9">
        <v>30.091999999999999</v>
      </c>
      <c r="U1043" s="9">
        <v>30.091999999999999</v>
      </c>
      <c r="V1043" s="9">
        <v>30.091999999999999</v>
      </c>
    </row>
    <row r="1044" spans="1:22" x14ac:dyDescent="0.3">
      <c r="A1044" t="s">
        <v>445</v>
      </c>
      <c r="B1044" t="s">
        <v>446</v>
      </c>
      <c r="C1044" t="s">
        <v>1121</v>
      </c>
      <c r="D1044" t="s">
        <v>448</v>
      </c>
      <c r="E1044">
        <v>12.8</v>
      </c>
      <c r="F1044">
        <v>137200</v>
      </c>
      <c r="G1044">
        <f t="shared" si="58"/>
        <v>1.0648937609329447E-10</v>
      </c>
      <c r="H1044" s="50">
        <f t="shared" si="57"/>
        <v>418.76852241352674</v>
      </c>
      <c r="I1044">
        <f t="shared" si="59"/>
        <v>4.0134958811394538E-7</v>
      </c>
      <c r="J1044">
        <v>10.3</v>
      </c>
      <c r="K1044">
        <v>42.800000000000004</v>
      </c>
      <c r="L1044">
        <v>438</v>
      </c>
      <c r="M1044">
        <v>34.21</v>
      </c>
      <c r="N1044">
        <v>119.58</v>
      </c>
      <c r="O1044" s="7">
        <v>10.228</v>
      </c>
      <c r="P1044" s="8">
        <v>165540</v>
      </c>
      <c r="Q1044">
        <v>3</v>
      </c>
      <c r="R1044" s="9">
        <v>72.59</v>
      </c>
      <c r="S1044" s="9">
        <v>72.528999999999996</v>
      </c>
      <c r="T1044" s="9">
        <v>71.474999999999994</v>
      </c>
      <c r="U1044" s="9">
        <v>72.040000000000006</v>
      </c>
      <c r="V1044" s="9">
        <v>72.602999999999994</v>
      </c>
    </row>
    <row r="1045" spans="1:22" x14ac:dyDescent="0.3">
      <c r="A1045" t="s">
        <v>445</v>
      </c>
      <c r="B1045" t="s">
        <v>446</v>
      </c>
      <c r="C1045" t="s">
        <v>1122</v>
      </c>
      <c r="D1045" t="s">
        <v>448</v>
      </c>
      <c r="E1045">
        <v>28.700000000000003</v>
      </c>
      <c r="F1045">
        <v>653700</v>
      </c>
      <c r="G1045">
        <f t="shared" si="58"/>
        <v>5.01133962062108E-11</v>
      </c>
      <c r="H1045" s="50">
        <f t="shared" si="57"/>
        <v>1995.254978875528</v>
      </c>
      <c r="I1045">
        <f t="shared" si="59"/>
        <v>8.9990102959923683E-7</v>
      </c>
      <c r="J1045">
        <v>49.1</v>
      </c>
      <c r="K1045">
        <v>93.300000000000011</v>
      </c>
      <c r="L1045">
        <v>379</v>
      </c>
      <c r="M1045">
        <v>27.86</v>
      </c>
      <c r="N1045">
        <v>112.91</v>
      </c>
      <c r="O1045" s="7">
        <v>4.0662000000000003</v>
      </c>
      <c r="P1045" s="8">
        <v>618260</v>
      </c>
      <c r="Q1045">
        <v>4</v>
      </c>
      <c r="R1045" s="9">
        <v>79.58</v>
      </c>
      <c r="S1045" s="9">
        <v>78.837999999999994</v>
      </c>
      <c r="T1045" s="9">
        <v>74.855000000000004</v>
      </c>
      <c r="U1045" s="9">
        <v>77.679000000000002</v>
      </c>
      <c r="V1045" s="9">
        <v>82.048000000000002</v>
      </c>
    </row>
    <row r="1046" spans="1:22" x14ac:dyDescent="0.3">
      <c r="A1046" t="s">
        <v>445</v>
      </c>
      <c r="B1046" t="s">
        <v>446</v>
      </c>
      <c r="C1046" t="s">
        <v>1123</v>
      </c>
      <c r="D1046" t="s">
        <v>448</v>
      </c>
      <c r="E1046">
        <v>18.7</v>
      </c>
      <c r="F1046">
        <v>156100</v>
      </c>
      <c r="G1046">
        <f t="shared" si="58"/>
        <v>1.3673796989109546E-10</v>
      </c>
      <c r="H1046" s="50">
        <f t="shared" si="57"/>
        <v>476.45602295008399</v>
      </c>
      <c r="I1046">
        <f t="shared" si="59"/>
        <v>5.8634666388521695E-7</v>
      </c>
      <c r="J1046">
        <v>7.11</v>
      </c>
      <c r="K1046">
        <v>58.5</v>
      </c>
      <c r="L1046">
        <v>390</v>
      </c>
      <c r="M1046">
        <v>27.75</v>
      </c>
      <c r="N1046">
        <v>112.52</v>
      </c>
      <c r="O1046" s="7">
        <v>6.6660000000000004</v>
      </c>
      <c r="P1046">
        <v>44401</v>
      </c>
      <c r="Q1046">
        <v>1</v>
      </c>
      <c r="R1046" s="9">
        <v>60.548000000000002</v>
      </c>
      <c r="S1046" s="9">
        <v>60.548000000000002</v>
      </c>
      <c r="T1046" s="9">
        <v>60.548000000000002</v>
      </c>
      <c r="U1046" s="9">
        <v>60.548000000000002</v>
      </c>
      <c r="V1046" s="9">
        <v>60.548000000000002</v>
      </c>
    </row>
    <row r="1047" spans="1:22" x14ac:dyDescent="0.3">
      <c r="A1047" t="s">
        <v>445</v>
      </c>
      <c r="B1047" t="s">
        <v>446</v>
      </c>
      <c r="C1047" t="s">
        <v>1124</v>
      </c>
      <c r="D1047" t="s">
        <v>448</v>
      </c>
      <c r="E1047">
        <v>9.870000000000001</v>
      </c>
      <c r="F1047">
        <v>106000</v>
      </c>
      <c r="G1047">
        <f t="shared" si="58"/>
        <v>1.0628248783018868E-10</v>
      </c>
      <c r="H1047" s="50">
        <f t="shared" si="57"/>
        <v>323.53836279762271</v>
      </c>
      <c r="I1047">
        <f t="shared" si="59"/>
        <v>3.0947815895973754E-7</v>
      </c>
      <c r="J1047">
        <v>11.4</v>
      </c>
      <c r="K1047">
        <v>31.400000000000002</v>
      </c>
      <c r="L1047">
        <v>431</v>
      </c>
      <c r="M1047">
        <v>28.87</v>
      </c>
      <c r="N1047">
        <v>120.74</v>
      </c>
      <c r="O1047" s="7">
        <v>13.705</v>
      </c>
      <c r="P1047">
        <v>18048</v>
      </c>
      <c r="Q1047">
        <v>1</v>
      </c>
      <c r="R1047" s="9">
        <v>33.579000000000001</v>
      </c>
      <c r="S1047" s="9">
        <v>33.579000000000001</v>
      </c>
      <c r="T1047" s="9">
        <v>33.579000000000001</v>
      </c>
      <c r="U1047" s="9">
        <v>33.579000000000001</v>
      </c>
      <c r="V1047" s="9">
        <v>33.579000000000001</v>
      </c>
    </row>
    <row r="1048" spans="1:22" x14ac:dyDescent="0.3">
      <c r="A1048" t="s">
        <v>445</v>
      </c>
      <c r="B1048" t="s">
        <v>446</v>
      </c>
      <c r="C1048" t="s">
        <v>1125</v>
      </c>
      <c r="D1048" t="s">
        <v>448</v>
      </c>
      <c r="E1048">
        <v>110</v>
      </c>
      <c r="F1048">
        <v>1614000</v>
      </c>
      <c r="G1048">
        <f t="shared" si="58"/>
        <v>7.7792831474597264E-11</v>
      </c>
      <c r="H1048" s="50">
        <f t="shared" si="57"/>
        <v>4926.3294108996515</v>
      </c>
      <c r="I1048">
        <f t="shared" si="59"/>
        <v>3.4490980228542174E-6</v>
      </c>
      <c r="J1048">
        <v>22.8</v>
      </c>
      <c r="K1048">
        <v>338</v>
      </c>
      <c r="L1048">
        <v>379</v>
      </c>
      <c r="M1048">
        <v>30.38</v>
      </c>
      <c r="N1048">
        <v>113.45</v>
      </c>
      <c r="O1048" s="7">
        <v>1.1212</v>
      </c>
      <c r="P1048" s="8">
        <v>132010</v>
      </c>
      <c r="Q1048">
        <v>2</v>
      </c>
      <c r="R1048" s="9">
        <v>74.075999999999993</v>
      </c>
      <c r="S1048" s="9">
        <v>74.069000000000003</v>
      </c>
      <c r="T1048" s="9">
        <v>72.777000000000001</v>
      </c>
      <c r="U1048" s="9">
        <v>73.427000000000007</v>
      </c>
      <c r="V1048" s="9">
        <v>74.075999999999993</v>
      </c>
    </row>
    <row r="1049" spans="1:22" x14ac:dyDescent="0.3">
      <c r="A1049" t="s">
        <v>445</v>
      </c>
      <c r="B1049" t="s">
        <v>446</v>
      </c>
      <c r="C1049" t="s">
        <v>1126</v>
      </c>
      <c r="D1049" t="s">
        <v>448</v>
      </c>
      <c r="E1049">
        <v>35.6</v>
      </c>
      <c r="F1049">
        <v>753300</v>
      </c>
      <c r="G1049">
        <f t="shared" si="58"/>
        <v>5.3942671976636143E-11</v>
      </c>
      <c r="H1049" s="50">
        <f t="shared" si="57"/>
        <v>2299.2589499570677</v>
      </c>
      <c r="I1049">
        <f t="shared" si="59"/>
        <v>1.1162535419419107E-6</v>
      </c>
      <c r="J1049">
        <v>51.6</v>
      </c>
      <c r="K1049">
        <v>105</v>
      </c>
      <c r="L1049">
        <v>325</v>
      </c>
      <c r="M1049">
        <v>34.35</v>
      </c>
      <c r="N1049">
        <v>108.72</v>
      </c>
      <c r="O1049" s="7">
        <v>3.1013000000000002</v>
      </c>
      <c r="P1049" s="8">
        <v>724040</v>
      </c>
      <c r="Q1049">
        <v>5</v>
      </c>
      <c r="R1049" s="9">
        <v>81.22</v>
      </c>
      <c r="S1049" s="9">
        <v>81.28</v>
      </c>
      <c r="T1049" s="9">
        <v>69.998000000000005</v>
      </c>
      <c r="U1049" s="9">
        <v>80.072000000000003</v>
      </c>
      <c r="V1049" s="9">
        <v>82.347999999999999</v>
      </c>
    </row>
    <row r="1050" spans="1:22" x14ac:dyDescent="0.3">
      <c r="A1050" t="s">
        <v>445</v>
      </c>
      <c r="B1050" t="s">
        <v>446</v>
      </c>
      <c r="C1050" t="s">
        <v>1127</v>
      </c>
      <c r="D1050" t="s">
        <v>448</v>
      </c>
      <c r="E1050">
        <v>60.400000000000006</v>
      </c>
      <c r="F1050">
        <v>858900</v>
      </c>
      <c r="G1050">
        <f t="shared" si="58"/>
        <v>8.0268428455000578E-11</v>
      </c>
      <c r="H1050" s="50">
        <f t="shared" si="57"/>
        <v>2621.5764132724353</v>
      </c>
      <c r="I1050">
        <f t="shared" si="59"/>
        <v>1.8938683689126795E-6</v>
      </c>
      <c r="J1050">
        <v>22.1</v>
      </c>
      <c r="K1050">
        <v>183</v>
      </c>
      <c r="L1050">
        <v>370</v>
      </c>
      <c r="M1050">
        <v>30.94</v>
      </c>
      <c r="N1050">
        <v>113.92</v>
      </c>
      <c r="O1050" s="7">
        <v>2.0236000000000001</v>
      </c>
      <c r="P1050" s="8">
        <v>202910</v>
      </c>
      <c r="Q1050">
        <v>2</v>
      </c>
      <c r="R1050" s="9">
        <v>72.088999999999999</v>
      </c>
      <c r="S1050" s="9">
        <v>72.153999999999996</v>
      </c>
      <c r="T1050" s="9">
        <v>72.082999999999998</v>
      </c>
      <c r="U1050" s="9">
        <v>72.56</v>
      </c>
      <c r="V1050" s="9">
        <v>73.037000000000006</v>
      </c>
    </row>
    <row r="1051" spans="1:22" x14ac:dyDescent="0.3">
      <c r="A1051" t="s">
        <v>445</v>
      </c>
      <c r="B1051" t="s">
        <v>446</v>
      </c>
      <c r="C1051" t="s">
        <v>1128</v>
      </c>
      <c r="D1051" t="s">
        <v>448</v>
      </c>
      <c r="E1051">
        <v>12.8</v>
      </c>
      <c r="F1051">
        <v>144000</v>
      </c>
      <c r="G1051">
        <f t="shared" si="58"/>
        <v>1.0146071111111112E-10</v>
      </c>
      <c r="H1051" s="50">
        <f t="shared" si="57"/>
        <v>439.5238136118648</v>
      </c>
      <c r="I1051">
        <f t="shared" si="59"/>
        <v>4.0134958811394538E-7</v>
      </c>
      <c r="J1051">
        <v>14.3</v>
      </c>
      <c r="K1051">
        <v>38</v>
      </c>
      <c r="L1051">
        <v>383</v>
      </c>
      <c r="M1051">
        <v>34.19</v>
      </c>
      <c r="N1051">
        <v>116.95</v>
      </c>
      <c r="O1051" s="7">
        <v>10.065</v>
      </c>
      <c r="P1051" s="8">
        <v>118760</v>
      </c>
      <c r="Q1051">
        <v>2</v>
      </c>
      <c r="R1051" s="9">
        <v>75.760000000000005</v>
      </c>
      <c r="S1051" s="9">
        <v>75.983999999999995</v>
      </c>
      <c r="T1051" s="9">
        <v>75.718999999999994</v>
      </c>
      <c r="U1051" s="9">
        <v>76.777000000000001</v>
      </c>
      <c r="V1051" s="9">
        <v>77.834000000000003</v>
      </c>
    </row>
    <row r="1052" spans="1:22" x14ac:dyDescent="0.3">
      <c r="A1052" t="s">
        <v>445</v>
      </c>
      <c r="B1052" t="s">
        <v>446</v>
      </c>
      <c r="C1052" t="s">
        <v>1129</v>
      </c>
      <c r="D1052" t="s">
        <v>448</v>
      </c>
      <c r="E1052">
        <v>6.44</v>
      </c>
      <c r="F1052">
        <v>141600</v>
      </c>
      <c r="G1052">
        <f t="shared" si="58"/>
        <v>5.1912630790960446E-11</v>
      </c>
      <c r="H1052" s="50">
        <f t="shared" si="57"/>
        <v>432.1984167183337</v>
      </c>
      <c r="I1052">
        <f t="shared" si="59"/>
        <v>2.0192901151982872E-7</v>
      </c>
      <c r="J1052">
        <v>35</v>
      </c>
      <c r="K1052">
        <v>24</v>
      </c>
      <c r="L1052">
        <v>440</v>
      </c>
      <c r="M1052">
        <v>37.14</v>
      </c>
      <c r="N1052">
        <v>111.78</v>
      </c>
      <c r="O1052" s="7">
        <v>18.36</v>
      </c>
      <c r="P1052" s="8">
        <v>217450</v>
      </c>
      <c r="Q1052">
        <v>5</v>
      </c>
      <c r="R1052" s="9">
        <v>63.034999999999997</v>
      </c>
      <c r="S1052" s="9">
        <v>63.835000000000001</v>
      </c>
      <c r="T1052" s="9">
        <v>54.09</v>
      </c>
      <c r="U1052" s="9">
        <v>63.536000000000001</v>
      </c>
      <c r="V1052" s="9">
        <v>67.034999999999997</v>
      </c>
    </row>
    <row r="1053" spans="1:22" x14ac:dyDescent="0.3">
      <c r="A1053" t="s">
        <v>445</v>
      </c>
      <c r="B1053" t="s">
        <v>446</v>
      </c>
      <c r="C1053" t="s">
        <v>1130</v>
      </c>
      <c r="D1053" t="s">
        <v>448</v>
      </c>
      <c r="E1053">
        <v>32.300000000000004</v>
      </c>
      <c r="F1053">
        <v>152900</v>
      </c>
      <c r="G1053">
        <f t="shared" si="58"/>
        <v>2.4112678809679534E-10</v>
      </c>
      <c r="H1053" s="50">
        <f t="shared" si="57"/>
        <v>466.68882709204257</v>
      </c>
      <c r="I1053">
        <f t="shared" si="59"/>
        <v>1.0127806012562841E-6</v>
      </c>
      <c r="J1053">
        <v>4.4400000000000004</v>
      </c>
      <c r="K1053">
        <v>72.600000000000009</v>
      </c>
      <c r="L1053">
        <v>305</v>
      </c>
      <c r="M1053">
        <v>26.89</v>
      </c>
      <c r="N1053">
        <v>120</v>
      </c>
      <c r="O1053" s="7">
        <v>4.1997</v>
      </c>
      <c r="P1053">
        <v>46190</v>
      </c>
      <c r="Q1053">
        <v>3</v>
      </c>
      <c r="R1053" s="9">
        <v>29.43</v>
      </c>
      <c r="S1053" s="9">
        <v>17.556999999999999</v>
      </c>
      <c r="T1053" s="9">
        <v>27.09</v>
      </c>
      <c r="U1053" s="9">
        <v>28.263999999999999</v>
      </c>
      <c r="V1053" s="9">
        <v>29.437999999999999</v>
      </c>
    </row>
    <row r="1054" spans="1:22" x14ac:dyDescent="0.3">
      <c r="A1054" t="s">
        <v>445</v>
      </c>
      <c r="B1054" t="s">
        <v>446</v>
      </c>
      <c r="C1054" t="s">
        <v>1131</v>
      </c>
      <c r="D1054" t="s">
        <v>448</v>
      </c>
      <c r="E1054">
        <v>11.9</v>
      </c>
      <c r="F1054">
        <v>105200</v>
      </c>
      <c r="G1054">
        <f t="shared" si="58"/>
        <v>1.2911647053231937E-10</v>
      </c>
      <c r="H1054" s="50">
        <f t="shared" si="57"/>
        <v>321.09656383311233</v>
      </c>
      <c r="I1054">
        <f t="shared" si="59"/>
        <v>3.7312969519968348E-7</v>
      </c>
      <c r="J1054">
        <v>9.83</v>
      </c>
      <c r="K1054">
        <v>33.6</v>
      </c>
      <c r="L1054">
        <v>333</v>
      </c>
      <c r="M1054">
        <v>33.14</v>
      </c>
      <c r="N1054">
        <v>111.49</v>
      </c>
      <c r="O1054" s="7">
        <v>9.9292999999999996</v>
      </c>
      <c r="P1054">
        <v>48547</v>
      </c>
      <c r="Q1054">
        <v>2</v>
      </c>
      <c r="R1054" s="9">
        <v>50.838000000000001</v>
      </c>
      <c r="S1054" s="9">
        <v>50.875</v>
      </c>
      <c r="T1054" s="9">
        <v>50.837000000000003</v>
      </c>
      <c r="U1054" s="9">
        <v>51.863</v>
      </c>
      <c r="V1054" s="9">
        <v>52.889000000000003</v>
      </c>
    </row>
    <row r="1055" spans="1:22" x14ac:dyDescent="0.3">
      <c r="A1055" t="s">
        <v>445</v>
      </c>
      <c r="B1055" t="s">
        <v>446</v>
      </c>
      <c r="C1055" t="s">
        <v>1132</v>
      </c>
      <c r="D1055" t="s">
        <v>448</v>
      </c>
      <c r="E1055">
        <v>7.8</v>
      </c>
      <c r="F1055">
        <v>159600</v>
      </c>
      <c r="G1055">
        <f t="shared" si="58"/>
        <v>5.5784319548872179E-11</v>
      </c>
      <c r="H1055" s="50">
        <f t="shared" si="57"/>
        <v>487.13889341981684</v>
      </c>
      <c r="I1055">
        <f t="shared" si="59"/>
        <v>2.4457240525693544E-7</v>
      </c>
      <c r="J1055">
        <v>22.8</v>
      </c>
      <c r="K1055">
        <v>33.4</v>
      </c>
      <c r="L1055">
        <v>538</v>
      </c>
      <c r="M1055">
        <v>43.96</v>
      </c>
      <c r="N1055">
        <v>116.09</v>
      </c>
      <c r="O1055" s="7">
        <v>16.100999999999999</v>
      </c>
      <c r="P1055">
        <v>2367</v>
      </c>
      <c r="Q1055">
        <v>2</v>
      </c>
      <c r="R1055" s="9">
        <v>25.523</v>
      </c>
      <c r="S1055" s="9">
        <v>25.376999999999999</v>
      </c>
      <c r="T1055" s="9">
        <v>24.63</v>
      </c>
      <c r="U1055" s="9">
        <v>25.199000000000002</v>
      </c>
      <c r="V1055" s="9">
        <v>25.768000000000001</v>
      </c>
    </row>
    <row r="1056" spans="1:22" x14ac:dyDescent="0.3">
      <c r="A1056" t="s">
        <v>445</v>
      </c>
      <c r="B1056" t="s">
        <v>446</v>
      </c>
      <c r="C1056" t="s">
        <v>1133</v>
      </c>
      <c r="D1056" t="s">
        <v>448</v>
      </c>
      <c r="E1056">
        <v>6.01</v>
      </c>
      <c r="F1056">
        <v>114200</v>
      </c>
      <c r="G1056">
        <f t="shared" si="58"/>
        <v>6.0070160507880903E-11</v>
      </c>
      <c r="H1056" s="50">
        <f t="shared" si="57"/>
        <v>348.56680218385389</v>
      </c>
      <c r="I1056">
        <f t="shared" si="59"/>
        <v>1.8844617379412588E-7</v>
      </c>
      <c r="J1056">
        <v>28.6</v>
      </c>
      <c r="K1056">
        <v>21.3</v>
      </c>
      <c r="L1056">
        <v>423</v>
      </c>
      <c r="M1056">
        <v>23.18</v>
      </c>
      <c r="N1056">
        <v>112.88</v>
      </c>
      <c r="O1056" s="7">
        <v>19.832999999999998</v>
      </c>
      <c r="P1056" s="8">
        <v>705000</v>
      </c>
      <c r="Q1056">
        <v>3</v>
      </c>
      <c r="R1056" s="9">
        <v>71.635999999999996</v>
      </c>
      <c r="S1056" s="9">
        <v>72.588999999999999</v>
      </c>
      <c r="T1056" s="9">
        <v>71.084999999999994</v>
      </c>
      <c r="U1056" s="9">
        <v>76.885000000000005</v>
      </c>
      <c r="V1056" s="9">
        <v>77.790999999999997</v>
      </c>
    </row>
    <row r="1057" spans="1:22" x14ac:dyDescent="0.3">
      <c r="A1057" t="s">
        <v>445</v>
      </c>
      <c r="B1057" t="s">
        <v>446</v>
      </c>
      <c r="C1057" t="s">
        <v>1134</v>
      </c>
      <c r="D1057" t="s">
        <v>448</v>
      </c>
      <c r="E1057">
        <v>12.200000000000001</v>
      </c>
      <c r="F1057">
        <v>176100</v>
      </c>
      <c r="G1057">
        <f t="shared" si="58"/>
        <v>7.9077130039750149E-11</v>
      </c>
      <c r="H1057" s="50">
        <f t="shared" si="57"/>
        <v>537.500997062843</v>
      </c>
      <c r="I1057">
        <f t="shared" si="59"/>
        <v>3.825363261711042E-7</v>
      </c>
      <c r="J1057">
        <v>18.900000000000002</v>
      </c>
      <c r="K1057">
        <v>40.5</v>
      </c>
      <c r="L1057">
        <v>446</v>
      </c>
      <c r="M1057">
        <v>29.51</v>
      </c>
      <c r="N1057">
        <v>120.9</v>
      </c>
      <c r="O1057" s="7">
        <v>11.006</v>
      </c>
      <c r="P1057" s="8">
        <v>145970</v>
      </c>
      <c r="Q1057">
        <v>4</v>
      </c>
      <c r="R1057" s="9">
        <v>45.465000000000003</v>
      </c>
      <c r="S1057" s="9">
        <v>44.66</v>
      </c>
      <c r="T1057" s="9">
        <v>38.363999999999997</v>
      </c>
      <c r="U1057" s="9">
        <v>42.048000000000002</v>
      </c>
      <c r="V1057" s="9">
        <v>47.161000000000001</v>
      </c>
    </row>
    <row r="1058" spans="1:22" x14ac:dyDescent="0.3">
      <c r="A1058" t="s">
        <v>445</v>
      </c>
      <c r="B1058" t="s">
        <v>446</v>
      </c>
      <c r="C1058" t="s">
        <v>1135</v>
      </c>
      <c r="D1058" t="s">
        <v>448</v>
      </c>
      <c r="E1058">
        <v>11.4</v>
      </c>
      <c r="F1058">
        <v>245400</v>
      </c>
      <c r="G1058">
        <f t="shared" si="58"/>
        <v>5.3025004889975552E-11</v>
      </c>
      <c r="H1058" s="50">
        <f t="shared" si="57"/>
        <v>749.0218323635529</v>
      </c>
      <c r="I1058">
        <f t="shared" si="59"/>
        <v>3.5745197691398257E-7</v>
      </c>
      <c r="J1058">
        <v>37.5</v>
      </c>
      <c r="K1058">
        <v>40.1</v>
      </c>
      <c r="L1058">
        <v>403</v>
      </c>
      <c r="M1058">
        <v>38.49</v>
      </c>
      <c r="N1058">
        <v>106.14</v>
      </c>
      <c r="O1058" s="7">
        <v>10.042999999999999</v>
      </c>
      <c r="P1058" s="8">
        <v>311070</v>
      </c>
      <c r="Q1058">
        <v>6</v>
      </c>
      <c r="R1058" s="9">
        <v>38.476999999999997</v>
      </c>
      <c r="S1058" s="9">
        <v>38.368000000000002</v>
      </c>
      <c r="T1058" s="9">
        <v>37.585999999999999</v>
      </c>
      <c r="U1058" s="9">
        <v>38.341000000000001</v>
      </c>
      <c r="V1058" s="9">
        <v>39.003999999999998</v>
      </c>
    </row>
    <row r="1059" spans="1:22" x14ac:dyDescent="0.3">
      <c r="A1059" t="s">
        <v>445</v>
      </c>
      <c r="B1059" t="s">
        <v>446</v>
      </c>
      <c r="C1059" t="s">
        <v>1136</v>
      </c>
      <c r="D1059" t="s">
        <v>448</v>
      </c>
      <c r="E1059">
        <v>4.42</v>
      </c>
      <c r="F1059">
        <v>103900</v>
      </c>
      <c r="G1059">
        <f t="shared" si="58"/>
        <v>4.8557592492781519E-11</v>
      </c>
      <c r="H1059" s="50">
        <f t="shared" si="57"/>
        <v>317.12864051578299</v>
      </c>
      <c r="I1059">
        <f t="shared" si="59"/>
        <v>1.3859102964559673E-7</v>
      </c>
      <c r="J1059">
        <v>20.900000000000002</v>
      </c>
      <c r="K1059">
        <v>22.700000000000003</v>
      </c>
      <c r="L1059">
        <v>665</v>
      </c>
      <c r="M1059">
        <v>40.630000000000003</v>
      </c>
      <c r="N1059">
        <v>120.72</v>
      </c>
      <c r="O1059" s="7">
        <v>29.274999999999999</v>
      </c>
      <c r="P1059">
        <v>39875</v>
      </c>
      <c r="Q1059">
        <v>2</v>
      </c>
      <c r="R1059" s="9">
        <v>41.223999999999997</v>
      </c>
      <c r="S1059" s="9">
        <v>41.289000000000001</v>
      </c>
      <c r="T1059" s="9">
        <v>41.192999999999998</v>
      </c>
      <c r="U1059" s="9">
        <v>41.42</v>
      </c>
      <c r="V1059" s="9">
        <v>41.646999999999998</v>
      </c>
    </row>
    <row r="1060" spans="1:22" x14ac:dyDescent="0.3">
      <c r="A1060" t="s">
        <v>445</v>
      </c>
      <c r="B1060" t="s">
        <v>446</v>
      </c>
      <c r="C1060" t="s">
        <v>1137</v>
      </c>
      <c r="D1060" t="s">
        <v>448</v>
      </c>
      <c r="E1060">
        <v>36.200000000000003</v>
      </c>
      <c r="F1060">
        <v>381700</v>
      </c>
      <c r="G1060">
        <f t="shared" si="58"/>
        <v>1.0825222583180509E-10</v>
      </c>
      <c r="H1060" s="50">
        <f t="shared" si="57"/>
        <v>1165.0433309420055</v>
      </c>
      <c r="I1060">
        <f t="shared" si="59"/>
        <v>1.1350668038847519E-6</v>
      </c>
      <c r="J1060">
        <v>15.200000000000001</v>
      </c>
      <c r="K1060">
        <v>97.800000000000011</v>
      </c>
      <c r="L1060">
        <v>341</v>
      </c>
      <c r="M1060">
        <v>24.16</v>
      </c>
      <c r="N1060">
        <v>115.72</v>
      </c>
      <c r="O1060" s="7">
        <v>3.4881000000000002</v>
      </c>
      <c r="P1060">
        <v>75689</v>
      </c>
      <c r="Q1060">
        <v>2</v>
      </c>
      <c r="R1060" s="9">
        <v>42.646000000000001</v>
      </c>
      <c r="S1060" s="9">
        <v>42.63</v>
      </c>
      <c r="T1060" s="9">
        <v>40.600999999999999</v>
      </c>
      <c r="U1060" s="9">
        <v>41.622999999999998</v>
      </c>
      <c r="V1060" s="9">
        <v>42.646000000000001</v>
      </c>
    </row>
    <row r="1061" spans="1:22" x14ac:dyDescent="0.3">
      <c r="A1061" t="s">
        <v>445</v>
      </c>
      <c r="B1061" t="s">
        <v>446</v>
      </c>
      <c r="C1061" t="s">
        <v>1138</v>
      </c>
      <c r="D1061" t="s">
        <v>448</v>
      </c>
      <c r="E1061">
        <v>26.8</v>
      </c>
      <c r="F1061">
        <v>376000</v>
      </c>
      <c r="G1061">
        <f t="shared" si="58"/>
        <v>8.1357458510638299E-11</v>
      </c>
      <c r="H1061" s="50">
        <f t="shared" si="57"/>
        <v>1147.6455133198692</v>
      </c>
      <c r="I1061">
        <f t="shared" si="59"/>
        <v>8.4032570011357322E-7</v>
      </c>
      <c r="J1061">
        <v>24.6</v>
      </c>
      <c r="K1061">
        <v>75.8</v>
      </c>
      <c r="L1061">
        <v>325</v>
      </c>
      <c r="M1061">
        <v>34.31</v>
      </c>
      <c r="N1061">
        <v>108.46</v>
      </c>
      <c r="O1061" s="7">
        <v>4.2911000000000001</v>
      </c>
      <c r="P1061" s="8">
        <v>414400</v>
      </c>
      <c r="Q1061">
        <v>5</v>
      </c>
      <c r="R1061" s="9">
        <v>74.787999999999997</v>
      </c>
      <c r="S1061" s="9">
        <v>73.460999999999999</v>
      </c>
      <c r="T1061" s="9">
        <v>68.081999999999994</v>
      </c>
      <c r="U1061" s="9">
        <v>73.686999999999998</v>
      </c>
      <c r="V1061" s="9">
        <v>77.531999999999996</v>
      </c>
    </row>
    <row r="1062" spans="1:22" x14ac:dyDescent="0.3">
      <c r="A1062" t="s">
        <v>445</v>
      </c>
      <c r="B1062" t="s">
        <v>446</v>
      </c>
      <c r="C1062" t="s">
        <v>1139</v>
      </c>
      <c r="D1062" t="s">
        <v>448</v>
      </c>
      <c r="E1062">
        <v>12.700000000000001</v>
      </c>
      <c r="F1062">
        <v>489000</v>
      </c>
      <c r="G1062">
        <f t="shared" si="58"/>
        <v>2.9644578936605318E-11</v>
      </c>
      <c r="H1062" s="50">
        <f t="shared" si="57"/>
        <v>1492.5496170569575</v>
      </c>
      <c r="I1062">
        <f t="shared" si="59"/>
        <v>3.982140444568051E-7</v>
      </c>
      <c r="J1062">
        <v>104</v>
      </c>
      <c r="K1062">
        <v>48.1</v>
      </c>
      <c r="L1062">
        <v>428</v>
      </c>
      <c r="M1062">
        <v>37.07</v>
      </c>
      <c r="N1062">
        <v>114.51</v>
      </c>
      <c r="O1062" s="7">
        <v>8.91</v>
      </c>
      <c r="P1062" s="8">
        <v>797020</v>
      </c>
      <c r="Q1062">
        <v>5</v>
      </c>
      <c r="R1062" s="9">
        <v>88.265000000000001</v>
      </c>
      <c r="S1062" s="9">
        <v>88.703999999999994</v>
      </c>
      <c r="T1062" s="9">
        <v>82.090999999999994</v>
      </c>
      <c r="U1062" s="9">
        <v>86.757000000000005</v>
      </c>
      <c r="V1062" s="9">
        <v>94.076999999999998</v>
      </c>
    </row>
    <row r="1063" spans="1:22" x14ac:dyDescent="0.3">
      <c r="A1063" t="s">
        <v>445</v>
      </c>
      <c r="B1063" t="s">
        <v>446</v>
      </c>
      <c r="C1063" t="s">
        <v>1140</v>
      </c>
      <c r="D1063" t="s">
        <v>448</v>
      </c>
      <c r="E1063">
        <v>12.3</v>
      </c>
      <c r="F1063">
        <v>180200</v>
      </c>
      <c r="G1063">
        <f t="shared" si="58"/>
        <v>7.7911353496115432E-11</v>
      </c>
      <c r="H1063" s="50">
        <f t="shared" si="57"/>
        <v>550.01521675595859</v>
      </c>
      <c r="I1063">
        <f t="shared" si="59"/>
        <v>3.8567186982824432E-7</v>
      </c>
      <c r="J1063">
        <v>18.600000000000001</v>
      </c>
      <c r="K1063">
        <v>41.800000000000004</v>
      </c>
      <c r="L1063">
        <v>390</v>
      </c>
      <c r="M1063">
        <v>34.79</v>
      </c>
      <c r="N1063">
        <v>113.38</v>
      </c>
      <c r="O1063" s="7">
        <v>9.3150999999999993</v>
      </c>
      <c r="P1063" s="8">
        <v>388510</v>
      </c>
      <c r="Q1063">
        <v>4</v>
      </c>
      <c r="R1063" s="9">
        <v>84.26</v>
      </c>
      <c r="S1063" s="9">
        <v>85.103999999999999</v>
      </c>
      <c r="T1063" s="9">
        <v>83.206000000000003</v>
      </c>
      <c r="U1063" s="9">
        <v>87.162000000000006</v>
      </c>
      <c r="V1063" s="9">
        <v>88.421000000000006</v>
      </c>
    </row>
    <row r="1064" spans="1:22" x14ac:dyDescent="0.3">
      <c r="A1064" t="s">
        <v>445</v>
      </c>
      <c r="B1064" t="s">
        <v>446</v>
      </c>
      <c r="C1064" t="s">
        <v>1141</v>
      </c>
      <c r="D1064" t="s">
        <v>448</v>
      </c>
      <c r="E1064">
        <v>39.300000000000004</v>
      </c>
      <c r="F1064">
        <v>686900</v>
      </c>
      <c r="G1064">
        <f t="shared" si="58"/>
        <v>6.5305454796913678E-11</v>
      </c>
      <c r="H1064" s="50">
        <f t="shared" si="57"/>
        <v>2096.5896359027079</v>
      </c>
      <c r="I1064">
        <f t="shared" si="59"/>
        <v>1.2322686572560978E-6</v>
      </c>
      <c r="J1064">
        <v>18.8</v>
      </c>
      <c r="K1064">
        <v>158</v>
      </c>
      <c r="L1064">
        <v>429</v>
      </c>
      <c r="M1064">
        <v>25.1</v>
      </c>
      <c r="N1064">
        <v>104.9</v>
      </c>
      <c r="O1064" s="7">
        <v>2.7113999999999998</v>
      </c>
      <c r="P1064" s="8">
        <v>121120</v>
      </c>
      <c r="Q1064">
        <v>4</v>
      </c>
      <c r="R1064" s="9">
        <v>26.971</v>
      </c>
      <c r="S1064" s="9">
        <v>27.023</v>
      </c>
      <c r="T1064" s="9">
        <v>26.004000000000001</v>
      </c>
      <c r="U1064" s="9">
        <v>27.018999999999998</v>
      </c>
      <c r="V1064" s="9">
        <v>28.265999999999998</v>
      </c>
    </row>
    <row r="1065" spans="1:22" x14ac:dyDescent="0.3">
      <c r="A1065" t="s">
        <v>445</v>
      </c>
      <c r="B1065" t="s">
        <v>446</v>
      </c>
      <c r="C1065" t="s">
        <v>1142</v>
      </c>
      <c r="D1065" t="s">
        <v>448</v>
      </c>
      <c r="E1065">
        <v>15.3</v>
      </c>
      <c r="F1065">
        <v>156000</v>
      </c>
      <c r="G1065">
        <f t="shared" si="58"/>
        <v>1.1194823653846152E-10</v>
      </c>
      <c r="H1065" s="50">
        <f t="shared" si="57"/>
        <v>476.1507980795202</v>
      </c>
      <c r="I1065">
        <f t="shared" si="59"/>
        <v>4.7973817954245021E-7</v>
      </c>
      <c r="J1065">
        <v>10.8</v>
      </c>
      <c r="K1065">
        <v>47.6</v>
      </c>
      <c r="L1065">
        <v>375</v>
      </c>
      <c r="M1065">
        <v>27.75</v>
      </c>
      <c r="N1065">
        <v>111.3</v>
      </c>
      <c r="O1065" s="7">
        <v>7.8837000000000002</v>
      </c>
      <c r="P1065">
        <v>93439</v>
      </c>
      <c r="Q1065">
        <v>2</v>
      </c>
      <c r="R1065" s="9">
        <v>56.484999999999999</v>
      </c>
      <c r="S1065" s="9">
        <v>55.988</v>
      </c>
      <c r="T1065" s="9">
        <v>54.222999999999999</v>
      </c>
      <c r="U1065" s="9">
        <v>55.686999999999998</v>
      </c>
      <c r="V1065" s="9">
        <v>57.15</v>
      </c>
    </row>
    <row r="1066" spans="1:22" x14ac:dyDescent="0.3">
      <c r="A1066" t="s">
        <v>445</v>
      </c>
      <c r="B1066" t="s">
        <v>446</v>
      </c>
      <c r="C1066" t="s">
        <v>1143</v>
      </c>
      <c r="D1066" t="s">
        <v>448</v>
      </c>
      <c r="E1066">
        <v>15.100000000000001</v>
      </c>
      <c r="F1066">
        <v>822700</v>
      </c>
      <c r="G1066">
        <f t="shared" si="58"/>
        <v>2.0950089096876139E-11</v>
      </c>
      <c r="H1066" s="50">
        <f t="shared" si="57"/>
        <v>2511.0850101283413</v>
      </c>
      <c r="I1066">
        <f t="shared" si="59"/>
        <v>4.7346709222816987E-7</v>
      </c>
      <c r="J1066">
        <v>163</v>
      </c>
      <c r="K1066">
        <v>64.400000000000006</v>
      </c>
      <c r="L1066">
        <v>370</v>
      </c>
      <c r="M1066">
        <v>36.64</v>
      </c>
      <c r="N1066">
        <v>101.74</v>
      </c>
      <c r="O1066" s="7">
        <v>5.7382999999999997</v>
      </c>
      <c r="P1066" s="8">
        <v>549900</v>
      </c>
      <c r="Q1066">
        <v>8</v>
      </c>
      <c r="R1066" s="9">
        <v>33.601999999999997</v>
      </c>
      <c r="S1066" s="9">
        <v>33.002000000000002</v>
      </c>
      <c r="T1066" s="9">
        <v>30.091999999999999</v>
      </c>
      <c r="U1066" s="9">
        <v>32.256999999999998</v>
      </c>
      <c r="V1066" s="9">
        <v>34.225999999999999</v>
      </c>
    </row>
    <row r="1067" spans="1:22" x14ac:dyDescent="0.3">
      <c r="A1067" t="s">
        <v>445</v>
      </c>
      <c r="B1067" t="s">
        <v>446</v>
      </c>
      <c r="C1067" t="s">
        <v>1144</v>
      </c>
      <c r="D1067" t="s">
        <v>448</v>
      </c>
      <c r="E1067">
        <v>35.4</v>
      </c>
      <c r="F1067">
        <v>633100</v>
      </c>
      <c r="G1067">
        <f t="shared" si="58"/>
        <v>6.3823611119886274E-11</v>
      </c>
      <c r="H1067" s="50">
        <f t="shared" si="57"/>
        <v>1932.378655539386</v>
      </c>
      <c r="I1067">
        <f t="shared" si="59"/>
        <v>1.1099824546276301E-6</v>
      </c>
      <c r="J1067">
        <v>26.6</v>
      </c>
      <c r="K1067">
        <v>123</v>
      </c>
      <c r="L1067">
        <v>417</v>
      </c>
      <c r="M1067">
        <v>37.93</v>
      </c>
      <c r="N1067">
        <v>115.22</v>
      </c>
      <c r="O1067" s="7">
        <v>3.3971</v>
      </c>
      <c r="P1067" s="8">
        <v>229770</v>
      </c>
      <c r="Q1067">
        <v>3</v>
      </c>
      <c r="R1067" s="9">
        <v>91.433999999999997</v>
      </c>
      <c r="S1067" s="9">
        <v>91.293000000000006</v>
      </c>
      <c r="T1067" s="9">
        <v>88.463999999999999</v>
      </c>
      <c r="U1067" s="9">
        <v>91.444000000000003</v>
      </c>
      <c r="V1067" s="9">
        <v>91.869</v>
      </c>
    </row>
    <row r="1068" spans="1:22" x14ac:dyDescent="0.3">
      <c r="A1068" t="s">
        <v>445</v>
      </c>
      <c r="B1068" t="s">
        <v>446</v>
      </c>
      <c r="C1068" t="s">
        <v>1145</v>
      </c>
      <c r="D1068" t="s">
        <v>448</v>
      </c>
      <c r="E1068">
        <v>11.9</v>
      </c>
      <c r="F1068">
        <v>152400</v>
      </c>
      <c r="G1068">
        <f t="shared" si="58"/>
        <v>8.9127642388451437E-11</v>
      </c>
      <c r="H1068" s="50">
        <f t="shared" si="57"/>
        <v>465.16270273922356</v>
      </c>
      <c r="I1068">
        <f t="shared" si="59"/>
        <v>3.7312969519968353E-7</v>
      </c>
      <c r="J1068">
        <v>16</v>
      </c>
      <c r="K1068">
        <v>38.1</v>
      </c>
      <c r="L1068">
        <v>372</v>
      </c>
      <c r="M1068">
        <v>38.36</v>
      </c>
      <c r="N1068">
        <v>114.7</v>
      </c>
      <c r="O1068" s="7">
        <v>9.7609999999999992</v>
      </c>
      <c r="P1068" s="8">
        <v>191740</v>
      </c>
      <c r="Q1068">
        <v>2</v>
      </c>
      <c r="R1068" s="9">
        <v>93.703000000000003</v>
      </c>
      <c r="S1068" s="9">
        <v>93.697000000000003</v>
      </c>
      <c r="T1068" s="9">
        <v>93.653000000000006</v>
      </c>
      <c r="U1068" s="9">
        <v>93.694999999999993</v>
      </c>
      <c r="V1068" s="9">
        <v>93.738</v>
      </c>
    </row>
    <row r="1069" spans="1:22" x14ac:dyDescent="0.3">
      <c r="A1069" t="s">
        <v>445</v>
      </c>
      <c r="B1069" t="s">
        <v>446</v>
      </c>
      <c r="C1069" t="s">
        <v>1146</v>
      </c>
      <c r="D1069" t="s">
        <v>448</v>
      </c>
      <c r="E1069">
        <v>12.600000000000001</v>
      </c>
      <c r="F1069">
        <v>219400</v>
      </c>
      <c r="G1069">
        <f t="shared" si="58"/>
        <v>6.5551758432087515E-11</v>
      </c>
      <c r="H1069" s="50">
        <f t="shared" si="57"/>
        <v>669.66336601696628</v>
      </c>
      <c r="I1069">
        <f t="shared" si="59"/>
        <v>3.9507850079966499E-7</v>
      </c>
      <c r="J1069">
        <v>28</v>
      </c>
      <c r="K1069">
        <v>41.400000000000006</v>
      </c>
      <c r="L1069">
        <v>389</v>
      </c>
      <c r="M1069">
        <v>34.53</v>
      </c>
      <c r="N1069">
        <v>113.37</v>
      </c>
      <c r="O1069" s="7">
        <v>9.3815000000000008</v>
      </c>
      <c r="P1069" s="8">
        <v>264090</v>
      </c>
      <c r="Q1069">
        <v>3</v>
      </c>
      <c r="R1069" s="9">
        <v>82.43</v>
      </c>
      <c r="S1069" s="9">
        <v>82.83</v>
      </c>
      <c r="T1069" s="9">
        <v>82.347999999999999</v>
      </c>
      <c r="U1069" s="9">
        <v>82.563000000000002</v>
      </c>
      <c r="V1069" s="9">
        <v>86.072999999999993</v>
      </c>
    </row>
    <row r="1070" spans="1:22" x14ac:dyDescent="0.3">
      <c r="A1070" t="s">
        <v>445</v>
      </c>
      <c r="B1070" t="s">
        <v>446</v>
      </c>
      <c r="C1070" t="s">
        <v>1147</v>
      </c>
      <c r="D1070" t="s">
        <v>448</v>
      </c>
      <c r="E1070">
        <v>11.100000000000001</v>
      </c>
      <c r="F1070">
        <v>146500</v>
      </c>
      <c r="G1070">
        <f t="shared" si="58"/>
        <v>8.6484002047781576E-11</v>
      </c>
      <c r="H1070" s="50">
        <f t="shared" si="57"/>
        <v>447.15443537595968</v>
      </c>
      <c r="I1070">
        <f t="shared" si="59"/>
        <v>3.4804534594256201E-7</v>
      </c>
      <c r="J1070">
        <v>15.4</v>
      </c>
      <c r="K1070">
        <v>37.300000000000004</v>
      </c>
      <c r="L1070">
        <v>454</v>
      </c>
      <c r="M1070">
        <v>42</v>
      </c>
      <c r="N1070">
        <v>122.83</v>
      </c>
      <c r="O1070" s="7">
        <v>12.173</v>
      </c>
      <c r="P1070">
        <v>34495</v>
      </c>
      <c r="Q1070">
        <v>2</v>
      </c>
      <c r="R1070" s="9">
        <v>36.945999999999998</v>
      </c>
      <c r="S1070" s="9">
        <v>37.124000000000002</v>
      </c>
      <c r="T1070" s="9">
        <v>35.655999999999999</v>
      </c>
      <c r="U1070" s="9">
        <v>37.307000000000002</v>
      </c>
      <c r="V1070" s="9">
        <v>38.959000000000003</v>
      </c>
    </row>
    <row r="1071" spans="1:22" x14ac:dyDescent="0.3">
      <c r="A1071" t="s">
        <v>445</v>
      </c>
      <c r="B1071" t="s">
        <v>446</v>
      </c>
      <c r="C1071" t="s">
        <v>1148</v>
      </c>
      <c r="D1071" t="s">
        <v>448</v>
      </c>
      <c r="E1071">
        <v>10.3</v>
      </c>
      <c r="F1071">
        <v>101100</v>
      </c>
      <c r="G1071">
        <f t="shared" si="58"/>
        <v>1.1628842631058359E-10</v>
      </c>
      <c r="H1071" s="50">
        <f t="shared" si="57"/>
        <v>308.58234413999674</v>
      </c>
      <c r="I1071">
        <f t="shared" si="59"/>
        <v>3.2296099668544038E-7</v>
      </c>
      <c r="J1071">
        <v>10.8</v>
      </c>
      <c r="K1071">
        <v>30.8</v>
      </c>
      <c r="L1071">
        <v>372</v>
      </c>
      <c r="M1071">
        <v>31.03</v>
      </c>
      <c r="N1071">
        <v>113.11</v>
      </c>
      <c r="O1071" s="7">
        <v>12.083</v>
      </c>
      <c r="P1071">
        <v>43129</v>
      </c>
      <c r="Q1071">
        <v>2</v>
      </c>
      <c r="R1071" s="9">
        <v>57.863</v>
      </c>
      <c r="S1071" s="9">
        <v>57.884</v>
      </c>
      <c r="T1071" s="9">
        <v>57.856999999999999</v>
      </c>
      <c r="U1071" s="9">
        <v>57.945999999999998</v>
      </c>
      <c r="V1071" s="9">
        <v>58.033999999999999</v>
      </c>
    </row>
    <row r="1072" spans="1:22" x14ac:dyDescent="0.3">
      <c r="A1072" t="s">
        <v>445</v>
      </c>
      <c r="B1072" t="s">
        <v>446</v>
      </c>
      <c r="C1072" t="s">
        <v>1149</v>
      </c>
      <c r="D1072" t="s">
        <v>448</v>
      </c>
      <c r="E1072">
        <v>131</v>
      </c>
      <c r="F1072">
        <v>1325000</v>
      </c>
      <c r="G1072">
        <f t="shared" si="58"/>
        <v>1.1285111169811321E-10</v>
      </c>
      <c r="H1072" s="50">
        <f t="shared" si="57"/>
        <v>4044.2295349702836</v>
      </c>
      <c r="I1072">
        <f t="shared" si="59"/>
        <v>4.107562190853659E-6</v>
      </c>
      <c r="J1072">
        <v>10</v>
      </c>
      <c r="K1072">
        <v>419</v>
      </c>
      <c r="L1072">
        <v>416</v>
      </c>
      <c r="M1072">
        <v>35.909999999999997</v>
      </c>
      <c r="N1072">
        <v>117.76</v>
      </c>
      <c r="O1072" s="7">
        <v>0.99294000000000004</v>
      </c>
      <c r="P1072" s="8">
        <v>128410</v>
      </c>
      <c r="Q1072">
        <v>2</v>
      </c>
      <c r="R1072" s="9">
        <v>74.459000000000003</v>
      </c>
      <c r="S1072" s="9">
        <v>74.429000000000002</v>
      </c>
      <c r="T1072" s="9">
        <v>74.206000000000003</v>
      </c>
      <c r="U1072" s="9">
        <v>74.335999999999999</v>
      </c>
      <c r="V1072" s="9">
        <v>74.465999999999994</v>
      </c>
    </row>
    <row r="1073" spans="1:22" x14ac:dyDescent="0.3">
      <c r="A1073" t="s">
        <v>445</v>
      </c>
      <c r="B1073" t="s">
        <v>446</v>
      </c>
      <c r="C1073" t="s">
        <v>1150</v>
      </c>
      <c r="D1073" t="s">
        <v>448</v>
      </c>
      <c r="E1073">
        <v>28.400000000000002</v>
      </c>
      <c r="F1073">
        <v>721300</v>
      </c>
      <c r="G1073">
        <f t="shared" si="58"/>
        <v>4.4942045196173572E-11</v>
      </c>
      <c r="H1073" s="50">
        <f t="shared" si="57"/>
        <v>2201.5869913766533</v>
      </c>
      <c r="I1073">
        <f t="shared" si="59"/>
        <v>8.9049439862781616E-7</v>
      </c>
      <c r="J1073">
        <v>55.5</v>
      </c>
      <c r="K1073">
        <v>96.9</v>
      </c>
      <c r="L1073">
        <v>403</v>
      </c>
      <c r="M1073">
        <v>35.31</v>
      </c>
      <c r="N1073">
        <v>113.88</v>
      </c>
      <c r="O1073" s="7">
        <v>4.1615000000000002</v>
      </c>
      <c r="P1073" s="8">
        <v>457170</v>
      </c>
      <c r="Q1073">
        <v>4</v>
      </c>
      <c r="R1073" s="9">
        <v>93.998000000000005</v>
      </c>
      <c r="S1073" s="9">
        <v>91.486999999999995</v>
      </c>
      <c r="T1073" s="9">
        <v>84.191000000000003</v>
      </c>
      <c r="U1073" s="9">
        <v>88.527000000000001</v>
      </c>
      <c r="V1073" s="9">
        <v>94.501000000000005</v>
      </c>
    </row>
    <row r="1074" spans="1:22" x14ac:dyDescent="0.3">
      <c r="A1074" t="s">
        <v>445</v>
      </c>
      <c r="B1074" t="s">
        <v>446</v>
      </c>
      <c r="C1074" t="s">
        <v>1151</v>
      </c>
      <c r="D1074" t="s">
        <v>448</v>
      </c>
      <c r="E1074">
        <v>14.700000000000001</v>
      </c>
      <c r="F1074">
        <v>141200</v>
      </c>
      <c r="G1074">
        <f t="shared" si="58"/>
        <v>1.1883190580736542E-10</v>
      </c>
      <c r="H1074" s="50">
        <f t="shared" si="57"/>
        <v>430.97751723607854</v>
      </c>
      <c r="I1074">
        <f t="shared" si="59"/>
        <v>4.6092491759960903E-7</v>
      </c>
      <c r="J1074">
        <v>7.84</v>
      </c>
      <c r="K1074">
        <v>50.400000000000006</v>
      </c>
      <c r="L1074">
        <v>423</v>
      </c>
      <c r="M1074">
        <v>22.71</v>
      </c>
      <c r="N1074">
        <v>112.23</v>
      </c>
      <c r="O1074" s="7">
        <v>8.3803999999999998</v>
      </c>
      <c r="P1074">
        <v>58589</v>
      </c>
      <c r="Q1074">
        <v>2</v>
      </c>
      <c r="R1074" s="9">
        <v>41.104999999999997</v>
      </c>
      <c r="S1074" s="9">
        <v>40.97</v>
      </c>
      <c r="T1074" s="9">
        <v>40.281999999999996</v>
      </c>
      <c r="U1074" s="9">
        <v>40.783000000000001</v>
      </c>
      <c r="V1074" s="9">
        <v>41.283999999999999</v>
      </c>
    </row>
    <row r="1075" spans="1:22" x14ac:dyDescent="0.3">
      <c r="A1075" t="s">
        <v>445</v>
      </c>
      <c r="B1075" t="s">
        <v>446</v>
      </c>
      <c r="C1075" t="s">
        <v>1152</v>
      </c>
      <c r="D1075" t="s">
        <v>448</v>
      </c>
      <c r="E1075">
        <v>14.700000000000001</v>
      </c>
      <c r="F1075">
        <v>318800</v>
      </c>
      <c r="G1075">
        <f t="shared" si="58"/>
        <v>5.2631948243412794E-11</v>
      </c>
      <c r="H1075" s="50">
        <f t="shared" si="57"/>
        <v>973.05688735737851</v>
      </c>
      <c r="I1075">
        <f t="shared" si="59"/>
        <v>4.6092491759960909E-7</v>
      </c>
      <c r="J1075">
        <v>46</v>
      </c>
      <c r="K1075">
        <v>47</v>
      </c>
      <c r="L1075">
        <v>381</v>
      </c>
      <c r="M1075">
        <v>32.130000000000003</v>
      </c>
      <c r="N1075">
        <v>114.08</v>
      </c>
      <c r="O1075" s="7">
        <v>8.1046999999999993</v>
      </c>
      <c r="P1075" s="8">
        <v>156420</v>
      </c>
      <c r="Q1075">
        <v>5</v>
      </c>
      <c r="R1075" s="9">
        <v>60.029000000000003</v>
      </c>
      <c r="S1075" s="9">
        <v>60.582999999999998</v>
      </c>
      <c r="T1075" s="9">
        <v>57.326999999999998</v>
      </c>
      <c r="U1075" s="9">
        <v>59.402000000000001</v>
      </c>
      <c r="V1075" s="9">
        <v>63.843000000000004</v>
      </c>
    </row>
    <row r="1076" spans="1:22" x14ac:dyDescent="0.3">
      <c r="A1076" t="s">
        <v>445</v>
      </c>
      <c r="B1076" t="s">
        <v>446</v>
      </c>
      <c r="C1076" t="s">
        <v>1153</v>
      </c>
      <c r="D1076" t="s">
        <v>448</v>
      </c>
      <c r="E1076">
        <v>74.900000000000006</v>
      </c>
      <c r="F1076">
        <v>973400</v>
      </c>
      <c r="G1076">
        <f t="shared" si="58"/>
        <v>8.7829599034312722E-11</v>
      </c>
      <c r="H1076" s="50">
        <f t="shared" ref="H1076:H1139" si="60">F1076*CVD_CHN</f>
        <v>2971.0588900679804</v>
      </c>
      <c r="I1076">
        <f t="shared" si="59"/>
        <v>2.3485221991980081E-6</v>
      </c>
      <c r="J1076">
        <v>17.3</v>
      </c>
      <c r="K1076">
        <v>234</v>
      </c>
      <c r="L1076">
        <v>407</v>
      </c>
      <c r="M1076">
        <v>34.380000000000003</v>
      </c>
      <c r="N1076">
        <v>118.34</v>
      </c>
      <c r="O1076" s="7">
        <v>1.7401</v>
      </c>
      <c r="P1076" s="8">
        <v>189630</v>
      </c>
      <c r="Q1076">
        <v>3</v>
      </c>
      <c r="R1076" s="9">
        <v>85.730999999999995</v>
      </c>
      <c r="S1076" s="9">
        <v>85.724000000000004</v>
      </c>
      <c r="T1076" s="9">
        <v>84.748000000000005</v>
      </c>
      <c r="U1076" s="9">
        <v>85.730999999999995</v>
      </c>
      <c r="V1076" s="9">
        <v>87.653000000000006</v>
      </c>
    </row>
    <row r="1077" spans="1:22" x14ac:dyDescent="0.3">
      <c r="A1077" t="s">
        <v>445</v>
      </c>
      <c r="B1077" t="s">
        <v>446</v>
      </c>
      <c r="C1077" t="s">
        <v>1154</v>
      </c>
      <c r="D1077" t="s">
        <v>448</v>
      </c>
      <c r="E1077">
        <v>25.3</v>
      </c>
      <c r="F1077">
        <v>276400</v>
      </c>
      <c r="G1077">
        <f t="shared" si="58"/>
        <v>1.0447993813314038E-10</v>
      </c>
      <c r="H1077" s="50">
        <f t="shared" si="60"/>
        <v>843.64154223832941</v>
      </c>
      <c r="I1077">
        <f t="shared" si="59"/>
        <v>7.9329254525647009E-7</v>
      </c>
      <c r="J1077">
        <v>9.7900000000000009</v>
      </c>
      <c r="K1077">
        <v>88.300000000000011</v>
      </c>
      <c r="L1077">
        <v>440</v>
      </c>
      <c r="M1077">
        <v>22.36</v>
      </c>
      <c r="N1077">
        <v>110.94</v>
      </c>
      <c r="O1077" s="7">
        <v>4.9835000000000003</v>
      </c>
      <c r="P1077">
        <v>33398</v>
      </c>
      <c r="Q1077">
        <v>1</v>
      </c>
      <c r="R1077" s="9">
        <v>34.965000000000003</v>
      </c>
      <c r="S1077" s="9">
        <v>34.965000000000003</v>
      </c>
      <c r="T1077" s="9">
        <v>34.965000000000003</v>
      </c>
      <c r="U1077" s="9">
        <v>34.965000000000003</v>
      </c>
      <c r="V1077" s="9">
        <v>34.965000000000003</v>
      </c>
    </row>
    <row r="1078" spans="1:22" x14ac:dyDescent="0.3">
      <c r="A1078" t="s">
        <v>445</v>
      </c>
      <c r="B1078" t="s">
        <v>446</v>
      </c>
      <c r="C1078" t="s">
        <v>1155</v>
      </c>
      <c r="D1078" t="s">
        <v>448</v>
      </c>
      <c r="E1078">
        <v>45.2</v>
      </c>
      <c r="F1078">
        <v>775800</v>
      </c>
      <c r="G1078">
        <f t="shared" si="58"/>
        <v>6.6502670275844281E-11</v>
      </c>
      <c r="H1078" s="50">
        <f t="shared" si="60"/>
        <v>2367.9345458339217</v>
      </c>
      <c r="I1078">
        <f t="shared" si="59"/>
        <v>1.4172657330273692E-6</v>
      </c>
      <c r="J1078">
        <v>33.6</v>
      </c>
      <c r="K1078">
        <v>134</v>
      </c>
      <c r="L1078">
        <v>365</v>
      </c>
      <c r="M1078">
        <v>27.82</v>
      </c>
      <c r="N1078">
        <v>114.93</v>
      </c>
      <c r="O1078" s="7">
        <v>2.7315</v>
      </c>
      <c r="P1078" s="8">
        <v>140230</v>
      </c>
      <c r="Q1078">
        <v>3</v>
      </c>
      <c r="R1078" s="9">
        <v>54.707000000000001</v>
      </c>
      <c r="S1078" s="9">
        <v>54.395000000000003</v>
      </c>
      <c r="T1078" s="9">
        <v>52.844000000000001</v>
      </c>
      <c r="U1078" s="9">
        <v>52.889000000000003</v>
      </c>
      <c r="V1078" s="9">
        <v>54.756</v>
      </c>
    </row>
    <row r="1079" spans="1:22" x14ac:dyDescent="0.3">
      <c r="A1079" t="s">
        <v>445</v>
      </c>
      <c r="B1079" t="s">
        <v>446</v>
      </c>
      <c r="C1079" t="s">
        <v>1156</v>
      </c>
      <c r="D1079" t="s">
        <v>448</v>
      </c>
      <c r="E1079">
        <v>19.3</v>
      </c>
      <c r="F1079">
        <v>251600</v>
      </c>
      <c r="G1079">
        <f t="shared" si="58"/>
        <v>8.7558254769475362E-11</v>
      </c>
      <c r="H1079" s="50">
        <f t="shared" si="60"/>
        <v>767.94577433850827</v>
      </c>
      <c r="I1079">
        <f t="shared" si="59"/>
        <v>6.0515992582805829E-7</v>
      </c>
      <c r="J1079">
        <v>15.4</v>
      </c>
      <c r="K1079">
        <v>64.2</v>
      </c>
      <c r="L1079">
        <v>403</v>
      </c>
      <c r="M1079">
        <v>34.409999999999997</v>
      </c>
      <c r="N1079">
        <v>113.74</v>
      </c>
      <c r="O1079" s="7">
        <v>6.2827000000000002</v>
      </c>
      <c r="P1079" s="8">
        <v>364650</v>
      </c>
      <c r="Q1079">
        <v>4</v>
      </c>
      <c r="R1079" s="9">
        <v>86.844999999999999</v>
      </c>
      <c r="S1079" s="9">
        <v>87.031999999999996</v>
      </c>
      <c r="T1079" s="9">
        <v>86.629000000000005</v>
      </c>
      <c r="U1079" s="9">
        <v>87.460999999999999</v>
      </c>
      <c r="V1079" s="9">
        <v>88.037000000000006</v>
      </c>
    </row>
    <row r="1080" spans="1:22" x14ac:dyDescent="0.3">
      <c r="A1080" t="s">
        <v>445</v>
      </c>
      <c r="B1080" t="s">
        <v>446</v>
      </c>
      <c r="C1080" t="s">
        <v>1157</v>
      </c>
      <c r="D1080" t="s">
        <v>448</v>
      </c>
      <c r="E1080">
        <v>10.100000000000001</v>
      </c>
      <c r="F1080">
        <v>150900</v>
      </c>
      <c r="G1080">
        <f t="shared" si="58"/>
        <v>7.6398100066269062E-11</v>
      </c>
      <c r="H1080" s="50">
        <f t="shared" si="60"/>
        <v>460.58432968076664</v>
      </c>
      <c r="I1080">
        <f t="shared" si="59"/>
        <v>3.1668990937116004E-7</v>
      </c>
      <c r="J1080">
        <v>15.600000000000001</v>
      </c>
      <c r="K1080">
        <v>38.300000000000004</v>
      </c>
      <c r="L1080">
        <v>468</v>
      </c>
      <c r="M1080">
        <v>38.42</v>
      </c>
      <c r="N1080">
        <v>112.73</v>
      </c>
      <c r="O1080" s="7">
        <v>12.234999999999999</v>
      </c>
      <c r="P1080">
        <v>66393</v>
      </c>
      <c r="Q1080">
        <v>3</v>
      </c>
      <c r="R1080" s="9">
        <v>54.889000000000003</v>
      </c>
      <c r="S1080" s="9">
        <v>54.850999999999999</v>
      </c>
      <c r="T1080" s="9">
        <v>52.442999999999998</v>
      </c>
      <c r="U1080" s="9">
        <v>54.89</v>
      </c>
      <c r="V1080" s="9">
        <v>56.619</v>
      </c>
    </row>
    <row r="1081" spans="1:22" x14ac:dyDescent="0.3">
      <c r="A1081" t="s">
        <v>445</v>
      </c>
      <c r="B1081" t="s">
        <v>446</v>
      </c>
      <c r="C1081" t="s">
        <v>1158</v>
      </c>
      <c r="D1081" t="s">
        <v>448</v>
      </c>
      <c r="E1081">
        <v>25.1</v>
      </c>
      <c r="F1081">
        <v>172200</v>
      </c>
      <c r="G1081">
        <f t="shared" si="58"/>
        <v>1.6637612253193961E-10</v>
      </c>
      <c r="H1081" s="50">
        <f t="shared" si="60"/>
        <v>525.59722711085499</v>
      </c>
      <c r="I1081">
        <f t="shared" si="59"/>
        <v>7.8702145794218975E-7</v>
      </c>
      <c r="J1081">
        <v>6.05</v>
      </c>
      <c r="K1081">
        <v>70</v>
      </c>
      <c r="L1081">
        <v>368</v>
      </c>
      <c r="M1081">
        <v>30.46</v>
      </c>
      <c r="N1081">
        <v>115.26</v>
      </c>
      <c r="O1081" s="7">
        <v>5.2564000000000002</v>
      </c>
      <c r="P1081">
        <v>56115</v>
      </c>
      <c r="Q1081">
        <v>1</v>
      </c>
      <c r="R1081" s="9">
        <v>57.414999999999999</v>
      </c>
      <c r="S1081" s="9">
        <v>57.414999999999999</v>
      </c>
      <c r="T1081" s="9">
        <v>57.414999999999999</v>
      </c>
      <c r="U1081" s="9">
        <v>57.414999999999999</v>
      </c>
      <c r="V1081" s="9">
        <v>57.414999999999999</v>
      </c>
    </row>
    <row r="1082" spans="1:22" x14ac:dyDescent="0.3">
      <c r="A1082" t="s">
        <v>445</v>
      </c>
      <c r="B1082" t="s">
        <v>446</v>
      </c>
      <c r="C1082" t="s">
        <v>1159</v>
      </c>
      <c r="D1082" t="s">
        <v>448</v>
      </c>
      <c r="E1082">
        <v>20.900000000000002</v>
      </c>
      <c r="F1082">
        <v>138100</v>
      </c>
      <c r="G1082">
        <f t="shared" si="58"/>
        <v>1.7274402389572774E-10</v>
      </c>
      <c r="H1082" s="50">
        <f t="shared" si="60"/>
        <v>421.51554624860091</v>
      </c>
      <c r="I1082">
        <f t="shared" si="59"/>
        <v>6.5532862434230144E-7</v>
      </c>
      <c r="J1082">
        <v>6.01</v>
      </c>
      <c r="K1082">
        <v>56.300000000000004</v>
      </c>
      <c r="L1082">
        <v>350</v>
      </c>
      <c r="M1082">
        <v>29.04</v>
      </c>
      <c r="N1082">
        <v>114.57</v>
      </c>
      <c r="O1082" s="7">
        <v>6.2114000000000003</v>
      </c>
      <c r="P1082">
        <v>17185</v>
      </c>
      <c r="Q1082">
        <v>1</v>
      </c>
      <c r="R1082" s="9">
        <v>46.487000000000002</v>
      </c>
      <c r="S1082" s="9">
        <v>46.487000000000002</v>
      </c>
      <c r="T1082" s="9">
        <v>46.487000000000002</v>
      </c>
      <c r="U1082" s="9">
        <v>46.487000000000002</v>
      </c>
      <c r="V1082" s="9">
        <v>46.487000000000002</v>
      </c>
    </row>
    <row r="1083" spans="1:22" x14ac:dyDescent="0.3">
      <c r="A1083" t="s">
        <v>445</v>
      </c>
      <c r="B1083" t="s">
        <v>446</v>
      </c>
      <c r="C1083" t="s">
        <v>1160</v>
      </c>
      <c r="D1083" t="s">
        <v>448</v>
      </c>
      <c r="E1083">
        <v>6.94</v>
      </c>
      <c r="F1083">
        <v>188100</v>
      </c>
      <c r="G1083">
        <f t="shared" si="58"/>
        <v>4.2113476980329607E-11</v>
      </c>
      <c r="H1083" s="50">
        <f t="shared" si="60"/>
        <v>574.12798153049835</v>
      </c>
      <c r="I1083">
        <f t="shared" si="59"/>
        <v>2.176067298055297E-7</v>
      </c>
      <c r="J1083">
        <v>46.6</v>
      </c>
      <c r="K1083">
        <v>27.6</v>
      </c>
      <c r="L1083">
        <v>476</v>
      </c>
      <c r="M1083">
        <v>40.6</v>
      </c>
      <c r="N1083">
        <v>115.07</v>
      </c>
      <c r="O1083" s="7">
        <v>17.263000000000002</v>
      </c>
      <c r="P1083" s="8">
        <v>198260</v>
      </c>
      <c r="Q1083">
        <v>5</v>
      </c>
      <c r="R1083" s="9">
        <v>43.162999999999997</v>
      </c>
      <c r="S1083" s="9">
        <v>43.21</v>
      </c>
      <c r="T1083" s="9">
        <v>36.988999999999997</v>
      </c>
      <c r="U1083" s="9">
        <v>43.145000000000003</v>
      </c>
      <c r="V1083" s="9">
        <v>43.552</v>
      </c>
    </row>
    <row r="1084" spans="1:22" x14ac:dyDescent="0.3">
      <c r="A1084" t="s">
        <v>445</v>
      </c>
      <c r="B1084" t="s">
        <v>446</v>
      </c>
      <c r="C1084" t="s">
        <v>1161</v>
      </c>
      <c r="D1084" t="s">
        <v>448</v>
      </c>
      <c r="E1084">
        <v>8.24</v>
      </c>
      <c r="F1084">
        <v>218000</v>
      </c>
      <c r="G1084">
        <f t="shared" si="58"/>
        <v>4.3144073027522934E-11</v>
      </c>
      <c r="H1084" s="50">
        <f t="shared" si="60"/>
        <v>665.39021782907309</v>
      </c>
      <c r="I1084">
        <f t="shared" si="59"/>
        <v>2.5836879734835229E-7</v>
      </c>
      <c r="J1084">
        <v>24.8</v>
      </c>
      <c r="K1084">
        <v>43.800000000000004</v>
      </c>
      <c r="L1084">
        <v>571</v>
      </c>
      <c r="M1084">
        <v>26.24</v>
      </c>
      <c r="N1084">
        <v>104.1</v>
      </c>
      <c r="O1084" s="7">
        <v>13.038</v>
      </c>
      <c r="P1084">
        <v>75043</v>
      </c>
      <c r="Q1084">
        <v>3</v>
      </c>
      <c r="R1084" s="9">
        <v>21.603999999999999</v>
      </c>
      <c r="S1084" s="9">
        <v>21.555</v>
      </c>
      <c r="T1084" s="9">
        <v>21.091999999999999</v>
      </c>
      <c r="U1084" s="9">
        <v>21.861000000000001</v>
      </c>
      <c r="V1084" s="9">
        <v>26.524000000000001</v>
      </c>
    </row>
    <row r="1085" spans="1:22" x14ac:dyDescent="0.3">
      <c r="A1085" t="s">
        <v>445</v>
      </c>
      <c r="B1085" t="s">
        <v>446</v>
      </c>
      <c r="C1085" t="s">
        <v>1162</v>
      </c>
      <c r="D1085" t="s">
        <v>448</v>
      </c>
      <c r="E1085">
        <v>77.300000000000011</v>
      </c>
      <c r="F1085">
        <v>823000</v>
      </c>
      <c r="G1085">
        <f t="shared" si="58"/>
        <v>1.0720871312272177E-10</v>
      </c>
      <c r="H1085" s="50">
        <f t="shared" si="60"/>
        <v>2512.0006847400327</v>
      </c>
      <c r="I1085">
        <f t="shared" si="59"/>
        <v>2.4237752469693731E-6</v>
      </c>
      <c r="J1085">
        <v>12.600000000000001</v>
      </c>
      <c r="K1085">
        <v>232</v>
      </c>
      <c r="L1085">
        <v>408</v>
      </c>
      <c r="M1085">
        <v>30.96</v>
      </c>
      <c r="N1085">
        <v>118.75</v>
      </c>
      <c r="O1085" s="7">
        <v>1.7585</v>
      </c>
      <c r="P1085">
        <v>37116</v>
      </c>
      <c r="Q1085">
        <v>1</v>
      </c>
      <c r="R1085" s="9">
        <v>61.12</v>
      </c>
      <c r="S1085" s="9">
        <v>61.12</v>
      </c>
      <c r="T1085" s="9">
        <v>61.12</v>
      </c>
      <c r="U1085" s="9">
        <v>61.12</v>
      </c>
      <c r="V1085" s="9">
        <v>61.12</v>
      </c>
    </row>
    <row r="1086" spans="1:22" x14ac:dyDescent="0.3">
      <c r="A1086" t="s">
        <v>445</v>
      </c>
      <c r="B1086" t="s">
        <v>446</v>
      </c>
      <c r="C1086" t="s">
        <v>1163</v>
      </c>
      <c r="D1086" t="s">
        <v>448</v>
      </c>
      <c r="E1086">
        <v>13.4</v>
      </c>
      <c r="F1086">
        <v>350200</v>
      </c>
      <c r="G1086">
        <f t="shared" si="58"/>
        <v>4.367562021701885E-11</v>
      </c>
      <c r="H1086" s="50">
        <f t="shared" si="60"/>
        <v>1068.8974967144102</v>
      </c>
      <c r="I1086">
        <f t="shared" si="59"/>
        <v>4.2016285005678661E-7</v>
      </c>
      <c r="J1086">
        <v>58.400000000000006</v>
      </c>
      <c r="K1086">
        <v>45.800000000000004</v>
      </c>
      <c r="L1086">
        <v>393</v>
      </c>
      <c r="M1086">
        <v>34.04</v>
      </c>
      <c r="N1086">
        <v>113.83</v>
      </c>
      <c r="O1086" s="7">
        <v>8.5683000000000007</v>
      </c>
      <c r="P1086" s="8">
        <v>698320</v>
      </c>
      <c r="Q1086">
        <v>6</v>
      </c>
      <c r="R1086" s="9">
        <v>85.625</v>
      </c>
      <c r="S1086" s="9">
        <v>85.92</v>
      </c>
      <c r="T1086" s="9">
        <v>83.034999999999997</v>
      </c>
      <c r="U1086" s="9">
        <v>86.009</v>
      </c>
      <c r="V1086" s="9">
        <v>88.251000000000005</v>
      </c>
    </row>
    <row r="1087" spans="1:22" x14ac:dyDescent="0.3">
      <c r="A1087" t="s">
        <v>445</v>
      </c>
      <c r="B1087" t="s">
        <v>446</v>
      </c>
      <c r="C1087" t="s">
        <v>1164</v>
      </c>
      <c r="D1087" t="s">
        <v>448</v>
      </c>
      <c r="E1087">
        <v>11.8</v>
      </c>
      <c r="F1087">
        <v>119300</v>
      </c>
      <c r="G1087">
        <f t="shared" si="58"/>
        <v>1.1289949203688181E-10</v>
      </c>
      <c r="H1087" s="50">
        <f t="shared" si="60"/>
        <v>364.13327058260745</v>
      </c>
      <c r="I1087">
        <f t="shared" si="59"/>
        <v>3.6999415154254336E-7</v>
      </c>
      <c r="J1087">
        <v>10.5</v>
      </c>
      <c r="K1087">
        <v>36.800000000000004</v>
      </c>
      <c r="L1087">
        <v>389</v>
      </c>
      <c r="M1087">
        <v>27.92</v>
      </c>
      <c r="N1087">
        <v>110.59</v>
      </c>
      <c r="O1087" s="7">
        <v>10.571999999999999</v>
      </c>
      <c r="P1087">
        <v>74839</v>
      </c>
      <c r="Q1087">
        <v>3</v>
      </c>
      <c r="R1087" s="9">
        <v>50.305999999999997</v>
      </c>
      <c r="S1087" s="9">
        <v>50.304000000000002</v>
      </c>
      <c r="T1087" s="9">
        <v>47.655999999999999</v>
      </c>
      <c r="U1087" s="9">
        <v>50.3</v>
      </c>
      <c r="V1087" s="9">
        <v>50.344999999999999</v>
      </c>
    </row>
    <row r="1088" spans="1:22" x14ac:dyDescent="0.3">
      <c r="A1088" t="s">
        <v>445</v>
      </c>
      <c r="B1088" t="s">
        <v>446</v>
      </c>
      <c r="C1088" t="s">
        <v>1165</v>
      </c>
      <c r="D1088" t="s">
        <v>448</v>
      </c>
      <c r="E1088">
        <v>8.9700000000000006</v>
      </c>
      <c r="F1088">
        <v>145800</v>
      </c>
      <c r="G1088">
        <f t="shared" si="58"/>
        <v>7.0223964403292184E-11</v>
      </c>
      <c r="H1088" s="50">
        <f t="shared" si="60"/>
        <v>445.01786128201309</v>
      </c>
      <c r="I1088">
        <f t="shared" si="59"/>
        <v>2.8125826604547569E-7</v>
      </c>
      <c r="J1088">
        <v>9.620000000000001</v>
      </c>
      <c r="K1088">
        <v>47</v>
      </c>
      <c r="L1088">
        <v>664</v>
      </c>
      <c r="M1088">
        <v>20.34</v>
      </c>
      <c r="N1088">
        <v>110.17</v>
      </c>
      <c r="O1088" s="7">
        <v>14.114000000000001</v>
      </c>
      <c r="P1088">
        <v>75664</v>
      </c>
      <c r="Q1088">
        <v>2</v>
      </c>
      <c r="R1088" s="9">
        <v>28.407</v>
      </c>
      <c r="S1088" s="9">
        <v>28.414000000000001</v>
      </c>
      <c r="T1088" s="9">
        <v>28.407</v>
      </c>
      <c r="U1088" s="9">
        <v>28.922000000000001</v>
      </c>
      <c r="V1088" s="9">
        <v>29.437999999999999</v>
      </c>
    </row>
    <row r="1089" spans="1:22" x14ac:dyDescent="0.3">
      <c r="A1089" t="s">
        <v>445</v>
      </c>
      <c r="B1089" t="s">
        <v>446</v>
      </c>
      <c r="C1089" t="s">
        <v>1166</v>
      </c>
      <c r="D1089" t="s">
        <v>448</v>
      </c>
      <c r="E1089">
        <v>16.7</v>
      </c>
      <c r="F1089">
        <v>215200</v>
      </c>
      <c r="G1089">
        <f t="shared" si="58"/>
        <v>8.857774674721189E-11</v>
      </c>
      <c r="H1089" s="50">
        <f t="shared" si="60"/>
        <v>656.84392145328684</v>
      </c>
      <c r="I1089">
        <f t="shared" si="59"/>
        <v>5.2363579074241302E-7</v>
      </c>
      <c r="J1089">
        <v>11.100000000000001</v>
      </c>
      <c r="K1089">
        <v>64.5</v>
      </c>
      <c r="L1089">
        <v>530</v>
      </c>
      <c r="M1089">
        <v>33</v>
      </c>
      <c r="N1089">
        <v>118.51</v>
      </c>
      <c r="O1089" s="7">
        <v>8.2208000000000006</v>
      </c>
      <c r="P1089" s="8">
        <v>106300</v>
      </c>
      <c r="Q1089">
        <v>4</v>
      </c>
      <c r="R1089" s="9">
        <v>71.793999999999997</v>
      </c>
      <c r="S1089" s="9">
        <v>71.718999999999994</v>
      </c>
      <c r="T1089" s="9">
        <v>68.430999999999997</v>
      </c>
      <c r="U1089" s="9">
        <v>71.302000000000007</v>
      </c>
      <c r="V1089" s="9">
        <v>74.724999999999994</v>
      </c>
    </row>
    <row r="1090" spans="1:22" x14ac:dyDescent="0.3">
      <c r="A1090" t="s">
        <v>445</v>
      </c>
      <c r="B1090" t="s">
        <v>446</v>
      </c>
      <c r="C1090" t="s">
        <v>1167</v>
      </c>
      <c r="D1090" t="s">
        <v>448</v>
      </c>
      <c r="E1090">
        <v>48.1</v>
      </c>
      <c r="F1090">
        <v>1827000</v>
      </c>
      <c r="G1090">
        <f t="shared" ref="G1090:G1153" si="61">(1.141433*(E1090/1000000))/F1090</f>
        <v>3.0050863327859882E-11</v>
      </c>
      <c r="H1090" s="50">
        <f t="shared" si="60"/>
        <v>5576.4583852005344</v>
      </c>
      <c r="I1090">
        <f t="shared" ref="I1090:I1153" si="62">(G1090/10)*1000*H1090*0.09</f>
        <v>1.5081964990844353E-6</v>
      </c>
      <c r="J1090">
        <v>116</v>
      </c>
      <c r="K1090">
        <v>170</v>
      </c>
      <c r="L1090">
        <v>418</v>
      </c>
      <c r="M1090">
        <v>34.270000000000003</v>
      </c>
      <c r="N1090">
        <v>117.18</v>
      </c>
      <c r="O1090" s="7">
        <v>2.4613</v>
      </c>
      <c r="P1090" s="8">
        <v>2052300</v>
      </c>
      <c r="Q1090">
        <v>8</v>
      </c>
      <c r="R1090" s="9">
        <v>80.644000000000005</v>
      </c>
      <c r="S1090" s="9">
        <v>80.13</v>
      </c>
      <c r="T1090" s="9">
        <v>76.497</v>
      </c>
      <c r="U1090" s="9">
        <v>78.953999999999994</v>
      </c>
      <c r="V1090" s="9">
        <v>81.533000000000001</v>
      </c>
    </row>
    <row r="1091" spans="1:22" x14ac:dyDescent="0.3">
      <c r="A1091" t="s">
        <v>445</v>
      </c>
      <c r="B1091" t="s">
        <v>446</v>
      </c>
      <c r="C1091" t="s">
        <v>1168</v>
      </c>
      <c r="D1091" t="s">
        <v>448</v>
      </c>
      <c r="E1091">
        <v>27.1</v>
      </c>
      <c r="F1091">
        <v>426700</v>
      </c>
      <c r="G1091">
        <f t="shared" si="61"/>
        <v>7.2493166861963898E-11</v>
      </c>
      <c r="H1091" s="50">
        <f t="shared" si="60"/>
        <v>1302.3945226957132</v>
      </c>
      <c r="I1091">
        <f t="shared" si="62"/>
        <v>8.4973233108499357E-7</v>
      </c>
      <c r="J1091">
        <v>22.3</v>
      </c>
      <c r="K1091">
        <v>90.300000000000011</v>
      </c>
      <c r="L1091">
        <v>454</v>
      </c>
      <c r="M1091">
        <v>49.29</v>
      </c>
      <c r="N1091">
        <v>120.72</v>
      </c>
      <c r="O1091" s="7">
        <v>5.0270000000000001</v>
      </c>
      <c r="P1091">
        <v>4858</v>
      </c>
      <c r="Q1091">
        <v>4</v>
      </c>
      <c r="R1091" s="9">
        <v>8.2788000000000004</v>
      </c>
      <c r="S1091" s="9">
        <v>8.2695000000000007</v>
      </c>
      <c r="T1091" s="9">
        <v>8.1997999999999998</v>
      </c>
      <c r="U1091" s="9">
        <v>8.2780000000000005</v>
      </c>
      <c r="V1091" s="9">
        <v>8.4602000000000004</v>
      </c>
    </row>
    <row r="1092" spans="1:22" x14ac:dyDescent="0.3">
      <c r="A1092" t="s">
        <v>445</v>
      </c>
      <c r="B1092" t="s">
        <v>446</v>
      </c>
      <c r="C1092" t="s">
        <v>1169</v>
      </c>
      <c r="D1092" t="s">
        <v>448</v>
      </c>
      <c r="E1092">
        <v>56.2</v>
      </c>
      <c r="F1092">
        <v>1562000</v>
      </c>
      <c r="G1092">
        <f t="shared" si="61"/>
        <v>4.106820396927016E-11</v>
      </c>
      <c r="H1092" s="50">
        <f t="shared" si="60"/>
        <v>4767.612478206478</v>
      </c>
      <c r="I1092">
        <f t="shared" si="62"/>
        <v>1.7621755353127908E-6</v>
      </c>
      <c r="J1092">
        <v>59.300000000000004</v>
      </c>
      <c r="K1092">
        <v>203</v>
      </c>
      <c r="L1092">
        <v>447</v>
      </c>
      <c r="M1092">
        <v>33.39</v>
      </c>
      <c r="N1092">
        <v>120.14</v>
      </c>
      <c r="O1092" s="7">
        <v>2.2019000000000002</v>
      </c>
      <c r="P1092" s="8">
        <v>410450</v>
      </c>
      <c r="Q1092">
        <v>4</v>
      </c>
      <c r="R1092" s="9">
        <v>76.828999999999994</v>
      </c>
      <c r="S1092" s="9">
        <v>77.638000000000005</v>
      </c>
      <c r="T1092" s="9">
        <v>74.594999999999999</v>
      </c>
      <c r="U1092" s="9">
        <v>81.209000000000003</v>
      </c>
      <c r="V1092" s="9">
        <v>88.123000000000005</v>
      </c>
    </row>
    <row r="1093" spans="1:22" x14ac:dyDescent="0.3">
      <c r="A1093" t="s">
        <v>445</v>
      </c>
      <c r="B1093" t="s">
        <v>446</v>
      </c>
      <c r="C1093" t="s">
        <v>1170</v>
      </c>
      <c r="D1093" t="s">
        <v>448</v>
      </c>
      <c r="E1093">
        <v>12</v>
      </c>
      <c r="F1093">
        <v>114100</v>
      </c>
      <c r="G1093">
        <f t="shared" si="61"/>
        <v>1.200455390008764E-10</v>
      </c>
      <c r="H1093" s="50">
        <f t="shared" si="60"/>
        <v>348.2615773132901</v>
      </c>
      <c r="I1093">
        <f t="shared" si="62"/>
        <v>3.7626523885682365E-7</v>
      </c>
      <c r="J1093">
        <v>7.9300000000000006</v>
      </c>
      <c r="K1093">
        <v>40.5</v>
      </c>
      <c r="L1093">
        <v>396</v>
      </c>
      <c r="M1093">
        <v>35.49</v>
      </c>
      <c r="N1093">
        <v>112.42</v>
      </c>
      <c r="O1093" s="7">
        <v>9.7875999999999994</v>
      </c>
      <c r="P1093">
        <v>70282</v>
      </c>
      <c r="Q1093">
        <v>3</v>
      </c>
      <c r="R1093" s="9">
        <v>60.761000000000003</v>
      </c>
      <c r="S1093" s="9">
        <v>60.661999999999999</v>
      </c>
      <c r="T1093" s="9">
        <v>55.067</v>
      </c>
      <c r="U1093" s="9">
        <v>59.094000000000001</v>
      </c>
      <c r="V1093" s="9">
        <v>60.768000000000001</v>
      </c>
    </row>
    <row r="1094" spans="1:22" x14ac:dyDescent="0.3">
      <c r="A1094" t="s">
        <v>445</v>
      </c>
      <c r="B1094" t="s">
        <v>446</v>
      </c>
      <c r="C1094" t="s">
        <v>1171</v>
      </c>
      <c r="D1094" t="s">
        <v>448</v>
      </c>
      <c r="E1094">
        <v>11.700000000000001</v>
      </c>
      <c r="F1094">
        <v>136500</v>
      </c>
      <c r="G1094">
        <f t="shared" si="61"/>
        <v>9.7837114285714293E-11</v>
      </c>
      <c r="H1094" s="50">
        <f t="shared" si="60"/>
        <v>416.6319483195802</v>
      </c>
      <c r="I1094">
        <f t="shared" si="62"/>
        <v>3.6685860788540324E-7</v>
      </c>
      <c r="J1094">
        <v>12.9</v>
      </c>
      <c r="K1094">
        <v>38</v>
      </c>
      <c r="L1094">
        <v>426</v>
      </c>
      <c r="M1094">
        <v>36.119999999999997</v>
      </c>
      <c r="N1094">
        <v>115.79</v>
      </c>
      <c r="O1094" s="7">
        <v>11.207000000000001</v>
      </c>
      <c r="P1094" s="8">
        <v>250270</v>
      </c>
      <c r="Q1094">
        <v>4</v>
      </c>
      <c r="R1094" s="9">
        <v>90.052999999999997</v>
      </c>
      <c r="S1094" s="9">
        <v>89.81</v>
      </c>
      <c r="T1094" s="9">
        <v>88.251000000000005</v>
      </c>
      <c r="U1094" s="9">
        <v>88.634</v>
      </c>
      <c r="V1094" s="9">
        <v>90.082999999999998</v>
      </c>
    </row>
    <row r="1095" spans="1:22" x14ac:dyDescent="0.3">
      <c r="A1095" t="s">
        <v>445</v>
      </c>
      <c r="B1095" t="s">
        <v>446</v>
      </c>
      <c r="C1095" t="s">
        <v>1172</v>
      </c>
      <c r="D1095" t="s">
        <v>448</v>
      </c>
      <c r="E1095">
        <v>22.1</v>
      </c>
      <c r="F1095">
        <v>521400</v>
      </c>
      <c r="G1095">
        <f t="shared" si="61"/>
        <v>4.8380646912159575E-11</v>
      </c>
      <c r="H1095" s="50">
        <f t="shared" si="60"/>
        <v>1591.442475119627</v>
      </c>
      <c r="I1095">
        <f t="shared" si="62"/>
        <v>6.929551482279838E-7</v>
      </c>
      <c r="J1095">
        <v>37.800000000000004</v>
      </c>
      <c r="K1095">
        <v>84.800000000000011</v>
      </c>
      <c r="L1095">
        <v>458</v>
      </c>
      <c r="M1095">
        <v>21.87</v>
      </c>
      <c r="N1095">
        <v>111.98</v>
      </c>
      <c r="O1095" s="7">
        <v>5.4005000000000001</v>
      </c>
      <c r="P1095">
        <v>40776</v>
      </c>
      <c r="Q1095">
        <v>3</v>
      </c>
      <c r="R1095" s="9">
        <v>37.122</v>
      </c>
      <c r="S1095" s="9">
        <v>8.3533000000000008</v>
      </c>
      <c r="T1095" s="9">
        <v>35.701999999999998</v>
      </c>
      <c r="U1095" s="9">
        <v>36.414999999999999</v>
      </c>
      <c r="V1095" s="9">
        <v>37.127000000000002</v>
      </c>
    </row>
    <row r="1096" spans="1:22" x14ac:dyDescent="0.3">
      <c r="A1096" t="s">
        <v>445</v>
      </c>
      <c r="B1096" t="s">
        <v>446</v>
      </c>
      <c r="C1096" t="s">
        <v>1173</v>
      </c>
      <c r="D1096" t="s">
        <v>448</v>
      </c>
      <c r="E1096">
        <v>22.200000000000003</v>
      </c>
      <c r="F1096">
        <v>620000</v>
      </c>
      <c r="G1096">
        <f t="shared" si="61"/>
        <v>4.0870665483870976E-11</v>
      </c>
      <c r="H1096" s="50">
        <f t="shared" si="60"/>
        <v>1892.3941974955289</v>
      </c>
      <c r="I1096">
        <f t="shared" si="62"/>
        <v>6.9609069188512402E-7</v>
      </c>
      <c r="J1096">
        <v>48.400000000000006</v>
      </c>
      <c r="K1096">
        <v>89.100000000000009</v>
      </c>
      <c r="L1096">
        <v>478</v>
      </c>
      <c r="M1096">
        <v>37.880000000000003</v>
      </c>
      <c r="N1096">
        <v>113.56</v>
      </c>
      <c r="O1096" s="7">
        <v>5.3639000000000001</v>
      </c>
      <c r="P1096" s="8">
        <v>258760</v>
      </c>
      <c r="Q1096">
        <v>5</v>
      </c>
      <c r="R1096" s="9">
        <v>62.857999999999997</v>
      </c>
      <c r="S1096" s="9">
        <v>63.113</v>
      </c>
      <c r="T1096" s="9">
        <v>53.067</v>
      </c>
      <c r="U1096" s="9">
        <v>61.427999999999997</v>
      </c>
      <c r="V1096" s="9">
        <v>69.781000000000006</v>
      </c>
    </row>
    <row r="1097" spans="1:22" x14ac:dyDescent="0.3">
      <c r="A1097" t="s">
        <v>445</v>
      </c>
      <c r="B1097" t="s">
        <v>446</v>
      </c>
      <c r="C1097" t="s">
        <v>1174</v>
      </c>
      <c r="D1097" t="s">
        <v>448</v>
      </c>
      <c r="E1097">
        <v>12.3</v>
      </c>
      <c r="F1097">
        <v>105000</v>
      </c>
      <c r="G1097">
        <f t="shared" si="61"/>
        <v>1.3371072285714286E-10</v>
      </c>
      <c r="H1097" s="50">
        <f t="shared" si="60"/>
        <v>320.48611409198475</v>
      </c>
      <c r="I1097">
        <f t="shared" si="62"/>
        <v>3.8567186982824437E-7</v>
      </c>
      <c r="J1097">
        <v>5.8100000000000005</v>
      </c>
      <c r="K1097">
        <v>43.6</v>
      </c>
      <c r="L1097">
        <v>442</v>
      </c>
      <c r="M1097">
        <v>21.76</v>
      </c>
      <c r="N1097">
        <v>111.61</v>
      </c>
      <c r="O1097" s="7">
        <v>10.132999999999999</v>
      </c>
      <c r="P1097">
        <v>26778</v>
      </c>
      <c r="Q1097">
        <v>1</v>
      </c>
      <c r="R1097" s="9">
        <v>34.457000000000001</v>
      </c>
      <c r="S1097" s="9">
        <v>34.457000000000001</v>
      </c>
      <c r="T1097" s="9">
        <v>34.457000000000001</v>
      </c>
      <c r="U1097" s="9">
        <v>34.457000000000001</v>
      </c>
      <c r="V1097" s="9">
        <v>34.457000000000001</v>
      </c>
    </row>
    <row r="1098" spans="1:22" x14ac:dyDescent="0.3">
      <c r="A1098" t="s">
        <v>445</v>
      </c>
      <c r="B1098" t="s">
        <v>446</v>
      </c>
      <c r="C1098" t="s">
        <v>1175</v>
      </c>
      <c r="D1098" t="s">
        <v>448</v>
      </c>
      <c r="E1098">
        <v>26.700000000000003</v>
      </c>
      <c r="F1098">
        <v>222500</v>
      </c>
      <c r="G1098">
        <f t="shared" si="61"/>
        <v>1.3697195999999999E-10</v>
      </c>
      <c r="H1098" s="50">
        <f t="shared" si="60"/>
        <v>679.12533700444385</v>
      </c>
      <c r="I1098">
        <f t="shared" si="62"/>
        <v>8.3719015645643268E-7</v>
      </c>
      <c r="J1098">
        <v>6.73</v>
      </c>
      <c r="K1098">
        <v>85.7</v>
      </c>
      <c r="L1098">
        <v>426</v>
      </c>
      <c r="M1098">
        <v>29.86</v>
      </c>
      <c r="N1098">
        <v>115.21</v>
      </c>
      <c r="O1098" s="7">
        <v>4.9692999999999996</v>
      </c>
      <c r="P1098">
        <v>84600</v>
      </c>
      <c r="Q1098">
        <v>2</v>
      </c>
      <c r="R1098" s="9">
        <v>62.780999999999999</v>
      </c>
      <c r="S1098" s="9">
        <v>62.396000000000001</v>
      </c>
      <c r="T1098" s="9">
        <v>59.667000000000002</v>
      </c>
      <c r="U1098" s="9">
        <v>61.271999999999998</v>
      </c>
      <c r="V1098" s="9">
        <v>62.878</v>
      </c>
    </row>
    <row r="1099" spans="1:22" x14ac:dyDescent="0.3">
      <c r="A1099" t="s">
        <v>445</v>
      </c>
      <c r="B1099" t="s">
        <v>446</v>
      </c>
      <c r="C1099" t="s">
        <v>1176</v>
      </c>
      <c r="D1099" t="s">
        <v>448</v>
      </c>
      <c r="E1099">
        <v>9.4600000000000009</v>
      </c>
      <c r="F1099">
        <v>131400</v>
      </c>
      <c r="G1099">
        <f t="shared" si="61"/>
        <v>8.217622663622527E-11</v>
      </c>
      <c r="H1099" s="50">
        <f t="shared" si="60"/>
        <v>401.06547992082665</v>
      </c>
      <c r="I1099">
        <f t="shared" si="62"/>
        <v>2.9662242996546275E-7</v>
      </c>
      <c r="J1099">
        <v>16</v>
      </c>
      <c r="K1099">
        <v>32.9</v>
      </c>
      <c r="L1099">
        <v>462</v>
      </c>
      <c r="M1099">
        <v>32.25</v>
      </c>
      <c r="N1099">
        <v>119.8</v>
      </c>
      <c r="O1099" s="7">
        <v>14.058</v>
      </c>
      <c r="P1099">
        <v>58580</v>
      </c>
      <c r="Q1099">
        <v>2</v>
      </c>
      <c r="R1099" s="9">
        <v>96.534000000000006</v>
      </c>
      <c r="S1099" s="9">
        <v>38.194000000000003</v>
      </c>
      <c r="T1099" s="9">
        <v>96.534000000000006</v>
      </c>
      <c r="U1099" s="9">
        <v>96.534000000000006</v>
      </c>
      <c r="V1099" s="9">
        <v>96.534000000000006</v>
      </c>
    </row>
    <row r="1100" spans="1:22" x14ac:dyDescent="0.3">
      <c r="A1100" t="s">
        <v>445</v>
      </c>
      <c r="B1100" t="s">
        <v>446</v>
      </c>
      <c r="C1100" t="s">
        <v>1177</v>
      </c>
      <c r="D1100" t="s">
        <v>448</v>
      </c>
      <c r="E1100">
        <v>16.5</v>
      </c>
      <c r="F1100">
        <v>513500</v>
      </c>
      <c r="G1100">
        <f t="shared" si="61"/>
        <v>3.6677009737098345E-11</v>
      </c>
      <c r="H1100" s="50">
        <f t="shared" si="60"/>
        <v>1567.3297103450873</v>
      </c>
      <c r="I1100">
        <f t="shared" si="62"/>
        <v>5.1736470342813257E-7</v>
      </c>
      <c r="J1100">
        <v>76.7</v>
      </c>
      <c r="K1100">
        <v>58.6</v>
      </c>
      <c r="L1100">
        <v>444</v>
      </c>
      <c r="M1100">
        <v>32.4</v>
      </c>
      <c r="N1100">
        <v>119.44</v>
      </c>
      <c r="O1100" s="7">
        <v>7.5688000000000004</v>
      </c>
      <c r="P1100" s="8">
        <v>727450</v>
      </c>
      <c r="Q1100">
        <v>5</v>
      </c>
      <c r="R1100" s="9">
        <v>94.662999999999997</v>
      </c>
      <c r="S1100" s="9">
        <v>97.034999999999997</v>
      </c>
      <c r="T1100" s="9">
        <v>93.058999999999997</v>
      </c>
      <c r="U1100" s="9">
        <v>98.48</v>
      </c>
      <c r="V1100" s="9">
        <v>100.76</v>
      </c>
    </row>
    <row r="1101" spans="1:22" x14ac:dyDescent="0.3">
      <c r="A1101" t="s">
        <v>445</v>
      </c>
      <c r="B1101" t="s">
        <v>446</v>
      </c>
      <c r="C1101" t="s">
        <v>1178</v>
      </c>
      <c r="D1101" t="s">
        <v>448</v>
      </c>
      <c r="E1101">
        <v>11.3</v>
      </c>
      <c r="F1101">
        <v>174000</v>
      </c>
      <c r="G1101">
        <f t="shared" si="61"/>
        <v>7.4127545402298843E-11</v>
      </c>
      <c r="H1101" s="50">
        <f t="shared" si="60"/>
        <v>531.09127478100334</v>
      </c>
      <c r="I1101">
        <f t="shared" si="62"/>
        <v>3.543164332568424E-7</v>
      </c>
      <c r="J1101">
        <v>21</v>
      </c>
      <c r="K1101">
        <v>38</v>
      </c>
      <c r="L1101">
        <v>390</v>
      </c>
      <c r="M1101">
        <v>34.74</v>
      </c>
      <c r="N1101">
        <v>112.77</v>
      </c>
      <c r="O1101" s="7">
        <v>10.255000000000001</v>
      </c>
      <c r="P1101" s="8">
        <v>275990</v>
      </c>
      <c r="Q1101">
        <v>3</v>
      </c>
      <c r="R1101" s="9">
        <v>95.314999999999998</v>
      </c>
      <c r="S1101" s="9">
        <v>95.018000000000001</v>
      </c>
      <c r="T1101" s="9">
        <v>91.826999999999998</v>
      </c>
      <c r="U1101" s="9">
        <v>94.459000000000003</v>
      </c>
      <c r="V1101" s="9">
        <v>95.349000000000004</v>
      </c>
    </row>
    <row r="1102" spans="1:22" x14ac:dyDescent="0.3">
      <c r="A1102" t="s">
        <v>445</v>
      </c>
      <c r="B1102" t="s">
        <v>446</v>
      </c>
      <c r="C1102" t="s">
        <v>1179</v>
      </c>
      <c r="D1102" t="s">
        <v>448</v>
      </c>
      <c r="E1102">
        <v>30.1</v>
      </c>
      <c r="F1102">
        <v>2080000</v>
      </c>
      <c r="G1102">
        <f t="shared" si="61"/>
        <v>1.6517852548076919E-11</v>
      </c>
      <c r="H1102" s="50">
        <f t="shared" si="60"/>
        <v>6348.6773077269363</v>
      </c>
      <c r="I1102">
        <f t="shared" si="62"/>
        <v>9.4379864079919942E-7</v>
      </c>
      <c r="J1102">
        <v>124</v>
      </c>
      <c r="K1102">
        <v>187</v>
      </c>
      <c r="L1102">
        <v>760</v>
      </c>
      <c r="M1102">
        <v>37.54</v>
      </c>
      <c r="N1102">
        <v>121.34</v>
      </c>
      <c r="O1102" s="7">
        <v>4.0696000000000003</v>
      </c>
      <c r="P1102" s="8">
        <v>486230</v>
      </c>
      <c r="Q1102">
        <v>9</v>
      </c>
      <c r="R1102" s="9">
        <v>54.029000000000003</v>
      </c>
      <c r="S1102" s="9">
        <v>48.201000000000001</v>
      </c>
      <c r="T1102" s="9">
        <v>53.110999999999997</v>
      </c>
      <c r="U1102" s="9">
        <v>54.911999999999999</v>
      </c>
      <c r="V1102" s="9">
        <v>56.22</v>
      </c>
    </row>
    <row r="1103" spans="1:22" x14ac:dyDescent="0.3">
      <c r="A1103" t="s">
        <v>445</v>
      </c>
      <c r="B1103" t="s">
        <v>446</v>
      </c>
      <c r="C1103" t="s">
        <v>1180</v>
      </c>
      <c r="D1103" t="s">
        <v>448</v>
      </c>
      <c r="E1103">
        <v>23.900000000000002</v>
      </c>
      <c r="F1103">
        <v>315200</v>
      </c>
      <c r="G1103">
        <f t="shared" si="61"/>
        <v>8.6549012373096441E-11</v>
      </c>
      <c r="H1103" s="50">
        <f t="shared" si="60"/>
        <v>962.06879201708182</v>
      </c>
      <c r="I1103">
        <f t="shared" si="62"/>
        <v>7.4939493405650728E-7</v>
      </c>
      <c r="J1103">
        <v>18</v>
      </c>
      <c r="K1103">
        <v>74.3</v>
      </c>
      <c r="L1103">
        <v>407</v>
      </c>
      <c r="M1103">
        <v>35.56</v>
      </c>
      <c r="N1103">
        <v>116.83</v>
      </c>
      <c r="O1103" s="7">
        <v>5.4783999999999997</v>
      </c>
      <c r="P1103" s="8">
        <v>196090</v>
      </c>
      <c r="Q1103">
        <v>2</v>
      </c>
      <c r="R1103" s="9">
        <v>85.432000000000002</v>
      </c>
      <c r="S1103" s="9">
        <v>85.426000000000002</v>
      </c>
      <c r="T1103" s="9">
        <v>84.534000000000006</v>
      </c>
      <c r="U1103" s="9">
        <v>84.983000000000004</v>
      </c>
      <c r="V1103" s="9">
        <v>85.432000000000002</v>
      </c>
    </row>
    <row r="1104" spans="1:22" x14ac:dyDescent="0.3">
      <c r="A1104" t="s">
        <v>445</v>
      </c>
      <c r="B1104" t="s">
        <v>446</v>
      </c>
      <c r="C1104" t="s">
        <v>1181</v>
      </c>
      <c r="D1104" t="s">
        <v>448</v>
      </c>
      <c r="E1104">
        <v>34</v>
      </c>
      <c r="F1104">
        <v>595800</v>
      </c>
      <c r="G1104">
        <f t="shared" si="61"/>
        <v>6.5137163477677072E-11</v>
      </c>
      <c r="H1104" s="50">
        <f t="shared" si="60"/>
        <v>1818.5297788190906</v>
      </c>
      <c r="I1104">
        <f t="shared" si="62"/>
        <v>1.0660848434276672E-6</v>
      </c>
      <c r="J1104">
        <v>35.1</v>
      </c>
      <c r="K1104">
        <v>101</v>
      </c>
      <c r="L1104">
        <v>348</v>
      </c>
      <c r="M1104">
        <v>30.7</v>
      </c>
      <c r="N1104">
        <v>111.31</v>
      </c>
      <c r="O1104" s="7">
        <v>3.4561000000000002</v>
      </c>
      <c r="P1104" s="8">
        <v>648540</v>
      </c>
      <c r="Q1104">
        <v>4</v>
      </c>
      <c r="R1104" s="9">
        <v>47.177</v>
      </c>
      <c r="S1104" s="9">
        <v>48.470999999999997</v>
      </c>
      <c r="T1104" s="9">
        <v>45.945999999999998</v>
      </c>
      <c r="U1104" s="9">
        <v>47.654000000000003</v>
      </c>
      <c r="V1104" s="9">
        <v>50.39</v>
      </c>
    </row>
    <row r="1105" spans="1:22" x14ac:dyDescent="0.3">
      <c r="A1105" t="s">
        <v>445</v>
      </c>
      <c r="B1105" t="s">
        <v>446</v>
      </c>
      <c r="C1105" t="s">
        <v>1182</v>
      </c>
      <c r="D1105" t="s">
        <v>448</v>
      </c>
      <c r="E1105">
        <v>29.200000000000003</v>
      </c>
      <c r="F1105">
        <v>210100</v>
      </c>
      <c r="G1105">
        <f t="shared" si="61"/>
        <v>1.5863799904807235E-10</v>
      </c>
      <c r="H1105" s="50">
        <f t="shared" si="60"/>
        <v>641.27745305453334</v>
      </c>
      <c r="I1105">
        <f t="shared" si="62"/>
        <v>9.1557874788493794E-7</v>
      </c>
      <c r="J1105">
        <v>8.57</v>
      </c>
      <c r="K1105">
        <v>71.8</v>
      </c>
      <c r="L1105">
        <v>301</v>
      </c>
      <c r="M1105">
        <v>31.72</v>
      </c>
      <c r="N1105">
        <v>112.26</v>
      </c>
      <c r="O1105" s="7">
        <v>4.1916000000000002</v>
      </c>
      <c r="P1105">
        <v>52299</v>
      </c>
      <c r="Q1105">
        <v>2</v>
      </c>
      <c r="R1105" s="9">
        <v>61.734999999999999</v>
      </c>
      <c r="S1105" s="9">
        <v>61.726999999999997</v>
      </c>
      <c r="T1105" s="9">
        <v>61.515999999999998</v>
      </c>
      <c r="U1105" s="9">
        <v>61.625999999999998</v>
      </c>
      <c r="V1105" s="9">
        <v>61.735999999999997</v>
      </c>
    </row>
    <row r="1106" spans="1:22" x14ac:dyDescent="0.3">
      <c r="A1106" t="s">
        <v>445</v>
      </c>
      <c r="B1106" t="s">
        <v>446</v>
      </c>
      <c r="C1106" t="s">
        <v>1183</v>
      </c>
      <c r="D1106" t="s">
        <v>448</v>
      </c>
      <c r="E1106">
        <v>55.5</v>
      </c>
      <c r="F1106">
        <v>871000</v>
      </c>
      <c r="G1106">
        <f t="shared" si="61"/>
        <v>7.2731953501722149E-11</v>
      </c>
      <c r="H1106" s="50">
        <f t="shared" si="60"/>
        <v>2658.5086226106546</v>
      </c>
      <c r="I1106">
        <f t="shared" si="62"/>
        <v>1.7402267297128095E-6</v>
      </c>
      <c r="J1106">
        <v>28.5</v>
      </c>
      <c r="K1106">
        <v>163</v>
      </c>
      <c r="L1106">
        <v>365</v>
      </c>
      <c r="M1106">
        <v>27.8</v>
      </c>
      <c r="N1106">
        <v>114.39</v>
      </c>
      <c r="O1106" s="7">
        <v>2.2406999999999999</v>
      </c>
      <c r="P1106" s="8">
        <v>152500</v>
      </c>
      <c r="Q1106">
        <v>4</v>
      </c>
      <c r="R1106" s="9">
        <v>50.323999999999998</v>
      </c>
      <c r="S1106" s="9">
        <v>50.125</v>
      </c>
      <c r="T1106" s="9">
        <v>48.15</v>
      </c>
      <c r="U1106" s="9">
        <v>49.941000000000003</v>
      </c>
      <c r="V1106" s="9">
        <v>52.353999999999999</v>
      </c>
    </row>
    <row r="1107" spans="1:22" x14ac:dyDescent="0.3">
      <c r="A1107" t="s">
        <v>445</v>
      </c>
      <c r="B1107" t="s">
        <v>446</v>
      </c>
      <c r="C1107" t="s">
        <v>1184</v>
      </c>
      <c r="D1107" t="s">
        <v>448</v>
      </c>
      <c r="E1107">
        <v>6.34</v>
      </c>
      <c r="F1107">
        <v>120100</v>
      </c>
      <c r="G1107">
        <f t="shared" si="61"/>
        <v>6.025549725228975E-11</v>
      </c>
      <c r="H1107" s="50">
        <f t="shared" si="60"/>
        <v>366.57506954711778</v>
      </c>
      <c r="I1107">
        <f t="shared" si="62"/>
        <v>1.9879346786268852E-7</v>
      </c>
      <c r="J1107">
        <v>30.6</v>
      </c>
      <c r="K1107">
        <v>21.700000000000003</v>
      </c>
      <c r="L1107">
        <v>429</v>
      </c>
      <c r="M1107">
        <v>36.71</v>
      </c>
      <c r="N1107">
        <v>118.49</v>
      </c>
      <c r="O1107" s="7">
        <v>19.771999999999998</v>
      </c>
      <c r="P1107" s="8">
        <v>218450</v>
      </c>
      <c r="Q1107">
        <v>4</v>
      </c>
      <c r="R1107" s="9">
        <v>68.88</v>
      </c>
      <c r="S1107" s="9">
        <v>68.725999999999999</v>
      </c>
      <c r="T1107" s="9">
        <v>65.113</v>
      </c>
      <c r="U1107" s="9">
        <v>69.540999999999997</v>
      </c>
      <c r="V1107" s="9">
        <v>71.388999999999996</v>
      </c>
    </row>
    <row r="1108" spans="1:22" x14ac:dyDescent="0.3">
      <c r="A1108" t="s">
        <v>445</v>
      </c>
      <c r="B1108" t="s">
        <v>446</v>
      </c>
      <c r="C1108" t="s">
        <v>1185</v>
      </c>
      <c r="D1108" t="s">
        <v>448</v>
      </c>
      <c r="E1108">
        <v>23.1</v>
      </c>
      <c r="F1108">
        <v>142500</v>
      </c>
      <c r="G1108">
        <f t="shared" si="61"/>
        <v>1.8503229684210526E-10</v>
      </c>
      <c r="H1108" s="50">
        <f t="shared" si="60"/>
        <v>434.94544055340788</v>
      </c>
      <c r="I1108">
        <f t="shared" si="62"/>
        <v>7.243105847993856E-7</v>
      </c>
      <c r="J1108">
        <v>4.8500000000000005</v>
      </c>
      <c r="K1108">
        <v>64.7</v>
      </c>
      <c r="L1108">
        <v>348</v>
      </c>
      <c r="M1108">
        <v>30.39</v>
      </c>
      <c r="N1108">
        <v>111.45</v>
      </c>
      <c r="O1108" s="7">
        <v>5.3700999999999999</v>
      </c>
      <c r="P1108">
        <v>58252</v>
      </c>
      <c r="Q1108">
        <v>2</v>
      </c>
      <c r="R1108" s="9">
        <v>54.58</v>
      </c>
      <c r="S1108" s="9">
        <v>54.603999999999999</v>
      </c>
      <c r="T1108" s="9">
        <v>54.579000000000001</v>
      </c>
      <c r="U1108" s="9">
        <v>54.801000000000002</v>
      </c>
      <c r="V1108" s="9">
        <v>55.023000000000003</v>
      </c>
    </row>
    <row r="1109" spans="1:22" x14ac:dyDescent="0.3">
      <c r="A1109" t="s">
        <v>445</v>
      </c>
      <c r="B1109" t="s">
        <v>446</v>
      </c>
      <c r="C1109" t="s">
        <v>1186</v>
      </c>
      <c r="D1109" t="s">
        <v>448</v>
      </c>
      <c r="E1109">
        <v>14.5</v>
      </c>
      <c r="F1109">
        <v>136500</v>
      </c>
      <c r="G1109">
        <f t="shared" si="61"/>
        <v>1.2125112454212453E-10</v>
      </c>
      <c r="H1109" s="50">
        <f t="shared" si="60"/>
        <v>416.6319483195802</v>
      </c>
      <c r="I1109">
        <f t="shared" si="62"/>
        <v>4.5465383028532869E-7</v>
      </c>
      <c r="J1109">
        <v>7.84</v>
      </c>
      <c r="K1109">
        <v>48.800000000000004</v>
      </c>
      <c r="L1109">
        <v>406</v>
      </c>
      <c r="M1109">
        <v>34.729999999999997</v>
      </c>
      <c r="N1109">
        <v>111.9</v>
      </c>
      <c r="O1109" s="7">
        <v>8.3167000000000009</v>
      </c>
      <c r="P1109">
        <v>63723</v>
      </c>
      <c r="Q1109">
        <v>2</v>
      </c>
      <c r="R1109" s="9">
        <v>61.984999999999999</v>
      </c>
      <c r="S1109" s="9">
        <v>61.341999999999999</v>
      </c>
      <c r="T1109" s="9">
        <v>57.548000000000002</v>
      </c>
      <c r="U1109" s="9">
        <v>61.002000000000002</v>
      </c>
      <c r="V1109" s="9">
        <v>64.456000000000003</v>
      </c>
    </row>
    <row r="1110" spans="1:22" x14ac:dyDescent="0.3">
      <c r="A1110" t="s">
        <v>445</v>
      </c>
      <c r="B1110" t="s">
        <v>446</v>
      </c>
      <c r="C1110" t="s">
        <v>1187</v>
      </c>
      <c r="D1110" t="s">
        <v>448</v>
      </c>
      <c r="E1110">
        <v>16.7</v>
      </c>
      <c r="F1110">
        <v>168400</v>
      </c>
      <c r="G1110">
        <f t="shared" si="61"/>
        <v>1.1319436520190023E-10</v>
      </c>
      <c r="H1110" s="50">
        <f t="shared" si="60"/>
        <v>513.99868202943082</v>
      </c>
      <c r="I1110">
        <f t="shared" si="62"/>
        <v>5.2363579074241302E-7</v>
      </c>
      <c r="J1110">
        <v>10.8</v>
      </c>
      <c r="K1110">
        <v>51.2</v>
      </c>
      <c r="L1110">
        <v>399</v>
      </c>
      <c r="M1110">
        <v>35.56</v>
      </c>
      <c r="N1110">
        <v>118.46</v>
      </c>
      <c r="O1110" s="7">
        <v>7.7847999999999997</v>
      </c>
      <c r="P1110">
        <v>50029</v>
      </c>
      <c r="Q1110">
        <v>1</v>
      </c>
      <c r="R1110" s="9">
        <v>69.302000000000007</v>
      </c>
      <c r="S1110" s="9">
        <v>69.302000000000007</v>
      </c>
      <c r="T1110" s="9">
        <v>69.302000000000007</v>
      </c>
      <c r="U1110" s="9">
        <v>69.302000000000007</v>
      </c>
      <c r="V1110" s="9">
        <v>69.302000000000007</v>
      </c>
    </row>
    <row r="1111" spans="1:22" x14ac:dyDescent="0.3">
      <c r="A1111" t="s">
        <v>445</v>
      </c>
      <c r="B1111" t="s">
        <v>446</v>
      </c>
      <c r="C1111" t="s">
        <v>1188</v>
      </c>
      <c r="D1111" t="s">
        <v>448</v>
      </c>
      <c r="E1111">
        <v>36.300000000000004</v>
      </c>
      <c r="F1111">
        <v>586000</v>
      </c>
      <c r="G1111">
        <f t="shared" si="61"/>
        <v>7.0706515187713316E-11</v>
      </c>
      <c r="H1111" s="50">
        <f t="shared" si="60"/>
        <v>1788.6177415038387</v>
      </c>
      <c r="I1111">
        <f t="shared" si="62"/>
        <v>1.138202347541892E-6</v>
      </c>
      <c r="J1111">
        <v>22.1</v>
      </c>
      <c r="K1111">
        <v>125</v>
      </c>
      <c r="L1111">
        <v>403</v>
      </c>
      <c r="M1111">
        <v>38.47</v>
      </c>
      <c r="N1111">
        <v>106.28</v>
      </c>
      <c r="O1111" s="7">
        <v>3.2334999999999998</v>
      </c>
      <c r="P1111">
        <v>45407</v>
      </c>
      <c r="Q1111">
        <v>2</v>
      </c>
      <c r="R1111" s="9">
        <v>38.088999999999999</v>
      </c>
      <c r="S1111" s="9">
        <v>38.067999999999998</v>
      </c>
      <c r="T1111" s="9">
        <v>36.942999999999998</v>
      </c>
      <c r="U1111" s="9">
        <v>37.515999999999998</v>
      </c>
      <c r="V1111" s="9">
        <v>38.090000000000003</v>
      </c>
    </row>
    <row r="1112" spans="1:22" x14ac:dyDescent="0.3">
      <c r="A1112" t="s">
        <v>445</v>
      </c>
      <c r="B1112" t="s">
        <v>446</v>
      </c>
      <c r="C1112" t="s">
        <v>1189</v>
      </c>
      <c r="D1112" t="s">
        <v>448</v>
      </c>
      <c r="E1112">
        <v>87.7</v>
      </c>
      <c r="F1112">
        <v>682300</v>
      </c>
      <c r="G1112">
        <f t="shared" si="61"/>
        <v>1.4671504338267624E-10</v>
      </c>
      <c r="H1112" s="50">
        <f t="shared" si="60"/>
        <v>2082.5492918567734</v>
      </c>
      <c r="I1112">
        <f t="shared" si="62"/>
        <v>2.7498717873119533E-6</v>
      </c>
      <c r="J1112">
        <v>6.88</v>
      </c>
      <c r="K1112">
        <v>260</v>
      </c>
      <c r="L1112">
        <v>372</v>
      </c>
      <c r="M1112">
        <v>30.95</v>
      </c>
      <c r="N1112">
        <v>113.57</v>
      </c>
      <c r="O1112" s="7">
        <v>1.4316</v>
      </c>
      <c r="P1112">
        <v>67852</v>
      </c>
      <c r="Q1112">
        <v>1</v>
      </c>
      <c r="R1112" s="9">
        <v>73.167000000000002</v>
      </c>
      <c r="S1112" s="9">
        <v>73.167000000000002</v>
      </c>
      <c r="T1112" s="9">
        <v>73.167000000000002</v>
      </c>
      <c r="U1112" s="9">
        <v>73.167000000000002</v>
      </c>
      <c r="V1112" s="9">
        <v>73.167000000000002</v>
      </c>
    </row>
    <row r="1113" spans="1:22" x14ac:dyDescent="0.3">
      <c r="A1113" t="s">
        <v>445</v>
      </c>
      <c r="B1113" t="s">
        <v>446</v>
      </c>
      <c r="C1113" t="s">
        <v>1190</v>
      </c>
      <c r="D1113" t="s">
        <v>448</v>
      </c>
      <c r="E1113">
        <v>23.8</v>
      </c>
      <c r="F1113">
        <v>277300</v>
      </c>
      <c r="G1113">
        <f t="shared" si="61"/>
        <v>9.7966481788676508E-11</v>
      </c>
      <c r="H1113" s="50">
        <f t="shared" si="60"/>
        <v>846.38856607340358</v>
      </c>
      <c r="I1113">
        <f t="shared" si="62"/>
        <v>7.4625939039936695E-7</v>
      </c>
      <c r="J1113">
        <v>13.600000000000001</v>
      </c>
      <c r="K1113">
        <v>75.100000000000009</v>
      </c>
      <c r="L1113">
        <v>389</v>
      </c>
      <c r="M1113">
        <v>24.2</v>
      </c>
      <c r="N1113">
        <v>113.4</v>
      </c>
      <c r="O1113" s="7">
        <v>5.1894</v>
      </c>
      <c r="P1113">
        <v>61302</v>
      </c>
      <c r="Q1113">
        <v>4</v>
      </c>
      <c r="R1113" s="9">
        <v>45.988</v>
      </c>
      <c r="S1113" s="9">
        <v>46.262999999999998</v>
      </c>
      <c r="T1113" s="9">
        <v>44.728000000000002</v>
      </c>
      <c r="U1113" s="9">
        <v>46.734000000000002</v>
      </c>
      <c r="V1113" s="9">
        <v>48.06</v>
      </c>
    </row>
    <row r="1114" spans="1:22" x14ac:dyDescent="0.3">
      <c r="A1114" t="s">
        <v>445</v>
      </c>
      <c r="B1114" t="s">
        <v>446</v>
      </c>
      <c r="C1114" t="s">
        <v>1191</v>
      </c>
      <c r="D1114" t="s">
        <v>448</v>
      </c>
      <c r="E1114">
        <v>13</v>
      </c>
      <c r="F1114">
        <v>646900</v>
      </c>
      <c r="G1114">
        <f t="shared" si="61"/>
        <v>2.2938056886690367E-11</v>
      </c>
      <c r="H1114" s="50">
        <f t="shared" si="60"/>
        <v>1974.49968767719</v>
      </c>
      <c r="I1114">
        <f t="shared" si="62"/>
        <v>4.0762067542822567E-7</v>
      </c>
      <c r="J1114">
        <v>66.900000000000006</v>
      </c>
      <c r="K1114">
        <v>79.100000000000009</v>
      </c>
      <c r="L1114">
        <v>810</v>
      </c>
      <c r="M1114">
        <v>40.69</v>
      </c>
      <c r="N1114">
        <v>122.25</v>
      </c>
      <c r="O1114" s="7">
        <v>10.25</v>
      </c>
      <c r="P1114" s="8">
        <v>487970</v>
      </c>
      <c r="Q1114">
        <v>6</v>
      </c>
      <c r="R1114" s="9">
        <v>47.398000000000003</v>
      </c>
      <c r="S1114" s="9">
        <v>40.969000000000001</v>
      </c>
      <c r="T1114" s="9">
        <v>43.009</v>
      </c>
      <c r="U1114" s="9">
        <v>45.179000000000002</v>
      </c>
      <c r="V1114" s="9">
        <v>49.54</v>
      </c>
    </row>
    <row r="1115" spans="1:22" x14ac:dyDescent="0.3">
      <c r="A1115" t="s">
        <v>445</v>
      </c>
      <c r="B1115" t="s">
        <v>446</v>
      </c>
      <c r="C1115" t="s">
        <v>1192</v>
      </c>
      <c r="D1115" t="s">
        <v>448</v>
      </c>
      <c r="E1115">
        <v>20.100000000000001</v>
      </c>
      <c r="F1115">
        <v>195000</v>
      </c>
      <c r="G1115">
        <f t="shared" si="61"/>
        <v>1.1765540153846153E-10</v>
      </c>
      <c r="H1115" s="50">
        <f t="shared" si="60"/>
        <v>595.18849759940031</v>
      </c>
      <c r="I1115">
        <f t="shared" si="62"/>
        <v>6.3024427508517986E-7</v>
      </c>
      <c r="J1115">
        <v>10.9</v>
      </c>
      <c r="K1115">
        <v>58.900000000000006</v>
      </c>
      <c r="L1115">
        <v>378</v>
      </c>
      <c r="M1115">
        <v>32.65</v>
      </c>
      <c r="N1115">
        <v>116.26</v>
      </c>
      <c r="O1115" s="7">
        <v>6.4188000000000001</v>
      </c>
      <c r="P1115">
        <v>66130</v>
      </c>
      <c r="Q1115">
        <v>1</v>
      </c>
      <c r="R1115" s="9">
        <v>75.676000000000002</v>
      </c>
      <c r="S1115" s="9">
        <v>75.676000000000002</v>
      </c>
      <c r="T1115" s="9">
        <v>75.676000000000002</v>
      </c>
      <c r="U1115" s="9">
        <v>75.676000000000002</v>
      </c>
      <c r="V1115" s="9">
        <v>75.676000000000002</v>
      </c>
    </row>
    <row r="1116" spans="1:22" x14ac:dyDescent="0.3">
      <c r="A1116" t="s">
        <v>445</v>
      </c>
      <c r="B1116" t="s">
        <v>446</v>
      </c>
      <c r="C1116" t="s">
        <v>1193</v>
      </c>
      <c r="D1116" t="s">
        <v>448</v>
      </c>
      <c r="E1116">
        <v>26.900000000000002</v>
      </c>
      <c r="F1116">
        <v>166200</v>
      </c>
      <c r="G1116">
        <f t="shared" si="61"/>
        <v>1.8474457099879664E-10</v>
      </c>
      <c r="H1116" s="50">
        <f t="shared" si="60"/>
        <v>507.28373487702731</v>
      </c>
      <c r="I1116">
        <f t="shared" si="62"/>
        <v>8.4346124377071334E-7</v>
      </c>
      <c r="J1116">
        <v>6.8</v>
      </c>
      <c r="K1116">
        <v>63.7</v>
      </c>
      <c r="L1116">
        <v>325</v>
      </c>
      <c r="M1116">
        <v>28.25</v>
      </c>
      <c r="N1116">
        <v>117.03</v>
      </c>
      <c r="O1116" s="7">
        <v>5.0941000000000001</v>
      </c>
      <c r="P1116">
        <v>79526</v>
      </c>
      <c r="Q1116">
        <v>1</v>
      </c>
      <c r="R1116" s="9">
        <v>53.600999999999999</v>
      </c>
      <c r="S1116" s="9">
        <v>53.600999999999999</v>
      </c>
      <c r="T1116" s="9">
        <v>53.600999999999999</v>
      </c>
      <c r="U1116" s="9">
        <v>53.600999999999999</v>
      </c>
      <c r="V1116" s="9">
        <v>53.600999999999999</v>
      </c>
    </row>
    <row r="1117" spans="1:22" x14ac:dyDescent="0.3">
      <c r="A1117" t="s">
        <v>445</v>
      </c>
      <c r="B1117" t="s">
        <v>446</v>
      </c>
      <c r="C1117" t="s">
        <v>1194</v>
      </c>
      <c r="D1117" t="s">
        <v>448</v>
      </c>
      <c r="E1117">
        <v>10.600000000000001</v>
      </c>
      <c r="F1117">
        <v>111800</v>
      </c>
      <c r="G1117">
        <f t="shared" si="61"/>
        <v>1.0822173345259394E-10</v>
      </c>
      <c r="H1117" s="50">
        <f t="shared" si="60"/>
        <v>341.2414052903228</v>
      </c>
      <c r="I1117">
        <f t="shared" si="62"/>
        <v>3.32367627656861E-7</v>
      </c>
      <c r="J1117">
        <v>13</v>
      </c>
      <c r="K1117">
        <v>31</v>
      </c>
      <c r="L1117">
        <v>350</v>
      </c>
      <c r="M1117">
        <v>31.18</v>
      </c>
      <c r="N1117">
        <v>112.59</v>
      </c>
      <c r="O1117" s="7">
        <v>11.298999999999999</v>
      </c>
      <c r="P1117">
        <v>73908</v>
      </c>
      <c r="Q1117">
        <v>3</v>
      </c>
      <c r="R1117" s="9">
        <v>60.302</v>
      </c>
      <c r="S1117" s="9">
        <v>60.387</v>
      </c>
      <c r="T1117" s="9">
        <v>59.887</v>
      </c>
      <c r="U1117" s="9">
        <v>60.24</v>
      </c>
      <c r="V1117" s="9">
        <v>61.252000000000002</v>
      </c>
    </row>
    <row r="1118" spans="1:22" x14ac:dyDescent="0.3">
      <c r="A1118" t="s">
        <v>445</v>
      </c>
      <c r="B1118" t="s">
        <v>446</v>
      </c>
      <c r="C1118" t="s">
        <v>1195</v>
      </c>
      <c r="D1118" t="s">
        <v>448</v>
      </c>
      <c r="E1118">
        <v>19.600000000000001</v>
      </c>
      <c r="F1118">
        <v>341600</v>
      </c>
      <c r="G1118">
        <f t="shared" si="61"/>
        <v>6.5492057377049179E-11</v>
      </c>
      <c r="H1118" s="50">
        <f t="shared" si="60"/>
        <v>1042.6481578459238</v>
      </c>
      <c r="I1118">
        <f t="shared" si="62"/>
        <v>6.1456655679947885E-7</v>
      </c>
      <c r="J1118">
        <v>33.200000000000003</v>
      </c>
      <c r="K1118">
        <v>59.300000000000004</v>
      </c>
      <c r="L1118">
        <v>317</v>
      </c>
      <c r="M1118">
        <v>43.92</v>
      </c>
      <c r="N1118">
        <v>81.31</v>
      </c>
      <c r="O1118" s="7">
        <v>5.3411</v>
      </c>
      <c r="P1118">
        <v>48255</v>
      </c>
      <c r="Q1118">
        <v>4</v>
      </c>
      <c r="R1118" s="9">
        <v>28.46</v>
      </c>
      <c r="S1118" s="9">
        <v>28.106000000000002</v>
      </c>
      <c r="T1118" s="9">
        <v>26.995999999999999</v>
      </c>
      <c r="U1118" s="9">
        <v>28.899000000000001</v>
      </c>
      <c r="V1118" s="9">
        <v>29.530999999999999</v>
      </c>
    </row>
    <row r="1119" spans="1:22" x14ac:dyDescent="0.3">
      <c r="A1119" t="s">
        <v>445</v>
      </c>
      <c r="B1119" t="s">
        <v>446</v>
      </c>
      <c r="C1119" t="s">
        <v>1196</v>
      </c>
      <c r="D1119" t="s">
        <v>448</v>
      </c>
      <c r="E1119">
        <v>13.9</v>
      </c>
      <c r="F1119">
        <v>175600</v>
      </c>
      <c r="G1119">
        <f t="shared" si="61"/>
        <v>9.0352612186788161E-11</v>
      </c>
      <c r="H1119" s="50">
        <f t="shared" si="60"/>
        <v>535.97487271002399</v>
      </c>
      <c r="I1119">
        <f t="shared" si="62"/>
        <v>4.3584056834248746E-7</v>
      </c>
      <c r="J1119">
        <v>15</v>
      </c>
      <c r="K1119">
        <v>45.400000000000006</v>
      </c>
      <c r="L1119">
        <v>419</v>
      </c>
      <c r="M1119">
        <v>35.79</v>
      </c>
      <c r="N1119">
        <v>118.63</v>
      </c>
      <c r="O1119" s="7">
        <v>9.2318999999999996</v>
      </c>
      <c r="P1119">
        <v>88851</v>
      </c>
      <c r="Q1119">
        <v>2</v>
      </c>
      <c r="R1119" s="9">
        <v>71.677000000000007</v>
      </c>
      <c r="S1119" s="9">
        <v>70.888000000000005</v>
      </c>
      <c r="T1119" s="9">
        <v>67.254000000000005</v>
      </c>
      <c r="U1119" s="9">
        <v>69.841999999999999</v>
      </c>
      <c r="V1119" s="9">
        <v>72.430000000000007</v>
      </c>
    </row>
    <row r="1120" spans="1:22" x14ac:dyDescent="0.3">
      <c r="A1120" t="s">
        <v>445</v>
      </c>
      <c r="B1120" t="s">
        <v>446</v>
      </c>
      <c r="C1120" t="s">
        <v>1197</v>
      </c>
      <c r="D1120" t="s">
        <v>448</v>
      </c>
      <c r="E1120">
        <v>25.8</v>
      </c>
      <c r="F1120">
        <v>560300</v>
      </c>
      <c r="G1120">
        <f t="shared" si="61"/>
        <v>5.2559292164911653E-11</v>
      </c>
      <c r="H1120" s="50">
        <f t="shared" si="60"/>
        <v>1710.1749497689434</v>
      </c>
      <c r="I1120">
        <f t="shared" si="62"/>
        <v>8.089702635421711E-7</v>
      </c>
      <c r="J1120">
        <v>47.2</v>
      </c>
      <c r="K1120">
        <v>81.5</v>
      </c>
      <c r="L1120">
        <v>408</v>
      </c>
      <c r="M1120">
        <v>29.33</v>
      </c>
      <c r="N1120">
        <v>120.07</v>
      </c>
      <c r="O1120" s="7">
        <v>5.0053999999999998</v>
      </c>
      <c r="P1120" s="8">
        <v>360180</v>
      </c>
      <c r="Q1120">
        <v>4</v>
      </c>
      <c r="R1120" s="9">
        <v>52.011000000000003</v>
      </c>
      <c r="S1120" s="9">
        <v>51.664000000000001</v>
      </c>
      <c r="T1120" s="9">
        <v>49.180999999999997</v>
      </c>
      <c r="U1120" s="9">
        <v>50.165999999999997</v>
      </c>
      <c r="V1120" s="9">
        <v>52.042000000000002</v>
      </c>
    </row>
    <row r="1121" spans="1:22" x14ac:dyDescent="0.3">
      <c r="A1121" t="s">
        <v>445</v>
      </c>
      <c r="B1121" t="s">
        <v>446</v>
      </c>
      <c r="C1121" t="s">
        <v>1198</v>
      </c>
      <c r="D1121" t="s">
        <v>448</v>
      </c>
      <c r="E1121">
        <v>35</v>
      </c>
      <c r="F1121">
        <v>534600</v>
      </c>
      <c r="G1121">
        <f t="shared" si="61"/>
        <v>7.4729059109614656E-11</v>
      </c>
      <c r="H1121" s="50">
        <f t="shared" si="60"/>
        <v>1631.7321580340481</v>
      </c>
      <c r="I1121">
        <f t="shared" si="62"/>
        <v>1.0974402799990694E-6</v>
      </c>
      <c r="J1121">
        <v>11</v>
      </c>
      <c r="K1121">
        <v>161</v>
      </c>
      <c r="L1121">
        <v>634</v>
      </c>
      <c r="M1121">
        <v>31.38</v>
      </c>
      <c r="N1121">
        <v>119.82</v>
      </c>
      <c r="O1121" s="7">
        <v>3.9358</v>
      </c>
      <c r="P1121" s="8">
        <v>163170</v>
      </c>
      <c r="Q1121">
        <v>2</v>
      </c>
      <c r="R1121" s="9">
        <v>77.748000000000005</v>
      </c>
      <c r="S1121" s="9">
        <v>77.757999999999996</v>
      </c>
      <c r="T1121" s="9">
        <v>77.748000000000005</v>
      </c>
      <c r="U1121" s="9">
        <v>82.337999999999994</v>
      </c>
      <c r="V1121" s="9">
        <v>86.927999999999997</v>
      </c>
    </row>
    <row r="1122" spans="1:22" x14ac:dyDescent="0.3">
      <c r="A1122" t="s">
        <v>445</v>
      </c>
      <c r="B1122" t="s">
        <v>446</v>
      </c>
      <c r="C1122" t="s">
        <v>1199</v>
      </c>
      <c r="D1122" t="s">
        <v>448</v>
      </c>
      <c r="E1122">
        <v>66.400000000000006</v>
      </c>
      <c r="F1122">
        <v>1343000</v>
      </c>
      <c r="G1122">
        <f t="shared" si="61"/>
        <v>5.6434215338793743E-11</v>
      </c>
      <c r="H1122" s="50">
        <f t="shared" si="60"/>
        <v>4099.1700116717666</v>
      </c>
      <c r="I1122">
        <f t="shared" si="62"/>
        <v>2.0820009883410916E-6</v>
      </c>
      <c r="J1122">
        <v>41</v>
      </c>
      <c r="K1122">
        <v>210</v>
      </c>
      <c r="L1122">
        <v>372</v>
      </c>
      <c r="M1122">
        <v>28.59</v>
      </c>
      <c r="N1122">
        <v>112.36</v>
      </c>
      <c r="O1122" s="7">
        <v>1.7707999999999999</v>
      </c>
      <c r="P1122" s="8">
        <v>228070</v>
      </c>
      <c r="Q1122">
        <v>3</v>
      </c>
      <c r="R1122" s="9">
        <v>71.602999999999994</v>
      </c>
      <c r="S1122" s="9">
        <v>71.867999999999995</v>
      </c>
      <c r="T1122" s="9">
        <v>71.344999999999999</v>
      </c>
      <c r="U1122" s="9">
        <v>71.561999999999998</v>
      </c>
      <c r="V1122" s="9">
        <v>73.296999999999997</v>
      </c>
    </row>
    <row r="1123" spans="1:22" x14ac:dyDescent="0.3">
      <c r="A1123" t="s">
        <v>445</v>
      </c>
      <c r="B1123" t="s">
        <v>446</v>
      </c>
      <c r="C1123" t="s">
        <v>1200</v>
      </c>
      <c r="D1123" t="s">
        <v>448</v>
      </c>
      <c r="E1123">
        <v>9.69</v>
      </c>
      <c r="F1123">
        <v>104300</v>
      </c>
      <c r="G1123">
        <f t="shared" si="61"/>
        <v>1.0604492588686479E-10</v>
      </c>
      <c r="H1123" s="50">
        <f t="shared" si="60"/>
        <v>318.34953999803821</v>
      </c>
      <c r="I1123">
        <f t="shared" si="62"/>
        <v>3.038341803768851E-7</v>
      </c>
      <c r="J1123">
        <v>11.3</v>
      </c>
      <c r="K1123">
        <v>31.1</v>
      </c>
      <c r="L1123">
        <v>416</v>
      </c>
      <c r="M1123">
        <v>36.19</v>
      </c>
      <c r="N1123">
        <v>118.16</v>
      </c>
      <c r="O1123" s="7">
        <v>13.382</v>
      </c>
      <c r="P1123">
        <v>98349</v>
      </c>
      <c r="Q1123">
        <v>3</v>
      </c>
      <c r="R1123" s="9">
        <v>63.832999999999998</v>
      </c>
      <c r="S1123" s="9">
        <v>63.784999999999997</v>
      </c>
      <c r="T1123" s="9">
        <v>63.36</v>
      </c>
      <c r="U1123" s="9">
        <v>63.843000000000004</v>
      </c>
      <c r="V1123" s="9">
        <v>63.843000000000004</v>
      </c>
    </row>
    <row r="1124" spans="1:22" x14ac:dyDescent="0.3">
      <c r="A1124" t="s">
        <v>445</v>
      </c>
      <c r="B1124" t="s">
        <v>446</v>
      </c>
      <c r="C1124" t="s">
        <v>1201</v>
      </c>
      <c r="D1124" t="s">
        <v>448</v>
      </c>
      <c r="E1124">
        <v>40.700000000000003</v>
      </c>
      <c r="F1124">
        <v>607200</v>
      </c>
      <c r="G1124">
        <f t="shared" si="61"/>
        <v>7.6509096014492758E-11</v>
      </c>
      <c r="H1124" s="50">
        <f t="shared" si="60"/>
        <v>1853.3254140633633</v>
      </c>
      <c r="I1124">
        <f t="shared" si="62"/>
        <v>1.2761662684560607E-6</v>
      </c>
      <c r="J1124">
        <v>19.400000000000002</v>
      </c>
      <c r="K1124">
        <v>138</v>
      </c>
      <c r="L1124">
        <v>444</v>
      </c>
      <c r="M1124">
        <v>32.29</v>
      </c>
      <c r="N1124">
        <v>119.15</v>
      </c>
      <c r="O1124" s="7">
        <v>3.2227999999999999</v>
      </c>
      <c r="P1124" s="8">
        <v>290700</v>
      </c>
      <c r="Q1124">
        <v>3</v>
      </c>
      <c r="R1124" s="9">
        <v>89.671000000000006</v>
      </c>
      <c r="S1124" s="9">
        <v>90.396000000000001</v>
      </c>
      <c r="T1124" s="9">
        <v>89.400999999999996</v>
      </c>
      <c r="U1124" s="9">
        <v>91.444000000000003</v>
      </c>
      <c r="V1124" s="9">
        <v>96.576999999999998</v>
      </c>
    </row>
    <row r="1125" spans="1:22" x14ac:dyDescent="0.3">
      <c r="A1125" t="s">
        <v>445</v>
      </c>
      <c r="B1125" t="s">
        <v>446</v>
      </c>
      <c r="C1125" t="s">
        <v>1202</v>
      </c>
      <c r="D1125" t="s">
        <v>448</v>
      </c>
      <c r="E1125">
        <v>16.2</v>
      </c>
      <c r="F1125">
        <v>169900</v>
      </c>
      <c r="G1125">
        <f t="shared" si="61"/>
        <v>1.0883587168922895E-10</v>
      </c>
      <c r="H1125" s="50">
        <f t="shared" si="60"/>
        <v>518.57705508788774</v>
      </c>
      <c r="I1125">
        <f t="shared" si="62"/>
        <v>5.0795807245671201E-7</v>
      </c>
      <c r="J1125">
        <v>7.25</v>
      </c>
      <c r="K1125">
        <v>63.1</v>
      </c>
      <c r="L1125">
        <v>474</v>
      </c>
      <c r="M1125">
        <v>24.51</v>
      </c>
      <c r="N1125">
        <v>108.65</v>
      </c>
      <c r="O1125" s="7">
        <v>7.5060000000000002</v>
      </c>
      <c r="P1125">
        <v>34036</v>
      </c>
      <c r="Q1125">
        <v>2</v>
      </c>
      <c r="R1125" s="9">
        <v>39.875</v>
      </c>
      <c r="S1125" s="9">
        <v>39.969000000000001</v>
      </c>
      <c r="T1125" s="9">
        <v>39.826000000000001</v>
      </c>
      <c r="U1125" s="9">
        <v>40.145000000000003</v>
      </c>
      <c r="V1125" s="9">
        <v>40.463999999999999</v>
      </c>
    </row>
    <row r="1126" spans="1:22" x14ac:dyDescent="0.3">
      <c r="A1126" t="s">
        <v>445</v>
      </c>
      <c r="B1126" t="s">
        <v>446</v>
      </c>
      <c r="C1126" t="s">
        <v>1203</v>
      </c>
      <c r="D1126" t="s">
        <v>448</v>
      </c>
      <c r="E1126">
        <v>67.5</v>
      </c>
      <c r="F1126">
        <v>304100</v>
      </c>
      <c r="G1126">
        <f t="shared" si="61"/>
        <v>2.5335984051298914E-10</v>
      </c>
      <c r="H1126" s="50">
        <f t="shared" si="60"/>
        <v>928.18883138450065</v>
      </c>
      <c r="I1126">
        <f t="shared" si="62"/>
        <v>2.1164919685696335E-6</v>
      </c>
      <c r="J1126">
        <v>8.69</v>
      </c>
      <c r="K1126">
        <v>103</v>
      </c>
      <c r="L1126">
        <v>205</v>
      </c>
      <c r="M1126">
        <v>25.98</v>
      </c>
      <c r="N1126">
        <v>117.37</v>
      </c>
      <c r="O1126" s="7">
        <v>1.9842</v>
      </c>
      <c r="P1126">
        <v>25808</v>
      </c>
      <c r="Q1126">
        <v>2</v>
      </c>
      <c r="R1126" s="9">
        <v>35.978000000000002</v>
      </c>
      <c r="S1126" s="9">
        <v>35.988999999999997</v>
      </c>
      <c r="T1126" s="9">
        <v>35.978000000000002</v>
      </c>
      <c r="U1126" s="9">
        <v>37.103000000000002</v>
      </c>
      <c r="V1126" s="9">
        <v>38.226999999999997</v>
      </c>
    </row>
    <row r="1127" spans="1:22" x14ac:dyDescent="0.3">
      <c r="A1127" t="s">
        <v>445</v>
      </c>
      <c r="B1127" t="s">
        <v>446</v>
      </c>
      <c r="C1127" t="s">
        <v>1204</v>
      </c>
      <c r="D1127" t="s">
        <v>448</v>
      </c>
      <c r="E1127">
        <v>22.8</v>
      </c>
      <c r="F1127">
        <v>163600</v>
      </c>
      <c r="G1127">
        <f t="shared" si="61"/>
        <v>1.5907501466992666E-10</v>
      </c>
      <c r="H1127" s="50">
        <f t="shared" si="60"/>
        <v>499.34788824236864</v>
      </c>
      <c r="I1127">
        <f t="shared" si="62"/>
        <v>7.1490395382796515E-7</v>
      </c>
      <c r="J1127">
        <v>6.0200000000000005</v>
      </c>
      <c r="K1127">
        <v>66.7</v>
      </c>
      <c r="L1127">
        <v>383</v>
      </c>
      <c r="M1127">
        <v>33.93</v>
      </c>
      <c r="N1127">
        <v>116.45</v>
      </c>
      <c r="O1127" s="7">
        <v>5.7458</v>
      </c>
      <c r="P1127">
        <v>63704</v>
      </c>
      <c r="Q1127">
        <v>1</v>
      </c>
      <c r="R1127" s="9">
        <v>73.686999999999998</v>
      </c>
      <c r="S1127" s="9">
        <v>73.686999999999998</v>
      </c>
      <c r="T1127" s="9">
        <v>73.686999999999998</v>
      </c>
      <c r="U1127" s="9">
        <v>73.686999999999998</v>
      </c>
      <c r="V1127" s="9">
        <v>73.686999999999998</v>
      </c>
    </row>
    <row r="1128" spans="1:22" x14ac:dyDescent="0.3">
      <c r="A1128" t="s">
        <v>445</v>
      </c>
      <c r="B1128" t="s">
        <v>446</v>
      </c>
      <c r="C1128" t="s">
        <v>1205</v>
      </c>
      <c r="D1128" t="s">
        <v>448</v>
      </c>
      <c r="E1128">
        <v>36.9</v>
      </c>
      <c r="F1128">
        <v>362400</v>
      </c>
      <c r="G1128">
        <f t="shared" si="61"/>
        <v>1.1622206870860925E-10</v>
      </c>
      <c r="H1128" s="50">
        <f t="shared" si="60"/>
        <v>1106.134930923193</v>
      </c>
      <c r="I1128">
        <f t="shared" si="62"/>
        <v>1.1570156094847327E-6</v>
      </c>
      <c r="J1128">
        <v>11.100000000000001</v>
      </c>
      <c r="K1128">
        <v>109</v>
      </c>
      <c r="L1128">
        <v>326</v>
      </c>
      <c r="M1128">
        <v>29.36</v>
      </c>
      <c r="N1128">
        <v>105.9</v>
      </c>
      <c r="O1128" s="7">
        <v>3.0017</v>
      </c>
      <c r="P1128" s="8">
        <v>137690</v>
      </c>
      <c r="Q1128">
        <v>2</v>
      </c>
      <c r="R1128" s="9">
        <v>83.840999999999994</v>
      </c>
      <c r="S1128" s="9">
        <v>83.918000000000006</v>
      </c>
      <c r="T1128" s="9">
        <v>83.376999999999995</v>
      </c>
      <c r="U1128" s="9">
        <v>83.998000000000005</v>
      </c>
      <c r="V1128" s="9">
        <v>84.619</v>
      </c>
    </row>
    <row r="1129" spans="1:22" x14ac:dyDescent="0.3">
      <c r="A1129" t="s">
        <v>445</v>
      </c>
      <c r="B1129" t="s">
        <v>446</v>
      </c>
      <c r="C1129" t="s">
        <v>1206</v>
      </c>
      <c r="D1129" t="s">
        <v>448</v>
      </c>
      <c r="E1129">
        <v>32.1</v>
      </c>
      <c r="F1129">
        <v>186600</v>
      </c>
      <c r="G1129">
        <f t="shared" si="61"/>
        <v>1.9635583762057879E-10</v>
      </c>
      <c r="H1129" s="50">
        <f t="shared" si="60"/>
        <v>569.54960847204143</v>
      </c>
      <c r="I1129">
        <f t="shared" si="62"/>
        <v>1.0065095139420035E-6</v>
      </c>
      <c r="J1129">
        <v>11.200000000000001</v>
      </c>
      <c r="K1129">
        <v>55.800000000000004</v>
      </c>
      <c r="L1129">
        <v>222</v>
      </c>
      <c r="M1129">
        <v>25.33</v>
      </c>
      <c r="N1129">
        <v>118.29</v>
      </c>
      <c r="O1129" s="7">
        <v>3.9710999999999999</v>
      </c>
      <c r="P1129" s="8">
        <v>134600</v>
      </c>
      <c r="Q1129">
        <v>2</v>
      </c>
      <c r="R1129" s="9">
        <v>32.834000000000003</v>
      </c>
      <c r="S1129" s="9">
        <v>33.015000000000001</v>
      </c>
      <c r="T1129" s="9">
        <v>32.698999999999998</v>
      </c>
      <c r="U1129" s="9">
        <v>33.323999999999998</v>
      </c>
      <c r="V1129" s="9">
        <v>33.948999999999998</v>
      </c>
    </row>
    <row r="1130" spans="1:22" x14ac:dyDescent="0.3">
      <c r="A1130" t="s">
        <v>445</v>
      </c>
      <c r="B1130" t="s">
        <v>446</v>
      </c>
      <c r="C1130" t="s">
        <v>1207</v>
      </c>
      <c r="D1130" t="s">
        <v>448</v>
      </c>
      <c r="E1130">
        <v>20.3</v>
      </c>
      <c r="F1130">
        <v>117300</v>
      </c>
      <c r="G1130">
        <f t="shared" si="61"/>
        <v>1.9753699829497016E-10</v>
      </c>
      <c r="H1130" s="50">
        <f t="shared" si="60"/>
        <v>358.02877317133152</v>
      </c>
      <c r="I1130">
        <f t="shared" si="62"/>
        <v>6.365153623994601E-7</v>
      </c>
      <c r="J1130">
        <v>6.38</v>
      </c>
      <c r="K1130">
        <v>46.5</v>
      </c>
      <c r="L1130">
        <v>315</v>
      </c>
      <c r="M1130">
        <v>43.67</v>
      </c>
      <c r="N1130">
        <v>126.5</v>
      </c>
      <c r="O1130" s="7">
        <v>6.7888000000000002</v>
      </c>
      <c r="P1130">
        <v>11109</v>
      </c>
      <c r="Q1130">
        <v>2</v>
      </c>
      <c r="R1130" s="9">
        <v>22.594000000000001</v>
      </c>
      <c r="S1130" s="9">
        <v>22.61</v>
      </c>
      <c r="T1130" s="9">
        <v>22.530999999999999</v>
      </c>
      <c r="U1130" s="9">
        <v>22.626999999999999</v>
      </c>
      <c r="V1130" s="9">
        <v>22.722999999999999</v>
      </c>
    </row>
    <row r="1131" spans="1:22" x14ac:dyDescent="0.3">
      <c r="A1131" t="s">
        <v>445</v>
      </c>
      <c r="B1131" t="s">
        <v>446</v>
      </c>
      <c r="C1131" t="s">
        <v>1208</v>
      </c>
      <c r="D1131" t="s">
        <v>448</v>
      </c>
      <c r="E1131">
        <v>9.77</v>
      </c>
      <c r="F1131">
        <v>115600</v>
      </c>
      <c r="G1131">
        <f t="shared" si="61"/>
        <v>9.6468861678200679E-11</v>
      </c>
      <c r="H1131" s="50">
        <f t="shared" si="60"/>
        <v>352.83995037174702</v>
      </c>
      <c r="I1131">
        <f t="shared" si="62"/>
        <v>3.0634261530259726E-7</v>
      </c>
      <c r="J1131">
        <v>17</v>
      </c>
      <c r="K1131">
        <v>28</v>
      </c>
      <c r="L1131">
        <v>343</v>
      </c>
      <c r="M1131">
        <v>34.880000000000003</v>
      </c>
      <c r="N1131">
        <v>110.45</v>
      </c>
      <c r="O1131" s="7">
        <v>12.23</v>
      </c>
      <c r="P1131">
        <v>71542</v>
      </c>
      <c r="Q1131">
        <v>2</v>
      </c>
      <c r="R1131" s="9">
        <v>70.451999999999998</v>
      </c>
      <c r="S1131" s="9">
        <v>70.61</v>
      </c>
      <c r="T1131" s="9">
        <v>70.433000000000007</v>
      </c>
      <c r="U1131" s="9">
        <v>71.388000000000005</v>
      </c>
      <c r="V1131" s="9">
        <v>72.343000000000004</v>
      </c>
    </row>
    <row r="1132" spans="1:22" x14ac:dyDescent="0.3">
      <c r="A1132" t="s">
        <v>445</v>
      </c>
      <c r="B1132" t="s">
        <v>446</v>
      </c>
      <c r="C1132" t="s">
        <v>1209</v>
      </c>
      <c r="D1132" t="s">
        <v>448</v>
      </c>
      <c r="E1132">
        <v>38</v>
      </c>
      <c r="F1132">
        <v>277700</v>
      </c>
      <c r="G1132">
        <f t="shared" si="61"/>
        <v>1.5619176809506662E-10</v>
      </c>
      <c r="H1132" s="50">
        <f t="shared" si="60"/>
        <v>847.60946555565874</v>
      </c>
      <c r="I1132">
        <f t="shared" si="62"/>
        <v>1.1915065897132752E-6</v>
      </c>
      <c r="J1132">
        <v>4.55</v>
      </c>
      <c r="K1132">
        <v>130</v>
      </c>
      <c r="L1132">
        <v>462</v>
      </c>
      <c r="M1132">
        <v>28.15</v>
      </c>
      <c r="N1132">
        <v>120.68</v>
      </c>
      <c r="O1132" s="7">
        <v>3.5487000000000002</v>
      </c>
      <c r="P1132" s="8">
        <v>145110</v>
      </c>
      <c r="Q1132">
        <v>2</v>
      </c>
      <c r="R1132" s="9">
        <v>29.204000000000001</v>
      </c>
      <c r="S1132" s="9">
        <v>29.207999999999998</v>
      </c>
      <c r="T1132" s="9">
        <v>29.204000000000001</v>
      </c>
      <c r="U1132" s="9">
        <v>29.344000000000001</v>
      </c>
      <c r="V1132" s="9">
        <v>29.484999999999999</v>
      </c>
    </row>
    <row r="1133" spans="1:22" x14ac:dyDescent="0.3">
      <c r="A1133" t="s">
        <v>445</v>
      </c>
      <c r="B1133" t="s">
        <v>446</v>
      </c>
      <c r="C1133" t="s">
        <v>1210</v>
      </c>
      <c r="D1133" t="s">
        <v>448</v>
      </c>
      <c r="E1133">
        <v>21.700000000000003</v>
      </c>
      <c r="F1133">
        <v>265400</v>
      </c>
      <c r="G1133">
        <f t="shared" si="61"/>
        <v>9.3327415599095707E-11</v>
      </c>
      <c r="H1133" s="50">
        <f t="shared" si="60"/>
        <v>810.06680647631197</v>
      </c>
      <c r="I1133">
        <f t="shared" si="62"/>
        <v>6.8041297359942312E-7</v>
      </c>
      <c r="J1133">
        <v>15.600000000000001</v>
      </c>
      <c r="K1133">
        <v>67.3</v>
      </c>
      <c r="L1133">
        <v>416</v>
      </c>
      <c r="M1133">
        <v>28.92</v>
      </c>
      <c r="N1133">
        <v>120.04</v>
      </c>
      <c r="O1133" s="7">
        <v>6.1824000000000003</v>
      </c>
      <c r="P1133" s="8">
        <v>110490</v>
      </c>
      <c r="Q1133">
        <v>2</v>
      </c>
      <c r="R1133" s="9">
        <v>46.847000000000001</v>
      </c>
      <c r="S1133" s="9">
        <v>46.841999999999999</v>
      </c>
      <c r="T1133" s="9">
        <v>46.667000000000002</v>
      </c>
      <c r="U1133" s="9">
        <v>46.756999999999998</v>
      </c>
      <c r="V1133" s="9">
        <v>46.847000000000001</v>
      </c>
    </row>
    <row r="1134" spans="1:22" x14ac:dyDescent="0.3">
      <c r="A1134" t="s">
        <v>445</v>
      </c>
      <c r="B1134" t="s">
        <v>446</v>
      </c>
      <c r="C1134" t="s">
        <v>1211</v>
      </c>
      <c r="D1134" t="s">
        <v>448</v>
      </c>
      <c r="E1134">
        <v>84.600000000000009</v>
      </c>
      <c r="F1134">
        <v>1097000</v>
      </c>
      <c r="G1134">
        <f t="shared" si="61"/>
        <v>8.8026647037374659E-11</v>
      </c>
      <c r="H1134" s="50">
        <f t="shared" si="60"/>
        <v>3348.3168300848311</v>
      </c>
      <c r="I1134">
        <f t="shared" si="62"/>
        <v>2.6526699339406073E-6</v>
      </c>
      <c r="J1134">
        <v>13.4</v>
      </c>
      <c r="K1134">
        <v>300</v>
      </c>
      <c r="L1134">
        <v>434</v>
      </c>
      <c r="M1134">
        <v>26.24</v>
      </c>
      <c r="N1134">
        <v>111.62</v>
      </c>
      <c r="O1134" s="7">
        <v>1.4440999999999999</v>
      </c>
      <c r="P1134">
        <v>66501</v>
      </c>
      <c r="Q1134">
        <v>2</v>
      </c>
      <c r="R1134" s="9">
        <v>54.712000000000003</v>
      </c>
      <c r="S1134" s="9">
        <v>54.713000000000001</v>
      </c>
      <c r="T1134" s="9">
        <v>54.712000000000003</v>
      </c>
      <c r="U1134" s="9">
        <v>54.734000000000002</v>
      </c>
      <c r="V1134" s="9">
        <v>54.756</v>
      </c>
    </row>
    <row r="1135" spans="1:22" x14ac:dyDescent="0.3">
      <c r="A1135" t="s">
        <v>445</v>
      </c>
      <c r="B1135" t="s">
        <v>446</v>
      </c>
      <c r="C1135" t="s">
        <v>1212</v>
      </c>
      <c r="D1135" t="s">
        <v>448</v>
      </c>
      <c r="E1135">
        <v>11.700000000000001</v>
      </c>
      <c r="F1135">
        <v>126500</v>
      </c>
      <c r="G1135">
        <f t="shared" si="61"/>
        <v>1.0557127351778657E-10</v>
      </c>
      <c r="H1135" s="50">
        <f t="shared" si="60"/>
        <v>386.10946126320067</v>
      </c>
      <c r="I1135">
        <f t="shared" si="62"/>
        <v>3.6685860788540324E-7</v>
      </c>
      <c r="J1135">
        <v>11.200000000000001</v>
      </c>
      <c r="K1135">
        <v>37.700000000000003</v>
      </c>
      <c r="L1135">
        <v>419</v>
      </c>
      <c r="M1135">
        <v>27.02</v>
      </c>
      <c r="N1135">
        <v>113.34</v>
      </c>
      <c r="O1135" s="7">
        <v>11.103</v>
      </c>
      <c r="P1135">
        <v>46952</v>
      </c>
      <c r="Q1135">
        <v>2</v>
      </c>
      <c r="R1135" s="9">
        <v>58.164999999999999</v>
      </c>
      <c r="S1135" s="9">
        <v>58.125999999999998</v>
      </c>
      <c r="T1135" s="9">
        <v>57.194000000000003</v>
      </c>
      <c r="U1135" s="9">
        <v>57.68</v>
      </c>
      <c r="V1135" s="9">
        <v>58.167000000000002</v>
      </c>
    </row>
    <row r="1136" spans="1:22" x14ac:dyDescent="0.3">
      <c r="A1136" t="s">
        <v>445</v>
      </c>
      <c r="B1136" t="s">
        <v>446</v>
      </c>
      <c r="C1136" t="s">
        <v>1213</v>
      </c>
      <c r="D1136" t="s">
        <v>448</v>
      </c>
      <c r="E1136">
        <v>51.900000000000006</v>
      </c>
      <c r="F1136">
        <v>644300</v>
      </c>
      <c r="G1136">
        <f t="shared" si="61"/>
        <v>9.1945324693465786E-11</v>
      </c>
      <c r="H1136" s="50">
        <f t="shared" si="60"/>
        <v>1966.5638410425313</v>
      </c>
      <c r="I1136">
        <f t="shared" si="62"/>
        <v>1.627347158055763E-6</v>
      </c>
      <c r="J1136">
        <v>10.3</v>
      </c>
      <c r="K1136">
        <v>200</v>
      </c>
      <c r="L1136">
        <v>489</v>
      </c>
      <c r="M1136">
        <v>28.85</v>
      </c>
      <c r="N1136">
        <v>112.38</v>
      </c>
      <c r="O1136" s="7">
        <v>2.4403999999999999</v>
      </c>
      <c r="P1136">
        <v>54810</v>
      </c>
      <c r="Q1136">
        <v>1</v>
      </c>
      <c r="R1136" s="9">
        <v>70.736999999999995</v>
      </c>
      <c r="S1136" s="9">
        <v>70.736999999999995</v>
      </c>
      <c r="T1136" s="9">
        <v>70.736999999999995</v>
      </c>
      <c r="U1136" s="9">
        <v>70.736999999999995</v>
      </c>
      <c r="V1136" s="9">
        <v>70.736999999999995</v>
      </c>
    </row>
    <row r="1137" spans="1:22" x14ac:dyDescent="0.3">
      <c r="A1137" t="s">
        <v>445</v>
      </c>
      <c r="B1137" t="s">
        <v>528</v>
      </c>
      <c r="C1137" t="s">
        <v>1214</v>
      </c>
      <c r="D1137" t="s">
        <v>448</v>
      </c>
      <c r="E1137">
        <v>4.21</v>
      </c>
      <c r="F1137">
        <v>126400</v>
      </c>
      <c r="G1137">
        <f t="shared" si="61"/>
        <v>3.8017665585443041E-11</v>
      </c>
      <c r="H1137" s="50">
        <f t="shared" si="60"/>
        <v>385.80423639263688</v>
      </c>
      <c r="I1137">
        <f t="shared" si="62"/>
        <v>1.3200638796560234E-7</v>
      </c>
      <c r="J1137">
        <v>46</v>
      </c>
      <c r="K1137">
        <v>18.600000000000001</v>
      </c>
      <c r="L1137">
        <v>551</v>
      </c>
      <c r="M1137">
        <v>23.97</v>
      </c>
      <c r="N1137">
        <v>120.58</v>
      </c>
      <c r="O1137" s="7">
        <v>29.591000000000001</v>
      </c>
      <c r="P1137" s="8">
        <v>396520</v>
      </c>
      <c r="Q1137">
        <v>3</v>
      </c>
      <c r="R1137" s="9">
        <v>30.370999999999999</v>
      </c>
      <c r="S1137" s="9">
        <v>29.853000000000002</v>
      </c>
      <c r="T1137" s="9">
        <v>24.486999999999998</v>
      </c>
      <c r="U1137" s="9">
        <v>30.372</v>
      </c>
      <c r="V1137" s="9">
        <v>31.164999999999999</v>
      </c>
    </row>
    <row r="1138" spans="1:22" x14ac:dyDescent="0.3">
      <c r="A1138" t="s">
        <v>445</v>
      </c>
      <c r="B1138" t="s">
        <v>446</v>
      </c>
      <c r="C1138" t="s">
        <v>1215</v>
      </c>
      <c r="D1138" t="s">
        <v>448</v>
      </c>
      <c r="E1138">
        <v>30.400000000000002</v>
      </c>
      <c r="F1138">
        <v>135500</v>
      </c>
      <c r="G1138">
        <f t="shared" si="61"/>
        <v>2.5608533726937274E-10</v>
      </c>
      <c r="H1138" s="50">
        <f t="shared" si="60"/>
        <v>413.57969961394224</v>
      </c>
      <c r="I1138">
        <f t="shared" si="62"/>
        <v>9.5320527177062041E-7</v>
      </c>
      <c r="J1138">
        <v>2.0699999999999998</v>
      </c>
      <c r="K1138">
        <v>94.300000000000011</v>
      </c>
      <c r="L1138">
        <v>413</v>
      </c>
      <c r="M1138">
        <v>24.19</v>
      </c>
      <c r="N1138">
        <v>116.64</v>
      </c>
      <c r="O1138" s="7">
        <v>4.3823999999999996</v>
      </c>
      <c r="P1138">
        <v>34735</v>
      </c>
      <c r="Q1138">
        <v>2</v>
      </c>
      <c r="R1138" s="9">
        <v>35.002000000000002</v>
      </c>
      <c r="S1138" s="9">
        <v>34.896999999999998</v>
      </c>
      <c r="T1138" s="9">
        <v>33.718000000000004</v>
      </c>
      <c r="U1138" s="9">
        <v>34.363999999999997</v>
      </c>
      <c r="V1138" s="9">
        <v>35.011000000000003</v>
      </c>
    </row>
    <row r="1139" spans="1:22" x14ac:dyDescent="0.3">
      <c r="A1139" t="s">
        <v>445</v>
      </c>
      <c r="B1139" t="s">
        <v>446</v>
      </c>
      <c r="C1139" t="s">
        <v>1216</v>
      </c>
      <c r="D1139" t="s">
        <v>448</v>
      </c>
      <c r="E1139">
        <v>17.100000000000001</v>
      </c>
      <c r="F1139">
        <v>195900</v>
      </c>
      <c r="G1139">
        <f t="shared" si="61"/>
        <v>9.9635039816232777E-11</v>
      </c>
      <c r="H1139" s="50">
        <f t="shared" si="60"/>
        <v>597.93552143447437</v>
      </c>
      <c r="I1139">
        <f t="shared" si="62"/>
        <v>5.3617796537097381E-7</v>
      </c>
      <c r="J1139">
        <v>12.600000000000001</v>
      </c>
      <c r="K1139">
        <v>55.2</v>
      </c>
      <c r="L1139">
        <v>431</v>
      </c>
      <c r="M1139">
        <v>36.94</v>
      </c>
      <c r="N1139">
        <v>116.65</v>
      </c>
      <c r="O1139" s="7">
        <v>7.7984999999999998</v>
      </c>
      <c r="P1139">
        <v>44740</v>
      </c>
      <c r="Q1139">
        <v>1</v>
      </c>
      <c r="R1139" s="9">
        <v>85.09</v>
      </c>
      <c r="S1139" s="9">
        <v>85.09</v>
      </c>
      <c r="T1139" s="9">
        <v>85.09</v>
      </c>
      <c r="U1139" s="9">
        <v>85.09</v>
      </c>
      <c r="V1139" s="9">
        <v>85.09</v>
      </c>
    </row>
    <row r="1140" spans="1:22" x14ac:dyDescent="0.3">
      <c r="A1140" t="s">
        <v>445</v>
      </c>
      <c r="B1140" t="s">
        <v>446</v>
      </c>
      <c r="C1140" t="s">
        <v>1217</v>
      </c>
      <c r="D1140" t="s">
        <v>448</v>
      </c>
      <c r="E1140">
        <v>24.200000000000003</v>
      </c>
      <c r="F1140">
        <v>502600</v>
      </c>
      <c r="G1140">
        <f t="shared" si="61"/>
        <v>5.4959567449263833E-11</v>
      </c>
      <c r="H1140" s="50">
        <f t="shared" ref="H1140:H1201" si="63">F1140*CVD_CHN</f>
        <v>1534.0601994536337</v>
      </c>
      <c r="I1140">
        <f t="shared" si="62"/>
        <v>7.5880156502792795E-7</v>
      </c>
      <c r="J1140">
        <v>33.5</v>
      </c>
      <c r="K1140">
        <v>86.800000000000011</v>
      </c>
      <c r="L1140">
        <v>422</v>
      </c>
      <c r="M1140">
        <v>37.700000000000003</v>
      </c>
      <c r="N1140">
        <v>112.74</v>
      </c>
      <c r="O1140" s="7">
        <v>4.8635999999999999</v>
      </c>
      <c r="P1140" s="8">
        <v>200230</v>
      </c>
      <c r="Q1140">
        <v>4</v>
      </c>
      <c r="R1140" s="9">
        <v>60.478000000000002</v>
      </c>
      <c r="S1140" s="9">
        <v>60.618000000000002</v>
      </c>
      <c r="T1140" s="9">
        <v>60.152000000000001</v>
      </c>
      <c r="U1140" s="9">
        <v>61.603000000000002</v>
      </c>
      <c r="V1140" s="9">
        <v>64.105999999999995</v>
      </c>
    </row>
    <row r="1141" spans="1:22" x14ac:dyDescent="0.3">
      <c r="A1141" t="s">
        <v>445</v>
      </c>
      <c r="B1141" t="s">
        <v>446</v>
      </c>
      <c r="C1141" t="s">
        <v>1218</v>
      </c>
      <c r="D1141" t="s">
        <v>448</v>
      </c>
      <c r="E1141">
        <v>26.900000000000002</v>
      </c>
      <c r="F1141">
        <v>128400</v>
      </c>
      <c r="G1141">
        <f t="shared" si="61"/>
        <v>2.3913199143302181E-10</v>
      </c>
      <c r="H1141" s="50">
        <f t="shared" si="63"/>
        <v>391.90873380391275</v>
      </c>
      <c r="I1141">
        <f t="shared" si="62"/>
        <v>8.4346124377071302E-7</v>
      </c>
      <c r="J1141">
        <v>3.5</v>
      </c>
      <c r="K1141">
        <v>68.600000000000009</v>
      </c>
      <c r="L1141">
        <v>312</v>
      </c>
      <c r="M1141">
        <v>30.53</v>
      </c>
      <c r="N1141">
        <v>106.44</v>
      </c>
      <c r="O1141" s="7">
        <v>4.5462999999999996</v>
      </c>
      <c r="P1141">
        <v>76631</v>
      </c>
      <c r="Q1141">
        <v>1</v>
      </c>
      <c r="R1141" s="9">
        <v>78.867999999999995</v>
      </c>
      <c r="S1141" s="9">
        <v>78.867999999999995</v>
      </c>
      <c r="T1141" s="9">
        <v>78.867999999999995</v>
      </c>
      <c r="U1141" s="9">
        <v>78.867999999999995</v>
      </c>
      <c r="V1141" s="9">
        <v>78.867999999999995</v>
      </c>
    </row>
    <row r="1142" spans="1:22" x14ac:dyDescent="0.3">
      <c r="A1142" t="s">
        <v>445</v>
      </c>
      <c r="B1142" t="s">
        <v>446</v>
      </c>
      <c r="C1142" t="s">
        <v>1219</v>
      </c>
      <c r="D1142" t="s">
        <v>448</v>
      </c>
      <c r="E1142">
        <v>46.300000000000004</v>
      </c>
      <c r="F1142">
        <v>489000</v>
      </c>
      <c r="G1142">
        <f t="shared" si="61"/>
        <v>1.080743310838446E-10</v>
      </c>
      <c r="H1142" s="50">
        <f t="shared" si="63"/>
        <v>1492.5496170569575</v>
      </c>
      <c r="I1142">
        <f t="shared" si="62"/>
        <v>1.4517567132559117E-6</v>
      </c>
      <c r="J1142">
        <v>9.25</v>
      </c>
      <c r="K1142">
        <v>161</v>
      </c>
      <c r="L1142">
        <v>462</v>
      </c>
      <c r="M1142">
        <v>28.12</v>
      </c>
      <c r="N1142">
        <v>120.96</v>
      </c>
      <c r="O1142" s="7">
        <v>2.8727</v>
      </c>
      <c r="P1142" s="8">
        <v>163800</v>
      </c>
      <c r="Q1142">
        <v>2</v>
      </c>
      <c r="R1142" s="9">
        <v>32.790999999999997</v>
      </c>
      <c r="S1142" s="9">
        <v>32.795999999999999</v>
      </c>
      <c r="T1142" s="9">
        <v>32.790999999999997</v>
      </c>
      <c r="U1142" s="9">
        <v>33.485999999999997</v>
      </c>
      <c r="V1142" s="9">
        <v>34.18</v>
      </c>
    </row>
    <row r="1143" spans="1:22" x14ac:dyDescent="0.3">
      <c r="A1143" t="s">
        <v>445</v>
      </c>
      <c r="B1143" t="s">
        <v>446</v>
      </c>
      <c r="C1143" t="s">
        <v>1220</v>
      </c>
      <c r="D1143" t="s">
        <v>448</v>
      </c>
      <c r="E1143">
        <v>60</v>
      </c>
      <c r="F1143">
        <v>1213000</v>
      </c>
      <c r="G1143">
        <f t="shared" si="61"/>
        <v>5.6459999999999992E-11</v>
      </c>
      <c r="H1143" s="50">
        <f t="shared" si="63"/>
        <v>3702.3776799388334</v>
      </c>
      <c r="I1143">
        <f t="shared" si="62"/>
        <v>1.8813261942841184E-6</v>
      </c>
      <c r="J1143">
        <v>42.7</v>
      </c>
      <c r="K1143">
        <v>186</v>
      </c>
      <c r="L1143">
        <v>370</v>
      </c>
      <c r="M1143">
        <v>29.39</v>
      </c>
      <c r="N1143">
        <v>113.14</v>
      </c>
      <c r="O1143" s="7">
        <v>1.9926999999999999</v>
      </c>
      <c r="P1143" s="8">
        <v>219770</v>
      </c>
      <c r="Q1143">
        <v>3</v>
      </c>
      <c r="R1143" s="9">
        <v>64.849000000000004</v>
      </c>
      <c r="S1143" s="9">
        <v>64.694000000000003</v>
      </c>
      <c r="T1143" s="9">
        <v>63.622999999999998</v>
      </c>
      <c r="U1143" s="9">
        <v>65.986999999999995</v>
      </c>
      <c r="V1143" s="9">
        <v>68.430999999999997</v>
      </c>
    </row>
    <row r="1144" spans="1:22" x14ac:dyDescent="0.3">
      <c r="A1144" t="s">
        <v>445</v>
      </c>
      <c r="B1144" t="s">
        <v>446</v>
      </c>
      <c r="C1144" t="s">
        <v>1221</v>
      </c>
      <c r="D1144" t="s">
        <v>448</v>
      </c>
      <c r="E1144">
        <v>6.8500000000000005</v>
      </c>
      <c r="F1144">
        <v>276500</v>
      </c>
      <c r="G1144">
        <f t="shared" si="61"/>
        <v>2.8277815732368896E-11</v>
      </c>
      <c r="H1144" s="50">
        <f t="shared" si="63"/>
        <v>843.94676710889314</v>
      </c>
      <c r="I1144">
        <f t="shared" si="62"/>
        <v>2.1478474051410351E-7</v>
      </c>
      <c r="J1144">
        <v>16.8</v>
      </c>
      <c r="K1144">
        <v>67.5</v>
      </c>
      <c r="L1144">
        <v>1520</v>
      </c>
      <c r="M1144">
        <v>28.13</v>
      </c>
      <c r="N1144">
        <v>121.25</v>
      </c>
      <c r="O1144" s="7">
        <v>22.478999999999999</v>
      </c>
      <c r="P1144">
        <v>78376</v>
      </c>
      <c r="Q1144">
        <v>2</v>
      </c>
      <c r="R1144" s="9">
        <v>35.241999999999997</v>
      </c>
      <c r="S1144" s="9">
        <v>33.656999999999996</v>
      </c>
      <c r="T1144" s="9">
        <v>35.241999999999997</v>
      </c>
      <c r="U1144" s="9">
        <v>35.241999999999997</v>
      </c>
      <c r="V1144" s="9">
        <v>35.241999999999997</v>
      </c>
    </row>
    <row r="1145" spans="1:22" x14ac:dyDescent="0.3">
      <c r="A1145" t="s">
        <v>445</v>
      </c>
      <c r="B1145" t="s">
        <v>446</v>
      </c>
      <c r="C1145" t="s">
        <v>1222</v>
      </c>
      <c r="D1145" t="s">
        <v>448</v>
      </c>
      <c r="E1145">
        <v>22.200000000000003</v>
      </c>
      <c r="F1145">
        <v>1558000</v>
      </c>
      <c r="G1145">
        <f t="shared" si="61"/>
        <v>1.6264321309370991E-11</v>
      </c>
      <c r="H1145" s="50">
        <f t="shared" si="63"/>
        <v>4755.403483383926</v>
      </c>
      <c r="I1145">
        <f t="shared" si="62"/>
        <v>6.9609069188512402E-7</v>
      </c>
      <c r="J1145">
        <v>282</v>
      </c>
      <c r="K1145">
        <v>92.7</v>
      </c>
      <c r="L1145">
        <v>450</v>
      </c>
      <c r="M1145">
        <v>22.61</v>
      </c>
      <c r="N1145">
        <v>110.14</v>
      </c>
      <c r="O1145" s="7">
        <v>4.8532999999999999</v>
      </c>
      <c r="P1145" s="8">
        <v>935430</v>
      </c>
      <c r="Q1145">
        <v>12</v>
      </c>
      <c r="R1145" s="9">
        <v>53.564999999999998</v>
      </c>
      <c r="S1145" s="9">
        <v>51.747999999999998</v>
      </c>
      <c r="T1145" s="9">
        <v>38.959000000000003</v>
      </c>
      <c r="U1145" s="9">
        <v>50.031999999999996</v>
      </c>
      <c r="V1145" s="9">
        <v>56.619</v>
      </c>
    </row>
    <row r="1146" spans="1:22" x14ac:dyDescent="0.3">
      <c r="A1146" t="s">
        <v>445</v>
      </c>
      <c r="B1146" t="s">
        <v>446</v>
      </c>
      <c r="C1146" t="s">
        <v>1223</v>
      </c>
      <c r="D1146" t="s">
        <v>448</v>
      </c>
      <c r="E1146">
        <v>21.200000000000003</v>
      </c>
      <c r="F1146">
        <v>409500</v>
      </c>
      <c r="G1146">
        <f t="shared" si="61"/>
        <v>5.909250207570208E-11</v>
      </c>
      <c r="H1146" s="50">
        <f t="shared" si="63"/>
        <v>1249.8958449587406</v>
      </c>
      <c r="I1146">
        <f t="shared" si="62"/>
        <v>6.64735255313722E-7</v>
      </c>
      <c r="J1146">
        <v>31.900000000000002</v>
      </c>
      <c r="K1146">
        <v>72.5</v>
      </c>
      <c r="L1146">
        <v>414</v>
      </c>
      <c r="M1146">
        <v>38.29</v>
      </c>
      <c r="N1146">
        <v>109.75</v>
      </c>
      <c r="O1146" s="7">
        <v>5.7144000000000004</v>
      </c>
      <c r="P1146">
        <v>13916</v>
      </c>
      <c r="Q1146">
        <v>2</v>
      </c>
      <c r="R1146" s="9">
        <v>37.909999999999997</v>
      </c>
      <c r="S1146" s="9">
        <v>37.863999999999997</v>
      </c>
      <c r="T1146" s="9">
        <v>37.631</v>
      </c>
      <c r="U1146" s="9">
        <v>37.792000000000002</v>
      </c>
      <c r="V1146" s="9">
        <v>37.951999999999998</v>
      </c>
    </row>
    <row r="1147" spans="1:22" x14ac:dyDescent="0.3">
      <c r="A1147" t="s">
        <v>445</v>
      </c>
      <c r="B1147" t="s">
        <v>446</v>
      </c>
      <c r="C1147" t="s">
        <v>1224</v>
      </c>
      <c r="D1147" t="s">
        <v>448</v>
      </c>
      <c r="E1147">
        <v>23.200000000000003</v>
      </c>
      <c r="F1147">
        <v>570200</v>
      </c>
      <c r="G1147">
        <f t="shared" si="61"/>
        <v>4.6442030164854433E-11</v>
      </c>
      <c r="H1147" s="50">
        <f t="shared" si="63"/>
        <v>1740.3922119547592</v>
      </c>
      <c r="I1147">
        <f t="shared" si="62"/>
        <v>7.2744612845652572E-7</v>
      </c>
      <c r="J1147">
        <v>63.6</v>
      </c>
      <c r="K1147">
        <v>71.5</v>
      </c>
      <c r="L1147">
        <v>343</v>
      </c>
      <c r="M1147">
        <v>35.049999999999997</v>
      </c>
      <c r="N1147">
        <v>110.99</v>
      </c>
      <c r="O1147" s="7">
        <v>4.7919999999999998</v>
      </c>
      <c r="P1147" s="8">
        <v>308970</v>
      </c>
      <c r="Q1147">
        <v>6</v>
      </c>
      <c r="R1147" s="9">
        <v>69.552999999999997</v>
      </c>
      <c r="S1147" s="9">
        <v>69.025999999999996</v>
      </c>
      <c r="T1147" s="9">
        <v>65.811999999999998</v>
      </c>
      <c r="U1147" s="9">
        <v>69.628</v>
      </c>
      <c r="V1147" s="9">
        <v>70.867000000000004</v>
      </c>
    </row>
    <row r="1148" spans="1:22" x14ac:dyDescent="0.3">
      <c r="A1148" t="s">
        <v>445</v>
      </c>
      <c r="B1148" t="s">
        <v>446</v>
      </c>
      <c r="C1148" t="s">
        <v>1225</v>
      </c>
      <c r="D1148" t="s">
        <v>448</v>
      </c>
      <c r="E1148">
        <v>11.600000000000001</v>
      </c>
      <c r="F1148">
        <v>141000</v>
      </c>
      <c r="G1148">
        <f t="shared" si="61"/>
        <v>9.3905126241134748E-11</v>
      </c>
      <c r="H1148" s="50">
        <f t="shared" si="63"/>
        <v>430.36706749495096</v>
      </c>
      <c r="I1148">
        <f t="shared" si="62"/>
        <v>3.6372306422826297E-7</v>
      </c>
      <c r="J1148">
        <v>15.3</v>
      </c>
      <c r="K1148">
        <v>36</v>
      </c>
      <c r="L1148">
        <v>402</v>
      </c>
      <c r="M1148">
        <v>35.6</v>
      </c>
      <c r="N1148">
        <v>115.95</v>
      </c>
      <c r="O1148" s="7">
        <v>11.177</v>
      </c>
      <c r="P1148" s="8">
        <v>127750</v>
      </c>
      <c r="Q1148">
        <v>2</v>
      </c>
      <c r="R1148" s="9">
        <v>88.337999999999994</v>
      </c>
      <c r="S1148" s="9">
        <v>87.947000000000003</v>
      </c>
      <c r="T1148" s="9">
        <v>85.388999999999996</v>
      </c>
      <c r="U1148" s="9">
        <v>87.522999999999996</v>
      </c>
      <c r="V1148" s="9">
        <v>89.656999999999996</v>
      </c>
    </row>
    <row r="1149" spans="1:22" x14ac:dyDescent="0.3">
      <c r="A1149" t="s">
        <v>445</v>
      </c>
      <c r="B1149" t="s">
        <v>446</v>
      </c>
      <c r="C1149" t="s">
        <v>1226</v>
      </c>
      <c r="D1149" t="s">
        <v>448</v>
      </c>
      <c r="E1149">
        <v>13.9</v>
      </c>
      <c r="F1149">
        <v>275000</v>
      </c>
      <c r="G1149">
        <f t="shared" si="61"/>
        <v>5.7694249818181818E-11</v>
      </c>
      <c r="H1149" s="50">
        <f t="shared" si="63"/>
        <v>839.36839405043622</v>
      </c>
      <c r="I1149">
        <f t="shared" si="62"/>
        <v>4.3584056834248746E-7</v>
      </c>
      <c r="J1149">
        <v>31.3</v>
      </c>
      <c r="K1149">
        <v>49.2</v>
      </c>
      <c r="L1149">
        <v>419</v>
      </c>
      <c r="M1149">
        <v>22.95</v>
      </c>
      <c r="N1149">
        <v>112.04</v>
      </c>
      <c r="O1149" s="7">
        <v>8.5165000000000006</v>
      </c>
      <c r="P1149" s="8">
        <v>107510</v>
      </c>
      <c r="Q1149">
        <v>4</v>
      </c>
      <c r="R1149" s="9">
        <v>41.835999999999999</v>
      </c>
      <c r="S1149" s="9">
        <v>41.884</v>
      </c>
      <c r="T1149" s="9">
        <v>39.872</v>
      </c>
      <c r="U1149" s="9">
        <v>41.329000000000001</v>
      </c>
      <c r="V1149" s="9">
        <v>43.054000000000002</v>
      </c>
    </row>
    <row r="1150" spans="1:22" x14ac:dyDescent="0.3">
      <c r="A1150" t="s">
        <v>445</v>
      </c>
      <c r="B1150" t="s">
        <v>446</v>
      </c>
      <c r="C1150" t="s">
        <v>1227</v>
      </c>
      <c r="D1150" t="s">
        <v>448</v>
      </c>
      <c r="E1150">
        <v>15.9</v>
      </c>
      <c r="F1150">
        <v>148400</v>
      </c>
      <c r="G1150">
        <f t="shared" si="61"/>
        <v>1.2229639285714284E-10</v>
      </c>
      <c r="H1150" s="50">
        <f t="shared" si="63"/>
        <v>452.95370791667176</v>
      </c>
      <c r="I1150">
        <f t="shared" si="62"/>
        <v>4.9855144148529145E-7</v>
      </c>
      <c r="J1150">
        <v>10.100000000000001</v>
      </c>
      <c r="K1150">
        <v>46.800000000000004</v>
      </c>
      <c r="L1150">
        <v>370</v>
      </c>
      <c r="M1150">
        <v>31.03</v>
      </c>
      <c r="N1150">
        <v>113.75</v>
      </c>
      <c r="O1150" s="7">
        <v>7.9020000000000001</v>
      </c>
      <c r="P1150">
        <v>88460</v>
      </c>
      <c r="Q1150">
        <v>1</v>
      </c>
      <c r="R1150" s="9">
        <v>72.777000000000001</v>
      </c>
      <c r="S1150" s="9">
        <v>72.777000000000001</v>
      </c>
      <c r="T1150" s="9">
        <v>72.777000000000001</v>
      </c>
      <c r="U1150" s="9">
        <v>72.777000000000001</v>
      </c>
      <c r="V1150" s="9">
        <v>72.777000000000001</v>
      </c>
    </row>
    <row r="1151" spans="1:22" x14ac:dyDescent="0.3">
      <c r="A1151" t="s">
        <v>445</v>
      </c>
      <c r="B1151" t="s">
        <v>446</v>
      </c>
      <c r="C1151" t="s">
        <v>1228</v>
      </c>
      <c r="D1151" t="s">
        <v>448</v>
      </c>
      <c r="E1151">
        <v>23.900000000000002</v>
      </c>
      <c r="F1151">
        <v>103800</v>
      </c>
      <c r="G1151">
        <f t="shared" si="61"/>
        <v>2.6281549807321774E-10</v>
      </c>
      <c r="H1151" s="50">
        <f t="shared" si="63"/>
        <v>316.8234156452192</v>
      </c>
      <c r="I1151">
        <f t="shared" si="62"/>
        <v>7.4939493405650728E-7</v>
      </c>
      <c r="J1151">
        <v>4.6900000000000004</v>
      </c>
      <c r="K1151">
        <v>47.900000000000006</v>
      </c>
      <c r="L1151">
        <v>239</v>
      </c>
      <c r="M1151">
        <v>32.840000000000003</v>
      </c>
      <c r="N1151">
        <v>110.81</v>
      </c>
      <c r="O1151" s="7">
        <v>4.9806999999999997</v>
      </c>
      <c r="P1151">
        <v>46645</v>
      </c>
      <c r="Q1151">
        <v>2</v>
      </c>
      <c r="R1151" s="9">
        <v>46.923000000000002</v>
      </c>
      <c r="S1151" s="9">
        <v>46.834000000000003</v>
      </c>
      <c r="T1151" s="9">
        <v>45.676000000000002</v>
      </c>
      <c r="U1151" s="9">
        <v>46.305999999999997</v>
      </c>
      <c r="V1151" s="9">
        <v>46.936999999999998</v>
      </c>
    </row>
    <row r="1152" spans="1:22" x14ac:dyDescent="0.3">
      <c r="A1152" t="s">
        <v>445</v>
      </c>
      <c r="B1152" t="s">
        <v>446</v>
      </c>
      <c r="C1152" t="s">
        <v>1229</v>
      </c>
      <c r="D1152" t="s">
        <v>448</v>
      </c>
      <c r="E1152">
        <v>9.24</v>
      </c>
      <c r="F1152">
        <v>126100</v>
      </c>
      <c r="G1152">
        <f t="shared" si="61"/>
        <v>8.3638706740681985E-11</v>
      </c>
      <c r="H1152" s="50">
        <f t="shared" si="63"/>
        <v>384.88856178094551</v>
      </c>
      <c r="I1152">
        <f t="shared" si="62"/>
        <v>2.8972423391975425E-7</v>
      </c>
      <c r="J1152">
        <v>13.600000000000001</v>
      </c>
      <c r="K1152">
        <v>34.200000000000003</v>
      </c>
      <c r="L1152">
        <v>482</v>
      </c>
      <c r="M1152">
        <v>23.96</v>
      </c>
      <c r="N1152">
        <v>117.34</v>
      </c>
      <c r="O1152" s="7">
        <v>14.117000000000001</v>
      </c>
      <c r="P1152">
        <v>43750</v>
      </c>
      <c r="Q1152">
        <v>1</v>
      </c>
      <c r="R1152" s="9">
        <v>29.344000000000001</v>
      </c>
      <c r="S1152" s="9">
        <v>29.344000000000001</v>
      </c>
      <c r="T1152" s="9">
        <v>29.344000000000001</v>
      </c>
      <c r="U1152" s="9">
        <v>29.344000000000001</v>
      </c>
      <c r="V1152" s="9">
        <v>29.344000000000001</v>
      </c>
    </row>
    <row r="1153" spans="1:22" x14ac:dyDescent="0.3">
      <c r="A1153" t="s">
        <v>445</v>
      </c>
      <c r="B1153" t="s">
        <v>446</v>
      </c>
      <c r="C1153" t="s">
        <v>1230</v>
      </c>
      <c r="D1153" t="s">
        <v>448</v>
      </c>
      <c r="E1153">
        <v>7.69</v>
      </c>
      <c r="F1153">
        <v>102400</v>
      </c>
      <c r="G1153">
        <f t="shared" si="61"/>
        <v>8.5718943066406259E-11</v>
      </c>
      <c r="H1153" s="50">
        <f t="shared" si="63"/>
        <v>312.55026745732607</v>
      </c>
      <c r="I1153">
        <f t="shared" si="62"/>
        <v>2.4112330723408122E-7</v>
      </c>
      <c r="J1153">
        <v>16.8</v>
      </c>
      <c r="K1153">
        <v>25</v>
      </c>
      <c r="L1153">
        <v>432</v>
      </c>
      <c r="M1153">
        <v>32.01</v>
      </c>
      <c r="N1153">
        <v>119.58</v>
      </c>
      <c r="O1153" s="7">
        <v>17.298999999999999</v>
      </c>
      <c r="P1153" s="8">
        <v>352160</v>
      </c>
      <c r="Q1153">
        <v>4</v>
      </c>
      <c r="R1153" s="9">
        <v>97.543000000000006</v>
      </c>
      <c r="S1153" s="9">
        <v>96.546999999999997</v>
      </c>
      <c r="T1153" s="9">
        <v>91.698999999999998</v>
      </c>
      <c r="U1153" s="9">
        <v>95.599000000000004</v>
      </c>
      <c r="V1153" s="9">
        <v>99.915000000000006</v>
      </c>
    </row>
    <row r="1154" spans="1:22" x14ac:dyDescent="0.3">
      <c r="A1154" t="s">
        <v>445</v>
      </c>
      <c r="B1154" t="s">
        <v>446</v>
      </c>
      <c r="C1154" t="s">
        <v>1231</v>
      </c>
      <c r="D1154" t="s">
        <v>448</v>
      </c>
      <c r="E1154">
        <v>7.67</v>
      </c>
      <c r="F1154">
        <v>143300</v>
      </c>
      <c r="G1154">
        <f t="shared" ref="G1154:G1217" si="64">(1.141433*(E1154/1000000))/F1154</f>
        <v>6.1094145917655251E-11</v>
      </c>
      <c r="H1154" s="50">
        <f t="shared" si="63"/>
        <v>437.38723951791826</v>
      </c>
      <c r="I1154">
        <f t="shared" ref="I1154:I1217" si="65">(G1154/10)*1000*H1154*0.09</f>
        <v>2.4049619850265311E-7</v>
      </c>
      <c r="J1154">
        <v>24.8</v>
      </c>
      <c r="K1154">
        <v>28.8</v>
      </c>
      <c r="L1154">
        <v>492</v>
      </c>
      <c r="M1154">
        <v>31.66</v>
      </c>
      <c r="N1154">
        <v>120.75</v>
      </c>
      <c r="O1154" s="7">
        <v>17.097999999999999</v>
      </c>
      <c r="P1154" s="8">
        <v>142000</v>
      </c>
      <c r="Q1154">
        <v>1</v>
      </c>
      <c r="R1154" s="9">
        <v>85.004000000000005</v>
      </c>
      <c r="S1154" s="9">
        <v>85.004000000000005</v>
      </c>
      <c r="T1154" s="9">
        <v>85.004000000000005</v>
      </c>
      <c r="U1154" s="9">
        <v>85.004000000000005</v>
      </c>
      <c r="V1154" s="9">
        <v>85.004000000000005</v>
      </c>
    </row>
    <row r="1155" spans="1:22" x14ac:dyDescent="0.3">
      <c r="A1155" t="s">
        <v>445</v>
      </c>
      <c r="B1155" t="s">
        <v>446</v>
      </c>
      <c r="C1155" t="s">
        <v>1232</v>
      </c>
      <c r="D1155" t="s">
        <v>448</v>
      </c>
      <c r="E1155">
        <v>9.51</v>
      </c>
      <c r="F1155">
        <v>127200</v>
      </c>
      <c r="G1155">
        <f t="shared" si="64"/>
        <v>8.5338269103773584E-11</v>
      </c>
      <c r="H1155" s="50">
        <f t="shared" si="63"/>
        <v>388.24603535714726</v>
      </c>
      <c r="I1155">
        <f t="shared" si="65"/>
        <v>2.9819020179403281E-7</v>
      </c>
      <c r="J1155">
        <v>17.3</v>
      </c>
      <c r="K1155">
        <v>30.6</v>
      </c>
      <c r="L1155">
        <v>444</v>
      </c>
      <c r="M1155">
        <v>44.83</v>
      </c>
      <c r="N1155">
        <v>126.56</v>
      </c>
      <c r="O1155" s="7">
        <v>14.525</v>
      </c>
      <c r="P1155">
        <v>46924</v>
      </c>
      <c r="Q1155">
        <v>2</v>
      </c>
      <c r="R1155" s="9">
        <v>25.294</v>
      </c>
      <c r="S1155" s="9">
        <v>25.294</v>
      </c>
      <c r="T1155" s="9">
        <v>25.199000000000002</v>
      </c>
      <c r="U1155" s="9">
        <v>25.247</v>
      </c>
      <c r="V1155" s="9">
        <v>25.294</v>
      </c>
    </row>
    <row r="1156" spans="1:22" x14ac:dyDescent="0.3">
      <c r="A1156" t="s">
        <v>445</v>
      </c>
      <c r="B1156" t="s">
        <v>446</v>
      </c>
      <c r="C1156" t="s">
        <v>1233</v>
      </c>
      <c r="D1156" t="s">
        <v>448</v>
      </c>
      <c r="E1156">
        <v>6.3900000000000006</v>
      </c>
      <c r="F1156">
        <v>365100</v>
      </c>
      <c r="G1156">
        <f t="shared" si="64"/>
        <v>1.9977422267871817E-11</v>
      </c>
      <c r="H1156" s="50">
        <f t="shared" si="63"/>
        <v>1114.3760024284156</v>
      </c>
      <c r="I1156">
        <f t="shared" si="65"/>
        <v>2.0036123969125866E-7</v>
      </c>
      <c r="J1156">
        <v>85.800000000000011</v>
      </c>
      <c r="K1156">
        <v>39.400000000000006</v>
      </c>
      <c r="L1156">
        <v>674</v>
      </c>
      <c r="M1156">
        <v>24.37</v>
      </c>
      <c r="N1156">
        <v>102.53</v>
      </c>
      <c r="O1156" s="7">
        <v>17.094000000000001</v>
      </c>
      <c r="P1156" s="8">
        <v>197760</v>
      </c>
      <c r="Q1156">
        <v>5</v>
      </c>
      <c r="R1156" s="9">
        <v>21.24</v>
      </c>
      <c r="S1156" s="9">
        <v>20.957000000000001</v>
      </c>
      <c r="T1156" s="9">
        <v>17.844000000000001</v>
      </c>
      <c r="U1156" s="9">
        <v>20.126999999999999</v>
      </c>
      <c r="V1156" s="9">
        <v>21.332000000000001</v>
      </c>
    </row>
    <row r="1157" spans="1:22" x14ac:dyDescent="0.3">
      <c r="A1157" t="s">
        <v>445</v>
      </c>
      <c r="B1157" t="s">
        <v>446</v>
      </c>
      <c r="C1157" t="s">
        <v>1234</v>
      </c>
      <c r="D1157" t="s">
        <v>448</v>
      </c>
      <c r="E1157">
        <v>33.800000000000004</v>
      </c>
      <c r="F1157">
        <v>848000</v>
      </c>
      <c r="G1157">
        <f t="shared" si="64"/>
        <v>4.5495796462264148E-11</v>
      </c>
      <c r="H1157" s="50">
        <f t="shared" si="63"/>
        <v>2588.3069023809817</v>
      </c>
      <c r="I1157">
        <f t="shared" si="65"/>
        <v>1.0598137561133869E-6</v>
      </c>
      <c r="J1157">
        <v>41.1</v>
      </c>
      <c r="K1157">
        <v>132</v>
      </c>
      <c r="L1157">
        <v>509</v>
      </c>
      <c r="M1157">
        <v>30.06</v>
      </c>
      <c r="N1157">
        <v>121.15</v>
      </c>
      <c r="O1157" s="7">
        <v>3.8481000000000001</v>
      </c>
      <c r="P1157" s="8">
        <v>220830</v>
      </c>
      <c r="Q1157">
        <v>3</v>
      </c>
      <c r="R1157" s="9">
        <v>56.759</v>
      </c>
      <c r="S1157" s="9">
        <v>57.435000000000002</v>
      </c>
      <c r="T1157" s="9">
        <v>56.707000000000001</v>
      </c>
      <c r="U1157" s="9">
        <v>60.591999999999999</v>
      </c>
      <c r="V1157" s="9">
        <v>66.468000000000004</v>
      </c>
    </row>
    <row r="1158" spans="1:22" x14ac:dyDescent="0.3">
      <c r="A1158" t="s">
        <v>445</v>
      </c>
      <c r="B1158" t="s">
        <v>446</v>
      </c>
      <c r="C1158" t="s">
        <v>1235</v>
      </c>
      <c r="D1158" t="s">
        <v>448</v>
      </c>
      <c r="E1158">
        <v>14.8</v>
      </c>
      <c r="F1158">
        <v>206800</v>
      </c>
      <c r="G1158">
        <f t="shared" si="64"/>
        <v>8.1688628626692467E-11</v>
      </c>
      <c r="H1158" s="50">
        <f t="shared" si="63"/>
        <v>631.20503232592807</v>
      </c>
      <c r="I1158">
        <f t="shared" si="65"/>
        <v>4.6406046125674936E-7</v>
      </c>
      <c r="J1158">
        <v>18.5</v>
      </c>
      <c r="K1158">
        <v>48</v>
      </c>
      <c r="L1158">
        <v>389</v>
      </c>
      <c r="M1158">
        <v>34.17</v>
      </c>
      <c r="N1158">
        <v>113.48</v>
      </c>
      <c r="O1158" s="7">
        <v>8.0972000000000008</v>
      </c>
      <c r="P1158" s="8">
        <v>307110</v>
      </c>
      <c r="Q1158">
        <v>4</v>
      </c>
      <c r="R1158" s="9">
        <v>89.83</v>
      </c>
      <c r="S1158" s="9">
        <v>89.875</v>
      </c>
      <c r="T1158" s="9">
        <v>88.549000000000007</v>
      </c>
      <c r="U1158" s="9">
        <v>89.742000000000004</v>
      </c>
      <c r="V1158" s="9">
        <v>90.679000000000002</v>
      </c>
    </row>
    <row r="1159" spans="1:22" x14ac:dyDescent="0.3">
      <c r="A1159" t="s">
        <v>445</v>
      </c>
      <c r="B1159" t="s">
        <v>446</v>
      </c>
      <c r="C1159" t="s">
        <v>1236</v>
      </c>
      <c r="D1159" t="s">
        <v>448</v>
      </c>
      <c r="E1159">
        <v>36.800000000000004</v>
      </c>
      <c r="F1159">
        <v>428700</v>
      </c>
      <c r="G1159">
        <f t="shared" si="64"/>
        <v>9.7981652437602071E-11</v>
      </c>
      <c r="H1159" s="50">
        <f t="shared" si="63"/>
        <v>1308.4990201069891</v>
      </c>
      <c r="I1159">
        <f t="shared" si="65"/>
        <v>1.1538800658275928E-6</v>
      </c>
      <c r="J1159">
        <v>20.6</v>
      </c>
      <c r="K1159">
        <v>94.4</v>
      </c>
      <c r="L1159">
        <v>320</v>
      </c>
      <c r="M1159">
        <v>48</v>
      </c>
      <c r="N1159">
        <v>122.75</v>
      </c>
      <c r="O1159" s="7">
        <v>3.3839000000000001</v>
      </c>
      <c r="P1159">
        <v>4043.7</v>
      </c>
      <c r="Q1159">
        <v>2</v>
      </c>
      <c r="R1159" s="9">
        <v>9.1683000000000003</v>
      </c>
      <c r="S1159" s="9">
        <v>9.1640999999999995</v>
      </c>
      <c r="T1159" s="9">
        <v>9.0305999999999997</v>
      </c>
      <c r="U1159" s="9">
        <v>9.1598000000000006</v>
      </c>
      <c r="V1159" s="9">
        <v>9.2888999999999999</v>
      </c>
    </row>
    <row r="1160" spans="1:22" x14ac:dyDescent="0.3">
      <c r="A1160" t="s">
        <v>445</v>
      </c>
      <c r="B1160" t="s">
        <v>446</v>
      </c>
      <c r="C1160" t="s">
        <v>1237</v>
      </c>
      <c r="D1160" t="s">
        <v>448</v>
      </c>
      <c r="E1160">
        <v>49</v>
      </c>
      <c r="F1160">
        <v>1121000</v>
      </c>
      <c r="G1160">
        <f t="shared" si="64"/>
        <v>4.9893146297948255E-11</v>
      </c>
      <c r="H1160" s="50">
        <f t="shared" si="63"/>
        <v>3421.5707990201417</v>
      </c>
      <c r="I1160">
        <f t="shared" si="65"/>
        <v>1.5364163919986968E-6</v>
      </c>
      <c r="J1160">
        <v>49.7</v>
      </c>
      <c r="K1160">
        <v>159</v>
      </c>
      <c r="L1160">
        <v>372</v>
      </c>
      <c r="M1160">
        <v>32.119999999999997</v>
      </c>
      <c r="N1160">
        <v>112.74</v>
      </c>
      <c r="O1160" s="7">
        <v>2.3359000000000001</v>
      </c>
      <c r="P1160" s="8">
        <v>141800</v>
      </c>
      <c r="Q1160">
        <v>4</v>
      </c>
      <c r="R1160" s="9">
        <v>60.823</v>
      </c>
      <c r="S1160" s="9">
        <v>60.585000000000001</v>
      </c>
      <c r="T1160" s="9">
        <v>59.887</v>
      </c>
      <c r="U1160" s="9">
        <v>60.152000000000001</v>
      </c>
      <c r="V1160" s="9">
        <v>60.988</v>
      </c>
    </row>
    <row r="1161" spans="1:22" x14ac:dyDescent="0.3">
      <c r="A1161" t="s">
        <v>445</v>
      </c>
      <c r="B1161" t="s">
        <v>446</v>
      </c>
      <c r="C1161" t="s">
        <v>1238</v>
      </c>
      <c r="D1161" t="s">
        <v>448</v>
      </c>
      <c r="E1161">
        <v>74.5</v>
      </c>
      <c r="F1161">
        <v>2048000</v>
      </c>
      <c r="G1161">
        <f t="shared" si="64"/>
        <v>4.1521854736328115E-11</v>
      </c>
      <c r="H1161" s="50">
        <f t="shared" si="63"/>
        <v>6251.0053491465214</v>
      </c>
      <c r="I1161">
        <f t="shared" si="65"/>
        <v>2.3359800245694468E-6</v>
      </c>
      <c r="J1161">
        <v>71.5</v>
      </c>
      <c r="K1161">
        <v>242</v>
      </c>
      <c r="L1161">
        <v>397</v>
      </c>
      <c r="M1161">
        <v>34.86</v>
      </c>
      <c r="N1161">
        <v>117.56</v>
      </c>
      <c r="O1161" s="7">
        <v>1.6400999999999999</v>
      </c>
      <c r="P1161" s="8">
        <v>627900</v>
      </c>
      <c r="Q1161">
        <v>7</v>
      </c>
      <c r="R1161" s="9">
        <v>80.183000000000007</v>
      </c>
      <c r="S1161" s="9">
        <v>79.995000000000005</v>
      </c>
      <c r="T1161" s="9">
        <v>76.668999999999997</v>
      </c>
      <c r="U1161" s="9">
        <v>78.781999999999996</v>
      </c>
      <c r="V1161" s="9">
        <v>83.162999999999997</v>
      </c>
    </row>
    <row r="1162" spans="1:22" x14ac:dyDescent="0.3">
      <c r="A1162" t="s">
        <v>445</v>
      </c>
      <c r="B1162" t="s">
        <v>446</v>
      </c>
      <c r="C1162" t="s">
        <v>1239</v>
      </c>
      <c r="D1162" t="s">
        <v>448</v>
      </c>
      <c r="E1162">
        <v>6.5</v>
      </c>
      <c r="F1162">
        <v>107100</v>
      </c>
      <c r="G1162">
        <f t="shared" si="64"/>
        <v>6.9274645191409888E-11</v>
      </c>
      <c r="H1162" s="50">
        <f t="shared" si="63"/>
        <v>326.89583637382447</v>
      </c>
      <c r="I1162">
        <f t="shared" si="65"/>
        <v>2.0381033771411283E-7</v>
      </c>
      <c r="J1162">
        <v>23.8</v>
      </c>
      <c r="K1162">
        <v>22</v>
      </c>
      <c r="L1162">
        <v>459</v>
      </c>
      <c r="M1162">
        <v>49.47</v>
      </c>
      <c r="N1162">
        <v>117.71</v>
      </c>
      <c r="O1162" s="7">
        <v>20.890999999999998</v>
      </c>
      <c r="P1162">
        <v>33174</v>
      </c>
      <c r="Q1162">
        <v>2</v>
      </c>
      <c r="R1162" s="9">
        <v>9.5414999999999992</v>
      </c>
      <c r="S1162" s="9">
        <v>9.4703999999999997</v>
      </c>
      <c r="T1162" s="9">
        <v>9.3919999999999995</v>
      </c>
      <c r="U1162" s="9">
        <v>9.4949999999999992</v>
      </c>
      <c r="V1162" s="9">
        <v>9.5980000000000008</v>
      </c>
    </row>
    <row r="1163" spans="1:22" x14ac:dyDescent="0.3">
      <c r="A1163" t="s">
        <v>445</v>
      </c>
      <c r="B1163" t="s">
        <v>446</v>
      </c>
      <c r="C1163" t="s">
        <v>1240</v>
      </c>
      <c r="D1163" t="s">
        <v>448</v>
      </c>
      <c r="E1163">
        <v>33.9</v>
      </c>
      <c r="F1163">
        <v>432400</v>
      </c>
      <c r="G1163">
        <f t="shared" si="64"/>
        <v>8.9487924838112848E-11</v>
      </c>
      <c r="H1163" s="50">
        <f t="shared" si="63"/>
        <v>1319.7923403178495</v>
      </c>
      <c r="I1163">
        <f t="shared" si="65"/>
        <v>1.062949299770527E-6</v>
      </c>
      <c r="J1163">
        <v>10.4</v>
      </c>
      <c r="K1163">
        <v>134</v>
      </c>
      <c r="L1163">
        <v>523</v>
      </c>
      <c r="M1163">
        <v>31.88</v>
      </c>
      <c r="N1163">
        <v>120.55</v>
      </c>
      <c r="O1163" s="7">
        <v>3.9087000000000001</v>
      </c>
      <c r="P1163" s="8">
        <v>170000</v>
      </c>
      <c r="Q1163">
        <v>1</v>
      </c>
      <c r="R1163" s="9">
        <v>89.274000000000001</v>
      </c>
      <c r="S1163" s="9">
        <v>89.274000000000001</v>
      </c>
      <c r="T1163" s="9">
        <v>89.274000000000001</v>
      </c>
      <c r="U1163" s="9">
        <v>89.274000000000001</v>
      </c>
      <c r="V1163" s="9">
        <v>89.274000000000001</v>
      </c>
    </row>
    <row r="1164" spans="1:22" x14ac:dyDescent="0.3">
      <c r="A1164" t="s">
        <v>445</v>
      </c>
      <c r="B1164" t="s">
        <v>446</v>
      </c>
      <c r="C1164" t="s">
        <v>1241</v>
      </c>
      <c r="D1164" t="s">
        <v>448</v>
      </c>
      <c r="E1164">
        <v>70.2</v>
      </c>
      <c r="F1164">
        <v>449400</v>
      </c>
      <c r="G1164">
        <f t="shared" si="64"/>
        <v>1.7830128304405873E-10</v>
      </c>
      <c r="H1164" s="50">
        <f t="shared" si="63"/>
        <v>1371.6805683136947</v>
      </c>
      <c r="I1164">
        <f t="shared" si="65"/>
        <v>2.2011516473124186E-6</v>
      </c>
      <c r="J1164">
        <v>11.100000000000001</v>
      </c>
      <c r="K1164">
        <v>135</v>
      </c>
      <c r="L1164">
        <v>230</v>
      </c>
      <c r="M1164">
        <v>29.14</v>
      </c>
      <c r="N1164">
        <v>110.48</v>
      </c>
      <c r="O1164" s="7">
        <v>1.7081</v>
      </c>
      <c r="P1164">
        <v>42939</v>
      </c>
      <c r="Q1164">
        <v>2</v>
      </c>
      <c r="R1164" s="9">
        <v>46.981000000000002</v>
      </c>
      <c r="S1164" s="9">
        <v>46.953000000000003</v>
      </c>
      <c r="T1164" s="9">
        <v>46.081000000000003</v>
      </c>
      <c r="U1164" s="9">
        <v>46.530999999999999</v>
      </c>
      <c r="V1164" s="9">
        <v>46.981999999999999</v>
      </c>
    </row>
    <row r="1165" spans="1:22" x14ac:dyDescent="0.3">
      <c r="A1165" t="s">
        <v>445</v>
      </c>
      <c r="B1165" t="s">
        <v>446</v>
      </c>
      <c r="C1165" t="s">
        <v>1242</v>
      </c>
      <c r="D1165" t="s">
        <v>448</v>
      </c>
      <c r="E1165">
        <v>25.700000000000003</v>
      </c>
      <c r="F1165">
        <v>880000</v>
      </c>
      <c r="G1165">
        <f t="shared" si="64"/>
        <v>3.3335031931818184E-11</v>
      </c>
      <c r="H1165" s="50">
        <f t="shared" si="63"/>
        <v>2685.9788609613961</v>
      </c>
      <c r="I1165">
        <f t="shared" si="65"/>
        <v>8.0583471988503087E-7</v>
      </c>
      <c r="J1165">
        <v>55.300000000000004</v>
      </c>
      <c r="K1165">
        <v>118</v>
      </c>
      <c r="L1165">
        <v>552</v>
      </c>
      <c r="M1165">
        <v>40.799999999999997</v>
      </c>
      <c r="N1165">
        <v>114.89</v>
      </c>
      <c r="O1165" s="7">
        <v>4.6675000000000004</v>
      </c>
      <c r="P1165" s="8">
        <v>377890</v>
      </c>
      <c r="Q1165">
        <v>4</v>
      </c>
      <c r="R1165" s="9">
        <v>42.521999999999998</v>
      </c>
      <c r="S1165" s="9">
        <v>43.018000000000001</v>
      </c>
      <c r="T1165" s="9">
        <v>40.646000000000001</v>
      </c>
      <c r="U1165" s="9">
        <v>42.85</v>
      </c>
      <c r="V1165" s="9">
        <v>45.676000000000002</v>
      </c>
    </row>
    <row r="1166" spans="1:22" x14ac:dyDescent="0.3">
      <c r="A1166" t="s">
        <v>445</v>
      </c>
      <c r="B1166" t="s">
        <v>446</v>
      </c>
      <c r="C1166" t="s">
        <v>1243</v>
      </c>
      <c r="D1166" t="s">
        <v>448</v>
      </c>
      <c r="E1166">
        <v>13.9</v>
      </c>
      <c r="F1166">
        <v>213800</v>
      </c>
      <c r="G1166">
        <f t="shared" si="64"/>
        <v>7.4209161365762395E-11</v>
      </c>
      <c r="H1166" s="50">
        <f t="shared" si="63"/>
        <v>652.57077326539377</v>
      </c>
      <c r="I1166">
        <f t="shared" si="65"/>
        <v>4.3584056834248746E-7</v>
      </c>
      <c r="J1166">
        <v>17</v>
      </c>
      <c r="K1166">
        <v>51.800000000000004</v>
      </c>
      <c r="L1166">
        <v>482</v>
      </c>
      <c r="M1166">
        <v>24.13</v>
      </c>
      <c r="N1166">
        <v>117.61</v>
      </c>
      <c r="O1166" s="7">
        <v>9.3148999999999997</v>
      </c>
      <c r="P1166">
        <v>66838</v>
      </c>
      <c r="Q1166">
        <v>2</v>
      </c>
      <c r="R1166" s="9">
        <v>32.015000000000001</v>
      </c>
      <c r="S1166" s="9">
        <v>31.878</v>
      </c>
      <c r="T1166" s="9">
        <v>31.212</v>
      </c>
      <c r="U1166" s="9">
        <v>31.7</v>
      </c>
      <c r="V1166" s="9">
        <v>32.188000000000002</v>
      </c>
    </row>
    <row r="1167" spans="1:22" x14ac:dyDescent="0.3">
      <c r="A1167" t="s">
        <v>445</v>
      </c>
      <c r="B1167" t="s">
        <v>446</v>
      </c>
      <c r="C1167" t="s">
        <v>1244</v>
      </c>
      <c r="D1167" t="s">
        <v>448</v>
      </c>
      <c r="E1167">
        <v>71.600000000000009</v>
      </c>
      <c r="F1167">
        <v>539600</v>
      </c>
      <c r="G1167">
        <f t="shared" si="64"/>
        <v>1.5145775166790217E-10</v>
      </c>
      <c r="H1167" s="50">
        <f t="shared" si="63"/>
        <v>1646.9934015622378</v>
      </c>
      <c r="I1167">
        <f t="shared" si="65"/>
        <v>2.2450492585123815E-6</v>
      </c>
      <c r="J1167">
        <v>6.88</v>
      </c>
      <c r="K1167">
        <v>206</v>
      </c>
      <c r="L1167">
        <v>374</v>
      </c>
      <c r="M1167">
        <v>28.08</v>
      </c>
      <c r="N1167">
        <v>115.55</v>
      </c>
      <c r="O1167" s="7">
        <v>1.8149</v>
      </c>
      <c r="P1167">
        <v>44952</v>
      </c>
      <c r="Q1167">
        <v>1</v>
      </c>
      <c r="R1167" s="9">
        <v>55.820999999999998</v>
      </c>
      <c r="S1167" s="9">
        <v>55.820999999999998</v>
      </c>
      <c r="T1167" s="9">
        <v>55.820999999999998</v>
      </c>
      <c r="U1167" s="9">
        <v>55.820999999999998</v>
      </c>
      <c r="V1167" s="9">
        <v>55.820999999999998</v>
      </c>
    </row>
    <row r="1168" spans="1:22" x14ac:dyDescent="0.3">
      <c r="A1168" t="s">
        <v>445</v>
      </c>
      <c r="B1168" t="s">
        <v>446</v>
      </c>
      <c r="C1168" t="s">
        <v>1245</v>
      </c>
      <c r="D1168" t="s">
        <v>448</v>
      </c>
      <c r="E1168">
        <v>52.1</v>
      </c>
      <c r="F1168">
        <v>467800</v>
      </c>
      <c r="G1168">
        <f t="shared" si="64"/>
        <v>1.2712411137238136E-10</v>
      </c>
      <c r="H1168" s="50">
        <f t="shared" si="63"/>
        <v>1427.8419444974329</v>
      </c>
      <c r="I1168">
        <f t="shared" si="65"/>
        <v>1.633618245370043E-6</v>
      </c>
      <c r="J1168">
        <v>9.25</v>
      </c>
      <c r="K1168">
        <v>154</v>
      </c>
      <c r="L1168">
        <v>340</v>
      </c>
      <c r="M1168">
        <v>38.94</v>
      </c>
      <c r="N1168">
        <v>100.46</v>
      </c>
      <c r="O1168" s="7">
        <v>2.2113</v>
      </c>
      <c r="P1168">
        <v>13351</v>
      </c>
      <c r="Q1168">
        <v>1</v>
      </c>
      <c r="R1168" s="9">
        <v>28.172000000000001</v>
      </c>
      <c r="S1168" s="9">
        <v>28.172000000000001</v>
      </c>
      <c r="T1168" s="9">
        <v>28.172000000000001</v>
      </c>
      <c r="U1168" s="9">
        <v>28.172000000000001</v>
      </c>
      <c r="V1168" s="9">
        <v>28.172000000000001</v>
      </c>
    </row>
    <row r="1169" spans="1:22" x14ac:dyDescent="0.3">
      <c r="A1169" t="s">
        <v>445</v>
      </c>
      <c r="B1169" t="s">
        <v>446</v>
      </c>
      <c r="C1169" t="s">
        <v>1246</v>
      </c>
      <c r="D1169" t="s">
        <v>448</v>
      </c>
      <c r="E1169">
        <v>8.27</v>
      </c>
      <c r="F1169">
        <v>490500</v>
      </c>
      <c r="G1169">
        <f t="shared" si="64"/>
        <v>1.9244955983690109E-11</v>
      </c>
      <c r="H1169" s="50">
        <f t="shared" si="63"/>
        <v>1497.1279901154144</v>
      </c>
      <c r="I1169">
        <f t="shared" si="65"/>
        <v>2.5930946044549434E-7</v>
      </c>
      <c r="J1169">
        <v>189</v>
      </c>
      <c r="K1169">
        <v>35.700000000000003</v>
      </c>
      <c r="L1169">
        <v>511</v>
      </c>
      <c r="M1169">
        <v>24.51</v>
      </c>
      <c r="N1169">
        <v>117.73</v>
      </c>
      <c r="O1169" s="7">
        <v>14.333</v>
      </c>
      <c r="P1169" s="8">
        <v>442270</v>
      </c>
      <c r="Q1169">
        <v>7</v>
      </c>
      <c r="R1169" s="9">
        <v>46.381999999999998</v>
      </c>
      <c r="S1169" s="9">
        <v>39.079000000000001</v>
      </c>
      <c r="T1169" s="9">
        <v>39.963000000000001</v>
      </c>
      <c r="U1169" s="9">
        <v>45.359000000000002</v>
      </c>
      <c r="V1169" s="9">
        <v>47.566000000000003</v>
      </c>
    </row>
    <row r="1170" spans="1:22" x14ac:dyDescent="0.3">
      <c r="A1170" t="s">
        <v>445</v>
      </c>
      <c r="B1170" t="s">
        <v>446</v>
      </c>
      <c r="C1170" t="s">
        <v>1247</v>
      </c>
      <c r="D1170" t="s">
        <v>448</v>
      </c>
      <c r="E1170">
        <v>15.700000000000001</v>
      </c>
      <c r="F1170">
        <v>1368000</v>
      </c>
      <c r="G1170">
        <f t="shared" si="64"/>
        <v>1.3099779312865498E-11</v>
      </c>
      <c r="H1170" s="50">
        <f t="shared" si="63"/>
        <v>4175.476229312716</v>
      </c>
      <c r="I1170">
        <f t="shared" si="65"/>
        <v>4.9228035417101111E-7</v>
      </c>
      <c r="J1170">
        <v>83.9</v>
      </c>
      <c r="K1170">
        <v>149</v>
      </c>
      <c r="L1170">
        <v>1300</v>
      </c>
      <c r="M1170">
        <v>21.25</v>
      </c>
      <c r="N1170">
        <v>110.37</v>
      </c>
      <c r="O1170" s="7">
        <v>8.7317999999999998</v>
      </c>
      <c r="P1170" s="8">
        <v>700680</v>
      </c>
      <c r="Q1170">
        <v>6</v>
      </c>
      <c r="R1170" s="9">
        <v>40.406999999999996</v>
      </c>
      <c r="S1170" s="9">
        <v>40.255000000000003</v>
      </c>
      <c r="T1170" s="9">
        <v>38.090000000000003</v>
      </c>
      <c r="U1170" s="9">
        <v>39.689</v>
      </c>
      <c r="V1170" s="9">
        <v>40.646000000000001</v>
      </c>
    </row>
    <row r="1171" spans="1:22" x14ac:dyDescent="0.3">
      <c r="A1171" t="s">
        <v>445</v>
      </c>
      <c r="B1171" t="s">
        <v>446</v>
      </c>
      <c r="C1171" t="s">
        <v>1248</v>
      </c>
      <c r="D1171" t="s">
        <v>448</v>
      </c>
      <c r="E1171">
        <v>9.58</v>
      </c>
      <c r="F1171">
        <v>103400</v>
      </c>
      <c r="G1171">
        <f t="shared" si="64"/>
        <v>1.057536570599613E-10</v>
      </c>
      <c r="H1171" s="50">
        <f t="shared" si="63"/>
        <v>315.60251616296404</v>
      </c>
      <c r="I1171">
        <f t="shared" si="65"/>
        <v>3.0038508235403087E-7</v>
      </c>
      <c r="J1171">
        <v>12.3</v>
      </c>
      <c r="K1171">
        <v>29.5</v>
      </c>
      <c r="L1171">
        <v>406</v>
      </c>
      <c r="M1171">
        <v>37.369999999999997</v>
      </c>
      <c r="N1171">
        <v>120.4</v>
      </c>
      <c r="O1171" s="7">
        <v>13.766999999999999</v>
      </c>
      <c r="P1171">
        <v>89260</v>
      </c>
      <c r="Q1171">
        <v>2</v>
      </c>
      <c r="R1171" s="9">
        <v>52.606000000000002</v>
      </c>
      <c r="S1171" s="9">
        <v>52.896999999999998</v>
      </c>
      <c r="T1171" s="9">
        <v>51.819000000000003</v>
      </c>
      <c r="U1171" s="9">
        <v>53.220999999999997</v>
      </c>
      <c r="V1171" s="9">
        <v>54.622999999999998</v>
      </c>
    </row>
    <row r="1172" spans="1:22" x14ac:dyDescent="0.3">
      <c r="A1172" t="s">
        <v>445</v>
      </c>
      <c r="B1172" t="s">
        <v>446</v>
      </c>
      <c r="C1172" t="s">
        <v>1249</v>
      </c>
      <c r="D1172" t="s">
        <v>448</v>
      </c>
      <c r="E1172">
        <v>54.1</v>
      </c>
      <c r="F1172">
        <v>851000</v>
      </c>
      <c r="G1172">
        <f t="shared" si="64"/>
        <v>7.2563484488836653E-11</v>
      </c>
      <c r="H1172" s="50">
        <f t="shared" si="63"/>
        <v>2597.4636484978955</v>
      </c>
      <c r="I1172">
        <f t="shared" si="65"/>
        <v>1.6963291185128468E-6</v>
      </c>
      <c r="J1172">
        <v>22.400000000000002</v>
      </c>
      <c r="K1172">
        <v>180</v>
      </c>
      <c r="L1172">
        <v>458</v>
      </c>
      <c r="M1172">
        <v>46.08</v>
      </c>
      <c r="N1172">
        <v>126</v>
      </c>
      <c r="O1172" s="7">
        <v>2.552</v>
      </c>
      <c r="P1172">
        <v>66606</v>
      </c>
      <c r="Q1172">
        <v>4</v>
      </c>
      <c r="R1172" s="9">
        <v>21.356999999999999</v>
      </c>
      <c r="S1172" s="9">
        <v>21.385999999999999</v>
      </c>
      <c r="T1172" s="9">
        <v>21.283999999999999</v>
      </c>
      <c r="U1172" s="9">
        <v>21.452000000000002</v>
      </c>
      <c r="V1172" s="9">
        <v>21.571999999999999</v>
      </c>
    </row>
    <row r="1173" spans="1:22" x14ac:dyDescent="0.3">
      <c r="A1173" t="s">
        <v>445</v>
      </c>
      <c r="B1173" t="s">
        <v>446</v>
      </c>
      <c r="C1173" t="s">
        <v>1250</v>
      </c>
      <c r="D1173" t="s">
        <v>448</v>
      </c>
      <c r="E1173">
        <v>19.3</v>
      </c>
      <c r="F1173">
        <v>459100</v>
      </c>
      <c r="G1173">
        <f t="shared" si="64"/>
        <v>4.7984441080374649E-11</v>
      </c>
      <c r="H1173" s="50">
        <f t="shared" si="63"/>
        <v>1401.2873807583828</v>
      </c>
      <c r="I1173">
        <f t="shared" si="65"/>
        <v>6.0515992582805829E-7</v>
      </c>
      <c r="J1173">
        <v>43.5</v>
      </c>
      <c r="K1173">
        <v>69.600000000000009</v>
      </c>
      <c r="L1173">
        <v>423</v>
      </c>
      <c r="M1173">
        <v>23.07</v>
      </c>
      <c r="N1173">
        <v>112.46</v>
      </c>
      <c r="O1173" s="7">
        <v>6.0824999999999996</v>
      </c>
      <c r="P1173" s="8">
        <v>254650</v>
      </c>
      <c r="Q1173">
        <v>5</v>
      </c>
      <c r="R1173" s="9">
        <v>49.585999999999999</v>
      </c>
      <c r="S1173" s="9">
        <v>49.595999999999997</v>
      </c>
      <c r="T1173" s="9">
        <v>45.314999999999998</v>
      </c>
      <c r="U1173" s="9">
        <v>49.585000000000001</v>
      </c>
      <c r="V1173" s="9">
        <v>49.987000000000002</v>
      </c>
    </row>
    <row r="1174" spans="1:22" x14ac:dyDescent="0.3">
      <c r="A1174" t="s">
        <v>445</v>
      </c>
      <c r="B1174" t="s">
        <v>446</v>
      </c>
      <c r="C1174" t="s">
        <v>1251</v>
      </c>
      <c r="D1174" t="s">
        <v>448</v>
      </c>
      <c r="E1174">
        <v>38.300000000000004</v>
      </c>
      <c r="F1174">
        <v>707100</v>
      </c>
      <c r="G1174">
        <f t="shared" si="64"/>
        <v>6.1825603026446046E-11</v>
      </c>
      <c r="H1174" s="50">
        <f t="shared" si="63"/>
        <v>2158.2450597565944</v>
      </c>
      <c r="I1174">
        <f t="shared" si="65"/>
        <v>1.2009132206846958E-6</v>
      </c>
      <c r="J1174">
        <v>20.3</v>
      </c>
      <c r="K1174">
        <v>157</v>
      </c>
      <c r="L1174">
        <v>443</v>
      </c>
      <c r="M1174">
        <v>27.36</v>
      </c>
      <c r="N1174">
        <v>103.72</v>
      </c>
      <c r="O1174" s="7">
        <v>2.8271999999999999</v>
      </c>
      <c r="P1174" s="8">
        <v>156600</v>
      </c>
      <c r="Q1174">
        <v>4</v>
      </c>
      <c r="R1174" s="9">
        <v>22.254999999999999</v>
      </c>
      <c r="S1174" s="9">
        <v>22.521000000000001</v>
      </c>
      <c r="T1174" s="9">
        <v>22.148</v>
      </c>
      <c r="U1174" s="9">
        <v>23.032</v>
      </c>
      <c r="V1174" s="9">
        <v>24.725000000000001</v>
      </c>
    </row>
    <row r="1175" spans="1:22" x14ac:dyDescent="0.3">
      <c r="A1175" t="s">
        <v>445</v>
      </c>
      <c r="B1175" t="s">
        <v>446</v>
      </c>
      <c r="C1175" t="s">
        <v>1252</v>
      </c>
      <c r="D1175" t="s">
        <v>448</v>
      </c>
      <c r="E1175">
        <v>6.95</v>
      </c>
      <c r="F1175">
        <v>108400</v>
      </c>
      <c r="G1175">
        <f t="shared" si="64"/>
        <v>7.3182281826568271E-11</v>
      </c>
      <c r="H1175" s="50">
        <f t="shared" si="63"/>
        <v>330.8637596911538</v>
      </c>
      <c r="I1175">
        <f t="shared" si="65"/>
        <v>2.1792028417124378E-7</v>
      </c>
      <c r="J1175">
        <v>19.600000000000001</v>
      </c>
      <c r="K1175">
        <v>24.5</v>
      </c>
      <c r="L1175">
        <v>455</v>
      </c>
      <c r="M1175">
        <v>32.950000000000003</v>
      </c>
      <c r="N1175">
        <v>119.84</v>
      </c>
      <c r="O1175" s="7">
        <v>18.59</v>
      </c>
      <c r="P1175">
        <v>61717</v>
      </c>
      <c r="Q1175">
        <v>1</v>
      </c>
      <c r="R1175" s="9">
        <v>83.12</v>
      </c>
      <c r="S1175" s="9">
        <v>83.12</v>
      </c>
      <c r="T1175" s="9">
        <v>83.12</v>
      </c>
      <c r="U1175" s="9">
        <v>83.12</v>
      </c>
      <c r="V1175" s="9">
        <v>83.12</v>
      </c>
    </row>
    <row r="1176" spans="1:22" x14ac:dyDescent="0.3">
      <c r="A1176" t="s">
        <v>445</v>
      </c>
      <c r="B1176" t="s">
        <v>446</v>
      </c>
      <c r="C1176" t="s">
        <v>1253</v>
      </c>
      <c r="D1176" t="s">
        <v>448</v>
      </c>
      <c r="E1176">
        <v>32.4</v>
      </c>
      <c r="F1176">
        <v>2070000</v>
      </c>
      <c r="G1176">
        <f t="shared" si="64"/>
        <v>1.7865907826086955E-11</v>
      </c>
      <c r="H1176" s="50">
        <f t="shared" si="63"/>
        <v>6318.1548206705565</v>
      </c>
      <c r="I1176">
        <f t="shared" si="65"/>
        <v>1.015916144913424E-6</v>
      </c>
      <c r="J1176">
        <v>274</v>
      </c>
      <c r="K1176">
        <v>125</v>
      </c>
      <c r="L1176">
        <v>390</v>
      </c>
      <c r="M1176">
        <v>34.76</v>
      </c>
      <c r="N1176">
        <v>113.64</v>
      </c>
      <c r="O1176" s="7">
        <v>3.1143999999999998</v>
      </c>
      <c r="P1176" s="8">
        <v>1944600</v>
      </c>
      <c r="Q1176">
        <v>11</v>
      </c>
      <c r="R1176" s="9">
        <v>91.647000000000006</v>
      </c>
      <c r="S1176" s="9">
        <v>90.873999999999995</v>
      </c>
      <c r="T1176" s="9">
        <v>83.034999999999997</v>
      </c>
      <c r="U1176" s="9">
        <v>88.251000000000005</v>
      </c>
      <c r="V1176" s="9">
        <v>93.864999999999995</v>
      </c>
    </row>
    <row r="1177" spans="1:22" x14ac:dyDescent="0.3">
      <c r="A1177" t="s">
        <v>445</v>
      </c>
      <c r="B1177" t="s">
        <v>446</v>
      </c>
      <c r="C1177" t="s">
        <v>1254</v>
      </c>
      <c r="D1177" t="s">
        <v>448</v>
      </c>
      <c r="E1177">
        <v>31.700000000000003</v>
      </c>
      <c r="F1177">
        <v>592700</v>
      </c>
      <c r="G1177">
        <f t="shared" si="64"/>
        <v>6.1048466509195213E-11</v>
      </c>
      <c r="H1177" s="50">
        <f t="shared" si="63"/>
        <v>1809.067807831613</v>
      </c>
      <c r="I1177">
        <f t="shared" si="65"/>
        <v>9.9396733931344278E-7</v>
      </c>
      <c r="J1177">
        <v>31.8</v>
      </c>
      <c r="K1177">
        <v>105</v>
      </c>
      <c r="L1177">
        <v>432</v>
      </c>
      <c r="M1177">
        <v>32.21</v>
      </c>
      <c r="N1177">
        <v>119.46</v>
      </c>
      <c r="O1177" s="7">
        <v>4.1106999999999996</v>
      </c>
      <c r="P1177" s="8">
        <v>470950</v>
      </c>
      <c r="Q1177">
        <v>4</v>
      </c>
      <c r="R1177" s="9">
        <v>91.396000000000001</v>
      </c>
      <c r="S1177" s="9">
        <v>91.361999999999995</v>
      </c>
      <c r="T1177" s="9">
        <v>90.849000000000004</v>
      </c>
      <c r="U1177" s="9">
        <v>93.629000000000005</v>
      </c>
      <c r="V1177" s="9">
        <v>97.084000000000003</v>
      </c>
    </row>
    <row r="1178" spans="1:22" x14ac:dyDescent="0.3">
      <c r="A1178" t="s">
        <v>445</v>
      </c>
      <c r="B1178" t="s">
        <v>446</v>
      </c>
      <c r="C1178" t="s">
        <v>1255</v>
      </c>
      <c r="D1178" t="s">
        <v>448</v>
      </c>
      <c r="E1178">
        <v>13.100000000000001</v>
      </c>
      <c r="F1178">
        <v>117300</v>
      </c>
      <c r="G1178">
        <f t="shared" si="64"/>
        <v>1.2747461466325662E-10</v>
      </c>
      <c r="H1178" s="50">
        <f t="shared" si="63"/>
        <v>358.02877317133152</v>
      </c>
      <c r="I1178">
        <f t="shared" si="65"/>
        <v>4.1075621908536594E-7</v>
      </c>
      <c r="J1178">
        <v>9.66</v>
      </c>
      <c r="K1178">
        <v>37.700000000000003</v>
      </c>
      <c r="L1178">
        <v>344</v>
      </c>
      <c r="M1178">
        <v>33.049999999999997</v>
      </c>
      <c r="N1178">
        <v>112.23</v>
      </c>
      <c r="O1178" s="7">
        <v>9.1193000000000008</v>
      </c>
      <c r="P1178">
        <v>56674</v>
      </c>
      <c r="Q1178">
        <v>1</v>
      </c>
      <c r="R1178" s="9">
        <v>64.762</v>
      </c>
      <c r="S1178" s="9">
        <v>64.762</v>
      </c>
      <c r="T1178" s="9">
        <v>64.762</v>
      </c>
      <c r="U1178" s="9">
        <v>64.762</v>
      </c>
      <c r="V1178" s="9">
        <v>64.762</v>
      </c>
    </row>
    <row r="1179" spans="1:22" x14ac:dyDescent="0.3">
      <c r="A1179" t="s">
        <v>445</v>
      </c>
      <c r="B1179" t="s">
        <v>446</v>
      </c>
      <c r="C1179" t="s">
        <v>1256</v>
      </c>
      <c r="D1179" t="s">
        <v>448</v>
      </c>
      <c r="E1179">
        <v>25.8</v>
      </c>
      <c r="F1179">
        <v>138500</v>
      </c>
      <c r="G1179">
        <f t="shared" si="64"/>
        <v>2.126279523465704E-10</v>
      </c>
      <c r="H1179" s="50">
        <f t="shared" si="63"/>
        <v>422.73644573085608</v>
      </c>
      <c r="I1179">
        <f t="shared" si="65"/>
        <v>8.0897026354217099E-7</v>
      </c>
      <c r="J1179">
        <v>1.99</v>
      </c>
      <c r="K1179">
        <v>98.100000000000009</v>
      </c>
      <c r="L1179">
        <v>468</v>
      </c>
      <c r="M1179">
        <v>27.44</v>
      </c>
      <c r="N1179">
        <v>104.87</v>
      </c>
      <c r="O1179" s="7">
        <v>4.774</v>
      </c>
      <c r="P1179">
        <v>33772</v>
      </c>
      <c r="Q1179">
        <v>1</v>
      </c>
      <c r="R1179" s="9">
        <v>30.045999999999999</v>
      </c>
      <c r="S1179" s="9">
        <v>30.045999999999999</v>
      </c>
      <c r="T1179" s="9">
        <v>30.045999999999999</v>
      </c>
      <c r="U1179" s="9">
        <v>30.045999999999999</v>
      </c>
      <c r="V1179" s="9">
        <v>30.045999999999999</v>
      </c>
    </row>
    <row r="1180" spans="1:22" x14ac:dyDescent="0.3">
      <c r="A1180" t="s">
        <v>445</v>
      </c>
      <c r="B1180" t="s">
        <v>446</v>
      </c>
      <c r="C1180" t="s">
        <v>1257</v>
      </c>
      <c r="D1180" t="s">
        <v>448</v>
      </c>
      <c r="E1180">
        <v>16.600000000000001</v>
      </c>
      <c r="F1180">
        <v>165200</v>
      </c>
      <c r="G1180">
        <f t="shared" si="64"/>
        <v>1.1469605205811137E-10</v>
      </c>
      <c r="H1180" s="50">
        <f t="shared" si="63"/>
        <v>504.23148617138935</v>
      </c>
      <c r="I1180">
        <f t="shared" si="65"/>
        <v>5.205002470852729E-7</v>
      </c>
      <c r="J1180">
        <v>11.8</v>
      </c>
      <c r="K1180">
        <v>48.1</v>
      </c>
      <c r="L1180">
        <v>344</v>
      </c>
      <c r="M1180">
        <v>30.43</v>
      </c>
      <c r="N1180">
        <v>111.74</v>
      </c>
      <c r="O1180" s="7">
        <v>7.1406000000000001</v>
      </c>
      <c r="P1180">
        <v>79217</v>
      </c>
      <c r="Q1180">
        <v>2</v>
      </c>
      <c r="R1180" s="9">
        <v>62.79</v>
      </c>
      <c r="S1180" s="9">
        <v>62.79</v>
      </c>
      <c r="T1180" s="9">
        <v>62.79</v>
      </c>
      <c r="U1180" s="9">
        <v>62.878</v>
      </c>
      <c r="V1180" s="9">
        <v>62.965000000000003</v>
      </c>
    </row>
    <row r="1181" spans="1:22" x14ac:dyDescent="0.3">
      <c r="A1181" t="s">
        <v>445</v>
      </c>
      <c r="B1181" t="s">
        <v>446</v>
      </c>
      <c r="C1181" t="s">
        <v>1258</v>
      </c>
      <c r="D1181" t="s">
        <v>448</v>
      </c>
      <c r="E1181">
        <v>9.4700000000000006</v>
      </c>
      <c r="F1181">
        <v>102100</v>
      </c>
      <c r="G1181">
        <f t="shared" si="64"/>
        <v>1.0587042615083251E-10</v>
      </c>
      <c r="H1181" s="50">
        <f t="shared" si="63"/>
        <v>311.6345928456347</v>
      </c>
      <c r="I1181">
        <f t="shared" si="65"/>
        <v>2.9693598433117675E-7</v>
      </c>
      <c r="J1181">
        <v>6.13</v>
      </c>
      <c r="K1181">
        <v>41.2</v>
      </c>
      <c r="L1181">
        <v>506</v>
      </c>
      <c r="M1181">
        <v>26.68</v>
      </c>
      <c r="N1181">
        <v>105.77</v>
      </c>
      <c r="O1181" s="7">
        <v>12.257999999999999</v>
      </c>
      <c r="P1181">
        <v>33523</v>
      </c>
      <c r="Q1181">
        <v>1</v>
      </c>
      <c r="R1181" s="9">
        <v>28.640999999999998</v>
      </c>
      <c r="S1181" s="9">
        <v>28.640999999999998</v>
      </c>
      <c r="T1181" s="9">
        <v>28.640999999999998</v>
      </c>
      <c r="U1181" s="9">
        <v>28.640999999999998</v>
      </c>
      <c r="V1181" s="9">
        <v>28.640999999999998</v>
      </c>
    </row>
    <row r="1182" spans="1:22" x14ac:dyDescent="0.3">
      <c r="A1182" t="s">
        <v>445</v>
      </c>
      <c r="B1182" t="s">
        <v>446</v>
      </c>
      <c r="C1182" t="s">
        <v>1259</v>
      </c>
      <c r="D1182" t="s">
        <v>448</v>
      </c>
      <c r="E1182">
        <v>13.3</v>
      </c>
      <c r="F1182">
        <v>119900</v>
      </c>
      <c r="G1182">
        <f t="shared" si="64"/>
        <v>1.2661433611342785E-10</v>
      </c>
      <c r="H1182" s="50">
        <f t="shared" si="63"/>
        <v>365.9646198059902</v>
      </c>
      <c r="I1182">
        <f t="shared" si="65"/>
        <v>4.1702730639964633E-7</v>
      </c>
      <c r="J1182">
        <v>6.7700000000000005</v>
      </c>
      <c r="K1182">
        <v>46.1</v>
      </c>
      <c r="L1182">
        <v>449</v>
      </c>
      <c r="M1182">
        <v>24.54</v>
      </c>
      <c r="N1182">
        <v>111.3</v>
      </c>
      <c r="O1182" s="7">
        <v>9.7317999999999998</v>
      </c>
      <c r="P1182">
        <v>61182</v>
      </c>
      <c r="Q1182">
        <v>2</v>
      </c>
      <c r="R1182" s="9">
        <v>48.002000000000002</v>
      </c>
      <c r="S1182" s="9">
        <v>47.866</v>
      </c>
      <c r="T1182" s="9">
        <v>46.847000000000001</v>
      </c>
      <c r="U1182" s="9">
        <v>47.722999999999999</v>
      </c>
      <c r="V1182" s="9">
        <v>48.598999999999997</v>
      </c>
    </row>
    <row r="1183" spans="1:22" x14ac:dyDescent="0.3">
      <c r="A1183" t="s">
        <v>445</v>
      </c>
      <c r="B1183" t="s">
        <v>446</v>
      </c>
      <c r="C1183" t="s">
        <v>1260</v>
      </c>
      <c r="D1183" t="s">
        <v>448</v>
      </c>
      <c r="E1183">
        <v>22.5</v>
      </c>
      <c r="F1183">
        <v>145000</v>
      </c>
      <c r="G1183">
        <f t="shared" si="64"/>
        <v>1.7711891379310345E-10</v>
      </c>
      <c r="H1183" s="50">
        <f t="shared" si="63"/>
        <v>442.57606231750276</v>
      </c>
      <c r="I1183">
        <f t="shared" si="65"/>
        <v>7.0549732285654458E-7</v>
      </c>
      <c r="J1183">
        <v>7.59</v>
      </c>
      <c r="K1183">
        <v>52.6</v>
      </c>
      <c r="L1183">
        <v>297</v>
      </c>
      <c r="M1183">
        <v>30.31</v>
      </c>
      <c r="N1183">
        <v>108.04</v>
      </c>
      <c r="O1183" s="7">
        <v>5.6486999999999998</v>
      </c>
      <c r="P1183">
        <v>88888</v>
      </c>
      <c r="Q1183">
        <v>2</v>
      </c>
      <c r="R1183" s="9">
        <v>54.76</v>
      </c>
      <c r="S1183" s="9">
        <v>54.582000000000001</v>
      </c>
      <c r="T1183" s="9">
        <v>53.334000000000003</v>
      </c>
      <c r="U1183" s="9">
        <v>54.067</v>
      </c>
      <c r="V1183" s="9">
        <v>54.801000000000002</v>
      </c>
    </row>
    <row r="1184" spans="1:22" x14ac:dyDescent="0.3">
      <c r="A1184" t="s">
        <v>445</v>
      </c>
      <c r="B1184" t="s">
        <v>446</v>
      </c>
      <c r="C1184" t="s">
        <v>1261</v>
      </c>
      <c r="D1184" t="s">
        <v>448</v>
      </c>
      <c r="E1184">
        <v>8.57</v>
      </c>
      <c r="F1184">
        <v>128500</v>
      </c>
      <c r="G1184">
        <f t="shared" si="64"/>
        <v>7.6125142490272379E-11</v>
      </c>
      <c r="H1184" s="50">
        <f t="shared" si="63"/>
        <v>392.2139586744766</v>
      </c>
      <c r="I1184">
        <f t="shared" si="65"/>
        <v>2.6871609141691496E-7</v>
      </c>
      <c r="J1184">
        <v>19.3</v>
      </c>
      <c r="K1184">
        <v>29.200000000000003</v>
      </c>
      <c r="L1184">
        <v>435</v>
      </c>
      <c r="M1184">
        <v>36.799999999999997</v>
      </c>
      <c r="N1184">
        <v>117.85</v>
      </c>
      <c r="O1184" s="7">
        <v>14.89</v>
      </c>
      <c r="P1184" s="8">
        <v>198160</v>
      </c>
      <c r="Q1184">
        <v>2</v>
      </c>
      <c r="R1184" s="9">
        <v>81.174999999999997</v>
      </c>
      <c r="S1184" s="9">
        <v>81.292000000000002</v>
      </c>
      <c r="T1184" s="9">
        <v>80.888999999999996</v>
      </c>
      <c r="U1184" s="9">
        <v>81.426000000000002</v>
      </c>
      <c r="V1184" s="9">
        <v>81.962000000000003</v>
      </c>
    </row>
    <row r="1185" spans="1:22" x14ac:dyDescent="0.3">
      <c r="A1185" t="s">
        <v>445</v>
      </c>
      <c r="B1185" t="s">
        <v>446</v>
      </c>
      <c r="C1185" t="s">
        <v>1262</v>
      </c>
      <c r="D1185" t="s">
        <v>448</v>
      </c>
      <c r="E1185">
        <v>17.100000000000001</v>
      </c>
      <c r="F1185">
        <v>352100</v>
      </c>
      <c r="G1185">
        <f t="shared" si="64"/>
        <v>5.5434547855722813E-11</v>
      </c>
      <c r="H1185" s="50">
        <f t="shared" si="63"/>
        <v>1074.6967692551223</v>
      </c>
      <c r="I1185">
        <f t="shared" si="65"/>
        <v>5.3617796537097391E-7</v>
      </c>
      <c r="J1185">
        <v>39.900000000000006</v>
      </c>
      <c r="K1185">
        <v>55.7</v>
      </c>
      <c r="L1185">
        <v>387</v>
      </c>
      <c r="M1185">
        <v>33.630000000000003</v>
      </c>
      <c r="N1185">
        <v>114.66</v>
      </c>
      <c r="O1185" s="7">
        <v>6.9433999999999996</v>
      </c>
      <c r="P1185" s="8">
        <v>343610</v>
      </c>
      <c r="Q1185">
        <v>3</v>
      </c>
      <c r="R1185" s="9">
        <v>81.049000000000007</v>
      </c>
      <c r="S1185" s="9">
        <v>80.834999999999994</v>
      </c>
      <c r="T1185" s="9">
        <v>77.058000000000007</v>
      </c>
      <c r="U1185" s="9">
        <v>81.061000000000007</v>
      </c>
      <c r="V1185" s="9">
        <v>82.305999999999997</v>
      </c>
    </row>
    <row r="1186" spans="1:22" x14ac:dyDescent="0.3">
      <c r="A1186" t="s">
        <v>445</v>
      </c>
      <c r="B1186" t="s">
        <v>446</v>
      </c>
      <c r="C1186" t="s">
        <v>1263</v>
      </c>
      <c r="D1186" t="s">
        <v>448</v>
      </c>
      <c r="E1186">
        <v>11.3</v>
      </c>
      <c r="F1186">
        <v>195100</v>
      </c>
      <c r="G1186">
        <f t="shared" si="64"/>
        <v>6.6110676063557141E-11</v>
      </c>
      <c r="H1186" s="50">
        <f t="shared" si="63"/>
        <v>595.49372246996404</v>
      </c>
      <c r="I1186">
        <f t="shared" si="65"/>
        <v>3.543164332568423E-7</v>
      </c>
      <c r="J1186">
        <v>11.600000000000001</v>
      </c>
      <c r="K1186">
        <v>57.300000000000004</v>
      </c>
      <c r="L1186">
        <v>690</v>
      </c>
      <c r="M1186">
        <v>39.71</v>
      </c>
      <c r="N1186">
        <v>122.97</v>
      </c>
      <c r="O1186" s="7">
        <v>12.052</v>
      </c>
      <c r="P1186">
        <v>27179</v>
      </c>
      <c r="Q1186">
        <v>2</v>
      </c>
      <c r="R1186" s="9">
        <v>37.729999999999997</v>
      </c>
      <c r="S1186" s="9">
        <v>38.034999999999997</v>
      </c>
      <c r="T1186" s="9">
        <v>37.631</v>
      </c>
      <c r="U1186" s="9">
        <v>38.523000000000003</v>
      </c>
      <c r="V1186" s="9">
        <v>39.414999999999999</v>
      </c>
    </row>
    <row r="1187" spans="1:22" x14ac:dyDescent="0.3">
      <c r="A1187" t="s">
        <v>445</v>
      </c>
      <c r="B1187" t="s">
        <v>446</v>
      </c>
      <c r="C1187" t="s">
        <v>1264</v>
      </c>
      <c r="D1187" t="s">
        <v>448</v>
      </c>
      <c r="E1187">
        <v>5.92</v>
      </c>
      <c r="F1187">
        <v>112800</v>
      </c>
      <c r="G1187">
        <f t="shared" si="64"/>
        <v>5.9904994326241128E-11</v>
      </c>
      <c r="H1187" s="50">
        <f t="shared" si="63"/>
        <v>344.29365399596077</v>
      </c>
      <c r="I1187">
        <f t="shared" si="65"/>
        <v>1.8562418450269971E-7</v>
      </c>
      <c r="J1187">
        <v>34.800000000000004</v>
      </c>
      <c r="K1187">
        <v>19.100000000000001</v>
      </c>
      <c r="L1187">
        <v>403</v>
      </c>
      <c r="M1187">
        <v>36.01</v>
      </c>
      <c r="N1187">
        <v>119.4</v>
      </c>
      <c r="O1187" s="7">
        <v>21.091000000000001</v>
      </c>
      <c r="P1187" s="8">
        <v>187910</v>
      </c>
      <c r="Q1187">
        <v>4</v>
      </c>
      <c r="R1187" s="9">
        <v>67.650000000000006</v>
      </c>
      <c r="S1187" s="9">
        <v>67.655000000000001</v>
      </c>
      <c r="T1187" s="9">
        <v>66.468000000000004</v>
      </c>
      <c r="U1187" s="9">
        <v>67.494</v>
      </c>
      <c r="V1187" s="9">
        <v>69.171000000000006</v>
      </c>
    </row>
    <row r="1188" spans="1:22" x14ac:dyDescent="0.3">
      <c r="A1188" t="s">
        <v>445</v>
      </c>
      <c r="B1188" t="s">
        <v>446</v>
      </c>
      <c r="C1188" t="s">
        <v>1265</v>
      </c>
      <c r="D1188" t="s">
        <v>448</v>
      </c>
      <c r="E1188">
        <v>9.85</v>
      </c>
      <c r="F1188">
        <v>407000</v>
      </c>
      <c r="G1188">
        <f t="shared" si="64"/>
        <v>2.7624361302211297E-11</v>
      </c>
      <c r="H1188" s="50">
        <f t="shared" si="63"/>
        <v>1242.2652231946456</v>
      </c>
      <c r="I1188">
        <f t="shared" si="65"/>
        <v>3.0885105022830938E-7</v>
      </c>
      <c r="J1188">
        <v>75.7</v>
      </c>
      <c r="K1188">
        <v>46.800000000000004</v>
      </c>
      <c r="L1188">
        <v>576</v>
      </c>
      <c r="M1188">
        <v>22.26</v>
      </c>
      <c r="N1188">
        <v>113.54</v>
      </c>
      <c r="O1188" s="7">
        <v>12.305</v>
      </c>
      <c r="P1188" s="8">
        <v>861470</v>
      </c>
      <c r="Q1188">
        <v>5</v>
      </c>
      <c r="R1188" s="9">
        <v>46.463000000000001</v>
      </c>
      <c r="S1188" s="9">
        <v>42.911999999999999</v>
      </c>
      <c r="T1188" s="9">
        <v>25.341000000000001</v>
      </c>
      <c r="U1188" s="9">
        <v>46.689</v>
      </c>
      <c r="V1188" s="9">
        <v>50.524000000000001</v>
      </c>
    </row>
    <row r="1189" spans="1:22" x14ac:dyDescent="0.3">
      <c r="A1189" t="s">
        <v>445</v>
      </c>
      <c r="B1189" t="s">
        <v>446</v>
      </c>
      <c r="C1189" t="s">
        <v>1266</v>
      </c>
      <c r="D1189" t="s">
        <v>448</v>
      </c>
      <c r="E1189">
        <v>7.66</v>
      </c>
      <c r="F1189">
        <v>103000</v>
      </c>
      <c r="G1189">
        <f t="shared" si="64"/>
        <v>8.4887153203883485E-11</v>
      </c>
      <c r="H1189" s="50">
        <f t="shared" si="63"/>
        <v>314.38161668070887</v>
      </c>
      <c r="I1189">
        <f t="shared" si="65"/>
        <v>2.4018264413693916E-7</v>
      </c>
      <c r="J1189">
        <v>19.3</v>
      </c>
      <c r="K1189">
        <v>23.5</v>
      </c>
      <c r="L1189">
        <v>408</v>
      </c>
      <c r="M1189">
        <v>29.73</v>
      </c>
      <c r="N1189">
        <v>120.24</v>
      </c>
      <c r="O1189" s="7">
        <v>17.388000000000002</v>
      </c>
      <c r="P1189" s="8">
        <v>148210</v>
      </c>
      <c r="Q1189">
        <v>3</v>
      </c>
      <c r="R1189" s="9">
        <v>50.435000000000002</v>
      </c>
      <c r="S1189" s="9">
        <v>50.427</v>
      </c>
      <c r="T1189" s="9">
        <v>48.015000000000001</v>
      </c>
      <c r="U1189" s="9">
        <v>50.122</v>
      </c>
      <c r="V1189" s="9">
        <v>50.435000000000002</v>
      </c>
    </row>
    <row r="1190" spans="1:22" x14ac:dyDescent="0.3">
      <c r="A1190" t="s">
        <v>445</v>
      </c>
      <c r="B1190" t="s">
        <v>446</v>
      </c>
      <c r="C1190" t="s">
        <v>1267</v>
      </c>
      <c r="D1190" t="s">
        <v>448</v>
      </c>
      <c r="E1190">
        <v>21.700000000000003</v>
      </c>
      <c r="F1190">
        <v>326400</v>
      </c>
      <c r="G1190">
        <f t="shared" si="64"/>
        <v>7.5885711090686274E-11</v>
      </c>
      <c r="H1190" s="50">
        <f t="shared" si="63"/>
        <v>996.25397752022684</v>
      </c>
      <c r="I1190">
        <f t="shared" si="65"/>
        <v>6.804129735994229E-7</v>
      </c>
      <c r="J1190">
        <v>21.900000000000002</v>
      </c>
      <c r="K1190">
        <v>69.8</v>
      </c>
      <c r="L1190">
        <v>392</v>
      </c>
      <c r="M1190">
        <v>32.99</v>
      </c>
      <c r="N1190">
        <v>114.03</v>
      </c>
      <c r="O1190" s="7">
        <v>5.6182999999999996</v>
      </c>
      <c r="P1190" s="8">
        <v>180990</v>
      </c>
      <c r="Q1190">
        <v>3</v>
      </c>
      <c r="R1190" s="9">
        <v>68.224000000000004</v>
      </c>
      <c r="S1190" s="9">
        <v>68.286000000000001</v>
      </c>
      <c r="T1190" s="9">
        <v>68.126000000000005</v>
      </c>
      <c r="U1190" s="9">
        <v>69.346000000000004</v>
      </c>
      <c r="V1190" s="9">
        <v>69.650000000000006</v>
      </c>
    </row>
    <row r="1191" spans="1:22" x14ac:dyDescent="0.3">
      <c r="A1191" t="s">
        <v>445</v>
      </c>
      <c r="B1191" t="s">
        <v>446</v>
      </c>
      <c r="C1191" t="s">
        <v>1268</v>
      </c>
      <c r="D1191" t="s">
        <v>448</v>
      </c>
      <c r="E1191">
        <v>25.1</v>
      </c>
      <c r="F1191">
        <v>723400</v>
      </c>
      <c r="G1191">
        <f t="shared" si="64"/>
        <v>3.9604600912358305E-11</v>
      </c>
      <c r="H1191" s="50">
        <f t="shared" si="63"/>
        <v>2207.9967136584933</v>
      </c>
      <c r="I1191">
        <f t="shared" si="65"/>
        <v>7.8702145794218975E-7</v>
      </c>
      <c r="J1191">
        <v>75.8</v>
      </c>
      <c r="K1191">
        <v>83.100000000000009</v>
      </c>
      <c r="L1191">
        <v>396</v>
      </c>
      <c r="M1191">
        <v>27.87</v>
      </c>
      <c r="N1191">
        <v>113.14</v>
      </c>
      <c r="O1191" s="7">
        <v>4.7670000000000003</v>
      </c>
      <c r="P1191" s="8">
        <v>840070</v>
      </c>
      <c r="Q1191">
        <v>5</v>
      </c>
      <c r="R1191" s="9">
        <v>72.978999999999999</v>
      </c>
      <c r="S1191" s="9">
        <v>74.233999999999995</v>
      </c>
      <c r="T1191" s="9">
        <v>63.667000000000002</v>
      </c>
      <c r="U1191" s="9">
        <v>77.834000000000003</v>
      </c>
      <c r="V1191" s="9">
        <v>83.635000000000005</v>
      </c>
    </row>
    <row r="1192" spans="1:22" x14ac:dyDescent="0.3">
      <c r="A1192" t="s">
        <v>445</v>
      </c>
      <c r="B1192" t="s">
        <v>446</v>
      </c>
      <c r="C1192" t="s">
        <v>1269</v>
      </c>
      <c r="D1192" t="s">
        <v>448</v>
      </c>
      <c r="E1192">
        <v>66.400000000000006</v>
      </c>
      <c r="F1192">
        <v>2654000</v>
      </c>
      <c r="G1192">
        <f t="shared" si="64"/>
        <v>2.8557329012810849E-11</v>
      </c>
      <c r="H1192" s="50">
        <f t="shared" si="63"/>
        <v>8100.6680647631192</v>
      </c>
      <c r="I1192">
        <f t="shared" si="65"/>
        <v>2.0820009883410908E-6</v>
      </c>
      <c r="J1192">
        <v>118</v>
      </c>
      <c r="K1192">
        <v>244</v>
      </c>
      <c r="L1192">
        <v>435</v>
      </c>
      <c r="M1192">
        <v>36.79</v>
      </c>
      <c r="N1192">
        <v>118.07</v>
      </c>
      <c r="O1192" s="7">
        <v>1.7801</v>
      </c>
      <c r="P1192" s="8">
        <v>748600</v>
      </c>
      <c r="Q1192">
        <v>8</v>
      </c>
      <c r="R1192" s="9">
        <v>86.286000000000001</v>
      </c>
      <c r="S1192" s="9">
        <v>85.396000000000001</v>
      </c>
      <c r="T1192" s="9">
        <v>74.335999999999999</v>
      </c>
      <c r="U1192" s="9">
        <v>84.040999999999997</v>
      </c>
      <c r="V1192" s="9">
        <v>88.762</v>
      </c>
    </row>
    <row r="1193" spans="1:22" x14ac:dyDescent="0.3">
      <c r="A1193" t="s">
        <v>445</v>
      </c>
      <c r="B1193" t="s">
        <v>446</v>
      </c>
      <c r="C1193" t="s">
        <v>1270</v>
      </c>
      <c r="D1193" t="s">
        <v>448</v>
      </c>
      <c r="E1193">
        <v>47.6</v>
      </c>
      <c r="F1193">
        <v>1072000</v>
      </c>
      <c r="G1193">
        <f t="shared" si="64"/>
        <v>5.0683032462686563E-11</v>
      </c>
      <c r="H1193" s="50">
        <f t="shared" si="63"/>
        <v>3272.0106124438826</v>
      </c>
      <c r="I1193">
        <f t="shared" si="65"/>
        <v>1.4925187807987341E-6</v>
      </c>
      <c r="J1193">
        <v>43.900000000000006</v>
      </c>
      <c r="K1193">
        <v>162</v>
      </c>
      <c r="L1193">
        <v>337</v>
      </c>
      <c r="M1193">
        <v>29.37</v>
      </c>
      <c r="N1193">
        <v>104.76</v>
      </c>
      <c r="O1193" s="7">
        <v>2.0834999999999999</v>
      </c>
      <c r="P1193" s="8">
        <v>603950</v>
      </c>
      <c r="Q1193">
        <v>5</v>
      </c>
      <c r="R1193" s="9">
        <v>90.087000000000003</v>
      </c>
      <c r="S1193" s="9">
        <v>89.578000000000003</v>
      </c>
      <c r="T1193" s="9">
        <v>81.19</v>
      </c>
      <c r="U1193" s="9">
        <v>88.762</v>
      </c>
      <c r="V1193" s="9">
        <v>95.475999999999999</v>
      </c>
    </row>
    <row r="1194" spans="1:22" x14ac:dyDescent="0.3">
      <c r="A1194" t="s">
        <v>445</v>
      </c>
      <c r="B1194" t="s">
        <v>446</v>
      </c>
      <c r="C1194" t="s">
        <v>1271</v>
      </c>
      <c r="D1194" t="s">
        <v>448</v>
      </c>
      <c r="E1194">
        <v>12.100000000000001</v>
      </c>
      <c r="F1194">
        <v>110700</v>
      </c>
      <c r="G1194">
        <f t="shared" si="64"/>
        <v>1.2476367931345981E-10</v>
      </c>
      <c r="H1194" s="50">
        <f t="shared" si="63"/>
        <v>337.88393171412105</v>
      </c>
      <c r="I1194">
        <f t="shared" si="65"/>
        <v>3.7940078251396392E-7</v>
      </c>
      <c r="J1194">
        <v>9.4700000000000006</v>
      </c>
      <c r="K1194">
        <v>36</v>
      </c>
      <c r="L1194">
        <v>382</v>
      </c>
      <c r="M1194">
        <v>23.63</v>
      </c>
      <c r="N1194">
        <v>115.18</v>
      </c>
      <c r="O1194" s="7">
        <v>10.621</v>
      </c>
      <c r="P1194">
        <v>14350</v>
      </c>
      <c r="Q1194">
        <v>1</v>
      </c>
      <c r="R1194" s="9">
        <v>35.149000000000001</v>
      </c>
      <c r="S1194" s="9">
        <v>35.149000000000001</v>
      </c>
      <c r="T1194" s="9">
        <v>35.149000000000001</v>
      </c>
      <c r="U1194" s="9">
        <v>35.149000000000001</v>
      </c>
      <c r="V1194" s="9">
        <v>35.149000000000001</v>
      </c>
    </row>
    <row r="1195" spans="1:22" x14ac:dyDescent="0.3">
      <c r="A1195" t="s">
        <v>445</v>
      </c>
      <c r="B1195" t="s">
        <v>446</v>
      </c>
      <c r="C1195" t="s">
        <v>1272</v>
      </c>
      <c r="D1195" t="s">
        <v>448</v>
      </c>
      <c r="E1195">
        <v>23</v>
      </c>
      <c r="F1195">
        <v>280200</v>
      </c>
      <c r="G1195">
        <f t="shared" si="64"/>
        <v>9.3693643825838684E-11</v>
      </c>
      <c r="H1195" s="50">
        <f t="shared" si="63"/>
        <v>855.24008731975357</v>
      </c>
      <c r="I1195">
        <f t="shared" si="65"/>
        <v>7.2117504114224538E-7</v>
      </c>
      <c r="J1195">
        <v>13.5</v>
      </c>
      <c r="K1195">
        <v>76.100000000000009</v>
      </c>
      <c r="L1195">
        <v>350</v>
      </c>
      <c r="M1195">
        <v>30.13</v>
      </c>
      <c r="N1195">
        <v>104.64</v>
      </c>
      <c r="O1195" s="7">
        <v>4.6041999999999996</v>
      </c>
      <c r="P1195">
        <v>68109</v>
      </c>
      <c r="Q1195">
        <v>1</v>
      </c>
      <c r="R1195" s="9">
        <v>79.082999999999998</v>
      </c>
      <c r="S1195" s="9">
        <v>79.082999999999998</v>
      </c>
      <c r="T1195" s="9">
        <v>79.082999999999998</v>
      </c>
      <c r="U1195" s="9">
        <v>79.082999999999998</v>
      </c>
      <c r="V1195" s="9">
        <v>79.082999999999998</v>
      </c>
    </row>
    <row r="1196" spans="1:22" x14ac:dyDescent="0.3">
      <c r="A1196" t="s">
        <v>445</v>
      </c>
      <c r="B1196" t="s">
        <v>446</v>
      </c>
      <c r="C1196" t="s">
        <v>1273</v>
      </c>
      <c r="D1196" t="s">
        <v>448</v>
      </c>
      <c r="E1196">
        <v>17.400000000000002</v>
      </c>
      <c r="F1196">
        <v>148000</v>
      </c>
      <c r="G1196">
        <f t="shared" si="64"/>
        <v>1.3419550135135137E-10</v>
      </c>
      <c r="H1196" s="50">
        <f t="shared" si="63"/>
        <v>451.7328084344166</v>
      </c>
      <c r="I1196">
        <f t="shared" si="65"/>
        <v>5.4558459634239458E-7</v>
      </c>
      <c r="J1196">
        <v>6.86</v>
      </c>
      <c r="K1196">
        <v>56.5</v>
      </c>
      <c r="L1196">
        <v>350</v>
      </c>
      <c r="M1196">
        <v>29.79</v>
      </c>
      <c r="N1196">
        <v>104.85</v>
      </c>
      <c r="O1196" s="7">
        <v>6.2004999999999999</v>
      </c>
      <c r="P1196" s="8">
        <v>160140</v>
      </c>
      <c r="Q1196">
        <v>2</v>
      </c>
      <c r="R1196" s="9">
        <v>85.218000000000004</v>
      </c>
      <c r="S1196" s="9">
        <v>85.204999999999998</v>
      </c>
      <c r="T1196" s="9">
        <v>83.42</v>
      </c>
      <c r="U1196" s="9">
        <v>84.319000000000003</v>
      </c>
      <c r="V1196" s="9">
        <v>85.218000000000004</v>
      </c>
    </row>
    <row r="1197" spans="1:22" x14ac:dyDescent="0.3">
      <c r="A1197" t="s">
        <v>445</v>
      </c>
      <c r="B1197" t="s">
        <v>446</v>
      </c>
      <c r="C1197" t="s">
        <v>1274</v>
      </c>
      <c r="D1197" t="s">
        <v>448</v>
      </c>
      <c r="E1197">
        <v>11.200000000000001</v>
      </c>
      <c r="F1197">
        <v>145300</v>
      </c>
      <c r="G1197">
        <f t="shared" si="64"/>
        <v>8.7983823812801105E-11</v>
      </c>
      <c r="H1197" s="50">
        <f t="shared" si="63"/>
        <v>443.49173692919413</v>
      </c>
      <c r="I1197">
        <f t="shared" si="65"/>
        <v>3.5118088959970218E-7</v>
      </c>
      <c r="J1197">
        <v>14.8</v>
      </c>
      <c r="K1197">
        <v>37.800000000000004</v>
      </c>
      <c r="L1197">
        <v>435</v>
      </c>
      <c r="M1197">
        <v>36.89</v>
      </c>
      <c r="N1197">
        <v>117.74</v>
      </c>
      <c r="O1197" s="7">
        <v>11.506</v>
      </c>
      <c r="P1197" s="8">
        <v>125670</v>
      </c>
      <c r="Q1197">
        <v>2</v>
      </c>
      <c r="R1197" s="9">
        <v>79.968000000000004</v>
      </c>
      <c r="S1197" s="9">
        <v>81.025999999999996</v>
      </c>
      <c r="T1197" s="9">
        <v>79.47</v>
      </c>
      <c r="U1197" s="9">
        <v>82.686000000000007</v>
      </c>
      <c r="V1197" s="9">
        <v>85.902000000000001</v>
      </c>
    </row>
    <row r="1198" spans="1:22" x14ac:dyDescent="0.3">
      <c r="A1198" t="s">
        <v>445</v>
      </c>
      <c r="B1198" t="s">
        <v>446</v>
      </c>
      <c r="C1198" t="s">
        <v>1275</v>
      </c>
      <c r="D1198" t="s">
        <v>448</v>
      </c>
      <c r="E1198">
        <v>12.600000000000001</v>
      </c>
      <c r="F1198">
        <v>195500</v>
      </c>
      <c r="G1198">
        <f t="shared" si="64"/>
        <v>7.3565502813299241E-11</v>
      </c>
      <c r="H1198" s="50">
        <f t="shared" si="63"/>
        <v>596.7146219522192</v>
      </c>
      <c r="I1198">
        <f t="shared" si="65"/>
        <v>3.9507850079966499E-7</v>
      </c>
      <c r="J1198">
        <v>24.5</v>
      </c>
      <c r="K1198">
        <v>39.5</v>
      </c>
      <c r="L1198">
        <v>407</v>
      </c>
      <c r="M1198">
        <v>35.409999999999997</v>
      </c>
      <c r="N1198">
        <v>116.96</v>
      </c>
      <c r="O1198" s="7">
        <v>10.304</v>
      </c>
      <c r="P1198" s="8">
        <v>204440</v>
      </c>
      <c r="Q1198">
        <v>3</v>
      </c>
      <c r="R1198" s="9">
        <v>84.123000000000005</v>
      </c>
      <c r="S1198" s="9">
        <v>83.733999999999995</v>
      </c>
      <c r="T1198" s="9">
        <v>81.834000000000003</v>
      </c>
      <c r="U1198" s="9">
        <v>81.834000000000003</v>
      </c>
      <c r="V1198" s="9">
        <v>84.619</v>
      </c>
    </row>
    <row r="1199" spans="1:22" x14ac:dyDescent="0.3">
      <c r="A1199" t="s">
        <v>445</v>
      </c>
      <c r="B1199" t="s">
        <v>446</v>
      </c>
      <c r="C1199" t="s">
        <v>1276</v>
      </c>
      <c r="D1199" t="s">
        <v>448</v>
      </c>
      <c r="E1199">
        <v>11.5</v>
      </c>
      <c r="F1199">
        <v>141800</v>
      </c>
      <c r="G1199">
        <f t="shared" si="64"/>
        <v>9.2570377291960507E-11</v>
      </c>
      <c r="H1199" s="50">
        <f t="shared" si="63"/>
        <v>432.80886645946129</v>
      </c>
      <c r="I1199">
        <f t="shared" si="65"/>
        <v>3.6058752057112269E-7</v>
      </c>
      <c r="J1199">
        <v>15.5</v>
      </c>
      <c r="K1199">
        <v>36</v>
      </c>
      <c r="L1199">
        <v>392</v>
      </c>
      <c r="M1199">
        <v>40.19</v>
      </c>
      <c r="N1199">
        <v>117.96</v>
      </c>
      <c r="O1199" s="7">
        <v>10.888</v>
      </c>
      <c r="P1199" s="8">
        <v>135120</v>
      </c>
      <c r="Q1199">
        <v>3</v>
      </c>
      <c r="R1199" s="9">
        <v>54.597000000000001</v>
      </c>
      <c r="S1199" s="9">
        <v>53.945</v>
      </c>
      <c r="T1199" s="9">
        <v>50.031999999999996</v>
      </c>
      <c r="U1199" s="9">
        <v>54.844999999999999</v>
      </c>
      <c r="V1199" s="9">
        <v>55.999000000000002</v>
      </c>
    </row>
    <row r="1200" spans="1:22" x14ac:dyDescent="0.3">
      <c r="A1200" t="s">
        <v>445</v>
      </c>
      <c r="B1200" t="s">
        <v>446</v>
      </c>
      <c r="C1200" t="s">
        <v>1277</v>
      </c>
      <c r="D1200" t="s">
        <v>448</v>
      </c>
      <c r="E1200">
        <v>26.200000000000003</v>
      </c>
      <c r="F1200">
        <v>583700</v>
      </c>
      <c r="G1200">
        <f t="shared" si="64"/>
        <v>5.1234443378447835E-11</v>
      </c>
      <c r="H1200" s="50">
        <f t="shared" si="63"/>
        <v>1781.5975694808715</v>
      </c>
      <c r="I1200">
        <f t="shared" si="65"/>
        <v>8.2151243817073188E-7</v>
      </c>
      <c r="J1200">
        <v>30.3</v>
      </c>
      <c r="K1200">
        <v>106</v>
      </c>
      <c r="L1200">
        <v>454</v>
      </c>
      <c r="M1200">
        <v>27.7</v>
      </c>
      <c r="N1200">
        <v>106.93</v>
      </c>
      <c r="O1200" s="7">
        <v>4.2803000000000004</v>
      </c>
      <c r="P1200" s="8">
        <v>616150</v>
      </c>
      <c r="Q1200">
        <v>4</v>
      </c>
      <c r="R1200" s="9">
        <v>49.765999999999998</v>
      </c>
      <c r="S1200" s="9">
        <v>49.146000000000001</v>
      </c>
      <c r="T1200" s="9">
        <v>46.396999999999998</v>
      </c>
      <c r="U1200" s="9">
        <v>48.104999999999997</v>
      </c>
      <c r="V1200" s="9">
        <v>50.39</v>
      </c>
    </row>
    <row r="1201" spans="1:22" x14ac:dyDescent="0.3">
      <c r="A1201" t="s">
        <v>445</v>
      </c>
      <c r="B1201" t="s">
        <v>446</v>
      </c>
      <c r="C1201" t="s">
        <v>1278</v>
      </c>
      <c r="D1201" t="s">
        <v>448</v>
      </c>
      <c r="E1201">
        <v>22.400000000000002</v>
      </c>
      <c r="F1201">
        <v>486600</v>
      </c>
      <c r="G1201">
        <f t="shared" si="64"/>
        <v>5.254438799835594E-11</v>
      </c>
      <c r="H1201" s="50">
        <f t="shared" si="63"/>
        <v>1485.2242201634265</v>
      </c>
      <c r="I1201">
        <f t="shared" si="65"/>
        <v>7.0236177919940436E-7</v>
      </c>
      <c r="J1201">
        <v>38.900000000000006</v>
      </c>
      <c r="K1201">
        <v>78</v>
      </c>
      <c r="L1201">
        <v>416</v>
      </c>
      <c r="M1201">
        <v>39.49</v>
      </c>
      <c r="N1201">
        <v>115.99</v>
      </c>
      <c r="O1201" s="7">
        <v>5.3273999999999999</v>
      </c>
      <c r="P1201" s="8">
        <v>287600</v>
      </c>
      <c r="Q1201">
        <v>4</v>
      </c>
      <c r="R1201" s="9">
        <v>84.481999999999999</v>
      </c>
      <c r="S1201" s="9">
        <v>84.233999999999995</v>
      </c>
      <c r="T1201" s="9">
        <v>83.292000000000002</v>
      </c>
      <c r="U1201" s="9">
        <v>83.891000000000005</v>
      </c>
      <c r="V1201" s="9">
        <v>84.704999999999998</v>
      </c>
    </row>
    <row r="1202" spans="1:22" x14ac:dyDescent="0.3">
      <c r="A1202" t="s">
        <v>1279</v>
      </c>
      <c r="B1202" t="s">
        <v>1280</v>
      </c>
      <c r="C1202" t="s">
        <v>105</v>
      </c>
      <c r="D1202" t="s">
        <v>77</v>
      </c>
      <c r="E1202">
        <v>42.300000000000004</v>
      </c>
      <c r="F1202">
        <v>247900</v>
      </c>
      <c r="G1202">
        <f t="shared" si="64"/>
        <v>1.9476650221863655E-10</v>
      </c>
      <c r="H1202" s="50">
        <f t="shared" ref="H1202:H1227" si="66">F1202*CVD_COL</f>
        <v>359.23864322231668</v>
      </c>
      <c r="I1202">
        <f t="shared" si="65"/>
        <v>6.2970888601961392E-7</v>
      </c>
      <c r="J1202">
        <v>15.100000000000001</v>
      </c>
      <c r="K1202">
        <v>63.900000000000006</v>
      </c>
      <c r="L1202">
        <v>180</v>
      </c>
      <c r="M1202">
        <v>4.54</v>
      </c>
      <c r="N1202">
        <v>-75.69</v>
      </c>
      <c r="O1202" s="7">
        <v>2.8117000000000001</v>
      </c>
      <c r="P1202" s="8">
        <v>227990</v>
      </c>
      <c r="Q1202">
        <v>2</v>
      </c>
      <c r="R1202" s="9">
        <v>5.8174000000000001</v>
      </c>
      <c r="S1202" s="9">
        <v>5.8507999999999996</v>
      </c>
      <c r="T1202" s="9">
        <v>5.6600999999999999</v>
      </c>
      <c r="U1202" s="9">
        <v>5.9547999999999996</v>
      </c>
      <c r="V1202" s="9">
        <v>6.2493999999999996</v>
      </c>
    </row>
    <row r="1203" spans="1:22" x14ac:dyDescent="0.3">
      <c r="A1203" t="s">
        <v>1279</v>
      </c>
      <c r="B1203" t="s">
        <v>1280</v>
      </c>
      <c r="C1203" t="s">
        <v>1281</v>
      </c>
      <c r="D1203" t="s">
        <v>77</v>
      </c>
      <c r="E1203">
        <v>32.5</v>
      </c>
      <c r="F1203">
        <v>159400</v>
      </c>
      <c r="G1203">
        <f t="shared" si="64"/>
        <v>2.3272630175658717E-10</v>
      </c>
      <c r="H1203" s="50">
        <f t="shared" si="66"/>
        <v>230.99088233012213</v>
      </c>
      <c r="I1203">
        <f t="shared" si="65"/>
        <v>4.8381888405762294E-7</v>
      </c>
      <c r="J1203">
        <v>31.400000000000002</v>
      </c>
      <c r="K1203">
        <v>28.400000000000002</v>
      </c>
      <c r="L1203">
        <v>83.600000000000009</v>
      </c>
      <c r="M1203">
        <v>7.07</v>
      </c>
      <c r="N1203">
        <v>-73.849999999999994</v>
      </c>
      <c r="O1203" s="7">
        <v>2.9384000000000001</v>
      </c>
      <c r="P1203">
        <v>37379</v>
      </c>
      <c r="Q1203">
        <v>2</v>
      </c>
      <c r="R1203" s="9">
        <v>12.346</v>
      </c>
      <c r="S1203" s="9">
        <v>12.343999999999999</v>
      </c>
      <c r="T1203" s="9">
        <v>12.194000000000001</v>
      </c>
      <c r="U1203" s="9">
        <v>12.27</v>
      </c>
      <c r="V1203" s="9">
        <v>12.346</v>
      </c>
    </row>
    <row r="1204" spans="1:22" x14ac:dyDescent="0.3">
      <c r="A1204" t="s">
        <v>1279</v>
      </c>
      <c r="B1204" t="s">
        <v>1280</v>
      </c>
      <c r="C1204" t="s">
        <v>1282</v>
      </c>
      <c r="D1204" t="s">
        <v>77</v>
      </c>
      <c r="E1204">
        <v>20.900000000000002</v>
      </c>
      <c r="F1204">
        <v>1683000</v>
      </c>
      <c r="G1204">
        <f t="shared" si="64"/>
        <v>1.4174658169934641E-11</v>
      </c>
      <c r="H1204" s="50">
        <f t="shared" si="66"/>
        <v>2438.8811478142757</v>
      </c>
      <c r="I1204">
        <f t="shared" si="65"/>
        <v>3.1113275928628672E-7</v>
      </c>
      <c r="J1204">
        <v>145</v>
      </c>
      <c r="K1204">
        <v>140</v>
      </c>
      <c r="L1204">
        <v>876</v>
      </c>
      <c r="M1204">
        <v>10.95</v>
      </c>
      <c r="N1204">
        <v>-74.8</v>
      </c>
      <c r="O1204" s="7">
        <v>6.2598000000000003</v>
      </c>
      <c r="P1204" s="8">
        <v>1743500</v>
      </c>
      <c r="Q1204">
        <v>6</v>
      </c>
      <c r="R1204" s="9">
        <v>10.695</v>
      </c>
      <c r="S1204" s="9">
        <v>10.911</v>
      </c>
      <c r="T1204" s="9">
        <v>9.3919999999999995</v>
      </c>
      <c r="U1204" s="9">
        <v>10.545999999999999</v>
      </c>
      <c r="V1204" s="9">
        <v>12.144</v>
      </c>
    </row>
    <row r="1205" spans="1:22" x14ac:dyDescent="0.3">
      <c r="A1205" t="s">
        <v>1279</v>
      </c>
      <c r="B1205" t="s">
        <v>1280</v>
      </c>
      <c r="C1205" t="s">
        <v>1283</v>
      </c>
      <c r="D1205" t="s">
        <v>77</v>
      </c>
      <c r="E1205">
        <v>75.2</v>
      </c>
      <c r="F1205">
        <v>6771000</v>
      </c>
      <c r="G1205">
        <f t="shared" si="64"/>
        <v>1.2676969664746713E-11</v>
      </c>
      <c r="H1205" s="50">
        <f t="shared" si="66"/>
        <v>9812.0405536841718</v>
      </c>
      <c r="I1205">
        <f t="shared" si="65"/>
        <v>1.1194824640348691E-6</v>
      </c>
      <c r="J1205">
        <v>473</v>
      </c>
      <c r="K1205">
        <v>311</v>
      </c>
      <c r="L1205">
        <v>376</v>
      </c>
      <c r="M1205">
        <v>4.6399999999999997</v>
      </c>
      <c r="N1205">
        <v>-74.13</v>
      </c>
      <c r="O1205" s="7">
        <v>1.2069000000000001</v>
      </c>
      <c r="P1205" s="8">
        <v>3328600</v>
      </c>
      <c r="Q1205">
        <v>12</v>
      </c>
      <c r="R1205" s="9">
        <v>8.6044999999999998</v>
      </c>
      <c r="S1205" s="9">
        <v>8.36</v>
      </c>
      <c r="T1205" s="9">
        <v>6.9927999999999999</v>
      </c>
      <c r="U1205" s="9">
        <v>8.0433000000000003</v>
      </c>
      <c r="V1205" s="9">
        <v>9.3405000000000005</v>
      </c>
    </row>
    <row r="1206" spans="1:22" x14ac:dyDescent="0.3">
      <c r="A1206" t="s">
        <v>1279</v>
      </c>
      <c r="B1206" t="s">
        <v>1280</v>
      </c>
      <c r="C1206" t="s">
        <v>1284</v>
      </c>
      <c r="D1206" t="s">
        <v>77</v>
      </c>
      <c r="E1206">
        <v>80.800000000000011</v>
      </c>
      <c r="F1206">
        <v>937000</v>
      </c>
      <c r="G1206">
        <f t="shared" si="64"/>
        <v>9.8428800853788694E-11</v>
      </c>
      <c r="H1206" s="50">
        <f t="shared" si="66"/>
        <v>1357.8322254913705</v>
      </c>
      <c r="I1206">
        <f t="shared" si="65"/>
        <v>1.2028481794417212E-6</v>
      </c>
      <c r="J1206">
        <v>69.5</v>
      </c>
      <c r="K1206">
        <v>112</v>
      </c>
      <c r="L1206">
        <v>172</v>
      </c>
      <c r="M1206">
        <v>7.1</v>
      </c>
      <c r="N1206">
        <v>-73.13</v>
      </c>
      <c r="O1206" s="7">
        <v>1.5298</v>
      </c>
      <c r="P1206" s="8">
        <v>754840</v>
      </c>
      <c r="Q1206">
        <v>4</v>
      </c>
      <c r="R1206" s="9">
        <v>9.4596</v>
      </c>
      <c r="S1206" s="9">
        <v>9.3107000000000006</v>
      </c>
      <c r="T1206" s="9">
        <v>8.4082000000000008</v>
      </c>
      <c r="U1206" s="9">
        <v>9.1339000000000006</v>
      </c>
      <c r="V1206" s="9">
        <v>9.5980000000000008</v>
      </c>
    </row>
    <row r="1207" spans="1:22" x14ac:dyDescent="0.3">
      <c r="A1207" t="s">
        <v>1279</v>
      </c>
      <c r="B1207" t="s">
        <v>1280</v>
      </c>
      <c r="C1207" t="s">
        <v>1285</v>
      </c>
      <c r="D1207" t="s">
        <v>77</v>
      </c>
      <c r="E1207">
        <v>29.3</v>
      </c>
      <c r="F1207">
        <v>2233000</v>
      </c>
      <c r="G1207">
        <f t="shared" si="64"/>
        <v>1.4977154903716973E-11</v>
      </c>
      <c r="H1207" s="50">
        <f t="shared" si="66"/>
        <v>3235.9011307601177</v>
      </c>
      <c r="I1207">
        <f t="shared" si="65"/>
        <v>4.3618133239656467E-7</v>
      </c>
      <c r="J1207">
        <v>148</v>
      </c>
      <c r="K1207">
        <v>184</v>
      </c>
      <c r="L1207">
        <v>513</v>
      </c>
      <c r="M1207">
        <v>3.44</v>
      </c>
      <c r="N1207">
        <v>-76.52</v>
      </c>
      <c r="O1207" s="7">
        <v>2.7938999999999998</v>
      </c>
      <c r="P1207" s="8">
        <v>1204200</v>
      </c>
      <c r="Q1207">
        <v>5</v>
      </c>
      <c r="R1207" s="9">
        <v>8.5375999999999994</v>
      </c>
      <c r="S1207" s="9">
        <v>8.5420999999999996</v>
      </c>
      <c r="T1207" s="9">
        <v>7.9387999999999996</v>
      </c>
      <c r="U1207" s="9">
        <v>8.6160999999999994</v>
      </c>
      <c r="V1207" s="9">
        <v>9.0305999999999997</v>
      </c>
    </row>
    <row r="1208" spans="1:22" x14ac:dyDescent="0.3">
      <c r="A1208" t="s">
        <v>1279</v>
      </c>
      <c r="B1208" t="s">
        <v>1280</v>
      </c>
      <c r="C1208" t="s">
        <v>1286</v>
      </c>
      <c r="D1208" t="s">
        <v>77</v>
      </c>
      <c r="E1208">
        <v>35.800000000000004</v>
      </c>
      <c r="F1208">
        <v>845000</v>
      </c>
      <c r="G1208">
        <f t="shared" si="64"/>
        <v>4.8358936568047339E-11</v>
      </c>
      <c r="H1208" s="50">
        <f t="shared" si="66"/>
        <v>1224.5125192531568</v>
      </c>
      <c r="I1208">
        <f t="shared" si="65"/>
        <v>5.3294510920808938E-7</v>
      </c>
      <c r="J1208">
        <v>71.900000000000006</v>
      </c>
      <c r="K1208">
        <v>99.7</v>
      </c>
      <c r="L1208">
        <v>339</v>
      </c>
      <c r="M1208">
        <v>10.38</v>
      </c>
      <c r="N1208">
        <v>-75.5</v>
      </c>
      <c r="O1208" s="7">
        <v>3.3980000000000001</v>
      </c>
      <c r="P1208" s="8">
        <v>237600</v>
      </c>
      <c r="Q1208">
        <v>6</v>
      </c>
      <c r="R1208" s="9">
        <v>9.7936999999999994</v>
      </c>
      <c r="S1208" s="9">
        <v>4.7656999999999998</v>
      </c>
      <c r="T1208" s="9">
        <v>9.5980000000000008</v>
      </c>
      <c r="U1208" s="9">
        <v>9.6494999999999997</v>
      </c>
      <c r="V1208" s="9">
        <v>9.8550000000000004</v>
      </c>
    </row>
    <row r="1209" spans="1:22" x14ac:dyDescent="0.3">
      <c r="A1209" t="s">
        <v>1279</v>
      </c>
      <c r="B1209" t="s">
        <v>1280</v>
      </c>
      <c r="C1209" t="s">
        <v>1287</v>
      </c>
      <c r="D1209" t="s">
        <v>77</v>
      </c>
      <c r="E1209">
        <v>20.8</v>
      </c>
      <c r="F1209">
        <v>112700</v>
      </c>
      <c r="G1209">
        <f t="shared" si="64"/>
        <v>2.1066376574977816E-10</v>
      </c>
      <c r="H1209" s="50">
        <f t="shared" si="66"/>
        <v>163.31664014181158</v>
      </c>
      <c r="I1209">
        <f t="shared" si="65"/>
        <v>3.0964408579687865E-7</v>
      </c>
      <c r="J1209">
        <v>13.100000000000001</v>
      </c>
      <c r="K1209">
        <v>31.1</v>
      </c>
      <c r="L1209">
        <v>180</v>
      </c>
      <c r="M1209">
        <v>4.75</v>
      </c>
      <c r="N1209">
        <v>-75.92</v>
      </c>
      <c r="O1209" s="7">
        <v>5.7713999999999999</v>
      </c>
      <c r="P1209" s="8">
        <v>134950</v>
      </c>
      <c r="Q1209">
        <v>2</v>
      </c>
      <c r="R1209" s="9">
        <v>6.8341000000000003</v>
      </c>
      <c r="S1209" s="9">
        <v>6.8341000000000003</v>
      </c>
      <c r="T1209" s="9">
        <v>6.8341000000000003</v>
      </c>
      <c r="U1209" s="9">
        <v>6.9926000000000004</v>
      </c>
      <c r="V1209" s="9">
        <v>7.1510999999999996</v>
      </c>
    </row>
    <row r="1210" spans="1:22" x14ac:dyDescent="0.3">
      <c r="A1210" t="s">
        <v>1279</v>
      </c>
      <c r="B1210" t="s">
        <v>1280</v>
      </c>
      <c r="C1210" t="s">
        <v>1288</v>
      </c>
      <c r="D1210" t="s">
        <v>77</v>
      </c>
      <c r="E1210">
        <v>36.800000000000004</v>
      </c>
      <c r="F1210">
        <v>772000</v>
      </c>
      <c r="G1210">
        <f t="shared" si="64"/>
        <v>5.4410277720207264E-11</v>
      </c>
      <c r="H1210" s="50">
        <f t="shared" si="66"/>
        <v>1118.7262306076179</v>
      </c>
      <c r="I1210">
        <f t="shared" si="65"/>
        <v>5.4783184410217014E-7</v>
      </c>
      <c r="J1210">
        <v>91.4</v>
      </c>
      <c r="K1210">
        <v>80.7</v>
      </c>
      <c r="L1210">
        <v>241</v>
      </c>
      <c r="M1210">
        <v>7.89</v>
      </c>
      <c r="N1210">
        <v>-72.510000000000005</v>
      </c>
      <c r="O1210" s="7">
        <v>2.9830000000000001</v>
      </c>
      <c r="P1210" s="8">
        <v>190800</v>
      </c>
      <c r="Q1210">
        <v>4</v>
      </c>
      <c r="R1210" s="9">
        <v>11.069000000000001</v>
      </c>
      <c r="S1210" s="9">
        <v>10.952999999999999</v>
      </c>
      <c r="T1210" s="9">
        <v>10.571999999999999</v>
      </c>
      <c r="U1210" s="9">
        <v>10.75</v>
      </c>
      <c r="V1210" s="9">
        <v>11.537000000000001</v>
      </c>
    </row>
    <row r="1211" spans="1:22" x14ac:dyDescent="0.3">
      <c r="A1211" t="s">
        <v>1279</v>
      </c>
      <c r="B1211" t="s">
        <v>1280</v>
      </c>
      <c r="C1211" t="s">
        <v>1289</v>
      </c>
      <c r="D1211" t="s">
        <v>77</v>
      </c>
      <c r="E1211">
        <v>54.1</v>
      </c>
      <c r="F1211">
        <v>103700</v>
      </c>
      <c r="G1211">
        <f t="shared" si="64"/>
        <v>5.9548240405014453E-10</v>
      </c>
      <c r="H1211" s="50">
        <f t="shared" si="66"/>
        <v>150.27449496633417</v>
      </c>
      <c r="I1211">
        <f t="shared" si="65"/>
        <v>8.0537235776976612E-7</v>
      </c>
      <c r="J1211">
        <v>11.8</v>
      </c>
      <c r="K1211">
        <v>30.1</v>
      </c>
      <c r="L1211">
        <v>58.7</v>
      </c>
      <c r="M1211">
        <v>1.62</v>
      </c>
      <c r="N1211">
        <v>-75.61</v>
      </c>
      <c r="O1211" s="7">
        <v>1.9474</v>
      </c>
      <c r="P1211">
        <v>26395</v>
      </c>
      <c r="Q1211">
        <v>3</v>
      </c>
      <c r="R1211" s="9">
        <v>6.7229000000000001</v>
      </c>
      <c r="S1211" s="9">
        <v>6.7125000000000004</v>
      </c>
      <c r="T1211" s="9">
        <v>6.6749999999999998</v>
      </c>
      <c r="U1211" s="9">
        <v>6.6749999999999998</v>
      </c>
      <c r="V1211" s="9">
        <v>6.7281000000000004</v>
      </c>
    </row>
    <row r="1212" spans="1:22" x14ac:dyDescent="0.3">
      <c r="A1212" t="s">
        <v>1279</v>
      </c>
      <c r="B1212" t="s">
        <v>1280</v>
      </c>
      <c r="C1212" t="s">
        <v>1290</v>
      </c>
      <c r="D1212" t="s">
        <v>77</v>
      </c>
      <c r="E1212">
        <v>28.700000000000003</v>
      </c>
      <c r="F1212">
        <v>410100</v>
      </c>
      <c r="G1212">
        <f t="shared" si="64"/>
        <v>7.9880826871494757E-11</v>
      </c>
      <c r="H1212" s="50">
        <f t="shared" si="66"/>
        <v>594.28708182925402</v>
      </c>
      <c r="I1212">
        <f t="shared" si="65"/>
        <v>4.2724929146011633E-7</v>
      </c>
      <c r="J1212">
        <v>43.2</v>
      </c>
      <c r="K1212">
        <v>62.400000000000006</v>
      </c>
      <c r="L1212">
        <v>256</v>
      </c>
      <c r="M1212">
        <v>4.4400000000000004</v>
      </c>
      <c r="N1212">
        <v>-75.209999999999994</v>
      </c>
      <c r="O1212" s="7">
        <v>4.1075999999999997</v>
      </c>
      <c r="P1212">
        <v>99360</v>
      </c>
      <c r="Q1212">
        <v>2</v>
      </c>
      <c r="R1212" s="9">
        <v>7.2953000000000001</v>
      </c>
      <c r="S1212" s="9">
        <v>7.3883999999999999</v>
      </c>
      <c r="T1212" s="9">
        <v>7.0456000000000003</v>
      </c>
      <c r="U1212" s="9">
        <v>7.4922000000000004</v>
      </c>
      <c r="V1212" s="9">
        <v>7.9387999999999996</v>
      </c>
    </row>
    <row r="1213" spans="1:22" x14ac:dyDescent="0.3">
      <c r="A1213" t="s">
        <v>1279</v>
      </c>
      <c r="B1213" t="s">
        <v>1280</v>
      </c>
      <c r="C1213" t="s">
        <v>1291</v>
      </c>
      <c r="D1213" t="s">
        <v>77</v>
      </c>
      <c r="E1213">
        <v>93.5</v>
      </c>
      <c r="F1213">
        <v>331500</v>
      </c>
      <c r="G1213">
        <f t="shared" si="64"/>
        <v>3.2194264102564099E-10</v>
      </c>
      <c r="H1213" s="50">
        <f t="shared" si="66"/>
        <v>480.38568063008461</v>
      </c>
      <c r="I1213">
        <f t="shared" si="65"/>
        <v>1.3919097125965463E-6</v>
      </c>
      <c r="J1213">
        <v>29.900000000000002</v>
      </c>
      <c r="K1213">
        <v>60.6</v>
      </c>
      <c r="L1213">
        <v>59</v>
      </c>
      <c r="M1213">
        <v>5.0599999999999996</v>
      </c>
      <c r="N1213">
        <v>-75.510000000000005</v>
      </c>
      <c r="O1213" s="7">
        <v>0.97314000000000001</v>
      </c>
      <c r="P1213" s="8">
        <v>189400</v>
      </c>
      <c r="Q1213">
        <v>2</v>
      </c>
      <c r="R1213" s="9">
        <v>7.5350999999999999</v>
      </c>
      <c r="S1213" s="9">
        <v>7.4802999999999997</v>
      </c>
      <c r="T1213" s="9">
        <v>7.2039</v>
      </c>
      <c r="U1213" s="9">
        <v>7.4142000000000001</v>
      </c>
      <c r="V1213" s="9">
        <v>7.6246</v>
      </c>
    </row>
    <row r="1214" spans="1:22" x14ac:dyDescent="0.3">
      <c r="A1214" t="s">
        <v>1279</v>
      </c>
      <c r="B1214" t="s">
        <v>1280</v>
      </c>
      <c r="C1214" t="s">
        <v>1292</v>
      </c>
      <c r="D1214" t="s">
        <v>77</v>
      </c>
      <c r="E1214">
        <v>221</v>
      </c>
      <c r="F1214">
        <v>2866000</v>
      </c>
      <c r="G1214">
        <f t="shared" si="64"/>
        <v>8.8016989881367764E-11</v>
      </c>
      <c r="H1214" s="50">
        <f t="shared" si="66"/>
        <v>4153.1986747686951</v>
      </c>
      <c r="I1214">
        <f t="shared" si="65"/>
        <v>3.2899684115918356E-6</v>
      </c>
      <c r="J1214">
        <v>196</v>
      </c>
      <c r="K1214">
        <v>205</v>
      </c>
      <c r="L1214">
        <v>52.6</v>
      </c>
      <c r="M1214">
        <v>6.25</v>
      </c>
      <c r="N1214">
        <v>-75.59</v>
      </c>
      <c r="O1214" s="7">
        <v>0.25656000000000001</v>
      </c>
      <c r="P1214" s="8">
        <v>2149100</v>
      </c>
      <c r="Q1214">
        <v>6</v>
      </c>
      <c r="R1214" s="9">
        <v>8.0098000000000003</v>
      </c>
      <c r="S1214" s="9">
        <v>7.9736000000000002</v>
      </c>
      <c r="T1214" s="9">
        <v>7.1510999999999996</v>
      </c>
      <c r="U1214" s="9">
        <v>7.9387999999999996</v>
      </c>
      <c r="V1214" s="9">
        <v>8.3560999999999996</v>
      </c>
    </row>
    <row r="1215" spans="1:22" x14ac:dyDescent="0.3">
      <c r="A1215" t="s">
        <v>1279</v>
      </c>
      <c r="B1215" t="s">
        <v>1280</v>
      </c>
      <c r="C1215" t="s">
        <v>1293</v>
      </c>
      <c r="D1215" t="s">
        <v>77</v>
      </c>
      <c r="E1215">
        <v>46.400000000000006</v>
      </c>
      <c r="F1215">
        <v>251900</v>
      </c>
      <c r="G1215">
        <f t="shared" si="64"/>
        <v>2.1025204922588329E-10</v>
      </c>
      <c r="H1215" s="50">
        <f t="shared" si="66"/>
        <v>365.03515218919551</v>
      </c>
      <c r="I1215">
        <f t="shared" si="65"/>
        <v>6.9074449908534468E-7</v>
      </c>
      <c r="J1215">
        <v>23.900000000000002</v>
      </c>
      <c r="K1215">
        <v>51.5</v>
      </c>
      <c r="L1215">
        <v>117</v>
      </c>
      <c r="M1215">
        <v>8.75</v>
      </c>
      <c r="N1215">
        <v>-75.89</v>
      </c>
      <c r="O1215" s="7">
        <v>2.266</v>
      </c>
      <c r="P1215">
        <v>31025</v>
      </c>
      <c r="Q1215">
        <v>2</v>
      </c>
      <c r="R1215" s="9">
        <v>8.0450999999999997</v>
      </c>
      <c r="S1215" s="9">
        <v>8.0517000000000003</v>
      </c>
      <c r="T1215" s="9">
        <v>8.0433000000000003</v>
      </c>
      <c r="U1215" s="9">
        <v>8.0693999999999999</v>
      </c>
      <c r="V1215" s="9">
        <v>8.0954999999999995</v>
      </c>
    </row>
    <row r="1216" spans="1:22" x14ac:dyDescent="0.3">
      <c r="A1216" t="s">
        <v>1279</v>
      </c>
      <c r="B1216" t="s">
        <v>1280</v>
      </c>
      <c r="C1216" t="s">
        <v>1294</v>
      </c>
      <c r="D1216" t="s">
        <v>77</v>
      </c>
      <c r="E1216">
        <v>17</v>
      </c>
      <c r="F1216">
        <v>269900</v>
      </c>
      <c r="G1216">
        <f t="shared" si="64"/>
        <v>7.1894631344942575E-11</v>
      </c>
      <c r="H1216" s="50">
        <f t="shared" si="66"/>
        <v>391.11944254015037</v>
      </c>
      <c r="I1216">
        <f t="shared" si="65"/>
        <v>2.5307449319937204E-7</v>
      </c>
      <c r="J1216">
        <v>39.6</v>
      </c>
      <c r="K1216">
        <v>42.900000000000006</v>
      </c>
      <c r="L1216">
        <v>311</v>
      </c>
      <c r="M1216">
        <v>2.94</v>
      </c>
      <c r="N1216">
        <v>-75.290000000000006</v>
      </c>
      <c r="O1216" s="7">
        <v>7.2439999999999998</v>
      </c>
      <c r="P1216">
        <v>59008</v>
      </c>
      <c r="Q1216">
        <v>4</v>
      </c>
      <c r="R1216" s="9">
        <v>8.1875999999999998</v>
      </c>
      <c r="S1216" s="9">
        <v>8.0974000000000004</v>
      </c>
      <c r="T1216" s="9">
        <v>7.4145000000000003</v>
      </c>
      <c r="U1216" s="9">
        <v>7.6769999999999996</v>
      </c>
      <c r="V1216" s="9">
        <v>8.1997999999999998</v>
      </c>
    </row>
    <row r="1217" spans="1:22" x14ac:dyDescent="0.3">
      <c r="A1217" t="s">
        <v>1279</v>
      </c>
      <c r="B1217" t="s">
        <v>1280</v>
      </c>
      <c r="C1217" t="s">
        <v>1295</v>
      </c>
      <c r="D1217" t="s">
        <v>77</v>
      </c>
      <c r="E1217">
        <v>22.700000000000003</v>
      </c>
      <c r="F1217">
        <v>214200</v>
      </c>
      <c r="G1217">
        <f t="shared" si="64"/>
        <v>1.2096418814192344E-10</v>
      </c>
      <c r="H1217" s="50">
        <f t="shared" si="66"/>
        <v>310.40305517636239</v>
      </c>
      <c r="I1217">
        <f t="shared" si="65"/>
        <v>3.3792888209563206E-7</v>
      </c>
      <c r="J1217">
        <v>14.9</v>
      </c>
      <c r="K1217">
        <v>55.6</v>
      </c>
      <c r="L1217">
        <v>308</v>
      </c>
      <c r="M1217">
        <v>3.54</v>
      </c>
      <c r="N1217">
        <v>-76.3</v>
      </c>
      <c r="O1217" s="7">
        <v>5.5442</v>
      </c>
      <c r="P1217">
        <v>73572</v>
      </c>
      <c r="Q1217">
        <v>2</v>
      </c>
      <c r="R1217" s="9">
        <v>8.2835999999999999</v>
      </c>
      <c r="S1217" s="9">
        <v>8.2942999999999998</v>
      </c>
      <c r="T1217" s="9">
        <v>8.0954999999999995</v>
      </c>
      <c r="U1217" s="9">
        <v>8.3038000000000007</v>
      </c>
      <c r="V1217" s="9">
        <v>8.5122</v>
      </c>
    </row>
    <row r="1218" spans="1:22" x14ac:dyDescent="0.3">
      <c r="A1218" t="s">
        <v>1279</v>
      </c>
      <c r="B1218" t="s">
        <v>1280</v>
      </c>
      <c r="C1218" t="s">
        <v>1296</v>
      </c>
      <c r="D1218" t="s">
        <v>77</v>
      </c>
      <c r="E1218">
        <v>21.3</v>
      </c>
      <c r="F1218">
        <v>290000</v>
      </c>
      <c r="G1218">
        <f t="shared" ref="G1218:G1281" si="67">(1.141433*(E1218/1000000))/F1218</f>
        <v>8.3836285862068957E-11</v>
      </c>
      <c r="H1218" s="50">
        <f t="shared" si="66"/>
        <v>420.24690009871659</v>
      </c>
      <c r="I1218">
        <f t="shared" ref="I1218:I1281" si="68">(G1218/10)*1000*H1218*0.09</f>
        <v>3.1708745324391903E-7</v>
      </c>
      <c r="J1218">
        <v>26.200000000000003</v>
      </c>
      <c r="K1218">
        <v>56.6</v>
      </c>
      <c r="L1218">
        <v>285</v>
      </c>
      <c r="M1218">
        <v>1.21</v>
      </c>
      <c r="N1218">
        <v>-77.28</v>
      </c>
      <c r="O1218" s="7">
        <v>5.0279999999999996</v>
      </c>
      <c r="P1218">
        <v>98736</v>
      </c>
      <c r="Q1218">
        <v>3</v>
      </c>
      <c r="R1218" s="9">
        <v>5.5938999999999997</v>
      </c>
      <c r="S1218" s="9">
        <v>5.5242000000000004</v>
      </c>
      <c r="T1218" s="9">
        <v>5.0655999999999999</v>
      </c>
      <c r="U1218" s="9">
        <v>5.6600999999999999</v>
      </c>
      <c r="V1218" s="9">
        <v>5.7676999999999996</v>
      </c>
    </row>
    <row r="1219" spans="1:22" x14ac:dyDescent="0.3">
      <c r="A1219" t="s">
        <v>1279</v>
      </c>
      <c r="B1219" t="s">
        <v>1280</v>
      </c>
      <c r="C1219" t="s">
        <v>1297</v>
      </c>
      <c r="D1219" t="s">
        <v>77</v>
      </c>
      <c r="E1219">
        <v>64.600000000000009</v>
      </c>
      <c r="F1219">
        <v>361400</v>
      </c>
      <c r="G1219">
        <f t="shared" si="67"/>
        <v>2.0403035915882682E-10</v>
      </c>
      <c r="H1219" s="50">
        <f t="shared" si="66"/>
        <v>523.71458515750408</v>
      </c>
      <c r="I1219">
        <f t="shared" si="68"/>
        <v>9.6168307415761404E-7</v>
      </c>
      <c r="J1219">
        <v>38.1</v>
      </c>
      <c r="K1219">
        <v>58.6</v>
      </c>
      <c r="L1219">
        <v>79.2</v>
      </c>
      <c r="M1219">
        <v>4.82</v>
      </c>
      <c r="N1219">
        <v>-75.709999999999994</v>
      </c>
      <c r="O1219" s="7">
        <v>1.3519000000000001</v>
      </c>
      <c r="P1219" s="8">
        <v>399260</v>
      </c>
      <c r="Q1219">
        <v>4</v>
      </c>
      <c r="R1219" s="9">
        <v>7.1692</v>
      </c>
      <c r="S1219" s="9">
        <v>7.1367000000000003</v>
      </c>
      <c r="T1219" s="9">
        <v>6.4093</v>
      </c>
      <c r="U1219" s="9">
        <v>7.0719000000000003</v>
      </c>
      <c r="V1219" s="9">
        <v>7.3619000000000003</v>
      </c>
    </row>
    <row r="1220" spans="1:22" x14ac:dyDescent="0.3">
      <c r="A1220" t="s">
        <v>1279</v>
      </c>
      <c r="B1220" t="s">
        <v>1280</v>
      </c>
      <c r="C1220" t="s">
        <v>1298</v>
      </c>
      <c r="D1220" t="s">
        <v>77</v>
      </c>
      <c r="E1220">
        <v>14</v>
      </c>
      <c r="F1220">
        <v>200900</v>
      </c>
      <c r="G1220">
        <f t="shared" si="67"/>
        <v>7.9542369337979092E-11</v>
      </c>
      <c r="H1220" s="50">
        <f t="shared" si="66"/>
        <v>291.1296628614902</v>
      </c>
      <c r="I1220">
        <f t="shared" si="68"/>
        <v>2.0841428851712988E-7</v>
      </c>
      <c r="J1220">
        <v>26</v>
      </c>
      <c r="K1220">
        <v>39.400000000000006</v>
      </c>
      <c r="L1220">
        <v>333</v>
      </c>
      <c r="M1220">
        <v>2.46</v>
      </c>
      <c r="N1220">
        <v>-76.599999999999994</v>
      </c>
      <c r="O1220" s="7">
        <v>8.4656000000000002</v>
      </c>
      <c r="P1220" s="8">
        <v>132920</v>
      </c>
      <c r="Q1220">
        <v>3</v>
      </c>
      <c r="R1220" s="9">
        <v>5.2190000000000003</v>
      </c>
      <c r="S1220" s="9">
        <v>5.1986999999999997</v>
      </c>
      <c r="T1220" s="9">
        <v>5.0113000000000003</v>
      </c>
      <c r="U1220" s="9">
        <v>5.1199000000000003</v>
      </c>
      <c r="V1220" s="9">
        <v>5.3365</v>
      </c>
    </row>
    <row r="1221" spans="1:22" x14ac:dyDescent="0.3">
      <c r="A1221" t="s">
        <v>1279</v>
      </c>
      <c r="B1221" t="s">
        <v>1280</v>
      </c>
      <c r="C1221" t="s">
        <v>1299</v>
      </c>
      <c r="D1221" t="s">
        <v>77</v>
      </c>
      <c r="E1221">
        <v>6.54</v>
      </c>
      <c r="F1221">
        <v>107400</v>
      </c>
      <c r="G1221">
        <f t="shared" si="67"/>
        <v>6.9506255307262563E-11</v>
      </c>
      <c r="H1221" s="50">
        <f t="shared" si="66"/>
        <v>155.63626576069711</v>
      </c>
      <c r="I1221">
        <f t="shared" si="68"/>
        <v>9.7359246207287806E-8</v>
      </c>
      <c r="J1221">
        <v>21.1</v>
      </c>
      <c r="K1221">
        <v>23.400000000000002</v>
      </c>
      <c r="L1221">
        <v>468</v>
      </c>
      <c r="M1221">
        <v>11.54</v>
      </c>
      <c r="N1221">
        <v>-72.91</v>
      </c>
      <c r="O1221" s="7">
        <v>20.015000000000001</v>
      </c>
      <c r="P1221">
        <v>3723.1</v>
      </c>
      <c r="Q1221">
        <v>2</v>
      </c>
      <c r="R1221" s="9">
        <v>8.6539999999999999</v>
      </c>
      <c r="S1221" s="9">
        <v>8.6442999999999994</v>
      </c>
      <c r="T1221" s="9">
        <v>8.5640999999999998</v>
      </c>
      <c r="U1221" s="9">
        <v>8.6160999999999994</v>
      </c>
      <c r="V1221" s="9">
        <v>8.6679999999999993</v>
      </c>
    </row>
    <row r="1222" spans="1:22" x14ac:dyDescent="0.3">
      <c r="A1222" t="s">
        <v>1279</v>
      </c>
      <c r="B1222" t="s">
        <v>1280</v>
      </c>
      <c r="C1222" t="s">
        <v>1300</v>
      </c>
      <c r="D1222" t="s">
        <v>77</v>
      </c>
      <c r="E1222">
        <v>9.4</v>
      </c>
      <c r="F1222">
        <v>332300</v>
      </c>
      <c r="G1222">
        <f t="shared" si="67"/>
        <v>3.2288504965392717E-11</v>
      </c>
      <c r="H1222" s="50">
        <f t="shared" si="66"/>
        <v>481.5449824234604</v>
      </c>
      <c r="I1222">
        <f t="shared" si="68"/>
        <v>1.3993530800435864E-7</v>
      </c>
      <c r="J1222">
        <v>32.300000000000004</v>
      </c>
      <c r="K1222">
        <v>58.5</v>
      </c>
      <c r="L1222">
        <v>808</v>
      </c>
      <c r="M1222">
        <v>11.23</v>
      </c>
      <c r="N1222">
        <v>-74.2</v>
      </c>
      <c r="O1222" s="7">
        <v>13.817</v>
      </c>
      <c r="P1222">
        <v>17614</v>
      </c>
      <c r="Q1222">
        <v>3</v>
      </c>
      <c r="R1222" s="9">
        <v>8.7716999999999992</v>
      </c>
      <c r="S1222" s="9">
        <v>3.9763999999999999</v>
      </c>
      <c r="T1222" s="9">
        <v>8.7716999999999992</v>
      </c>
      <c r="U1222" s="9">
        <v>8.7716999999999992</v>
      </c>
      <c r="V1222" s="9">
        <v>8.7716999999999992</v>
      </c>
    </row>
    <row r="1223" spans="1:22" x14ac:dyDescent="0.3">
      <c r="A1223" t="s">
        <v>1279</v>
      </c>
      <c r="B1223" t="s">
        <v>1280</v>
      </c>
      <c r="C1223" t="s">
        <v>1301</v>
      </c>
      <c r="D1223" t="s">
        <v>77</v>
      </c>
      <c r="E1223">
        <v>39.6</v>
      </c>
      <c r="F1223">
        <v>196600</v>
      </c>
      <c r="G1223">
        <f t="shared" si="67"/>
        <v>2.299122421159715E-10</v>
      </c>
      <c r="H1223" s="50">
        <f t="shared" si="66"/>
        <v>284.89841572209542</v>
      </c>
      <c r="I1223">
        <f t="shared" si="68"/>
        <v>5.8951470180559588E-7</v>
      </c>
      <c r="J1223">
        <v>16.8</v>
      </c>
      <c r="K1223">
        <v>48</v>
      </c>
      <c r="L1223">
        <v>132</v>
      </c>
      <c r="M1223">
        <v>9.3000000000000007</v>
      </c>
      <c r="N1223">
        <v>-75.400000000000006</v>
      </c>
      <c r="O1223" s="7">
        <v>2.7448000000000001</v>
      </c>
      <c r="P1223" s="8">
        <v>244140</v>
      </c>
      <c r="Q1223">
        <v>4</v>
      </c>
      <c r="R1223" s="9">
        <v>8.0280000000000005</v>
      </c>
      <c r="S1223" s="9">
        <v>8.0326000000000004</v>
      </c>
      <c r="T1223" s="9">
        <v>7.9387999999999996</v>
      </c>
      <c r="U1223" s="9">
        <v>8.0433000000000003</v>
      </c>
      <c r="V1223" s="9">
        <v>8.1477000000000004</v>
      </c>
    </row>
    <row r="1224" spans="1:22" x14ac:dyDescent="0.3">
      <c r="A1224" t="s">
        <v>1279</v>
      </c>
      <c r="B1224" t="s">
        <v>1280</v>
      </c>
      <c r="C1224" t="s">
        <v>1302</v>
      </c>
      <c r="D1224" t="s">
        <v>77</v>
      </c>
      <c r="E1224">
        <v>16</v>
      </c>
      <c r="F1224">
        <v>144900</v>
      </c>
      <c r="G1224">
        <f t="shared" si="67"/>
        <v>1.2603815044858521E-10</v>
      </c>
      <c r="H1224" s="50">
        <f t="shared" si="66"/>
        <v>209.97853732518632</v>
      </c>
      <c r="I1224">
        <f t="shared" si="68"/>
        <v>2.3818775830529128E-7</v>
      </c>
      <c r="J1224">
        <v>12.700000000000001</v>
      </c>
      <c r="K1224">
        <v>40.700000000000003</v>
      </c>
      <c r="L1224">
        <v>331</v>
      </c>
      <c r="M1224">
        <v>4.09</v>
      </c>
      <c r="N1224">
        <v>-76.209999999999994</v>
      </c>
      <c r="O1224" s="7">
        <v>8.1492000000000004</v>
      </c>
      <c r="P1224">
        <v>91875</v>
      </c>
      <c r="Q1224">
        <v>4</v>
      </c>
      <c r="R1224" s="9">
        <v>7.3478000000000003</v>
      </c>
      <c r="S1224" s="9">
        <v>7.3305999999999996</v>
      </c>
      <c r="T1224" s="9">
        <v>7.0983999999999998</v>
      </c>
      <c r="U1224" s="9">
        <v>7.2039</v>
      </c>
      <c r="V1224" s="9">
        <v>7.5195999999999996</v>
      </c>
    </row>
    <row r="1225" spans="1:22" x14ac:dyDescent="0.3">
      <c r="A1225" t="s">
        <v>1279</v>
      </c>
      <c r="B1225" t="s">
        <v>1280</v>
      </c>
      <c r="C1225" t="s">
        <v>1303</v>
      </c>
      <c r="D1225" t="s">
        <v>77</v>
      </c>
      <c r="E1225">
        <v>13</v>
      </c>
      <c r="F1225">
        <v>125900</v>
      </c>
      <c r="G1225">
        <f t="shared" si="67"/>
        <v>1.1786043685464654E-10</v>
      </c>
      <c r="H1225" s="50">
        <f t="shared" si="66"/>
        <v>182.44511973251178</v>
      </c>
      <c r="I1225">
        <f t="shared" si="68"/>
        <v>1.935275536230492E-7</v>
      </c>
      <c r="J1225">
        <v>21.3</v>
      </c>
      <c r="K1225">
        <v>27.3</v>
      </c>
      <c r="L1225">
        <v>271</v>
      </c>
      <c r="M1225">
        <v>5.54</v>
      </c>
      <c r="N1225">
        <v>-73.36</v>
      </c>
      <c r="O1225" s="7">
        <v>9.9364000000000008</v>
      </c>
      <c r="P1225">
        <v>35164</v>
      </c>
      <c r="Q1225">
        <v>1</v>
      </c>
      <c r="R1225" s="9">
        <v>6.9927999999999999</v>
      </c>
      <c r="S1225" s="9">
        <v>6.9927999999999999</v>
      </c>
      <c r="T1225" s="9">
        <v>6.9927999999999999</v>
      </c>
      <c r="U1225" s="9">
        <v>6.9927999999999999</v>
      </c>
      <c r="V1225" s="9">
        <v>6.9927999999999999</v>
      </c>
    </row>
    <row r="1226" spans="1:22" x14ac:dyDescent="0.3">
      <c r="A1226" t="s">
        <v>1279</v>
      </c>
      <c r="B1226" t="s">
        <v>1280</v>
      </c>
      <c r="C1226" t="s">
        <v>1304</v>
      </c>
      <c r="D1226" t="s">
        <v>77</v>
      </c>
      <c r="E1226">
        <v>23.3</v>
      </c>
      <c r="F1226">
        <v>254200</v>
      </c>
      <c r="G1226">
        <f t="shared" si="67"/>
        <v>1.046238745082612E-10</v>
      </c>
      <c r="H1226" s="50">
        <f t="shared" si="66"/>
        <v>368.36814484515088</v>
      </c>
      <c r="I1226">
        <f t="shared" si="68"/>
        <v>3.4686092303208046E-7</v>
      </c>
      <c r="J1226">
        <v>29.700000000000003</v>
      </c>
      <c r="K1226">
        <v>46.6</v>
      </c>
      <c r="L1226">
        <v>250</v>
      </c>
      <c r="M1226">
        <v>10.46</v>
      </c>
      <c r="N1226">
        <v>-73.260000000000005</v>
      </c>
      <c r="O1226" s="7">
        <v>5.3663999999999996</v>
      </c>
      <c r="P1226">
        <v>8087</v>
      </c>
      <c r="Q1226">
        <v>1</v>
      </c>
      <c r="R1226" s="9">
        <v>9.8550000000000004</v>
      </c>
      <c r="S1226" s="9">
        <v>9.8550000000000004</v>
      </c>
      <c r="T1226" s="9">
        <v>9.8550000000000004</v>
      </c>
      <c r="U1226" s="9">
        <v>9.8550000000000004</v>
      </c>
      <c r="V1226" s="9">
        <v>9.8550000000000004</v>
      </c>
    </row>
    <row r="1227" spans="1:22" x14ac:dyDescent="0.3">
      <c r="A1227" t="s">
        <v>1279</v>
      </c>
      <c r="B1227" t="s">
        <v>1280</v>
      </c>
      <c r="C1227" t="s">
        <v>1305</v>
      </c>
      <c r="D1227" t="s">
        <v>77</v>
      </c>
      <c r="E1227">
        <v>58.800000000000004</v>
      </c>
      <c r="F1227">
        <v>291500</v>
      </c>
      <c r="G1227">
        <f t="shared" si="67"/>
        <v>2.3024446106346482E-10</v>
      </c>
      <c r="H1227" s="50">
        <f t="shared" si="66"/>
        <v>422.42059096129611</v>
      </c>
      <c r="I1227">
        <f t="shared" si="68"/>
        <v>8.7534001177194537E-7</v>
      </c>
      <c r="J1227">
        <v>38.1</v>
      </c>
      <c r="K1227">
        <v>47.2</v>
      </c>
      <c r="L1227">
        <v>86.4</v>
      </c>
      <c r="M1227">
        <v>4.1399999999999997</v>
      </c>
      <c r="N1227">
        <v>-73.63</v>
      </c>
      <c r="O1227" s="7">
        <v>1.8285</v>
      </c>
      <c r="P1227">
        <v>79844</v>
      </c>
      <c r="Q1227">
        <v>3</v>
      </c>
      <c r="R1227" s="9">
        <v>8.4624000000000006</v>
      </c>
      <c r="S1227" s="9">
        <v>8.4852000000000007</v>
      </c>
      <c r="T1227" s="9">
        <v>8.4602000000000004</v>
      </c>
      <c r="U1227" s="9">
        <v>8.5122</v>
      </c>
      <c r="V1227" s="9">
        <v>8.6679999999999993</v>
      </c>
    </row>
    <row r="1228" spans="1:22" x14ac:dyDescent="0.3">
      <c r="A1228" t="s">
        <v>1306</v>
      </c>
      <c r="B1228" t="s">
        <v>1307</v>
      </c>
      <c r="C1228" t="s">
        <v>1308</v>
      </c>
      <c r="D1228" t="s">
        <v>69</v>
      </c>
      <c r="E1228">
        <v>9.65</v>
      </c>
      <c r="F1228">
        <v>103700</v>
      </c>
      <c r="G1228">
        <f t="shared" si="67"/>
        <v>1.0621821070395372E-10</v>
      </c>
      <c r="H1228" s="50">
        <f t="shared" ref="H1228:H1252" si="69">F1228*CVD_COG</f>
        <v>129.0392512640037</v>
      </c>
      <c r="I1228">
        <f t="shared" si="68"/>
        <v>1.2335686541856331E-7</v>
      </c>
      <c r="J1228">
        <v>13.3</v>
      </c>
      <c r="K1228">
        <v>28.400000000000002</v>
      </c>
      <c r="L1228">
        <v>373</v>
      </c>
      <c r="M1228">
        <v>-3.32</v>
      </c>
      <c r="N1228">
        <v>17.37</v>
      </c>
      <c r="O1228" s="7">
        <v>13.132</v>
      </c>
      <c r="P1228">
        <v>32485</v>
      </c>
      <c r="Q1228">
        <v>2</v>
      </c>
      <c r="R1228" s="9">
        <v>15.586</v>
      </c>
      <c r="S1228" s="9">
        <v>15.587999999999999</v>
      </c>
      <c r="T1228" s="9">
        <v>15.586</v>
      </c>
      <c r="U1228" s="9">
        <v>15.782999999999999</v>
      </c>
      <c r="V1228" s="9">
        <v>15.981</v>
      </c>
    </row>
    <row r="1229" spans="1:22" x14ac:dyDescent="0.3">
      <c r="A1229" t="s">
        <v>1306</v>
      </c>
      <c r="B1229" t="s">
        <v>1307</v>
      </c>
      <c r="C1229" t="s">
        <v>1309</v>
      </c>
      <c r="D1229" t="s">
        <v>69</v>
      </c>
      <c r="E1229">
        <v>24.5</v>
      </c>
      <c r="F1229">
        <v>176500</v>
      </c>
      <c r="G1229">
        <f t="shared" si="67"/>
        <v>1.5844254107648723E-10</v>
      </c>
      <c r="H1229" s="50">
        <f t="shared" si="69"/>
        <v>219.62804096525218</v>
      </c>
      <c r="I1229">
        <f t="shared" si="68"/>
        <v>3.131858241196685E-7</v>
      </c>
      <c r="J1229">
        <v>12.4</v>
      </c>
      <c r="K1229">
        <v>50.1</v>
      </c>
      <c r="L1229">
        <v>262</v>
      </c>
      <c r="M1229">
        <v>-5.84</v>
      </c>
      <c r="N1229">
        <v>13.06</v>
      </c>
      <c r="O1229" s="7">
        <v>5.2306999999999997</v>
      </c>
      <c r="P1229">
        <v>28129</v>
      </c>
      <c r="Q1229">
        <v>2</v>
      </c>
      <c r="R1229" s="9">
        <v>12.898999999999999</v>
      </c>
      <c r="S1229" s="9">
        <v>12.898999999999999</v>
      </c>
      <c r="T1229" s="9">
        <v>12.898999999999999</v>
      </c>
      <c r="U1229" s="9">
        <v>13.074</v>
      </c>
      <c r="V1229" s="9">
        <v>13.249000000000001</v>
      </c>
    </row>
    <row r="1230" spans="1:22" x14ac:dyDescent="0.3">
      <c r="A1230" t="s">
        <v>1306</v>
      </c>
      <c r="B1230" t="s">
        <v>1307</v>
      </c>
      <c r="C1230" t="s">
        <v>1310</v>
      </c>
      <c r="D1230" t="s">
        <v>69</v>
      </c>
      <c r="E1230">
        <v>49</v>
      </c>
      <c r="F1230">
        <v>383700</v>
      </c>
      <c r="G1230">
        <f t="shared" si="67"/>
        <v>1.4576548605681521E-10</v>
      </c>
      <c r="H1230" s="50">
        <f t="shared" si="69"/>
        <v>477.45767319188252</v>
      </c>
      <c r="I1230">
        <f t="shared" si="68"/>
        <v>6.2637164823933701E-7</v>
      </c>
      <c r="J1230">
        <v>13.8</v>
      </c>
      <c r="K1230">
        <v>103</v>
      </c>
      <c r="L1230">
        <v>265</v>
      </c>
      <c r="M1230">
        <v>-2.5</v>
      </c>
      <c r="N1230">
        <v>28.84</v>
      </c>
      <c r="O1230" s="7">
        <v>2.5638999999999998</v>
      </c>
      <c r="P1230" s="8">
        <v>158170</v>
      </c>
      <c r="Q1230">
        <v>2</v>
      </c>
      <c r="R1230" s="9">
        <v>13.074</v>
      </c>
      <c r="S1230" s="9">
        <v>13.256</v>
      </c>
      <c r="T1230" s="9">
        <v>12.848000000000001</v>
      </c>
      <c r="U1230" s="9">
        <v>13.273999999999999</v>
      </c>
      <c r="V1230" s="9">
        <v>13.699</v>
      </c>
    </row>
    <row r="1231" spans="1:22" x14ac:dyDescent="0.3">
      <c r="A1231" t="s">
        <v>1306</v>
      </c>
      <c r="B1231" t="s">
        <v>1307</v>
      </c>
      <c r="C1231" t="s">
        <v>1311</v>
      </c>
      <c r="D1231" t="s">
        <v>69</v>
      </c>
      <c r="E1231">
        <v>20.700000000000003</v>
      </c>
      <c r="F1231">
        <v>175900</v>
      </c>
      <c r="G1231">
        <f t="shared" si="67"/>
        <v>1.343244064809551E-10</v>
      </c>
      <c r="H1231" s="50">
        <f t="shared" si="69"/>
        <v>218.88143006112099</v>
      </c>
      <c r="I1231">
        <f t="shared" si="68"/>
        <v>2.6461006364396479E-7</v>
      </c>
      <c r="J1231">
        <v>13.9</v>
      </c>
      <c r="K1231">
        <v>47.300000000000004</v>
      </c>
      <c r="L1231">
        <v>255</v>
      </c>
      <c r="M1231">
        <v>1.56</v>
      </c>
      <c r="N1231">
        <v>30.25</v>
      </c>
      <c r="O1231" s="7">
        <v>5.4051</v>
      </c>
      <c r="P1231">
        <v>9975.4</v>
      </c>
      <c r="Q1231">
        <v>1</v>
      </c>
      <c r="R1231" s="9">
        <v>11.942</v>
      </c>
      <c r="S1231" s="9">
        <v>11.942</v>
      </c>
      <c r="T1231" s="9">
        <v>11.942</v>
      </c>
      <c r="U1231" s="9">
        <v>11.942</v>
      </c>
      <c r="V1231" s="9">
        <v>11.942</v>
      </c>
    </row>
    <row r="1232" spans="1:22" x14ac:dyDescent="0.3">
      <c r="A1232" t="s">
        <v>1306</v>
      </c>
      <c r="B1232" t="s">
        <v>1307</v>
      </c>
      <c r="C1232" t="s">
        <v>1312</v>
      </c>
      <c r="D1232" t="s">
        <v>69</v>
      </c>
      <c r="E1232">
        <v>9.9</v>
      </c>
      <c r="F1232">
        <v>140500</v>
      </c>
      <c r="G1232">
        <f t="shared" si="67"/>
        <v>8.0428375088967966E-11</v>
      </c>
      <c r="H1232" s="50">
        <f t="shared" si="69"/>
        <v>174.83138671738203</v>
      </c>
      <c r="I1232">
        <f t="shared" si="68"/>
        <v>1.2655263913407012E-7</v>
      </c>
      <c r="J1232">
        <v>15.100000000000001</v>
      </c>
      <c r="K1232">
        <v>36.200000000000003</v>
      </c>
      <c r="L1232">
        <v>445</v>
      </c>
      <c r="M1232">
        <v>0.12</v>
      </c>
      <c r="N1232">
        <v>29.29</v>
      </c>
      <c r="O1232" s="7">
        <v>12.276999999999999</v>
      </c>
      <c r="P1232">
        <v>51217</v>
      </c>
      <c r="Q1232">
        <v>4</v>
      </c>
      <c r="R1232" s="9">
        <v>11.236000000000001</v>
      </c>
      <c r="S1232" s="9">
        <v>11.257999999999999</v>
      </c>
      <c r="T1232" s="9">
        <v>11.132</v>
      </c>
      <c r="U1232" s="9">
        <v>11.36</v>
      </c>
      <c r="V1232" s="9">
        <v>11.74</v>
      </c>
    </row>
    <row r="1233" spans="1:22" x14ac:dyDescent="0.3">
      <c r="A1233" t="s">
        <v>1306</v>
      </c>
      <c r="B1233" t="s">
        <v>1307</v>
      </c>
      <c r="C1233" t="s">
        <v>1313</v>
      </c>
      <c r="D1233" t="s">
        <v>69</v>
      </c>
      <c r="E1233">
        <v>7.5200000000000005</v>
      </c>
      <c r="F1233">
        <v>106200</v>
      </c>
      <c r="G1233">
        <f t="shared" si="67"/>
        <v>8.0824634274952921E-11</v>
      </c>
      <c r="H1233" s="50">
        <f t="shared" si="69"/>
        <v>132.15013003121689</v>
      </c>
      <c r="I1233">
        <f t="shared" si="68"/>
        <v>9.6128873362445202E-8</v>
      </c>
      <c r="J1233">
        <v>16.100000000000001</v>
      </c>
      <c r="K1233">
        <v>26.5</v>
      </c>
      <c r="L1233">
        <v>403</v>
      </c>
      <c r="M1233">
        <v>-6.73</v>
      </c>
      <c r="N1233">
        <v>23.95</v>
      </c>
      <c r="O1233" s="7">
        <v>15.218999999999999</v>
      </c>
      <c r="P1233">
        <v>13550</v>
      </c>
      <c r="Q1233">
        <v>1</v>
      </c>
      <c r="R1233" s="9">
        <v>16.227</v>
      </c>
      <c r="S1233" s="9">
        <v>16.227</v>
      </c>
      <c r="T1233" s="9">
        <v>16.227</v>
      </c>
      <c r="U1233" s="9">
        <v>16.227</v>
      </c>
      <c r="V1233" s="9">
        <v>16.227</v>
      </c>
    </row>
    <row r="1234" spans="1:22" x14ac:dyDescent="0.3">
      <c r="A1234" t="s">
        <v>1306</v>
      </c>
      <c r="B1234" t="s">
        <v>1307</v>
      </c>
      <c r="C1234" t="s">
        <v>1314</v>
      </c>
      <c r="D1234" t="s">
        <v>69</v>
      </c>
      <c r="E1234">
        <v>12.5</v>
      </c>
      <c r="F1234">
        <v>197900</v>
      </c>
      <c r="G1234">
        <f t="shared" si="67"/>
        <v>7.2096576553815065E-11</v>
      </c>
      <c r="H1234" s="50">
        <f t="shared" si="69"/>
        <v>246.25716321259719</v>
      </c>
      <c r="I1234">
        <f t="shared" si="68"/>
        <v>1.5978868577534111E-7</v>
      </c>
      <c r="J1234">
        <v>21.5</v>
      </c>
      <c r="K1234">
        <v>42.7</v>
      </c>
      <c r="L1234">
        <v>425</v>
      </c>
      <c r="M1234">
        <v>-1.66</v>
      </c>
      <c r="N1234">
        <v>29.21</v>
      </c>
      <c r="O1234" s="7">
        <v>9.9600000000000009</v>
      </c>
      <c r="P1234" s="8">
        <v>101310</v>
      </c>
      <c r="Q1234">
        <v>2</v>
      </c>
      <c r="R1234" s="9">
        <v>13.509</v>
      </c>
      <c r="S1234" s="9">
        <v>13.551</v>
      </c>
      <c r="T1234" s="9">
        <v>13.5</v>
      </c>
      <c r="U1234" s="9">
        <v>13.574999999999999</v>
      </c>
      <c r="V1234" s="9">
        <v>13.648999999999999</v>
      </c>
    </row>
    <row r="1235" spans="1:22" x14ac:dyDescent="0.3">
      <c r="A1235" t="s">
        <v>1306</v>
      </c>
      <c r="B1235" t="s">
        <v>1307</v>
      </c>
      <c r="C1235" t="s">
        <v>1315</v>
      </c>
      <c r="D1235" t="s">
        <v>69</v>
      </c>
      <c r="E1235">
        <v>35.1</v>
      </c>
      <c r="F1235">
        <v>130000</v>
      </c>
      <c r="G1235">
        <f t="shared" si="67"/>
        <v>3.0818690999999998E-10</v>
      </c>
      <c r="H1235" s="50">
        <f t="shared" si="69"/>
        <v>161.76569589508659</v>
      </c>
      <c r="I1235">
        <f t="shared" si="68"/>
        <v>4.4868662965715773E-7</v>
      </c>
      <c r="J1235">
        <v>14.8</v>
      </c>
      <c r="K1235">
        <v>33.700000000000003</v>
      </c>
      <c r="L1235">
        <v>99.5</v>
      </c>
      <c r="M1235">
        <v>2.78</v>
      </c>
      <c r="N1235">
        <v>27.61</v>
      </c>
      <c r="O1235" s="7">
        <v>2.9510999999999998</v>
      </c>
      <c r="P1235">
        <v>9468.4</v>
      </c>
      <c r="Q1235">
        <v>2</v>
      </c>
      <c r="R1235" s="9">
        <v>12.465</v>
      </c>
      <c r="S1235" s="9">
        <v>12.502000000000001</v>
      </c>
      <c r="T1235" s="9">
        <v>12.446</v>
      </c>
      <c r="U1235" s="9">
        <v>12.571999999999999</v>
      </c>
      <c r="V1235" s="9">
        <v>12.698</v>
      </c>
    </row>
    <row r="1236" spans="1:22" x14ac:dyDescent="0.3">
      <c r="A1236" t="s">
        <v>1306</v>
      </c>
      <c r="B1236" t="s">
        <v>1307</v>
      </c>
      <c r="C1236" t="s">
        <v>1316</v>
      </c>
      <c r="D1236" t="s">
        <v>69</v>
      </c>
      <c r="E1236">
        <v>9.19</v>
      </c>
      <c r="F1236">
        <v>102300</v>
      </c>
      <c r="G1236">
        <f t="shared" si="67"/>
        <v>1.025392890518084E-10</v>
      </c>
      <c r="H1236" s="50">
        <f t="shared" si="69"/>
        <v>127.29715915436429</v>
      </c>
      <c r="I1236">
        <f t="shared" si="68"/>
        <v>1.1747664178203076E-7</v>
      </c>
      <c r="J1236">
        <v>12.3</v>
      </c>
      <c r="K1236">
        <v>29.200000000000003</v>
      </c>
      <c r="L1236">
        <v>367</v>
      </c>
      <c r="M1236">
        <v>-8.74</v>
      </c>
      <c r="N1236">
        <v>24.99</v>
      </c>
      <c r="O1236" s="7">
        <v>12.551</v>
      </c>
      <c r="P1236">
        <v>1780.8</v>
      </c>
      <c r="Q1236">
        <v>2</v>
      </c>
      <c r="R1236" s="9">
        <v>13.355</v>
      </c>
      <c r="S1236" s="9">
        <v>13.362</v>
      </c>
      <c r="T1236" s="9">
        <v>13.35</v>
      </c>
      <c r="U1236" s="9">
        <v>13.375</v>
      </c>
      <c r="V1236" s="9">
        <v>13.4</v>
      </c>
    </row>
    <row r="1237" spans="1:22" x14ac:dyDescent="0.3">
      <c r="A1237" t="s">
        <v>1306</v>
      </c>
      <c r="B1237" t="s">
        <v>1307</v>
      </c>
      <c r="C1237" t="s">
        <v>1317</v>
      </c>
      <c r="D1237" t="s">
        <v>69</v>
      </c>
      <c r="E1237">
        <v>33.9</v>
      </c>
      <c r="F1237">
        <v>604100</v>
      </c>
      <c r="G1237">
        <f t="shared" si="67"/>
        <v>6.4053267174308882E-11</v>
      </c>
      <c r="H1237" s="50">
        <f t="shared" si="69"/>
        <v>751.71274530939854</v>
      </c>
      <c r="I1237">
        <f t="shared" si="68"/>
        <v>4.3334691582272499E-7</v>
      </c>
      <c r="J1237">
        <v>67.100000000000009</v>
      </c>
      <c r="K1237">
        <v>73.8</v>
      </c>
      <c r="L1237">
        <v>204</v>
      </c>
      <c r="M1237">
        <v>-5.9</v>
      </c>
      <c r="N1237">
        <v>22.41</v>
      </c>
      <c r="O1237" s="7">
        <v>2.7688000000000001</v>
      </c>
      <c r="P1237" s="8">
        <v>251650</v>
      </c>
      <c r="Q1237">
        <v>4</v>
      </c>
      <c r="R1237" s="9">
        <v>14.861000000000001</v>
      </c>
      <c r="S1237" s="9">
        <v>14.895</v>
      </c>
      <c r="T1237" s="9">
        <v>14.744999999999999</v>
      </c>
      <c r="U1237" s="9">
        <v>14.943</v>
      </c>
      <c r="V1237" s="9">
        <v>15.042</v>
      </c>
    </row>
    <row r="1238" spans="1:22" x14ac:dyDescent="0.3">
      <c r="A1238" t="s">
        <v>1306</v>
      </c>
      <c r="B1238" t="s">
        <v>1307</v>
      </c>
      <c r="C1238" t="s">
        <v>1318</v>
      </c>
      <c r="D1238" t="s">
        <v>69</v>
      </c>
      <c r="E1238">
        <v>50.5</v>
      </c>
      <c r="F1238">
        <v>256900</v>
      </c>
      <c r="G1238">
        <f t="shared" si="67"/>
        <v>2.2437666991047097E-10</v>
      </c>
      <c r="H1238" s="50">
        <f t="shared" si="69"/>
        <v>319.67390211882878</v>
      </c>
      <c r="I1238">
        <f t="shared" si="68"/>
        <v>6.4554629053237788E-7</v>
      </c>
      <c r="J1238">
        <v>16.400000000000002</v>
      </c>
      <c r="K1238">
        <v>63.5</v>
      </c>
      <c r="L1238">
        <v>146</v>
      </c>
      <c r="M1238">
        <v>-5.03</v>
      </c>
      <c r="N1238">
        <v>18.8</v>
      </c>
      <c r="O1238" s="7">
        <v>2.2997000000000001</v>
      </c>
      <c r="P1238">
        <v>23165</v>
      </c>
      <c r="Q1238">
        <v>2</v>
      </c>
      <c r="R1238" s="9">
        <v>16.021999999999998</v>
      </c>
      <c r="S1238" s="9">
        <v>15.978</v>
      </c>
      <c r="T1238" s="9">
        <v>15.685</v>
      </c>
      <c r="U1238" s="9">
        <v>15.930999999999999</v>
      </c>
      <c r="V1238" s="9">
        <v>16.178000000000001</v>
      </c>
    </row>
    <row r="1239" spans="1:22" x14ac:dyDescent="0.3">
      <c r="A1239" t="s">
        <v>1306</v>
      </c>
      <c r="B1239" t="s">
        <v>1307</v>
      </c>
      <c r="C1239" t="s">
        <v>1319</v>
      </c>
      <c r="D1239" t="s">
        <v>69</v>
      </c>
      <c r="E1239">
        <v>28.1</v>
      </c>
      <c r="F1239">
        <v>117700</v>
      </c>
      <c r="G1239">
        <f t="shared" si="67"/>
        <v>2.7250864316057773E-10</v>
      </c>
      <c r="H1239" s="50">
        <f t="shared" si="69"/>
        <v>146.46017236039762</v>
      </c>
      <c r="I1239">
        <f t="shared" si="68"/>
        <v>3.5920496562296674E-7</v>
      </c>
      <c r="J1239">
        <v>16.8</v>
      </c>
      <c r="K1239">
        <v>28.700000000000003</v>
      </c>
      <c r="L1239">
        <v>109</v>
      </c>
      <c r="M1239">
        <v>-2.95</v>
      </c>
      <c r="N1239">
        <v>25.92</v>
      </c>
      <c r="O1239" s="7">
        <v>3.7948</v>
      </c>
      <c r="P1239">
        <v>2684.4</v>
      </c>
      <c r="Q1239">
        <v>2</v>
      </c>
      <c r="R1239" s="9">
        <v>14.992000000000001</v>
      </c>
      <c r="S1239" s="9">
        <v>14.992000000000001</v>
      </c>
      <c r="T1239" s="9">
        <v>14.992000000000001</v>
      </c>
      <c r="U1239" s="9">
        <v>14.992000000000001</v>
      </c>
      <c r="V1239" s="9">
        <v>14.992000000000001</v>
      </c>
    </row>
    <row r="1240" spans="1:22" x14ac:dyDescent="0.3">
      <c r="A1240" t="s">
        <v>1306</v>
      </c>
      <c r="B1240" t="s">
        <v>1307</v>
      </c>
      <c r="C1240" t="s">
        <v>1320</v>
      </c>
      <c r="D1240" t="s">
        <v>69</v>
      </c>
      <c r="E1240">
        <v>105</v>
      </c>
      <c r="F1240">
        <v>4745000</v>
      </c>
      <c r="G1240">
        <f t="shared" si="67"/>
        <v>2.5258264488935721E-11</v>
      </c>
      <c r="H1240" s="50">
        <f t="shared" si="69"/>
        <v>5904.4479001706604</v>
      </c>
      <c r="I1240">
        <f t="shared" si="68"/>
        <v>1.3422249605128648E-6</v>
      </c>
      <c r="J1240">
        <v>188</v>
      </c>
      <c r="K1240">
        <v>346</v>
      </c>
      <c r="L1240">
        <v>395</v>
      </c>
      <c r="M1240">
        <v>-4.37</v>
      </c>
      <c r="N1240">
        <v>15.32</v>
      </c>
      <c r="O1240" s="7">
        <v>1.1420999999999999</v>
      </c>
      <c r="P1240" s="8">
        <v>4944900</v>
      </c>
      <c r="Q1240">
        <v>8</v>
      </c>
      <c r="R1240" s="9">
        <v>16.266999999999999</v>
      </c>
      <c r="S1240" s="9">
        <v>15.913</v>
      </c>
      <c r="T1240" s="9">
        <v>15.042</v>
      </c>
      <c r="U1240" s="9">
        <v>15.66</v>
      </c>
      <c r="V1240" s="9">
        <v>16.571000000000002</v>
      </c>
    </row>
    <row r="1241" spans="1:22" x14ac:dyDescent="0.3">
      <c r="A1241" t="s">
        <v>1306</v>
      </c>
      <c r="B1241" t="s">
        <v>1307</v>
      </c>
      <c r="C1241" t="s">
        <v>1321</v>
      </c>
      <c r="D1241" t="s">
        <v>69</v>
      </c>
      <c r="E1241">
        <v>60.900000000000006</v>
      </c>
      <c r="F1241">
        <v>585700</v>
      </c>
      <c r="G1241">
        <f t="shared" si="67"/>
        <v>1.1868408690455865E-10</v>
      </c>
      <c r="H1241" s="50">
        <f t="shared" si="69"/>
        <v>728.8166775827093</v>
      </c>
      <c r="I1241">
        <f t="shared" si="68"/>
        <v>7.7849047709746174E-7</v>
      </c>
      <c r="J1241">
        <v>48.400000000000006</v>
      </c>
      <c r="K1241">
        <v>84.2</v>
      </c>
      <c r="L1241">
        <v>130</v>
      </c>
      <c r="M1241">
        <v>0.53</v>
      </c>
      <c r="N1241">
        <v>25.19</v>
      </c>
      <c r="O1241" s="7">
        <v>1.5401</v>
      </c>
      <c r="P1241" s="8">
        <v>112630</v>
      </c>
      <c r="Q1241">
        <v>3</v>
      </c>
      <c r="R1241" s="9">
        <v>10.891</v>
      </c>
      <c r="S1241" s="9">
        <v>10.872999999999999</v>
      </c>
      <c r="T1241" s="9">
        <v>10.775</v>
      </c>
      <c r="U1241" s="9">
        <v>10.826000000000001</v>
      </c>
      <c r="V1241" s="9">
        <v>10.928000000000001</v>
      </c>
    </row>
    <row r="1242" spans="1:22" x14ac:dyDescent="0.3">
      <c r="A1242" t="s">
        <v>1306</v>
      </c>
      <c r="B1242" t="s">
        <v>1307</v>
      </c>
      <c r="C1242" t="s">
        <v>1322</v>
      </c>
      <c r="D1242" t="s">
        <v>69</v>
      </c>
      <c r="E1242">
        <v>28.6</v>
      </c>
      <c r="F1242">
        <v>448100</v>
      </c>
      <c r="G1242">
        <f t="shared" si="67"/>
        <v>7.2852005802276272E-11</v>
      </c>
      <c r="H1242" s="50">
        <f t="shared" si="69"/>
        <v>557.59391023529463</v>
      </c>
      <c r="I1242">
        <f t="shared" si="68"/>
        <v>3.655965130539804E-7</v>
      </c>
      <c r="J1242">
        <v>20.900000000000002</v>
      </c>
      <c r="K1242">
        <v>98.100000000000009</v>
      </c>
      <c r="L1242">
        <v>424</v>
      </c>
      <c r="M1242">
        <v>-10.72</v>
      </c>
      <c r="N1242">
        <v>25.48</v>
      </c>
      <c r="O1242" s="7">
        <v>4.3182</v>
      </c>
      <c r="P1242">
        <v>6615</v>
      </c>
      <c r="Q1242">
        <v>2</v>
      </c>
      <c r="R1242" s="9">
        <v>10.472</v>
      </c>
      <c r="S1242" s="9">
        <v>10.496</v>
      </c>
      <c r="T1242" s="9">
        <v>10.468999999999999</v>
      </c>
      <c r="U1242" s="9">
        <v>10.648</v>
      </c>
      <c r="V1242" s="9">
        <v>10.826000000000001</v>
      </c>
    </row>
    <row r="1243" spans="1:22" x14ac:dyDescent="0.3">
      <c r="A1243" t="s">
        <v>1306</v>
      </c>
      <c r="B1243" t="s">
        <v>1307</v>
      </c>
      <c r="C1243" t="s">
        <v>1323</v>
      </c>
      <c r="D1243" t="s">
        <v>69</v>
      </c>
      <c r="E1243">
        <v>22.8</v>
      </c>
      <c r="F1243">
        <v>329600</v>
      </c>
      <c r="G1243">
        <f t="shared" si="67"/>
        <v>7.895835072815534E-11</v>
      </c>
      <c r="H1243" s="50">
        <f t="shared" si="69"/>
        <v>410.1382566693888</v>
      </c>
      <c r="I1243">
        <f t="shared" si="68"/>
        <v>2.914545628542222E-7</v>
      </c>
      <c r="J1243">
        <v>16.600000000000001</v>
      </c>
      <c r="K1243">
        <v>81</v>
      </c>
      <c r="L1243">
        <v>441</v>
      </c>
      <c r="M1243">
        <v>-10.99</v>
      </c>
      <c r="N1243">
        <v>26.74</v>
      </c>
      <c r="O1243" s="7">
        <v>5.4516</v>
      </c>
      <c r="P1243">
        <v>7536.7</v>
      </c>
      <c r="Q1243">
        <v>2</v>
      </c>
      <c r="R1243" s="9">
        <v>10.77</v>
      </c>
      <c r="S1243" s="9">
        <v>10.819000000000001</v>
      </c>
      <c r="T1243" s="9">
        <v>10.673999999999999</v>
      </c>
      <c r="U1243" s="9">
        <v>10.877000000000001</v>
      </c>
      <c r="V1243" s="9">
        <v>11.081</v>
      </c>
    </row>
    <row r="1244" spans="1:22" x14ac:dyDescent="0.3">
      <c r="A1244" t="s">
        <v>1306</v>
      </c>
      <c r="B1244" t="s">
        <v>1307</v>
      </c>
      <c r="C1244" t="s">
        <v>1324</v>
      </c>
      <c r="D1244" t="s">
        <v>69</v>
      </c>
      <c r="E1244">
        <v>40.400000000000006</v>
      </c>
      <c r="F1244">
        <v>906000</v>
      </c>
      <c r="G1244">
        <f t="shared" si="67"/>
        <v>5.0898336865342166E-11</v>
      </c>
      <c r="H1244" s="50">
        <f t="shared" si="69"/>
        <v>1127.3824652380649</v>
      </c>
      <c r="I1244">
        <f t="shared" si="68"/>
        <v>5.1643703242590227E-7</v>
      </c>
      <c r="J1244">
        <v>42.6</v>
      </c>
      <c r="K1244">
        <v>139</v>
      </c>
      <c r="L1244">
        <v>413</v>
      </c>
      <c r="M1244">
        <v>-11.68</v>
      </c>
      <c r="N1244">
        <v>27.48</v>
      </c>
      <c r="O1244" s="7">
        <v>2.9784000000000002</v>
      </c>
      <c r="P1244" s="8">
        <v>430030</v>
      </c>
      <c r="Q1244">
        <v>3</v>
      </c>
      <c r="R1244" s="9">
        <v>10.420999999999999</v>
      </c>
      <c r="S1244" s="9">
        <v>10.425000000000001</v>
      </c>
      <c r="T1244" s="9">
        <v>10.367000000000001</v>
      </c>
      <c r="U1244" s="9">
        <v>10.417999999999999</v>
      </c>
      <c r="V1244" s="9">
        <v>10.52</v>
      </c>
    </row>
    <row r="1245" spans="1:22" x14ac:dyDescent="0.3">
      <c r="A1245" t="s">
        <v>1306</v>
      </c>
      <c r="B1245" t="s">
        <v>1307</v>
      </c>
      <c r="C1245" t="s">
        <v>1325</v>
      </c>
      <c r="D1245" t="s">
        <v>69</v>
      </c>
      <c r="E1245">
        <v>21.8</v>
      </c>
      <c r="F1245">
        <v>219300</v>
      </c>
      <c r="G1245">
        <f t="shared" si="67"/>
        <v>1.1346666393068856E-10</v>
      </c>
      <c r="H1245" s="50">
        <f t="shared" si="69"/>
        <v>272.8862854599422</v>
      </c>
      <c r="I1245">
        <f t="shared" si="68"/>
        <v>2.7867146799219483E-7</v>
      </c>
      <c r="J1245">
        <v>23.200000000000003</v>
      </c>
      <c r="K1245">
        <v>45.5</v>
      </c>
      <c r="L1245">
        <v>262</v>
      </c>
      <c r="M1245">
        <v>-5.84</v>
      </c>
      <c r="N1245">
        <v>13.47</v>
      </c>
      <c r="O1245" s="7">
        <v>5.7660999999999998</v>
      </c>
      <c r="P1245">
        <v>72700</v>
      </c>
      <c r="Q1245">
        <v>1</v>
      </c>
      <c r="R1245" s="9">
        <v>13.048999999999999</v>
      </c>
      <c r="S1245" s="9">
        <v>13.048999999999999</v>
      </c>
      <c r="T1245" s="9">
        <v>13.048999999999999</v>
      </c>
      <c r="U1245" s="9">
        <v>13.048999999999999</v>
      </c>
      <c r="V1245" s="9">
        <v>13.048999999999999</v>
      </c>
    </row>
    <row r="1246" spans="1:22" x14ac:dyDescent="0.3">
      <c r="A1246" t="s">
        <v>1306</v>
      </c>
      <c r="B1246" t="s">
        <v>1307</v>
      </c>
      <c r="C1246" t="s">
        <v>1326</v>
      </c>
      <c r="D1246" t="s">
        <v>69</v>
      </c>
      <c r="E1246">
        <v>36.1</v>
      </c>
      <c r="F1246">
        <v>230800</v>
      </c>
      <c r="G1246">
        <f t="shared" si="67"/>
        <v>1.785343643847487E-10</v>
      </c>
      <c r="H1246" s="50">
        <f t="shared" si="69"/>
        <v>287.19632778912296</v>
      </c>
      <c r="I1246">
        <f t="shared" si="68"/>
        <v>4.6146972451918495E-7</v>
      </c>
      <c r="J1246">
        <v>16.100000000000001</v>
      </c>
      <c r="K1246">
        <v>57.5</v>
      </c>
      <c r="L1246">
        <v>183</v>
      </c>
      <c r="M1246">
        <v>0.05</v>
      </c>
      <c r="N1246">
        <v>18.260000000000002</v>
      </c>
      <c r="O1246" s="7">
        <v>3.1857000000000002</v>
      </c>
      <c r="P1246">
        <v>21162</v>
      </c>
      <c r="Q1246">
        <v>1</v>
      </c>
      <c r="R1246" s="9">
        <v>12.698</v>
      </c>
      <c r="S1246" s="9">
        <v>12.698</v>
      </c>
      <c r="T1246" s="9">
        <v>12.698</v>
      </c>
      <c r="U1246" s="9">
        <v>12.698</v>
      </c>
      <c r="V1246" s="9">
        <v>12.698</v>
      </c>
    </row>
    <row r="1247" spans="1:22" x14ac:dyDescent="0.3">
      <c r="A1247" t="s">
        <v>1306</v>
      </c>
      <c r="B1247" t="s">
        <v>1307</v>
      </c>
      <c r="C1247" t="s">
        <v>1327</v>
      </c>
      <c r="D1247" t="s">
        <v>69</v>
      </c>
      <c r="E1247">
        <v>28</v>
      </c>
      <c r="F1247">
        <v>1011000</v>
      </c>
      <c r="G1247">
        <f t="shared" si="67"/>
        <v>3.161238773491592E-11</v>
      </c>
      <c r="H1247" s="50">
        <f t="shared" si="69"/>
        <v>1258.0393734610195</v>
      </c>
      <c r="I1247">
        <f t="shared" si="68"/>
        <v>3.5792665613676403E-7</v>
      </c>
      <c r="J1247">
        <v>107</v>
      </c>
      <c r="K1247">
        <v>97.600000000000009</v>
      </c>
      <c r="L1247">
        <v>353</v>
      </c>
      <c r="M1247">
        <v>-6.13</v>
      </c>
      <c r="N1247">
        <v>23.6</v>
      </c>
      <c r="O1247" s="7">
        <v>3.6162000000000001</v>
      </c>
      <c r="P1247" s="8">
        <v>1090000</v>
      </c>
      <c r="Q1247">
        <v>4</v>
      </c>
      <c r="R1247" s="9">
        <v>15.544</v>
      </c>
      <c r="S1247" s="9">
        <v>15.612</v>
      </c>
      <c r="T1247" s="9">
        <v>15.388</v>
      </c>
      <c r="U1247" s="9">
        <v>15.882</v>
      </c>
      <c r="V1247" s="9">
        <v>16.276</v>
      </c>
    </row>
    <row r="1248" spans="1:22" x14ac:dyDescent="0.3">
      <c r="A1248" t="s">
        <v>1306</v>
      </c>
      <c r="B1248" t="s">
        <v>1307</v>
      </c>
      <c r="C1248" t="s">
        <v>1328</v>
      </c>
      <c r="D1248" t="s">
        <v>69</v>
      </c>
      <c r="E1248">
        <v>12.100000000000001</v>
      </c>
      <c r="F1248">
        <v>151700</v>
      </c>
      <c r="G1248">
        <f t="shared" si="67"/>
        <v>9.1043765985497694E-11</v>
      </c>
      <c r="H1248" s="50">
        <f t="shared" si="69"/>
        <v>188.76812359449718</v>
      </c>
      <c r="I1248">
        <f t="shared" si="68"/>
        <v>1.5467544783053019E-7</v>
      </c>
      <c r="J1248">
        <v>14.600000000000001</v>
      </c>
      <c r="K1248">
        <v>39.700000000000003</v>
      </c>
      <c r="L1248">
        <v>368</v>
      </c>
      <c r="M1248">
        <v>-7.01</v>
      </c>
      <c r="N1248">
        <v>23.45</v>
      </c>
      <c r="O1248" s="7">
        <v>9.2736000000000001</v>
      </c>
      <c r="P1248">
        <v>12624</v>
      </c>
      <c r="Q1248">
        <v>2</v>
      </c>
      <c r="R1248" s="9">
        <v>14.884</v>
      </c>
      <c r="S1248" s="9">
        <v>14.961</v>
      </c>
      <c r="T1248" s="9">
        <v>14.794</v>
      </c>
      <c r="U1248" s="9">
        <v>15.066000000000001</v>
      </c>
      <c r="V1248" s="9">
        <v>15.339</v>
      </c>
    </row>
    <row r="1249" spans="1:22" x14ac:dyDescent="0.3">
      <c r="A1249" t="s">
        <v>1306</v>
      </c>
      <c r="B1249" t="s">
        <v>1307</v>
      </c>
      <c r="C1249" t="s">
        <v>1329</v>
      </c>
      <c r="D1249" t="s">
        <v>69</v>
      </c>
      <c r="E1249">
        <v>48.300000000000004</v>
      </c>
      <c r="F1249">
        <v>291200</v>
      </c>
      <c r="G1249">
        <f t="shared" si="67"/>
        <v>1.8932422355769229E-10</v>
      </c>
      <c r="H1249" s="50">
        <f t="shared" si="69"/>
        <v>362.35515880499395</v>
      </c>
      <c r="I1249">
        <f t="shared" si="68"/>
        <v>6.1742348183591782E-7</v>
      </c>
      <c r="J1249">
        <v>23.700000000000003</v>
      </c>
      <c r="K1249">
        <v>59.900000000000006</v>
      </c>
      <c r="L1249">
        <v>122</v>
      </c>
      <c r="M1249">
        <v>-6.42</v>
      </c>
      <c r="N1249">
        <v>20.78</v>
      </c>
      <c r="O1249" s="7">
        <v>2.0350999999999999</v>
      </c>
      <c r="P1249">
        <v>21398</v>
      </c>
      <c r="Q1249">
        <v>4</v>
      </c>
      <c r="R1249" s="9">
        <v>15.052</v>
      </c>
      <c r="S1249" s="9">
        <v>15.102</v>
      </c>
      <c r="T1249" s="9">
        <v>15.042</v>
      </c>
      <c r="U1249" s="9">
        <v>15.166</v>
      </c>
      <c r="V1249" s="9">
        <v>15.438000000000001</v>
      </c>
    </row>
    <row r="1250" spans="1:22" x14ac:dyDescent="0.3">
      <c r="A1250" t="s">
        <v>1306</v>
      </c>
      <c r="B1250" t="s">
        <v>1307</v>
      </c>
      <c r="C1250" t="s">
        <v>1330</v>
      </c>
      <c r="D1250" t="s">
        <v>69</v>
      </c>
      <c r="E1250">
        <v>10.600000000000001</v>
      </c>
      <c r="F1250">
        <v>186800</v>
      </c>
      <c r="G1250">
        <f t="shared" si="67"/>
        <v>6.4770823340471097E-11</v>
      </c>
      <c r="H1250" s="50">
        <f t="shared" si="69"/>
        <v>232.44486148617057</v>
      </c>
      <c r="I1250">
        <f t="shared" si="68"/>
        <v>1.3550080553748925E-7</v>
      </c>
      <c r="J1250">
        <v>16.900000000000002</v>
      </c>
      <c r="K1250">
        <v>45.400000000000006</v>
      </c>
      <c r="L1250">
        <v>573</v>
      </c>
      <c r="M1250">
        <v>-3.38</v>
      </c>
      <c r="N1250">
        <v>29.15</v>
      </c>
      <c r="O1250" s="7">
        <v>12.619</v>
      </c>
      <c r="P1250">
        <v>35697</v>
      </c>
      <c r="Q1250">
        <v>2</v>
      </c>
      <c r="R1250" s="9">
        <v>14.606</v>
      </c>
      <c r="S1250" s="9">
        <v>14.471</v>
      </c>
      <c r="T1250" s="9">
        <v>13.949</v>
      </c>
      <c r="U1250" s="9">
        <v>14.297000000000001</v>
      </c>
      <c r="V1250" s="9">
        <v>14.645</v>
      </c>
    </row>
    <row r="1251" spans="1:22" x14ac:dyDescent="0.3">
      <c r="A1251" t="s">
        <v>1331</v>
      </c>
      <c r="B1251" t="s">
        <v>1332</v>
      </c>
      <c r="C1251" t="s">
        <v>1333</v>
      </c>
      <c r="D1251" t="s">
        <v>69</v>
      </c>
      <c r="E1251">
        <v>35.1</v>
      </c>
      <c r="F1251">
        <v>980000</v>
      </c>
      <c r="G1251">
        <f t="shared" si="67"/>
        <v>4.0881937040816321E-11</v>
      </c>
      <c r="H1251" s="50">
        <f t="shared" si="69"/>
        <v>1219.4644767475759</v>
      </c>
      <c r="I1251">
        <f t="shared" si="68"/>
        <v>4.4868662965715773E-7</v>
      </c>
      <c r="J1251">
        <v>79.400000000000006</v>
      </c>
      <c r="K1251">
        <v>110</v>
      </c>
      <c r="L1251">
        <v>395</v>
      </c>
      <c r="M1251">
        <v>-4.26</v>
      </c>
      <c r="N1251">
        <v>15.25</v>
      </c>
      <c r="O1251" s="7">
        <v>3.593</v>
      </c>
      <c r="P1251" s="8">
        <v>820300</v>
      </c>
      <c r="Q1251">
        <v>5</v>
      </c>
      <c r="R1251" s="9">
        <v>15.722</v>
      </c>
      <c r="S1251" s="9">
        <v>15.666</v>
      </c>
      <c r="T1251" s="9">
        <v>15.042</v>
      </c>
      <c r="U1251" s="9">
        <v>15.24</v>
      </c>
      <c r="V1251" s="9">
        <v>15.734</v>
      </c>
    </row>
    <row r="1252" spans="1:22" x14ac:dyDescent="0.3">
      <c r="A1252" t="s">
        <v>1331</v>
      </c>
      <c r="B1252" t="s">
        <v>1332</v>
      </c>
      <c r="C1252" t="s">
        <v>1334</v>
      </c>
      <c r="D1252" t="s">
        <v>69</v>
      </c>
      <c r="E1252">
        <v>7.38</v>
      </c>
      <c r="F1252">
        <v>511600</v>
      </c>
      <c r="G1252">
        <f t="shared" si="67"/>
        <v>1.6465550312744332E-11</v>
      </c>
      <c r="H1252" s="50">
        <f t="shared" si="69"/>
        <v>636.61023092251003</v>
      </c>
      <c r="I1252">
        <f t="shared" si="68"/>
        <v>9.4339240081761383E-8</v>
      </c>
      <c r="J1252">
        <v>75.100000000000009</v>
      </c>
      <c r="K1252">
        <v>59</v>
      </c>
      <c r="L1252">
        <v>1260</v>
      </c>
      <c r="M1252">
        <v>-4.79</v>
      </c>
      <c r="N1252">
        <v>11.88</v>
      </c>
      <c r="O1252" s="7">
        <v>21.378</v>
      </c>
      <c r="P1252">
        <v>79207</v>
      </c>
      <c r="Q1252">
        <v>4</v>
      </c>
      <c r="R1252" s="9">
        <v>11.73</v>
      </c>
      <c r="S1252" s="9">
        <v>8.7928999999999995</v>
      </c>
      <c r="T1252" s="9">
        <v>10.673999999999999</v>
      </c>
      <c r="U1252" s="9">
        <v>11.335000000000001</v>
      </c>
      <c r="V1252" s="9">
        <v>11.791</v>
      </c>
    </row>
    <row r="1253" spans="1:22" x14ac:dyDescent="0.3">
      <c r="A1253" t="s">
        <v>1335</v>
      </c>
      <c r="B1253" t="s">
        <v>1336</v>
      </c>
      <c r="C1253" t="s">
        <v>1287</v>
      </c>
      <c r="D1253" t="s">
        <v>77</v>
      </c>
      <c r="E1253">
        <v>13.5</v>
      </c>
      <c r="F1253">
        <v>117000</v>
      </c>
      <c r="G1253">
        <f t="shared" si="67"/>
        <v>1.3170380769230768E-10</v>
      </c>
      <c r="H1253" s="50">
        <f>F1253*CVD_CRI</f>
        <v>162.61596018834859</v>
      </c>
      <c r="I1253">
        <f t="shared" si="68"/>
        <v>1.9275427033511602E-7</v>
      </c>
      <c r="J1253">
        <v>34.9</v>
      </c>
      <c r="K1253">
        <v>19.8</v>
      </c>
      <c r="L1253">
        <v>136</v>
      </c>
      <c r="M1253">
        <v>9.86</v>
      </c>
      <c r="N1253">
        <v>-83.93</v>
      </c>
      <c r="O1253" s="7">
        <v>6.8636999999999997</v>
      </c>
      <c r="P1253" s="8">
        <v>291680</v>
      </c>
      <c r="Q1253">
        <v>3</v>
      </c>
      <c r="R1253" s="9">
        <v>7.6246999999999998</v>
      </c>
      <c r="S1253" s="9">
        <v>7.6378000000000004</v>
      </c>
      <c r="T1253" s="9">
        <v>7.6246</v>
      </c>
      <c r="U1253" s="9">
        <v>8.1477000000000004</v>
      </c>
      <c r="V1253" s="9">
        <v>8.6160999999999994</v>
      </c>
    </row>
    <row r="1254" spans="1:22" x14ac:dyDescent="0.3">
      <c r="A1254" t="s">
        <v>1335</v>
      </c>
      <c r="B1254" t="s">
        <v>1336</v>
      </c>
      <c r="C1254" t="s">
        <v>1337</v>
      </c>
      <c r="D1254" t="s">
        <v>77</v>
      </c>
      <c r="E1254">
        <v>28.5</v>
      </c>
      <c r="F1254">
        <v>998000</v>
      </c>
      <c r="G1254">
        <f t="shared" si="67"/>
        <v>3.2596032565130259E-11</v>
      </c>
      <c r="H1254" s="50">
        <f>F1254*CVD_CRI</f>
        <v>1387.1002416065976</v>
      </c>
      <c r="I1254">
        <f t="shared" si="68"/>
        <v>4.0692568181857837E-7</v>
      </c>
      <c r="J1254">
        <v>237</v>
      </c>
      <c r="K1254">
        <v>64.8</v>
      </c>
      <c r="L1254">
        <v>136</v>
      </c>
      <c r="M1254">
        <v>9.9499999999999993</v>
      </c>
      <c r="N1254">
        <v>-84.11</v>
      </c>
      <c r="O1254" s="7">
        <v>2.0996999999999999</v>
      </c>
      <c r="P1254" s="8">
        <v>1646200</v>
      </c>
      <c r="Q1254">
        <v>10</v>
      </c>
      <c r="R1254" s="9">
        <v>9.0364000000000004</v>
      </c>
      <c r="S1254" s="9">
        <v>8.9868000000000006</v>
      </c>
      <c r="T1254" s="9">
        <v>7.6246</v>
      </c>
      <c r="U1254" s="9">
        <v>8.8495000000000008</v>
      </c>
      <c r="V1254" s="9">
        <v>9.3919999999999995</v>
      </c>
    </row>
    <row r="1255" spans="1:22" x14ac:dyDescent="0.3">
      <c r="A1255" t="s">
        <v>1338</v>
      </c>
      <c r="B1255" t="s">
        <v>1339</v>
      </c>
      <c r="C1255" t="s">
        <v>1340</v>
      </c>
      <c r="D1255" t="s">
        <v>69</v>
      </c>
      <c r="E1255">
        <v>55.1</v>
      </c>
      <c r="F1255">
        <v>3435000</v>
      </c>
      <c r="G1255">
        <f t="shared" si="67"/>
        <v>1.8309449286754003E-11</v>
      </c>
      <c r="H1255" s="50">
        <f t="shared" ref="H1255:H1263" si="70">F1255*CVD_CIV</f>
        <v>6283.9607569070786</v>
      </c>
      <c r="I1255">
        <f t="shared" si="68"/>
        <v>1.0355027471868821E-6</v>
      </c>
      <c r="J1255">
        <v>205</v>
      </c>
      <c r="K1255">
        <v>240</v>
      </c>
      <c r="L1255">
        <v>537</v>
      </c>
      <c r="M1255">
        <v>5.38</v>
      </c>
      <c r="N1255">
        <v>-4.04</v>
      </c>
      <c r="O1255" s="7">
        <v>2.2391000000000001</v>
      </c>
      <c r="P1255" s="8">
        <v>1970500</v>
      </c>
      <c r="Q1255">
        <v>6</v>
      </c>
      <c r="R1255" s="9">
        <v>12.500999999999999</v>
      </c>
      <c r="S1255" s="9">
        <v>12.678000000000001</v>
      </c>
      <c r="T1255" s="9">
        <v>12.244999999999999</v>
      </c>
      <c r="U1255" s="9">
        <v>12.571999999999999</v>
      </c>
      <c r="V1255" s="9">
        <v>13.648999999999999</v>
      </c>
    </row>
    <row r="1256" spans="1:22" x14ac:dyDescent="0.3">
      <c r="A1256" t="s">
        <v>1338</v>
      </c>
      <c r="B1256" t="s">
        <v>1339</v>
      </c>
      <c r="C1256" t="s">
        <v>1341</v>
      </c>
      <c r="D1256" t="s">
        <v>69</v>
      </c>
      <c r="E1256">
        <v>22.6</v>
      </c>
      <c r="F1256">
        <v>578400</v>
      </c>
      <c r="G1256">
        <f t="shared" si="67"/>
        <v>4.4599560511756564E-11</v>
      </c>
      <c r="H1256" s="50">
        <f t="shared" si="70"/>
        <v>1058.1202043071482</v>
      </c>
      <c r="I1256">
        <f t="shared" si="68"/>
        <v>4.2472526472637998E-7</v>
      </c>
      <c r="J1256">
        <v>86.300000000000011</v>
      </c>
      <c r="K1256">
        <v>62.300000000000004</v>
      </c>
      <c r="L1256">
        <v>336</v>
      </c>
      <c r="M1256">
        <v>7.7</v>
      </c>
      <c r="N1256">
        <v>-5.05</v>
      </c>
      <c r="O1256" s="7">
        <v>5.4019000000000004</v>
      </c>
      <c r="P1256" s="8">
        <v>154390</v>
      </c>
      <c r="Q1256">
        <v>4</v>
      </c>
      <c r="R1256" s="9">
        <v>15.375999999999999</v>
      </c>
      <c r="S1256" s="9">
        <v>15.36</v>
      </c>
      <c r="T1256" s="9">
        <v>15.042</v>
      </c>
      <c r="U1256" s="9">
        <v>15.930999999999999</v>
      </c>
      <c r="V1256" s="9">
        <v>16.521999999999998</v>
      </c>
    </row>
    <row r="1257" spans="1:22" x14ac:dyDescent="0.3">
      <c r="A1257" t="s">
        <v>1338</v>
      </c>
      <c r="B1257" t="s">
        <v>1339</v>
      </c>
      <c r="C1257" t="s">
        <v>1342</v>
      </c>
      <c r="D1257" t="s">
        <v>69</v>
      </c>
      <c r="E1257">
        <v>34.300000000000004</v>
      </c>
      <c r="F1257">
        <v>184300</v>
      </c>
      <c r="G1257">
        <f t="shared" si="67"/>
        <v>2.1243164351600652E-10</v>
      </c>
      <c r="H1257" s="50">
        <f t="shared" si="70"/>
        <v>337.15690465734343</v>
      </c>
      <c r="I1257">
        <f t="shared" si="68"/>
        <v>6.4460515841216074E-7</v>
      </c>
      <c r="J1257">
        <v>31.6</v>
      </c>
      <c r="K1257">
        <v>32.800000000000004</v>
      </c>
      <c r="L1257">
        <v>113</v>
      </c>
      <c r="M1257">
        <v>6.88</v>
      </c>
      <c r="N1257">
        <v>-6.45</v>
      </c>
      <c r="O1257" s="7">
        <v>3.4430999999999998</v>
      </c>
      <c r="P1257">
        <v>48186</v>
      </c>
      <c r="Q1257">
        <v>2</v>
      </c>
      <c r="R1257" s="9">
        <v>14.555</v>
      </c>
      <c r="S1257" s="9">
        <v>14.581</v>
      </c>
      <c r="T1257" s="9">
        <v>14.545999999999999</v>
      </c>
      <c r="U1257" s="9">
        <v>14.645</v>
      </c>
      <c r="V1257" s="9">
        <v>14.744999999999999</v>
      </c>
    </row>
    <row r="1258" spans="1:22" x14ac:dyDescent="0.3">
      <c r="A1258" t="s">
        <v>1338</v>
      </c>
      <c r="B1258" t="s">
        <v>1339</v>
      </c>
      <c r="C1258" t="s">
        <v>1343</v>
      </c>
      <c r="D1258" t="s">
        <v>69</v>
      </c>
      <c r="E1258">
        <v>11.3</v>
      </c>
      <c r="F1258">
        <v>140300</v>
      </c>
      <c r="G1258">
        <f t="shared" si="67"/>
        <v>9.193295010691375E-11</v>
      </c>
      <c r="H1258" s="50">
        <f t="shared" si="70"/>
        <v>256.66366643204168</v>
      </c>
      <c r="I1258">
        <f t="shared" si="68"/>
        <v>2.1236263236318999E-7</v>
      </c>
      <c r="J1258">
        <v>17</v>
      </c>
      <c r="K1258">
        <v>34</v>
      </c>
      <c r="L1258">
        <v>394</v>
      </c>
      <c r="M1258">
        <v>5.84</v>
      </c>
      <c r="N1258">
        <v>-5.37</v>
      </c>
      <c r="O1258" s="7">
        <v>11.59</v>
      </c>
      <c r="P1258">
        <v>15082</v>
      </c>
      <c r="Q1258">
        <v>1</v>
      </c>
      <c r="R1258" s="9">
        <v>13.749000000000001</v>
      </c>
      <c r="S1258" s="9">
        <v>13.749000000000001</v>
      </c>
      <c r="T1258" s="9">
        <v>13.749000000000001</v>
      </c>
      <c r="U1258" s="9">
        <v>13.749000000000001</v>
      </c>
      <c r="V1258" s="9">
        <v>13.749000000000001</v>
      </c>
    </row>
    <row r="1259" spans="1:22" x14ac:dyDescent="0.3">
      <c r="A1259" t="s">
        <v>1338</v>
      </c>
      <c r="B1259" t="s">
        <v>1339</v>
      </c>
      <c r="C1259" t="s">
        <v>1344</v>
      </c>
      <c r="D1259" t="s">
        <v>69</v>
      </c>
      <c r="E1259">
        <v>16.5</v>
      </c>
      <c r="F1259">
        <v>156800</v>
      </c>
      <c r="G1259">
        <f t="shared" si="67"/>
        <v>1.2011252869897958E-10</v>
      </c>
      <c r="H1259" s="50">
        <f t="shared" si="70"/>
        <v>286.84863076652982</v>
      </c>
      <c r="I1259">
        <f t="shared" si="68"/>
        <v>3.1008702955687034E-7</v>
      </c>
      <c r="J1259">
        <v>18.100000000000001</v>
      </c>
      <c r="K1259">
        <v>36.9</v>
      </c>
      <c r="L1259">
        <v>279</v>
      </c>
      <c r="M1259">
        <v>6.13</v>
      </c>
      <c r="N1259">
        <v>-5.96</v>
      </c>
      <c r="O1259" s="7">
        <v>7.5568999999999997</v>
      </c>
      <c r="P1259">
        <v>13695</v>
      </c>
      <c r="Q1259">
        <v>1</v>
      </c>
      <c r="R1259" s="9">
        <v>12.999000000000001</v>
      </c>
      <c r="S1259" s="9">
        <v>12.999000000000001</v>
      </c>
      <c r="T1259" s="9">
        <v>12.999000000000001</v>
      </c>
      <c r="U1259" s="9">
        <v>12.999000000000001</v>
      </c>
      <c r="V1259" s="9">
        <v>12.999000000000001</v>
      </c>
    </row>
    <row r="1260" spans="1:22" x14ac:dyDescent="0.3">
      <c r="A1260" t="s">
        <v>1338</v>
      </c>
      <c r="B1260" t="s">
        <v>1339</v>
      </c>
      <c r="C1260" t="s">
        <v>1345</v>
      </c>
      <c r="D1260" t="s">
        <v>69</v>
      </c>
      <c r="E1260">
        <v>15.200000000000001</v>
      </c>
      <c r="F1260">
        <v>164400</v>
      </c>
      <c r="G1260">
        <f t="shared" si="67"/>
        <v>1.0553395133819952E-10</v>
      </c>
      <c r="H1260" s="50">
        <f t="shared" si="70"/>
        <v>300.75200827817287</v>
      </c>
      <c r="I1260">
        <f t="shared" si="68"/>
        <v>2.8565593025845022E-7</v>
      </c>
      <c r="J1260">
        <v>18.5</v>
      </c>
      <c r="K1260">
        <v>38.200000000000003</v>
      </c>
      <c r="L1260">
        <v>337</v>
      </c>
      <c r="M1260">
        <v>9.4600000000000009</v>
      </c>
      <c r="N1260">
        <v>-5.63</v>
      </c>
      <c r="O1260" s="7">
        <v>8.8082999999999991</v>
      </c>
      <c r="P1260">
        <v>16612</v>
      </c>
      <c r="Q1260">
        <v>1</v>
      </c>
      <c r="R1260" s="9">
        <v>23.439</v>
      </c>
      <c r="S1260" s="9">
        <v>23.439</v>
      </c>
      <c r="T1260" s="9">
        <v>23.439</v>
      </c>
      <c r="U1260" s="9">
        <v>23.439</v>
      </c>
      <c r="V1260" s="9">
        <v>23.439</v>
      </c>
    </row>
    <row r="1261" spans="1:22" x14ac:dyDescent="0.3">
      <c r="A1261" t="s">
        <v>1338</v>
      </c>
      <c r="B1261" t="s">
        <v>1339</v>
      </c>
      <c r="C1261" t="s">
        <v>1346</v>
      </c>
      <c r="D1261" t="s">
        <v>69</v>
      </c>
      <c r="E1261">
        <v>17.900000000000002</v>
      </c>
      <c r="F1261">
        <v>155200</v>
      </c>
      <c r="G1261">
        <f t="shared" si="67"/>
        <v>1.3164723389175258E-10</v>
      </c>
      <c r="H1261" s="50">
        <f t="shared" si="70"/>
        <v>283.92160392197343</v>
      </c>
      <c r="I1261">
        <f t="shared" si="68"/>
        <v>3.3639744418593815E-7</v>
      </c>
      <c r="J1261">
        <v>17.900000000000002</v>
      </c>
      <c r="K1261">
        <v>36.700000000000003</v>
      </c>
      <c r="L1261">
        <v>251</v>
      </c>
      <c r="M1261">
        <v>7.41</v>
      </c>
      <c r="N1261">
        <v>-7.56</v>
      </c>
      <c r="O1261" s="7">
        <v>6.8208000000000002</v>
      </c>
      <c r="P1261">
        <v>42525</v>
      </c>
      <c r="Q1261">
        <v>2</v>
      </c>
      <c r="R1261" s="9">
        <v>14.33</v>
      </c>
      <c r="S1261" s="9">
        <v>14.367000000000001</v>
      </c>
      <c r="T1261" s="9">
        <v>14.297000000000001</v>
      </c>
      <c r="U1261" s="9">
        <v>14.422000000000001</v>
      </c>
      <c r="V1261" s="9">
        <v>14.545999999999999</v>
      </c>
    </row>
    <row r="1262" spans="1:22" x14ac:dyDescent="0.3">
      <c r="A1262" t="s">
        <v>1338</v>
      </c>
      <c r="B1262" t="s">
        <v>1339</v>
      </c>
      <c r="C1262" t="s">
        <v>1347</v>
      </c>
      <c r="D1262" t="s">
        <v>69</v>
      </c>
      <c r="E1262">
        <v>22.400000000000002</v>
      </c>
      <c r="F1262">
        <v>259600</v>
      </c>
      <c r="G1262">
        <f t="shared" si="67"/>
        <v>9.8490366718027738E-11</v>
      </c>
      <c r="H1262" s="50">
        <f t="shared" si="70"/>
        <v>474.91010552928026</v>
      </c>
      <c r="I1262">
        <f t="shared" si="68"/>
        <v>4.2096663406508459E-7</v>
      </c>
      <c r="J1262">
        <v>12.9</v>
      </c>
      <c r="K1262">
        <v>72.3</v>
      </c>
      <c r="L1262">
        <v>381</v>
      </c>
      <c r="M1262">
        <v>4.76</v>
      </c>
      <c r="N1262">
        <v>-6.66</v>
      </c>
      <c r="O1262" s="7">
        <v>5.2739000000000003</v>
      </c>
      <c r="P1262">
        <v>12488</v>
      </c>
      <c r="Q1262">
        <v>1</v>
      </c>
      <c r="R1262" s="9">
        <v>11.638999999999999</v>
      </c>
      <c r="S1262" s="9">
        <v>11.638999999999999</v>
      </c>
      <c r="T1262" s="9">
        <v>11.638999999999999</v>
      </c>
      <c r="U1262" s="9">
        <v>11.638999999999999</v>
      </c>
      <c r="V1262" s="9">
        <v>11.638999999999999</v>
      </c>
    </row>
    <row r="1263" spans="1:22" x14ac:dyDescent="0.3">
      <c r="A1263" t="s">
        <v>1338</v>
      </c>
      <c r="B1263" t="s">
        <v>1339</v>
      </c>
      <c r="C1263" t="s">
        <v>1348</v>
      </c>
      <c r="D1263" t="s">
        <v>69</v>
      </c>
      <c r="E1263">
        <v>7.8900000000000006</v>
      </c>
      <c r="F1263">
        <v>165000</v>
      </c>
      <c r="G1263">
        <f t="shared" si="67"/>
        <v>5.4581250727272722E-11</v>
      </c>
      <c r="H1263" s="50">
        <f t="shared" si="70"/>
        <v>301.84964334488154</v>
      </c>
      <c r="I1263">
        <f t="shared" si="68"/>
        <v>1.4827797958810345E-7</v>
      </c>
      <c r="J1263">
        <v>53.400000000000006</v>
      </c>
      <c r="K1263">
        <v>22.6</v>
      </c>
      <c r="L1263">
        <v>365</v>
      </c>
      <c r="M1263">
        <v>6.83</v>
      </c>
      <c r="N1263">
        <v>-5.27</v>
      </c>
      <c r="O1263" s="7">
        <v>16.178999999999998</v>
      </c>
      <c r="P1263">
        <v>50296</v>
      </c>
      <c r="Q1263">
        <v>3</v>
      </c>
      <c r="R1263" s="9">
        <v>15.887</v>
      </c>
      <c r="S1263" s="9">
        <v>15.922000000000001</v>
      </c>
      <c r="T1263" s="9">
        <v>15.882</v>
      </c>
      <c r="U1263" s="9">
        <v>15.981</v>
      </c>
      <c r="V1263" s="9">
        <v>16.227</v>
      </c>
    </row>
    <row r="1264" spans="1:22" x14ac:dyDescent="0.3">
      <c r="A1264" t="s">
        <v>1349</v>
      </c>
      <c r="B1264" t="s">
        <v>1350</v>
      </c>
      <c r="C1264" t="s">
        <v>1351</v>
      </c>
      <c r="D1264" t="s">
        <v>29</v>
      </c>
      <c r="E1264">
        <v>13.9</v>
      </c>
      <c r="F1264">
        <v>143800</v>
      </c>
      <c r="G1264">
        <f t="shared" si="67"/>
        <v>1.1033323157162727E-10</v>
      </c>
      <c r="H1264" s="50">
        <f>F1264*CVD_HRV</f>
        <v>868.31449678963679</v>
      </c>
      <c r="I1264">
        <f t="shared" si="68"/>
        <v>8.622355000616279E-7</v>
      </c>
      <c r="J1264">
        <v>33.1</v>
      </c>
      <c r="K1264">
        <v>25</v>
      </c>
      <c r="L1264">
        <v>232</v>
      </c>
      <c r="M1264">
        <v>45.35</v>
      </c>
      <c r="N1264">
        <v>14.41</v>
      </c>
      <c r="O1264" s="7">
        <v>9.2731999999999992</v>
      </c>
      <c r="P1264">
        <v>12006</v>
      </c>
      <c r="Q1264">
        <v>2</v>
      </c>
      <c r="R1264" s="9">
        <v>12.833</v>
      </c>
      <c r="S1264" s="9">
        <v>12.849</v>
      </c>
      <c r="T1264" s="9">
        <v>12.597</v>
      </c>
      <c r="U1264" s="9">
        <v>12.823</v>
      </c>
      <c r="V1264" s="9">
        <v>13.048999999999999</v>
      </c>
    </row>
    <row r="1265" spans="1:22" x14ac:dyDescent="0.3">
      <c r="A1265" t="s">
        <v>1349</v>
      </c>
      <c r="B1265" t="s">
        <v>1350</v>
      </c>
      <c r="C1265" t="s">
        <v>1352</v>
      </c>
      <c r="D1265" t="s">
        <v>29</v>
      </c>
      <c r="E1265">
        <v>7.45</v>
      </c>
      <c r="F1265">
        <v>188700</v>
      </c>
      <c r="G1265">
        <f t="shared" si="67"/>
        <v>4.5064524907260198E-11</v>
      </c>
      <c r="H1265" s="50">
        <f>F1265*CVD_HRV</f>
        <v>1139.4363389722146</v>
      </c>
      <c r="I1265">
        <f t="shared" si="68"/>
        <v>4.6213341550065669E-7</v>
      </c>
      <c r="J1265">
        <v>33.4</v>
      </c>
      <c r="K1265">
        <v>32.700000000000003</v>
      </c>
      <c r="L1265">
        <v>571</v>
      </c>
      <c r="M1265">
        <v>43.52</v>
      </c>
      <c r="N1265">
        <v>16.47</v>
      </c>
      <c r="O1265" s="7">
        <v>17.495000000000001</v>
      </c>
      <c r="P1265">
        <v>9180.7999999999993</v>
      </c>
      <c r="Q1265">
        <v>4</v>
      </c>
      <c r="R1265" s="9">
        <v>12.94</v>
      </c>
      <c r="S1265" s="9">
        <v>12.874000000000001</v>
      </c>
      <c r="T1265" s="9">
        <v>12.698</v>
      </c>
      <c r="U1265" s="9">
        <v>12.823</v>
      </c>
      <c r="V1265" s="9">
        <v>12.949</v>
      </c>
    </row>
    <row r="1266" spans="1:22" x14ac:dyDescent="0.3">
      <c r="A1266" t="s">
        <v>1349</v>
      </c>
      <c r="B1266" t="s">
        <v>1350</v>
      </c>
      <c r="C1266" t="s">
        <v>1353</v>
      </c>
      <c r="D1266" t="s">
        <v>29</v>
      </c>
      <c r="E1266">
        <v>22.900000000000002</v>
      </c>
      <c r="F1266">
        <v>691700</v>
      </c>
      <c r="G1266">
        <f t="shared" si="67"/>
        <v>3.7789237675292757E-11</v>
      </c>
      <c r="H1266" s="50">
        <f>F1266*CVD_HRV</f>
        <v>4176.7255732224739</v>
      </c>
      <c r="I1266">
        <f t="shared" si="68"/>
        <v>1.420517478518797E-6</v>
      </c>
      <c r="J1266">
        <v>127</v>
      </c>
      <c r="K1266">
        <v>61.300000000000004</v>
      </c>
      <c r="L1266">
        <v>316</v>
      </c>
      <c r="M1266">
        <v>45.81</v>
      </c>
      <c r="N1266">
        <v>15.98</v>
      </c>
      <c r="O1266" s="7">
        <v>5.1474000000000002</v>
      </c>
      <c r="P1266">
        <v>32611</v>
      </c>
      <c r="Q1266">
        <v>8</v>
      </c>
      <c r="R1266" s="9">
        <v>15.965999999999999</v>
      </c>
      <c r="S1266" s="9">
        <v>15.988</v>
      </c>
      <c r="T1266" s="9">
        <v>15.537000000000001</v>
      </c>
      <c r="U1266" s="9">
        <v>15.882</v>
      </c>
      <c r="V1266" s="9">
        <v>16.62</v>
      </c>
    </row>
    <row r="1267" spans="1:22" x14ac:dyDescent="0.3">
      <c r="A1267" t="s">
        <v>1354</v>
      </c>
      <c r="B1267" t="s">
        <v>1355</v>
      </c>
      <c r="C1267" t="s">
        <v>1356</v>
      </c>
      <c r="D1267" t="s">
        <v>77</v>
      </c>
      <c r="E1267">
        <v>12.5</v>
      </c>
      <c r="F1267">
        <v>144700</v>
      </c>
      <c r="G1267">
        <f t="shared" si="67"/>
        <v>9.8603403593642019E-11</v>
      </c>
      <c r="H1267" s="50">
        <f t="shared" ref="H1267:H1278" si="71">F1267*CVD_CUB</f>
        <v>431.55170210557424</v>
      </c>
      <c r="I1267">
        <f t="shared" si="68"/>
        <v>3.8297219988815198E-7</v>
      </c>
      <c r="J1267">
        <v>9.1300000000000008</v>
      </c>
      <c r="K1267">
        <v>47.900000000000006</v>
      </c>
      <c r="L1267">
        <v>504</v>
      </c>
      <c r="M1267">
        <v>20.38</v>
      </c>
      <c r="N1267">
        <v>-76.64</v>
      </c>
      <c r="O1267" s="7">
        <v>10.532</v>
      </c>
      <c r="P1267">
        <v>57962</v>
      </c>
      <c r="Q1267">
        <v>2</v>
      </c>
      <c r="R1267" s="9">
        <v>9.9062999999999999</v>
      </c>
      <c r="S1267" s="9">
        <v>9.9062999999999999</v>
      </c>
      <c r="T1267" s="9">
        <v>9.9062999999999999</v>
      </c>
      <c r="U1267" s="9">
        <v>9.9062999999999999</v>
      </c>
      <c r="V1267" s="9">
        <v>9.9062999999999999</v>
      </c>
    </row>
    <row r="1268" spans="1:22" x14ac:dyDescent="0.3">
      <c r="A1268" t="s">
        <v>1354</v>
      </c>
      <c r="B1268" t="s">
        <v>1355</v>
      </c>
      <c r="C1268" t="s">
        <v>1357</v>
      </c>
      <c r="D1268" t="s">
        <v>77</v>
      </c>
      <c r="E1268">
        <v>19.100000000000001</v>
      </c>
      <c r="F1268">
        <v>301600</v>
      </c>
      <c r="G1268">
        <f t="shared" si="67"/>
        <v>7.2285710543766571E-11</v>
      </c>
      <c r="H1268" s="50">
        <f t="shared" si="71"/>
        <v>899.48855117512915</v>
      </c>
      <c r="I1268">
        <f t="shared" si="68"/>
        <v>5.8518152142909621E-7</v>
      </c>
      <c r="J1268">
        <v>14.4</v>
      </c>
      <c r="K1268">
        <v>79.400000000000006</v>
      </c>
      <c r="L1268">
        <v>527</v>
      </c>
      <c r="M1268">
        <v>21.39</v>
      </c>
      <c r="N1268">
        <v>-77.92</v>
      </c>
      <c r="O1268" s="7">
        <v>6.6397000000000004</v>
      </c>
      <c r="P1268">
        <v>65442</v>
      </c>
      <c r="Q1268">
        <v>3</v>
      </c>
      <c r="R1268" s="9">
        <v>10.009</v>
      </c>
      <c r="S1268" s="9">
        <v>10.009</v>
      </c>
      <c r="T1268" s="9">
        <v>10.009</v>
      </c>
      <c r="U1268" s="9">
        <v>10.009</v>
      </c>
      <c r="V1268" s="9">
        <v>10.009</v>
      </c>
    </row>
    <row r="1269" spans="1:22" x14ac:dyDescent="0.3">
      <c r="A1269" t="s">
        <v>1354</v>
      </c>
      <c r="B1269" t="s">
        <v>1355</v>
      </c>
      <c r="C1269" t="s">
        <v>1358</v>
      </c>
      <c r="D1269" t="s">
        <v>77</v>
      </c>
      <c r="E1269">
        <v>6.4</v>
      </c>
      <c r="F1269">
        <v>106300</v>
      </c>
      <c r="G1269">
        <f t="shared" si="67"/>
        <v>6.8722212605832554E-11</v>
      </c>
      <c r="H1269" s="50">
        <f t="shared" si="71"/>
        <v>317.02796084189731</v>
      </c>
      <c r="I1269">
        <f t="shared" si="68"/>
        <v>1.960817663427338E-7</v>
      </c>
      <c r="J1269">
        <v>15.4</v>
      </c>
      <c r="K1269">
        <v>27.1</v>
      </c>
      <c r="L1269">
        <v>533</v>
      </c>
      <c r="M1269">
        <v>21.84</v>
      </c>
      <c r="N1269">
        <v>-78.760000000000005</v>
      </c>
      <c r="O1269" s="7">
        <v>19.661999999999999</v>
      </c>
      <c r="P1269">
        <v>40115</v>
      </c>
      <c r="Q1269">
        <v>1</v>
      </c>
      <c r="R1269" s="9">
        <v>9.1857000000000006</v>
      </c>
      <c r="S1269" s="9">
        <v>9.1857000000000006</v>
      </c>
      <c r="T1269" s="9">
        <v>9.1857000000000006</v>
      </c>
      <c r="U1269" s="9">
        <v>9.1857000000000006</v>
      </c>
      <c r="V1269" s="9">
        <v>9.1857000000000006</v>
      </c>
    </row>
    <row r="1270" spans="1:22" x14ac:dyDescent="0.3">
      <c r="A1270" t="s">
        <v>1354</v>
      </c>
      <c r="B1270" t="s">
        <v>1355</v>
      </c>
      <c r="C1270" t="s">
        <v>1359</v>
      </c>
      <c r="D1270" t="s">
        <v>77</v>
      </c>
      <c r="E1270">
        <v>2.65</v>
      </c>
      <c r="F1270">
        <v>140700</v>
      </c>
      <c r="G1270">
        <f t="shared" si="67"/>
        <v>2.1498205046197583E-11</v>
      </c>
      <c r="H1270" s="50">
        <f t="shared" si="71"/>
        <v>419.62214572394123</v>
      </c>
      <c r="I1270">
        <f t="shared" si="68"/>
        <v>8.1190106376288221E-8</v>
      </c>
      <c r="J1270">
        <v>18.100000000000001</v>
      </c>
      <c r="K1270">
        <v>33.1</v>
      </c>
      <c r="L1270">
        <v>1860</v>
      </c>
      <c r="M1270">
        <v>22.15</v>
      </c>
      <c r="N1270">
        <v>-80.44</v>
      </c>
      <c r="O1270" s="7">
        <v>56.36</v>
      </c>
      <c r="P1270">
        <v>28998</v>
      </c>
      <c r="Q1270">
        <v>2</v>
      </c>
      <c r="R1270" s="9">
        <v>8.9270999999999994</v>
      </c>
      <c r="S1270" s="9">
        <v>0.50722</v>
      </c>
      <c r="T1270" s="9">
        <v>8.9270999999999994</v>
      </c>
      <c r="U1270" s="9">
        <v>8.9270999999999994</v>
      </c>
      <c r="V1270" s="9">
        <v>8.9270999999999994</v>
      </c>
    </row>
    <row r="1271" spans="1:22" x14ac:dyDescent="0.3">
      <c r="A1271" t="s">
        <v>1354</v>
      </c>
      <c r="B1271" t="s">
        <v>1355</v>
      </c>
      <c r="C1271" t="s">
        <v>1360</v>
      </c>
      <c r="D1271" t="s">
        <v>77</v>
      </c>
      <c r="E1271">
        <v>7.84</v>
      </c>
      <c r="F1271">
        <v>208100</v>
      </c>
      <c r="G1271">
        <f t="shared" si="67"/>
        <v>4.3002569533877938E-11</v>
      </c>
      <c r="H1271" s="50">
        <f t="shared" si="71"/>
        <v>620.63517075445748</v>
      </c>
      <c r="I1271">
        <f t="shared" si="68"/>
        <v>2.4020016376984887E-7</v>
      </c>
      <c r="J1271">
        <v>16.8</v>
      </c>
      <c r="K1271">
        <v>50.800000000000004</v>
      </c>
      <c r="L1271">
        <v>934</v>
      </c>
      <c r="M1271">
        <v>20.149999999999999</v>
      </c>
      <c r="N1271">
        <v>-75.2</v>
      </c>
      <c r="O1271" s="7">
        <v>18.388999999999999</v>
      </c>
      <c r="P1271">
        <v>54976</v>
      </c>
      <c r="Q1271">
        <v>2</v>
      </c>
      <c r="R1271" s="9">
        <v>9.9208999999999996</v>
      </c>
      <c r="S1271" s="9">
        <v>9.9022000000000006</v>
      </c>
      <c r="T1271" s="9">
        <v>9.5980000000000008</v>
      </c>
      <c r="U1271" s="9">
        <v>9.8291000000000004</v>
      </c>
      <c r="V1271" s="9">
        <v>10.06</v>
      </c>
    </row>
    <row r="1272" spans="1:22" x14ac:dyDescent="0.3">
      <c r="A1272" t="s">
        <v>1354</v>
      </c>
      <c r="B1272" t="s">
        <v>1355</v>
      </c>
      <c r="C1272" t="s">
        <v>1361</v>
      </c>
      <c r="D1272" t="s">
        <v>77</v>
      </c>
      <c r="E1272">
        <v>10.700000000000001</v>
      </c>
      <c r="F1272">
        <v>269600</v>
      </c>
      <c r="G1272">
        <f t="shared" si="67"/>
        <v>4.5301680637982197E-11</v>
      </c>
      <c r="H1272" s="50">
        <f t="shared" si="71"/>
        <v>804.0521001220651</v>
      </c>
      <c r="I1272">
        <f t="shared" si="68"/>
        <v>3.2782420310425804E-7</v>
      </c>
      <c r="J1272">
        <v>20.700000000000003</v>
      </c>
      <c r="K1272">
        <v>59.300000000000004</v>
      </c>
      <c r="L1272">
        <v>764</v>
      </c>
      <c r="M1272">
        <v>20.88</v>
      </c>
      <c r="N1272">
        <v>-76.260000000000005</v>
      </c>
      <c r="O1272" s="7">
        <v>12.877000000000001</v>
      </c>
      <c r="P1272" s="8">
        <v>149550</v>
      </c>
      <c r="Q1272">
        <v>3</v>
      </c>
      <c r="R1272" s="9">
        <v>9.9526000000000003</v>
      </c>
      <c r="S1272" s="9">
        <v>9.9217999999999993</v>
      </c>
      <c r="T1272" s="9">
        <v>9.5980000000000008</v>
      </c>
      <c r="U1272" s="9">
        <v>9.9575999999999993</v>
      </c>
      <c r="V1272" s="9">
        <v>10.009</v>
      </c>
    </row>
    <row r="1273" spans="1:22" x14ac:dyDescent="0.3">
      <c r="A1273" t="s">
        <v>1354</v>
      </c>
      <c r="B1273" t="s">
        <v>1355</v>
      </c>
      <c r="C1273" t="s">
        <v>1362</v>
      </c>
      <c r="D1273" t="s">
        <v>77</v>
      </c>
      <c r="E1273">
        <v>22.200000000000003</v>
      </c>
      <c r="F1273">
        <v>2202000</v>
      </c>
      <c r="G1273">
        <f t="shared" si="67"/>
        <v>1.1507635149863762E-11</v>
      </c>
      <c r="H1273" s="50">
        <f t="shared" si="71"/>
        <v>6567.2207880889737</v>
      </c>
      <c r="I1273">
        <f t="shared" si="68"/>
        <v>6.8015862700135792E-7</v>
      </c>
      <c r="J1273">
        <v>185</v>
      </c>
      <c r="K1273">
        <v>162</v>
      </c>
      <c r="L1273">
        <v>898</v>
      </c>
      <c r="M1273">
        <v>23.09</v>
      </c>
      <c r="N1273">
        <v>-82.37</v>
      </c>
      <c r="O1273" s="7">
        <v>5.5446999999999997</v>
      </c>
      <c r="P1273" s="8">
        <v>1680700</v>
      </c>
      <c r="Q1273">
        <v>8</v>
      </c>
      <c r="R1273" s="9">
        <v>12.363</v>
      </c>
      <c r="S1273" s="9">
        <v>11.327</v>
      </c>
      <c r="T1273" s="9">
        <v>9.7523</v>
      </c>
      <c r="U1273" s="9">
        <v>11.891999999999999</v>
      </c>
      <c r="V1273" s="9">
        <v>12.949</v>
      </c>
    </row>
    <row r="1274" spans="1:22" x14ac:dyDescent="0.3">
      <c r="A1274" t="s">
        <v>1354</v>
      </c>
      <c r="B1274" t="s">
        <v>1355</v>
      </c>
      <c r="C1274" t="s">
        <v>1363</v>
      </c>
      <c r="D1274" t="s">
        <v>77</v>
      </c>
      <c r="E1274">
        <v>9.43</v>
      </c>
      <c r="F1274">
        <v>143600</v>
      </c>
      <c r="G1274">
        <f t="shared" si="67"/>
        <v>7.4956219986072419E-11</v>
      </c>
      <c r="H1274" s="50">
        <f t="shared" si="71"/>
        <v>428.27107410062513</v>
      </c>
      <c r="I1274">
        <f t="shared" si="68"/>
        <v>2.8891422759562186E-7</v>
      </c>
      <c r="J1274">
        <v>12.5</v>
      </c>
      <c r="K1274">
        <v>40.6</v>
      </c>
      <c r="L1274">
        <v>569</v>
      </c>
      <c r="M1274">
        <v>20.96</v>
      </c>
      <c r="N1274">
        <v>-76.959999999999994</v>
      </c>
      <c r="O1274" s="7">
        <v>13.986000000000001</v>
      </c>
      <c r="P1274">
        <v>18531</v>
      </c>
      <c r="Q1274">
        <v>1</v>
      </c>
      <c r="R1274" s="9">
        <v>9.2372999999999994</v>
      </c>
      <c r="S1274" s="9">
        <v>9.2372999999999994</v>
      </c>
      <c r="T1274" s="9">
        <v>9.2372999999999994</v>
      </c>
      <c r="U1274" s="9">
        <v>9.2372999999999994</v>
      </c>
      <c r="V1274" s="9">
        <v>9.2372999999999994</v>
      </c>
    </row>
    <row r="1275" spans="1:22" x14ac:dyDescent="0.3">
      <c r="A1275" t="s">
        <v>1354</v>
      </c>
      <c r="B1275" t="s">
        <v>1355</v>
      </c>
      <c r="C1275" t="s">
        <v>1364</v>
      </c>
      <c r="D1275" t="s">
        <v>77</v>
      </c>
      <c r="E1275">
        <v>5.59</v>
      </c>
      <c r="F1275">
        <v>127300</v>
      </c>
      <c r="G1275">
        <f t="shared" si="67"/>
        <v>5.0122627415553808E-11</v>
      </c>
      <c r="H1275" s="50">
        <f t="shared" si="71"/>
        <v>379.65813184547062</v>
      </c>
      <c r="I1275">
        <f t="shared" si="68"/>
        <v>1.7126516778998154E-7</v>
      </c>
      <c r="J1275">
        <v>15.700000000000001</v>
      </c>
      <c r="K1275">
        <v>32.1</v>
      </c>
      <c r="L1275">
        <v>767</v>
      </c>
      <c r="M1275">
        <v>23.04</v>
      </c>
      <c r="N1275">
        <v>-81.569999999999993</v>
      </c>
      <c r="O1275" s="7">
        <v>23.867999999999999</v>
      </c>
      <c r="P1275">
        <v>78589</v>
      </c>
      <c r="Q1275">
        <v>2</v>
      </c>
      <c r="R1275" s="9">
        <v>10.01</v>
      </c>
      <c r="S1275" s="9">
        <v>10.023</v>
      </c>
      <c r="T1275" s="9">
        <v>10.009</v>
      </c>
      <c r="U1275" s="9">
        <v>10.086</v>
      </c>
      <c r="V1275" s="9">
        <v>10.163</v>
      </c>
    </row>
    <row r="1276" spans="1:22" x14ac:dyDescent="0.3">
      <c r="A1276" t="s">
        <v>1354</v>
      </c>
      <c r="B1276" t="s">
        <v>1355</v>
      </c>
      <c r="C1276" t="s">
        <v>1365</v>
      </c>
      <c r="D1276" t="s">
        <v>77</v>
      </c>
      <c r="E1276">
        <v>13.600000000000001</v>
      </c>
      <c r="F1276">
        <v>139300</v>
      </c>
      <c r="G1276">
        <f t="shared" si="67"/>
        <v>1.1143925915290741E-10</v>
      </c>
      <c r="H1276" s="50">
        <f t="shared" si="71"/>
        <v>415.44680099036964</v>
      </c>
      <c r="I1276">
        <f t="shared" si="68"/>
        <v>4.1667375347830939E-7</v>
      </c>
      <c r="J1276">
        <v>14.8</v>
      </c>
      <c r="K1276">
        <v>36.300000000000004</v>
      </c>
      <c r="L1276">
        <v>335</v>
      </c>
      <c r="M1276">
        <v>22.42</v>
      </c>
      <c r="N1276">
        <v>-83.7</v>
      </c>
      <c r="O1276" s="7">
        <v>9.2487999999999992</v>
      </c>
      <c r="P1276">
        <v>98393</v>
      </c>
      <c r="Q1276">
        <v>4</v>
      </c>
      <c r="R1276" s="9">
        <v>9.7117000000000004</v>
      </c>
      <c r="S1276" s="9">
        <v>9.7253000000000007</v>
      </c>
      <c r="T1276" s="9">
        <v>9.4436</v>
      </c>
      <c r="U1276" s="9">
        <v>9.7265999999999995</v>
      </c>
      <c r="V1276" s="9">
        <v>9.8035999999999994</v>
      </c>
    </row>
    <row r="1277" spans="1:22" x14ac:dyDescent="0.3">
      <c r="A1277" t="s">
        <v>1354</v>
      </c>
      <c r="B1277" t="s">
        <v>1355</v>
      </c>
      <c r="C1277" t="s">
        <v>1366</v>
      </c>
      <c r="D1277" t="s">
        <v>77</v>
      </c>
      <c r="E1277">
        <v>9.74</v>
      </c>
      <c r="F1277">
        <v>210200</v>
      </c>
      <c r="G1277">
        <f t="shared" si="67"/>
        <v>5.289037783063748E-11</v>
      </c>
      <c r="H1277" s="50">
        <f t="shared" si="71"/>
        <v>626.89818785481486</v>
      </c>
      <c r="I1277">
        <f t="shared" si="68"/>
        <v>2.9841193815284797E-7</v>
      </c>
      <c r="J1277">
        <v>23.900000000000002</v>
      </c>
      <c r="K1277">
        <v>43</v>
      </c>
      <c r="L1277">
        <v>556</v>
      </c>
      <c r="M1277">
        <v>22.41</v>
      </c>
      <c r="N1277">
        <v>-79.98</v>
      </c>
      <c r="O1277" s="7">
        <v>12.927</v>
      </c>
      <c r="P1277" s="8">
        <v>124390</v>
      </c>
      <c r="Q1277">
        <v>3</v>
      </c>
      <c r="R1277" s="9">
        <v>9.5244</v>
      </c>
      <c r="S1277" s="9">
        <v>9.6118000000000006</v>
      </c>
      <c r="T1277" s="9">
        <v>9.4436</v>
      </c>
      <c r="U1277" s="9">
        <v>9.4951000000000008</v>
      </c>
      <c r="V1277" s="9">
        <v>10.265000000000001</v>
      </c>
    </row>
    <row r="1278" spans="1:22" x14ac:dyDescent="0.3">
      <c r="A1278" t="s">
        <v>1354</v>
      </c>
      <c r="B1278" t="s">
        <v>1355</v>
      </c>
      <c r="C1278" t="s">
        <v>1367</v>
      </c>
      <c r="D1278" t="s">
        <v>77</v>
      </c>
      <c r="E1278">
        <v>6.19</v>
      </c>
      <c r="F1278">
        <v>423400</v>
      </c>
      <c r="G1278">
        <f t="shared" si="67"/>
        <v>1.668745930562116E-11</v>
      </c>
      <c r="H1278" s="50">
        <f t="shared" si="71"/>
        <v>1262.7435429958543</v>
      </c>
      <c r="I1278">
        <f t="shared" si="68"/>
        <v>1.8964783338461284E-7</v>
      </c>
      <c r="J1278">
        <v>58.300000000000004</v>
      </c>
      <c r="K1278">
        <v>55.400000000000006</v>
      </c>
      <c r="L1278">
        <v>1330</v>
      </c>
      <c r="M1278">
        <v>20.02</v>
      </c>
      <c r="N1278">
        <v>-75.84</v>
      </c>
      <c r="O1278" s="7">
        <v>23.936</v>
      </c>
      <c r="P1278">
        <v>92588</v>
      </c>
      <c r="Q1278">
        <v>4</v>
      </c>
      <c r="R1278" s="9">
        <v>9.8461999999999996</v>
      </c>
      <c r="S1278" s="9">
        <v>8.4298999999999999</v>
      </c>
      <c r="T1278" s="9">
        <v>9.5465999999999998</v>
      </c>
      <c r="U1278" s="9">
        <v>9.7007999999999992</v>
      </c>
      <c r="V1278" s="9">
        <v>9.8550000000000004</v>
      </c>
    </row>
    <row r="1279" spans="1:22" x14ac:dyDescent="0.3">
      <c r="A1279" t="s">
        <v>1368</v>
      </c>
      <c r="B1279" t="s">
        <v>1369</v>
      </c>
      <c r="C1279" t="s">
        <v>1370</v>
      </c>
      <c r="D1279" t="s">
        <v>108</v>
      </c>
      <c r="E1279">
        <v>2.4</v>
      </c>
      <c r="F1279">
        <v>160700</v>
      </c>
      <c r="G1279">
        <f t="shared" si="67"/>
        <v>1.7046914747977598E-11</v>
      </c>
      <c r="H1279" s="50">
        <f>F1279*CVD_CYP</f>
        <v>389.6313671731408</v>
      </c>
      <c r="I1279">
        <f t="shared" si="68"/>
        <v>5.9778114294046387E-8</v>
      </c>
      <c r="J1279">
        <v>48.6</v>
      </c>
      <c r="K1279">
        <v>23.1</v>
      </c>
      <c r="L1279">
        <v>1390</v>
      </c>
      <c r="M1279">
        <v>34.69</v>
      </c>
      <c r="N1279">
        <v>33.04</v>
      </c>
      <c r="O1279" s="7">
        <v>60.225000000000001</v>
      </c>
      <c r="P1279">
        <v>89414</v>
      </c>
      <c r="Q1279">
        <v>5</v>
      </c>
      <c r="R1279" s="9">
        <v>17.847000000000001</v>
      </c>
      <c r="S1279" s="9">
        <v>7.4386000000000001</v>
      </c>
      <c r="T1279" s="9">
        <v>17.844000000000001</v>
      </c>
      <c r="U1279" s="9">
        <v>17.991</v>
      </c>
      <c r="V1279" s="9">
        <v>18.478000000000002</v>
      </c>
    </row>
    <row r="1280" spans="1:22" x14ac:dyDescent="0.3">
      <c r="A1280" t="s">
        <v>1368</v>
      </c>
      <c r="B1280" t="s">
        <v>1369</v>
      </c>
      <c r="C1280" t="s">
        <v>1371</v>
      </c>
      <c r="D1280" t="s">
        <v>108</v>
      </c>
      <c r="E1280">
        <v>6.67</v>
      </c>
      <c r="F1280">
        <v>205700</v>
      </c>
      <c r="G1280">
        <f t="shared" si="67"/>
        <v>3.7011949975692753E-11</v>
      </c>
      <c r="H1280" s="50">
        <f>F1280*CVD_CYP</f>
        <v>498.73784833550133</v>
      </c>
      <c r="I1280">
        <f t="shared" si="68"/>
        <v>1.6613334264220394E-7</v>
      </c>
      <c r="J1280">
        <v>92.9</v>
      </c>
      <c r="K1280">
        <v>21.3</v>
      </c>
      <c r="L1280">
        <v>369</v>
      </c>
      <c r="M1280">
        <v>35.159999999999997</v>
      </c>
      <c r="N1280">
        <v>33.35</v>
      </c>
      <c r="O1280" s="7">
        <v>17.274999999999999</v>
      </c>
      <c r="P1280" s="8">
        <v>238200</v>
      </c>
      <c r="Q1280">
        <v>7</v>
      </c>
      <c r="R1280" s="9">
        <v>16.766999999999999</v>
      </c>
      <c r="S1280" s="9">
        <v>16.757999999999999</v>
      </c>
      <c r="T1280" s="9">
        <v>15.833</v>
      </c>
      <c r="U1280" s="9">
        <v>16.669</v>
      </c>
      <c r="V1280" s="9">
        <v>17.013000000000002</v>
      </c>
    </row>
    <row r="1281" spans="1:22" x14ac:dyDescent="0.3">
      <c r="A1281" t="s">
        <v>1372</v>
      </c>
      <c r="B1281" t="s">
        <v>1373</v>
      </c>
      <c r="C1281" t="s">
        <v>1374</v>
      </c>
      <c r="D1281" t="s">
        <v>29</v>
      </c>
      <c r="E1281">
        <v>9.4600000000000009</v>
      </c>
      <c r="F1281">
        <v>376200</v>
      </c>
      <c r="G1281">
        <f t="shared" si="67"/>
        <v>2.8702701169590644E-11</v>
      </c>
      <c r="H1281" s="50">
        <f t="shared" ref="H1281:H1286" si="72">F1281*CVD_CZE</f>
        <v>1810.9044550320764</v>
      </c>
      <c r="I1281">
        <f t="shared" si="68"/>
        <v>4.6780064477519476E-7</v>
      </c>
      <c r="J1281">
        <v>119</v>
      </c>
      <c r="K1281">
        <v>34.5</v>
      </c>
      <c r="L1281">
        <v>456</v>
      </c>
      <c r="M1281">
        <v>49.2</v>
      </c>
      <c r="N1281">
        <v>16.61</v>
      </c>
      <c r="O1281" s="7">
        <v>13.222</v>
      </c>
      <c r="P1281" s="8">
        <v>399470</v>
      </c>
      <c r="Q1281">
        <v>6</v>
      </c>
      <c r="R1281" s="9">
        <v>17.367000000000001</v>
      </c>
      <c r="S1281" s="9">
        <v>17.367999999999999</v>
      </c>
      <c r="T1281" s="9">
        <v>16.766999999999999</v>
      </c>
      <c r="U1281" s="9">
        <v>17.209</v>
      </c>
      <c r="V1281" s="9">
        <v>17.698</v>
      </c>
    </row>
    <row r="1282" spans="1:22" x14ac:dyDescent="0.3">
      <c r="A1282" t="s">
        <v>1372</v>
      </c>
      <c r="B1282" t="s">
        <v>1373</v>
      </c>
      <c r="C1282" t="s">
        <v>1375</v>
      </c>
      <c r="D1282" t="s">
        <v>29</v>
      </c>
      <c r="E1282">
        <v>5.3500000000000005</v>
      </c>
      <c r="F1282">
        <v>100000</v>
      </c>
      <c r="G1282">
        <f t="shared" ref="G1282:G1345" si="73">(1.141433*(E1282/1000000))/F1282</f>
        <v>6.1066665500000006E-11</v>
      </c>
      <c r="H1282" s="50">
        <f t="shared" si="72"/>
        <v>481.36747874324203</v>
      </c>
      <c r="I1282">
        <f t="shared" ref="I1282:I1345" si="74">(G1282/10)*1000*H1282*0.09</f>
        <v>2.6455956126292732E-7</v>
      </c>
      <c r="J1282">
        <v>29.900000000000002</v>
      </c>
      <c r="K1282">
        <v>18.3</v>
      </c>
      <c r="L1282">
        <v>474</v>
      </c>
      <c r="M1282">
        <v>50.77</v>
      </c>
      <c r="N1282">
        <v>15.06</v>
      </c>
      <c r="O1282" s="7">
        <v>25.925999999999998</v>
      </c>
      <c r="P1282" s="8">
        <v>129310</v>
      </c>
      <c r="Q1282">
        <v>3</v>
      </c>
      <c r="R1282" s="9">
        <v>16.521999999999998</v>
      </c>
      <c r="S1282" s="9">
        <v>16.513999999999999</v>
      </c>
      <c r="T1282" s="9">
        <v>16.276</v>
      </c>
      <c r="U1282" s="9">
        <v>16.423999999999999</v>
      </c>
      <c r="V1282" s="9">
        <v>16.521999999999998</v>
      </c>
    </row>
    <row r="1283" spans="1:22" x14ac:dyDescent="0.3">
      <c r="A1283" t="s">
        <v>1372</v>
      </c>
      <c r="B1283" t="s">
        <v>1373</v>
      </c>
      <c r="C1283" t="s">
        <v>1376</v>
      </c>
      <c r="D1283" t="s">
        <v>29</v>
      </c>
      <c r="E1283">
        <v>3.56</v>
      </c>
      <c r="F1283">
        <v>102600</v>
      </c>
      <c r="G1283">
        <f t="shared" si="73"/>
        <v>3.9605277582846E-11</v>
      </c>
      <c r="H1283" s="50">
        <f t="shared" si="72"/>
        <v>493.88303319056632</v>
      </c>
      <c r="I1283">
        <f t="shared" si="74"/>
        <v>1.7604337160673288E-7</v>
      </c>
      <c r="J1283">
        <v>60.900000000000006</v>
      </c>
      <c r="K1283">
        <v>13.200000000000001</v>
      </c>
      <c r="L1283">
        <v>491</v>
      </c>
      <c r="M1283">
        <v>49.61</v>
      </c>
      <c r="N1283">
        <v>17.27</v>
      </c>
      <c r="O1283" s="7">
        <v>37.316000000000003</v>
      </c>
      <c r="P1283" s="8">
        <v>133550</v>
      </c>
      <c r="Q1283">
        <v>5</v>
      </c>
      <c r="R1283" s="9">
        <v>19.141999999999999</v>
      </c>
      <c r="S1283" s="9">
        <v>19.146000000000001</v>
      </c>
      <c r="T1283" s="9">
        <v>18.867000000000001</v>
      </c>
      <c r="U1283" s="9">
        <v>19.158000000000001</v>
      </c>
      <c r="V1283" s="9">
        <v>19.739999999999998</v>
      </c>
    </row>
    <row r="1284" spans="1:22" x14ac:dyDescent="0.3">
      <c r="A1284" t="s">
        <v>1372</v>
      </c>
      <c r="B1284" t="s">
        <v>1373</v>
      </c>
      <c r="C1284" t="s">
        <v>1377</v>
      </c>
      <c r="D1284" t="s">
        <v>29</v>
      </c>
      <c r="E1284">
        <v>5.14</v>
      </c>
      <c r="F1284">
        <v>316700</v>
      </c>
      <c r="G1284">
        <f t="shared" si="73"/>
        <v>1.8525309820018944E-11</v>
      </c>
      <c r="H1284" s="50">
        <f t="shared" si="72"/>
        <v>1524.4908051798475</v>
      </c>
      <c r="I1284">
        <f t="shared" si="74"/>
        <v>2.541749803535413E-7</v>
      </c>
      <c r="J1284">
        <v>233</v>
      </c>
      <c r="K1284">
        <v>20.8</v>
      </c>
      <c r="L1284">
        <v>498</v>
      </c>
      <c r="M1284">
        <v>49.82</v>
      </c>
      <c r="N1284">
        <v>18.29</v>
      </c>
      <c r="O1284" s="7">
        <v>23.992999999999999</v>
      </c>
      <c r="P1284" s="8">
        <v>579760</v>
      </c>
      <c r="Q1284">
        <v>11</v>
      </c>
      <c r="R1284" s="9">
        <v>22.209</v>
      </c>
      <c r="S1284" s="9">
        <v>21.838000000000001</v>
      </c>
      <c r="T1284" s="9">
        <v>18.478000000000002</v>
      </c>
      <c r="U1284" s="9">
        <v>22.148</v>
      </c>
      <c r="V1284" s="9">
        <v>22.866</v>
      </c>
    </row>
    <row r="1285" spans="1:22" x14ac:dyDescent="0.3">
      <c r="A1285" t="s">
        <v>1372</v>
      </c>
      <c r="B1285" t="s">
        <v>1373</v>
      </c>
      <c r="C1285" t="s">
        <v>1378</v>
      </c>
      <c r="D1285" t="s">
        <v>29</v>
      </c>
      <c r="E1285">
        <v>5.78</v>
      </c>
      <c r="F1285">
        <v>165300</v>
      </c>
      <c r="G1285">
        <f t="shared" si="73"/>
        <v>3.9912176285541445E-11</v>
      </c>
      <c r="H1285" s="50">
        <f t="shared" si="72"/>
        <v>795.700442362579</v>
      </c>
      <c r="I1285">
        <f t="shared" si="74"/>
        <v>2.8582322693452706E-7</v>
      </c>
      <c r="J1285">
        <v>63.300000000000004</v>
      </c>
      <c r="K1285">
        <v>20.8</v>
      </c>
      <c r="L1285">
        <v>465</v>
      </c>
      <c r="M1285">
        <v>49.75</v>
      </c>
      <c r="N1285">
        <v>13.38</v>
      </c>
      <c r="O1285" s="7">
        <v>22.399000000000001</v>
      </c>
      <c r="P1285" s="8">
        <v>152110</v>
      </c>
      <c r="Q1285">
        <v>3</v>
      </c>
      <c r="R1285" s="9">
        <v>16.556000000000001</v>
      </c>
      <c r="S1285" s="9">
        <v>16.481000000000002</v>
      </c>
      <c r="T1285" s="9">
        <v>16.227</v>
      </c>
      <c r="U1285" s="9">
        <v>16.324999999999999</v>
      </c>
      <c r="V1285" s="9">
        <v>16.62</v>
      </c>
    </row>
    <row r="1286" spans="1:22" x14ac:dyDescent="0.3">
      <c r="A1286" t="s">
        <v>1372</v>
      </c>
      <c r="B1286" t="s">
        <v>1373</v>
      </c>
      <c r="C1286" t="s">
        <v>1379</v>
      </c>
      <c r="D1286" t="s">
        <v>29</v>
      </c>
      <c r="E1286">
        <v>15.4</v>
      </c>
      <c r="F1286">
        <v>1181000</v>
      </c>
      <c r="G1286">
        <f t="shared" si="73"/>
        <v>1.4884054360711263E-11</v>
      </c>
      <c r="H1286" s="50">
        <f t="shared" si="72"/>
        <v>5684.949923957688</v>
      </c>
      <c r="I1286">
        <f t="shared" si="74"/>
        <v>7.6153593335496815E-7</v>
      </c>
      <c r="J1286">
        <v>339</v>
      </c>
      <c r="K1286">
        <v>64.100000000000009</v>
      </c>
      <c r="L1286">
        <v>490</v>
      </c>
      <c r="M1286">
        <v>50.07</v>
      </c>
      <c r="N1286">
        <v>14.45</v>
      </c>
      <c r="O1286" s="7">
        <v>7.6425000000000001</v>
      </c>
      <c r="P1286" s="8">
        <v>1277800</v>
      </c>
      <c r="Q1286">
        <v>16</v>
      </c>
      <c r="R1286" s="9">
        <v>19.681999999999999</v>
      </c>
      <c r="S1286" s="9">
        <v>19.395</v>
      </c>
      <c r="T1286" s="9">
        <v>16.324999999999999</v>
      </c>
      <c r="U1286" s="9">
        <v>18.064</v>
      </c>
      <c r="V1286" s="9">
        <v>21.524000000000001</v>
      </c>
    </row>
    <row r="1287" spans="1:22" x14ac:dyDescent="0.3">
      <c r="A1287" t="s">
        <v>1380</v>
      </c>
      <c r="B1287" t="s">
        <v>1381</v>
      </c>
      <c r="C1287" t="s">
        <v>1382</v>
      </c>
      <c r="D1287" t="s">
        <v>29</v>
      </c>
      <c r="E1287">
        <v>4.5600000000000005</v>
      </c>
      <c r="F1287">
        <v>119600</v>
      </c>
      <c r="G1287">
        <f t="shared" si="73"/>
        <v>4.3519519063545154E-11</v>
      </c>
      <c r="H1287" s="50">
        <f>F1287*CVD_DNK</f>
        <v>256.77647595400953</v>
      </c>
      <c r="I1287">
        <f t="shared" si="74"/>
        <v>1.0057309866315415E-7</v>
      </c>
      <c r="J1287">
        <v>35.700000000000003</v>
      </c>
      <c r="K1287">
        <v>20</v>
      </c>
      <c r="L1287">
        <v>619</v>
      </c>
      <c r="M1287">
        <v>57.04</v>
      </c>
      <c r="N1287">
        <v>9.93</v>
      </c>
      <c r="O1287" s="7">
        <v>30.925000000000001</v>
      </c>
      <c r="P1287">
        <v>17369</v>
      </c>
      <c r="Q1287">
        <v>3</v>
      </c>
      <c r="R1287" s="9">
        <v>9.4436</v>
      </c>
      <c r="S1287" s="9">
        <v>6.6760000000000002</v>
      </c>
      <c r="T1287" s="9">
        <v>9.4436</v>
      </c>
      <c r="U1287" s="9">
        <v>9.4436</v>
      </c>
      <c r="V1287" s="9">
        <v>9.4436</v>
      </c>
    </row>
    <row r="1288" spans="1:22" x14ac:dyDescent="0.3">
      <c r="A1288" t="s">
        <v>1380</v>
      </c>
      <c r="B1288" t="s">
        <v>1381</v>
      </c>
      <c r="C1288" t="s">
        <v>1383</v>
      </c>
      <c r="D1288" t="s">
        <v>29</v>
      </c>
      <c r="E1288">
        <v>5.96</v>
      </c>
      <c r="F1288">
        <v>224800</v>
      </c>
      <c r="G1288">
        <f t="shared" si="73"/>
        <v>3.0262191637010671E-11</v>
      </c>
      <c r="H1288" s="50">
        <f>F1288*CVD_DNK</f>
        <v>482.63672068947614</v>
      </c>
      <c r="I1288">
        <f t="shared" si="74"/>
        <v>1.3145080439306988E-7</v>
      </c>
      <c r="J1288">
        <v>59.6</v>
      </c>
      <c r="K1288">
        <v>29.1</v>
      </c>
      <c r="L1288">
        <v>670</v>
      </c>
      <c r="M1288">
        <v>56.16</v>
      </c>
      <c r="N1288">
        <v>10.17</v>
      </c>
      <c r="O1288" s="7">
        <v>22.988</v>
      </c>
      <c r="P1288" s="8">
        <v>154910</v>
      </c>
      <c r="Q1288">
        <v>5</v>
      </c>
      <c r="R1288" s="9">
        <v>11.629</v>
      </c>
      <c r="S1288" s="9">
        <v>9.3527000000000005</v>
      </c>
      <c r="T1288" s="9">
        <v>10.417999999999999</v>
      </c>
      <c r="U1288" s="9">
        <v>11.004</v>
      </c>
      <c r="V1288" s="9">
        <v>11.638999999999999</v>
      </c>
    </row>
    <row r="1289" spans="1:22" x14ac:dyDescent="0.3">
      <c r="A1289" t="s">
        <v>1380</v>
      </c>
      <c r="B1289" t="s">
        <v>1381</v>
      </c>
      <c r="C1289" t="s">
        <v>1384</v>
      </c>
      <c r="D1289" t="s">
        <v>29</v>
      </c>
      <c r="E1289">
        <v>8.98</v>
      </c>
      <c r="F1289">
        <v>1079000</v>
      </c>
      <c r="G1289">
        <f t="shared" si="73"/>
        <v>9.4995999443929574E-12</v>
      </c>
      <c r="H1289" s="50">
        <f>F1289*CVD_DNK</f>
        <v>2316.5703808894341</v>
      </c>
      <c r="I1289">
        <f t="shared" si="74"/>
        <v>1.9805842675331674E-7</v>
      </c>
      <c r="J1289">
        <v>281</v>
      </c>
      <c r="K1289">
        <v>64.400000000000006</v>
      </c>
      <c r="L1289">
        <v>967</v>
      </c>
      <c r="M1289">
        <v>55.69</v>
      </c>
      <c r="N1289">
        <v>12.47</v>
      </c>
      <c r="O1289" s="7">
        <v>15.006</v>
      </c>
      <c r="P1289" s="8">
        <v>798280</v>
      </c>
      <c r="Q1289">
        <v>15</v>
      </c>
      <c r="R1289" s="9">
        <v>14.489000000000001</v>
      </c>
      <c r="S1289" s="9">
        <v>10.635999999999999</v>
      </c>
      <c r="T1289" s="9">
        <v>11.891999999999999</v>
      </c>
      <c r="U1289" s="9">
        <v>13.35</v>
      </c>
      <c r="V1289" s="9">
        <v>15.289</v>
      </c>
    </row>
    <row r="1290" spans="1:22" x14ac:dyDescent="0.3">
      <c r="A1290" t="s">
        <v>1380</v>
      </c>
      <c r="B1290" t="s">
        <v>1381</v>
      </c>
      <c r="C1290" t="s">
        <v>1385</v>
      </c>
      <c r="D1290" t="s">
        <v>29</v>
      </c>
      <c r="E1290">
        <v>3.38</v>
      </c>
      <c r="F1290">
        <v>156900</v>
      </c>
      <c r="G1290">
        <f t="shared" si="73"/>
        <v>2.4589187635436578E-11</v>
      </c>
      <c r="H1290" s="50">
        <f>F1290*CVD_DNK</f>
        <v>336.85810265204094</v>
      </c>
      <c r="I1290">
        <f t="shared" si="74"/>
        <v>7.4547603833653707E-8</v>
      </c>
      <c r="J1290">
        <v>49.5</v>
      </c>
      <c r="K1290">
        <v>22.3</v>
      </c>
      <c r="L1290">
        <v>945</v>
      </c>
      <c r="M1290">
        <v>55.4</v>
      </c>
      <c r="N1290">
        <v>10.38</v>
      </c>
      <c r="O1290" s="7">
        <v>42.366999999999997</v>
      </c>
      <c r="P1290" s="8">
        <v>102750</v>
      </c>
      <c r="Q1290">
        <v>4</v>
      </c>
      <c r="R1290" s="9">
        <v>12.664</v>
      </c>
      <c r="S1290" s="9">
        <v>11.311</v>
      </c>
      <c r="T1290" s="9">
        <v>12.597</v>
      </c>
      <c r="U1290" s="9">
        <v>12.698</v>
      </c>
      <c r="V1290" s="9">
        <v>12.798</v>
      </c>
    </row>
    <row r="1291" spans="1:22" x14ac:dyDescent="0.3">
      <c r="A1291" t="s">
        <v>1386</v>
      </c>
      <c r="B1291" t="s">
        <v>1387</v>
      </c>
      <c r="C1291" t="s">
        <v>1386</v>
      </c>
      <c r="D1291" t="s">
        <v>69</v>
      </c>
      <c r="E1291">
        <v>11.700000000000001</v>
      </c>
      <c r="F1291">
        <v>464100</v>
      </c>
      <c r="G1291">
        <f t="shared" si="73"/>
        <v>2.87756218487395E-11</v>
      </c>
      <c r="H1291" s="50">
        <f>F1291*CVD_DJI</f>
        <v>667.69857613027364</v>
      </c>
      <c r="I1291">
        <f t="shared" si="74"/>
        <v>1.7292097562099898E-7</v>
      </c>
      <c r="J1291">
        <v>13.600000000000001</v>
      </c>
      <c r="K1291">
        <v>126</v>
      </c>
      <c r="L1291">
        <v>1370</v>
      </c>
      <c r="M1291">
        <v>11.56</v>
      </c>
      <c r="N1291">
        <v>43.13</v>
      </c>
      <c r="O1291" s="7">
        <v>10.840999999999999</v>
      </c>
      <c r="P1291" s="8">
        <v>117130</v>
      </c>
      <c r="Q1291">
        <v>2</v>
      </c>
      <c r="R1291" s="9">
        <v>23.725999999999999</v>
      </c>
      <c r="S1291" s="9">
        <v>23.728999999999999</v>
      </c>
      <c r="T1291" s="9">
        <v>23.725999999999999</v>
      </c>
      <c r="U1291" s="9">
        <v>23.773</v>
      </c>
      <c r="V1291" s="9">
        <v>23.821000000000002</v>
      </c>
    </row>
    <row r="1292" spans="1:22" x14ac:dyDescent="0.3">
      <c r="A1292" t="s">
        <v>1388</v>
      </c>
      <c r="B1292" t="s">
        <v>1389</v>
      </c>
      <c r="C1292" t="s">
        <v>1390</v>
      </c>
      <c r="D1292" t="s">
        <v>77</v>
      </c>
      <c r="E1292">
        <v>10.8</v>
      </c>
      <c r="F1292">
        <v>103500</v>
      </c>
      <c r="G1292">
        <f t="shared" si="73"/>
        <v>1.1910605217391303E-10</v>
      </c>
      <c r="H1292" s="50">
        <f t="shared" ref="H1292:H1299" si="75">F1292*CVD_DOM</f>
        <v>200.26900591156914</v>
      </c>
      <c r="I1292">
        <f t="shared" si="74"/>
        <v>2.1467925600228944E-7</v>
      </c>
      <c r="J1292">
        <v>11.8</v>
      </c>
      <c r="K1292">
        <v>30.1</v>
      </c>
      <c r="L1292">
        <v>357</v>
      </c>
      <c r="M1292">
        <v>18.61</v>
      </c>
      <c r="N1292">
        <v>-68.709999999999994</v>
      </c>
      <c r="O1292" s="7">
        <v>11.855</v>
      </c>
      <c r="P1292">
        <v>33291</v>
      </c>
      <c r="Q1292">
        <v>4</v>
      </c>
      <c r="R1292" s="9">
        <v>10.592000000000001</v>
      </c>
      <c r="S1292" s="9">
        <v>10.64</v>
      </c>
      <c r="T1292" s="9">
        <v>10.214</v>
      </c>
      <c r="U1292" s="9">
        <v>10.545999999999999</v>
      </c>
      <c r="V1292" s="9">
        <v>10.928000000000001</v>
      </c>
    </row>
    <row r="1293" spans="1:22" x14ac:dyDescent="0.3">
      <c r="A1293" t="s">
        <v>1388</v>
      </c>
      <c r="B1293" t="s">
        <v>1389</v>
      </c>
      <c r="C1293" t="s">
        <v>1391</v>
      </c>
      <c r="D1293" t="s">
        <v>77</v>
      </c>
      <c r="E1293">
        <v>15.100000000000001</v>
      </c>
      <c r="F1293">
        <v>191300</v>
      </c>
      <c r="G1293">
        <f t="shared" si="73"/>
        <v>9.0097429691583906E-11</v>
      </c>
      <c r="H1293" s="50">
        <f t="shared" si="75"/>
        <v>370.15904184428189</v>
      </c>
      <c r="I1293">
        <f t="shared" si="74"/>
        <v>3.0015340422542327E-7</v>
      </c>
      <c r="J1293">
        <v>20.200000000000003</v>
      </c>
      <c r="K1293">
        <v>42.5</v>
      </c>
      <c r="L1293">
        <v>357</v>
      </c>
      <c r="M1293">
        <v>18.43</v>
      </c>
      <c r="N1293">
        <v>-68.989999999999995</v>
      </c>
      <c r="O1293" s="7">
        <v>8.3828999999999994</v>
      </c>
      <c r="P1293">
        <v>69829</v>
      </c>
      <c r="Q1293">
        <v>2</v>
      </c>
      <c r="R1293" s="9">
        <v>13.932</v>
      </c>
      <c r="S1293" s="9">
        <v>13.805</v>
      </c>
      <c r="T1293" s="9">
        <v>13.099</v>
      </c>
      <c r="U1293" s="9">
        <v>13.548999999999999</v>
      </c>
      <c r="V1293" s="9">
        <v>13.999000000000001</v>
      </c>
    </row>
    <row r="1294" spans="1:22" x14ac:dyDescent="0.3">
      <c r="A1294" t="s">
        <v>1388</v>
      </c>
      <c r="B1294" t="s">
        <v>1389</v>
      </c>
      <c r="C1294" t="s">
        <v>1392</v>
      </c>
      <c r="D1294" t="s">
        <v>77</v>
      </c>
      <c r="E1294">
        <v>2.2800000000000002</v>
      </c>
      <c r="F1294">
        <v>112000</v>
      </c>
      <c r="G1294">
        <f t="shared" si="73"/>
        <v>2.3236314642857146E-11</v>
      </c>
      <c r="H1294" s="50">
        <f t="shared" si="75"/>
        <v>216.71621895744681</v>
      </c>
      <c r="I1294">
        <f t="shared" si="74"/>
        <v>4.5321176267149999E-8</v>
      </c>
      <c r="J1294">
        <v>15.100000000000001</v>
      </c>
      <c r="K1294">
        <v>28.8</v>
      </c>
      <c r="L1294">
        <v>1930</v>
      </c>
      <c r="M1294">
        <v>19.79</v>
      </c>
      <c r="N1294">
        <v>-70.69</v>
      </c>
      <c r="O1294" s="7">
        <v>67.176000000000002</v>
      </c>
      <c r="P1294">
        <v>35646</v>
      </c>
      <c r="Q1294">
        <v>4</v>
      </c>
      <c r="R1294" s="9">
        <v>9.4015000000000004</v>
      </c>
      <c r="S1294" s="9">
        <v>8.5822000000000003</v>
      </c>
      <c r="T1294" s="9">
        <v>9.3919999999999995</v>
      </c>
      <c r="U1294" s="9">
        <v>9.4177999999999997</v>
      </c>
      <c r="V1294" s="9">
        <v>9.4436</v>
      </c>
    </row>
    <row r="1295" spans="1:22" x14ac:dyDescent="0.3">
      <c r="A1295" t="s">
        <v>1388</v>
      </c>
      <c r="B1295" t="s">
        <v>1389</v>
      </c>
      <c r="C1295" t="s">
        <v>1393</v>
      </c>
      <c r="D1295" t="s">
        <v>77</v>
      </c>
      <c r="E1295">
        <v>11.3</v>
      </c>
      <c r="F1295">
        <v>137400</v>
      </c>
      <c r="G1295">
        <f t="shared" si="73"/>
        <v>9.3873310771470146E-11</v>
      </c>
      <c r="H1295" s="50">
        <f t="shared" si="75"/>
        <v>265.86436147101062</v>
      </c>
      <c r="I1295">
        <f t="shared" si="74"/>
        <v>2.2461811044683988E-7</v>
      </c>
      <c r="J1295">
        <v>14</v>
      </c>
      <c r="K1295">
        <v>36.700000000000003</v>
      </c>
      <c r="L1295">
        <v>423</v>
      </c>
      <c r="M1295">
        <v>18.420000000000002</v>
      </c>
      <c r="N1295">
        <v>-70.12</v>
      </c>
      <c r="O1295" s="7">
        <v>11.523999999999999</v>
      </c>
      <c r="P1295" s="8">
        <v>230700</v>
      </c>
      <c r="Q1295">
        <v>3</v>
      </c>
      <c r="R1295" s="9">
        <v>12.146000000000001</v>
      </c>
      <c r="S1295" s="9">
        <v>12.192</v>
      </c>
      <c r="T1295" s="9">
        <v>12.144</v>
      </c>
      <c r="U1295" s="9">
        <v>12.898999999999999</v>
      </c>
      <c r="V1295" s="9">
        <v>13.249000000000001</v>
      </c>
    </row>
    <row r="1296" spans="1:22" x14ac:dyDescent="0.3">
      <c r="A1296" t="s">
        <v>1388</v>
      </c>
      <c r="B1296" t="s">
        <v>1389</v>
      </c>
      <c r="C1296" t="s">
        <v>1394</v>
      </c>
      <c r="D1296" t="s">
        <v>77</v>
      </c>
      <c r="E1296">
        <v>11</v>
      </c>
      <c r="F1296">
        <v>122200</v>
      </c>
      <c r="G1296">
        <f t="shared" si="73"/>
        <v>1.0274765139116202E-10</v>
      </c>
      <c r="H1296" s="50">
        <f t="shared" si="75"/>
        <v>236.45287461249998</v>
      </c>
      <c r="I1296">
        <f t="shared" si="74"/>
        <v>2.1865479778010961E-7</v>
      </c>
      <c r="J1296">
        <v>10.5</v>
      </c>
      <c r="K1296">
        <v>37.6</v>
      </c>
      <c r="L1296">
        <v>464</v>
      </c>
      <c r="M1296">
        <v>19.3</v>
      </c>
      <c r="N1296">
        <v>-70.260000000000005</v>
      </c>
      <c r="O1296" s="7">
        <v>12.337999999999999</v>
      </c>
      <c r="P1296">
        <v>45140</v>
      </c>
      <c r="Q1296">
        <v>2</v>
      </c>
      <c r="R1296" s="9">
        <v>10.352</v>
      </c>
      <c r="S1296" s="9">
        <v>10.275</v>
      </c>
      <c r="T1296" s="9">
        <v>9.8550000000000004</v>
      </c>
      <c r="U1296" s="9">
        <v>10.188000000000001</v>
      </c>
      <c r="V1296" s="9">
        <v>10.52</v>
      </c>
    </row>
    <row r="1297" spans="1:22" x14ac:dyDescent="0.3">
      <c r="A1297" t="s">
        <v>1388</v>
      </c>
      <c r="B1297" t="s">
        <v>1389</v>
      </c>
      <c r="C1297" t="s">
        <v>1395</v>
      </c>
      <c r="D1297" t="s">
        <v>77</v>
      </c>
      <c r="E1297">
        <v>8.48</v>
      </c>
      <c r="F1297">
        <v>193700</v>
      </c>
      <c r="G1297">
        <f t="shared" si="73"/>
        <v>4.9970840681466179E-11</v>
      </c>
      <c r="H1297" s="50">
        <f t="shared" si="75"/>
        <v>374.8029608219415</v>
      </c>
      <c r="I1297">
        <f t="shared" si="74"/>
        <v>1.6856297137957542E-7</v>
      </c>
      <c r="J1297">
        <v>19.600000000000001</v>
      </c>
      <c r="K1297">
        <v>43.800000000000004</v>
      </c>
      <c r="L1297">
        <v>678</v>
      </c>
      <c r="M1297">
        <v>18.46</v>
      </c>
      <c r="N1297">
        <v>-69.3</v>
      </c>
      <c r="O1297" s="7">
        <v>15.486000000000001</v>
      </c>
      <c r="P1297">
        <v>38933</v>
      </c>
      <c r="Q1297">
        <v>2</v>
      </c>
      <c r="R1297" s="9">
        <v>14.12</v>
      </c>
      <c r="S1297" s="9">
        <v>14.106999999999999</v>
      </c>
      <c r="T1297" s="9">
        <v>14.048</v>
      </c>
      <c r="U1297" s="9">
        <v>14.098000000000001</v>
      </c>
      <c r="V1297" s="9">
        <v>14.148</v>
      </c>
    </row>
    <row r="1298" spans="1:22" x14ac:dyDescent="0.3">
      <c r="A1298" t="s">
        <v>1388</v>
      </c>
      <c r="B1298" t="s">
        <v>1389</v>
      </c>
      <c r="C1298" t="s">
        <v>1396</v>
      </c>
      <c r="D1298" t="s">
        <v>77</v>
      </c>
      <c r="E1298">
        <v>19.5</v>
      </c>
      <c r="F1298">
        <v>507400</v>
      </c>
      <c r="G1298">
        <f t="shared" si="73"/>
        <v>4.386666042569964E-11</v>
      </c>
      <c r="H1298" s="50">
        <f t="shared" si="75"/>
        <v>981.80187052686165</v>
      </c>
      <c r="I1298">
        <f t="shared" si="74"/>
        <v>3.8761532333746709E-7</v>
      </c>
      <c r="J1298">
        <v>64.100000000000009</v>
      </c>
      <c r="K1298">
        <v>63.400000000000006</v>
      </c>
      <c r="L1298">
        <v>391</v>
      </c>
      <c r="M1298">
        <v>19.46</v>
      </c>
      <c r="N1298">
        <v>-70.7</v>
      </c>
      <c r="O1298" s="7">
        <v>6.1628999999999996</v>
      </c>
      <c r="P1298" s="8">
        <v>109960</v>
      </c>
      <c r="Q1298">
        <v>3</v>
      </c>
      <c r="R1298" s="9">
        <v>10.417999999999999</v>
      </c>
      <c r="S1298" s="9">
        <v>10.422000000000001</v>
      </c>
      <c r="T1298" s="9">
        <v>10.417999999999999</v>
      </c>
      <c r="U1298" s="9">
        <v>10.417999999999999</v>
      </c>
      <c r="V1298" s="9">
        <v>10.673999999999999</v>
      </c>
    </row>
    <row r="1299" spans="1:22" x14ac:dyDescent="0.3">
      <c r="A1299" t="s">
        <v>1388</v>
      </c>
      <c r="B1299" t="s">
        <v>1389</v>
      </c>
      <c r="C1299" t="s">
        <v>1397</v>
      </c>
      <c r="D1299" t="s">
        <v>77</v>
      </c>
      <c r="E1299">
        <v>33.4</v>
      </c>
      <c r="F1299">
        <v>1781000</v>
      </c>
      <c r="G1299">
        <f t="shared" si="73"/>
        <v>2.1405874340258279E-11</v>
      </c>
      <c r="H1299" s="50">
        <f t="shared" si="75"/>
        <v>3446.1748746715425</v>
      </c>
      <c r="I1299">
        <f t="shared" si="74"/>
        <v>6.6391547689596925E-7</v>
      </c>
      <c r="J1299">
        <v>211</v>
      </c>
      <c r="K1299">
        <v>123</v>
      </c>
      <c r="L1299">
        <v>423</v>
      </c>
      <c r="M1299">
        <v>18.489999999999998</v>
      </c>
      <c r="N1299">
        <v>-69.930000000000007</v>
      </c>
      <c r="O1299" s="7">
        <v>3.4525999999999999</v>
      </c>
      <c r="P1299" s="8">
        <v>1018800</v>
      </c>
      <c r="Q1299">
        <v>8</v>
      </c>
      <c r="R1299" s="9">
        <v>14.292</v>
      </c>
      <c r="S1299" s="9">
        <v>11.773</v>
      </c>
      <c r="T1299" s="9">
        <v>12.244999999999999</v>
      </c>
      <c r="U1299" s="9">
        <v>13.35</v>
      </c>
      <c r="V1299" s="9">
        <v>14.992000000000001</v>
      </c>
    </row>
    <row r="1300" spans="1:22" x14ac:dyDescent="0.3">
      <c r="A1300" t="s">
        <v>1398</v>
      </c>
      <c r="B1300" t="s">
        <v>1399</v>
      </c>
      <c r="C1300" t="s">
        <v>1400</v>
      </c>
      <c r="D1300" t="s">
        <v>77</v>
      </c>
      <c r="E1300">
        <v>0.95900000000000007</v>
      </c>
      <c r="F1300">
        <v>154100</v>
      </c>
      <c r="G1300">
        <f t="shared" si="73"/>
        <v>7.1034019922128484E-12</v>
      </c>
      <c r="H1300" s="50">
        <f t="shared" ref="H1300:H1313" si="76">F1300*CVD_ECU</f>
        <v>182.8503963702521</v>
      </c>
      <c r="I1300">
        <f t="shared" si="74"/>
        <v>1.168973882868022E-8</v>
      </c>
      <c r="J1300">
        <v>180</v>
      </c>
      <c r="K1300">
        <v>11.5</v>
      </c>
      <c r="L1300">
        <v>960</v>
      </c>
      <c r="M1300">
        <v>-1.26</v>
      </c>
      <c r="N1300">
        <v>-78.61</v>
      </c>
      <c r="O1300" s="7">
        <v>83.567999999999998</v>
      </c>
      <c r="P1300" s="8">
        <v>382170</v>
      </c>
      <c r="Q1300">
        <v>8</v>
      </c>
      <c r="R1300" s="9">
        <v>6.9054000000000002</v>
      </c>
      <c r="S1300" s="9">
        <v>6.8217999999999996</v>
      </c>
      <c r="T1300" s="9">
        <v>6.0357000000000003</v>
      </c>
      <c r="U1300" s="9">
        <v>6.5420999999999996</v>
      </c>
      <c r="V1300" s="9">
        <v>6.9927999999999999</v>
      </c>
    </row>
    <row r="1301" spans="1:22" x14ac:dyDescent="0.3">
      <c r="A1301" t="s">
        <v>1398</v>
      </c>
      <c r="B1301" t="s">
        <v>1399</v>
      </c>
      <c r="C1301" t="s">
        <v>1401</v>
      </c>
      <c r="D1301" t="s">
        <v>77</v>
      </c>
      <c r="E1301">
        <v>5.93</v>
      </c>
      <c r="F1301">
        <v>277400</v>
      </c>
      <c r="G1301">
        <f t="shared" si="73"/>
        <v>2.4400496359048304E-11</v>
      </c>
      <c r="H1301" s="50">
        <f t="shared" si="76"/>
        <v>329.15444486118059</v>
      </c>
      <c r="I1301">
        <f t="shared" si="74"/>
        <v>7.2283786500598224E-8</v>
      </c>
      <c r="J1301">
        <v>92.5</v>
      </c>
      <c r="K1301">
        <v>28.8</v>
      </c>
      <c r="L1301">
        <v>520</v>
      </c>
      <c r="M1301">
        <v>-2.89</v>
      </c>
      <c r="N1301">
        <v>-79</v>
      </c>
      <c r="O1301" s="7">
        <v>18.041</v>
      </c>
      <c r="P1301" s="8">
        <v>392680</v>
      </c>
      <c r="Q1301">
        <v>4</v>
      </c>
      <c r="R1301" s="9">
        <v>5.4122000000000003</v>
      </c>
      <c r="S1301" s="9">
        <v>5.3699000000000003</v>
      </c>
      <c r="T1301" s="9">
        <v>5.2282999999999999</v>
      </c>
      <c r="U1301" s="9">
        <v>5.3365</v>
      </c>
      <c r="V1301" s="9">
        <v>5.4446000000000003</v>
      </c>
    </row>
    <row r="1302" spans="1:22" x14ac:dyDescent="0.3">
      <c r="A1302" t="s">
        <v>1398</v>
      </c>
      <c r="B1302" t="s">
        <v>1399</v>
      </c>
      <c r="C1302" t="s">
        <v>1402</v>
      </c>
      <c r="D1302" t="s">
        <v>77</v>
      </c>
      <c r="E1302">
        <v>6.98</v>
      </c>
      <c r="F1302">
        <v>174500</v>
      </c>
      <c r="G1302">
        <f t="shared" si="73"/>
        <v>4.5657319999999998E-11</v>
      </c>
      <c r="H1302" s="50">
        <f t="shared" si="76"/>
        <v>207.05641899162225</v>
      </c>
      <c r="I1302">
        <f t="shared" si="74"/>
        <v>8.5082770619591162E-8</v>
      </c>
      <c r="J1302">
        <v>21.5</v>
      </c>
      <c r="K1302">
        <v>37.6</v>
      </c>
      <c r="L1302">
        <v>632</v>
      </c>
      <c r="M1302">
        <v>-2.17</v>
      </c>
      <c r="N1302">
        <v>-79.83</v>
      </c>
      <c r="O1302" s="7">
        <v>16.803999999999998</v>
      </c>
      <c r="P1302">
        <v>36886</v>
      </c>
      <c r="Q1302">
        <v>2</v>
      </c>
      <c r="R1302" s="9">
        <v>12.144</v>
      </c>
      <c r="S1302" s="9">
        <v>0.65427999999999997</v>
      </c>
      <c r="T1302" s="9">
        <v>12.144</v>
      </c>
      <c r="U1302" s="9">
        <v>12.144</v>
      </c>
      <c r="V1302" s="9">
        <v>12.144</v>
      </c>
    </row>
    <row r="1303" spans="1:22" x14ac:dyDescent="0.3">
      <c r="A1303" t="s">
        <v>1398</v>
      </c>
      <c r="B1303" t="s">
        <v>1399</v>
      </c>
      <c r="C1303" t="s">
        <v>1403</v>
      </c>
      <c r="D1303" t="s">
        <v>77</v>
      </c>
      <c r="E1303">
        <v>27.200000000000003</v>
      </c>
      <c r="F1303">
        <v>2077000</v>
      </c>
      <c r="G1303">
        <f t="shared" si="73"/>
        <v>1.494799114106885E-11</v>
      </c>
      <c r="H1303" s="50">
        <f t="shared" si="76"/>
        <v>2464.5053423816589</v>
      </c>
      <c r="I1303">
        <f t="shared" si="74"/>
        <v>3.3155463622534095E-7</v>
      </c>
      <c r="J1303">
        <v>181</v>
      </c>
      <c r="K1303">
        <v>154</v>
      </c>
      <c r="L1303">
        <v>632</v>
      </c>
      <c r="M1303">
        <v>-2.17</v>
      </c>
      <c r="N1303">
        <v>-79.92</v>
      </c>
      <c r="O1303" s="7">
        <v>4.0972999999999997</v>
      </c>
      <c r="P1303" s="8">
        <v>343420</v>
      </c>
      <c r="Q1303">
        <v>6</v>
      </c>
      <c r="R1303" s="9">
        <v>10.183</v>
      </c>
      <c r="S1303" s="9">
        <v>7.2043999999999997</v>
      </c>
      <c r="T1303" s="9">
        <v>10.111000000000001</v>
      </c>
      <c r="U1303" s="9">
        <v>10.265000000000001</v>
      </c>
      <c r="V1303" s="9">
        <v>10.775</v>
      </c>
    </row>
    <row r="1304" spans="1:22" x14ac:dyDescent="0.3">
      <c r="A1304" t="s">
        <v>1398</v>
      </c>
      <c r="B1304" t="s">
        <v>1399</v>
      </c>
      <c r="C1304" t="s">
        <v>1404</v>
      </c>
      <c r="D1304" t="s">
        <v>77</v>
      </c>
      <c r="E1304">
        <v>4.82</v>
      </c>
      <c r="F1304">
        <v>108500</v>
      </c>
      <c r="G1304">
        <f t="shared" si="73"/>
        <v>5.0706977511520734E-11</v>
      </c>
      <c r="H1304" s="50">
        <f t="shared" si="76"/>
        <v>128.74281639307173</v>
      </c>
      <c r="I1304">
        <f t="shared" si="74"/>
        <v>5.875343186051998E-8</v>
      </c>
      <c r="J1304">
        <v>37</v>
      </c>
      <c r="K1304">
        <v>17.8</v>
      </c>
      <c r="L1304">
        <v>419</v>
      </c>
      <c r="M1304">
        <v>0.36</v>
      </c>
      <c r="N1304">
        <v>-78.14</v>
      </c>
      <c r="O1304" s="7">
        <v>23.489000000000001</v>
      </c>
      <c r="P1304" s="8">
        <v>154080</v>
      </c>
      <c r="Q1304">
        <v>4</v>
      </c>
      <c r="R1304" s="9">
        <v>6.0891999999999999</v>
      </c>
      <c r="S1304" s="9">
        <v>6.0883000000000003</v>
      </c>
      <c r="T1304" s="9">
        <v>5.9821999999999997</v>
      </c>
      <c r="U1304" s="9">
        <v>6.1158999999999999</v>
      </c>
      <c r="V1304" s="9">
        <v>6.5689000000000002</v>
      </c>
    </row>
    <row r="1305" spans="1:22" x14ac:dyDescent="0.3">
      <c r="A1305" t="s">
        <v>1398</v>
      </c>
      <c r="B1305" t="s">
        <v>1399</v>
      </c>
      <c r="C1305" t="s">
        <v>1405</v>
      </c>
      <c r="D1305" t="s">
        <v>77</v>
      </c>
      <c r="E1305">
        <v>5.5</v>
      </c>
      <c r="F1305">
        <v>118500</v>
      </c>
      <c r="G1305">
        <f t="shared" si="73"/>
        <v>5.2977902953586487E-11</v>
      </c>
      <c r="H1305" s="50">
        <f t="shared" si="76"/>
        <v>140.60851375648846</v>
      </c>
      <c r="I1305">
        <f t="shared" si="74"/>
        <v>6.7042297766153495E-8</v>
      </c>
      <c r="J1305">
        <v>27.1</v>
      </c>
      <c r="K1305">
        <v>22.8</v>
      </c>
      <c r="L1305">
        <v>507</v>
      </c>
      <c r="M1305">
        <v>-3.99</v>
      </c>
      <c r="N1305">
        <v>-79.209999999999994</v>
      </c>
      <c r="O1305" s="7">
        <v>22.29</v>
      </c>
      <c r="P1305" s="8">
        <v>132570</v>
      </c>
      <c r="Q1305">
        <v>4</v>
      </c>
      <c r="R1305" s="9">
        <v>5.6581999999999999</v>
      </c>
      <c r="S1305" s="9">
        <v>5.6436000000000002</v>
      </c>
      <c r="T1305" s="9">
        <v>5.3906000000000001</v>
      </c>
      <c r="U1305" s="9">
        <v>5.6332000000000004</v>
      </c>
      <c r="V1305" s="9">
        <v>5.6600999999999999</v>
      </c>
    </row>
    <row r="1306" spans="1:22" x14ac:dyDescent="0.3">
      <c r="A1306" t="s">
        <v>1398</v>
      </c>
      <c r="B1306" t="s">
        <v>1399</v>
      </c>
      <c r="C1306" t="s">
        <v>1406</v>
      </c>
      <c r="D1306" t="s">
        <v>77</v>
      </c>
      <c r="E1306">
        <v>6.21</v>
      </c>
      <c r="F1306">
        <v>204600</v>
      </c>
      <c r="G1306">
        <f t="shared" si="73"/>
        <v>3.4644667302052783E-11</v>
      </c>
      <c r="H1306" s="50">
        <f t="shared" si="76"/>
        <v>242.77216805550668</v>
      </c>
      <c r="I1306">
        <f t="shared" si="74"/>
        <v>7.5696848932329679E-8</v>
      </c>
      <c r="J1306">
        <v>31.8</v>
      </c>
      <c r="K1306">
        <v>36.300000000000004</v>
      </c>
      <c r="L1306">
        <v>559</v>
      </c>
      <c r="M1306">
        <v>-3.26</v>
      </c>
      <c r="N1306">
        <v>-79.959999999999994</v>
      </c>
      <c r="O1306" s="7">
        <v>15.41</v>
      </c>
      <c r="P1306" s="8">
        <v>159570</v>
      </c>
      <c r="Q1306">
        <v>1</v>
      </c>
      <c r="R1306" s="9">
        <v>11.638999999999999</v>
      </c>
      <c r="S1306" s="9">
        <v>11.638999999999999</v>
      </c>
      <c r="T1306" s="9">
        <v>11.638999999999999</v>
      </c>
      <c r="U1306" s="9">
        <v>11.638999999999999</v>
      </c>
      <c r="V1306" s="9">
        <v>11.638999999999999</v>
      </c>
    </row>
    <row r="1307" spans="1:22" x14ac:dyDescent="0.3">
      <c r="A1307" t="s">
        <v>1398</v>
      </c>
      <c r="B1307" t="s">
        <v>1399</v>
      </c>
      <c r="C1307" t="s">
        <v>1407</v>
      </c>
      <c r="D1307" t="s">
        <v>77</v>
      </c>
      <c r="E1307">
        <v>1.99</v>
      </c>
      <c r="F1307">
        <v>183100</v>
      </c>
      <c r="G1307">
        <f t="shared" si="73"/>
        <v>1.24055252321136E-11</v>
      </c>
      <c r="H1307" s="50">
        <f t="shared" si="76"/>
        <v>217.26091872416066</v>
      </c>
      <c r="I1307">
        <f t="shared" si="74"/>
        <v>2.4257122282662812E-8</v>
      </c>
      <c r="J1307">
        <v>48.2</v>
      </c>
      <c r="K1307">
        <v>26.400000000000002</v>
      </c>
      <c r="L1307">
        <v>1780</v>
      </c>
      <c r="M1307">
        <v>-0.97</v>
      </c>
      <c r="N1307">
        <v>-80.709999999999994</v>
      </c>
      <c r="O1307" s="7">
        <v>67.616</v>
      </c>
      <c r="P1307" s="8">
        <v>103840</v>
      </c>
      <c r="Q1307">
        <v>3</v>
      </c>
      <c r="R1307" s="9">
        <v>9.5530000000000008</v>
      </c>
      <c r="S1307" s="9">
        <v>9.5114999999999998</v>
      </c>
      <c r="T1307" s="9">
        <v>9.0823</v>
      </c>
      <c r="U1307" s="9">
        <v>9.5465999999999998</v>
      </c>
      <c r="V1307" s="9">
        <v>9.5980000000000008</v>
      </c>
    </row>
    <row r="1308" spans="1:22" x14ac:dyDescent="0.3">
      <c r="A1308" t="s">
        <v>1398</v>
      </c>
      <c r="B1308" t="s">
        <v>1399</v>
      </c>
      <c r="C1308" t="s">
        <v>1408</v>
      </c>
      <c r="D1308" t="s">
        <v>77</v>
      </c>
      <c r="E1308">
        <v>11.600000000000001</v>
      </c>
      <c r="F1308">
        <v>113400</v>
      </c>
      <c r="G1308">
        <f t="shared" si="73"/>
        <v>1.1676034215167548E-10</v>
      </c>
      <c r="H1308" s="50">
        <f t="shared" si="76"/>
        <v>134.55700810114593</v>
      </c>
      <c r="I1308">
        <f t="shared" si="74"/>
        <v>1.4139830074316009E-7</v>
      </c>
      <c r="J1308">
        <v>16.2</v>
      </c>
      <c r="K1308">
        <v>28.200000000000003</v>
      </c>
      <c r="L1308">
        <v>237</v>
      </c>
      <c r="M1308">
        <v>-2.14</v>
      </c>
      <c r="N1308">
        <v>-79.59</v>
      </c>
      <c r="O1308" s="7">
        <v>8.4085999999999999</v>
      </c>
      <c r="P1308">
        <v>72096</v>
      </c>
      <c r="Q1308">
        <v>2</v>
      </c>
      <c r="R1308" s="9">
        <v>9.9688999999999997</v>
      </c>
      <c r="S1308" s="9">
        <v>10.428000000000001</v>
      </c>
      <c r="T1308" s="9">
        <v>9.8035999999999994</v>
      </c>
      <c r="U1308" s="9">
        <v>10.872999999999999</v>
      </c>
      <c r="V1308" s="9">
        <v>11.942</v>
      </c>
    </row>
    <row r="1309" spans="1:22" x14ac:dyDescent="0.3">
      <c r="A1309" t="s">
        <v>1398</v>
      </c>
      <c r="B1309" t="s">
        <v>1399</v>
      </c>
      <c r="C1309" t="s">
        <v>1409</v>
      </c>
      <c r="D1309" t="s">
        <v>77</v>
      </c>
      <c r="E1309">
        <v>2.2800000000000002</v>
      </c>
      <c r="F1309">
        <v>171900</v>
      </c>
      <c r="G1309">
        <f t="shared" si="73"/>
        <v>1.5139425479930194E-11</v>
      </c>
      <c r="H1309" s="50">
        <f t="shared" si="76"/>
        <v>203.9713376771339</v>
      </c>
      <c r="I1309">
        <f t="shared" si="74"/>
        <v>2.7792079801241824E-8</v>
      </c>
      <c r="J1309">
        <v>33.1</v>
      </c>
      <c r="K1309">
        <v>29.900000000000002</v>
      </c>
      <c r="L1309">
        <v>1780</v>
      </c>
      <c r="M1309">
        <v>-1.06</v>
      </c>
      <c r="N1309">
        <v>-80.459999999999994</v>
      </c>
      <c r="O1309" s="7">
        <v>59.737000000000002</v>
      </c>
      <c r="P1309">
        <v>84633</v>
      </c>
      <c r="Q1309">
        <v>2</v>
      </c>
      <c r="R1309" s="9">
        <v>8.9788999999999994</v>
      </c>
      <c r="S1309" s="9">
        <v>8.9831000000000003</v>
      </c>
      <c r="T1309" s="9">
        <v>8.9788999999999994</v>
      </c>
      <c r="U1309" s="9">
        <v>9.1081000000000003</v>
      </c>
      <c r="V1309" s="9">
        <v>9.2372999999999994</v>
      </c>
    </row>
    <row r="1310" spans="1:22" x14ac:dyDescent="0.3">
      <c r="A1310" t="s">
        <v>1398</v>
      </c>
      <c r="B1310" t="s">
        <v>1399</v>
      </c>
      <c r="C1310" t="s">
        <v>1410</v>
      </c>
      <c r="D1310" t="s">
        <v>77</v>
      </c>
      <c r="E1310">
        <v>5.59</v>
      </c>
      <c r="F1310">
        <v>120400</v>
      </c>
      <c r="G1310">
        <f t="shared" si="73"/>
        <v>5.299510357142857E-11</v>
      </c>
      <c r="H1310" s="50">
        <f t="shared" si="76"/>
        <v>142.86299625553767</v>
      </c>
      <c r="I1310">
        <f t="shared" si="74"/>
        <v>6.8139353547781483E-8</v>
      </c>
      <c r="J1310">
        <v>22.6</v>
      </c>
      <c r="K1310">
        <v>25.3</v>
      </c>
      <c r="L1310">
        <v>511</v>
      </c>
      <c r="M1310">
        <v>-1.02</v>
      </c>
      <c r="N1310">
        <v>-79.459999999999994</v>
      </c>
      <c r="O1310" s="7">
        <v>20.16</v>
      </c>
      <c r="P1310">
        <v>99124</v>
      </c>
      <c r="Q1310">
        <v>2</v>
      </c>
      <c r="R1310" s="9">
        <v>12.583</v>
      </c>
      <c r="S1310" s="9">
        <v>12.459</v>
      </c>
      <c r="T1310" s="9">
        <v>11.132</v>
      </c>
      <c r="U1310" s="9">
        <v>11.864000000000001</v>
      </c>
      <c r="V1310" s="9">
        <v>12.597</v>
      </c>
    </row>
    <row r="1311" spans="1:22" x14ac:dyDescent="0.3">
      <c r="A1311" t="s">
        <v>1398</v>
      </c>
      <c r="B1311" t="s">
        <v>1399</v>
      </c>
      <c r="C1311" t="s">
        <v>1411</v>
      </c>
      <c r="D1311" t="s">
        <v>77</v>
      </c>
      <c r="E1311">
        <v>9.07</v>
      </c>
      <c r="F1311">
        <v>1357000</v>
      </c>
      <c r="G1311">
        <f t="shared" si="73"/>
        <v>7.6291800368459821E-12</v>
      </c>
      <c r="H1311" s="50">
        <f t="shared" si="76"/>
        <v>1610.1751322156529</v>
      </c>
      <c r="I1311">
        <f t="shared" si="74"/>
        <v>1.1055884377072947E-7</v>
      </c>
      <c r="J1311">
        <v>425</v>
      </c>
      <c r="K1311">
        <v>65.8</v>
      </c>
      <c r="L1311">
        <v>540</v>
      </c>
      <c r="M1311">
        <v>-0.14000000000000001</v>
      </c>
      <c r="N1311">
        <v>-78.44</v>
      </c>
      <c r="O1311" s="7">
        <v>8.2042000000000002</v>
      </c>
      <c r="P1311" s="8">
        <v>2029500</v>
      </c>
      <c r="Q1311">
        <v>15</v>
      </c>
      <c r="R1311" s="9">
        <v>6.7198000000000002</v>
      </c>
      <c r="S1311" s="9">
        <v>6.5598999999999998</v>
      </c>
      <c r="T1311" s="9">
        <v>5.4984999999999999</v>
      </c>
      <c r="U1311" s="9">
        <v>6.4093</v>
      </c>
      <c r="V1311" s="9">
        <v>7.0456000000000003</v>
      </c>
    </row>
    <row r="1312" spans="1:22" x14ac:dyDescent="0.3">
      <c r="A1312" t="s">
        <v>1398</v>
      </c>
      <c r="B1312" t="s">
        <v>1399</v>
      </c>
      <c r="C1312" t="s">
        <v>1412</v>
      </c>
      <c r="D1312" t="s">
        <v>77</v>
      </c>
      <c r="E1312">
        <v>0.625</v>
      </c>
      <c r="F1312">
        <v>124800</v>
      </c>
      <c r="G1312">
        <f t="shared" si="73"/>
        <v>5.7163110977564105E-12</v>
      </c>
      <c r="H1312" s="50">
        <f t="shared" si="76"/>
        <v>148.08390309544103</v>
      </c>
      <c r="I1312">
        <f t="shared" si="74"/>
        <v>7.6184429279719906E-9</v>
      </c>
      <c r="J1312">
        <v>256</v>
      </c>
      <c r="K1312">
        <v>7.8100000000000005</v>
      </c>
      <c r="L1312">
        <v>960</v>
      </c>
      <c r="M1312">
        <v>-1.66</v>
      </c>
      <c r="N1312">
        <v>-78.680000000000007</v>
      </c>
      <c r="O1312" s="7">
        <v>122.92</v>
      </c>
      <c r="P1312" s="8">
        <v>244110</v>
      </c>
      <c r="Q1312">
        <v>9</v>
      </c>
      <c r="R1312" s="9">
        <v>5.6868999999999996</v>
      </c>
      <c r="S1312" s="9">
        <v>5.9631999999999996</v>
      </c>
      <c r="T1312" s="9">
        <v>3.5789</v>
      </c>
      <c r="U1312" s="9">
        <v>6.0891999999999999</v>
      </c>
      <c r="V1312" s="9">
        <v>6.7811000000000003</v>
      </c>
    </row>
    <row r="1313" spans="1:22" x14ac:dyDescent="0.3">
      <c r="A1313" t="s">
        <v>1398</v>
      </c>
      <c r="B1313" t="s">
        <v>1399</v>
      </c>
      <c r="C1313" t="s">
        <v>1397</v>
      </c>
      <c r="D1313" t="s">
        <v>77</v>
      </c>
      <c r="E1313">
        <v>14.3</v>
      </c>
      <c r="F1313">
        <v>199800</v>
      </c>
      <c r="G1313">
        <f t="shared" si="73"/>
        <v>8.1694153653653647E-11</v>
      </c>
      <c r="H1313" s="50">
        <f t="shared" si="76"/>
        <v>237.07663332106665</v>
      </c>
      <c r="I1313">
        <f t="shared" si="74"/>
        <v>1.7430997419199909E-7</v>
      </c>
      <c r="J1313">
        <v>18.900000000000002</v>
      </c>
      <c r="K1313">
        <v>45.900000000000006</v>
      </c>
      <c r="L1313">
        <v>302</v>
      </c>
      <c r="M1313">
        <v>-0.25</v>
      </c>
      <c r="N1313">
        <v>-79.17</v>
      </c>
      <c r="O1313" s="7">
        <v>6.5762</v>
      </c>
      <c r="P1313">
        <v>47687</v>
      </c>
      <c r="Q1313">
        <v>2</v>
      </c>
      <c r="R1313" s="9">
        <v>8.3041</v>
      </c>
      <c r="S1313" s="9">
        <v>8.3049999999999997</v>
      </c>
      <c r="T1313" s="9">
        <v>8.3041</v>
      </c>
      <c r="U1313" s="9">
        <v>8.4080999999999992</v>
      </c>
      <c r="V1313" s="9">
        <v>8.5122</v>
      </c>
    </row>
    <row r="1314" spans="1:22" x14ac:dyDescent="0.3">
      <c r="A1314" t="s">
        <v>1413</v>
      </c>
      <c r="B1314" t="s">
        <v>1414</v>
      </c>
      <c r="C1314" t="s">
        <v>1415</v>
      </c>
      <c r="D1314" t="s">
        <v>33</v>
      </c>
      <c r="E1314">
        <v>10.3</v>
      </c>
      <c r="F1314">
        <v>114100</v>
      </c>
      <c r="G1314">
        <f t="shared" si="73"/>
        <v>1.0303908764241894E-10</v>
      </c>
      <c r="H1314" s="50">
        <f t="shared" ref="H1314:H1340" si="77">F1314*CVD_EGY</f>
        <v>282.87201330392753</v>
      </c>
      <c r="I1314">
        <f t="shared" si="74"/>
        <v>2.6232186753369797E-7</v>
      </c>
      <c r="J1314">
        <v>8.18</v>
      </c>
      <c r="K1314">
        <v>39.900000000000006</v>
      </c>
      <c r="L1314">
        <v>476</v>
      </c>
      <c r="M1314">
        <v>31.13</v>
      </c>
      <c r="N1314">
        <v>33.799999999999997</v>
      </c>
      <c r="O1314" s="7">
        <v>11.936</v>
      </c>
      <c r="P1314">
        <v>10557</v>
      </c>
      <c r="Q1314">
        <v>2</v>
      </c>
      <c r="R1314" s="9">
        <v>20.946999999999999</v>
      </c>
      <c r="S1314" s="9">
        <v>9.2035999999999998</v>
      </c>
      <c r="T1314" s="9">
        <v>20.946999999999999</v>
      </c>
      <c r="U1314" s="9">
        <v>20.946999999999999</v>
      </c>
      <c r="V1314" s="9">
        <v>20.946999999999999</v>
      </c>
    </row>
    <row r="1315" spans="1:22" x14ac:dyDescent="0.3">
      <c r="A1315" t="s">
        <v>1413</v>
      </c>
      <c r="B1315" t="s">
        <v>1414</v>
      </c>
      <c r="C1315" t="s">
        <v>1416</v>
      </c>
      <c r="D1315" t="s">
        <v>33</v>
      </c>
      <c r="E1315">
        <v>47.300000000000004</v>
      </c>
      <c r="F1315">
        <v>3506000</v>
      </c>
      <c r="G1315">
        <f t="shared" si="73"/>
        <v>1.5399252966343412E-11</v>
      </c>
      <c r="H1315" s="50">
        <f t="shared" si="77"/>
        <v>8691.9305753161261</v>
      </c>
      <c r="I1315">
        <f t="shared" si="74"/>
        <v>1.2046431392566908E-6</v>
      </c>
      <c r="J1315">
        <v>157</v>
      </c>
      <c r="K1315">
        <v>280</v>
      </c>
      <c r="L1315">
        <v>665</v>
      </c>
      <c r="M1315">
        <v>31.15</v>
      </c>
      <c r="N1315">
        <v>29.88</v>
      </c>
      <c r="O1315" s="7">
        <v>2.3725999999999998</v>
      </c>
      <c r="P1315" s="8">
        <v>2833100</v>
      </c>
      <c r="Q1315">
        <v>11</v>
      </c>
      <c r="R1315" s="9">
        <v>20.91</v>
      </c>
      <c r="S1315" s="9">
        <v>14.398</v>
      </c>
      <c r="T1315" s="9">
        <v>19.254999999999999</v>
      </c>
      <c r="U1315" s="9">
        <v>21.332000000000001</v>
      </c>
      <c r="V1315" s="9">
        <v>23.056999999999999</v>
      </c>
    </row>
    <row r="1316" spans="1:22" x14ac:dyDescent="0.3">
      <c r="A1316" t="s">
        <v>1413</v>
      </c>
      <c r="B1316" t="s">
        <v>1414</v>
      </c>
      <c r="C1316" t="s">
        <v>1417</v>
      </c>
      <c r="D1316" t="s">
        <v>33</v>
      </c>
      <c r="E1316">
        <v>16.900000000000002</v>
      </c>
      <c r="F1316">
        <v>361200</v>
      </c>
      <c r="G1316">
        <f t="shared" si="73"/>
        <v>5.3405918327796227E-11</v>
      </c>
      <c r="H1316" s="50">
        <f t="shared" si="77"/>
        <v>895.47214027500991</v>
      </c>
      <c r="I1316">
        <f t="shared" si="74"/>
        <v>4.3041160789509657E-7</v>
      </c>
      <c r="J1316">
        <v>22.400000000000002</v>
      </c>
      <c r="K1316">
        <v>76.400000000000006</v>
      </c>
      <c r="L1316">
        <v>560</v>
      </c>
      <c r="M1316">
        <v>27.19</v>
      </c>
      <c r="N1316">
        <v>31.17</v>
      </c>
      <c r="O1316" s="7">
        <v>7.3315000000000001</v>
      </c>
      <c r="P1316" s="8">
        <v>706870</v>
      </c>
      <c r="Q1316">
        <v>3</v>
      </c>
      <c r="R1316" s="9">
        <v>34.029000000000003</v>
      </c>
      <c r="S1316" s="9">
        <v>33.686999999999998</v>
      </c>
      <c r="T1316" s="9">
        <v>31.584</v>
      </c>
      <c r="U1316" s="9">
        <v>33.670999999999999</v>
      </c>
      <c r="V1316" s="9">
        <v>34.503</v>
      </c>
    </row>
    <row r="1317" spans="1:22" x14ac:dyDescent="0.3">
      <c r="A1317" t="s">
        <v>1413</v>
      </c>
      <c r="B1317" t="s">
        <v>1414</v>
      </c>
      <c r="C1317" t="s">
        <v>1418</v>
      </c>
      <c r="D1317" t="s">
        <v>33</v>
      </c>
      <c r="E1317">
        <v>9.2900000000000009</v>
      </c>
      <c r="F1317">
        <v>237100</v>
      </c>
      <c r="G1317">
        <f t="shared" si="73"/>
        <v>4.4723376507802616E-11</v>
      </c>
      <c r="H1317" s="50">
        <f t="shared" si="77"/>
        <v>587.80853947731134</v>
      </c>
      <c r="I1317">
        <f t="shared" si="74"/>
        <v>2.3659904362990816E-7</v>
      </c>
      <c r="J1317">
        <v>20.700000000000003</v>
      </c>
      <c r="K1317">
        <v>52.2</v>
      </c>
      <c r="L1317">
        <v>719</v>
      </c>
      <c r="M1317">
        <v>24.1</v>
      </c>
      <c r="N1317">
        <v>32.89</v>
      </c>
      <c r="O1317" s="7">
        <v>13.782999999999999</v>
      </c>
      <c r="P1317" s="8">
        <v>209200</v>
      </c>
      <c r="Q1317">
        <v>4</v>
      </c>
      <c r="R1317" s="9">
        <v>33.529000000000003</v>
      </c>
      <c r="S1317" s="9">
        <v>33.582000000000001</v>
      </c>
      <c r="T1317" s="9">
        <v>32.930999999999997</v>
      </c>
      <c r="U1317" s="9">
        <v>33.81</v>
      </c>
      <c r="V1317" s="9">
        <v>33.994999999999997</v>
      </c>
    </row>
    <row r="1318" spans="1:22" x14ac:dyDescent="0.3">
      <c r="A1318" t="s">
        <v>1413</v>
      </c>
      <c r="B1318" t="s">
        <v>1414</v>
      </c>
      <c r="C1318" t="s">
        <v>1419</v>
      </c>
      <c r="D1318" t="s">
        <v>33</v>
      </c>
      <c r="E1318">
        <v>4.0200000000000005</v>
      </c>
      <c r="F1318">
        <v>144200</v>
      </c>
      <c r="G1318">
        <f t="shared" si="73"/>
        <v>3.1820809015256592E-11</v>
      </c>
      <c r="H1318" s="50">
        <f t="shared" si="77"/>
        <v>357.49469166017838</v>
      </c>
      <c r="I1318">
        <f t="shared" si="74"/>
        <v>1.0238193276557922E-7</v>
      </c>
      <c r="J1318">
        <v>52.900000000000006</v>
      </c>
      <c r="K1318">
        <v>19.8</v>
      </c>
      <c r="L1318">
        <v>523</v>
      </c>
      <c r="M1318">
        <v>30.5</v>
      </c>
      <c r="N1318">
        <v>31.18</v>
      </c>
      <c r="O1318" s="7">
        <v>26.375</v>
      </c>
      <c r="P1318" s="8">
        <v>1035800</v>
      </c>
      <c r="Q1318">
        <v>4</v>
      </c>
      <c r="R1318" s="9">
        <v>24.654</v>
      </c>
      <c r="S1318" s="9">
        <v>24.861000000000001</v>
      </c>
      <c r="T1318" s="9">
        <v>24.391999999999999</v>
      </c>
      <c r="U1318" s="9">
        <v>24.890999999999998</v>
      </c>
      <c r="V1318" s="9">
        <v>26.24</v>
      </c>
    </row>
    <row r="1319" spans="1:22" x14ac:dyDescent="0.3">
      <c r="A1319" t="s">
        <v>1413</v>
      </c>
      <c r="B1319" t="s">
        <v>1414</v>
      </c>
      <c r="C1319" t="s">
        <v>1420</v>
      </c>
      <c r="D1319" t="s">
        <v>33</v>
      </c>
      <c r="E1319">
        <v>9.44</v>
      </c>
      <c r="F1319">
        <v>180000</v>
      </c>
      <c r="G1319">
        <f t="shared" si="73"/>
        <v>5.9861819555555538E-11</v>
      </c>
      <c r="H1319" s="50">
        <f t="shared" si="77"/>
        <v>446.24857488787865</v>
      </c>
      <c r="I1319">
        <f t="shared" si="74"/>
        <v>2.4041926500175803E-7</v>
      </c>
      <c r="J1319">
        <v>15.5</v>
      </c>
      <c r="K1319">
        <v>45.7</v>
      </c>
      <c r="L1319">
        <v>606</v>
      </c>
      <c r="M1319">
        <v>29.08</v>
      </c>
      <c r="N1319">
        <v>31.1</v>
      </c>
      <c r="O1319" s="7">
        <v>13.260999999999999</v>
      </c>
      <c r="P1319" s="8">
        <v>529120</v>
      </c>
      <c r="Q1319">
        <v>3</v>
      </c>
      <c r="R1319" s="9">
        <v>32.262</v>
      </c>
      <c r="S1319" s="9">
        <v>32.747</v>
      </c>
      <c r="T1319" s="9">
        <v>32.048999999999999</v>
      </c>
      <c r="U1319" s="9">
        <v>33.718000000000004</v>
      </c>
      <c r="V1319" s="9">
        <v>33.994999999999997</v>
      </c>
    </row>
    <row r="1320" spans="1:22" x14ac:dyDescent="0.3">
      <c r="A1320" t="s">
        <v>1413</v>
      </c>
      <c r="B1320" t="s">
        <v>1414</v>
      </c>
      <c r="C1320" t="s">
        <v>1421</v>
      </c>
      <c r="D1320" t="s">
        <v>33</v>
      </c>
      <c r="E1320">
        <v>8.39</v>
      </c>
      <c r="F1320">
        <v>123000</v>
      </c>
      <c r="G1320">
        <f t="shared" si="73"/>
        <v>7.785872252032521E-11</v>
      </c>
      <c r="H1320" s="50">
        <f t="shared" si="77"/>
        <v>304.93652617338375</v>
      </c>
      <c r="I1320">
        <f t="shared" si="74"/>
        <v>2.1367771539880833E-7</v>
      </c>
      <c r="J1320">
        <v>9.4700000000000006</v>
      </c>
      <c r="K1320">
        <v>40</v>
      </c>
      <c r="L1320">
        <v>523</v>
      </c>
      <c r="M1320">
        <v>30.42</v>
      </c>
      <c r="N1320">
        <v>31.58</v>
      </c>
      <c r="O1320" s="7">
        <v>13.082000000000001</v>
      </c>
      <c r="P1320" s="8">
        <v>339930</v>
      </c>
      <c r="Q1320">
        <v>2</v>
      </c>
      <c r="R1320" s="9">
        <v>31.922000000000001</v>
      </c>
      <c r="S1320" s="9">
        <v>32.085999999999999</v>
      </c>
      <c r="T1320" s="9">
        <v>31.908999999999999</v>
      </c>
      <c r="U1320" s="9">
        <v>32.951999999999998</v>
      </c>
      <c r="V1320" s="9">
        <v>33.994999999999997</v>
      </c>
    </row>
    <row r="1321" spans="1:22" x14ac:dyDescent="0.3">
      <c r="A1321" t="s">
        <v>1413</v>
      </c>
      <c r="B1321" t="s">
        <v>1414</v>
      </c>
      <c r="C1321" t="s">
        <v>1422</v>
      </c>
      <c r="D1321" t="s">
        <v>33</v>
      </c>
      <c r="E1321">
        <v>71</v>
      </c>
      <c r="F1321">
        <v>10400000</v>
      </c>
      <c r="G1321">
        <f t="shared" si="73"/>
        <v>7.7924752884615385E-12</v>
      </c>
      <c r="H1321" s="50">
        <f t="shared" si="77"/>
        <v>25783.25099352188</v>
      </c>
      <c r="I1321">
        <f t="shared" si="74"/>
        <v>1.8082381160089861E-6</v>
      </c>
      <c r="J1321">
        <v>675</v>
      </c>
      <c r="K1321">
        <v>400</v>
      </c>
      <c r="L1321">
        <v>556</v>
      </c>
      <c r="M1321">
        <v>30.03</v>
      </c>
      <c r="N1321">
        <v>31.28</v>
      </c>
      <c r="O1321" s="7">
        <v>1.3893</v>
      </c>
      <c r="P1321" s="8">
        <v>13486000</v>
      </c>
      <c r="Q1321">
        <v>24</v>
      </c>
      <c r="R1321" s="9">
        <v>32.960999999999999</v>
      </c>
      <c r="S1321" s="9">
        <v>33.677999999999997</v>
      </c>
      <c r="T1321" s="9">
        <v>29.905000000000001</v>
      </c>
      <c r="U1321" s="9">
        <v>33.51</v>
      </c>
      <c r="V1321" s="9">
        <v>38.500999999999998</v>
      </c>
    </row>
    <row r="1322" spans="1:22" x14ac:dyDescent="0.3">
      <c r="A1322" t="s">
        <v>1413</v>
      </c>
      <c r="B1322" t="s">
        <v>1414</v>
      </c>
      <c r="C1322" t="s">
        <v>1423</v>
      </c>
      <c r="D1322" t="s">
        <v>33</v>
      </c>
      <c r="E1322">
        <v>13.5</v>
      </c>
      <c r="F1322">
        <v>222600</v>
      </c>
      <c r="G1322">
        <f t="shared" si="73"/>
        <v>6.922437331536388E-11</v>
      </c>
      <c r="H1322" s="50">
        <f t="shared" si="77"/>
        <v>551.86073761134332</v>
      </c>
      <c r="I1322">
        <f t="shared" si="74"/>
        <v>3.4381992346649731E-7</v>
      </c>
      <c r="J1322">
        <v>10.5</v>
      </c>
      <c r="K1322">
        <v>68.600000000000009</v>
      </c>
      <c r="L1322">
        <v>586</v>
      </c>
      <c r="M1322">
        <v>31.03</v>
      </c>
      <c r="N1322">
        <v>30.47</v>
      </c>
      <c r="O1322" s="7">
        <v>8.5477000000000007</v>
      </c>
      <c r="P1322" s="8">
        <v>190940</v>
      </c>
      <c r="Q1322">
        <v>1</v>
      </c>
      <c r="R1322" s="9">
        <v>21.283999999999999</v>
      </c>
      <c r="S1322" s="9">
        <v>21.283999999999999</v>
      </c>
      <c r="T1322" s="9">
        <v>21.283999999999999</v>
      </c>
      <c r="U1322" s="9">
        <v>21.283999999999999</v>
      </c>
      <c r="V1322" s="9">
        <v>21.283999999999999</v>
      </c>
    </row>
    <row r="1323" spans="1:22" x14ac:dyDescent="0.3">
      <c r="A1323" t="s">
        <v>1413</v>
      </c>
      <c r="B1323" t="s">
        <v>1414</v>
      </c>
      <c r="C1323" t="s">
        <v>1424</v>
      </c>
      <c r="D1323" t="s">
        <v>33</v>
      </c>
      <c r="E1323">
        <v>2.04</v>
      </c>
      <c r="F1323">
        <v>115400</v>
      </c>
      <c r="G1323">
        <f t="shared" si="73"/>
        <v>2.0177845060658578E-11</v>
      </c>
      <c r="H1323" s="50">
        <f t="shared" si="77"/>
        <v>286.09491967811778</v>
      </c>
      <c r="I1323">
        <f t="shared" si="74"/>
        <v>5.1955010657159588E-8</v>
      </c>
      <c r="J1323">
        <v>19.600000000000001</v>
      </c>
      <c r="K1323">
        <v>26.1</v>
      </c>
      <c r="L1323">
        <v>1740</v>
      </c>
      <c r="M1323">
        <v>31.42</v>
      </c>
      <c r="N1323">
        <v>31.81</v>
      </c>
      <c r="O1323" s="7">
        <v>66.644999999999996</v>
      </c>
      <c r="P1323" s="8">
        <v>278040</v>
      </c>
      <c r="Q1323">
        <v>4</v>
      </c>
      <c r="R1323" s="9">
        <v>20.515999999999998</v>
      </c>
      <c r="S1323" s="9">
        <v>7.4043000000000001</v>
      </c>
      <c r="T1323" s="9">
        <v>20.513000000000002</v>
      </c>
      <c r="U1323" s="9">
        <v>22.215</v>
      </c>
      <c r="V1323" s="9">
        <v>23.916</v>
      </c>
    </row>
    <row r="1324" spans="1:22" x14ac:dyDescent="0.3">
      <c r="A1324" t="s">
        <v>1413</v>
      </c>
      <c r="B1324" t="s">
        <v>1414</v>
      </c>
      <c r="C1324" t="s">
        <v>1425</v>
      </c>
      <c r="D1324" t="s">
        <v>33</v>
      </c>
      <c r="E1324">
        <v>14.600000000000001</v>
      </c>
      <c r="F1324">
        <v>281600</v>
      </c>
      <c r="G1324">
        <f t="shared" si="73"/>
        <v>5.9179409801136363E-11</v>
      </c>
      <c r="H1324" s="50">
        <f t="shared" si="77"/>
        <v>698.1311038245924</v>
      </c>
      <c r="I1324">
        <f t="shared" si="74"/>
        <v>3.7183488019339709E-7</v>
      </c>
      <c r="J1324">
        <v>14.200000000000001</v>
      </c>
      <c r="K1324">
        <v>74.7</v>
      </c>
      <c r="L1324">
        <v>614</v>
      </c>
      <c r="M1324">
        <v>29.31</v>
      </c>
      <c r="N1324">
        <v>30.84</v>
      </c>
      <c r="O1324" s="7">
        <v>8.2161000000000008</v>
      </c>
      <c r="P1324" s="8">
        <v>353020</v>
      </c>
      <c r="Q1324">
        <v>2</v>
      </c>
      <c r="R1324" s="9">
        <v>30.866</v>
      </c>
      <c r="S1324" s="9">
        <v>30.736000000000001</v>
      </c>
      <c r="T1324" s="9">
        <v>29.812000000000001</v>
      </c>
      <c r="U1324" s="9">
        <v>30.349</v>
      </c>
      <c r="V1324" s="9">
        <v>30.885000000000002</v>
      </c>
    </row>
    <row r="1325" spans="1:22" x14ac:dyDescent="0.3">
      <c r="A1325" t="s">
        <v>1413</v>
      </c>
      <c r="B1325" t="s">
        <v>1414</v>
      </c>
      <c r="C1325" t="s">
        <v>1426</v>
      </c>
      <c r="D1325" t="s">
        <v>33</v>
      </c>
      <c r="E1325">
        <v>9.35</v>
      </c>
      <c r="F1325">
        <v>269700</v>
      </c>
      <c r="G1325">
        <f t="shared" si="73"/>
        <v>3.957137022617723E-11</v>
      </c>
      <c r="H1325" s="50">
        <f t="shared" si="77"/>
        <v>668.62911470700487</v>
      </c>
      <c r="I1325">
        <f t="shared" si="74"/>
        <v>2.3812713217864809E-7</v>
      </c>
      <c r="J1325">
        <v>37.200000000000003</v>
      </c>
      <c r="K1325">
        <v>44.2</v>
      </c>
      <c r="L1325">
        <v>508</v>
      </c>
      <c r="M1325">
        <v>30.6</v>
      </c>
      <c r="N1325">
        <v>32.26</v>
      </c>
      <c r="O1325" s="7">
        <v>11.493</v>
      </c>
      <c r="P1325" s="8">
        <v>186810</v>
      </c>
      <c r="Q1325">
        <v>4</v>
      </c>
      <c r="R1325" s="9">
        <v>27.917999999999999</v>
      </c>
      <c r="S1325" s="9">
        <v>27.888999999999999</v>
      </c>
      <c r="T1325" s="9">
        <v>27.372</v>
      </c>
      <c r="U1325" s="9">
        <v>28.242000000000001</v>
      </c>
      <c r="V1325" s="9">
        <v>28.922999999999998</v>
      </c>
    </row>
    <row r="1326" spans="1:22" x14ac:dyDescent="0.3">
      <c r="A1326" t="s">
        <v>1413</v>
      </c>
      <c r="B1326" t="s">
        <v>1414</v>
      </c>
      <c r="C1326" t="s">
        <v>1427</v>
      </c>
      <c r="D1326" t="s">
        <v>33</v>
      </c>
      <c r="E1326">
        <v>6.16</v>
      </c>
      <c r="F1326">
        <v>106100</v>
      </c>
      <c r="G1326">
        <f t="shared" si="73"/>
        <v>6.6269814137606022E-11</v>
      </c>
      <c r="H1326" s="50">
        <f t="shared" si="77"/>
        <v>263.03874330891068</v>
      </c>
      <c r="I1326">
        <f t="shared" si="74"/>
        <v>1.5688375767063872E-7</v>
      </c>
      <c r="J1326">
        <v>9.9</v>
      </c>
      <c r="K1326">
        <v>33.700000000000003</v>
      </c>
      <c r="L1326">
        <v>665</v>
      </c>
      <c r="M1326">
        <v>31.14</v>
      </c>
      <c r="N1326">
        <v>30.13</v>
      </c>
      <c r="O1326" s="7">
        <v>19.715</v>
      </c>
      <c r="P1326" s="8">
        <v>506280</v>
      </c>
      <c r="Q1326">
        <v>2</v>
      </c>
      <c r="R1326" s="9">
        <v>19.885999999999999</v>
      </c>
      <c r="S1326" s="9">
        <v>19.899000000000001</v>
      </c>
      <c r="T1326" s="9">
        <v>19.885000000000002</v>
      </c>
      <c r="U1326" s="9">
        <v>20.463999999999999</v>
      </c>
      <c r="V1326" s="9">
        <v>21.042999999999999</v>
      </c>
    </row>
    <row r="1327" spans="1:22" x14ac:dyDescent="0.3">
      <c r="A1327" t="s">
        <v>1413</v>
      </c>
      <c r="B1327" t="s">
        <v>1414</v>
      </c>
      <c r="C1327" t="s">
        <v>1428</v>
      </c>
      <c r="D1327" t="s">
        <v>33</v>
      </c>
      <c r="E1327">
        <v>8.44</v>
      </c>
      <c r="F1327">
        <v>133400</v>
      </c>
      <c r="G1327">
        <f t="shared" si="73"/>
        <v>7.221660059970014E-11</v>
      </c>
      <c r="H1327" s="50">
        <f t="shared" si="77"/>
        <v>330.71977716690566</v>
      </c>
      <c r="I1327">
        <f t="shared" si="74"/>
        <v>2.1495112252275832E-7</v>
      </c>
      <c r="J1327">
        <v>9.68</v>
      </c>
      <c r="K1327">
        <v>42.900000000000006</v>
      </c>
      <c r="L1327">
        <v>586</v>
      </c>
      <c r="M1327">
        <v>31.11</v>
      </c>
      <c r="N1327">
        <v>30.95</v>
      </c>
      <c r="O1327" s="7">
        <v>13.667</v>
      </c>
      <c r="P1327" s="8">
        <v>257440</v>
      </c>
      <c r="Q1327">
        <v>2</v>
      </c>
      <c r="R1327" s="9">
        <v>22.795000000000002</v>
      </c>
      <c r="S1327" s="9">
        <v>22.948</v>
      </c>
      <c r="T1327" s="9">
        <v>22.675000000000001</v>
      </c>
      <c r="U1327" s="9">
        <v>23.224</v>
      </c>
      <c r="V1327" s="9">
        <v>23.773</v>
      </c>
    </row>
    <row r="1328" spans="1:22" x14ac:dyDescent="0.3">
      <c r="A1328" t="s">
        <v>1413</v>
      </c>
      <c r="B1328" t="s">
        <v>1414</v>
      </c>
      <c r="C1328" t="s">
        <v>1429</v>
      </c>
      <c r="D1328" t="s">
        <v>33</v>
      </c>
      <c r="E1328">
        <v>8.870000000000001</v>
      </c>
      <c r="F1328">
        <v>172300</v>
      </c>
      <c r="G1328">
        <f t="shared" si="73"/>
        <v>5.8760944341265241E-11</v>
      </c>
      <c r="H1328" s="50">
        <f t="shared" si="77"/>
        <v>427.15905251767498</v>
      </c>
      <c r="I1328">
        <f t="shared" si="74"/>
        <v>2.2590242378872823E-7</v>
      </c>
      <c r="J1328">
        <v>17</v>
      </c>
      <c r="K1328">
        <v>41.800000000000004</v>
      </c>
      <c r="L1328">
        <v>604</v>
      </c>
      <c r="M1328">
        <v>26.16</v>
      </c>
      <c r="N1328">
        <v>32.71</v>
      </c>
      <c r="O1328" s="7">
        <v>14.446</v>
      </c>
      <c r="P1328" s="8">
        <v>269770</v>
      </c>
      <c r="Q1328">
        <v>2</v>
      </c>
      <c r="R1328" s="9">
        <v>28.132999999999999</v>
      </c>
      <c r="S1328" s="9">
        <v>28.215</v>
      </c>
      <c r="T1328" s="9">
        <v>28.077999999999999</v>
      </c>
      <c r="U1328" s="9">
        <v>28.36</v>
      </c>
      <c r="V1328" s="9">
        <v>28.640999999999998</v>
      </c>
    </row>
    <row r="1329" spans="1:22" x14ac:dyDescent="0.3">
      <c r="A1329" t="s">
        <v>1413</v>
      </c>
      <c r="B1329" t="s">
        <v>1414</v>
      </c>
      <c r="C1329" t="s">
        <v>1430</v>
      </c>
      <c r="D1329" t="s">
        <v>33</v>
      </c>
      <c r="E1329">
        <v>5.54</v>
      </c>
      <c r="F1329">
        <v>171600</v>
      </c>
      <c r="G1329">
        <f t="shared" si="73"/>
        <v>3.6850459324009329E-11</v>
      </c>
      <c r="H1329" s="50">
        <f t="shared" si="77"/>
        <v>425.42364139311098</v>
      </c>
      <c r="I1329">
        <f t="shared" si="74"/>
        <v>1.410935093336589E-7</v>
      </c>
      <c r="J1329">
        <v>40.200000000000003</v>
      </c>
      <c r="K1329">
        <v>27.1</v>
      </c>
      <c r="L1329">
        <v>610</v>
      </c>
      <c r="M1329">
        <v>25.7</v>
      </c>
      <c r="N1329">
        <v>32.65</v>
      </c>
      <c r="O1329" s="7">
        <v>22.568000000000001</v>
      </c>
      <c r="P1329" s="8">
        <v>399130</v>
      </c>
      <c r="Q1329">
        <v>4</v>
      </c>
      <c r="R1329" s="9">
        <v>26.68</v>
      </c>
      <c r="S1329" s="9">
        <v>26.759</v>
      </c>
      <c r="T1329" s="9">
        <v>25.672999999999998</v>
      </c>
      <c r="U1329" s="9">
        <v>26.876999999999999</v>
      </c>
      <c r="V1329" s="9">
        <v>27.984000000000002</v>
      </c>
    </row>
    <row r="1330" spans="1:22" x14ac:dyDescent="0.3">
      <c r="A1330" t="s">
        <v>1413</v>
      </c>
      <c r="B1330" t="s">
        <v>1414</v>
      </c>
      <c r="C1330" t="s">
        <v>1431</v>
      </c>
      <c r="D1330" t="s">
        <v>33</v>
      </c>
      <c r="E1330">
        <v>16.400000000000002</v>
      </c>
      <c r="F1330">
        <v>413500</v>
      </c>
      <c r="G1330">
        <f t="shared" si="73"/>
        <v>4.5270861426844016E-11</v>
      </c>
      <c r="H1330" s="50">
        <f t="shared" si="77"/>
        <v>1025.1321428674323</v>
      </c>
      <c r="I1330">
        <f t="shared" si="74"/>
        <v>4.1767753665559675E-7</v>
      </c>
      <c r="J1330">
        <v>28</v>
      </c>
      <c r="K1330">
        <v>78.2</v>
      </c>
      <c r="L1330">
        <v>533</v>
      </c>
      <c r="M1330">
        <v>30.97</v>
      </c>
      <c r="N1330">
        <v>31.19</v>
      </c>
      <c r="O1330" s="7">
        <v>6.8228999999999997</v>
      </c>
      <c r="P1330" s="8">
        <v>477340</v>
      </c>
      <c r="Q1330">
        <v>2</v>
      </c>
      <c r="R1330" s="9">
        <v>26.475000000000001</v>
      </c>
      <c r="S1330" s="9">
        <v>26.538</v>
      </c>
      <c r="T1330" s="9">
        <v>26.428999999999998</v>
      </c>
      <c r="U1330" s="9">
        <v>26.617999999999999</v>
      </c>
      <c r="V1330" s="9">
        <v>26.806999999999999</v>
      </c>
    </row>
    <row r="1331" spans="1:22" x14ac:dyDescent="0.3">
      <c r="A1331" t="s">
        <v>1413</v>
      </c>
      <c r="B1331" t="s">
        <v>1414</v>
      </c>
      <c r="C1331" t="s">
        <v>1432</v>
      </c>
      <c r="D1331" t="s">
        <v>33</v>
      </c>
      <c r="E1331">
        <v>11.100000000000001</v>
      </c>
      <c r="F1331">
        <v>127200</v>
      </c>
      <c r="G1331">
        <f t="shared" si="73"/>
        <v>9.9606181603773596E-11</v>
      </c>
      <c r="H1331" s="50">
        <f t="shared" si="77"/>
        <v>315.34899292076761</v>
      </c>
      <c r="I1331">
        <f t="shared" si="74"/>
        <v>2.8269638151689779E-7</v>
      </c>
      <c r="J1331">
        <v>7.1000000000000005</v>
      </c>
      <c r="K1331">
        <v>47.7</v>
      </c>
      <c r="L1331">
        <v>551</v>
      </c>
      <c r="M1331">
        <v>27.74</v>
      </c>
      <c r="N1331">
        <v>30.84</v>
      </c>
      <c r="O1331" s="7">
        <v>11.555</v>
      </c>
      <c r="P1331" s="8">
        <v>199060</v>
      </c>
      <c r="Q1331">
        <v>1</v>
      </c>
      <c r="R1331" s="9">
        <v>35.057000000000002</v>
      </c>
      <c r="S1331" s="9">
        <v>35.057000000000002</v>
      </c>
      <c r="T1331" s="9">
        <v>35.057000000000002</v>
      </c>
      <c r="U1331" s="9">
        <v>35.057000000000002</v>
      </c>
      <c r="V1331" s="9">
        <v>35.057000000000002</v>
      </c>
    </row>
    <row r="1332" spans="1:22" x14ac:dyDescent="0.3">
      <c r="A1332" t="s">
        <v>1413</v>
      </c>
      <c r="B1332" t="s">
        <v>1414</v>
      </c>
      <c r="C1332" t="s">
        <v>1433</v>
      </c>
      <c r="D1332" t="s">
        <v>33</v>
      </c>
      <c r="E1332">
        <v>14.200000000000001</v>
      </c>
      <c r="F1332">
        <v>395900</v>
      </c>
      <c r="G1332">
        <f t="shared" si="73"/>
        <v>4.0940511745390248E-11</v>
      </c>
      <c r="H1332" s="50">
        <f t="shared" si="77"/>
        <v>981.49894887839537</v>
      </c>
      <c r="I1332">
        <f t="shared" si="74"/>
        <v>3.6164762320179715E-7</v>
      </c>
      <c r="J1332">
        <v>34.200000000000003</v>
      </c>
      <c r="K1332">
        <v>67.7</v>
      </c>
      <c r="L1332">
        <v>533</v>
      </c>
      <c r="M1332">
        <v>31.05</v>
      </c>
      <c r="N1332">
        <v>31.39</v>
      </c>
      <c r="O1332" s="7">
        <v>7.8799000000000001</v>
      </c>
      <c r="P1332" s="8">
        <v>526860</v>
      </c>
      <c r="Q1332">
        <v>2</v>
      </c>
      <c r="R1332" s="9">
        <v>25.585000000000001</v>
      </c>
      <c r="S1332" s="9">
        <v>25.687999999999999</v>
      </c>
      <c r="T1332" s="9">
        <v>25.483000000000001</v>
      </c>
      <c r="U1332" s="9">
        <v>25.885999999999999</v>
      </c>
      <c r="V1332" s="9">
        <v>26.288</v>
      </c>
    </row>
    <row r="1333" spans="1:22" x14ac:dyDescent="0.3">
      <c r="A1333" t="s">
        <v>1413</v>
      </c>
      <c r="B1333" t="s">
        <v>1414</v>
      </c>
      <c r="C1333" t="s">
        <v>1434</v>
      </c>
      <c r="D1333" t="s">
        <v>33</v>
      </c>
      <c r="E1333">
        <v>8.5500000000000007</v>
      </c>
      <c r="F1333">
        <v>214600</v>
      </c>
      <c r="G1333">
        <f t="shared" si="73"/>
        <v>4.5476477865796838E-11</v>
      </c>
      <c r="H1333" s="50">
        <f t="shared" si="77"/>
        <v>532.02746761632648</v>
      </c>
      <c r="I1333">
        <f t="shared" si="74"/>
        <v>2.1775261819544829E-7</v>
      </c>
      <c r="J1333">
        <v>30.6</v>
      </c>
      <c r="K1333">
        <v>38.800000000000004</v>
      </c>
      <c r="L1333">
        <v>572</v>
      </c>
      <c r="M1333">
        <v>28.13</v>
      </c>
      <c r="N1333">
        <v>30.74</v>
      </c>
      <c r="O1333" s="7">
        <v>14.731999999999999</v>
      </c>
      <c r="P1333" s="8">
        <v>796440</v>
      </c>
      <c r="Q1333">
        <v>5</v>
      </c>
      <c r="R1333" s="9">
        <v>35.826999999999998</v>
      </c>
      <c r="S1333" s="9">
        <v>35.698</v>
      </c>
      <c r="T1333" s="9">
        <v>33.579000000000001</v>
      </c>
      <c r="U1333" s="9">
        <v>34.965000000000003</v>
      </c>
      <c r="V1333" s="9">
        <v>36.161999999999999</v>
      </c>
    </row>
    <row r="1334" spans="1:22" x14ac:dyDescent="0.3">
      <c r="A1334" t="s">
        <v>1413</v>
      </c>
      <c r="B1334" t="s">
        <v>1414</v>
      </c>
      <c r="C1334" t="s">
        <v>1435</v>
      </c>
      <c r="D1334" t="s">
        <v>33</v>
      </c>
      <c r="E1334">
        <v>4.68</v>
      </c>
      <c r="F1334">
        <v>107500</v>
      </c>
      <c r="G1334">
        <f t="shared" si="73"/>
        <v>4.9692152930232557E-11</v>
      </c>
      <c r="H1334" s="50">
        <f t="shared" si="77"/>
        <v>266.50956555803867</v>
      </c>
      <c r="I1334">
        <f t="shared" si="74"/>
        <v>1.1919090680171907E-7</v>
      </c>
      <c r="J1334">
        <v>22.6</v>
      </c>
      <c r="K1334">
        <v>22.6</v>
      </c>
      <c r="L1334">
        <v>523</v>
      </c>
      <c r="M1334">
        <v>30.72</v>
      </c>
      <c r="N1334">
        <v>31.25</v>
      </c>
      <c r="O1334" s="7">
        <v>23.111000000000001</v>
      </c>
      <c r="P1334" s="8">
        <v>500190</v>
      </c>
      <c r="Q1334">
        <v>2</v>
      </c>
      <c r="R1334" s="9">
        <v>27.042000000000002</v>
      </c>
      <c r="S1334" s="9">
        <v>27.016999999999999</v>
      </c>
      <c r="T1334" s="9">
        <v>26.335000000000001</v>
      </c>
      <c r="U1334" s="9">
        <v>26.689</v>
      </c>
      <c r="V1334" s="9">
        <v>27.042999999999999</v>
      </c>
    </row>
    <row r="1335" spans="1:22" x14ac:dyDescent="0.3">
      <c r="A1335" t="s">
        <v>1413</v>
      </c>
      <c r="B1335" t="s">
        <v>1414</v>
      </c>
      <c r="C1335" t="s">
        <v>1436</v>
      </c>
      <c r="D1335" t="s">
        <v>33</v>
      </c>
      <c r="E1335">
        <v>8.82</v>
      </c>
      <c r="F1335">
        <v>509400</v>
      </c>
      <c r="G1335">
        <f t="shared" si="73"/>
        <v>1.9763327561837457E-11</v>
      </c>
      <c r="H1335" s="50">
        <f t="shared" si="77"/>
        <v>1262.8834669326966</v>
      </c>
      <c r="I1335">
        <f t="shared" si="74"/>
        <v>2.2462901666477824E-7</v>
      </c>
      <c r="J1335">
        <v>20.400000000000002</v>
      </c>
      <c r="K1335">
        <v>113</v>
      </c>
      <c r="L1335">
        <v>1740</v>
      </c>
      <c r="M1335">
        <v>31.26</v>
      </c>
      <c r="N1335">
        <v>32.299999999999997</v>
      </c>
      <c r="O1335" s="7">
        <v>15.426</v>
      </c>
      <c r="P1335">
        <v>51747</v>
      </c>
      <c r="Q1335">
        <v>2</v>
      </c>
      <c r="R1335" s="9">
        <v>19.352</v>
      </c>
      <c r="S1335" s="9">
        <v>9.0275999999999996</v>
      </c>
      <c r="T1335" s="9">
        <v>19.352</v>
      </c>
      <c r="U1335" s="9">
        <v>19.352</v>
      </c>
      <c r="V1335" s="9">
        <v>19.352</v>
      </c>
    </row>
    <row r="1336" spans="1:22" x14ac:dyDescent="0.3">
      <c r="A1336" t="s">
        <v>1413</v>
      </c>
      <c r="B1336" t="s">
        <v>1414</v>
      </c>
      <c r="C1336" t="s">
        <v>1437</v>
      </c>
      <c r="D1336" t="s">
        <v>33</v>
      </c>
      <c r="E1336">
        <v>8.4700000000000006</v>
      </c>
      <c r="F1336">
        <v>164600</v>
      </c>
      <c r="G1336">
        <f t="shared" si="73"/>
        <v>5.8735950850546782E-11</v>
      </c>
      <c r="H1336" s="50">
        <f t="shared" si="77"/>
        <v>408.06953014747126</v>
      </c>
      <c r="I1336">
        <f t="shared" si="74"/>
        <v>2.1571516679712832E-7</v>
      </c>
      <c r="J1336">
        <v>16.400000000000002</v>
      </c>
      <c r="K1336">
        <v>40.700000000000003</v>
      </c>
      <c r="L1336">
        <v>523</v>
      </c>
      <c r="M1336">
        <v>30.55</v>
      </c>
      <c r="N1336">
        <v>31.02</v>
      </c>
      <c r="O1336" s="7">
        <v>12.843999999999999</v>
      </c>
      <c r="P1336" s="8">
        <v>572840</v>
      </c>
      <c r="Q1336">
        <v>2</v>
      </c>
      <c r="R1336" s="9">
        <v>25.047000000000001</v>
      </c>
      <c r="S1336" s="9">
        <v>24.96</v>
      </c>
      <c r="T1336" s="9">
        <v>23.916</v>
      </c>
      <c r="U1336" s="9">
        <v>24.486000000000001</v>
      </c>
      <c r="V1336" s="9">
        <v>25.056999999999999</v>
      </c>
    </row>
    <row r="1337" spans="1:22" x14ac:dyDescent="0.3">
      <c r="A1337" t="s">
        <v>1413</v>
      </c>
      <c r="B1337" t="s">
        <v>1414</v>
      </c>
      <c r="C1337" t="s">
        <v>1438</v>
      </c>
      <c r="D1337" t="s">
        <v>33</v>
      </c>
      <c r="E1337">
        <v>8.7000000000000011</v>
      </c>
      <c r="F1337">
        <v>178000</v>
      </c>
      <c r="G1337">
        <f t="shared" si="73"/>
        <v>5.578914101123596E-11</v>
      </c>
      <c r="H1337" s="50">
        <f t="shared" si="77"/>
        <v>441.29025738912446</v>
      </c>
      <c r="I1337">
        <f t="shared" si="74"/>
        <v>2.2157283956729827E-7</v>
      </c>
      <c r="J1337">
        <v>18.7</v>
      </c>
      <c r="K1337">
        <v>41.2</v>
      </c>
      <c r="L1337">
        <v>590</v>
      </c>
      <c r="M1337">
        <v>26.56</v>
      </c>
      <c r="N1337">
        <v>31.69</v>
      </c>
      <c r="O1337" s="7">
        <v>14.342000000000001</v>
      </c>
      <c r="P1337" s="8">
        <v>732670</v>
      </c>
      <c r="Q1337">
        <v>3</v>
      </c>
      <c r="R1337" s="9">
        <v>31.800999999999998</v>
      </c>
      <c r="S1337" s="9">
        <v>31.529</v>
      </c>
      <c r="T1337" s="9">
        <v>29.437999999999999</v>
      </c>
      <c r="U1337" s="9">
        <v>29.577999999999999</v>
      </c>
      <c r="V1337" s="9">
        <v>32.512999999999998</v>
      </c>
    </row>
    <row r="1338" spans="1:22" x14ac:dyDescent="0.3">
      <c r="A1338" t="s">
        <v>1413</v>
      </c>
      <c r="B1338" t="s">
        <v>1414</v>
      </c>
      <c r="C1338" t="s">
        <v>1439</v>
      </c>
      <c r="D1338" t="s">
        <v>33</v>
      </c>
      <c r="E1338">
        <v>15</v>
      </c>
      <c r="F1338">
        <v>443100</v>
      </c>
      <c r="G1338">
        <f t="shared" si="73"/>
        <v>3.8640250507786052E-11</v>
      </c>
      <c r="H1338" s="50">
        <f t="shared" si="77"/>
        <v>1098.5152418489947</v>
      </c>
      <c r="I1338">
        <f t="shared" si="74"/>
        <v>3.8202213718499697E-7</v>
      </c>
      <c r="J1338">
        <v>36.800000000000004</v>
      </c>
      <c r="K1338">
        <v>73.100000000000009</v>
      </c>
      <c r="L1338">
        <v>567</v>
      </c>
      <c r="M1338">
        <v>29.97</v>
      </c>
      <c r="N1338">
        <v>32.520000000000003</v>
      </c>
      <c r="O1338" s="7">
        <v>7.7606000000000002</v>
      </c>
      <c r="P1338">
        <v>20519</v>
      </c>
      <c r="Q1338">
        <v>3</v>
      </c>
      <c r="R1338" s="9">
        <v>29.016999999999999</v>
      </c>
      <c r="S1338" s="9">
        <v>8.0892999999999997</v>
      </c>
      <c r="T1338" s="9">
        <v>29.015999999999998</v>
      </c>
      <c r="U1338" s="9">
        <v>29.04</v>
      </c>
      <c r="V1338" s="9">
        <v>29.062999999999999</v>
      </c>
    </row>
    <row r="1339" spans="1:22" x14ac:dyDescent="0.3">
      <c r="A1339" t="s">
        <v>1413</v>
      </c>
      <c r="B1339" t="s">
        <v>1414</v>
      </c>
      <c r="C1339" t="s">
        <v>1440</v>
      </c>
      <c r="D1339" t="s">
        <v>33</v>
      </c>
      <c r="E1339">
        <v>13</v>
      </c>
      <c r="F1339">
        <v>392100</v>
      </c>
      <c r="G1339">
        <f t="shared" si="73"/>
        <v>3.7843991328742661E-11</v>
      </c>
      <c r="H1339" s="50">
        <f t="shared" si="77"/>
        <v>972.07814563076238</v>
      </c>
      <c r="I1339">
        <f t="shared" si="74"/>
        <v>3.3108585222699734E-7</v>
      </c>
      <c r="J1339">
        <v>33.6</v>
      </c>
      <c r="K1339">
        <v>67.7</v>
      </c>
      <c r="L1339">
        <v>586</v>
      </c>
      <c r="M1339">
        <v>30.79</v>
      </c>
      <c r="N1339">
        <v>31</v>
      </c>
      <c r="O1339" s="7">
        <v>8.6593999999999998</v>
      </c>
      <c r="P1339" s="8">
        <v>1125900</v>
      </c>
      <c r="Q1339">
        <v>4</v>
      </c>
      <c r="R1339" s="9">
        <v>26.091000000000001</v>
      </c>
      <c r="S1339" s="9">
        <v>26.259</v>
      </c>
      <c r="T1339" s="9">
        <v>24.771999999999998</v>
      </c>
      <c r="U1339" s="9">
        <v>26.359000000000002</v>
      </c>
      <c r="V1339" s="9">
        <v>28.312999999999999</v>
      </c>
    </row>
    <row r="1340" spans="1:22" x14ac:dyDescent="0.3">
      <c r="A1340" t="s">
        <v>1413</v>
      </c>
      <c r="B1340" t="s">
        <v>1414</v>
      </c>
      <c r="C1340" t="s">
        <v>1441</v>
      </c>
      <c r="D1340" t="s">
        <v>33</v>
      </c>
      <c r="E1340">
        <v>12.700000000000001</v>
      </c>
      <c r="F1340">
        <v>281100</v>
      </c>
      <c r="G1340">
        <f t="shared" si="73"/>
        <v>5.1569545001778721E-11</v>
      </c>
      <c r="H1340" s="50">
        <f t="shared" si="77"/>
        <v>696.89152444990384</v>
      </c>
      <c r="I1340">
        <f t="shared" si="74"/>
        <v>3.2344540948329749E-7</v>
      </c>
      <c r="J1340">
        <v>21.1</v>
      </c>
      <c r="K1340">
        <v>61.2</v>
      </c>
      <c r="L1340">
        <v>523</v>
      </c>
      <c r="M1340">
        <v>30.59</v>
      </c>
      <c r="N1340">
        <v>31.5</v>
      </c>
      <c r="O1340" s="7">
        <v>8.5418000000000003</v>
      </c>
      <c r="P1340" s="8">
        <v>1100400</v>
      </c>
      <c r="Q1340">
        <v>4</v>
      </c>
      <c r="R1340" s="9">
        <v>30.335000000000001</v>
      </c>
      <c r="S1340" s="9">
        <v>30.129000000000001</v>
      </c>
      <c r="T1340" s="9">
        <v>29.062999999999999</v>
      </c>
      <c r="U1340" s="9">
        <v>29.811</v>
      </c>
      <c r="V1340" s="9">
        <v>30.466000000000001</v>
      </c>
    </row>
    <row r="1341" spans="1:22" x14ac:dyDescent="0.3">
      <c r="A1341" t="s">
        <v>1442</v>
      </c>
      <c r="B1341" t="s">
        <v>1443</v>
      </c>
      <c r="C1341" t="s">
        <v>1444</v>
      </c>
      <c r="D1341" t="s">
        <v>77</v>
      </c>
      <c r="E1341">
        <v>10.700000000000001</v>
      </c>
      <c r="F1341">
        <v>109400</v>
      </c>
      <c r="G1341">
        <f t="shared" si="73"/>
        <v>1.1163924223034735E-10</v>
      </c>
      <c r="H1341" s="50">
        <f>F1341*CVD_SLV</f>
        <v>168.62457786322409</v>
      </c>
      <c r="I1341">
        <f t="shared" si="74"/>
        <v>1.6942608084656284E-7</v>
      </c>
      <c r="J1341">
        <v>16.2</v>
      </c>
      <c r="K1341">
        <v>27.1</v>
      </c>
      <c r="L1341">
        <v>345</v>
      </c>
      <c r="M1341">
        <v>13.79</v>
      </c>
      <c r="N1341">
        <v>-89.18</v>
      </c>
      <c r="O1341" s="7">
        <v>12.71</v>
      </c>
      <c r="P1341" s="8">
        <v>1230500</v>
      </c>
      <c r="Q1341">
        <v>4</v>
      </c>
      <c r="R1341" s="9">
        <v>10.090999999999999</v>
      </c>
      <c r="S1341" s="9">
        <v>10.006</v>
      </c>
      <c r="T1341" s="9">
        <v>9.8035999999999994</v>
      </c>
      <c r="U1341" s="9">
        <v>10.111000000000001</v>
      </c>
      <c r="V1341" s="9">
        <v>10.622999999999999</v>
      </c>
    </row>
    <row r="1342" spans="1:22" x14ac:dyDescent="0.3">
      <c r="A1342" t="s">
        <v>1442</v>
      </c>
      <c r="B1342" t="s">
        <v>1443</v>
      </c>
      <c r="C1342" t="s">
        <v>1445</v>
      </c>
      <c r="D1342" t="s">
        <v>77</v>
      </c>
      <c r="E1342">
        <v>14.700000000000001</v>
      </c>
      <c r="F1342">
        <v>143100</v>
      </c>
      <c r="G1342">
        <f t="shared" si="73"/>
        <v>1.1725412368972746E-10</v>
      </c>
      <c r="H1342" s="50">
        <f>F1342*CVD_SLV</f>
        <v>220.56834636405273</v>
      </c>
      <c r="I1342">
        <f t="shared" si="74"/>
        <v>2.3276293349948355E-7</v>
      </c>
      <c r="J1342">
        <v>13.3</v>
      </c>
      <c r="K1342">
        <v>39.200000000000003</v>
      </c>
      <c r="L1342">
        <v>365</v>
      </c>
      <c r="M1342">
        <v>13.48</v>
      </c>
      <c r="N1342">
        <v>-88.18</v>
      </c>
      <c r="O1342" s="7">
        <v>9.3116000000000003</v>
      </c>
      <c r="P1342" s="8">
        <v>136850</v>
      </c>
      <c r="Q1342">
        <v>3</v>
      </c>
      <c r="R1342" s="9">
        <v>8.8233999999999995</v>
      </c>
      <c r="S1342" s="9">
        <v>8.8255999999999997</v>
      </c>
      <c r="T1342" s="9">
        <v>8.7716999999999992</v>
      </c>
      <c r="U1342" s="9">
        <v>8.8236000000000008</v>
      </c>
      <c r="V1342" s="9">
        <v>9.1857000000000006</v>
      </c>
    </row>
    <row r="1343" spans="1:22" x14ac:dyDescent="0.3">
      <c r="A1343" t="s">
        <v>1442</v>
      </c>
      <c r="B1343" t="s">
        <v>1443</v>
      </c>
      <c r="C1343" t="s">
        <v>1446</v>
      </c>
      <c r="D1343" t="s">
        <v>77</v>
      </c>
      <c r="E1343">
        <v>14.8</v>
      </c>
      <c r="F1343">
        <v>1339000</v>
      </c>
      <c r="G1343">
        <f t="shared" si="73"/>
        <v>1.2616287079910382E-11</v>
      </c>
      <c r="H1343" s="50">
        <f>F1343*CVD_SLV</f>
        <v>2063.8785169913808</v>
      </c>
      <c r="I1343">
        <f t="shared" si="74"/>
        <v>2.3434635481580661E-7</v>
      </c>
      <c r="J1343">
        <v>97</v>
      </c>
      <c r="K1343">
        <v>136</v>
      </c>
      <c r="L1343">
        <v>1240</v>
      </c>
      <c r="M1343">
        <v>13.7</v>
      </c>
      <c r="N1343">
        <v>-89.2</v>
      </c>
      <c r="O1343" s="7">
        <v>9.1452000000000009</v>
      </c>
      <c r="P1343" s="8">
        <v>2120500</v>
      </c>
      <c r="Q1343">
        <v>6</v>
      </c>
      <c r="R1343" s="9">
        <v>10.025</v>
      </c>
      <c r="S1343" s="9">
        <v>10.005000000000001</v>
      </c>
      <c r="T1343" s="9">
        <v>9.4951000000000008</v>
      </c>
      <c r="U1343" s="9">
        <v>9.8804999999999996</v>
      </c>
      <c r="V1343" s="9">
        <v>10.622999999999999</v>
      </c>
    </row>
    <row r="1344" spans="1:22" x14ac:dyDescent="0.3">
      <c r="A1344" t="s">
        <v>1442</v>
      </c>
      <c r="B1344" t="s">
        <v>1443</v>
      </c>
      <c r="C1344" t="s">
        <v>1447</v>
      </c>
      <c r="D1344" t="s">
        <v>77</v>
      </c>
      <c r="E1344">
        <v>13</v>
      </c>
      <c r="F1344">
        <v>170900</v>
      </c>
      <c r="G1344">
        <f t="shared" si="73"/>
        <v>8.6826383850204783E-11</v>
      </c>
      <c r="H1344" s="50">
        <f>F1344*CVD_SLV</f>
        <v>263.41810198194696</v>
      </c>
      <c r="I1344">
        <f t="shared" si="74"/>
        <v>2.0584477112199224E-7</v>
      </c>
      <c r="J1344">
        <v>25.6</v>
      </c>
      <c r="K1344">
        <v>33.800000000000004</v>
      </c>
      <c r="L1344">
        <v>345</v>
      </c>
      <c r="M1344">
        <v>13.99</v>
      </c>
      <c r="N1344">
        <v>-89.56</v>
      </c>
      <c r="O1344" s="7">
        <v>10.220000000000001</v>
      </c>
      <c r="P1344" s="8">
        <v>251130</v>
      </c>
      <c r="Q1344">
        <v>4</v>
      </c>
      <c r="R1344" s="9">
        <v>9.8102999999999998</v>
      </c>
      <c r="S1344" s="9">
        <v>9.8229000000000006</v>
      </c>
      <c r="T1344" s="9">
        <v>9.2888999999999999</v>
      </c>
      <c r="U1344" s="9">
        <v>9.6494</v>
      </c>
      <c r="V1344" s="9">
        <v>10.163</v>
      </c>
    </row>
    <row r="1345" spans="1:22" x14ac:dyDescent="0.3">
      <c r="A1345" t="s">
        <v>1448</v>
      </c>
      <c r="B1345" t="s">
        <v>1449</v>
      </c>
      <c r="C1345" t="s">
        <v>1450</v>
      </c>
      <c r="D1345" t="s">
        <v>69</v>
      </c>
      <c r="E1345">
        <v>15.700000000000001</v>
      </c>
      <c r="F1345">
        <v>480700</v>
      </c>
      <c r="G1345">
        <f t="shared" si="73"/>
        <v>3.7280004368629087E-11</v>
      </c>
      <c r="H1345" s="50">
        <f>F1345*CVD_ERI</f>
        <v>525.08634238120851</v>
      </c>
      <c r="I1345">
        <f t="shared" si="74"/>
        <v>1.761769902409103E-7</v>
      </c>
      <c r="J1345">
        <v>34.200000000000003</v>
      </c>
      <c r="K1345">
        <v>82.2</v>
      </c>
      <c r="L1345">
        <v>603</v>
      </c>
      <c r="M1345">
        <v>15.33</v>
      </c>
      <c r="N1345">
        <v>38.93</v>
      </c>
      <c r="O1345" s="7">
        <v>7.3315999999999999</v>
      </c>
      <c r="P1345" s="8">
        <v>175710</v>
      </c>
      <c r="Q1345">
        <v>4</v>
      </c>
      <c r="R1345" s="9">
        <v>19.788</v>
      </c>
      <c r="S1345" s="9">
        <v>19.763000000000002</v>
      </c>
      <c r="T1345" s="9">
        <v>18.672999999999998</v>
      </c>
      <c r="U1345" s="9">
        <v>19.303000000000001</v>
      </c>
      <c r="V1345" s="9">
        <v>19.934000000000001</v>
      </c>
    </row>
    <row r="1346" spans="1:22" x14ac:dyDescent="0.3">
      <c r="A1346" t="s">
        <v>1451</v>
      </c>
      <c r="B1346" t="s">
        <v>1452</v>
      </c>
      <c r="C1346" t="s">
        <v>1453</v>
      </c>
      <c r="D1346" t="s">
        <v>29</v>
      </c>
      <c r="E1346">
        <v>7.2700000000000005</v>
      </c>
      <c r="F1346">
        <v>400400</v>
      </c>
      <c r="G1346">
        <f t="shared" ref="G1346:G1409" si="78">(1.141433*(E1346/1000000))/F1346</f>
        <v>2.0724819955044954E-11</v>
      </c>
      <c r="H1346" s="50">
        <f>F1346*CVD_EST</f>
        <v>2397.1830305667722</v>
      </c>
      <c r="I1346">
        <f t="shared" ref="I1346:I1409" si="79">(G1346/10)*1000*H1346*0.09</f>
        <v>4.4713068037006847E-7</v>
      </c>
      <c r="J1346">
        <v>77</v>
      </c>
      <c r="K1346">
        <v>45.6</v>
      </c>
      <c r="L1346">
        <v>845</v>
      </c>
      <c r="M1346">
        <v>59.42</v>
      </c>
      <c r="N1346">
        <v>24.75</v>
      </c>
      <c r="O1346" s="7">
        <v>18.532</v>
      </c>
      <c r="P1346" s="8">
        <v>388510</v>
      </c>
      <c r="Q1346">
        <v>7</v>
      </c>
      <c r="R1346" s="9">
        <v>7.8570000000000002</v>
      </c>
      <c r="S1346" s="9">
        <v>7.8352000000000004</v>
      </c>
      <c r="T1346" s="9">
        <v>7.1510999999999996</v>
      </c>
      <c r="U1346" s="9">
        <v>7.7817999999999996</v>
      </c>
      <c r="V1346" s="9">
        <v>7.9387999999999996</v>
      </c>
    </row>
    <row r="1347" spans="1:22" x14ac:dyDescent="0.3">
      <c r="A1347" t="s">
        <v>1451</v>
      </c>
      <c r="B1347" t="s">
        <v>1452</v>
      </c>
      <c r="C1347" t="s">
        <v>1454</v>
      </c>
      <c r="D1347" t="s">
        <v>29</v>
      </c>
      <c r="E1347">
        <v>7.18</v>
      </c>
      <c r="F1347">
        <v>101300</v>
      </c>
      <c r="G1347">
        <f t="shared" si="78"/>
        <v>8.0903148469891406E-11</v>
      </c>
      <c r="H1347" s="50">
        <f>F1347*CVD_EST</f>
        <v>606.48012236866646</v>
      </c>
      <c r="I1347">
        <f t="shared" si="79"/>
        <v>4.4159536245627118E-7</v>
      </c>
      <c r="J1347">
        <v>18.100000000000001</v>
      </c>
      <c r="K1347">
        <v>23.8</v>
      </c>
      <c r="L1347">
        <v>487</v>
      </c>
      <c r="M1347">
        <v>58.37</v>
      </c>
      <c r="N1347">
        <v>26.72</v>
      </c>
      <c r="O1347" s="7">
        <v>20.434999999999999</v>
      </c>
      <c r="P1347">
        <v>87238</v>
      </c>
      <c r="Q1347">
        <v>2</v>
      </c>
      <c r="R1347" s="9">
        <v>7.9371</v>
      </c>
      <c r="S1347" s="9">
        <v>7.9199000000000002</v>
      </c>
      <c r="T1347" s="9">
        <v>7.8342000000000001</v>
      </c>
      <c r="U1347" s="9">
        <v>7.8864999999999998</v>
      </c>
      <c r="V1347" s="9">
        <v>7.9387999999999996</v>
      </c>
    </row>
    <row r="1348" spans="1:22" x14ac:dyDescent="0.3">
      <c r="A1348" t="s">
        <v>1455</v>
      </c>
      <c r="B1348" t="s">
        <v>1456</v>
      </c>
      <c r="C1348" t="s">
        <v>1457</v>
      </c>
      <c r="D1348" t="s">
        <v>69</v>
      </c>
      <c r="E1348">
        <v>43.7</v>
      </c>
      <c r="F1348">
        <v>2491000</v>
      </c>
      <c r="G1348">
        <f t="shared" si="78"/>
        <v>2.0024336451224408E-11</v>
      </c>
      <c r="H1348" s="50">
        <f t="shared" ref="H1348:H1353" si="80">F1348*CVD_ETH</f>
        <v>2942.0274840781458</v>
      </c>
      <c r="I1348">
        <f t="shared" si="79"/>
        <v>5.302093337093704E-7</v>
      </c>
      <c r="J1348">
        <v>177</v>
      </c>
      <c r="K1348">
        <v>187</v>
      </c>
      <c r="L1348">
        <v>439</v>
      </c>
      <c r="M1348">
        <v>9</v>
      </c>
      <c r="N1348">
        <v>38.76</v>
      </c>
      <c r="O1348" s="7">
        <v>2.3403999999999998</v>
      </c>
      <c r="P1348" s="8">
        <v>2828500</v>
      </c>
      <c r="Q1348">
        <v>8</v>
      </c>
      <c r="R1348" s="9">
        <v>14.933999999999999</v>
      </c>
      <c r="S1348" s="9">
        <v>15.32</v>
      </c>
      <c r="T1348" s="9">
        <v>14.744999999999999</v>
      </c>
      <c r="U1348" s="9">
        <v>15.734</v>
      </c>
      <c r="V1348" s="9">
        <v>16.03</v>
      </c>
    </row>
    <row r="1349" spans="1:22" x14ac:dyDescent="0.3">
      <c r="A1349" t="s">
        <v>1455</v>
      </c>
      <c r="B1349" t="s">
        <v>1456</v>
      </c>
      <c r="C1349" t="s">
        <v>1458</v>
      </c>
      <c r="D1349" t="s">
        <v>69</v>
      </c>
      <c r="E1349">
        <v>9.0299999999999994</v>
      </c>
      <c r="F1349">
        <v>126800</v>
      </c>
      <c r="G1349">
        <f t="shared" si="78"/>
        <v>8.1286592981072546E-11</v>
      </c>
      <c r="H1349" s="50">
        <f t="shared" si="80"/>
        <v>149.75876554841787</v>
      </c>
      <c r="I1349">
        <f t="shared" si="79"/>
        <v>1.0956041838433899E-7</v>
      </c>
      <c r="J1349">
        <v>14.200000000000001</v>
      </c>
      <c r="K1349">
        <v>33.6</v>
      </c>
      <c r="L1349">
        <v>442</v>
      </c>
      <c r="M1349">
        <v>11.59</v>
      </c>
      <c r="N1349">
        <v>37.380000000000003</v>
      </c>
      <c r="O1349" s="7">
        <v>13.148</v>
      </c>
      <c r="P1349" s="8">
        <v>191910</v>
      </c>
      <c r="Q1349">
        <v>4</v>
      </c>
      <c r="R1349" s="9">
        <v>14.795</v>
      </c>
      <c r="S1349" s="9">
        <v>14.805999999999999</v>
      </c>
      <c r="T1349" s="9">
        <v>14.744999999999999</v>
      </c>
      <c r="U1349" s="9">
        <v>14.819000000000001</v>
      </c>
      <c r="V1349" s="9">
        <v>15.042</v>
      </c>
    </row>
    <row r="1350" spans="1:22" x14ac:dyDescent="0.3">
      <c r="A1350" t="s">
        <v>1455</v>
      </c>
      <c r="B1350" t="s">
        <v>1456</v>
      </c>
      <c r="C1350" t="s">
        <v>1459</v>
      </c>
      <c r="D1350" t="s">
        <v>69</v>
      </c>
      <c r="E1350">
        <v>10.200000000000001</v>
      </c>
      <c r="F1350">
        <v>215500</v>
      </c>
      <c r="G1350">
        <f t="shared" si="78"/>
        <v>5.4026063109048721E-11</v>
      </c>
      <c r="H1350" s="50">
        <f t="shared" si="80"/>
        <v>254.51903766312341</v>
      </c>
      <c r="I1350">
        <f t="shared" si="79"/>
        <v>1.2375595432118029E-7</v>
      </c>
      <c r="J1350">
        <v>19.100000000000001</v>
      </c>
      <c r="K1350">
        <v>49.300000000000004</v>
      </c>
      <c r="L1350">
        <v>617</v>
      </c>
      <c r="M1350">
        <v>9.6</v>
      </c>
      <c r="N1350">
        <v>41.86</v>
      </c>
      <c r="O1350" s="7">
        <v>12.522</v>
      </c>
      <c r="P1350">
        <v>64867</v>
      </c>
      <c r="Q1350">
        <v>2</v>
      </c>
      <c r="R1350" s="9">
        <v>15.638</v>
      </c>
      <c r="S1350" s="9">
        <v>15.641999999999999</v>
      </c>
      <c r="T1350" s="9">
        <v>14.645</v>
      </c>
      <c r="U1350" s="9">
        <v>15.484999999999999</v>
      </c>
      <c r="V1350" s="9">
        <v>16.324999999999999</v>
      </c>
    </row>
    <row r="1351" spans="1:22" x14ac:dyDescent="0.3">
      <c r="A1351" t="s">
        <v>1455</v>
      </c>
      <c r="B1351" t="s">
        <v>1456</v>
      </c>
      <c r="C1351" t="s">
        <v>1460</v>
      </c>
      <c r="D1351" t="s">
        <v>69</v>
      </c>
      <c r="E1351">
        <v>13.600000000000001</v>
      </c>
      <c r="F1351">
        <v>147900</v>
      </c>
      <c r="G1351">
        <f t="shared" si="78"/>
        <v>1.0495935632183909E-10</v>
      </c>
      <c r="H1351" s="50">
        <f t="shared" si="80"/>
        <v>174.67919104582811</v>
      </c>
      <c r="I1351">
        <f t="shared" si="79"/>
        <v>1.6500793909490711E-7</v>
      </c>
      <c r="J1351">
        <v>8.0400000000000009</v>
      </c>
      <c r="K1351">
        <v>52.2</v>
      </c>
      <c r="L1351">
        <v>466</v>
      </c>
      <c r="M1351">
        <v>12.61</v>
      </c>
      <c r="N1351">
        <v>37.46</v>
      </c>
      <c r="O1351" s="7">
        <v>8.9413999999999998</v>
      </c>
      <c r="P1351" s="8">
        <v>184400</v>
      </c>
      <c r="Q1351">
        <v>2</v>
      </c>
      <c r="R1351" s="9">
        <v>14.593</v>
      </c>
      <c r="S1351" s="9">
        <v>14.587</v>
      </c>
      <c r="T1351" s="9">
        <v>14.545999999999999</v>
      </c>
      <c r="U1351" s="9">
        <v>14.571</v>
      </c>
      <c r="V1351" s="9">
        <v>14.596</v>
      </c>
    </row>
    <row r="1352" spans="1:22" x14ac:dyDescent="0.3">
      <c r="A1352" t="s">
        <v>1455</v>
      </c>
      <c r="B1352" t="s">
        <v>1456</v>
      </c>
      <c r="C1352" t="s">
        <v>1461</v>
      </c>
      <c r="D1352" t="s">
        <v>69</v>
      </c>
      <c r="E1352">
        <v>5.28</v>
      </c>
      <c r="F1352">
        <v>128100</v>
      </c>
      <c r="G1352">
        <f t="shared" si="78"/>
        <v>4.7047355503512878E-11</v>
      </c>
      <c r="H1352" s="50">
        <f t="shared" si="80"/>
        <v>151.29414721413508</v>
      </c>
      <c r="I1352">
        <f t="shared" si="79"/>
        <v>6.4061905766258027E-8</v>
      </c>
      <c r="J1352">
        <v>22.700000000000003</v>
      </c>
      <c r="K1352">
        <v>26.900000000000002</v>
      </c>
      <c r="L1352">
        <v>584</v>
      </c>
      <c r="M1352">
        <v>13.5</v>
      </c>
      <c r="N1352">
        <v>39.47</v>
      </c>
      <c r="O1352" s="7">
        <v>21.724</v>
      </c>
      <c r="P1352" s="8">
        <v>162700</v>
      </c>
      <c r="Q1352">
        <v>3</v>
      </c>
      <c r="R1352" s="9">
        <v>20.811</v>
      </c>
      <c r="S1352" s="9">
        <v>20.792999999999999</v>
      </c>
      <c r="T1352" s="9">
        <v>20.561</v>
      </c>
      <c r="U1352" s="9">
        <v>21.042999999999999</v>
      </c>
      <c r="V1352" s="9">
        <v>21.716000000000001</v>
      </c>
    </row>
    <row r="1353" spans="1:22" x14ac:dyDescent="0.3">
      <c r="A1353" t="s">
        <v>1455</v>
      </c>
      <c r="B1353" t="s">
        <v>1456</v>
      </c>
      <c r="C1353" t="s">
        <v>1462</v>
      </c>
      <c r="D1353" t="s">
        <v>69</v>
      </c>
      <c r="E1353">
        <v>8.1300000000000008</v>
      </c>
      <c r="F1353">
        <v>171000</v>
      </c>
      <c r="G1353">
        <f t="shared" si="78"/>
        <v>5.4268130350877185E-11</v>
      </c>
      <c r="H1353" s="50">
        <f t="shared" si="80"/>
        <v>201.96174218280328</v>
      </c>
      <c r="I1353">
        <f t="shared" si="79"/>
        <v>9.8640775355999564E-8</v>
      </c>
      <c r="J1353">
        <v>19.100000000000001</v>
      </c>
      <c r="K1353">
        <v>39.1</v>
      </c>
      <c r="L1353">
        <v>526</v>
      </c>
      <c r="M1353">
        <v>8.5399999999999991</v>
      </c>
      <c r="N1353">
        <v>39.26</v>
      </c>
      <c r="O1353" s="7">
        <v>13.461</v>
      </c>
      <c r="P1353">
        <v>36087</v>
      </c>
      <c r="Q1353">
        <v>1</v>
      </c>
      <c r="R1353" s="9">
        <v>15.339</v>
      </c>
      <c r="S1353" s="9">
        <v>15.339</v>
      </c>
      <c r="T1353" s="9">
        <v>15.339</v>
      </c>
      <c r="U1353" s="9">
        <v>15.339</v>
      </c>
      <c r="V1353" s="9">
        <v>15.339</v>
      </c>
    </row>
    <row r="1354" spans="1:22" x14ac:dyDescent="0.3">
      <c r="A1354" t="s">
        <v>1463</v>
      </c>
      <c r="B1354" t="s">
        <v>1464</v>
      </c>
      <c r="C1354" t="s">
        <v>1465</v>
      </c>
      <c r="D1354" t="s">
        <v>29</v>
      </c>
      <c r="E1354">
        <v>13.8</v>
      </c>
      <c r="F1354">
        <v>1019000</v>
      </c>
      <c r="G1354">
        <f t="shared" si="78"/>
        <v>1.5458072031403336E-11</v>
      </c>
      <c r="H1354" s="50">
        <f>F1354*CVDFIN</f>
        <v>3541.854331435708</v>
      </c>
      <c r="I1354">
        <f t="shared" si="79"/>
        <v>4.9275215442063978E-7</v>
      </c>
      <c r="J1354">
        <v>204</v>
      </c>
      <c r="K1354">
        <v>71.3</v>
      </c>
      <c r="L1354">
        <v>645</v>
      </c>
      <c r="M1354">
        <v>60.24</v>
      </c>
      <c r="N1354">
        <v>24.94</v>
      </c>
      <c r="O1354" s="7">
        <v>9.0479000000000003</v>
      </c>
      <c r="P1354" s="8">
        <v>766030</v>
      </c>
      <c r="Q1354">
        <v>13</v>
      </c>
      <c r="R1354" s="9">
        <v>9.8815000000000008</v>
      </c>
      <c r="S1354" s="9">
        <v>9.6409000000000002</v>
      </c>
      <c r="T1354" s="9">
        <v>8.6160999999999994</v>
      </c>
      <c r="U1354" s="9">
        <v>9.3661999999999992</v>
      </c>
      <c r="V1354" s="9">
        <v>10.725</v>
      </c>
    </row>
    <row r="1355" spans="1:22" x14ac:dyDescent="0.3">
      <c r="A1355" t="s">
        <v>1463</v>
      </c>
      <c r="B1355" t="s">
        <v>1464</v>
      </c>
      <c r="C1355" t="s">
        <v>1466</v>
      </c>
      <c r="D1355" t="s">
        <v>29</v>
      </c>
      <c r="E1355">
        <v>11.8</v>
      </c>
      <c r="F1355">
        <v>110200</v>
      </c>
      <c r="G1355">
        <f t="shared" si="78"/>
        <v>1.2222240834845734E-10</v>
      </c>
      <c r="H1355" s="50">
        <f>F1355*CVDFIN</f>
        <v>383.03468824751229</v>
      </c>
      <c r="I1355">
        <f t="shared" si="79"/>
        <v>4.2133879870750356E-7</v>
      </c>
      <c r="J1355">
        <v>16.600000000000001</v>
      </c>
      <c r="K1355">
        <v>27.1</v>
      </c>
      <c r="L1355">
        <v>327</v>
      </c>
      <c r="M1355">
        <v>60.98</v>
      </c>
      <c r="N1355">
        <v>25.65</v>
      </c>
      <c r="O1355" s="7">
        <v>12.068</v>
      </c>
      <c r="P1355">
        <v>72396</v>
      </c>
      <c r="Q1355">
        <v>3</v>
      </c>
      <c r="R1355" s="9">
        <v>7.8380999999999998</v>
      </c>
      <c r="S1355" s="9">
        <v>7.8586999999999998</v>
      </c>
      <c r="T1355" s="9">
        <v>7.8342000000000001</v>
      </c>
      <c r="U1355" s="9">
        <v>7.8864999999999998</v>
      </c>
      <c r="V1355" s="9">
        <v>7.9387999999999996</v>
      </c>
    </row>
    <row r="1356" spans="1:22" x14ac:dyDescent="0.3">
      <c r="A1356" t="s">
        <v>1463</v>
      </c>
      <c r="B1356" t="s">
        <v>1464</v>
      </c>
      <c r="C1356" t="s">
        <v>1467</v>
      </c>
      <c r="D1356" t="s">
        <v>29</v>
      </c>
      <c r="E1356">
        <v>12.600000000000001</v>
      </c>
      <c r="F1356">
        <v>157600</v>
      </c>
      <c r="G1356">
        <f t="shared" si="78"/>
        <v>9.1256699238578681E-11</v>
      </c>
      <c r="H1356" s="50">
        <f>F1356*CVDFIN</f>
        <v>547.78826558809385</v>
      </c>
      <c r="I1356">
        <f t="shared" si="79"/>
        <v>4.4990414099275804E-7</v>
      </c>
      <c r="J1356">
        <v>20.400000000000002</v>
      </c>
      <c r="K1356">
        <v>34.9</v>
      </c>
      <c r="L1356">
        <v>384</v>
      </c>
      <c r="M1356">
        <v>65.02</v>
      </c>
      <c r="N1356">
        <v>25.5</v>
      </c>
      <c r="O1356" s="7">
        <v>11.022</v>
      </c>
      <c r="P1356">
        <v>51691</v>
      </c>
      <c r="Q1356">
        <v>4</v>
      </c>
      <c r="R1356" s="9">
        <v>4.6635999999999997</v>
      </c>
      <c r="S1356" s="9">
        <v>4.6554000000000002</v>
      </c>
      <c r="T1356" s="9">
        <v>4.6295000000000002</v>
      </c>
      <c r="U1356" s="9">
        <v>4.6295000000000002</v>
      </c>
      <c r="V1356" s="9">
        <v>4.6841999999999997</v>
      </c>
    </row>
    <row r="1357" spans="1:22" x14ac:dyDescent="0.3">
      <c r="A1357" t="s">
        <v>1463</v>
      </c>
      <c r="B1357" t="s">
        <v>1464</v>
      </c>
      <c r="C1357" t="s">
        <v>1468</v>
      </c>
      <c r="D1357" t="s">
        <v>29</v>
      </c>
      <c r="E1357">
        <v>23.400000000000002</v>
      </c>
      <c r="F1357">
        <v>270800</v>
      </c>
      <c r="G1357">
        <f t="shared" si="78"/>
        <v>9.863195051698672E-11</v>
      </c>
      <c r="H1357" s="50">
        <f>F1357*CVDFIN</f>
        <v>941.25039543944035</v>
      </c>
      <c r="I1357">
        <f t="shared" si="79"/>
        <v>8.3553626184369354E-7</v>
      </c>
      <c r="J1357">
        <v>20.900000000000002</v>
      </c>
      <c r="K1357">
        <v>59.300000000000004</v>
      </c>
      <c r="L1357">
        <v>373</v>
      </c>
      <c r="M1357">
        <v>61.49</v>
      </c>
      <c r="N1357">
        <v>23.81</v>
      </c>
      <c r="O1357" s="7">
        <v>6.2869000000000002</v>
      </c>
      <c r="P1357">
        <v>54145</v>
      </c>
      <c r="Q1357">
        <v>5</v>
      </c>
      <c r="R1357" s="9">
        <v>6.8205</v>
      </c>
      <c r="S1357" s="9">
        <v>6.7645999999999997</v>
      </c>
      <c r="T1357" s="9">
        <v>6.6219999999999999</v>
      </c>
      <c r="U1357" s="9">
        <v>6.6219999999999999</v>
      </c>
      <c r="V1357" s="9">
        <v>6.8869999999999996</v>
      </c>
    </row>
    <row r="1358" spans="1:22" x14ac:dyDescent="0.3">
      <c r="A1358" t="s">
        <v>1463</v>
      </c>
      <c r="B1358" t="s">
        <v>1464</v>
      </c>
      <c r="C1358" t="s">
        <v>1469</v>
      </c>
      <c r="D1358" t="s">
        <v>29</v>
      </c>
      <c r="E1358">
        <v>12.600000000000001</v>
      </c>
      <c r="F1358">
        <v>239000</v>
      </c>
      <c r="G1358">
        <f t="shared" si="78"/>
        <v>6.0175965690376568E-11</v>
      </c>
      <c r="H1358" s="50">
        <f>F1358*CVDFIN</f>
        <v>830.71951443879709</v>
      </c>
      <c r="I1358">
        <f t="shared" si="79"/>
        <v>4.4990414099275799E-7</v>
      </c>
      <c r="J1358">
        <v>36.1</v>
      </c>
      <c r="K1358">
        <v>39.800000000000004</v>
      </c>
      <c r="L1358">
        <v>415</v>
      </c>
      <c r="M1358">
        <v>60.46</v>
      </c>
      <c r="N1358">
        <v>22.28</v>
      </c>
      <c r="O1358" s="7">
        <v>10.44</v>
      </c>
      <c r="P1358" s="8">
        <v>139880</v>
      </c>
      <c r="Q1358">
        <v>5</v>
      </c>
      <c r="R1358" s="9">
        <v>10.045</v>
      </c>
      <c r="S1358" s="9">
        <v>10.012</v>
      </c>
      <c r="T1358" s="9">
        <v>9.2372999999999994</v>
      </c>
      <c r="U1358" s="9">
        <v>9.9575999999999993</v>
      </c>
      <c r="V1358" s="9">
        <v>10.06</v>
      </c>
    </row>
    <row r="1359" spans="1:22" x14ac:dyDescent="0.3">
      <c r="A1359" t="s">
        <v>1470</v>
      </c>
      <c r="B1359" t="s">
        <v>1471</v>
      </c>
      <c r="C1359" t="s">
        <v>1472</v>
      </c>
      <c r="D1359" t="s">
        <v>29</v>
      </c>
      <c r="E1359">
        <v>5.41</v>
      </c>
      <c r="F1359">
        <v>134200</v>
      </c>
      <c r="G1359">
        <f t="shared" si="78"/>
        <v>4.6014549403874805E-11</v>
      </c>
      <c r="H1359" s="50">
        <f t="shared" ref="H1359:H1390" si="81">F1359*CVDFRA</f>
        <v>300.66811329520925</v>
      </c>
      <c r="I1359">
        <f t="shared" si="79"/>
        <v>1.2451596978053011E-7</v>
      </c>
      <c r="J1359">
        <v>32.5</v>
      </c>
      <c r="K1359">
        <v>23.5</v>
      </c>
      <c r="L1359">
        <v>527</v>
      </c>
      <c r="M1359">
        <v>43.52</v>
      </c>
      <c r="N1359">
        <v>5.42</v>
      </c>
      <c r="O1359" s="7">
        <v>22.37</v>
      </c>
      <c r="P1359" s="8">
        <v>151130</v>
      </c>
      <c r="Q1359">
        <v>3</v>
      </c>
      <c r="R1359" s="9">
        <v>13.512</v>
      </c>
      <c r="S1359" s="9">
        <v>13.669</v>
      </c>
      <c r="T1359" s="9">
        <v>13.45</v>
      </c>
      <c r="U1359" s="9">
        <v>13.648999999999999</v>
      </c>
      <c r="V1359" s="9">
        <v>14.496</v>
      </c>
    </row>
    <row r="1360" spans="1:22" x14ac:dyDescent="0.3">
      <c r="A1360" t="s">
        <v>1470</v>
      </c>
      <c r="B1360" t="s">
        <v>1471</v>
      </c>
      <c r="C1360" t="s">
        <v>1473</v>
      </c>
      <c r="D1360" t="s">
        <v>29</v>
      </c>
      <c r="E1360">
        <v>7.99</v>
      </c>
      <c r="F1360">
        <v>160800</v>
      </c>
      <c r="G1360">
        <f t="shared" si="78"/>
        <v>5.6716726803482588E-11</v>
      </c>
      <c r="H1360" s="50">
        <f t="shared" si="81"/>
        <v>360.26402844910319</v>
      </c>
      <c r="I1360">
        <f t="shared" si="79"/>
        <v>1.8389696830802878E-7</v>
      </c>
      <c r="J1360">
        <v>22.8</v>
      </c>
      <c r="K1360">
        <v>33.700000000000003</v>
      </c>
      <c r="L1360">
        <v>545</v>
      </c>
      <c r="M1360">
        <v>49.89</v>
      </c>
      <c r="N1360">
        <v>2.31</v>
      </c>
      <c r="O1360" s="7">
        <v>16.202999999999999</v>
      </c>
      <c r="P1360" s="8">
        <v>180770</v>
      </c>
      <c r="Q1360">
        <v>4</v>
      </c>
      <c r="R1360" s="9">
        <v>18.515000000000001</v>
      </c>
      <c r="S1360" s="9">
        <v>18.632999999999999</v>
      </c>
      <c r="T1360" s="9">
        <v>18.137</v>
      </c>
      <c r="U1360" s="9">
        <v>18.890999999999998</v>
      </c>
      <c r="V1360" s="9">
        <v>19.401</v>
      </c>
    </row>
    <row r="1361" spans="1:22" x14ac:dyDescent="0.3">
      <c r="A1361" t="s">
        <v>1470</v>
      </c>
      <c r="B1361" t="s">
        <v>1471</v>
      </c>
      <c r="C1361" t="s">
        <v>1474</v>
      </c>
      <c r="D1361" t="s">
        <v>29</v>
      </c>
      <c r="E1361">
        <v>7.2</v>
      </c>
      <c r="F1361">
        <v>226900</v>
      </c>
      <c r="G1361">
        <f t="shared" si="78"/>
        <v>3.6219998237108858E-11</v>
      </c>
      <c r="H1361" s="50">
        <f t="shared" si="81"/>
        <v>508.3576371585915</v>
      </c>
      <c r="I1361">
        <f t="shared" si="79"/>
        <v>1.6571441449534507E-7</v>
      </c>
      <c r="J1361">
        <v>51.400000000000006</v>
      </c>
      <c r="K1361">
        <v>31.6</v>
      </c>
      <c r="L1361">
        <v>542</v>
      </c>
      <c r="M1361">
        <v>47.46</v>
      </c>
      <c r="N1361">
        <v>-0.55000000000000004</v>
      </c>
      <c r="O1361" s="7">
        <v>17.125</v>
      </c>
      <c r="P1361" s="8">
        <v>257960</v>
      </c>
      <c r="Q1361">
        <v>5</v>
      </c>
      <c r="R1361" s="9">
        <v>13.148</v>
      </c>
      <c r="S1361" s="9">
        <v>13.099</v>
      </c>
      <c r="T1361" s="9">
        <v>11.942</v>
      </c>
      <c r="U1361" s="9">
        <v>12.999000000000001</v>
      </c>
      <c r="V1361" s="9">
        <v>13.648999999999999</v>
      </c>
    </row>
    <row r="1362" spans="1:22" x14ac:dyDescent="0.3">
      <c r="A1362" t="s">
        <v>1470</v>
      </c>
      <c r="B1362" t="s">
        <v>1471</v>
      </c>
      <c r="C1362" t="s">
        <v>1475</v>
      </c>
      <c r="D1362" t="s">
        <v>29</v>
      </c>
      <c r="E1362">
        <v>3.83</v>
      </c>
      <c r="F1362">
        <v>103700</v>
      </c>
      <c r="G1362">
        <f t="shared" si="78"/>
        <v>4.2157072227579555E-11</v>
      </c>
      <c r="H1362" s="50">
        <f t="shared" si="81"/>
        <v>232.3344511826617</v>
      </c>
      <c r="I1362">
        <f t="shared" si="79"/>
        <v>8.8150862155162733E-8</v>
      </c>
      <c r="J1362">
        <v>50</v>
      </c>
      <c r="K1362">
        <v>14.700000000000001</v>
      </c>
      <c r="L1362">
        <v>461</v>
      </c>
      <c r="M1362">
        <v>45.66</v>
      </c>
      <c r="N1362">
        <v>0.15</v>
      </c>
      <c r="O1362" s="7">
        <v>31.411999999999999</v>
      </c>
      <c r="P1362" s="8">
        <v>118020</v>
      </c>
      <c r="Q1362">
        <v>5</v>
      </c>
      <c r="R1362" s="9">
        <v>11.385</v>
      </c>
      <c r="S1362" s="9">
        <v>11.377000000000001</v>
      </c>
      <c r="T1362" s="9">
        <v>11.284000000000001</v>
      </c>
      <c r="U1362" s="9">
        <v>11.385</v>
      </c>
      <c r="V1362" s="9">
        <v>12.547000000000001</v>
      </c>
    </row>
    <row r="1363" spans="1:22" x14ac:dyDescent="0.3">
      <c r="A1363" t="s">
        <v>1470</v>
      </c>
      <c r="B1363" t="s">
        <v>1471</v>
      </c>
      <c r="C1363" t="s">
        <v>1476</v>
      </c>
      <c r="D1363" t="s">
        <v>29</v>
      </c>
      <c r="E1363">
        <v>7.41</v>
      </c>
      <c r="F1363">
        <v>136800</v>
      </c>
      <c r="G1363">
        <f t="shared" si="78"/>
        <v>6.1827620833333328E-11</v>
      </c>
      <c r="H1363" s="50">
        <f t="shared" si="81"/>
        <v>306.49327793431166</v>
      </c>
      <c r="I1363">
        <f t="shared" si="79"/>
        <v>1.7054775158479263E-7</v>
      </c>
      <c r="J1363">
        <v>35.9</v>
      </c>
      <c r="K1363">
        <v>22.8</v>
      </c>
      <c r="L1363">
        <v>377</v>
      </c>
      <c r="M1363">
        <v>45.92</v>
      </c>
      <c r="N1363">
        <v>6.11</v>
      </c>
      <c r="O1363" s="7">
        <v>16.523</v>
      </c>
      <c r="P1363" s="8">
        <v>170350</v>
      </c>
      <c r="Q1363">
        <v>4</v>
      </c>
      <c r="R1363" s="9">
        <v>13.353</v>
      </c>
      <c r="S1363" s="9">
        <v>13.446999999999999</v>
      </c>
      <c r="T1363" s="9">
        <v>12.747999999999999</v>
      </c>
      <c r="U1363" s="9">
        <v>13.35</v>
      </c>
      <c r="V1363" s="9">
        <v>14.198</v>
      </c>
    </row>
    <row r="1364" spans="1:22" x14ac:dyDescent="0.3">
      <c r="A1364" t="s">
        <v>1470</v>
      </c>
      <c r="B1364" t="s">
        <v>1471</v>
      </c>
      <c r="C1364" t="s">
        <v>1477</v>
      </c>
      <c r="D1364" t="s">
        <v>29</v>
      </c>
      <c r="E1364">
        <v>8.73</v>
      </c>
      <c r="F1364">
        <v>106700</v>
      </c>
      <c r="G1364">
        <f t="shared" si="78"/>
        <v>9.3389972727272727E-11</v>
      </c>
      <c r="H1364" s="50">
        <f t="shared" si="81"/>
        <v>239.05579499701065</v>
      </c>
      <c r="I1364">
        <f t="shared" si="79"/>
        <v>2.0092872757560595E-7</v>
      </c>
      <c r="J1364">
        <v>16.8</v>
      </c>
      <c r="K1364">
        <v>26.1</v>
      </c>
      <c r="L1364">
        <v>377</v>
      </c>
      <c r="M1364">
        <v>46.19</v>
      </c>
      <c r="N1364">
        <v>6.25</v>
      </c>
      <c r="O1364" s="7">
        <v>14.471</v>
      </c>
      <c r="P1364" s="8">
        <v>274420</v>
      </c>
      <c r="Q1364">
        <v>3</v>
      </c>
      <c r="R1364" s="9">
        <v>14.39</v>
      </c>
      <c r="S1364" s="9">
        <v>14.613</v>
      </c>
      <c r="T1364" s="9">
        <v>14.247999999999999</v>
      </c>
      <c r="U1364" s="9">
        <v>14.943</v>
      </c>
      <c r="V1364" s="9">
        <v>15.289</v>
      </c>
    </row>
    <row r="1365" spans="1:22" x14ac:dyDescent="0.3">
      <c r="A1365" t="s">
        <v>1470</v>
      </c>
      <c r="B1365" t="s">
        <v>1471</v>
      </c>
      <c r="C1365" t="s">
        <v>1478</v>
      </c>
      <c r="D1365" t="s">
        <v>29</v>
      </c>
      <c r="E1365">
        <v>5.17</v>
      </c>
      <c r="F1365">
        <v>253600</v>
      </c>
      <c r="G1365">
        <f t="shared" si="78"/>
        <v>2.3269750039432173E-11</v>
      </c>
      <c r="H1365" s="50">
        <f t="shared" si="81"/>
        <v>568.17759710629707</v>
      </c>
      <c r="I1365">
        <f t="shared" si="79"/>
        <v>1.1899215596401859E-7</v>
      </c>
      <c r="J1365">
        <v>121</v>
      </c>
      <c r="K1365">
        <v>23.1</v>
      </c>
      <c r="L1365">
        <v>498</v>
      </c>
      <c r="M1365">
        <v>43.95</v>
      </c>
      <c r="N1365">
        <v>4.8499999999999996</v>
      </c>
      <c r="O1365" s="7">
        <v>21.577999999999999</v>
      </c>
      <c r="P1365" s="8">
        <v>276730</v>
      </c>
      <c r="Q1365">
        <v>8</v>
      </c>
      <c r="R1365" s="9">
        <v>13.946</v>
      </c>
      <c r="S1365" s="9">
        <v>13.867000000000001</v>
      </c>
      <c r="T1365" s="9">
        <v>13.249000000000001</v>
      </c>
      <c r="U1365" s="9">
        <v>13.648999999999999</v>
      </c>
      <c r="V1365" s="9">
        <v>14.098000000000001</v>
      </c>
    </row>
    <row r="1366" spans="1:22" x14ac:dyDescent="0.3">
      <c r="A1366" t="s">
        <v>1470</v>
      </c>
      <c r="B1366" t="s">
        <v>1471</v>
      </c>
      <c r="C1366" t="s">
        <v>1479</v>
      </c>
      <c r="D1366" t="s">
        <v>29</v>
      </c>
      <c r="E1366">
        <v>11.3</v>
      </c>
      <c r="F1366">
        <v>179000</v>
      </c>
      <c r="G1366">
        <f t="shared" si="78"/>
        <v>7.2056943575418985E-11</v>
      </c>
      <c r="H1366" s="50">
        <f t="shared" si="81"/>
        <v>401.04018092282007</v>
      </c>
      <c r="I1366">
        <f t="shared" si="79"/>
        <v>2.600795671940832E-7</v>
      </c>
      <c r="J1366">
        <v>25</v>
      </c>
      <c r="K1366">
        <v>35.800000000000004</v>
      </c>
      <c r="L1366">
        <v>377</v>
      </c>
      <c r="M1366">
        <v>43.5</v>
      </c>
      <c r="N1366">
        <v>-1.5</v>
      </c>
      <c r="O1366" s="7">
        <v>10.521000000000001</v>
      </c>
      <c r="P1366" s="8">
        <v>145990</v>
      </c>
      <c r="Q1366">
        <v>4</v>
      </c>
      <c r="R1366" s="9">
        <v>11.38</v>
      </c>
      <c r="S1366" s="9">
        <v>9.3038000000000007</v>
      </c>
      <c r="T1366" s="9">
        <v>11.335000000000001</v>
      </c>
      <c r="U1366" s="9">
        <v>11.385</v>
      </c>
      <c r="V1366" s="9">
        <v>11.537000000000001</v>
      </c>
    </row>
    <row r="1367" spans="1:22" x14ac:dyDescent="0.3">
      <c r="A1367" t="s">
        <v>1470</v>
      </c>
      <c r="B1367" t="s">
        <v>1471</v>
      </c>
      <c r="C1367" t="s">
        <v>1480</v>
      </c>
      <c r="D1367" t="s">
        <v>29</v>
      </c>
      <c r="E1367">
        <v>7.32</v>
      </c>
      <c r="F1367">
        <v>134300</v>
      </c>
      <c r="G1367">
        <f t="shared" si="78"/>
        <v>6.2213622933730453E-11</v>
      </c>
      <c r="H1367" s="50">
        <f t="shared" si="81"/>
        <v>300.89215808902088</v>
      </c>
      <c r="I1367">
        <f t="shared" si="79"/>
        <v>1.6847632140360083E-7</v>
      </c>
      <c r="J1367">
        <v>30.1</v>
      </c>
      <c r="K1367">
        <v>24.5</v>
      </c>
      <c r="L1367">
        <v>439</v>
      </c>
      <c r="M1367">
        <v>47.24</v>
      </c>
      <c r="N1367">
        <v>6.01</v>
      </c>
      <c r="O1367" s="7">
        <v>17.933</v>
      </c>
      <c r="P1367" s="8">
        <v>129310</v>
      </c>
      <c r="Q1367">
        <v>2</v>
      </c>
      <c r="R1367" s="9">
        <v>12.334</v>
      </c>
      <c r="S1367" s="9">
        <v>12.385</v>
      </c>
      <c r="T1367" s="9">
        <v>12.295</v>
      </c>
      <c r="U1367" s="9">
        <v>12.420999999999999</v>
      </c>
      <c r="V1367" s="9">
        <v>12.547000000000001</v>
      </c>
    </row>
    <row r="1368" spans="1:22" x14ac:dyDescent="0.3">
      <c r="A1368" t="s">
        <v>1470</v>
      </c>
      <c r="B1368" t="s">
        <v>1471</v>
      </c>
      <c r="C1368" t="s">
        <v>1481</v>
      </c>
      <c r="D1368" t="s">
        <v>29</v>
      </c>
      <c r="E1368">
        <v>22.200000000000003</v>
      </c>
      <c r="F1368">
        <v>763000</v>
      </c>
      <c r="G1368">
        <f t="shared" si="78"/>
        <v>3.3210763564875496E-11</v>
      </c>
      <c r="H1368" s="50">
        <f t="shared" si="81"/>
        <v>1709.4617767827472</v>
      </c>
      <c r="I1368">
        <f t="shared" si="79"/>
        <v>5.1095277802731414E-7</v>
      </c>
      <c r="J1368">
        <v>114</v>
      </c>
      <c r="K1368">
        <v>71.5</v>
      </c>
      <c r="L1368">
        <v>347</v>
      </c>
      <c r="M1368">
        <v>44.84</v>
      </c>
      <c r="N1368">
        <v>-0.59</v>
      </c>
      <c r="O1368" s="7">
        <v>4.8544</v>
      </c>
      <c r="P1368" s="8">
        <v>580660</v>
      </c>
      <c r="Q1368">
        <v>6</v>
      </c>
      <c r="R1368" s="9">
        <v>11.867000000000001</v>
      </c>
      <c r="S1368" s="9">
        <v>11.606</v>
      </c>
      <c r="T1368" s="9">
        <v>10.622999999999999</v>
      </c>
      <c r="U1368" s="9">
        <v>11.436</v>
      </c>
      <c r="V1368" s="9">
        <v>11.942</v>
      </c>
    </row>
    <row r="1369" spans="1:22" x14ac:dyDescent="0.3">
      <c r="A1369" t="s">
        <v>1470</v>
      </c>
      <c r="B1369" t="s">
        <v>1471</v>
      </c>
      <c r="C1369" t="s">
        <v>172</v>
      </c>
      <c r="D1369" t="s">
        <v>29</v>
      </c>
      <c r="E1369">
        <v>3.92</v>
      </c>
      <c r="F1369">
        <v>210100</v>
      </c>
      <c r="G1369">
        <f t="shared" si="78"/>
        <v>2.1296608091385053E-11</v>
      </c>
      <c r="H1369" s="50">
        <f t="shared" si="81"/>
        <v>470.71811179823743</v>
      </c>
      <c r="I1369">
        <f t="shared" si="79"/>
        <v>9.0222292336354546E-8</v>
      </c>
      <c r="J1369">
        <v>28.8</v>
      </c>
      <c r="K1369">
        <v>39.1</v>
      </c>
      <c r="L1369">
        <v>1270</v>
      </c>
      <c r="M1369">
        <v>48.4</v>
      </c>
      <c r="N1369">
        <v>-4.49</v>
      </c>
      <c r="O1369" s="7">
        <v>32.515000000000001</v>
      </c>
      <c r="P1369" s="8">
        <v>162360</v>
      </c>
      <c r="Q1369">
        <v>4</v>
      </c>
      <c r="R1369" s="9">
        <v>17.454999999999998</v>
      </c>
      <c r="S1369" s="9">
        <v>12.738</v>
      </c>
      <c r="T1369" s="9">
        <v>17.111000000000001</v>
      </c>
      <c r="U1369" s="9">
        <v>17.16</v>
      </c>
      <c r="V1369" s="9">
        <v>17.991</v>
      </c>
    </row>
    <row r="1370" spans="1:22" x14ac:dyDescent="0.3">
      <c r="A1370" t="s">
        <v>1470</v>
      </c>
      <c r="B1370" t="s">
        <v>1471</v>
      </c>
      <c r="C1370" t="s">
        <v>1482</v>
      </c>
      <c r="D1370" t="s">
        <v>29</v>
      </c>
      <c r="E1370">
        <v>6.4</v>
      </c>
      <c r="F1370">
        <v>199400</v>
      </c>
      <c r="G1370">
        <f t="shared" si="78"/>
        <v>3.6635763289869612E-11</v>
      </c>
      <c r="H1370" s="50">
        <f t="shared" si="81"/>
        <v>446.7453188603929</v>
      </c>
      <c r="I1370">
        <f t="shared" si="79"/>
        <v>1.4730170177364009E-7</v>
      </c>
      <c r="J1370">
        <v>44.7</v>
      </c>
      <c r="K1370">
        <v>29.8</v>
      </c>
      <c r="L1370">
        <v>586</v>
      </c>
      <c r="M1370">
        <v>49.19</v>
      </c>
      <c r="N1370">
        <v>-0.34</v>
      </c>
      <c r="O1370" s="7">
        <v>19.66</v>
      </c>
      <c r="P1370" s="8">
        <v>289640</v>
      </c>
      <c r="Q1370">
        <v>6</v>
      </c>
      <c r="R1370" s="9">
        <v>14.879</v>
      </c>
      <c r="S1370" s="9">
        <v>15.090999999999999</v>
      </c>
      <c r="T1370" s="9">
        <v>14.695</v>
      </c>
      <c r="U1370" s="9">
        <v>15.512</v>
      </c>
      <c r="V1370" s="9">
        <v>18.428999999999998</v>
      </c>
    </row>
    <row r="1371" spans="1:22" x14ac:dyDescent="0.3">
      <c r="A1371" t="s">
        <v>1470</v>
      </c>
      <c r="B1371" t="s">
        <v>1471</v>
      </c>
      <c r="C1371" t="s">
        <v>1483</v>
      </c>
      <c r="D1371" t="s">
        <v>29</v>
      </c>
      <c r="E1371">
        <v>3.3200000000000003</v>
      </c>
      <c r="F1371">
        <v>104800</v>
      </c>
      <c r="G1371">
        <f t="shared" si="78"/>
        <v>3.6159900381679392E-11</v>
      </c>
      <c r="H1371" s="50">
        <f t="shared" si="81"/>
        <v>234.79894391458964</v>
      </c>
      <c r="I1371">
        <f t="shared" si="79"/>
        <v>7.641275779507579E-8</v>
      </c>
      <c r="J1371">
        <v>22.200000000000003</v>
      </c>
      <c r="K1371">
        <v>22.3</v>
      </c>
      <c r="L1371">
        <v>875</v>
      </c>
      <c r="M1371">
        <v>50.95</v>
      </c>
      <c r="N1371">
        <v>1.86</v>
      </c>
      <c r="O1371" s="7">
        <v>39.305</v>
      </c>
      <c r="P1371">
        <v>98224</v>
      </c>
      <c r="Q1371">
        <v>2</v>
      </c>
      <c r="R1371" s="9">
        <v>16.28</v>
      </c>
      <c r="S1371" s="9">
        <v>16.393000000000001</v>
      </c>
      <c r="T1371" s="9">
        <v>16.276</v>
      </c>
      <c r="U1371" s="9">
        <v>17.254999999999999</v>
      </c>
      <c r="V1371" s="9">
        <v>18.234000000000002</v>
      </c>
    </row>
    <row r="1372" spans="1:22" x14ac:dyDescent="0.3">
      <c r="A1372" t="s">
        <v>1470</v>
      </c>
      <c r="B1372" t="s">
        <v>1471</v>
      </c>
      <c r="C1372" t="s">
        <v>1484</v>
      </c>
      <c r="D1372" t="s">
        <v>29</v>
      </c>
      <c r="E1372">
        <v>7.84</v>
      </c>
      <c r="F1372">
        <v>113400</v>
      </c>
      <c r="G1372">
        <f t="shared" si="78"/>
        <v>7.891388641975307E-11</v>
      </c>
      <c r="H1372" s="50">
        <f t="shared" si="81"/>
        <v>254.06679618238994</v>
      </c>
      <c r="I1372">
        <f t="shared" si="79"/>
        <v>1.8044458467270904E-7</v>
      </c>
      <c r="J1372">
        <v>43.900000000000006</v>
      </c>
      <c r="K1372">
        <v>17.100000000000001</v>
      </c>
      <c r="L1372">
        <v>267</v>
      </c>
      <c r="M1372">
        <v>45.58</v>
      </c>
      <c r="N1372">
        <v>5.92</v>
      </c>
      <c r="O1372" s="7">
        <v>15.567</v>
      </c>
      <c r="P1372" s="8">
        <v>166120</v>
      </c>
      <c r="Q1372">
        <v>5</v>
      </c>
      <c r="R1372" s="9">
        <v>12.707000000000001</v>
      </c>
      <c r="S1372" s="9">
        <v>12.731</v>
      </c>
      <c r="T1372" s="9">
        <v>12.497</v>
      </c>
      <c r="U1372" s="9">
        <v>12.698</v>
      </c>
      <c r="V1372" s="9">
        <v>12.949</v>
      </c>
    </row>
    <row r="1373" spans="1:22" x14ac:dyDescent="0.3">
      <c r="A1373" t="s">
        <v>1470</v>
      </c>
      <c r="B1373" t="s">
        <v>1471</v>
      </c>
      <c r="C1373" t="s">
        <v>1485</v>
      </c>
      <c r="D1373" t="s">
        <v>29</v>
      </c>
      <c r="E1373">
        <v>5.89</v>
      </c>
      <c r="F1373">
        <v>258500</v>
      </c>
      <c r="G1373">
        <f t="shared" si="78"/>
        <v>2.6007893114119916E-11</v>
      </c>
      <c r="H1373" s="50">
        <f t="shared" si="81"/>
        <v>579.15579200306706</v>
      </c>
      <c r="I1373">
        <f t="shared" si="79"/>
        <v>1.3556359741355312E-7</v>
      </c>
      <c r="J1373">
        <v>120</v>
      </c>
      <c r="K1373">
        <v>23.6</v>
      </c>
      <c r="L1373">
        <v>463</v>
      </c>
      <c r="M1373">
        <v>45.78</v>
      </c>
      <c r="N1373">
        <v>3.12</v>
      </c>
      <c r="O1373" s="7">
        <v>19.608000000000001</v>
      </c>
      <c r="P1373" s="8">
        <v>314040</v>
      </c>
      <c r="Q1373">
        <v>5</v>
      </c>
      <c r="R1373" s="9">
        <v>10.567</v>
      </c>
      <c r="S1373" s="9">
        <v>10.545</v>
      </c>
      <c r="T1373" s="9">
        <v>9.9062999999999999</v>
      </c>
      <c r="U1373" s="9">
        <v>10.673999999999999</v>
      </c>
      <c r="V1373" s="9">
        <v>11.233000000000001</v>
      </c>
    </row>
    <row r="1374" spans="1:22" x14ac:dyDescent="0.3">
      <c r="A1374" t="s">
        <v>1470</v>
      </c>
      <c r="B1374" t="s">
        <v>1471</v>
      </c>
      <c r="C1374" t="s">
        <v>1486</v>
      </c>
      <c r="D1374" t="s">
        <v>29</v>
      </c>
      <c r="E1374">
        <v>8.4</v>
      </c>
      <c r="F1374">
        <v>237200</v>
      </c>
      <c r="G1374">
        <f t="shared" si="78"/>
        <v>4.0421741989881958E-11</v>
      </c>
      <c r="H1374" s="50">
        <f t="shared" si="81"/>
        <v>531.43425092118957</v>
      </c>
      <c r="I1374">
        <f t="shared" si="79"/>
        <v>1.9333348357790261E-7</v>
      </c>
      <c r="J1374">
        <v>62.6</v>
      </c>
      <c r="K1374">
        <v>30</v>
      </c>
      <c r="L1374">
        <v>436</v>
      </c>
      <c r="M1374">
        <v>47.32</v>
      </c>
      <c r="N1374">
        <v>5.04</v>
      </c>
      <c r="O1374" s="7">
        <v>14.532999999999999</v>
      </c>
      <c r="P1374" s="8">
        <v>276450</v>
      </c>
      <c r="Q1374">
        <v>6</v>
      </c>
      <c r="R1374" s="9">
        <v>13.34</v>
      </c>
      <c r="S1374" s="9">
        <v>13.22</v>
      </c>
      <c r="T1374" s="9">
        <v>12.346</v>
      </c>
      <c r="U1374" s="9">
        <v>13.35</v>
      </c>
      <c r="V1374" s="9">
        <v>13.6</v>
      </c>
    </row>
    <row r="1375" spans="1:22" x14ac:dyDescent="0.3">
      <c r="A1375" t="s">
        <v>1470</v>
      </c>
      <c r="B1375" t="s">
        <v>1471</v>
      </c>
      <c r="C1375" t="s">
        <v>1487</v>
      </c>
      <c r="D1375" t="s">
        <v>29</v>
      </c>
      <c r="E1375">
        <v>3.81</v>
      </c>
      <c r="F1375">
        <v>191100</v>
      </c>
      <c r="G1375">
        <f t="shared" si="78"/>
        <v>2.275698445839874E-11</v>
      </c>
      <c r="H1375" s="50">
        <f t="shared" si="81"/>
        <v>428.14960097402746</v>
      </c>
      <c r="I1375">
        <f t="shared" si="79"/>
        <v>8.769054433712008E-8</v>
      </c>
      <c r="J1375">
        <v>85.800000000000011</v>
      </c>
      <c r="K1375">
        <v>20.6</v>
      </c>
      <c r="L1375">
        <v>672</v>
      </c>
      <c r="M1375">
        <v>51.02</v>
      </c>
      <c r="N1375">
        <v>2.34</v>
      </c>
      <c r="O1375" s="7">
        <v>32.591000000000001</v>
      </c>
      <c r="P1375" s="8">
        <v>186760</v>
      </c>
      <c r="Q1375">
        <v>8</v>
      </c>
      <c r="R1375" s="9">
        <v>18.696000000000002</v>
      </c>
      <c r="S1375" s="9">
        <v>14.372999999999999</v>
      </c>
      <c r="T1375" s="9">
        <v>18.039000000000001</v>
      </c>
      <c r="U1375" s="9">
        <v>18.600000000000001</v>
      </c>
      <c r="V1375" s="9">
        <v>19.352</v>
      </c>
    </row>
    <row r="1376" spans="1:22" x14ac:dyDescent="0.3">
      <c r="A1376" t="s">
        <v>1470</v>
      </c>
      <c r="B1376" t="s">
        <v>1471</v>
      </c>
      <c r="C1376" t="s">
        <v>1488</v>
      </c>
      <c r="D1376" t="s">
        <v>29</v>
      </c>
      <c r="E1376">
        <v>11</v>
      </c>
      <c r="F1376">
        <v>419500</v>
      </c>
      <c r="G1376">
        <f t="shared" si="78"/>
        <v>2.9930305125148984E-11</v>
      </c>
      <c r="H1376" s="50">
        <f t="shared" si="81"/>
        <v>939.86791003979351</v>
      </c>
      <c r="I1376">
        <f t="shared" si="79"/>
        <v>2.5317479992344387E-7</v>
      </c>
      <c r="J1376">
        <v>167</v>
      </c>
      <c r="K1376">
        <v>32.4</v>
      </c>
      <c r="L1376">
        <v>374</v>
      </c>
      <c r="M1376">
        <v>45.21</v>
      </c>
      <c r="N1376">
        <v>5.73</v>
      </c>
      <c r="O1376" s="7">
        <v>11.519</v>
      </c>
      <c r="P1376" s="8">
        <v>544840</v>
      </c>
      <c r="Q1376">
        <v>11</v>
      </c>
      <c r="R1376" s="9">
        <v>11.573</v>
      </c>
      <c r="S1376" s="9">
        <v>11.744999999999999</v>
      </c>
      <c r="T1376" s="9">
        <v>11.182</v>
      </c>
      <c r="U1376" s="9">
        <v>11.891999999999999</v>
      </c>
      <c r="V1376" s="9">
        <v>12.547000000000001</v>
      </c>
    </row>
    <row r="1377" spans="1:22" x14ac:dyDescent="0.3">
      <c r="A1377" t="s">
        <v>1470</v>
      </c>
      <c r="B1377" t="s">
        <v>1471</v>
      </c>
      <c r="C1377" t="s">
        <v>1489</v>
      </c>
      <c r="D1377" t="s">
        <v>29</v>
      </c>
      <c r="E1377">
        <v>2.17</v>
      </c>
      <c r="F1377">
        <v>116300</v>
      </c>
      <c r="G1377">
        <f t="shared" si="78"/>
        <v>2.1297589079965606E-11</v>
      </c>
      <c r="H1377" s="50">
        <f t="shared" si="81"/>
        <v>260.56409520292726</v>
      </c>
      <c r="I1377">
        <f t="shared" si="79"/>
        <v>4.9944483257624838E-8</v>
      </c>
      <c r="J1377">
        <v>40.200000000000003</v>
      </c>
      <c r="K1377">
        <v>18.3</v>
      </c>
      <c r="L1377">
        <v>1140</v>
      </c>
      <c r="M1377">
        <v>46.16</v>
      </c>
      <c r="N1377">
        <v>-1.1499999999999999</v>
      </c>
      <c r="O1377" s="7">
        <v>61.978999999999999</v>
      </c>
      <c r="P1377">
        <v>25649</v>
      </c>
      <c r="Q1377">
        <v>3</v>
      </c>
      <c r="R1377" s="9">
        <v>10.52</v>
      </c>
      <c r="S1377" s="9">
        <v>0.68083000000000005</v>
      </c>
      <c r="T1377" s="9">
        <v>10.52</v>
      </c>
      <c r="U1377" s="9">
        <v>10.52</v>
      </c>
      <c r="V1377" s="9">
        <v>10.52</v>
      </c>
    </row>
    <row r="1378" spans="1:22" x14ac:dyDescent="0.3">
      <c r="A1378" t="s">
        <v>1470</v>
      </c>
      <c r="B1378" t="s">
        <v>1471</v>
      </c>
      <c r="C1378" t="s">
        <v>1490</v>
      </c>
      <c r="D1378" t="s">
        <v>29</v>
      </c>
      <c r="E1378">
        <v>4.6900000000000004</v>
      </c>
      <c r="F1378">
        <v>248600</v>
      </c>
      <c r="G1378">
        <f t="shared" si="78"/>
        <v>2.1533872767497988E-11</v>
      </c>
      <c r="H1378" s="50">
        <f t="shared" si="81"/>
        <v>556.97535741571551</v>
      </c>
      <c r="I1378">
        <f t="shared" si="79"/>
        <v>1.0794452833099562E-7</v>
      </c>
      <c r="J1378">
        <v>50.6</v>
      </c>
      <c r="K1378">
        <v>35</v>
      </c>
      <c r="L1378">
        <v>933</v>
      </c>
      <c r="M1378">
        <v>49.5</v>
      </c>
      <c r="N1378">
        <v>0.17</v>
      </c>
      <c r="O1378" s="7">
        <v>26.684000000000001</v>
      </c>
      <c r="P1378" s="8">
        <v>120590</v>
      </c>
      <c r="Q1378">
        <v>5</v>
      </c>
      <c r="R1378" s="9">
        <v>14.695</v>
      </c>
      <c r="S1378" s="9">
        <v>4.7877999999999998</v>
      </c>
      <c r="T1378" s="9">
        <v>14.695</v>
      </c>
      <c r="U1378" s="9">
        <v>14.72</v>
      </c>
      <c r="V1378" s="9">
        <v>14.744999999999999</v>
      </c>
    </row>
    <row r="1379" spans="1:22" x14ac:dyDescent="0.3">
      <c r="A1379" t="s">
        <v>1470</v>
      </c>
      <c r="B1379" t="s">
        <v>1471</v>
      </c>
      <c r="C1379" t="s">
        <v>1491</v>
      </c>
      <c r="D1379" t="s">
        <v>29</v>
      </c>
      <c r="E1379">
        <v>7.6000000000000005</v>
      </c>
      <c r="F1379">
        <v>194800</v>
      </c>
      <c r="G1379">
        <f t="shared" si="78"/>
        <v>4.4532293634496927E-11</v>
      </c>
      <c r="H1379" s="50">
        <f t="shared" si="81"/>
        <v>436.43925834505785</v>
      </c>
      <c r="I1379">
        <f t="shared" si="79"/>
        <v>1.7492077085619765E-7</v>
      </c>
      <c r="J1379">
        <v>39.800000000000004</v>
      </c>
      <c r="K1379">
        <v>30.900000000000002</v>
      </c>
      <c r="L1379">
        <v>517</v>
      </c>
      <c r="M1379">
        <v>47.99</v>
      </c>
      <c r="N1379">
        <v>0.2</v>
      </c>
      <c r="O1379" s="7">
        <v>16.733000000000001</v>
      </c>
      <c r="P1379" s="8">
        <v>215640</v>
      </c>
      <c r="Q1379">
        <v>4</v>
      </c>
      <c r="R1379" s="9">
        <v>12.212999999999999</v>
      </c>
      <c r="S1379" s="9">
        <v>12.154999999999999</v>
      </c>
      <c r="T1379" s="9">
        <v>11.840999999999999</v>
      </c>
      <c r="U1379" s="9">
        <v>12.018000000000001</v>
      </c>
      <c r="V1379" s="9">
        <v>12.547000000000001</v>
      </c>
    </row>
    <row r="1380" spans="1:22" x14ac:dyDescent="0.3">
      <c r="A1380" t="s">
        <v>1470</v>
      </c>
      <c r="B1380" t="s">
        <v>1471</v>
      </c>
      <c r="C1380" t="s">
        <v>1492</v>
      </c>
      <c r="D1380" t="s">
        <v>29</v>
      </c>
      <c r="E1380">
        <v>14</v>
      </c>
      <c r="F1380">
        <v>2136000</v>
      </c>
      <c r="G1380">
        <f t="shared" si="78"/>
        <v>7.4813024344569292E-12</v>
      </c>
      <c r="H1380" s="50">
        <f t="shared" si="81"/>
        <v>4785.5967958164456</v>
      </c>
      <c r="I1380">
        <f t="shared" si="79"/>
        <v>3.2222247262983766E-7</v>
      </c>
      <c r="J1380">
        <v>934</v>
      </c>
      <c r="K1380">
        <v>69.900000000000006</v>
      </c>
      <c r="L1380">
        <v>533</v>
      </c>
      <c r="M1380">
        <v>50.5</v>
      </c>
      <c r="N1380">
        <v>3.04</v>
      </c>
      <c r="O1380" s="7">
        <v>7.6288</v>
      </c>
      <c r="P1380" s="8">
        <v>2510300</v>
      </c>
      <c r="Q1380">
        <v>39</v>
      </c>
      <c r="R1380" s="9">
        <v>23.013000000000002</v>
      </c>
      <c r="S1380" s="9">
        <v>21.710999999999999</v>
      </c>
      <c r="T1380" s="9">
        <v>16.62</v>
      </c>
      <c r="U1380" s="9">
        <v>20.946999999999999</v>
      </c>
      <c r="V1380" s="9">
        <v>23.916</v>
      </c>
    </row>
    <row r="1381" spans="1:22" x14ac:dyDescent="0.3">
      <c r="A1381" t="s">
        <v>1470</v>
      </c>
      <c r="B1381" t="s">
        <v>1471</v>
      </c>
      <c r="C1381" t="s">
        <v>1493</v>
      </c>
      <c r="D1381" t="s">
        <v>29</v>
      </c>
      <c r="E1381">
        <v>10</v>
      </c>
      <c r="F1381">
        <v>173200</v>
      </c>
      <c r="G1381">
        <f t="shared" si="78"/>
        <v>6.5902598152424947E-11</v>
      </c>
      <c r="H1381" s="50">
        <f t="shared" si="81"/>
        <v>388.04558288174547</v>
      </c>
      <c r="I1381">
        <f t="shared" si="79"/>
        <v>2.3015890902131265E-7</v>
      </c>
      <c r="J1381">
        <v>21.1</v>
      </c>
      <c r="K1381">
        <v>37.700000000000003</v>
      </c>
      <c r="L1381">
        <v>485</v>
      </c>
      <c r="M1381">
        <v>45.83</v>
      </c>
      <c r="N1381">
        <v>1.25</v>
      </c>
      <c r="O1381" s="7">
        <v>12.866</v>
      </c>
      <c r="P1381" s="8">
        <v>117470</v>
      </c>
      <c r="Q1381">
        <v>2</v>
      </c>
      <c r="R1381" s="9">
        <v>9.7009000000000007</v>
      </c>
      <c r="S1381" s="9">
        <v>9.6983999999999995</v>
      </c>
      <c r="T1381" s="9">
        <v>9.3919999999999995</v>
      </c>
      <c r="U1381" s="9">
        <v>9.5464000000000002</v>
      </c>
      <c r="V1381" s="9">
        <v>9.7009000000000007</v>
      </c>
    </row>
    <row r="1382" spans="1:22" x14ac:dyDescent="0.3">
      <c r="A1382" t="s">
        <v>1470</v>
      </c>
      <c r="B1382" t="s">
        <v>1471</v>
      </c>
      <c r="C1382" t="s">
        <v>1494</v>
      </c>
      <c r="D1382" t="s">
        <v>29</v>
      </c>
      <c r="E1382">
        <v>5.3100000000000005</v>
      </c>
      <c r="F1382">
        <v>116200</v>
      </c>
      <c r="G1382">
        <f t="shared" si="78"/>
        <v>5.2160148278829613E-11</v>
      </c>
      <c r="H1382" s="50">
        <f t="shared" si="81"/>
        <v>260.34005040911563</v>
      </c>
      <c r="I1382">
        <f t="shared" si="79"/>
        <v>1.2221438069031702E-7</v>
      </c>
      <c r="J1382">
        <v>18.7</v>
      </c>
      <c r="K1382">
        <v>26.900000000000002</v>
      </c>
      <c r="L1382">
        <v>632</v>
      </c>
      <c r="M1382">
        <v>47.76</v>
      </c>
      <c r="N1382">
        <v>-3.36</v>
      </c>
      <c r="O1382" s="7">
        <v>23.526</v>
      </c>
      <c r="P1382" s="8">
        <v>124260</v>
      </c>
      <c r="Q1382">
        <v>2</v>
      </c>
      <c r="R1382" s="9">
        <v>17.111000000000001</v>
      </c>
      <c r="S1382" s="9">
        <v>17.113</v>
      </c>
      <c r="T1382" s="9">
        <v>17.111000000000001</v>
      </c>
      <c r="U1382" s="9">
        <v>17.184000000000001</v>
      </c>
      <c r="V1382" s="9">
        <v>17.257999999999999</v>
      </c>
    </row>
    <row r="1383" spans="1:22" x14ac:dyDescent="0.3">
      <c r="A1383" t="s">
        <v>1470</v>
      </c>
      <c r="B1383" t="s">
        <v>1471</v>
      </c>
      <c r="C1383" t="s">
        <v>1495</v>
      </c>
      <c r="D1383" t="s">
        <v>29</v>
      </c>
      <c r="E1383">
        <v>12.3</v>
      </c>
      <c r="F1383">
        <v>1362000</v>
      </c>
      <c r="G1383">
        <f t="shared" si="78"/>
        <v>1.0308095374449339E-11</v>
      </c>
      <c r="H1383" s="50">
        <f t="shared" si="81"/>
        <v>3051.4900917144187</v>
      </c>
      <c r="I1383">
        <f t="shared" si="79"/>
        <v>2.8309545809621445E-7</v>
      </c>
      <c r="J1383">
        <v>654</v>
      </c>
      <c r="K1383">
        <v>53.2</v>
      </c>
      <c r="L1383">
        <v>419</v>
      </c>
      <c r="M1383">
        <v>45.7</v>
      </c>
      <c r="N1383">
        <v>4.8600000000000003</v>
      </c>
      <c r="O1383" s="7">
        <v>7.8775000000000004</v>
      </c>
      <c r="P1383" s="8">
        <v>1756200</v>
      </c>
      <c r="Q1383">
        <v>31</v>
      </c>
      <c r="R1383" s="9">
        <v>16.498000000000001</v>
      </c>
      <c r="S1383" s="9">
        <v>15.273999999999999</v>
      </c>
      <c r="T1383" s="9">
        <v>12.244999999999999</v>
      </c>
      <c r="U1383" s="9">
        <v>14.247999999999999</v>
      </c>
      <c r="V1383" s="9">
        <v>16.766999999999999</v>
      </c>
    </row>
    <row r="1384" spans="1:22" x14ac:dyDescent="0.3">
      <c r="A1384" t="s">
        <v>1470</v>
      </c>
      <c r="B1384" t="s">
        <v>1471</v>
      </c>
      <c r="C1384" t="s">
        <v>1496</v>
      </c>
      <c r="D1384" t="s">
        <v>29</v>
      </c>
      <c r="E1384">
        <v>18</v>
      </c>
      <c r="F1384">
        <v>1357000</v>
      </c>
      <c r="G1384">
        <f t="shared" si="78"/>
        <v>1.5140599852616063E-11</v>
      </c>
      <c r="H1384" s="50">
        <f t="shared" si="81"/>
        <v>3040.2878520238373</v>
      </c>
      <c r="I1384">
        <f t="shared" si="79"/>
        <v>4.1428603623836265E-7</v>
      </c>
      <c r="J1384">
        <v>242</v>
      </c>
      <c r="K1384">
        <v>87.300000000000011</v>
      </c>
      <c r="L1384">
        <v>527</v>
      </c>
      <c r="M1384">
        <v>43.35</v>
      </c>
      <c r="N1384">
        <v>5.35</v>
      </c>
      <c r="O1384" s="7">
        <v>6.0366999999999997</v>
      </c>
      <c r="P1384" s="8">
        <v>900070</v>
      </c>
      <c r="Q1384">
        <v>16</v>
      </c>
      <c r="R1384" s="9">
        <v>14.53</v>
      </c>
      <c r="S1384" s="9">
        <v>10.951000000000001</v>
      </c>
      <c r="T1384" s="9">
        <v>13.199</v>
      </c>
      <c r="U1384" s="9">
        <v>14.397</v>
      </c>
      <c r="V1384" s="9">
        <v>15.487</v>
      </c>
    </row>
    <row r="1385" spans="1:22" x14ac:dyDescent="0.3">
      <c r="A1385" t="s">
        <v>1470</v>
      </c>
      <c r="B1385" t="s">
        <v>1471</v>
      </c>
      <c r="C1385" t="s">
        <v>1497</v>
      </c>
      <c r="D1385" t="s">
        <v>29</v>
      </c>
      <c r="E1385">
        <v>7.48</v>
      </c>
      <c r="F1385">
        <v>452900</v>
      </c>
      <c r="G1385">
        <f t="shared" si="78"/>
        <v>1.8851664473393683E-11</v>
      </c>
      <c r="H1385" s="50">
        <f t="shared" si="81"/>
        <v>1014.6988711728783</v>
      </c>
      <c r="I1385">
        <f t="shared" si="79"/>
        <v>1.7215886394794179E-7</v>
      </c>
      <c r="J1385">
        <v>242</v>
      </c>
      <c r="K1385">
        <v>29.1</v>
      </c>
      <c r="L1385">
        <v>456</v>
      </c>
      <c r="M1385">
        <v>49.23</v>
      </c>
      <c r="N1385">
        <v>6.13</v>
      </c>
      <c r="O1385" s="7">
        <v>15.645</v>
      </c>
      <c r="P1385" s="8">
        <v>548440</v>
      </c>
      <c r="Q1385">
        <v>15</v>
      </c>
      <c r="R1385" s="9">
        <v>14.061999999999999</v>
      </c>
      <c r="S1385" s="9">
        <v>14.065</v>
      </c>
      <c r="T1385" s="9">
        <v>13.148999999999999</v>
      </c>
      <c r="U1385" s="9">
        <v>13.898999999999999</v>
      </c>
      <c r="V1385" s="9">
        <v>15.487</v>
      </c>
    </row>
    <row r="1386" spans="1:22" x14ac:dyDescent="0.3">
      <c r="A1386" t="s">
        <v>1470</v>
      </c>
      <c r="B1386" t="s">
        <v>1471</v>
      </c>
      <c r="C1386" t="s">
        <v>1498</v>
      </c>
      <c r="D1386" t="s">
        <v>29</v>
      </c>
      <c r="E1386">
        <v>4.82</v>
      </c>
      <c r="F1386">
        <v>113200</v>
      </c>
      <c r="G1386">
        <f t="shared" si="78"/>
        <v>4.8601652473498231E-11</v>
      </c>
      <c r="H1386" s="50">
        <f t="shared" si="81"/>
        <v>253.61870659476668</v>
      </c>
      <c r="I1386">
        <f t="shared" si="79"/>
        <v>1.1093659414827269E-7</v>
      </c>
      <c r="J1386">
        <v>47.800000000000004</v>
      </c>
      <c r="K1386">
        <v>16.400000000000002</v>
      </c>
      <c r="L1386">
        <v>431</v>
      </c>
      <c r="M1386">
        <v>47.5</v>
      </c>
      <c r="N1386">
        <v>6.82</v>
      </c>
      <c r="O1386" s="7">
        <v>26.321999999999999</v>
      </c>
      <c r="P1386" s="8">
        <v>142860</v>
      </c>
      <c r="Q1386">
        <v>4</v>
      </c>
      <c r="R1386" s="9">
        <v>11.891</v>
      </c>
      <c r="S1386" s="9">
        <v>11.843</v>
      </c>
      <c r="T1386" s="9">
        <v>11.335000000000001</v>
      </c>
      <c r="U1386" s="9">
        <v>11.765000000000001</v>
      </c>
      <c r="V1386" s="9">
        <v>12.244999999999999</v>
      </c>
    </row>
    <row r="1387" spans="1:22" x14ac:dyDescent="0.3">
      <c r="A1387" t="s">
        <v>1470</v>
      </c>
      <c r="B1387" t="s">
        <v>1471</v>
      </c>
      <c r="C1387" t="s">
        <v>1499</v>
      </c>
      <c r="D1387" t="s">
        <v>29</v>
      </c>
      <c r="E1387">
        <v>3.71</v>
      </c>
      <c r="F1387">
        <v>288100</v>
      </c>
      <c r="G1387">
        <f t="shared" si="78"/>
        <v>1.4698772752516486E-11</v>
      </c>
      <c r="H1387" s="50">
        <f t="shared" si="81"/>
        <v>645.47305097130993</v>
      </c>
      <c r="I1387">
        <f t="shared" si="79"/>
        <v>8.5388955246906974E-8</v>
      </c>
      <c r="J1387">
        <v>140</v>
      </c>
      <c r="K1387">
        <v>24.400000000000002</v>
      </c>
      <c r="L1387">
        <v>756</v>
      </c>
      <c r="M1387">
        <v>43.61</v>
      </c>
      <c r="N1387">
        <v>3.88</v>
      </c>
      <c r="O1387" s="7">
        <v>31.004999999999999</v>
      </c>
      <c r="P1387" s="8">
        <v>422500</v>
      </c>
      <c r="Q1387">
        <v>6</v>
      </c>
      <c r="R1387" s="9">
        <v>11.226000000000001</v>
      </c>
      <c r="S1387" s="9">
        <v>11.163</v>
      </c>
      <c r="T1387" s="9">
        <v>10.622999999999999</v>
      </c>
      <c r="U1387" s="9">
        <v>10.978999999999999</v>
      </c>
      <c r="V1387" s="9">
        <v>11.537000000000001</v>
      </c>
    </row>
    <row r="1388" spans="1:22" x14ac:dyDescent="0.3">
      <c r="A1388" t="s">
        <v>1470</v>
      </c>
      <c r="B1388" t="s">
        <v>1471</v>
      </c>
      <c r="C1388" t="s">
        <v>1500</v>
      </c>
      <c r="D1388" t="s">
        <v>29</v>
      </c>
      <c r="E1388">
        <v>6.95</v>
      </c>
      <c r="F1388">
        <v>234200</v>
      </c>
      <c r="G1388">
        <f t="shared" si="78"/>
        <v>3.3872584756618275E-11</v>
      </c>
      <c r="H1388" s="50">
        <f t="shared" si="81"/>
        <v>524.71290710684059</v>
      </c>
      <c r="I1388">
        <f t="shared" si="79"/>
        <v>1.5996044176981226E-7</v>
      </c>
      <c r="J1388">
        <v>102</v>
      </c>
      <c r="K1388">
        <v>23.200000000000003</v>
      </c>
      <c r="L1388">
        <v>389</v>
      </c>
      <c r="M1388">
        <v>47.78</v>
      </c>
      <c r="N1388">
        <v>7.33</v>
      </c>
      <c r="O1388" s="7">
        <v>16.786999999999999</v>
      </c>
      <c r="P1388" s="8">
        <v>282240</v>
      </c>
      <c r="Q1388">
        <v>6</v>
      </c>
      <c r="R1388" s="9">
        <v>14.826000000000001</v>
      </c>
      <c r="S1388" s="9">
        <v>14.725</v>
      </c>
      <c r="T1388" s="9">
        <v>14.297000000000001</v>
      </c>
      <c r="U1388" s="9">
        <v>14.545999999999999</v>
      </c>
      <c r="V1388" s="9">
        <v>14.843999999999999</v>
      </c>
    </row>
    <row r="1389" spans="1:22" x14ac:dyDescent="0.3">
      <c r="A1389" t="s">
        <v>1470</v>
      </c>
      <c r="B1389" t="s">
        <v>1471</v>
      </c>
      <c r="C1389" t="s">
        <v>1501</v>
      </c>
      <c r="D1389" t="s">
        <v>29</v>
      </c>
      <c r="E1389">
        <v>9.2200000000000006</v>
      </c>
      <c r="F1389">
        <v>331300</v>
      </c>
      <c r="G1389">
        <f t="shared" si="78"/>
        <v>3.1765808210081497E-11</v>
      </c>
      <c r="H1389" s="50">
        <f t="shared" si="81"/>
        <v>742.26040189793457</v>
      </c>
      <c r="I1389">
        <f t="shared" si="79"/>
        <v>2.122065141176502E-7</v>
      </c>
      <c r="J1389">
        <v>95.100000000000009</v>
      </c>
      <c r="K1389">
        <v>34</v>
      </c>
      <c r="L1389">
        <v>451</v>
      </c>
      <c r="M1389">
        <v>48.7</v>
      </c>
      <c r="N1389">
        <v>6.18</v>
      </c>
      <c r="O1389" s="7">
        <v>13.269</v>
      </c>
      <c r="P1389" s="8">
        <v>355220</v>
      </c>
      <c r="Q1389">
        <v>9</v>
      </c>
      <c r="R1389" s="9">
        <v>13.269</v>
      </c>
      <c r="S1389" s="9">
        <v>13.513999999999999</v>
      </c>
      <c r="T1389" s="9">
        <v>12.848000000000001</v>
      </c>
      <c r="U1389" s="9">
        <v>13.55</v>
      </c>
      <c r="V1389" s="9">
        <v>14.347</v>
      </c>
    </row>
    <row r="1390" spans="1:22" x14ac:dyDescent="0.3">
      <c r="A1390" t="s">
        <v>1470</v>
      </c>
      <c r="B1390" t="s">
        <v>1471</v>
      </c>
      <c r="C1390" t="s">
        <v>1502</v>
      </c>
      <c r="D1390" t="s">
        <v>29</v>
      </c>
      <c r="E1390">
        <v>12.9</v>
      </c>
      <c r="F1390">
        <v>545100</v>
      </c>
      <c r="G1390">
        <f t="shared" si="78"/>
        <v>2.7012448541552006E-11</v>
      </c>
      <c r="H1390" s="50">
        <f t="shared" si="81"/>
        <v>1221.2681710672025</v>
      </c>
      <c r="I1390">
        <f t="shared" si="79"/>
        <v>2.9690499263749327E-7</v>
      </c>
      <c r="J1390">
        <v>87.800000000000011</v>
      </c>
      <c r="K1390">
        <v>58.2</v>
      </c>
      <c r="L1390">
        <v>537</v>
      </c>
      <c r="M1390">
        <v>47.22</v>
      </c>
      <c r="N1390">
        <v>-1.56</v>
      </c>
      <c r="O1390" s="7">
        <v>9.2311999999999994</v>
      </c>
      <c r="P1390" s="8">
        <v>578840</v>
      </c>
      <c r="Q1390">
        <v>7</v>
      </c>
      <c r="R1390" s="9">
        <v>14.477</v>
      </c>
      <c r="S1390" s="9">
        <v>14.336</v>
      </c>
      <c r="T1390" s="9">
        <v>13.3</v>
      </c>
      <c r="U1390" s="9">
        <v>14.496</v>
      </c>
      <c r="V1390" s="9">
        <v>14.645</v>
      </c>
    </row>
    <row r="1391" spans="1:22" x14ac:dyDescent="0.3">
      <c r="A1391" t="s">
        <v>1470</v>
      </c>
      <c r="B1391" t="s">
        <v>1471</v>
      </c>
      <c r="C1391" t="s">
        <v>1503</v>
      </c>
      <c r="D1391" t="s">
        <v>29</v>
      </c>
      <c r="E1391">
        <v>13.9</v>
      </c>
      <c r="F1391">
        <v>894000</v>
      </c>
      <c r="G1391">
        <f t="shared" si="78"/>
        <v>1.7747112639821031E-11</v>
      </c>
      <c r="H1391" s="50">
        <f t="shared" ref="H1391:H1408" si="82">F1391*CVDFRA</f>
        <v>2002.9604566759842</v>
      </c>
      <c r="I1391">
        <f t="shared" si="79"/>
        <v>3.1992088353962457E-7</v>
      </c>
      <c r="J1391">
        <v>100</v>
      </c>
      <c r="K1391">
        <v>89.4</v>
      </c>
      <c r="L1391">
        <v>770</v>
      </c>
      <c r="M1391">
        <v>43.64</v>
      </c>
      <c r="N1391">
        <v>7.12</v>
      </c>
      <c r="O1391" s="7">
        <v>8.6095000000000006</v>
      </c>
      <c r="P1391" s="8">
        <v>463560</v>
      </c>
      <c r="Q1391">
        <v>9</v>
      </c>
      <c r="R1391" s="9">
        <v>14.568</v>
      </c>
      <c r="S1391" s="9">
        <v>8.5908999999999995</v>
      </c>
      <c r="T1391" s="9">
        <v>14.545999999999999</v>
      </c>
      <c r="U1391" s="9">
        <v>14.596</v>
      </c>
      <c r="V1391" s="9">
        <v>15.339</v>
      </c>
    </row>
    <row r="1392" spans="1:22" x14ac:dyDescent="0.3">
      <c r="A1392" t="s">
        <v>1470</v>
      </c>
      <c r="B1392" t="s">
        <v>1471</v>
      </c>
      <c r="C1392" t="s">
        <v>1504</v>
      </c>
      <c r="D1392" t="s">
        <v>29</v>
      </c>
      <c r="E1392">
        <v>4</v>
      </c>
      <c r="F1392">
        <v>148900</v>
      </c>
      <c r="G1392">
        <f t="shared" si="78"/>
        <v>3.0663075889858962E-11</v>
      </c>
      <c r="H1392" s="50">
        <f t="shared" si="82"/>
        <v>333.60269798551906</v>
      </c>
      <c r="I1392">
        <f t="shared" si="79"/>
        <v>9.2063563608525026E-8</v>
      </c>
      <c r="J1392">
        <v>73.600000000000009</v>
      </c>
      <c r="K1392">
        <v>17.400000000000002</v>
      </c>
      <c r="L1392">
        <v>498</v>
      </c>
      <c r="M1392">
        <v>43.82</v>
      </c>
      <c r="N1392">
        <v>4.38</v>
      </c>
      <c r="O1392" s="7">
        <v>28.699000000000002</v>
      </c>
      <c r="P1392" s="8">
        <v>203550</v>
      </c>
      <c r="Q1392">
        <v>6</v>
      </c>
      <c r="R1392" s="9">
        <v>12.186</v>
      </c>
      <c r="S1392" s="9">
        <v>12.452</v>
      </c>
      <c r="T1392" s="9">
        <v>11.436</v>
      </c>
      <c r="U1392" s="9">
        <v>12.32</v>
      </c>
      <c r="V1392" s="9">
        <v>13.45</v>
      </c>
    </row>
    <row r="1393" spans="1:22" x14ac:dyDescent="0.3">
      <c r="A1393" t="s">
        <v>1470</v>
      </c>
      <c r="B1393" t="s">
        <v>1471</v>
      </c>
      <c r="C1393" t="s">
        <v>1505</v>
      </c>
      <c r="D1393" t="s">
        <v>29</v>
      </c>
      <c r="E1393">
        <v>8.01</v>
      </c>
      <c r="F1393">
        <v>263300</v>
      </c>
      <c r="G1393">
        <f t="shared" si="78"/>
        <v>3.4724186593239651E-11</v>
      </c>
      <c r="H1393" s="50">
        <f t="shared" si="82"/>
        <v>589.90994210602526</v>
      </c>
      <c r="I1393">
        <f t="shared" si="79"/>
        <v>1.8435728612607137E-7</v>
      </c>
      <c r="J1393">
        <v>68.600000000000009</v>
      </c>
      <c r="K1393">
        <v>31.8</v>
      </c>
      <c r="L1393">
        <v>496</v>
      </c>
      <c r="M1393">
        <v>47.9</v>
      </c>
      <c r="N1393">
        <v>1.9</v>
      </c>
      <c r="O1393" s="7">
        <v>15.598000000000001</v>
      </c>
      <c r="P1393" s="8">
        <v>287510</v>
      </c>
      <c r="Q1393">
        <v>6</v>
      </c>
      <c r="R1393" s="9">
        <v>13.757999999999999</v>
      </c>
      <c r="S1393" s="9">
        <v>13.775</v>
      </c>
      <c r="T1393" s="9">
        <v>13.5</v>
      </c>
      <c r="U1393" s="9">
        <v>13.798999999999999</v>
      </c>
      <c r="V1393" s="9">
        <v>13.999000000000001</v>
      </c>
    </row>
    <row r="1394" spans="1:22" x14ac:dyDescent="0.3">
      <c r="A1394" t="s">
        <v>1470</v>
      </c>
      <c r="B1394" t="s">
        <v>1471</v>
      </c>
      <c r="C1394" t="s">
        <v>1506</v>
      </c>
      <c r="D1394" t="s">
        <v>29</v>
      </c>
      <c r="E1394">
        <v>48.1</v>
      </c>
      <c r="F1394">
        <v>9693000</v>
      </c>
      <c r="G1394">
        <f t="shared" si="78"/>
        <v>5.6641831527906739E-12</v>
      </c>
      <c r="H1394" s="50">
        <f t="shared" si="82"/>
        <v>21716.661864161426</v>
      </c>
      <c r="I1394">
        <f t="shared" si="79"/>
        <v>1.1070643523925138E-6</v>
      </c>
      <c r="J1394">
        <v>1470</v>
      </c>
      <c r="K1394">
        <v>253</v>
      </c>
      <c r="L1394">
        <v>518</v>
      </c>
      <c r="M1394">
        <v>48.86</v>
      </c>
      <c r="N1394">
        <v>2.3199999999999998</v>
      </c>
      <c r="O1394" s="7">
        <v>2.0514000000000001</v>
      </c>
      <c r="P1394" s="8">
        <v>10030000</v>
      </c>
      <c r="Q1394">
        <v>49</v>
      </c>
      <c r="R1394" s="9">
        <v>17.513000000000002</v>
      </c>
      <c r="S1394" s="9">
        <v>17.224</v>
      </c>
      <c r="T1394" s="9">
        <v>12.747999999999999</v>
      </c>
      <c r="U1394" s="9">
        <v>16.324999999999999</v>
      </c>
      <c r="V1394" s="9">
        <v>19.498000000000001</v>
      </c>
    </row>
    <row r="1395" spans="1:22" x14ac:dyDescent="0.3">
      <c r="A1395" t="s">
        <v>1470</v>
      </c>
      <c r="B1395" t="s">
        <v>1471</v>
      </c>
      <c r="C1395" t="s">
        <v>1507</v>
      </c>
      <c r="D1395" t="s">
        <v>29</v>
      </c>
      <c r="E1395">
        <v>9.8800000000000008</v>
      </c>
      <c r="F1395">
        <v>181500</v>
      </c>
      <c r="G1395">
        <f t="shared" si="78"/>
        <v>6.2134204077134986E-11</v>
      </c>
      <c r="H1395" s="50">
        <f t="shared" si="82"/>
        <v>406.64130076811085</v>
      </c>
      <c r="I1395">
        <f t="shared" si="79"/>
        <v>2.2739700211305686E-7</v>
      </c>
      <c r="J1395">
        <v>31.200000000000003</v>
      </c>
      <c r="K1395">
        <v>32.5</v>
      </c>
      <c r="L1395">
        <v>386</v>
      </c>
      <c r="M1395">
        <v>43.31</v>
      </c>
      <c r="N1395">
        <v>-0.39</v>
      </c>
      <c r="O1395" s="7">
        <v>11.871</v>
      </c>
      <c r="P1395" s="8">
        <v>157010</v>
      </c>
      <c r="Q1395">
        <v>4</v>
      </c>
      <c r="R1395" s="9">
        <v>10.89</v>
      </c>
      <c r="S1395" s="9">
        <v>10.917999999999999</v>
      </c>
      <c r="T1395" s="9">
        <v>10.367000000000001</v>
      </c>
      <c r="U1395" s="9">
        <v>10.852</v>
      </c>
      <c r="V1395" s="9">
        <v>11.132</v>
      </c>
    </row>
    <row r="1396" spans="1:22" x14ac:dyDescent="0.3">
      <c r="A1396" t="s">
        <v>1470</v>
      </c>
      <c r="B1396" t="s">
        <v>1471</v>
      </c>
      <c r="C1396" t="s">
        <v>1508</v>
      </c>
      <c r="D1396" t="s">
        <v>29</v>
      </c>
      <c r="E1396">
        <v>2.5</v>
      </c>
      <c r="F1396">
        <v>162700</v>
      </c>
      <c r="G1396">
        <f t="shared" si="78"/>
        <v>1.7538921327596806E-11</v>
      </c>
      <c r="H1396" s="50">
        <f t="shared" si="82"/>
        <v>364.5208795315242</v>
      </c>
      <c r="I1396">
        <f t="shared" si="79"/>
        <v>5.7539727255328162E-8</v>
      </c>
      <c r="J1396">
        <v>212</v>
      </c>
      <c r="K1396">
        <v>11.200000000000001</v>
      </c>
      <c r="L1396">
        <v>473</v>
      </c>
      <c r="M1396">
        <v>42.72</v>
      </c>
      <c r="N1396">
        <v>2.92</v>
      </c>
      <c r="O1396" s="7">
        <v>42.34</v>
      </c>
      <c r="P1396" s="8">
        <v>276630</v>
      </c>
      <c r="Q1396">
        <v>13</v>
      </c>
      <c r="R1396" s="9">
        <v>11.689</v>
      </c>
      <c r="S1396" s="9">
        <v>9.9631000000000007</v>
      </c>
      <c r="T1396" s="9">
        <v>10.163</v>
      </c>
      <c r="U1396" s="9">
        <v>11.613</v>
      </c>
      <c r="V1396" s="9">
        <v>12.848000000000001</v>
      </c>
    </row>
    <row r="1397" spans="1:22" x14ac:dyDescent="0.3">
      <c r="A1397" t="s">
        <v>1470</v>
      </c>
      <c r="B1397" t="s">
        <v>1471</v>
      </c>
      <c r="C1397" t="s">
        <v>1509</v>
      </c>
      <c r="D1397" t="s">
        <v>29</v>
      </c>
      <c r="E1397">
        <v>7.65</v>
      </c>
      <c r="F1397">
        <v>119400</v>
      </c>
      <c r="G1397">
        <f t="shared" si="78"/>
        <v>7.3132013819095467E-11</v>
      </c>
      <c r="H1397" s="50">
        <f t="shared" si="82"/>
        <v>267.50948381108782</v>
      </c>
      <c r="I1397">
        <f t="shared" si="79"/>
        <v>1.7607156540130412E-7</v>
      </c>
      <c r="J1397">
        <v>16.100000000000001</v>
      </c>
      <c r="K1397">
        <v>29.700000000000003</v>
      </c>
      <c r="L1397">
        <v>496</v>
      </c>
      <c r="M1397">
        <v>46.59</v>
      </c>
      <c r="N1397">
        <v>0.34</v>
      </c>
      <c r="O1397" s="7">
        <v>16.675000000000001</v>
      </c>
      <c r="P1397" s="8">
        <v>102380</v>
      </c>
      <c r="Q1397">
        <v>2</v>
      </c>
      <c r="R1397" s="9">
        <v>12.416</v>
      </c>
      <c r="S1397" s="9">
        <v>12.57</v>
      </c>
      <c r="T1397" s="9">
        <v>12.396000000000001</v>
      </c>
      <c r="U1397" s="9">
        <v>12.997999999999999</v>
      </c>
      <c r="V1397" s="9">
        <v>13.6</v>
      </c>
    </row>
    <row r="1398" spans="1:22" x14ac:dyDescent="0.3">
      <c r="A1398" t="s">
        <v>1470</v>
      </c>
      <c r="B1398" t="s">
        <v>1471</v>
      </c>
      <c r="C1398" t="s">
        <v>1510</v>
      </c>
      <c r="D1398" t="s">
        <v>29</v>
      </c>
      <c r="E1398">
        <v>7.98</v>
      </c>
      <c r="F1398">
        <v>215600</v>
      </c>
      <c r="G1398">
        <f t="shared" si="78"/>
        <v>4.2247844805194803E-11</v>
      </c>
      <c r="H1398" s="50">
        <f t="shared" si="82"/>
        <v>483.04057545787714</v>
      </c>
      <c r="I1398">
        <f t="shared" si="79"/>
        <v>1.8366680939900746E-7</v>
      </c>
      <c r="J1398">
        <v>53.6</v>
      </c>
      <c r="K1398">
        <v>29.5</v>
      </c>
      <c r="L1398">
        <v>475</v>
      </c>
      <c r="M1398">
        <v>49.25</v>
      </c>
      <c r="N1398">
        <v>4.03</v>
      </c>
      <c r="O1398" s="7">
        <v>16.135000000000002</v>
      </c>
      <c r="P1398" s="8">
        <v>224170</v>
      </c>
      <c r="Q1398">
        <v>3</v>
      </c>
      <c r="R1398" s="9">
        <v>18.628</v>
      </c>
      <c r="S1398" s="9">
        <v>18.803000000000001</v>
      </c>
      <c r="T1398" s="9">
        <v>18.623999999999999</v>
      </c>
      <c r="U1398" s="9">
        <v>19.11</v>
      </c>
      <c r="V1398" s="9">
        <v>23.105</v>
      </c>
    </row>
    <row r="1399" spans="1:22" x14ac:dyDescent="0.3">
      <c r="A1399" t="s">
        <v>1470</v>
      </c>
      <c r="B1399" t="s">
        <v>1471</v>
      </c>
      <c r="C1399" t="s">
        <v>1511</v>
      </c>
      <c r="D1399" t="s">
        <v>29</v>
      </c>
      <c r="E1399">
        <v>8.66</v>
      </c>
      <c r="F1399">
        <v>272200</v>
      </c>
      <c r="G1399">
        <f t="shared" si="78"/>
        <v>3.6314510580455546E-11</v>
      </c>
      <c r="H1399" s="50">
        <f t="shared" si="82"/>
        <v>609.84992875526052</v>
      </c>
      <c r="I1399">
        <f t="shared" si="79"/>
        <v>1.9931761521245671E-7</v>
      </c>
      <c r="J1399">
        <v>45</v>
      </c>
      <c r="K1399">
        <v>40.6</v>
      </c>
      <c r="L1399">
        <v>576</v>
      </c>
      <c r="M1399">
        <v>48.11</v>
      </c>
      <c r="N1399">
        <v>-1.67</v>
      </c>
      <c r="O1399" s="7">
        <v>14.201000000000001</v>
      </c>
      <c r="P1399" s="8">
        <v>347720</v>
      </c>
      <c r="Q1399">
        <v>5</v>
      </c>
      <c r="R1399" s="9">
        <v>13.907999999999999</v>
      </c>
      <c r="S1399" s="9">
        <v>14.121</v>
      </c>
      <c r="T1399" s="9">
        <v>13.699</v>
      </c>
      <c r="U1399" s="9">
        <v>14.446999999999999</v>
      </c>
      <c r="V1399" s="9">
        <v>14.893000000000001</v>
      </c>
    </row>
    <row r="1400" spans="1:22" x14ac:dyDescent="0.3">
      <c r="A1400" t="s">
        <v>1470</v>
      </c>
      <c r="B1400" t="s">
        <v>1471</v>
      </c>
      <c r="C1400" t="s">
        <v>1512</v>
      </c>
      <c r="D1400" t="s">
        <v>29</v>
      </c>
      <c r="E1400">
        <v>8.26</v>
      </c>
      <c r="F1400">
        <v>389900</v>
      </c>
      <c r="G1400">
        <f t="shared" si="78"/>
        <v>2.4181165888689409E-11</v>
      </c>
      <c r="H1400" s="50">
        <f t="shared" si="82"/>
        <v>873.55065107155053</v>
      </c>
      <c r="I1400">
        <f t="shared" si="79"/>
        <v>1.9011125885160421E-7</v>
      </c>
      <c r="J1400">
        <v>115</v>
      </c>
      <c r="K1400">
        <v>36.300000000000004</v>
      </c>
      <c r="L1400">
        <v>534</v>
      </c>
      <c r="M1400">
        <v>49.4</v>
      </c>
      <c r="N1400">
        <v>1.07</v>
      </c>
      <c r="O1400" s="7">
        <v>14.706</v>
      </c>
      <c r="P1400" s="8">
        <v>469900</v>
      </c>
      <c r="Q1400">
        <v>7</v>
      </c>
      <c r="R1400" s="9">
        <v>14.909000000000001</v>
      </c>
      <c r="S1400" s="9">
        <v>14.704000000000001</v>
      </c>
      <c r="T1400" s="9">
        <v>13.648999999999999</v>
      </c>
      <c r="U1400" s="9">
        <v>14.545999999999999</v>
      </c>
      <c r="V1400" s="9">
        <v>14.992000000000001</v>
      </c>
    </row>
    <row r="1401" spans="1:22" x14ac:dyDescent="0.3">
      <c r="A1401" t="s">
        <v>1470</v>
      </c>
      <c r="B1401" t="s">
        <v>1471</v>
      </c>
      <c r="C1401" t="s">
        <v>1513</v>
      </c>
      <c r="D1401" t="s">
        <v>29</v>
      </c>
      <c r="E1401">
        <v>9.11</v>
      </c>
      <c r="F1401">
        <v>292200</v>
      </c>
      <c r="G1401">
        <f t="shared" si="78"/>
        <v>3.5586771492128676E-11</v>
      </c>
      <c r="H1401" s="50">
        <f t="shared" si="82"/>
        <v>654.65888751758678</v>
      </c>
      <c r="I1401">
        <f t="shared" si="79"/>
        <v>2.0967476611841579E-7</v>
      </c>
      <c r="J1401">
        <v>77.2</v>
      </c>
      <c r="K1401">
        <v>33.200000000000003</v>
      </c>
      <c r="L1401">
        <v>419</v>
      </c>
      <c r="M1401">
        <v>45.43</v>
      </c>
      <c r="N1401">
        <v>4.38</v>
      </c>
      <c r="O1401" s="7">
        <v>12.616</v>
      </c>
      <c r="P1401" s="8">
        <v>321440</v>
      </c>
      <c r="Q1401">
        <v>6</v>
      </c>
      <c r="R1401" s="9">
        <v>11.41</v>
      </c>
      <c r="S1401" s="9">
        <v>11.294</v>
      </c>
      <c r="T1401" s="9">
        <v>10.468999999999999</v>
      </c>
      <c r="U1401" s="9">
        <v>11.208</v>
      </c>
      <c r="V1401" s="9">
        <v>11.537000000000001</v>
      </c>
    </row>
    <row r="1402" spans="1:22" x14ac:dyDescent="0.3">
      <c r="A1402" t="s">
        <v>1470</v>
      </c>
      <c r="B1402" t="s">
        <v>1471</v>
      </c>
      <c r="C1402" t="s">
        <v>1514</v>
      </c>
      <c r="D1402" t="s">
        <v>29</v>
      </c>
      <c r="E1402">
        <v>6.74</v>
      </c>
      <c r="F1402">
        <v>136900</v>
      </c>
      <c r="G1402">
        <f t="shared" si="78"/>
        <v>5.6196190065741409E-11</v>
      </c>
      <c r="H1402" s="50">
        <f t="shared" si="82"/>
        <v>306.71732272812329</v>
      </c>
      <c r="I1402">
        <f t="shared" si="79"/>
        <v>1.551271046803647E-7</v>
      </c>
      <c r="J1402">
        <v>18.7</v>
      </c>
      <c r="K1402">
        <v>31.700000000000003</v>
      </c>
      <c r="L1402">
        <v>581</v>
      </c>
      <c r="M1402">
        <v>47.29</v>
      </c>
      <c r="N1402">
        <v>-2.21</v>
      </c>
      <c r="O1402" s="7">
        <v>18.355</v>
      </c>
      <c r="P1402">
        <v>52581</v>
      </c>
      <c r="Q1402">
        <v>4</v>
      </c>
      <c r="R1402" s="9">
        <v>15.731999999999999</v>
      </c>
      <c r="S1402" s="9">
        <v>5.6201999999999996</v>
      </c>
      <c r="T1402" s="9">
        <v>15.635</v>
      </c>
      <c r="U1402" s="9">
        <v>15.782999999999999</v>
      </c>
      <c r="V1402" s="9">
        <v>16.324999999999999</v>
      </c>
    </row>
    <row r="1403" spans="1:22" x14ac:dyDescent="0.3">
      <c r="A1403" t="s">
        <v>1470</v>
      </c>
      <c r="B1403" t="s">
        <v>1471</v>
      </c>
      <c r="C1403" t="s">
        <v>1515</v>
      </c>
      <c r="D1403" t="s">
        <v>29</v>
      </c>
      <c r="E1403">
        <v>10.4</v>
      </c>
      <c r="F1403">
        <v>427200</v>
      </c>
      <c r="G1403">
        <f t="shared" si="78"/>
        <v>2.7787694756554308E-11</v>
      </c>
      <c r="H1403" s="50">
        <f t="shared" si="82"/>
        <v>957.11935916328912</v>
      </c>
      <c r="I1403">
        <f t="shared" si="79"/>
        <v>2.393652653821651E-7</v>
      </c>
      <c r="J1403">
        <v>168</v>
      </c>
      <c r="K1403">
        <v>32.9</v>
      </c>
      <c r="L1403">
        <v>358</v>
      </c>
      <c r="M1403">
        <v>48.59</v>
      </c>
      <c r="N1403">
        <v>7.74</v>
      </c>
      <c r="O1403" s="7">
        <v>10.882999999999999</v>
      </c>
      <c r="P1403" s="8">
        <v>593560</v>
      </c>
      <c r="Q1403">
        <v>10</v>
      </c>
      <c r="R1403" s="9">
        <v>18.577000000000002</v>
      </c>
      <c r="S1403" s="9">
        <v>18.379000000000001</v>
      </c>
      <c r="T1403" s="9">
        <v>16.324999999999999</v>
      </c>
      <c r="U1403" s="9">
        <v>17.771000000000001</v>
      </c>
      <c r="V1403" s="9">
        <v>18.623999999999999</v>
      </c>
    </row>
    <row r="1404" spans="1:22" x14ac:dyDescent="0.3">
      <c r="A1404" t="s">
        <v>1470</v>
      </c>
      <c r="B1404" t="s">
        <v>1471</v>
      </c>
      <c r="C1404" t="s">
        <v>1516</v>
      </c>
      <c r="D1404" t="s">
        <v>29</v>
      </c>
      <c r="E1404">
        <v>7.21</v>
      </c>
      <c r="F1404">
        <v>519600</v>
      </c>
      <c r="G1404">
        <f t="shared" si="78"/>
        <v>1.583859108929946E-11</v>
      </c>
      <c r="H1404" s="50">
        <f t="shared" si="82"/>
        <v>1164.1367486452364</v>
      </c>
      <c r="I1404">
        <f t="shared" si="79"/>
        <v>1.6594457340436636E-7</v>
      </c>
      <c r="J1404">
        <v>94.9</v>
      </c>
      <c r="K1404">
        <v>53.300000000000004</v>
      </c>
      <c r="L1404">
        <v>844</v>
      </c>
      <c r="M1404">
        <v>43.13</v>
      </c>
      <c r="N1404">
        <v>5.92</v>
      </c>
      <c r="O1404" s="7">
        <v>15.827</v>
      </c>
      <c r="P1404" s="8">
        <v>285700</v>
      </c>
      <c r="Q1404">
        <v>6</v>
      </c>
      <c r="R1404" s="9">
        <v>13.443</v>
      </c>
      <c r="S1404" s="9">
        <v>10.932</v>
      </c>
      <c r="T1404" s="9">
        <v>12.747999999999999</v>
      </c>
      <c r="U1404" s="9">
        <v>13.35</v>
      </c>
      <c r="V1404" s="9">
        <v>13.798999999999999</v>
      </c>
    </row>
    <row r="1405" spans="1:22" x14ac:dyDescent="0.3">
      <c r="A1405" t="s">
        <v>1470</v>
      </c>
      <c r="B1405" t="s">
        <v>1471</v>
      </c>
      <c r="C1405" t="s">
        <v>1517</v>
      </c>
      <c r="D1405" t="s">
        <v>29</v>
      </c>
      <c r="E1405">
        <v>17.600000000000001</v>
      </c>
      <c r="F1405">
        <v>779000</v>
      </c>
      <c r="G1405">
        <f t="shared" si="78"/>
        <v>2.5788473427471114E-11</v>
      </c>
      <c r="H1405" s="50">
        <f t="shared" si="82"/>
        <v>1745.308943792608</v>
      </c>
      <c r="I1405">
        <f t="shared" si="79"/>
        <v>4.0507967987751006E-7</v>
      </c>
      <c r="J1405">
        <v>145</v>
      </c>
      <c r="K1405">
        <v>64.8</v>
      </c>
      <c r="L1405">
        <v>392</v>
      </c>
      <c r="M1405">
        <v>43.61</v>
      </c>
      <c r="N1405">
        <v>1.42</v>
      </c>
      <c r="O1405" s="7">
        <v>6.0544000000000002</v>
      </c>
      <c r="P1405" s="8">
        <v>820370</v>
      </c>
      <c r="Q1405">
        <v>10</v>
      </c>
      <c r="R1405" s="9">
        <v>13.302</v>
      </c>
      <c r="S1405" s="9">
        <v>13.214</v>
      </c>
      <c r="T1405" s="9">
        <v>12.547000000000001</v>
      </c>
      <c r="U1405" s="9">
        <v>13.199</v>
      </c>
      <c r="V1405" s="9">
        <v>13.699</v>
      </c>
    </row>
    <row r="1406" spans="1:22" x14ac:dyDescent="0.3">
      <c r="A1406" t="s">
        <v>1470</v>
      </c>
      <c r="B1406" t="s">
        <v>1471</v>
      </c>
      <c r="C1406" t="s">
        <v>1518</v>
      </c>
      <c r="D1406" t="s">
        <v>29</v>
      </c>
      <c r="E1406">
        <v>8.82</v>
      </c>
      <c r="F1406">
        <v>297400</v>
      </c>
      <c r="G1406">
        <f t="shared" si="78"/>
        <v>3.3851509952925356E-11</v>
      </c>
      <c r="H1406" s="50">
        <f t="shared" si="82"/>
        <v>666.3092167957916</v>
      </c>
      <c r="I1406">
        <f t="shared" si="79"/>
        <v>2.0300015775679775E-7</v>
      </c>
      <c r="J1406">
        <v>68</v>
      </c>
      <c r="K1406">
        <v>36.1</v>
      </c>
      <c r="L1406">
        <v>512</v>
      </c>
      <c r="M1406">
        <v>47.38</v>
      </c>
      <c r="N1406">
        <v>0.69</v>
      </c>
      <c r="O1406" s="7">
        <v>14.205</v>
      </c>
      <c r="P1406" s="8">
        <v>293040</v>
      </c>
      <c r="Q1406">
        <v>5</v>
      </c>
      <c r="R1406" s="9">
        <v>13.263999999999999</v>
      </c>
      <c r="S1406" s="9">
        <v>13.374000000000001</v>
      </c>
      <c r="T1406" s="9">
        <v>12.446</v>
      </c>
      <c r="U1406" s="9">
        <v>13.199</v>
      </c>
      <c r="V1406" s="9">
        <v>13.798999999999999</v>
      </c>
    </row>
    <row r="1407" spans="1:22" x14ac:dyDescent="0.3">
      <c r="A1407" t="s">
        <v>1470</v>
      </c>
      <c r="B1407" t="s">
        <v>1471</v>
      </c>
      <c r="C1407" t="s">
        <v>1519</v>
      </c>
      <c r="D1407" t="s">
        <v>29</v>
      </c>
      <c r="E1407">
        <v>6.34</v>
      </c>
      <c r="F1407">
        <v>128900</v>
      </c>
      <c r="G1407">
        <f t="shared" si="78"/>
        <v>5.6141855857253679E-11</v>
      </c>
      <c r="H1407" s="50">
        <f t="shared" si="82"/>
        <v>288.7937392231928</v>
      </c>
      <c r="I1407">
        <f t="shared" si="79"/>
        <v>1.459207483195122E-7</v>
      </c>
      <c r="J1407">
        <v>32.9</v>
      </c>
      <c r="K1407">
        <v>22.5</v>
      </c>
      <c r="L1407">
        <v>461</v>
      </c>
      <c r="M1407">
        <v>48.3</v>
      </c>
      <c r="N1407">
        <v>4.0599999999999996</v>
      </c>
      <c r="O1407" s="7">
        <v>20.524000000000001</v>
      </c>
      <c r="P1407" s="8">
        <v>137200</v>
      </c>
      <c r="Q1407">
        <v>4</v>
      </c>
      <c r="R1407" s="9">
        <v>16.146999999999998</v>
      </c>
      <c r="S1407" s="9">
        <v>16.178999999999998</v>
      </c>
      <c r="T1407" s="9">
        <v>15.487</v>
      </c>
      <c r="U1407" s="9">
        <v>16.077999999999999</v>
      </c>
      <c r="V1407" s="9">
        <v>16.866</v>
      </c>
    </row>
    <row r="1408" spans="1:22" x14ac:dyDescent="0.3">
      <c r="A1408" t="s">
        <v>1470</v>
      </c>
      <c r="B1408" t="s">
        <v>1471</v>
      </c>
      <c r="C1408" t="s">
        <v>1520</v>
      </c>
      <c r="D1408" t="s">
        <v>29</v>
      </c>
      <c r="E1408">
        <v>3.27</v>
      </c>
      <c r="F1408">
        <v>117400</v>
      </c>
      <c r="G1408">
        <f t="shared" si="78"/>
        <v>3.1792895315161841E-11</v>
      </c>
      <c r="H1408" s="50">
        <f t="shared" si="82"/>
        <v>263.02858793485518</v>
      </c>
      <c r="I1408">
        <f t="shared" si="79"/>
        <v>7.5261963249969217E-8</v>
      </c>
      <c r="J1408">
        <v>82</v>
      </c>
      <c r="K1408">
        <v>13</v>
      </c>
      <c r="L1408">
        <v>447</v>
      </c>
      <c r="M1408">
        <v>44.93</v>
      </c>
      <c r="N1408">
        <v>4.88</v>
      </c>
      <c r="O1408" s="7">
        <v>34.436</v>
      </c>
      <c r="P1408" s="8">
        <v>171610</v>
      </c>
      <c r="Q1408">
        <v>5</v>
      </c>
      <c r="R1408" s="9">
        <v>12.95</v>
      </c>
      <c r="S1408" s="9">
        <v>12.882</v>
      </c>
      <c r="T1408" s="9">
        <v>12.295</v>
      </c>
      <c r="U1408" s="9">
        <v>12.898999999999999</v>
      </c>
      <c r="V1408" s="9">
        <v>13.35</v>
      </c>
    </row>
    <row r="1409" spans="1:22" x14ac:dyDescent="0.3">
      <c r="A1409" t="s">
        <v>1521</v>
      </c>
      <c r="B1409" t="s">
        <v>1522</v>
      </c>
      <c r="C1409" t="s">
        <v>1523</v>
      </c>
      <c r="D1409" t="s">
        <v>69</v>
      </c>
      <c r="E1409">
        <v>3.99</v>
      </c>
      <c r="F1409">
        <v>526100</v>
      </c>
      <c r="G1409">
        <f t="shared" si="78"/>
        <v>8.6567528416650829E-12</v>
      </c>
      <c r="H1409" s="50">
        <f>F1409*CVDGAB</f>
        <v>892.03179883296059</v>
      </c>
      <c r="I1409">
        <f t="shared" si="79"/>
        <v>6.9498889284625609E-8</v>
      </c>
      <c r="J1409">
        <v>54</v>
      </c>
      <c r="K1409">
        <v>71.600000000000009</v>
      </c>
      <c r="L1409">
        <v>3120</v>
      </c>
      <c r="M1409">
        <v>0.41</v>
      </c>
      <c r="N1409">
        <v>9.4700000000000006</v>
      </c>
      <c r="O1409" s="7">
        <v>43.524999999999999</v>
      </c>
      <c r="P1409" s="8">
        <v>355770</v>
      </c>
      <c r="Q1409">
        <v>4</v>
      </c>
      <c r="R1409" s="9">
        <v>9.8558000000000003</v>
      </c>
      <c r="S1409" s="9">
        <v>7.28</v>
      </c>
      <c r="T1409" s="9">
        <v>9.8550000000000004</v>
      </c>
      <c r="U1409" s="9">
        <v>9.9575999999999993</v>
      </c>
      <c r="V1409" s="9">
        <v>10.163</v>
      </c>
    </row>
    <row r="1410" spans="1:22" x14ac:dyDescent="0.3">
      <c r="A1410" t="s">
        <v>1521</v>
      </c>
      <c r="B1410" t="s">
        <v>1522</v>
      </c>
      <c r="C1410" t="s">
        <v>1524</v>
      </c>
      <c r="D1410" t="s">
        <v>69</v>
      </c>
      <c r="E1410">
        <v>1.1400000000000001</v>
      </c>
      <c r="F1410">
        <v>102100</v>
      </c>
      <c r="G1410">
        <f t="shared" ref="G1410:G1473" si="83">(1.141433*(E1410/1000000))/F1410</f>
        <v>1.2744697551420177E-11</v>
      </c>
      <c r="H1410" s="50">
        <f>F1410*CVDGAB</f>
        <v>173.11622630839247</v>
      </c>
      <c r="I1410">
        <f t="shared" ref="I1410:I1473" si="84">(G1410/10)*1000*H1410*0.09</f>
        <v>1.985682550989304E-8</v>
      </c>
      <c r="J1410">
        <v>11.600000000000001</v>
      </c>
      <c r="K1410">
        <v>30</v>
      </c>
      <c r="L1410">
        <v>4810</v>
      </c>
      <c r="M1410">
        <v>-0.73</v>
      </c>
      <c r="N1410">
        <v>8.77</v>
      </c>
      <c r="O1410" s="7">
        <v>160.56</v>
      </c>
      <c r="P1410">
        <v>504.8</v>
      </c>
      <c r="Q1410">
        <v>2</v>
      </c>
      <c r="R1410" s="9">
        <v>8.9270999999999994</v>
      </c>
      <c r="S1410" s="9">
        <v>0.41209000000000001</v>
      </c>
      <c r="T1410" s="9">
        <v>8.9270999999999994</v>
      </c>
      <c r="U1410" s="9">
        <v>8.9270999999999994</v>
      </c>
      <c r="V1410" s="9">
        <v>8.9270999999999994</v>
      </c>
    </row>
    <row r="1411" spans="1:22" x14ac:dyDescent="0.3">
      <c r="A1411" t="s">
        <v>1525</v>
      </c>
      <c r="B1411" t="s">
        <v>1526</v>
      </c>
      <c r="C1411" t="s">
        <v>1527</v>
      </c>
      <c r="D1411" t="s">
        <v>69</v>
      </c>
      <c r="E1411">
        <v>9.11</v>
      </c>
      <c r="F1411">
        <v>322000</v>
      </c>
      <c r="G1411">
        <f t="shared" si="83"/>
        <v>3.2293337360248446E-11</v>
      </c>
      <c r="H1411" s="50">
        <f>F1411*CVDGMB</f>
        <v>355.72669374978403</v>
      </c>
      <c r="I1411">
        <f t="shared" si="84"/>
        <v>1.0338841916376802E-7</v>
      </c>
      <c r="J1411">
        <v>40.700000000000003</v>
      </c>
      <c r="K1411">
        <v>50.5</v>
      </c>
      <c r="L1411">
        <v>749</v>
      </c>
      <c r="M1411">
        <v>13.43</v>
      </c>
      <c r="N1411">
        <v>-16.68</v>
      </c>
      <c r="O1411" s="7">
        <v>14.824999999999999</v>
      </c>
      <c r="P1411" s="8">
        <v>390630</v>
      </c>
      <c r="Q1411">
        <v>3</v>
      </c>
      <c r="R1411" s="9">
        <v>32.604999999999997</v>
      </c>
      <c r="S1411" s="9">
        <v>29.567</v>
      </c>
      <c r="T1411" s="9">
        <v>32.374000000000002</v>
      </c>
      <c r="U1411" s="9">
        <v>32.49</v>
      </c>
      <c r="V1411" s="9">
        <v>32.606000000000002</v>
      </c>
    </row>
    <row r="1412" spans="1:22" x14ac:dyDescent="0.3">
      <c r="A1412" t="s">
        <v>1528</v>
      </c>
      <c r="B1412" t="s">
        <v>1529</v>
      </c>
      <c r="C1412" t="s">
        <v>1530</v>
      </c>
      <c r="D1412" t="s">
        <v>108</v>
      </c>
      <c r="E1412">
        <v>6.9</v>
      </c>
      <c r="F1412">
        <v>124000</v>
      </c>
      <c r="G1412">
        <f t="shared" si="83"/>
        <v>6.3515223387096764E-11</v>
      </c>
      <c r="H1412" s="50">
        <f>F1412*CVDGEOR</f>
        <v>953.13447584949995</v>
      </c>
      <c r="I1412">
        <f t="shared" si="84"/>
        <v>5.4484694236371942E-7</v>
      </c>
      <c r="J1412">
        <v>21.700000000000003</v>
      </c>
      <c r="K1412">
        <v>26.6</v>
      </c>
      <c r="L1412">
        <v>516</v>
      </c>
      <c r="M1412">
        <v>41.61</v>
      </c>
      <c r="N1412">
        <v>41.63</v>
      </c>
      <c r="O1412" s="7">
        <v>19.408000000000001</v>
      </c>
      <c r="P1412">
        <v>28897</v>
      </c>
      <c r="Q1412">
        <v>4</v>
      </c>
      <c r="R1412" s="9">
        <v>7.3091999999999997</v>
      </c>
      <c r="S1412" s="9">
        <v>2.3056999999999999</v>
      </c>
      <c r="T1412" s="9">
        <v>7.3091999999999997</v>
      </c>
      <c r="U1412" s="9">
        <v>7.3091999999999997</v>
      </c>
      <c r="V1412" s="9">
        <v>7.3091999999999997</v>
      </c>
    </row>
    <row r="1413" spans="1:22" x14ac:dyDescent="0.3">
      <c r="A1413" t="s">
        <v>1528</v>
      </c>
      <c r="B1413" t="s">
        <v>1529</v>
      </c>
      <c r="C1413" t="s">
        <v>1531</v>
      </c>
      <c r="D1413" t="s">
        <v>108</v>
      </c>
      <c r="E1413">
        <v>13.5</v>
      </c>
      <c r="F1413">
        <v>192500</v>
      </c>
      <c r="G1413">
        <f t="shared" si="83"/>
        <v>8.0048548051948053E-11</v>
      </c>
      <c r="H1413" s="50">
        <f>F1413*CVDGEOR</f>
        <v>1479.6644080728124</v>
      </c>
      <c r="I1413">
        <f t="shared" si="84"/>
        <v>1.066004887233364E-6</v>
      </c>
      <c r="J1413">
        <v>54.900000000000006</v>
      </c>
      <c r="K1413">
        <v>26</v>
      </c>
      <c r="L1413">
        <v>224</v>
      </c>
      <c r="M1413">
        <v>42.25</v>
      </c>
      <c r="N1413">
        <v>42.65</v>
      </c>
      <c r="O1413" s="7">
        <v>8.6378000000000004</v>
      </c>
      <c r="P1413" s="8">
        <v>209710</v>
      </c>
      <c r="Q1413">
        <v>3</v>
      </c>
      <c r="R1413" s="9">
        <v>12.154999999999999</v>
      </c>
      <c r="S1413" s="9">
        <v>12.054</v>
      </c>
      <c r="T1413" s="9">
        <v>10.367000000000001</v>
      </c>
      <c r="U1413" s="9">
        <v>12.194000000000001</v>
      </c>
      <c r="V1413" s="9">
        <v>13.199</v>
      </c>
    </row>
    <row r="1414" spans="1:22" x14ac:dyDescent="0.3">
      <c r="A1414" t="s">
        <v>1528</v>
      </c>
      <c r="B1414" t="s">
        <v>1529</v>
      </c>
      <c r="C1414" t="s">
        <v>1532</v>
      </c>
      <c r="D1414" t="s">
        <v>108</v>
      </c>
      <c r="E1414">
        <v>5.32</v>
      </c>
      <c r="F1414">
        <v>122100</v>
      </c>
      <c r="G1414">
        <f t="shared" si="83"/>
        <v>4.9733198689598689E-11</v>
      </c>
      <c r="H1414" s="50">
        <f>F1414*CVDGEOR</f>
        <v>938.52999597761243</v>
      </c>
      <c r="I1414">
        <f t="shared" si="84"/>
        <v>4.2008488889492566E-7</v>
      </c>
      <c r="J1414">
        <v>45.400000000000006</v>
      </c>
      <c r="K1414">
        <v>18.100000000000001</v>
      </c>
      <c r="L1414">
        <v>387</v>
      </c>
      <c r="M1414">
        <v>41.56</v>
      </c>
      <c r="N1414">
        <v>45</v>
      </c>
      <c r="O1414" s="7">
        <v>21.341000000000001</v>
      </c>
      <c r="P1414" s="8">
        <v>327680</v>
      </c>
      <c r="Q1414">
        <v>4</v>
      </c>
      <c r="R1414" s="9">
        <v>15.782999999999999</v>
      </c>
      <c r="S1414" s="9">
        <v>15.911</v>
      </c>
      <c r="T1414" s="9">
        <v>15.19</v>
      </c>
      <c r="U1414" s="9">
        <v>15.856999999999999</v>
      </c>
      <c r="V1414" s="9">
        <v>17.306999999999999</v>
      </c>
    </row>
    <row r="1415" spans="1:22" x14ac:dyDescent="0.3">
      <c r="A1415" t="s">
        <v>1528</v>
      </c>
      <c r="B1415" t="s">
        <v>1529</v>
      </c>
      <c r="C1415" t="s">
        <v>1533</v>
      </c>
      <c r="D1415" t="s">
        <v>108</v>
      </c>
      <c r="E1415">
        <v>7.1400000000000006</v>
      </c>
      <c r="F1415">
        <v>126200</v>
      </c>
      <c r="G1415">
        <f t="shared" si="83"/>
        <v>6.4578697464342311E-11</v>
      </c>
      <c r="H1415" s="50">
        <f>F1415*CVDGEOR</f>
        <v>970.04492622747489</v>
      </c>
      <c r="I1415">
        <f t="shared" si="84"/>
        <v>5.6379814035897927E-7</v>
      </c>
      <c r="J1415">
        <v>21.700000000000003</v>
      </c>
      <c r="K1415">
        <v>27.1</v>
      </c>
      <c r="L1415">
        <v>464</v>
      </c>
      <c r="M1415">
        <v>43.01</v>
      </c>
      <c r="N1415">
        <v>40.99</v>
      </c>
      <c r="O1415" s="7">
        <v>17.155999999999999</v>
      </c>
      <c r="P1415">
        <v>27460</v>
      </c>
      <c r="Q1415">
        <v>4</v>
      </c>
      <c r="R1415" s="9">
        <v>8.5543999999999993</v>
      </c>
      <c r="S1415" s="9">
        <v>6.4067999999999996</v>
      </c>
      <c r="T1415" s="9">
        <v>8.4602000000000004</v>
      </c>
      <c r="U1415" s="9">
        <v>8.5640999999999998</v>
      </c>
      <c r="V1415" s="9">
        <v>8.6679999999999993</v>
      </c>
    </row>
    <row r="1416" spans="1:22" x14ac:dyDescent="0.3">
      <c r="A1416" t="s">
        <v>1528</v>
      </c>
      <c r="B1416" t="s">
        <v>1529</v>
      </c>
      <c r="C1416" t="s">
        <v>1534</v>
      </c>
      <c r="D1416" t="s">
        <v>108</v>
      </c>
      <c r="E1416">
        <v>27.200000000000003</v>
      </c>
      <c r="F1416">
        <v>1100000</v>
      </c>
      <c r="G1416">
        <f t="shared" si="83"/>
        <v>2.8224525090909093E-11</v>
      </c>
      <c r="H1416" s="50">
        <f>F1416*CVDGEOR</f>
        <v>8455.2251889874988</v>
      </c>
      <c r="I1416">
        <f t="shared" si="84"/>
        <v>2.1478024394627782E-6</v>
      </c>
      <c r="J1416">
        <v>125</v>
      </c>
      <c r="K1416">
        <v>98.600000000000009</v>
      </c>
      <c r="L1416">
        <v>387</v>
      </c>
      <c r="M1416">
        <v>41.71</v>
      </c>
      <c r="N1416">
        <v>44.84</v>
      </c>
      <c r="O1416" s="7">
        <v>3.9243000000000001</v>
      </c>
      <c r="P1416" s="8">
        <v>1199300</v>
      </c>
      <c r="Q1416">
        <v>9</v>
      </c>
      <c r="R1416" s="9">
        <v>14.313000000000001</v>
      </c>
      <c r="S1416" s="9">
        <v>14.37</v>
      </c>
      <c r="T1416" s="9">
        <v>13.199</v>
      </c>
      <c r="U1416" s="9">
        <v>13.849</v>
      </c>
      <c r="V1416" s="9">
        <v>15.19</v>
      </c>
    </row>
    <row r="1417" spans="1:22" x14ac:dyDescent="0.3">
      <c r="A1417" t="s">
        <v>1535</v>
      </c>
      <c r="B1417" t="s">
        <v>1536</v>
      </c>
      <c r="C1417" t="s">
        <v>1537</v>
      </c>
      <c r="D1417" t="s">
        <v>29</v>
      </c>
      <c r="E1417">
        <v>14.600000000000001</v>
      </c>
      <c r="F1417">
        <v>1063000</v>
      </c>
      <c r="G1417">
        <f t="shared" si="83"/>
        <v>1.5677254750705551E-11</v>
      </c>
      <c r="H1417" s="50">
        <f t="shared" ref="H1417:H1448" si="85">F1417*CVDDEU</f>
        <v>4342.0930546623458</v>
      </c>
      <c r="I1417">
        <f t="shared" si="84"/>
        <v>6.1264889072289759E-7</v>
      </c>
      <c r="J1417">
        <v>271</v>
      </c>
      <c r="K1417">
        <v>64.600000000000009</v>
      </c>
      <c r="L1417">
        <v>531</v>
      </c>
      <c r="M1417">
        <v>50.83</v>
      </c>
      <c r="N1417">
        <v>6.24</v>
      </c>
      <c r="O1417" s="7">
        <v>8.2204999999999995</v>
      </c>
      <c r="P1417" s="8">
        <v>713940</v>
      </c>
      <c r="Q1417">
        <v>15</v>
      </c>
      <c r="R1417" s="9">
        <v>18.544</v>
      </c>
      <c r="S1417" s="9">
        <v>18.347999999999999</v>
      </c>
      <c r="T1417" s="9">
        <v>16.766999999999999</v>
      </c>
      <c r="U1417" s="9">
        <v>17.795000000000002</v>
      </c>
      <c r="V1417" s="9">
        <v>19.837</v>
      </c>
    </row>
    <row r="1418" spans="1:22" x14ac:dyDescent="0.3">
      <c r="A1418" t="s">
        <v>1535</v>
      </c>
      <c r="B1418" t="s">
        <v>1536</v>
      </c>
      <c r="C1418" t="s">
        <v>1538</v>
      </c>
      <c r="D1418" t="s">
        <v>29</v>
      </c>
      <c r="E1418">
        <v>5.3500000000000005</v>
      </c>
      <c r="F1418">
        <v>107400</v>
      </c>
      <c r="G1418">
        <f t="shared" si="83"/>
        <v>5.6859092644320303E-11</v>
      </c>
      <c r="H1418" s="50">
        <f t="shared" si="85"/>
        <v>438.70253440332641</v>
      </c>
      <c r="I1418">
        <f t="shared" si="84"/>
        <v>2.2449805242243162E-7</v>
      </c>
      <c r="J1418">
        <v>23.700000000000003</v>
      </c>
      <c r="K1418">
        <v>22.1</v>
      </c>
      <c r="L1418">
        <v>556</v>
      </c>
      <c r="M1418">
        <v>51.43</v>
      </c>
      <c r="N1418">
        <v>8.01</v>
      </c>
      <c r="O1418" s="7">
        <v>25.192</v>
      </c>
      <c r="P1418">
        <v>38450</v>
      </c>
      <c r="Q1418">
        <v>3</v>
      </c>
      <c r="R1418" s="9">
        <v>15.935</v>
      </c>
      <c r="S1418" s="9">
        <v>15.756</v>
      </c>
      <c r="T1418" s="9">
        <v>14.545999999999999</v>
      </c>
      <c r="U1418" s="9">
        <v>15.882</v>
      </c>
      <c r="V1418" s="9">
        <v>16.079000000000001</v>
      </c>
    </row>
    <row r="1419" spans="1:22" x14ac:dyDescent="0.3">
      <c r="A1419" t="s">
        <v>1535</v>
      </c>
      <c r="B1419" t="s">
        <v>1536</v>
      </c>
      <c r="C1419" t="s">
        <v>1539</v>
      </c>
      <c r="D1419" t="s">
        <v>29</v>
      </c>
      <c r="E1419">
        <v>6.6000000000000005</v>
      </c>
      <c r="F1419">
        <v>101900</v>
      </c>
      <c r="G1419">
        <f t="shared" si="83"/>
        <v>7.3929909715407266E-11</v>
      </c>
      <c r="H1419" s="50">
        <f t="shared" si="85"/>
        <v>416.23638971786738</v>
      </c>
      <c r="I1419">
        <f t="shared" si="84"/>
        <v>2.7695086840898104E-7</v>
      </c>
      <c r="J1419">
        <v>23</v>
      </c>
      <c r="K1419">
        <v>21.200000000000003</v>
      </c>
      <c r="L1419">
        <v>433</v>
      </c>
      <c r="M1419">
        <v>50.55</v>
      </c>
      <c r="N1419">
        <v>12.79</v>
      </c>
      <c r="O1419" s="7">
        <v>20.376000000000001</v>
      </c>
      <c r="P1419">
        <v>37004</v>
      </c>
      <c r="Q1419">
        <v>2</v>
      </c>
      <c r="R1419" s="9">
        <v>12.106</v>
      </c>
      <c r="S1419" s="9">
        <v>12.035</v>
      </c>
      <c r="T1419" s="9">
        <v>11.689</v>
      </c>
      <c r="U1419" s="9">
        <v>11.917</v>
      </c>
      <c r="V1419" s="9">
        <v>12.144</v>
      </c>
    </row>
    <row r="1420" spans="1:22" x14ac:dyDescent="0.3">
      <c r="A1420" t="s">
        <v>1535</v>
      </c>
      <c r="B1420" t="s">
        <v>1536</v>
      </c>
      <c r="C1420" t="s">
        <v>1540</v>
      </c>
      <c r="D1420" t="s">
        <v>29</v>
      </c>
      <c r="E1420">
        <v>13.5</v>
      </c>
      <c r="F1420">
        <v>445900</v>
      </c>
      <c r="G1420">
        <f t="shared" si="83"/>
        <v>3.455785041489123E-11</v>
      </c>
      <c r="H1420" s="50">
        <f t="shared" si="85"/>
        <v>1821.3916209538477</v>
      </c>
      <c r="I1420">
        <f t="shared" si="84"/>
        <v>5.6649041265473407E-7</v>
      </c>
      <c r="J1420">
        <v>96</v>
      </c>
      <c r="K1420">
        <v>45.5</v>
      </c>
      <c r="L1420">
        <v>418</v>
      </c>
      <c r="M1420">
        <v>48.37</v>
      </c>
      <c r="N1420">
        <v>10.89</v>
      </c>
      <c r="O1420" s="7">
        <v>9.1769999999999996</v>
      </c>
      <c r="P1420" s="8">
        <v>323340</v>
      </c>
      <c r="Q1420">
        <v>7</v>
      </c>
      <c r="R1420" s="9">
        <v>16.495999999999999</v>
      </c>
      <c r="S1420" s="9">
        <v>16.684999999999999</v>
      </c>
      <c r="T1420" s="9">
        <v>16.227</v>
      </c>
      <c r="U1420" s="9">
        <v>16.766999999999999</v>
      </c>
      <c r="V1420" s="9">
        <v>17.452999999999999</v>
      </c>
    </row>
    <row r="1421" spans="1:22" x14ac:dyDescent="0.3">
      <c r="A1421" t="s">
        <v>1535</v>
      </c>
      <c r="B1421" t="s">
        <v>1536</v>
      </c>
      <c r="C1421" t="s">
        <v>1541</v>
      </c>
      <c r="D1421" t="s">
        <v>29</v>
      </c>
      <c r="E1421">
        <v>4.62</v>
      </c>
      <c r="F1421">
        <v>115400</v>
      </c>
      <c r="G1421">
        <f t="shared" si="83"/>
        <v>4.5696884402079719E-11</v>
      </c>
      <c r="H1421" s="50">
        <f t="shared" si="85"/>
        <v>471.3805630367213</v>
      </c>
      <c r="I1421">
        <f t="shared" si="84"/>
        <v>1.9386560788628676E-7</v>
      </c>
      <c r="J1421">
        <v>48.800000000000004</v>
      </c>
      <c r="K1421">
        <v>16.5</v>
      </c>
      <c r="L1421">
        <v>463</v>
      </c>
      <c r="M1421">
        <v>49.92</v>
      </c>
      <c r="N1421">
        <v>10.88</v>
      </c>
      <c r="O1421" s="7">
        <v>28.061</v>
      </c>
      <c r="P1421" s="8">
        <v>110740</v>
      </c>
      <c r="Q1421">
        <v>5</v>
      </c>
      <c r="R1421" s="9">
        <v>16.087</v>
      </c>
      <c r="S1421" s="9">
        <v>16.088999999999999</v>
      </c>
      <c r="T1421" s="9">
        <v>15.289</v>
      </c>
      <c r="U1421" s="9">
        <v>16.079000000000001</v>
      </c>
      <c r="V1421" s="9">
        <v>16.227</v>
      </c>
    </row>
    <row r="1422" spans="1:22" x14ac:dyDescent="0.3">
      <c r="A1422" t="s">
        <v>1535</v>
      </c>
      <c r="B1422" t="s">
        <v>1536</v>
      </c>
      <c r="C1422" t="s">
        <v>1542</v>
      </c>
      <c r="D1422" t="s">
        <v>29</v>
      </c>
      <c r="E1422">
        <v>26</v>
      </c>
      <c r="F1422">
        <v>3324000</v>
      </c>
      <c r="G1422">
        <f t="shared" si="83"/>
        <v>8.9281762936221409E-12</v>
      </c>
      <c r="H1422" s="50">
        <f t="shared" si="85"/>
        <v>13577.720897175577</v>
      </c>
      <c r="I1422">
        <f t="shared" si="84"/>
        <v>1.0910185725202284E-6</v>
      </c>
      <c r="J1422">
        <v>823</v>
      </c>
      <c r="K1422">
        <v>116</v>
      </c>
      <c r="L1422">
        <v>521</v>
      </c>
      <c r="M1422">
        <v>52.5</v>
      </c>
      <c r="N1422">
        <v>13.45</v>
      </c>
      <c r="O1422" s="7">
        <v>4.4985999999999997</v>
      </c>
      <c r="P1422" s="8">
        <v>3452200</v>
      </c>
      <c r="Q1422">
        <v>33</v>
      </c>
      <c r="R1422" s="9">
        <v>19.591000000000001</v>
      </c>
      <c r="S1422" s="9">
        <v>18.728999999999999</v>
      </c>
      <c r="T1422" s="9">
        <v>15.487</v>
      </c>
      <c r="U1422" s="9">
        <v>17.404</v>
      </c>
      <c r="V1422" s="9">
        <v>20.513000000000002</v>
      </c>
    </row>
    <row r="1423" spans="1:22" x14ac:dyDescent="0.3">
      <c r="A1423" t="s">
        <v>1535</v>
      </c>
      <c r="B1423" t="s">
        <v>1536</v>
      </c>
      <c r="C1423" t="s">
        <v>1543</v>
      </c>
      <c r="D1423" t="s">
        <v>29</v>
      </c>
      <c r="E1423">
        <v>26.5</v>
      </c>
      <c r="F1423">
        <v>1297000</v>
      </c>
      <c r="G1423">
        <f t="shared" si="83"/>
        <v>2.3321491518889744E-11</v>
      </c>
      <c r="H1423" s="50">
        <f t="shared" si="85"/>
        <v>5297.9253921891468</v>
      </c>
      <c r="I1423">
        <f t="shared" si="84"/>
        <v>1.1119996989148482E-6</v>
      </c>
      <c r="J1423">
        <v>126</v>
      </c>
      <c r="K1423">
        <v>116</v>
      </c>
      <c r="L1423">
        <v>545</v>
      </c>
      <c r="M1423">
        <v>52.01</v>
      </c>
      <c r="N1423">
        <v>8.5399999999999991</v>
      </c>
      <c r="O1423" s="7">
        <v>4.7129000000000003</v>
      </c>
      <c r="P1423" s="8">
        <v>455670</v>
      </c>
      <c r="Q1423">
        <v>9</v>
      </c>
      <c r="R1423" s="9">
        <v>17.553999999999998</v>
      </c>
      <c r="S1423" s="9">
        <v>17.422000000000001</v>
      </c>
      <c r="T1423" s="9">
        <v>16.472999999999999</v>
      </c>
      <c r="U1423" s="9">
        <v>17.356000000000002</v>
      </c>
      <c r="V1423" s="9">
        <v>17.600000000000001</v>
      </c>
    </row>
    <row r="1424" spans="1:22" x14ac:dyDescent="0.3">
      <c r="A1424" t="s">
        <v>1535</v>
      </c>
      <c r="B1424" t="s">
        <v>1536</v>
      </c>
      <c r="C1424" t="s">
        <v>1544</v>
      </c>
      <c r="D1424" t="s">
        <v>29</v>
      </c>
      <c r="E1424">
        <v>6.13</v>
      </c>
      <c r="F1424">
        <v>248900</v>
      </c>
      <c r="G1424">
        <f t="shared" si="83"/>
        <v>2.8111628324628363E-11</v>
      </c>
      <c r="H1424" s="50">
        <f t="shared" si="85"/>
        <v>1016.6951658564985</v>
      </c>
      <c r="I1424">
        <f t="shared" si="84"/>
        <v>2.5722860959803847E-7</v>
      </c>
      <c r="J1424">
        <v>92.5</v>
      </c>
      <c r="K1424">
        <v>25.900000000000002</v>
      </c>
      <c r="L1424">
        <v>550</v>
      </c>
      <c r="M1424">
        <v>52.28</v>
      </c>
      <c r="N1424">
        <v>10.52</v>
      </c>
      <c r="O1424" s="7">
        <v>21.251999999999999</v>
      </c>
      <c r="P1424" s="8">
        <v>277020</v>
      </c>
      <c r="Q1424">
        <v>6</v>
      </c>
      <c r="R1424" s="9">
        <v>15.914</v>
      </c>
      <c r="S1424" s="9">
        <v>15.782</v>
      </c>
      <c r="T1424" s="9">
        <v>14.496</v>
      </c>
      <c r="U1424" s="9">
        <v>15.487</v>
      </c>
      <c r="V1424" s="9">
        <v>16.324999999999999</v>
      </c>
    </row>
    <row r="1425" spans="1:22" x14ac:dyDescent="0.3">
      <c r="A1425" t="s">
        <v>1535</v>
      </c>
      <c r="B1425" t="s">
        <v>1536</v>
      </c>
      <c r="C1425" t="s">
        <v>1545</v>
      </c>
      <c r="D1425" t="s">
        <v>29</v>
      </c>
      <c r="E1425">
        <v>12.9</v>
      </c>
      <c r="F1425">
        <v>882000</v>
      </c>
      <c r="G1425">
        <f t="shared" si="83"/>
        <v>1.6694428231292517E-11</v>
      </c>
      <c r="H1425" s="50">
        <f t="shared" si="85"/>
        <v>3602.7526568317867</v>
      </c>
      <c r="I1425">
        <f t="shared" si="84"/>
        <v>5.4131306098119032E-7</v>
      </c>
      <c r="J1425">
        <v>226</v>
      </c>
      <c r="K1425">
        <v>58.6</v>
      </c>
      <c r="L1425">
        <v>566</v>
      </c>
      <c r="M1425">
        <v>53.09</v>
      </c>
      <c r="N1425">
        <v>8.8000000000000007</v>
      </c>
      <c r="O1425" s="7">
        <v>9.6521000000000008</v>
      </c>
      <c r="P1425" s="8">
        <v>710610</v>
      </c>
      <c r="Q1425">
        <v>17</v>
      </c>
      <c r="R1425" s="9">
        <v>18.091999999999999</v>
      </c>
      <c r="S1425" s="9">
        <v>17.417999999999999</v>
      </c>
      <c r="T1425" s="9">
        <v>14.198</v>
      </c>
      <c r="U1425" s="9">
        <v>16.472999999999999</v>
      </c>
      <c r="V1425" s="9">
        <v>18.77</v>
      </c>
    </row>
    <row r="1426" spans="1:22" x14ac:dyDescent="0.3">
      <c r="A1426" t="s">
        <v>1535</v>
      </c>
      <c r="B1426" t="s">
        <v>1536</v>
      </c>
      <c r="C1426" t="s">
        <v>1546</v>
      </c>
      <c r="D1426" t="s">
        <v>29</v>
      </c>
      <c r="E1426">
        <v>3.87</v>
      </c>
      <c r="F1426">
        <v>126900</v>
      </c>
      <c r="G1426">
        <f t="shared" si="83"/>
        <v>3.480965886524823E-11</v>
      </c>
      <c r="H1426" s="50">
        <f t="shared" si="85"/>
        <v>518.35522919722644</v>
      </c>
      <c r="I1426">
        <f t="shared" si="84"/>
        <v>1.6239391829435709E-7</v>
      </c>
      <c r="J1426">
        <v>44.5</v>
      </c>
      <c r="K1426">
        <v>19</v>
      </c>
      <c r="L1426">
        <v>669</v>
      </c>
      <c r="M1426">
        <v>53.55</v>
      </c>
      <c r="N1426">
        <v>8.59</v>
      </c>
      <c r="O1426" s="7">
        <v>35.152000000000001</v>
      </c>
      <c r="P1426" s="8">
        <v>100830</v>
      </c>
      <c r="Q1426">
        <v>6</v>
      </c>
      <c r="R1426" s="9">
        <v>14.446999999999999</v>
      </c>
      <c r="S1426" s="9">
        <v>5.5848000000000004</v>
      </c>
      <c r="T1426" s="9">
        <v>13.949</v>
      </c>
      <c r="U1426" s="9">
        <v>14.446999999999999</v>
      </c>
      <c r="V1426" s="9">
        <v>14.695</v>
      </c>
    </row>
    <row r="1427" spans="1:22" x14ac:dyDescent="0.3">
      <c r="A1427" t="s">
        <v>1535</v>
      </c>
      <c r="B1427" t="s">
        <v>1536</v>
      </c>
      <c r="C1427" t="s">
        <v>1547</v>
      </c>
      <c r="D1427" t="s">
        <v>29</v>
      </c>
      <c r="E1427">
        <v>6.3500000000000005</v>
      </c>
      <c r="F1427">
        <v>259100</v>
      </c>
      <c r="G1427">
        <f t="shared" si="83"/>
        <v>2.7974139521420301E-11</v>
      </c>
      <c r="H1427" s="50">
        <f t="shared" si="85"/>
        <v>1058.359652364077</v>
      </c>
      <c r="I1427">
        <f t="shared" si="84"/>
        <v>2.6646030521167116E-7</v>
      </c>
      <c r="J1427">
        <v>109</v>
      </c>
      <c r="K1427">
        <v>24.900000000000002</v>
      </c>
      <c r="L1427">
        <v>509</v>
      </c>
      <c r="M1427">
        <v>50.82</v>
      </c>
      <c r="N1427">
        <v>12.88</v>
      </c>
      <c r="O1427" s="7">
        <v>20.481000000000002</v>
      </c>
      <c r="P1427" s="8">
        <v>367790</v>
      </c>
      <c r="Q1427">
        <v>8</v>
      </c>
      <c r="R1427" s="9">
        <v>14.611000000000001</v>
      </c>
      <c r="S1427" s="9">
        <v>14.465</v>
      </c>
      <c r="T1427" s="9">
        <v>13.749000000000001</v>
      </c>
      <c r="U1427" s="9">
        <v>14.471</v>
      </c>
      <c r="V1427" s="9">
        <v>15.090999999999999</v>
      </c>
    </row>
    <row r="1428" spans="1:22" x14ac:dyDescent="0.3">
      <c r="A1428" t="s">
        <v>1535</v>
      </c>
      <c r="B1428" t="s">
        <v>1536</v>
      </c>
      <c r="C1428" t="s">
        <v>1548</v>
      </c>
      <c r="D1428" t="s">
        <v>29</v>
      </c>
      <c r="E1428">
        <v>4.8600000000000003</v>
      </c>
      <c r="F1428">
        <v>118500</v>
      </c>
      <c r="G1428">
        <f t="shared" si="83"/>
        <v>4.6813201518987337E-11</v>
      </c>
      <c r="H1428" s="50">
        <f t="shared" si="85"/>
        <v>484.04329913216179</v>
      </c>
      <c r="I1428">
        <f t="shared" si="84"/>
        <v>2.0393654855570423E-7</v>
      </c>
      <c r="J1428">
        <v>42.2</v>
      </c>
      <c r="K1428">
        <v>18.2</v>
      </c>
      <c r="L1428">
        <v>521</v>
      </c>
      <c r="M1428">
        <v>51.76</v>
      </c>
      <c r="N1428">
        <v>14.34</v>
      </c>
      <c r="O1428" s="7">
        <v>28.542999999999999</v>
      </c>
      <c r="P1428">
        <v>77052</v>
      </c>
      <c r="Q1428">
        <v>3</v>
      </c>
      <c r="R1428" s="9">
        <v>15.090999999999999</v>
      </c>
      <c r="S1428" s="9">
        <v>15.092000000000001</v>
      </c>
      <c r="T1428" s="9">
        <v>15.090999999999999</v>
      </c>
      <c r="U1428" s="9">
        <v>15.090999999999999</v>
      </c>
      <c r="V1428" s="9">
        <v>15.24</v>
      </c>
    </row>
    <row r="1429" spans="1:22" x14ac:dyDescent="0.3">
      <c r="A1429" t="s">
        <v>1535</v>
      </c>
      <c r="B1429" t="s">
        <v>1536</v>
      </c>
      <c r="C1429" t="s">
        <v>1549</v>
      </c>
      <c r="D1429" t="s">
        <v>29</v>
      </c>
      <c r="E1429">
        <v>4.54</v>
      </c>
      <c r="F1429">
        <v>100000</v>
      </c>
      <c r="G1429">
        <f t="shared" si="83"/>
        <v>5.1821058199999992E-11</v>
      </c>
      <c r="H1429" s="50">
        <f t="shared" si="85"/>
        <v>408.4753579174361</v>
      </c>
      <c r="I1429">
        <f t="shared" si="84"/>
        <v>1.9050862766314752E-7</v>
      </c>
      <c r="J1429">
        <v>35.300000000000004</v>
      </c>
      <c r="K1429">
        <v>16.8</v>
      </c>
      <c r="L1429">
        <v>499</v>
      </c>
      <c r="M1429">
        <v>51.83</v>
      </c>
      <c r="N1429">
        <v>12.23</v>
      </c>
      <c r="O1429" s="7">
        <v>29.666</v>
      </c>
      <c r="P1429">
        <v>70244</v>
      </c>
      <c r="Q1429">
        <v>3</v>
      </c>
      <c r="R1429" s="9">
        <v>15.244999999999999</v>
      </c>
      <c r="S1429" s="9">
        <v>15.295</v>
      </c>
      <c r="T1429" s="9">
        <v>15.24</v>
      </c>
      <c r="U1429" s="9">
        <v>15.487</v>
      </c>
      <c r="V1429" s="9">
        <v>15.833</v>
      </c>
    </row>
    <row r="1430" spans="1:22" x14ac:dyDescent="0.3">
      <c r="A1430" t="s">
        <v>1535</v>
      </c>
      <c r="B1430" t="s">
        <v>1536</v>
      </c>
      <c r="C1430" t="s">
        <v>1550</v>
      </c>
      <c r="D1430" t="s">
        <v>29</v>
      </c>
      <c r="E1430">
        <v>5.47</v>
      </c>
      <c r="F1430">
        <v>109800</v>
      </c>
      <c r="G1430">
        <f t="shared" si="83"/>
        <v>5.6863738706739526E-11</v>
      </c>
      <c r="H1430" s="50">
        <f t="shared" si="85"/>
        <v>448.50594299334489</v>
      </c>
      <c r="I1430">
        <f t="shared" si="84"/>
        <v>2.2953352275714039E-7</v>
      </c>
      <c r="J1430">
        <v>23.900000000000002</v>
      </c>
      <c r="K1430">
        <v>22.5</v>
      </c>
      <c r="L1430">
        <v>545</v>
      </c>
      <c r="M1430">
        <v>51.94</v>
      </c>
      <c r="N1430">
        <v>8.85</v>
      </c>
      <c r="O1430" s="7">
        <v>24.265999999999998</v>
      </c>
      <c r="P1430">
        <v>66884</v>
      </c>
      <c r="Q1430">
        <v>3</v>
      </c>
      <c r="R1430" s="9">
        <v>16.645</v>
      </c>
      <c r="S1430" s="9">
        <v>16.716000000000001</v>
      </c>
      <c r="T1430" s="9">
        <v>16.62</v>
      </c>
      <c r="U1430" s="9">
        <v>16.914999999999999</v>
      </c>
      <c r="V1430" s="9">
        <v>17.062000000000001</v>
      </c>
    </row>
    <row r="1431" spans="1:22" x14ac:dyDescent="0.3">
      <c r="A1431" t="s">
        <v>1535</v>
      </c>
      <c r="B1431" t="s">
        <v>1536</v>
      </c>
      <c r="C1431" t="s">
        <v>1551</v>
      </c>
      <c r="D1431" t="s">
        <v>29</v>
      </c>
      <c r="E1431">
        <v>6.6400000000000006</v>
      </c>
      <c r="F1431">
        <v>108200</v>
      </c>
      <c r="G1431">
        <f t="shared" si="83"/>
        <v>7.0047274676524963E-11</v>
      </c>
      <c r="H1431" s="50">
        <f t="shared" si="85"/>
        <v>441.97033726666587</v>
      </c>
      <c r="I1431">
        <f t="shared" si="84"/>
        <v>2.7862935852055066E-7</v>
      </c>
      <c r="J1431">
        <v>21.5</v>
      </c>
      <c r="K1431">
        <v>23.3</v>
      </c>
      <c r="L1431">
        <v>457</v>
      </c>
      <c r="M1431">
        <v>49.91</v>
      </c>
      <c r="N1431">
        <v>8.84</v>
      </c>
      <c r="O1431" s="7">
        <v>19.608000000000001</v>
      </c>
      <c r="P1431">
        <v>86589</v>
      </c>
      <c r="Q1431">
        <v>2</v>
      </c>
      <c r="R1431" s="9">
        <v>17.035</v>
      </c>
      <c r="S1431" s="9">
        <v>16.95</v>
      </c>
      <c r="T1431" s="9">
        <v>16.62</v>
      </c>
      <c r="U1431" s="9">
        <v>16.914000000000001</v>
      </c>
      <c r="V1431" s="9">
        <v>17.209</v>
      </c>
    </row>
    <row r="1432" spans="1:22" x14ac:dyDescent="0.3">
      <c r="A1432" t="s">
        <v>1535</v>
      </c>
      <c r="B1432" t="s">
        <v>1536</v>
      </c>
      <c r="C1432" t="s">
        <v>1552</v>
      </c>
      <c r="D1432" t="s">
        <v>29</v>
      </c>
      <c r="E1432">
        <v>6.63</v>
      </c>
      <c r="F1432">
        <v>459200</v>
      </c>
      <c r="G1432">
        <f t="shared" si="83"/>
        <v>1.6480184647212543E-11</v>
      </c>
      <c r="H1432" s="50">
        <f t="shared" si="85"/>
        <v>1875.7188435568667</v>
      </c>
      <c r="I1432">
        <f t="shared" si="84"/>
        <v>2.7820973599265823E-7</v>
      </c>
      <c r="J1432">
        <v>281</v>
      </c>
      <c r="K1432">
        <v>27.400000000000002</v>
      </c>
      <c r="L1432">
        <v>509</v>
      </c>
      <c r="M1432">
        <v>51.06</v>
      </c>
      <c r="N1432">
        <v>13.72</v>
      </c>
      <c r="O1432" s="7">
        <v>18.564</v>
      </c>
      <c r="P1432" s="8">
        <v>504000</v>
      </c>
      <c r="Q1432">
        <v>14</v>
      </c>
      <c r="R1432" s="9">
        <v>16.483000000000001</v>
      </c>
      <c r="S1432" s="9">
        <v>16.163</v>
      </c>
      <c r="T1432" s="9">
        <v>14.247999999999999</v>
      </c>
      <c r="U1432" s="9">
        <v>15.882</v>
      </c>
      <c r="V1432" s="9">
        <v>17.501999999999999</v>
      </c>
    </row>
    <row r="1433" spans="1:22" x14ac:dyDescent="0.3">
      <c r="A1433" t="s">
        <v>1535</v>
      </c>
      <c r="B1433" t="s">
        <v>1536</v>
      </c>
      <c r="C1433" t="s">
        <v>1553</v>
      </c>
      <c r="D1433" t="s">
        <v>29</v>
      </c>
      <c r="E1433">
        <v>6.38</v>
      </c>
      <c r="F1433">
        <v>205400</v>
      </c>
      <c r="G1433">
        <f t="shared" si="83"/>
        <v>3.545444274586173E-11</v>
      </c>
      <c r="H1433" s="50">
        <f t="shared" si="85"/>
        <v>839.00838516241379</v>
      </c>
      <c r="I1433">
        <f t="shared" si="84"/>
        <v>2.677191727953483E-7</v>
      </c>
      <c r="J1433">
        <v>68.400000000000006</v>
      </c>
      <c r="K1433">
        <v>24.8</v>
      </c>
      <c r="L1433">
        <v>501</v>
      </c>
      <c r="M1433">
        <v>50.99</v>
      </c>
      <c r="N1433">
        <v>11.03</v>
      </c>
      <c r="O1433" s="7">
        <v>20.186</v>
      </c>
      <c r="P1433" s="8">
        <v>182300</v>
      </c>
      <c r="Q1433">
        <v>5</v>
      </c>
      <c r="R1433" s="9">
        <v>16.088000000000001</v>
      </c>
      <c r="S1433" s="9">
        <v>16.055</v>
      </c>
      <c r="T1433" s="9">
        <v>15.930999999999999</v>
      </c>
      <c r="U1433" s="9">
        <v>16.03</v>
      </c>
      <c r="V1433" s="9">
        <v>16.128</v>
      </c>
    </row>
    <row r="1434" spans="1:22" x14ac:dyDescent="0.3">
      <c r="A1434" t="s">
        <v>1535</v>
      </c>
      <c r="B1434" t="s">
        <v>1536</v>
      </c>
      <c r="C1434" t="s">
        <v>1554</v>
      </c>
      <c r="D1434" t="s">
        <v>29</v>
      </c>
      <c r="E1434">
        <v>52</v>
      </c>
      <c r="F1434">
        <v>16880000</v>
      </c>
      <c r="G1434">
        <f t="shared" si="83"/>
        <v>3.5162627962085302E-12</v>
      </c>
      <c r="H1434" s="50">
        <f t="shared" si="85"/>
        <v>68950.640416463211</v>
      </c>
      <c r="I1434">
        <f t="shared" si="84"/>
        <v>2.1820371450404564E-6</v>
      </c>
      <c r="J1434">
        <v>3370</v>
      </c>
      <c r="K1434">
        <v>291</v>
      </c>
      <c r="L1434">
        <v>527</v>
      </c>
      <c r="M1434">
        <v>51.25</v>
      </c>
      <c r="N1434">
        <v>7.02</v>
      </c>
      <c r="O1434" s="7">
        <v>1.8133999999999999</v>
      </c>
      <c r="P1434" s="8">
        <v>10173000</v>
      </c>
      <c r="Q1434">
        <v>115</v>
      </c>
      <c r="R1434" s="9">
        <v>22.927</v>
      </c>
      <c r="S1434" s="9">
        <v>22.31</v>
      </c>
      <c r="T1434" s="9">
        <v>15.19</v>
      </c>
      <c r="U1434" s="9">
        <v>21.667999999999999</v>
      </c>
      <c r="V1434" s="9">
        <v>24.725000000000001</v>
      </c>
    </row>
    <row r="1435" spans="1:22" x14ac:dyDescent="0.3">
      <c r="A1435" t="s">
        <v>1535</v>
      </c>
      <c r="B1435" t="s">
        <v>1536</v>
      </c>
      <c r="C1435" t="s">
        <v>1555</v>
      </c>
      <c r="D1435" t="s">
        <v>29</v>
      </c>
      <c r="E1435">
        <v>6.3</v>
      </c>
      <c r="F1435">
        <v>114700</v>
      </c>
      <c r="G1435">
        <f t="shared" si="83"/>
        <v>6.269422755013077E-11</v>
      </c>
      <c r="H1435" s="50">
        <f t="shared" si="85"/>
        <v>468.52123553129923</v>
      </c>
      <c r="I1435">
        <f t="shared" si="84"/>
        <v>2.6436219257220922E-7</v>
      </c>
      <c r="J1435">
        <v>14.8</v>
      </c>
      <c r="K1435">
        <v>29.8</v>
      </c>
      <c r="L1435">
        <v>653</v>
      </c>
      <c r="M1435">
        <v>54.79</v>
      </c>
      <c r="N1435">
        <v>9.43</v>
      </c>
      <c r="O1435" s="7">
        <v>21.957000000000001</v>
      </c>
      <c r="P1435">
        <v>99672</v>
      </c>
      <c r="Q1435">
        <v>4</v>
      </c>
      <c r="R1435" s="9">
        <v>12.999000000000001</v>
      </c>
      <c r="S1435" s="9">
        <v>12.984999999999999</v>
      </c>
      <c r="T1435" s="9">
        <v>12.747999999999999</v>
      </c>
      <c r="U1435" s="9">
        <v>12.872999999999999</v>
      </c>
      <c r="V1435" s="9">
        <v>13.048999999999999</v>
      </c>
    </row>
    <row r="1436" spans="1:22" x14ac:dyDescent="0.3">
      <c r="A1436" t="s">
        <v>1535</v>
      </c>
      <c r="B1436" t="s">
        <v>1536</v>
      </c>
      <c r="C1436" t="s">
        <v>1556</v>
      </c>
      <c r="D1436" t="s">
        <v>29</v>
      </c>
      <c r="E1436">
        <v>26.1</v>
      </c>
      <c r="F1436">
        <v>4279000</v>
      </c>
      <c r="G1436">
        <f t="shared" si="83"/>
        <v>6.9622344706707169E-12</v>
      </c>
      <c r="H1436" s="50">
        <f t="shared" si="85"/>
        <v>17478.660565287093</v>
      </c>
      <c r="I1436">
        <f t="shared" si="84"/>
        <v>1.0952147977991524E-6</v>
      </c>
      <c r="J1436">
        <v>1290</v>
      </c>
      <c r="K1436">
        <v>119</v>
      </c>
      <c r="L1436">
        <v>457</v>
      </c>
      <c r="M1436">
        <v>50.02</v>
      </c>
      <c r="N1436">
        <v>8.56</v>
      </c>
      <c r="O1436" s="7">
        <v>3.8384</v>
      </c>
      <c r="P1436" s="8">
        <v>2962600</v>
      </c>
      <c r="Q1436">
        <v>54</v>
      </c>
      <c r="R1436" s="9">
        <v>19.298999999999999</v>
      </c>
      <c r="S1436" s="9">
        <v>18.579999999999998</v>
      </c>
      <c r="T1436" s="9">
        <v>14.794</v>
      </c>
      <c r="U1436" s="9">
        <v>17.942</v>
      </c>
      <c r="V1436" s="9">
        <v>20.417000000000002</v>
      </c>
    </row>
    <row r="1437" spans="1:22" x14ac:dyDescent="0.3">
      <c r="A1437" t="s">
        <v>1535</v>
      </c>
      <c r="B1437" t="s">
        <v>1536</v>
      </c>
      <c r="C1437" t="s">
        <v>1557</v>
      </c>
      <c r="D1437" t="s">
        <v>29</v>
      </c>
      <c r="E1437">
        <v>16.900000000000002</v>
      </c>
      <c r="F1437">
        <v>200500</v>
      </c>
      <c r="G1437">
        <f t="shared" si="83"/>
        <v>9.6210562094763088E-11</v>
      </c>
      <c r="H1437" s="50">
        <f t="shared" si="85"/>
        <v>818.99309262445945</v>
      </c>
      <c r="I1437">
        <f t="shared" si="84"/>
        <v>7.0916207213814851E-7</v>
      </c>
      <c r="J1437">
        <v>37.4</v>
      </c>
      <c r="K1437">
        <v>32.800000000000004</v>
      </c>
      <c r="L1437">
        <v>239</v>
      </c>
      <c r="M1437">
        <v>48</v>
      </c>
      <c r="N1437">
        <v>7.84</v>
      </c>
      <c r="O1437" s="7">
        <v>7.2853000000000003</v>
      </c>
      <c r="P1437" s="8">
        <v>243680</v>
      </c>
      <c r="Q1437">
        <v>5</v>
      </c>
      <c r="R1437" s="9">
        <v>13.333</v>
      </c>
      <c r="S1437" s="9">
        <v>13.41</v>
      </c>
      <c r="T1437" s="9">
        <v>12.898999999999999</v>
      </c>
      <c r="U1437" s="9">
        <v>13.35</v>
      </c>
      <c r="V1437" s="9">
        <v>14.297000000000001</v>
      </c>
    </row>
    <row r="1438" spans="1:22" x14ac:dyDescent="0.3">
      <c r="A1438" t="s">
        <v>1535</v>
      </c>
      <c r="B1438" t="s">
        <v>1536</v>
      </c>
      <c r="C1438" t="s">
        <v>1558</v>
      </c>
      <c r="D1438" t="s">
        <v>29</v>
      </c>
      <c r="E1438">
        <v>5.8100000000000005</v>
      </c>
      <c r="F1438">
        <v>103500</v>
      </c>
      <c r="G1438">
        <f t="shared" si="83"/>
        <v>6.407464473429951E-11</v>
      </c>
      <c r="H1438" s="50">
        <f t="shared" si="85"/>
        <v>422.77199544454641</v>
      </c>
      <c r="I1438">
        <f t="shared" si="84"/>
        <v>2.4380068870548178E-7</v>
      </c>
      <c r="J1438">
        <v>24.700000000000003</v>
      </c>
      <c r="K1438">
        <v>20.8</v>
      </c>
      <c r="L1438">
        <v>477</v>
      </c>
      <c r="M1438">
        <v>50.56</v>
      </c>
      <c r="N1438">
        <v>9.68</v>
      </c>
      <c r="O1438" s="7">
        <v>22.934000000000001</v>
      </c>
      <c r="P1438">
        <v>24896</v>
      </c>
      <c r="Q1438">
        <v>2</v>
      </c>
      <c r="R1438" s="9">
        <v>14.602</v>
      </c>
      <c r="S1438" s="9">
        <v>14.536</v>
      </c>
      <c r="T1438" s="9">
        <v>14.198</v>
      </c>
      <c r="U1438" s="9">
        <v>14.422000000000001</v>
      </c>
      <c r="V1438" s="9">
        <v>14.645</v>
      </c>
    </row>
    <row r="1439" spans="1:22" x14ac:dyDescent="0.3">
      <c r="A1439" t="s">
        <v>1535</v>
      </c>
      <c r="B1439" t="s">
        <v>1536</v>
      </c>
      <c r="C1439" t="s">
        <v>1559</v>
      </c>
      <c r="D1439" t="s">
        <v>29</v>
      </c>
      <c r="E1439">
        <v>5.2</v>
      </c>
      <c r="F1439">
        <v>118700</v>
      </c>
      <c r="G1439">
        <f t="shared" si="83"/>
        <v>5.000380454928391E-11</v>
      </c>
      <c r="H1439" s="50">
        <f t="shared" si="85"/>
        <v>484.86024984799667</v>
      </c>
      <c r="I1439">
        <f t="shared" si="84"/>
        <v>2.1820371450404568E-7</v>
      </c>
      <c r="J1439">
        <v>37.4</v>
      </c>
      <c r="K1439">
        <v>19.400000000000002</v>
      </c>
      <c r="L1439">
        <v>502</v>
      </c>
      <c r="M1439">
        <v>50.89</v>
      </c>
      <c r="N1439">
        <v>12.07</v>
      </c>
      <c r="O1439" s="7">
        <v>25.867999999999999</v>
      </c>
      <c r="P1439" s="8">
        <v>120420</v>
      </c>
      <c r="Q1439">
        <v>4</v>
      </c>
      <c r="R1439" s="9">
        <v>14.67</v>
      </c>
      <c r="S1439" s="9">
        <v>14.726000000000001</v>
      </c>
      <c r="T1439" s="9">
        <v>14.545999999999999</v>
      </c>
      <c r="U1439" s="9">
        <v>14.769</v>
      </c>
      <c r="V1439" s="9">
        <v>15.19</v>
      </c>
    </row>
    <row r="1440" spans="1:22" x14ac:dyDescent="0.3">
      <c r="A1440" t="s">
        <v>1535</v>
      </c>
      <c r="B1440" t="s">
        <v>1536</v>
      </c>
      <c r="C1440" t="s">
        <v>1560</v>
      </c>
      <c r="D1440" t="s">
        <v>29</v>
      </c>
      <c r="E1440">
        <v>10.100000000000001</v>
      </c>
      <c r="F1440">
        <v>320000</v>
      </c>
      <c r="G1440">
        <f t="shared" si="83"/>
        <v>3.6026479062500003E-11</v>
      </c>
      <c r="H1440" s="50">
        <f t="shared" si="85"/>
        <v>1307.1211453357955</v>
      </c>
      <c r="I1440">
        <f t="shared" si="84"/>
        <v>4.2381875317131953E-7</v>
      </c>
      <c r="J1440">
        <v>69.3</v>
      </c>
      <c r="K1440">
        <v>38.400000000000006</v>
      </c>
      <c r="L1440">
        <v>477</v>
      </c>
      <c r="M1440">
        <v>50.57</v>
      </c>
      <c r="N1440">
        <v>8.6</v>
      </c>
      <c r="O1440" s="7">
        <v>12.407999999999999</v>
      </c>
      <c r="P1440" s="8">
        <v>148060</v>
      </c>
      <c r="Q1440">
        <v>7</v>
      </c>
      <c r="R1440" s="9">
        <v>16.352</v>
      </c>
      <c r="S1440" s="9">
        <v>16.207000000000001</v>
      </c>
      <c r="T1440" s="9">
        <v>15.090999999999999</v>
      </c>
      <c r="U1440" s="9">
        <v>15.833</v>
      </c>
      <c r="V1440" s="9">
        <v>16.521999999999998</v>
      </c>
    </row>
    <row r="1441" spans="1:22" x14ac:dyDescent="0.3">
      <c r="A1441" t="s">
        <v>1535</v>
      </c>
      <c r="B1441" t="s">
        <v>1536</v>
      </c>
      <c r="C1441" t="s">
        <v>1561</v>
      </c>
      <c r="D1441" t="s">
        <v>29</v>
      </c>
      <c r="E1441">
        <v>12.3</v>
      </c>
      <c r="F1441">
        <v>224400</v>
      </c>
      <c r="G1441">
        <f t="shared" si="83"/>
        <v>6.2565177807486629E-11</v>
      </c>
      <c r="H1441" s="50">
        <f t="shared" si="85"/>
        <v>916.61870316672662</v>
      </c>
      <c r="I1441">
        <f t="shared" si="84"/>
        <v>5.1613570930764656E-7</v>
      </c>
      <c r="J1441">
        <v>31.200000000000003</v>
      </c>
      <c r="K1441">
        <v>40.200000000000003</v>
      </c>
      <c r="L1441">
        <v>425</v>
      </c>
      <c r="M1441">
        <v>48.7</v>
      </c>
      <c r="N1441">
        <v>9.66</v>
      </c>
      <c r="O1441" s="7">
        <v>10.577</v>
      </c>
      <c r="P1441" s="8">
        <v>235790</v>
      </c>
      <c r="Q1441">
        <v>7</v>
      </c>
      <c r="R1441" s="9">
        <v>14.728999999999999</v>
      </c>
      <c r="S1441" s="9">
        <v>14.702</v>
      </c>
      <c r="T1441" s="9">
        <v>14.297000000000001</v>
      </c>
      <c r="U1441" s="9">
        <v>14.695</v>
      </c>
      <c r="V1441" s="9">
        <v>15.339</v>
      </c>
    </row>
    <row r="1442" spans="1:22" x14ac:dyDescent="0.3">
      <c r="A1442" t="s">
        <v>1535</v>
      </c>
      <c r="B1442" t="s">
        <v>1536</v>
      </c>
      <c r="C1442" t="s">
        <v>1562</v>
      </c>
      <c r="D1442" t="s">
        <v>29</v>
      </c>
      <c r="E1442">
        <v>5.58</v>
      </c>
      <c r="F1442">
        <v>127400</v>
      </c>
      <c r="G1442">
        <f t="shared" si="83"/>
        <v>4.9993690266875973E-11</v>
      </c>
      <c r="H1442" s="50">
        <f t="shared" si="85"/>
        <v>520.39760598681357</v>
      </c>
      <c r="I1442">
        <f t="shared" si="84"/>
        <v>2.3414937056395669E-7</v>
      </c>
      <c r="J1442">
        <v>43</v>
      </c>
      <c r="K1442">
        <v>19.400000000000002</v>
      </c>
      <c r="L1442">
        <v>450</v>
      </c>
      <c r="M1442">
        <v>51.54</v>
      </c>
      <c r="N1442">
        <v>9.92</v>
      </c>
      <c r="O1442" s="7">
        <v>23.158000000000001</v>
      </c>
      <c r="P1442">
        <v>79422</v>
      </c>
      <c r="Q1442">
        <v>5</v>
      </c>
      <c r="R1442" s="9">
        <v>15.37</v>
      </c>
      <c r="S1442" s="9">
        <v>15.423</v>
      </c>
      <c r="T1442" s="9">
        <v>14.695</v>
      </c>
      <c r="U1442" s="9">
        <v>15.339</v>
      </c>
      <c r="V1442" s="9">
        <v>15.734</v>
      </c>
    </row>
    <row r="1443" spans="1:22" x14ac:dyDescent="0.3">
      <c r="A1443" t="s">
        <v>1535</v>
      </c>
      <c r="B1443" t="s">
        <v>1536</v>
      </c>
      <c r="C1443" t="s">
        <v>1563</v>
      </c>
      <c r="D1443" t="s">
        <v>29</v>
      </c>
      <c r="E1443">
        <v>8.26</v>
      </c>
      <c r="F1443">
        <v>268400</v>
      </c>
      <c r="G1443">
        <f t="shared" si="83"/>
        <v>3.5127558047690017E-11</v>
      </c>
      <c r="H1443" s="50">
        <f t="shared" si="85"/>
        <v>1096.3478606503986</v>
      </c>
      <c r="I1443">
        <f t="shared" si="84"/>
        <v>3.4660820803911875E-7</v>
      </c>
      <c r="J1443">
        <v>74.400000000000006</v>
      </c>
      <c r="K1443">
        <v>31.1</v>
      </c>
      <c r="L1443">
        <v>489</v>
      </c>
      <c r="M1443">
        <v>51.48</v>
      </c>
      <c r="N1443">
        <v>11.96</v>
      </c>
      <c r="O1443" s="7">
        <v>15.715999999999999</v>
      </c>
      <c r="P1443" s="8">
        <v>262110</v>
      </c>
      <c r="Q1443">
        <v>6</v>
      </c>
      <c r="R1443" s="9">
        <v>16.611000000000001</v>
      </c>
      <c r="S1443" s="9">
        <v>16.571999999999999</v>
      </c>
      <c r="T1443" s="9">
        <v>15.537000000000001</v>
      </c>
      <c r="U1443" s="9">
        <v>16.276</v>
      </c>
      <c r="V1443" s="9">
        <v>17.16</v>
      </c>
    </row>
    <row r="1444" spans="1:22" x14ac:dyDescent="0.3">
      <c r="A1444" t="s">
        <v>1535</v>
      </c>
      <c r="B1444" t="s">
        <v>1536</v>
      </c>
      <c r="C1444" t="s">
        <v>1564</v>
      </c>
      <c r="D1444" t="s">
        <v>29</v>
      </c>
      <c r="E1444">
        <v>23.200000000000003</v>
      </c>
      <c r="F1444">
        <v>2668000</v>
      </c>
      <c r="G1444">
        <f t="shared" si="83"/>
        <v>9.9255043478260863E-12</v>
      </c>
      <c r="H1444" s="50">
        <f t="shared" si="85"/>
        <v>10898.122549237196</v>
      </c>
      <c r="I1444">
        <f t="shared" si="84"/>
        <v>9.7352426471035784E-7</v>
      </c>
      <c r="J1444">
        <v>547</v>
      </c>
      <c r="K1444">
        <v>114</v>
      </c>
      <c r="L1444">
        <v>579</v>
      </c>
      <c r="M1444">
        <v>53.57</v>
      </c>
      <c r="N1444">
        <v>10</v>
      </c>
      <c r="O1444" s="7">
        <v>5.0785999999999998</v>
      </c>
      <c r="P1444" s="8">
        <v>1908200</v>
      </c>
      <c r="Q1444">
        <v>25</v>
      </c>
      <c r="R1444" s="9">
        <v>16.728999999999999</v>
      </c>
      <c r="S1444" s="9">
        <v>15.933999999999999</v>
      </c>
      <c r="T1444" s="9">
        <v>14.446999999999999</v>
      </c>
      <c r="U1444" s="9">
        <v>15.759</v>
      </c>
      <c r="V1444" s="9">
        <v>17.452999999999999</v>
      </c>
    </row>
    <row r="1445" spans="1:22" x14ac:dyDescent="0.3">
      <c r="A1445" t="s">
        <v>1535</v>
      </c>
      <c r="B1445" t="s">
        <v>1536</v>
      </c>
      <c r="C1445" t="s">
        <v>1565</v>
      </c>
      <c r="D1445" t="s">
        <v>29</v>
      </c>
      <c r="E1445">
        <v>16.600000000000001</v>
      </c>
      <c r="F1445">
        <v>1389000</v>
      </c>
      <c r="G1445">
        <f t="shared" si="83"/>
        <v>1.3641315910727141E-11</v>
      </c>
      <c r="H1445" s="50">
        <f t="shared" si="85"/>
        <v>5673.7227214731874</v>
      </c>
      <c r="I1445">
        <f t="shared" si="84"/>
        <v>6.9657339630137653E-7</v>
      </c>
      <c r="J1445">
        <v>323</v>
      </c>
      <c r="K1445">
        <v>77.300000000000011</v>
      </c>
      <c r="L1445">
        <v>561</v>
      </c>
      <c r="M1445">
        <v>52.36</v>
      </c>
      <c r="N1445">
        <v>9.77</v>
      </c>
      <c r="O1445" s="7">
        <v>7.2632000000000003</v>
      </c>
      <c r="P1445" s="8">
        <v>469970</v>
      </c>
      <c r="Q1445">
        <v>15</v>
      </c>
      <c r="R1445" s="9">
        <v>15.385</v>
      </c>
      <c r="S1445" s="9">
        <v>15.305</v>
      </c>
      <c r="T1445" s="9">
        <v>14.297000000000001</v>
      </c>
      <c r="U1445" s="9">
        <v>15.141</v>
      </c>
      <c r="V1445" s="9">
        <v>16.373999999999999</v>
      </c>
    </row>
    <row r="1446" spans="1:22" x14ac:dyDescent="0.3">
      <c r="A1446" t="s">
        <v>1535</v>
      </c>
      <c r="B1446" t="s">
        <v>1536</v>
      </c>
      <c r="C1446" t="s">
        <v>1566</v>
      </c>
      <c r="D1446" t="s">
        <v>29</v>
      </c>
      <c r="E1446">
        <v>3.52</v>
      </c>
      <c r="F1446">
        <v>121000</v>
      </c>
      <c r="G1446">
        <f t="shared" si="83"/>
        <v>3.3205323636363638E-11</v>
      </c>
      <c r="H1446" s="50">
        <f t="shared" si="85"/>
        <v>494.25518308009771</v>
      </c>
      <c r="I1446">
        <f t="shared" si="84"/>
        <v>1.4770712981812324E-7</v>
      </c>
      <c r="J1446">
        <v>94.7</v>
      </c>
      <c r="K1446">
        <v>12.4</v>
      </c>
      <c r="L1446">
        <v>443</v>
      </c>
      <c r="M1446">
        <v>49.17</v>
      </c>
      <c r="N1446">
        <v>9.2100000000000009</v>
      </c>
      <c r="O1446" s="7">
        <v>35.610999999999997</v>
      </c>
      <c r="P1446" s="8">
        <v>308230</v>
      </c>
      <c r="Q1446">
        <v>8</v>
      </c>
      <c r="R1446" s="9">
        <v>16.141999999999999</v>
      </c>
      <c r="S1446" s="9">
        <v>16.34</v>
      </c>
      <c r="T1446" s="9">
        <v>15.782999999999999</v>
      </c>
      <c r="U1446" s="9">
        <v>16.276</v>
      </c>
      <c r="V1446" s="9">
        <v>17.404</v>
      </c>
    </row>
    <row r="1447" spans="1:22" x14ac:dyDescent="0.3">
      <c r="A1447" t="s">
        <v>1535</v>
      </c>
      <c r="B1447" t="s">
        <v>1536</v>
      </c>
      <c r="C1447" t="s">
        <v>1567</v>
      </c>
      <c r="D1447" t="s">
        <v>29</v>
      </c>
      <c r="E1447">
        <v>3.08</v>
      </c>
      <c r="F1447">
        <v>120300</v>
      </c>
      <c r="G1447">
        <f t="shared" si="83"/>
        <v>2.9223721030756442E-11</v>
      </c>
      <c r="H1447" s="50">
        <f t="shared" si="85"/>
        <v>491.39585557467564</v>
      </c>
      <c r="I1447">
        <f t="shared" si="84"/>
        <v>1.2924373859085783E-7</v>
      </c>
      <c r="J1447">
        <v>83.300000000000011</v>
      </c>
      <c r="K1447">
        <v>13.200000000000001</v>
      </c>
      <c r="L1447">
        <v>545</v>
      </c>
      <c r="M1447">
        <v>52.18</v>
      </c>
      <c r="N1447">
        <v>8.69</v>
      </c>
      <c r="O1447" s="7">
        <v>41.359000000000002</v>
      </c>
      <c r="P1447" s="8">
        <v>355650</v>
      </c>
      <c r="Q1447">
        <v>10</v>
      </c>
      <c r="R1447" s="9">
        <v>16.919</v>
      </c>
      <c r="S1447" s="9">
        <v>16.806000000000001</v>
      </c>
      <c r="T1447" s="9">
        <v>16.079000000000001</v>
      </c>
      <c r="U1447" s="9">
        <v>16.815999999999999</v>
      </c>
      <c r="V1447" s="9">
        <v>17.795000000000002</v>
      </c>
    </row>
    <row r="1448" spans="1:22" x14ac:dyDescent="0.3">
      <c r="A1448" t="s">
        <v>1535</v>
      </c>
      <c r="B1448" t="s">
        <v>1536</v>
      </c>
      <c r="C1448" t="s">
        <v>1568</v>
      </c>
      <c r="D1448" t="s">
        <v>29</v>
      </c>
      <c r="E1448">
        <v>5.82</v>
      </c>
      <c r="F1448">
        <v>144800</v>
      </c>
      <c r="G1448">
        <f t="shared" si="83"/>
        <v>4.5878039088397793E-11</v>
      </c>
      <c r="H1448" s="50">
        <f t="shared" si="85"/>
        <v>591.47231826444749</v>
      </c>
      <c r="I1448">
        <f t="shared" si="84"/>
        <v>2.4422031123337427E-7</v>
      </c>
      <c r="J1448">
        <v>46.900000000000006</v>
      </c>
      <c r="K1448">
        <v>21.1</v>
      </c>
      <c r="L1448">
        <v>456</v>
      </c>
      <c r="M1448">
        <v>49.3</v>
      </c>
      <c r="N1448">
        <v>7.34</v>
      </c>
      <c r="O1448" s="7">
        <v>21.565999999999999</v>
      </c>
      <c r="P1448" s="8">
        <v>138790</v>
      </c>
      <c r="Q1448">
        <v>5</v>
      </c>
      <c r="R1448" s="9">
        <v>14.061</v>
      </c>
      <c r="S1448" s="9">
        <v>14.037000000000001</v>
      </c>
      <c r="T1448" s="9">
        <v>13.898999999999999</v>
      </c>
      <c r="U1448" s="9">
        <v>13.949</v>
      </c>
      <c r="V1448" s="9">
        <v>14.148</v>
      </c>
    </row>
    <row r="1449" spans="1:22" x14ac:dyDescent="0.3">
      <c r="A1449" t="s">
        <v>1535</v>
      </c>
      <c r="B1449" t="s">
        <v>1536</v>
      </c>
      <c r="C1449" t="s">
        <v>1569</v>
      </c>
      <c r="D1449" t="s">
        <v>29</v>
      </c>
      <c r="E1449">
        <v>4.34</v>
      </c>
      <c r="F1449">
        <v>113500</v>
      </c>
      <c r="G1449">
        <f t="shared" si="83"/>
        <v>4.3645984317180617E-11</v>
      </c>
      <c r="H1449" s="50">
        <f t="shared" ref="H1449:H1480" si="86">F1449*CVDDEU</f>
        <v>463.61953123629002</v>
      </c>
      <c r="I1449">
        <f t="shared" si="84"/>
        <v>1.8211617710529964E-7</v>
      </c>
      <c r="J1449">
        <v>61.300000000000004</v>
      </c>
      <c r="K1449">
        <v>14.5</v>
      </c>
      <c r="L1449">
        <v>428</v>
      </c>
      <c r="M1449">
        <v>48.76</v>
      </c>
      <c r="N1449">
        <v>11.45</v>
      </c>
      <c r="O1449" s="7">
        <v>29.503</v>
      </c>
      <c r="P1449" s="8">
        <v>125900</v>
      </c>
      <c r="Q1449">
        <v>4</v>
      </c>
      <c r="R1449" s="9">
        <v>17.786999999999999</v>
      </c>
      <c r="S1449" s="9">
        <v>17.725000000000001</v>
      </c>
      <c r="T1449" s="9">
        <v>16.472999999999999</v>
      </c>
      <c r="U1449" s="9">
        <v>17.623999999999999</v>
      </c>
      <c r="V1449" s="9">
        <v>17.942</v>
      </c>
    </row>
    <row r="1450" spans="1:22" x14ac:dyDescent="0.3">
      <c r="A1450" t="s">
        <v>1535</v>
      </c>
      <c r="B1450" t="s">
        <v>1536</v>
      </c>
      <c r="C1450" t="s">
        <v>1570</v>
      </c>
      <c r="D1450" t="s">
        <v>29</v>
      </c>
      <c r="E1450">
        <v>4.6500000000000004</v>
      </c>
      <c r="F1450">
        <v>102200</v>
      </c>
      <c r="G1450">
        <f t="shared" si="83"/>
        <v>5.193408463796478E-11</v>
      </c>
      <c r="H1450" s="50">
        <f t="shared" si="86"/>
        <v>417.4618157916197</v>
      </c>
      <c r="I1450">
        <f t="shared" si="84"/>
        <v>1.9512447546996395E-7</v>
      </c>
      <c r="J1450">
        <v>33.6</v>
      </c>
      <c r="K1450">
        <v>17.600000000000001</v>
      </c>
      <c r="L1450">
        <v>501</v>
      </c>
      <c r="M1450">
        <v>50.92</v>
      </c>
      <c r="N1450">
        <v>11.59</v>
      </c>
      <c r="O1450" s="7">
        <v>28.408999999999999</v>
      </c>
      <c r="P1450" s="8">
        <v>121370</v>
      </c>
      <c r="Q1450">
        <v>4</v>
      </c>
      <c r="R1450" s="9">
        <v>16.207000000000001</v>
      </c>
      <c r="S1450" s="9">
        <v>16.012</v>
      </c>
      <c r="T1450" s="9">
        <v>15.438000000000001</v>
      </c>
      <c r="U1450" s="9">
        <v>15.856999999999999</v>
      </c>
      <c r="V1450" s="9">
        <v>16.276</v>
      </c>
    </row>
    <row r="1451" spans="1:22" x14ac:dyDescent="0.3">
      <c r="A1451" t="s">
        <v>1535</v>
      </c>
      <c r="B1451" t="s">
        <v>1536</v>
      </c>
      <c r="C1451" t="s">
        <v>1571</v>
      </c>
      <c r="D1451" t="s">
        <v>29</v>
      </c>
      <c r="E1451">
        <v>3.79</v>
      </c>
      <c r="F1451">
        <v>101300</v>
      </c>
      <c r="G1451">
        <f t="shared" si="83"/>
        <v>4.2705143830207306E-11</v>
      </c>
      <c r="H1451" s="50">
        <f t="shared" si="86"/>
        <v>413.78553757036281</v>
      </c>
      <c r="I1451">
        <f t="shared" si="84"/>
        <v>1.5903693807121793E-7</v>
      </c>
      <c r="J1451">
        <v>55.900000000000006</v>
      </c>
      <c r="K1451">
        <v>13.5</v>
      </c>
      <c r="L1451">
        <v>438</v>
      </c>
      <c r="M1451">
        <v>49.46</v>
      </c>
      <c r="N1451">
        <v>7.74</v>
      </c>
      <c r="O1451" s="7">
        <v>32.311999999999998</v>
      </c>
      <c r="P1451" s="8">
        <v>125800</v>
      </c>
      <c r="Q1451">
        <v>5</v>
      </c>
      <c r="R1451" s="9">
        <v>14.608000000000001</v>
      </c>
      <c r="S1451" s="9">
        <v>14.537000000000001</v>
      </c>
      <c r="T1451" s="9">
        <v>14.198</v>
      </c>
      <c r="U1451" s="9">
        <v>14.645</v>
      </c>
      <c r="V1451" s="9">
        <v>15.487</v>
      </c>
    </row>
    <row r="1452" spans="1:22" x14ac:dyDescent="0.3">
      <c r="A1452" t="s">
        <v>1535</v>
      </c>
      <c r="B1452" t="s">
        <v>1536</v>
      </c>
      <c r="C1452" t="s">
        <v>1572</v>
      </c>
      <c r="D1452" t="s">
        <v>29</v>
      </c>
      <c r="E1452">
        <v>22.8</v>
      </c>
      <c r="F1452">
        <v>979000</v>
      </c>
      <c r="G1452">
        <f t="shared" si="83"/>
        <v>2.6582913585291115E-11</v>
      </c>
      <c r="H1452" s="50">
        <f t="shared" si="86"/>
        <v>3998.9737540116998</v>
      </c>
      <c r="I1452">
        <f t="shared" si="84"/>
        <v>9.5673936359466186E-7</v>
      </c>
      <c r="J1452">
        <v>146</v>
      </c>
      <c r="K1452">
        <v>81.100000000000009</v>
      </c>
      <c r="L1452">
        <v>421</v>
      </c>
      <c r="M1452">
        <v>49.01</v>
      </c>
      <c r="N1452">
        <v>8.39</v>
      </c>
      <c r="O1452" s="7">
        <v>5.1855000000000002</v>
      </c>
      <c r="P1452" s="8">
        <v>476430</v>
      </c>
      <c r="Q1452">
        <v>9</v>
      </c>
      <c r="R1452" s="9">
        <v>17.140999999999998</v>
      </c>
      <c r="S1452" s="9">
        <v>16.824999999999999</v>
      </c>
      <c r="T1452" s="9">
        <v>15.635</v>
      </c>
      <c r="U1452" s="9">
        <v>16.373999999999999</v>
      </c>
      <c r="V1452" s="9">
        <v>18.234000000000002</v>
      </c>
    </row>
    <row r="1453" spans="1:22" x14ac:dyDescent="0.3">
      <c r="A1453" t="s">
        <v>1535</v>
      </c>
      <c r="B1453" t="s">
        <v>1536</v>
      </c>
      <c r="C1453" t="s">
        <v>1573</v>
      </c>
      <c r="D1453" t="s">
        <v>29</v>
      </c>
      <c r="E1453">
        <v>4.6100000000000003</v>
      </c>
      <c r="F1453">
        <v>199500</v>
      </c>
      <c r="G1453">
        <f t="shared" si="83"/>
        <v>2.6375970576441102E-11</v>
      </c>
      <c r="H1453" s="50">
        <f t="shared" si="86"/>
        <v>814.90833904528506</v>
      </c>
      <c r="I1453">
        <f t="shared" si="84"/>
        <v>1.9344598535839433E-7</v>
      </c>
      <c r="J1453">
        <v>110</v>
      </c>
      <c r="K1453">
        <v>19.100000000000001</v>
      </c>
      <c r="L1453">
        <v>523</v>
      </c>
      <c r="M1453">
        <v>51.31</v>
      </c>
      <c r="N1453">
        <v>9.4700000000000006</v>
      </c>
      <c r="O1453" s="7">
        <v>27.416</v>
      </c>
      <c r="P1453" s="8">
        <v>253580</v>
      </c>
      <c r="Q1453">
        <v>6</v>
      </c>
      <c r="R1453" s="9">
        <v>16.047999999999998</v>
      </c>
      <c r="S1453" s="9">
        <v>15.923</v>
      </c>
      <c r="T1453" s="9">
        <v>14.843999999999999</v>
      </c>
      <c r="U1453" s="9">
        <v>15.709</v>
      </c>
      <c r="V1453" s="9">
        <v>16.423999999999999</v>
      </c>
    </row>
    <row r="1454" spans="1:22" x14ac:dyDescent="0.3">
      <c r="A1454" t="s">
        <v>1535</v>
      </c>
      <c r="B1454" t="s">
        <v>1536</v>
      </c>
      <c r="C1454" t="s">
        <v>1574</v>
      </c>
      <c r="D1454" t="s">
        <v>29</v>
      </c>
      <c r="E1454">
        <v>7.01</v>
      </c>
      <c r="F1454">
        <v>240500</v>
      </c>
      <c r="G1454">
        <f t="shared" si="83"/>
        <v>3.3270042952182948E-11</v>
      </c>
      <c r="H1454" s="50">
        <f t="shared" si="86"/>
        <v>982.38323579143389</v>
      </c>
      <c r="I1454">
        <f t="shared" si="84"/>
        <v>2.941553920525693E-7</v>
      </c>
      <c r="J1454">
        <v>42</v>
      </c>
      <c r="K1454">
        <v>37.1</v>
      </c>
      <c r="L1454">
        <v>736</v>
      </c>
      <c r="M1454">
        <v>54.32</v>
      </c>
      <c r="N1454">
        <v>10.130000000000001</v>
      </c>
      <c r="O1454" s="7">
        <v>19.812000000000001</v>
      </c>
      <c r="P1454" s="8">
        <v>236790</v>
      </c>
      <c r="Q1454">
        <v>5</v>
      </c>
      <c r="R1454" s="9">
        <v>15.635</v>
      </c>
      <c r="S1454" s="9">
        <v>15.369</v>
      </c>
      <c r="T1454" s="9">
        <v>14.446999999999999</v>
      </c>
      <c r="U1454" s="9">
        <v>14.992000000000001</v>
      </c>
      <c r="V1454" s="9">
        <v>15.734</v>
      </c>
    </row>
    <row r="1455" spans="1:22" x14ac:dyDescent="0.3">
      <c r="A1455" t="s">
        <v>1535</v>
      </c>
      <c r="B1455" t="s">
        <v>1536</v>
      </c>
      <c r="C1455" t="s">
        <v>1575</v>
      </c>
      <c r="D1455" t="s">
        <v>29</v>
      </c>
      <c r="E1455">
        <v>1.9100000000000001</v>
      </c>
      <c r="F1455">
        <v>109400</v>
      </c>
      <c r="G1455">
        <f t="shared" si="83"/>
        <v>1.9928126416819015E-11</v>
      </c>
      <c r="H1455" s="50">
        <f t="shared" si="86"/>
        <v>446.87204156167513</v>
      </c>
      <c r="I1455">
        <f t="shared" si="84"/>
        <v>8.014790282744756E-8</v>
      </c>
      <c r="J1455">
        <v>178</v>
      </c>
      <c r="K1455">
        <v>8.2100000000000009</v>
      </c>
      <c r="L1455">
        <v>514</v>
      </c>
      <c r="M1455">
        <v>50.4</v>
      </c>
      <c r="N1455">
        <v>7.5</v>
      </c>
      <c r="O1455" s="7">
        <v>62.652000000000001</v>
      </c>
      <c r="P1455" s="8">
        <v>269180</v>
      </c>
      <c r="Q1455">
        <v>10</v>
      </c>
      <c r="R1455" s="9">
        <v>17.079999999999998</v>
      </c>
      <c r="S1455" s="9">
        <v>16.670000000000002</v>
      </c>
      <c r="T1455" s="9">
        <v>15.289</v>
      </c>
      <c r="U1455" s="9">
        <v>16.448</v>
      </c>
      <c r="V1455" s="9">
        <v>17.698</v>
      </c>
    </row>
    <row r="1456" spans="1:22" x14ac:dyDescent="0.3">
      <c r="A1456" t="s">
        <v>1535</v>
      </c>
      <c r="B1456" t="s">
        <v>1536</v>
      </c>
      <c r="C1456" t="s">
        <v>1576</v>
      </c>
      <c r="D1456" t="s">
        <v>29</v>
      </c>
      <c r="E1456">
        <v>8.64</v>
      </c>
      <c r="F1456">
        <v>446500</v>
      </c>
      <c r="G1456">
        <f t="shared" si="83"/>
        <v>2.2087303740201565E-11</v>
      </c>
      <c r="H1456" s="50">
        <f t="shared" si="86"/>
        <v>1823.8424731013522</v>
      </c>
      <c r="I1456">
        <f t="shared" si="84"/>
        <v>3.6255386409902971E-7</v>
      </c>
      <c r="J1456">
        <v>173</v>
      </c>
      <c r="K1456">
        <v>34</v>
      </c>
      <c r="L1456">
        <v>496</v>
      </c>
      <c r="M1456">
        <v>51.34</v>
      </c>
      <c r="N1456">
        <v>12.38</v>
      </c>
      <c r="O1456" s="7">
        <v>14.6</v>
      </c>
      <c r="P1456" s="8">
        <v>574550</v>
      </c>
      <c r="Q1456">
        <v>9</v>
      </c>
      <c r="R1456" s="9">
        <v>17.295999999999999</v>
      </c>
      <c r="S1456" s="9">
        <v>17.123999999999999</v>
      </c>
      <c r="T1456" s="9">
        <v>16.178000000000001</v>
      </c>
      <c r="U1456" s="9">
        <v>16.963999999999999</v>
      </c>
      <c r="V1456" s="9">
        <v>18.186</v>
      </c>
    </row>
    <row r="1457" spans="1:22" x14ac:dyDescent="0.3">
      <c r="A1457" t="s">
        <v>1535</v>
      </c>
      <c r="B1457" t="s">
        <v>1536</v>
      </c>
      <c r="C1457" t="s">
        <v>1577</v>
      </c>
      <c r="D1457" t="s">
        <v>29</v>
      </c>
      <c r="E1457">
        <v>17.7</v>
      </c>
      <c r="F1457">
        <v>167100</v>
      </c>
      <c r="G1457">
        <f t="shared" si="83"/>
        <v>1.2090582944344704E-10</v>
      </c>
      <c r="H1457" s="50">
        <f t="shared" si="86"/>
        <v>682.56232308003575</v>
      </c>
      <c r="I1457">
        <f t="shared" si="84"/>
        <v>7.4273187436954015E-7</v>
      </c>
      <c r="J1457">
        <v>11.200000000000001</v>
      </c>
      <c r="K1457">
        <v>50</v>
      </c>
      <c r="L1457">
        <v>379</v>
      </c>
      <c r="M1457">
        <v>47.62</v>
      </c>
      <c r="N1457">
        <v>7.67</v>
      </c>
      <c r="O1457" s="7">
        <v>7.5838000000000001</v>
      </c>
      <c r="P1457">
        <v>51422</v>
      </c>
      <c r="Q1457">
        <v>2</v>
      </c>
      <c r="R1457" s="9">
        <v>14.198</v>
      </c>
      <c r="S1457" s="9">
        <v>14.189</v>
      </c>
      <c r="T1457" s="9">
        <v>12.798</v>
      </c>
      <c r="U1457" s="9">
        <v>13.497999999999999</v>
      </c>
      <c r="V1457" s="9">
        <v>14.198</v>
      </c>
    </row>
    <row r="1458" spans="1:22" x14ac:dyDescent="0.3">
      <c r="A1458" t="s">
        <v>1535</v>
      </c>
      <c r="B1458" t="s">
        <v>1536</v>
      </c>
      <c r="C1458" t="s">
        <v>1578</v>
      </c>
      <c r="D1458" t="s">
        <v>29</v>
      </c>
      <c r="E1458">
        <v>6.6000000000000005</v>
      </c>
      <c r="F1458">
        <v>215400</v>
      </c>
      <c r="G1458">
        <f t="shared" si="83"/>
        <v>3.4974270194986077E-11</v>
      </c>
      <c r="H1458" s="50">
        <f t="shared" si="86"/>
        <v>879.85592095415745</v>
      </c>
      <c r="I1458">
        <f t="shared" si="84"/>
        <v>2.7695086840898115E-7</v>
      </c>
      <c r="J1458">
        <v>55.900000000000006</v>
      </c>
      <c r="K1458">
        <v>28.8</v>
      </c>
      <c r="L1458">
        <v>595</v>
      </c>
      <c r="M1458">
        <v>53.87</v>
      </c>
      <c r="N1458">
        <v>10.68</v>
      </c>
      <c r="O1458" s="7">
        <v>20.661000000000001</v>
      </c>
      <c r="P1458" s="8">
        <v>174870</v>
      </c>
      <c r="Q1458">
        <v>5</v>
      </c>
      <c r="R1458" s="9">
        <v>15.138999999999999</v>
      </c>
      <c r="S1458" s="9">
        <v>15.228</v>
      </c>
      <c r="T1458" s="9">
        <v>15.090999999999999</v>
      </c>
      <c r="U1458" s="9">
        <v>15.388</v>
      </c>
      <c r="V1458" s="9">
        <v>15.882</v>
      </c>
    </row>
    <row r="1459" spans="1:22" x14ac:dyDescent="0.3">
      <c r="A1459" t="s">
        <v>1535</v>
      </c>
      <c r="B1459" t="s">
        <v>1536</v>
      </c>
      <c r="C1459" t="s">
        <v>1579</v>
      </c>
      <c r="D1459" t="s">
        <v>29</v>
      </c>
      <c r="E1459">
        <v>4.03</v>
      </c>
      <c r="F1459">
        <v>100100</v>
      </c>
      <c r="G1459">
        <f t="shared" si="83"/>
        <v>4.5953796103896102E-11</v>
      </c>
      <c r="H1459" s="50">
        <f t="shared" si="86"/>
        <v>408.88383327535354</v>
      </c>
      <c r="I1459">
        <f t="shared" si="84"/>
        <v>1.6910787874063541E-7</v>
      </c>
      <c r="J1459">
        <v>37.200000000000003</v>
      </c>
      <c r="K1459">
        <v>16.400000000000002</v>
      </c>
      <c r="L1459">
        <v>553</v>
      </c>
      <c r="M1459">
        <v>53.25</v>
      </c>
      <c r="N1459">
        <v>10.42</v>
      </c>
      <c r="O1459" s="7">
        <v>33.685000000000002</v>
      </c>
      <c r="P1459">
        <v>19711</v>
      </c>
      <c r="Q1459">
        <v>2</v>
      </c>
      <c r="R1459" s="9">
        <v>14.872</v>
      </c>
      <c r="S1459" s="9">
        <v>14.859</v>
      </c>
      <c r="T1459" s="9">
        <v>14.794</v>
      </c>
      <c r="U1459" s="9">
        <v>14.843999999999999</v>
      </c>
      <c r="V1459" s="9">
        <v>14.893000000000001</v>
      </c>
    </row>
    <row r="1460" spans="1:22" x14ac:dyDescent="0.3">
      <c r="A1460" t="s">
        <v>1535</v>
      </c>
      <c r="B1460" t="s">
        <v>1536</v>
      </c>
      <c r="C1460" t="s">
        <v>1580</v>
      </c>
      <c r="D1460" t="s">
        <v>29</v>
      </c>
      <c r="E1460">
        <v>6.3900000000000006</v>
      </c>
      <c r="F1460">
        <v>245500</v>
      </c>
      <c r="G1460">
        <f t="shared" si="83"/>
        <v>2.9709803951120162E-11</v>
      </c>
      <c r="H1460" s="50">
        <f t="shared" si="86"/>
        <v>1002.8070036873057</v>
      </c>
      <c r="I1460">
        <f t="shared" si="84"/>
        <v>2.6813879532324078E-7</v>
      </c>
      <c r="J1460">
        <v>93.2</v>
      </c>
      <c r="K1460">
        <v>25.400000000000002</v>
      </c>
      <c r="L1460">
        <v>509</v>
      </c>
      <c r="M1460">
        <v>52.13</v>
      </c>
      <c r="N1460">
        <v>11.63</v>
      </c>
      <c r="O1460" s="7">
        <v>20.024000000000001</v>
      </c>
      <c r="P1460" s="8">
        <v>196500</v>
      </c>
      <c r="Q1460">
        <v>5</v>
      </c>
      <c r="R1460" s="9">
        <v>16.827999999999999</v>
      </c>
      <c r="S1460" s="9">
        <v>16.704999999999998</v>
      </c>
      <c r="T1460" s="9">
        <v>16.079000000000001</v>
      </c>
      <c r="U1460" s="9">
        <v>16.276</v>
      </c>
      <c r="V1460" s="9">
        <v>16.963999999999999</v>
      </c>
    </row>
    <row r="1461" spans="1:22" x14ac:dyDescent="0.3">
      <c r="A1461" t="s">
        <v>1535</v>
      </c>
      <c r="B1461" t="s">
        <v>1536</v>
      </c>
      <c r="C1461" t="s">
        <v>1581</v>
      </c>
      <c r="D1461" t="s">
        <v>29</v>
      </c>
      <c r="E1461">
        <v>18.100000000000001</v>
      </c>
      <c r="F1461">
        <v>1746000</v>
      </c>
      <c r="G1461">
        <f t="shared" si="83"/>
        <v>1.1832724684994274E-11</v>
      </c>
      <c r="H1461" s="50">
        <f t="shared" si="86"/>
        <v>7131.979749238435</v>
      </c>
      <c r="I1461">
        <f t="shared" si="84"/>
        <v>7.5951677548523613E-7</v>
      </c>
      <c r="J1461">
        <v>579</v>
      </c>
      <c r="K1461">
        <v>72.600000000000009</v>
      </c>
      <c r="L1461">
        <v>427</v>
      </c>
      <c r="M1461">
        <v>49.47</v>
      </c>
      <c r="N1461">
        <v>8.5</v>
      </c>
      <c r="O1461" s="7">
        <v>5.8794000000000004</v>
      </c>
      <c r="P1461" s="8">
        <v>1436800</v>
      </c>
      <c r="Q1461">
        <v>26</v>
      </c>
      <c r="R1461" s="9">
        <v>19.558</v>
      </c>
      <c r="S1461" s="9">
        <v>18.902000000000001</v>
      </c>
      <c r="T1461" s="9">
        <v>16.178000000000001</v>
      </c>
      <c r="U1461" s="9">
        <v>17.869</v>
      </c>
      <c r="V1461" s="9">
        <v>20.367999999999999</v>
      </c>
    </row>
    <row r="1462" spans="1:22" x14ac:dyDescent="0.3">
      <c r="A1462" t="s">
        <v>1535</v>
      </c>
      <c r="B1462" t="s">
        <v>1536</v>
      </c>
      <c r="C1462" t="s">
        <v>1582</v>
      </c>
      <c r="D1462" t="s">
        <v>29</v>
      </c>
      <c r="E1462">
        <v>4.97</v>
      </c>
      <c r="F1462">
        <v>139900</v>
      </c>
      <c r="G1462">
        <f t="shared" si="83"/>
        <v>4.0549835668334522E-11</v>
      </c>
      <c r="H1462" s="50">
        <f t="shared" si="86"/>
        <v>571.45702572649316</v>
      </c>
      <c r="I1462">
        <f t="shared" si="84"/>
        <v>2.0855239636252055E-7</v>
      </c>
      <c r="J1462">
        <v>45.6</v>
      </c>
      <c r="K1462">
        <v>20.700000000000003</v>
      </c>
      <c r="L1462">
        <v>552</v>
      </c>
      <c r="M1462">
        <v>52.29</v>
      </c>
      <c r="N1462">
        <v>8.91</v>
      </c>
      <c r="O1462" s="7">
        <v>26.664999999999999</v>
      </c>
      <c r="P1462">
        <v>83286</v>
      </c>
      <c r="Q1462">
        <v>4</v>
      </c>
      <c r="R1462" s="9">
        <v>16.472000000000001</v>
      </c>
      <c r="S1462" s="9">
        <v>16.436</v>
      </c>
      <c r="T1462" s="9">
        <v>16.276</v>
      </c>
      <c r="U1462" s="9">
        <v>16.399000000000001</v>
      </c>
      <c r="V1462" s="9">
        <v>16.571000000000002</v>
      </c>
    </row>
    <row r="1463" spans="1:22" x14ac:dyDescent="0.3">
      <c r="A1463" t="s">
        <v>1535</v>
      </c>
      <c r="B1463" t="s">
        <v>1536</v>
      </c>
      <c r="C1463" t="s">
        <v>1583</v>
      </c>
      <c r="D1463" t="s">
        <v>29</v>
      </c>
      <c r="E1463">
        <v>13.5</v>
      </c>
      <c r="F1463">
        <v>1206000</v>
      </c>
      <c r="G1463">
        <f t="shared" si="83"/>
        <v>1.2777235074626865E-11</v>
      </c>
      <c r="H1463" s="50">
        <f t="shared" si="86"/>
        <v>4926.2128164842798</v>
      </c>
      <c r="I1463">
        <f t="shared" si="84"/>
        <v>5.6649041265473397E-7</v>
      </c>
      <c r="J1463">
        <v>565</v>
      </c>
      <c r="K1463">
        <v>50.7</v>
      </c>
      <c r="L1463">
        <v>427</v>
      </c>
      <c r="M1463">
        <v>48.16</v>
      </c>
      <c r="N1463">
        <v>11.54</v>
      </c>
      <c r="O1463" s="7">
        <v>8.4236000000000004</v>
      </c>
      <c r="P1463" s="8">
        <v>1702800</v>
      </c>
      <c r="Q1463">
        <v>21</v>
      </c>
      <c r="R1463" s="9">
        <v>17.667000000000002</v>
      </c>
      <c r="S1463" s="9">
        <v>16.933</v>
      </c>
      <c r="T1463" s="9">
        <v>14.098000000000001</v>
      </c>
      <c r="U1463" s="9">
        <v>15.882</v>
      </c>
      <c r="V1463" s="9">
        <v>18.527000000000001</v>
      </c>
    </row>
    <row r="1464" spans="1:22" x14ac:dyDescent="0.3">
      <c r="A1464" t="s">
        <v>1535</v>
      </c>
      <c r="B1464" t="s">
        <v>1536</v>
      </c>
      <c r="C1464" t="s">
        <v>1584</v>
      </c>
      <c r="D1464" t="s">
        <v>29</v>
      </c>
      <c r="E1464">
        <v>6.3</v>
      </c>
      <c r="F1464">
        <v>265100</v>
      </c>
      <c r="G1464">
        <f t="shared" si="83"/>
        <v>2.7125718219539794E-11</v>
      </c>
      <c r="H1464" s="50">
        <f t="shared" si="86"/>
        <v>1082.8681738391231</v>
      </c>
      <c r="I1464">
        <f t="shared" si="84"/>
        <v>2.6436219257220917E-7</v>
      </c>
      <c r="J1464">
        <v>89.5</v>
      </c>
      <c r="K1464">
        <v>28</v>
      </c>
      <c r="L1464">
        <v>557</v>
      </c>
      <c r="M1464">
        <v>51.95</v>
      </c>
      <c r="N1464">
        <v>7.63</v>
      </c>
      <c r="O1464" s="7">
        <v>19.888999999999999</v>
      </c>
      <c r="P1464" s="8">
        <v>277210</v>
      </c>
      <c r="Q1464">
        <v>6</v>
      </c>
      <c r="R1464" s="9">
        <v>18.568000000000001</v>
      </c>
      <c r="S1464" s="9">
        <v>18.475000000000001</v>
      </c>
      <c r="T1464" s="9">
        <v>17.795000000000002</v>
      </c>
      <c r="U1464" s="9">
        <v>18.283000000000001</v>
      </c>
      <c r="V1464" s="9">
        <v>18.623999999999999</v>
      </c>
    </row>
    <row r="1465" spans="1:22" x14ac:dyDescent="0.3">
      <c r="A1465" t="s">
        <v>1535</v>
      </c>
      <c r="B1465" t="s">
        <v>1536</v>
      </c>
      <c r="C1465" t="s">
        <v>1585</v>
      </c>
      <c r="D1465" t="s">
        <v>29</v>
      </c>
      <c r="E1465">
        <v>17.600000000000001</v>
      </c>
      <c r="F1465">
        <v>1193000</v>
      </c>
      <c r="G1465">
        <f t="shared" si="83"/>
        <v>1.6839246269907794E-11</v>
      </c>
      <c r="H1465" s="50">
        <f t="shared" si="86"/>
        <v>4873.111019955013</v>
      </c>
      <c r="I1465">
        <f t="shared" si="84"/>
        <v>7.3853564909061615E-7</v>
      </c>
      <c r="J1465">
        <v>310</v>
      </c>
      <c r="K1465">
        <v>67.7</v>
      </c>
      <c r="L1465">
        <v>453</v>
      </c>
      <c r="M1465">
        <v>49.47</v>
      </c>
      <c r="N1465">
        <v>11.05</v>
      </c>
      <c r="O1465" s="7">
        <v>6.6829999999999998</v>
      </c>
      <c r="P1465" s="8">
        <v>945740</v>
      </c>
      <c r="Q1465">
        <v>16</v>
      </c>
      <c r="R1465" s="9">
        <v>18.722000000000001</v>
      </c>
      <c r="S1465" s="9">
        <v>18.105</v>
      </c>
      <c r="T1465" s="9">
        <v>14.893000000000001</v>
      </c>
      <c r="U1465" s="9">
        <v>17.356000000000002</v>
      </c>
      <c r="V1465" s="9">
        <v>19.158000000000001</v>
      </c>
    </row>
    <row r="1466" spans="1:22" x14ac:dyDescent="0.3">
      <c r="A1466" t="s">
        <v>1535</v>
      </c>
      <c r="B1466" t="s">
        <v>1536</v>
      </c>
      <c r="C1466" t="s">
        <v>1586</v>
      </c>
      <c r="D1466" t="s">
        <v>29</v>
      </c>
      <c r="E1466">
        <v>6.99</v>
      </c>
      <c r="F1466">
        <v>101600</v>
      </c>
      <c r="G1466">
        <f t="shared" si="83"/>
        <v>7.8529691633858262E-11</v>
      </c>
      <c r="H1466" s="50">
        <f t="shared" si="86"/>
        <v>415.01096364411512</v>
      </c>
      <c r="I1466">
        <f t="shared" si="84"/>
        <v>2.9331614699678454E-7</v>
      </c>
      <c r="J1466">
        <v>26</v>
      </c>
      <c r="K1466">
        <v>19.900000000000002</v>
      </c>
      <c r="L1466">
        <v>358</v>
      </c>
      <c r="M1466">
        <v>48.47</v>
      </c>
      <c r="N1466">
        <v>7.93</v>
      </c>
      <c r="O1466" s="7">
        <v>17.994</v>
      </c>
      <c r="P1466">
        <v>54800</v>
      </c>
      <c r="Q1466">
        <v>3</v>
      </c>
      <c r="R1466" s="9">
        <v>14.585000000000001</v>
      </c>
      <c r="S1466" s="9">
        <v>14.802</v>
      </c>
      <c r="T1466" s="9">
        <v>14.545999999999999</v>
      </c>
      <c r="U1466" s="9">
        <v>15.685</v>
      </c>
      <c r="V1466" s="9">
        <v>15.930999999999999</v>
      </c>
    </row>
    <row r="1467" spans="1:22" x14ac:dyDescent="0.3">
      <c r="A1467" t="s">
        <v>1535</v>
      </c>
      <c r="B1467" t="s">
        <v>1536</v>
      </c>
      <c r="C1467" t="s">
        <v>1587</v>
      </c>
      <c r="D1467" t="s">
        <v>29</v>
      </c>
      <c r="E1467">
        <v>4.7</v>
      </c>
      <c r="F1467">
        <v>153500</v>
      </c>
      <c r="G1467">
        <f t="shared" si="83"/>
        <v>3.4949414332247553E-11</v>
      </c>
      <c r="H1467" s="50">
        <f t="shared" si="86"/>
        <v>627.0096744032644</v>
      </c>
      <c r="I1467">
        <f t="shared" si="84"/>
        <v>1.9722258810942592E-7</v>
      </c>
      <c r="J1467">
        <v>55.7</v>
      </c>
      <c r="K1467">
        <v>20.6</v>
      </c>
      <c r="L1467">
        <v>587</v>
      </c>
      <c r="M1467">
        <v>53.15</v>
      </c>
      <c r="N1467">
        <v>8.2100000000000009</v>
      </c>
      <c r="O1467" s="7">
        <v>28.539000000000001</v>
      </c>
      <c r="P1467" s="8">
        <v>187660</v>
      </c>
      <c r="Q1467">
        <v>5</v>
      </c>
      <c r="R1467" s="9">
        <v>14.734</v>
      </c>
      <c r="S1467" s="9">
        <v>14.734</v>
      </c>
      <c r="T1467" s="9">
        <v>14.545999999999999</v>
      </c>
      <c r="U1467" s="9">
        <v>14.695</v>
      </c>
      <c r="V1467" s="9">
        <v>14.992000000000001</v>
      </c>
    </row>
    <row r="1468" spans="1:22" x14ac:dyDescent="0.3">
      <c r="A1468" t="s">
        <v>1535</v>
      </c>
      <c r="B1468" t="s">
        <v>1536</v>
      </c>
      <c r="C1468" t="s">
        <v>1588</v>
      </c>
      <c r="D1468" t="s">
        <v>29</v>
      </c>
      <c r="E1468">
        <v>3.95</v>
      </c>
      <c r="F1468">
        <v>166700</v>
      </c>
      <c r="G1468">
        <f t="shared" si="83"/>
        <v>2.7046552789442112E-11</v>
      </c>
      <c r="H1468" s="50">
        <f t="shared" si="86"/>
        <v>680.928421648366</v>
      </c>
      <c r="I1468">
        <f t="shared" si="84"/>
        <v>1.6575089851749625E-7</v>
      </c>
      <c r="J1468">
        <v>86.5</v>
      </c>
      <c r="K1468">
        <v>17.900000000000002</v>
      </c>
      <c r="L1468">
        <v>582</v>
      </c>
      <c r="M1468">
        <v>52.29</v>
      </c>
      <c r="N1468">
        <v>8.0399999999999991</v>
      </c>
      <c r="O1468" s="7">
        <v>32.496000000000002</v>
      </c>
      <c r="P1468" s="8">
        <v>221360</v>
      </c>
      <c r="Q1468">
        <v>6</v>
      </c>
      <c r="R1468" s="9">
        <v>17.361000000000001</v>
      </c>
      <c r="S1468" s="9">
        <v>17.367999999999999</v>
      </c>
      <c r="T1468" s="9">
        <v>16.866</v>
      </c>
      <c r="U1468" s="9">
        <v>17.356000000000002</v>
      </c>
      <c r="V1468" s="9">
        <v>17.649000000000001</v>
      </c>
    </row>
    <row r="1469" spans="1:22" x14ac:dyDescent="0.3">
      <c r="A1469" t="s">
        <v>1535</v>
      </c>
      <c r="B1469" t="s">
        <v>1536</v>
      </c>
      <c r="C1469" t="s">
        <v>1589</v>
      </c>
      <c r="D1469" t="s">
        <v>29</v>
      </c>
      <c r="E1469">
        <v>4.4800000000000004</v>
      </c>
      <c r="F1469">
        <v>131900</v>
      </c>
      <c r="G1469">
        <f t="shared" si="83"/>
        <v>3.8768914632297189E-11</v>
      </c>
      <c r="H1469" s="50">
        <f t="shared" si="86"/>
        <v>538.77899709309827</v>
      </c>
      <c r="I1469">
        <f t="shared" si="84"/>
        <v>1.879908924957932E-7</v>
      </c>
      <c r="J1469">
        <v>49.900000000000006</v>
      </c>
      <c r="K1469">
        <v>18.7</v>
      </c>
      <c r="L1469">
        <v>551</v>
      </c>
      <c r="M1469">
        <v>51.73</v>
      </c>
      <c r="N1469">
        <v>8.73</v>
      </c>
      <c r="O1469" s="7">
        <v>29.527000000000001</v>
      </c>
      <c r="P1469">
        <v>73960</v>
      </c>
      <c r="Q1469">
        <v>4</v>
      </c>
      <c r="R1469" s="9">
        <v>15.268000000000001</v>
      </c>
      <c r="S1469" s="9">
        <v>15.327999999999999</v>
      </c>
      <c r="T1469" s="9">
        <v>14.744999999999999</v>
      </c>
      <c r="U1469" s="9">
        <v>15.090999999999999</v>
      </c>
      <c r="V1469" s="9">
        <v>15.981</v>
      </c>
    </row>
    <row r="1470" spans="1:22" x14ac:dyDescent="0.3">
      <c r="A1470" t="s">
        <v>1535</v>
      </c>
      <c r="B1470" t="s">
        <v>1536</v>
      </c>
      <c r="C1470" t="s">
        <v>1590</v>
      </c>
      <c r="D1470" t="s">
        <v>29</v>
      </c>
      <c r="E1470">
        <v>5.69</v>
      </c>
      <c r="F1470">
        <v>118100</v>
      </c>
      <c r="G1470">
        <f t="shared" si="83"/>
        <v>5.4993681371718883E-11</v>
      </c>
      <c r="H1470" s="50">
        <f t="shared" si="86"/>
        <v>482.40939770049204</v>
      </c>
      <c r="I1470">
        <f t="shared" si="84"/>
        <v>2.3876521837077309E-7</v>
      </c>
      <c r="J1470">
        <v>39.200000000000003</v>
      </c>
      <c r="K1470">
        <v>18.900000000000002</v>
      </c>
      <c r="L1470">
        <v>421</v>
      </c>
      <c r="M1470">
        <v>48.89</v>
      </c>
      <c r="N1470">
        <v>8.6999999999999993</v>
      </c>
      <c r="O1470" s="7">
        <v>22.291</v>
      </c>
      <c r="P1470" s="8">
        <v>191200</v>
      </c>
      <c r="Q1470">
        <v>4</v>
      </c>
      <c r="R1470" s="9">
        <v>14.641999999999999</v>
      </c>
      <c r="S1470" s="9">
        <v>14.8</v>
      </c>
      <c r="T1470" s="9">
        <v>14.496</v>
      </c>
      <c r="U1470" s="9">
        <v>14.967000000000001</v>
      </c>
      <c r="V1470" s="9">
        <v>15.388</v>
      </c>
    </row>
    <row r="1471" spans="1:22" x14ac:dyDescent="0.3">
      <c r="A1471" t="s">
        <v>1535</v>
      </c>
      <c r="B1471" t="s">
        <v>1536</v>
      </c>
      <c r="C1471" t="s">
        <v>1591</v>
      </c>
      <c r="D1471" t="s">
        <v>29</v>
      </c>
      <c r="E1471">
        <v>7.32</v>
      </c>
      <c r="F1471">
        <v>169900</v>
      </c>
      <c r="G1471">
        <f t="shared" si="83"/>
        <v>4.9177690170688638E-11</v>
      </c>
      <c r="H1471" s="50">
        <f t="shared" si="86"/>
        <v>693.99963310172393</v>
      </c>
      <c r="I1471">
        <f t="shared" si="84"/>
        <v>3.071636904172335E-7</v>
      </c>
      <c r="J1471">
        <v>37.9</v>
      </c>
      <c r="K1471">
        <v>27.6</v>
      </c>
      <c r="L1471">
        <v>521</v>
      </c>
      <c r="M1471">
        <v>52.39</v>
      </c>
      <c r="N1471">
        <v>13.08</v>
      </c>
      <c r="O1471" s="7">
        <v>18.884</v>
      </c>
      <c r="P1471" s="8">
        <v>345880</v>
      </c>
      <c r="Q1471">
        <v>4</v>
      </c>
      <c r="R1471" s="9">
        <v>17.245999999999999</v>
      </c>
      <c r="S1471" s="9">
        <v>17.29</v>
      </c>
      <c r="T1471" s="9">
        <v>17.062000000000001</v>
      </c>
      <c r="U1471" s="9">
        <v>17.501999999999999</v>
      </c>
      <c r="V1471" s="9">
        <v>18.478000000000002</v>
      </c>
    </row>
    <row r="1472" spans="1:22" x14ac:dyDescent="0.3">
      <c r="A1472" t="s">
        <v>1535</v>
      </c>
      <c r="B1472" t="s">
        <v>1536</v>
      </c>
      <c r="C1472" t="s">
        <v>1592</v>
      </c>
      <c r="D1472" t="s">
        <v>29</v>
      </c>
      <c r="E1472">
        <v>4.0200000000000005</v>
      </c>
      <c r="F1472">
        <v>125100</v>
      </c>
      <c r="G1472">
        <f t="shared" si="83"/>
        <v>3.6679141966426864E-11</v>
      </c>
      <c r="H1472" s="50">
        <f t="shared" si="86"/>
        <v>511.00267275471259</v>
      </c>
      <c r="I1472">
        <f t="shared" si="84"/>
        <v>1.6868825621274303E-7</v>
      </c>
      <c r="J1472">
        <v>86.300000000000011</v>
      </c>
      <c r="K1472">
        <v>13.5</v>
      </c>
      <c r="L1472">
        <v>420</v>
      </c>
      <c r="M1472">
        <v>49.02</v>
      </c>
      <c r="N1472">
        <v>12.12</v>
      </c>
      <c r="O1472" s="7">
        <v>31.196999999999999</v>
      </c>
      <c r="P1472" s="8">
        <v>179970</v>
      </c>
      <c r="Q1472">
        <v>6</v>
      </c>
      <c r="R1472" s="9">
        <v>16.600000000000001</v>
      </c>
      <c r="S1472" s="9">
        <v>16.742000000000001</v>
      </c>
      <c r="T1472" s="9">
        <v>16.276</v>
      </c>
      <c r="U1472" s="9">
        <v>16.815999999999999</v>
      </c>
      <c r="V1472" s="9">
        <v>17.600000000000001</v>
      </c>
    </row>
    <row r="1473" spans="1:22" x14ac:dyDescent="0.3">
      <c r="A1473" t="s">
        <v>1535</v>
      </c>
      <c r="B1473" t="s">
        <v>1536</v>
      </c>
      <c r="C1473" t="s">
        <v>1593</v>
      </c>
      <c r="D1473" t="s">
        <v>29</v>
      </c>
      <c r="E1473">
        <v>3.86</v>
      </c>
      <c r="F1473">
        <v>109900</v>
      </c>
      <c r="G1473">
        <f t="shared" si="83"/>
        <v>4.0090367424931747E-11</v>
      </c>
      <c r="H1473" s="50">
        <f t="shared" si="86"/>
        <v>448.91441835126233</v>
      </c>
      <c r="I1473">
        <f t="shared" si="84"/>
        <v>1.6197429576646469E-7</v>
      </c>
      <c r="J1473">
        <v>70.8</v>
      </c>
      <c r="K1473">
        <v>13.100000000000001</v>
      </c>
      <c r="L1473">
        <v>425</v>
      </c>
      <c r="M1473">
        <v>48.51</v>
      </c>
      <c r="N1473">
        <v>9.14</v>
      </c>
      <c r="O1473" s="7">
        <v>32.529000000000003</v>
      </c>
      <c r="P1473" s="8">
        <v>250410</v>
      </c>
      <c r="Q1473">
        <v>8</v>
      </c>
      <c r="R1473" s="9">
        <v>14.234999999999999</v>
      </c>
      <c r="S1473" s="9">
        <v>14.081</v>
      </c>
      <c r="T1473" s="9">
        <v>13.5</v>
      </c>
      <c r="U1473" s="9">
        <v>13.948</v>
      </c>
      <c r="V1473" s="9">
        <v>14.695</v>
      </c>
    </row>
    <row r="1474" spans="1:22" x14ac:dyDescent="0.3">
      <c r="A1474" t="s">
        <v>1535</v>
      </c>
      <c r="B1474" t="s">
        <v>1536</v>
      </c>
      <c r="C1474" t="s">
        <v>1594</v>
      </c>
      <c r="D1474" t="s">
        <v>29</v>
      </c>
      <c r="E1474">
        <v>9.94</v>
      </c>
      <c r="F1474">
        <v>140100</v>
      </c>
      <c r="G1474">
        <f t="shared" ref="G1474:G1537" si="87">(1.141433*(E1474/1000000))/F1474</f>
        <v>8.0983897359029262E-11</v>
      </c>
      <c r="H1474" s="50">
        <f t="shared" si="86"/>
        <v>572.27397644232803</v>
      </c>
      <c r="I1474">
        <f t="shared" ref="I1474:I1537" si="88">(G1474/10)*1000*H1474*0.09</f>
        <v>4.1710479272504116E-7</v>
      </c>
      <c r="J1474">
        <v>38.5</v>
      </c>
      <c r="K1474">
        <v>22.6</v>
      </c>
      <c r="L1474">
        <v>298</v>
      </c>
      <c r="M1474">
        <v>47.86</v>
      </c>
      <c r="N1474">
        <v>12.09</v>
      </c>
      <c r="O1474" s="7">
        <v>13.205</v>
      </c>
      <c r="P1474">
        <v>89624</v>
      </c>
      <c r="Q1474">
        <v>3</v>
      </c>
      <c r="R1474" s="9">
        <v>13.398</v>
      </c>
      <c r="S1474" s="9">
        <v>13.367000000000001</v>
      </c>
      <c r="T1474" s="9">
        <v>12.747999999999999</v>
      </c>
      <c r="U1474" s="9">
        <v>13.4</v>
      </c>
      <c r="V1474" s="9">
        <v>13.4</v>
      </c>
    </row>
    <row r="1475" spans="1:22" x14ac:dyDescent="0.3">
      <c r="A1475" t="s">
        <v>1535</v>
      </c>
      <c r="B1475" t="s">
        <v>1536</v>
      </c>
      <c r="C1475" t="s">
        <v>1595</v>
      </c>
      <c r="D1475" t="s">
        <v>29</v>
      </c>
      <c r="E1475">
        <v>6.76</v>
      </c>
      <c r="F1475">
        <v>212700</v>
      </c>
      <c r="G1475">
        <f t="shared" si="87"/>
        <v>3.6276855101081326E-11</v>
      </c>
      <c r="H1475" s="50">
        <f t="shared" si="86"/>
        <v>868.82708629038666</v>
      </c>
      <c r="I1475">
        <f t="shared" si="88"/>
        <v>2.8366482885525936E-7</v>
      </c>
      <c r="J1475">
        <v>48.400000000000006</v>
      </c>
      <c r="K1475">
        <v>30.6</v>
      </c>
      <c r="L1475">
        <v>623</v>
      </c>
      <c r="M1475">
        <v>54.11</v>
      </c>
      <c r="N1475">
        <v>12.1</v>
      </c>
      <c r="O1475" s="7">
        <v>20.37</v>
      </c>
      <c r="P1475" s="8">
        <v>144560</v>
      </c>
      <c r="Q1475">
        <v>4</v>
      </c>
      <c r="R1475" s="9">
        <v>15.955</v>
      </c>
      <c r="S1475" s="9">
        <v>15.898999999999999</v>
      </c>
      <c r="T1475" s="9">
        <v>15.685</v>
      </c>
      <c r="U1475" s="9">
        <v>15.833</v>
      </c>
      <c r="V1475" s="9">
        <v>16.079000000000001</v>
      </c>
    </row>
    <row r="1476" spans="1:22" x14ac:dyDescent="0.3">
      <c r="A1476" t="s">
        <v>1535</v>
      </c>
      <c r="B1476" t="s">
        <v>1536</v>
      </c>
      <c r="C1476" t="s">
        <v>1596</v>
      </c>
      <c r="D1476" t="s">
        <v>29</v>
      </c>
      <c r="E1476">
        <v>2.46</v>
      </c>
      <c r="F1476">
        <v>186400</v>
      </c>
      <c r="G1476">
        <f t="shared" si="87"/>
        <v>1.5063976287553648E-11</v>
      </c>
      <c r="H1476" s="50">
        <f t="shared" si="86"/>
        <v>761.39806715810096</v>
      </c>
      <c r="I1476">
        <f t="shared" si="88"/>
        <v>1.032271418615293E-7</v>
      </c>
      <c r="J1476">
        <v>341</v>
      </c>
      <c r="K1476">
        <v>10.100000000000001</v>
      </c>
      <c r="L1476">
        <v>464</v>
      </c>
      <c r="M1476">
        <v>49.3</v>
      </c>
      <c r="N1476">
        <v>6.94</v>
      </c>
      <c r="O1476" s="7">
        <v>45.945</v>
      </c>
      <c r="P1476" s="8">
        <v>719350</v>
      </c>
      <c r="Q1476">
        <v>16</v>
      </c>
      <c r="R1476" s="9">
        <v>15.071999999999999</v>
      </c>
      <c r="S1476" s="9">
        <v>14.893000000000001</v>
      </c>
      <c r="T1476" s="9">
        <v>13.4</v>
      </c>
      <c r="U1476" s="9">
        <v>14.67</v>
      </c>
      <c r="V1476" s="9">
        <v>15.734</v>
      </c>
    </row>
    <row r="1477" spans="1:22" x14ac:dyDescent="0.3">
      <c r="A1477" t="s">
        <v>1535</v>
      </c>
      <c r="B1477" t="s">
        <v>1536</v>
      </c>
      <c r="C1477" t="s">
        <v>1597</v>
      </c>
      <c r="D1477" t="s">
        <v>29</v>
      </c>
      <c r="E1477">
        <v>4.28</v>
      </c>
      <c r="F1477">
        <v>115500</v>
      </c>
      <c r="G1477">
        <f t="shared" si="87"/>
        <v>4.2297257489177488E-11</v>
      </c>
      <c r="H1477" s="50">
        <f t="shared" si="86"/>
        <v>471.78903839463874</v>
      </c>
      <c r="I1477">
        <f t="shared" si="88"/>
        <v>1.7959844193794526E-7</v>
      </c>
      <c r="J1477">
        <v>46.7</v>
      </c>
      <c r="K1477">
        <v>16.900000000000002</v>
      </c>
      <c r="L1477">
        <v>524</v>
      </c>
      <c r="M1477">
        <v>52.17</v>
      </c>
      <c r="N1477">
        <v>10.37</v>
      </c>
      <c r="O1477" s="7">
        <v>31.04</v>
      </c>
      <c r="P1477" s="8">
        <v>125220</v>
      </c>
      <c r="Q1477">
        <v>5</v>
      </c>
      <c r="R1477" s="9">
        <v>16.593</v>
      </c>
      <c r="S1477" s="9">
        <v>16.515000000000001</v>
      </c>
      <c r="T1477" s="9">
        <v>14.297000000000001</v>
      </c>
      <c r="U1477" s="9">
        <v>16.227</v>
      </c>
      <c r="V1477" s="9">
        <v>17.356000000000002</v>
      </c>
    </row>
    <row r="1478" spans="1:22" x14ac:dyDescent="0.3">
      <c r="A1478" t="s">
        <v>1535</v>
      </c>
      <c r="B1478" t="s">
        <v>1536</v>
      </c>
      <c r="C1478" t="s">
        <v>1598</v>
      </c>
      <c r="D1478" t="s">
        <v>29</v>
      </c>
      <c r="E1478">
        <v>4.01</v>
      </c>
      <c r="F1478">
        <v>100700</v>
      </c>
      <c r="G1478">
        <f t="shared" si="87"/>
        <v>4.5453290268123126E-11</v>
      </c>
      <c r="H1478" s="50">
        <f t="shared" si="86"/>
        <v>411.33468542285817</v>
      </c>
      <c r="I1478">
        <f t="shared" si="88"/>
        <v>1.6826863368485057E-7</v>
      </c>
      <c r="J1478">
        <v>48</v>
      </c>
      <c r="K1478">
        <v>14.5</v>
      </c>
      <c r="L1478">
        <v>468</v>
      </c>
      <c r="M1478">
        <v>50.04</v>
      </c>
      <c r="N1478">
        <v>10.210000000000001</v>
      </c>
      <c r="O1478" s="7">
        <v>32.198</v>
      </c>
      <c r="P1478">
        <v>91771</v>
      </c>
      <c r="Q1478">
        <v>4</v>
      </c>
      <c r="R1478" s="9">
        <v>16.719000000000001</v>
      </c>
      <c r="S1478" s="9">
        <v>16.742999999999999</v>
      </c>
      <c r="T1478" s="9">
        <v>16.718</v>
      </c>
      <c r="U1478" s="9">
        <v>17.012</v>
      </c>
      <c r="V1478" s="9">
        <v>17.404</v>
      </c>
    </row>
    <row r="1479" spans="1:22" x14ac:dyDescent="0.3">
      <c r="A1479" t="s">
        <v>1535</v>
      </c>
      <c r="B1479" t="s">
        <v>1536</v>
      </c>
      <c r="C1479" t="s">
        <v>1599</v>
      </c>
      <c r="D1479" t="s">
        <v>29</v>
      </c>
      <c r="E1479">
        <v>4.45</v>
      </c>
      <c r="F1479">
        <v>110900</v>
      </c>
      <c r="G1479">
        <f t="shared" si="87"/>
        <v>4.5801414337240762E-11</v>
      </c>
      <c r="H1479" s="50">
        <f t="shared" si="86"/>
        <v>452.99917193043666</v>
      </c>
      <c r="I1479">
        <f t="shared" si="88"/>
        <v>1.8673202491211606E-7</v>
      </c>
      <c r="J1479">
        <v>37.200000000000003</v>
      </c>
      <c r="K1479">
        <v>18.2</v>
      </c>
      <c r="L1479">
        <v>560</v>
      </c>
      <c r="M1479">
        <v>53.62</v>
      </c>
      <c r="N1479">
        <v>11.39</v>
      </c>
      <c r="O1479" s="7">
        <v>30.809000000000001</v>
      </c>
      <c r="P1479">
        <v>97347</v>
      </c>
      <c r="Q1479">
        <v>4</v>
      </c>
      <c r="R1479" s="9">
        <v>14.913</v>
      </c>
      <c r="S1479" s="9">
        <v>14.872</v>
      </c>
      <c r="T1479" s="9">
        <v>14.545999999999999</v>
      </c>
      <c r="U1479" s="9">
        <v>14.744</v>
      </c>
      <c r="V1479" s="9">
        <v>15.141</v>
      </c>
    </row>
    <row r="1480" spans="1:22" x14ac:dyDescent="0.3">
      <c r="A1480" t="s">
        <v>1535</v>
      </c>
      <c r="B1480" t="s">
        <v>1536</v>
      </c>
      <c r="C1480" t="s">
        <v>1600</v>
      </c>
      <c r="D1480" t="s">
        <v>29</v>
      </c>
      <c r="E1480">
        <v>4.04</v>
      </c>
      <c r="F1480">
        <v>110900</v>
      </c>
      <c r="G1480">
        <f t="shared" si="87"/>
        <v>4.1581508746618576E-11</v>
      </c>
      <c r="H1480" s="50">
        <f t="shared" si="86"/>
        <v>452.99917193043666</v>
      </c>
      <c r="I1480">
        <f t="shared" si="88"/>
        <v>1.6952750126852781E-7</v>
      </c>
      <c r="J1480">
        <v>45.400000000000006</v>
      </c>
      <c r="K1480">
        <v>16.5</v>
      </c>
      <c r="L1480">
        <v>537</v>
      </c>
      <c r="M1480">
        <v>50.91</v>
      </c>
      <c r="N1480">
        <v>8.01</v>
      </c>
      <c r="O1480" s="7">
        <v>32.645000000000003</v>
      </c>
      <c r="P1480">
        <v>77910</v>
      </c>
      <c r="Q1480">
        <v>4</v>
      </c>
      <c r="R1480" s="9">
        <v>14.121</v>
      </c>
      <c r="S1480" s="9">
        <v>14.151999999999999</v>
      </c>
      <c r="T1480" s="9">
        <v>14.048</v>
      </c>
      <c r="U1480" s="9">
        <v>14.198</v>
      </c>
      <c r="V1480" s="9">
        <v>14.347</v>
      </c>
    </row>
    <row r="1481" spans="1:22" x14ac:dyDescent="0.3">
      <c r="A1481" t="s">
        <v>1535</v>
      </c>
      <c r="B1481" t="s">
        <v>1536</v>
      </c>
      <c r="C1481" t="s">
        <v>1601</v>
      </c>
      <c r="D1481" t="s">
        <v>29</v>
      </c>
      <c r="E1481">
        <v>8.66</v>
      </c>
      <c r="F1481">
        <v>184300</v>
      </c>
      <c r="G1481">
        <f t="shared" si="87"/>
        <v>5.3634344981009226E-11</v>
      </c>
      <c r="H1481" s="50">
        <f t="shared" ref="H1481:H1489" si="89">F1481*CVDDEU</f>
        <v>752.8200846418348</v>
      </c>
      <c r="I1481">
        <f t="shared" si="88"/>
        <v>3.6339310915481457E-7</v>
      </c>
      <c r="J1481">
        <v>54.6</v>
      </c>
      <c r="K1481">
        <v>24.900000000000002</v>
      </c>
      <c r="L1481">
        <v>363</v>
      </c>
      <c r="M1481">
        <v>48.7</v>
      </c>
      <c r="N1481">
        <v>8.99</v>
      </c>
      <c r="O1481" s="7">
        <v>14.569000000000001</v>
      </c>
      <c r="P1481" s="8">
        <v>279610</v>
      </c>
      <c r="Q1481">
        <v>5</v>
      </c>
      <c r="R1481" s="9">
        <v>15.018000000000001</v>
      </c>
      <c r="S1481" s="9">
        <v>15.015000000000001</v>
      </c>
      <c r="T1481" s="9">
        <v>14.596</v>
      </c>
      <c r="U1481" s="9">
        <v>14.893000000000001</v>
      </c>
      <c r="V1481" s="9">
        <v>15.981</v>
      </c>
    </row>
    <row r="1482" spans="1:22" x14ac:dyDescent="0.3">
      <c r="A1482" t="s">
        <v>1535</v>
      </c>
      <c r="B1482" t="s">
        <v>1536</v>
      </c>
      <c r="C1482" t="s">
        <v>1602</v>
      </c>
      <c r="D1482" t="s">
        <v>29</v>
      </c>
      <c r="E1482">
        <v>27.3</v>
      </c>
      <c r="F1482">
        <v>2672000</v>
      </c>
      <c r="G1482">
        <f t="shared" si="87"/>
        <v>1.1662096145209579E-11</v>
      </c>
      <c r="H1482" s="50">
        <f t="shared" si="89"/>
        <v>10914.461563553894</v>
      </c>
      <c r="I1482">
        <f t="shared" si="88"/>
        <v>1.1455695011462397E-6</v>
      </c>
      <c r="J1482">
        <v>586</v>
      </c>
      <c r="K1482">
        <v>110</v>
      </c>
      <c r="L1482">
        <v>443</v>
      </c>
      <c r="M1482">
        <v>48.81</v>
      </c>
      <c r="N1482">
        <v>9.23</v>
      </c>
      <c r="O1482" s="7">
        <v>4.0134999999999996</v>
      </c>
      <c r="P1482" s="8">
        <v>1878500</v>
      </c>
      <c r="Q1482">
        <v>28</v>
      </c>
      <c r="R1482" s="9">
        <v>16.704000000000001</v>
      </c>
      <c r="S1482" s="9">
        <v>16.609000000000002</v>
      </c>
      <c r="T1482" s="9">
        <v>14.794</v>
      </c>
      <c r="U1482" s="9">
        <v>15.981</v>
      </c>
      <c r="V1482" s="9">
        <v>17.795000000000002</v>
      </c>
    </row>
    <row r="1483" spans="1:22" x14ac:dyDescent="0.3">
      <c r="A1483" t="s">
        <v>1535</v>
      </c>
      <c r="B1483" t="s">
        <v>1536</v>
      </c>
      <c r="C1483" t="s">
        <v>1603</v>
      </c>
      <c r="D1483" t="s">
        <v>29</v>
      </c>
      <c r="E1483">
        <v>4.37</v>
      </c>
      <c r="F1483">
        <v>147100</v>
      </c>
      <c r="G1483">
        <f t="shared" si="87"/>
        <v>3.3909328416043513E-11</v>
      </c>
      <c r="H1483" s="50">
        <f t="shared" si="89"/>
        <v>600.86725149654853</v>
      </c>
      <c r="I1483">
        <f t="shared" si="88"/>
        <v>1.833750446889769E-7</v>
      </c>
      <c r="J1483">
        <v>71.2</v>
      </c>
      <c r="K1483">
        <v>17.400000000000002</v>
      </c>
      <c r="L1483">
        <v>499</v>
      </c>
      <c r="M1483">
        <v>49.76</v>
      </c>
      <c r="N1483">
        <v>6.66</v>
      </c>
      <c r="O1483" s="7">
        <v>28.617000000000001</v>
      </c>
      <c r="P1483" s="8">
        <v>152750</v>
      </c>
      <c r="Q1483">
        <v>7</v>
      </c>
      <c r="R1483" s="9">
        <v>13.972</v>
      </c>
      <c r="S1483" s="9">
        <v>14.1</v>
      </c>
      <c r="T1483" s="9">
        <v>13.45</v>
      </c>
      <c r="U1483" s="9">
        <v>14.198</v>
      </c>
      <c r="V1483" s="9">
        <v>14.496</v>
      </c>
    </row>
    <row r="1484" spans="1:22" x14ac:dyDescent="0.3">
      <c r="A1484" t="s">
        <v>1535</v>
      </c>
      <c r="B1484" t="s">
        <v>1536</v>
      </c>
      <c r="C1484" t="s">
        <v>1604</v>
      </c>
      <c r="D1484" t="s">
        <v>29</v>
      </c>
      <c r="E1484">
        <v>4.8600000000000003</v>
      </c>
      <c r="F1484">
        <v>115600</v>
      </c>
      <c r="G1484">
        <f t="shared" si="87"/>
        <v>4.7987581141868506E-11</v>
      </c>
      <c r="H1484" s="50">
        <f t="shared" si="89"/>
        <v>472.19751375255618</v>
      </c>
      <c r="I1484">
        <f t="shared" si="88"/>
        <v>2.0393654855570423E-7</v>
      </c>
      <c r="J1484">
        <v>52.1</v>
      </c>
      <c r="K1484">
        <v>16</v>
      </c>
      <c r="L1484">
        <v>416</v>
      </c>
      <c r="M1484">
        <v>48.4</v>
      </c>
      <c r="N1484">
        <v>9.99</v>
      </c>
      <c r="O1484" s="7">
        <v>25.972000000000001</v>
      </c>
      <c r="P1484" s="8">
        <v>190170</v>
      </c>
      <c r="Q1484">
        <v>6</v>
      </c>
      <c r="R1484" s="9">
        <v>17.600000000000001</v>
      </c>
      <c r="S1484" s="9">
        <v>17.516999999999999</v>
      </c>
      <c r="T1484" s="9">
        <v>16.276</v>
      </c>
      <c r="U1484" s="9">
        <v>17.306999999999999</v>
      </c>
      <c r="V1484" s="9">
        <v>17.698</v>
      </c>
    </row>
    <row r="1485" spans="1:22" x14ac:dyDescent="0.3">
      <c r="A1485" t="s">
        <v>1535</v>
      </c>
      <c r="B1485" t="s">
        <v>1536</v>
      </c>
      <c r="C1485" t="s">
        <v>1605</v>
      </c>
      <c r="D1485" t="s">
        <v>29</v>
      </c>
      <c r="E1485">
        <v>8.06</v>
      </c>
      <c r="F1485">
        <v>105800</v>
      </c>
      <c r="G1485">
        <f t="shared" si="87"/>
        <v>8.6956048960302455E-11</v>
      </c>
      <c r="H1485" s="50">
        <f t="shared" si="89"/>
        <v>432.16692867664744</v>
      </c>
      <c r="I1485">
        <f t="shared" si="88"/>
        <v>3.3821575748127087E-7</v>
      </c>
      <c r="J1485">
        <v>19.3</v>
      </c>
      <c r="K1485">
        <v>24.1</v>
      </c>
      <c r="L1485">
        <v>397</v>
      </c>
      <c r="M1485">
        <v>48.06</v>
      </c>
      <c r="N1485">
        <v>8.49</v>
      </c>
      <c r="O1485" s="7">
        <v>16.472000000000001</v>
      </c>
      <c r="P1485">
        <v>33863</v>
      </c>
      <c r="Q1485">
        <v>2</v>
      </c>
      <c r="R1485" s="9">
        <v>12.193</v>
      </c>
      <c r="S1485" s="9">
        <v>12.242000000000001</v>
      </c>
      <c r="T1485" s="9">
        <v>12.042999999999999</v>
      </c>
      <c r="U1485" s="9">
        <v>12.295</v>
      </c>
      <c r="V1485" s="9">
        <v>12.547000000000001</v>
      </c>
    </row>
    <row r="1486" spans="1:22" x14ac:dyDescent="0.3">
      <c r="A1486" t="s">
        <v>1535</v>
      </c>
      <c r="B1486" t="s">
        <v>1536</v>
      </c>
      <c r="C1486" t="s">
        <v>1606</v>
      </c>
      <c r="D1486" t="s">
        <v>29</v>
      </c>
      <c r="E1486">
        <v>4.38</v>
      </c>
      <c r="F1486">
        <v>130400</v>
      </c>
      <c r="G1486">
        <f t="shared" si="87"/>
        <v>3.83395440184049E-11</v>
      </c>
      <c r="H1486" s="50">
        <f t="shared" si="89"/>
        <v>532.65186672433674</v>
      </c>
      <c r="I1486">
        <f t="shared" si="88"/>
        <v>1.8379466721686923E-7</v>
      </c>
      <c r="J1486">
        <v>28.400000000000002</v>
      </c>
      <c r="K1486">
        <v>24.5</v>
      </c>
      <c r="L1486">
        <v>778</v>
      </c>
      <c r="M1486">
        <v>53.54</v>
      </c>
      <c r="N1486">
        <v>8.11</v>
      </c>
      <c r="O1486" s="7">
        <v>31.788</v>
      </c>
      <c r="P1486">
        <v>67584</v>
      </c>
      <c r="Q1486">
        <v>2</v>
      </c>
      <c r="R1486" s="9">
        <v>14.287000000000001</v>
      </c>
      <c r="S1486" s="9">
        <v>14.303000000000001</v>
      </c>
      <c r="T1486" s="9">
        <v>14.198</v>
      </c>
      <c r="U1486" s="9">
        <v>14.297000000000001</v>
      </c>
      <c r="V1486" s="9">
        <v>14.397</v>
      </c>
    </row>
    <row r="1487" spans="1:22" x14ac:dyDescent="0.3">
      <c r="A1487" t="s">
        <v>1535</v>
      </c>
      <c r="B1487" t="s">
        <v>1536</v>
      </c>
      <c r="C1487" t="s">
        <v>1607</v>
      </c>
      <c r="D1487" t="s">
        <v>29</v>
      </c>
      <c r="E1487">
        <v>4.26</v>
      </c>
      <c r="F1487">
        <v>122800</v>
      </c>
      <c r="G1487">
        <f t="shared" si="87"/>
        <v>3.9596942833876216E-11</v>
      </c>
      <c r="H1487" s="50">
        <f t="shared" si="89"/>
        <v>501.60773952261155</v>
      </c>
      <c r="I1487">
        <f t="shared" si="88"/>
        <v>1.787591968821605E-7</v>
      </c>
      <c r="J1487">
        <v>48.800000000000004</v>
      </c>
      <c r="K1487">
        <v>17.600000000000001</v>
      </c>
      <c r="L1487">
        <v>550</v>
      </c>
      <c r="M1487">
        <v>52.43</v>
      </c>
      <c r="N1487">
        <v>10.77</v>
      </c>
      <c r="O1487" s="7">
        <v>31.303000000000001</v>
      </c>
      <c r="P1487" s="8">
        <v>131930</v>
      </c>
      <c r="Q1487">
        <v>5</v>
      </c>
      <c r="R1487" s="9">
        <v>14.436</v>
      </c>
      <c r="S1487" s="9">
        <v>14.420999999999999</v>
      </c>
      <c r="T1487" s="9">
        <v>14.297000000000001</v>
      </c>
      <c r="U1487" s="9">
        <v>14.446999999999999</v>
      </c>
      <c r="V1487" s="9">
        <v>14.496</v>
      </c>
    </row>
    <row r="1488" spans="1:22" x14ac:dyDescent="0.3">
      <c r="A1488" t="s">
        <v>1535</v>
      </c>
      <c r="B1488" t="s">
        <v>1536</v>
      </c>
      <c r="C1488" t="s">
        <v>1608</v>
      </c>
      <c r="D1488" t="s">
        <v>29</v>
      </c>
      <c r="E1488">
        <v>3.86</v>
      </c>
      <c r="F1488">
        <v>126400</v>
      </c>
      <c r="G1488">
        <f t="shared" si="87"/>
        <v>3.4857052056962016E-11</v>
      </c>
      <c r="H1488" s="50">
        <f t="shared" si="89"/>
        <v>516.3128524076393</v>
      </c>
      <c r="I1488">
        <f t="shared" si="88"/>
        <v>1.6197429576646469E-7</v>
      </c>
      <c r="J1488">
        <v>78.5</v>
      </c>
      <c r="K1488">
        <v>14.3</v>
      </c>
      <c r="L1488">
        <v>468</v>
      </c>
      <c r="M1488">
        <v>49.8</v>
      </c>
      <c r="N1488">
        <v>9.93</v>
      </c>
      <c r="O1488" s="7">
        <v>32.811999999999998</v>
      </c>
      <c r="P1488" s="8">
        <v>193950</v>
      </c>
      <c r="Q1488">
        <v>6</v>
      </c>
      <c r="R1488" s="9">
        <v>16.878</v>
      </c>
      <c r="S1488" s="9">
        <v>16.774999999999999</v>
      </c>
      <c r="T1488" s="9">
        <v>16.324999999999999</v>
      </c>
      <c r="U1488" s="9">
        <v>17.036999999999999</v>
      </c>
      <c r="V1488" s="9">
        <v>17.649000000000001</v>
      </c>
    </row>
    <row r="1489" spans="1:22" x14ac:dyDescent="0.3">
      <c r="A1489" t="s">
        <v>1535</v>
      </c>
      <c r="B1489" t="s">
        <v>1536</v>
      </c>
      <c r="C1489" t="s">
        <v>1609</v>
      </c>
      <c r="D1489" t="s">
        <v>29</v>
      </c>
      <c r="E1489">
        <v>4.0200000000000005</v>
      </c>
      <c r="F1489">
        <v>101100</v>
      </c>
      <c r="G1489">
        <f t="shared" si="87"/>
        <v>4.5386356676557868E-11</v>
      </c>
      <c r="H1489" s="50">
        <f t="shared" si="89"/>
        <v>412.96858685452793</v>
      </c>
      <c r="I1489">
        <f t="shared" si="88"/>
        <v>1.6868825621274303E-7</v>
      </c>
      <c r="J1489">
        <v>57.2</v>
      </c>
      <c r="K1489">
        <v>13.4</v>
      </c>
      <c r="L1489">
        <v>433</v>
      </c>
      <c r="M1489">
        <v>50.71</v>
      </c>
      <c r="N1489">
        <v>12.49</v>
      </c>
      <c r="O1489" s="7">
        <v>32.369</v>
      </c>
      <c r="P1489" s="8">
        <v>181750</v>
      </c>
      <c r="Q1489">
        <v>5</v>
      </c>
      <c r="R1489" s="9">
        <v>16.175000000000001</v>
      </c>
      <c r="S1489" s="9">
        <v>15.669</v>
      </c>
      <c r="T1489" s="9">
        <v>14.446999999999999</v>
      </c>
      <c r="U1489" s="9">
        <v>14.893000000000001</v>
      </c>
      <c r="V1489" s="9">
        <v>16.472999999999999</v>
      </c>
    </row>
    <row r="1490" spans="1:22" x14ac:dyDescent="0.3">
      <c r="A1490" t="s">
        <v>1610</v>
      </c>
      <c r="B1490" t="s">
        <v>1611</v>
      </c>
      <c r="C1490" t="s">
        <v>1612</v>
      </c>
      <c r="D1490" t="s">
        <v>69</v>
      </c>
      <c r="E1490">
        <v>9.02</v>
      </c>
      <c r="F1490">
        <v>1674000</v>
      </c>
      <c r="G1490">
        <f t="shared" si="87"/>
        <v>6.1503737514934281E-12</v>
      </c>
      <c r="H1490" s="50">
        <f>F1490*CVDGHA</f>
        <v>2752.1820582767241</v>
      </c>
      <c r="I1490">
        <f t="shared" si="88"/>
        <v>1.5234253461500689E-7</v>
      </c>
      <c r="J1490">
        <v>319</v>
      </c>
      <c r="K1490">
        <v>93.7</v>
      </c>
      <c r="L1490">
        <v>1550</v>
      </c>
      <c r="M1490">
        <v>5.62</v>
      </c>
      <c r="N1490">
        <v>-0.16</v>
      </c>
      <c r="O1490" s="7">
        <v>16.587</v>
      </c>
      <c r="P1490" s="8">
        <v>2166200</v>
      </c>
      <c r="Q1490">
        <v>10</v>
      </c>
      <c r="R1490" s="9">
        <v>15.425000000000001</v>
      </c>
      <c r="S1490" s="9">
        <v>13.148999999999999</v>
      </c>
      <c r="T1490" s="9">
        <v>13.849</v>
      </c>
      <c r="U1490" s="9">
        <v>15.882</v>
      </c>
      <c r="V1490" s="9">
        <v>17.600000000000001</v>
      </c>
    </row>
    <row r="1491" spans="1:22" x14ac:dyDescent="0.3">
      <c r="A1491" t="s">
        <v>1610</v>
      </c>
      <c r="B1491" t="s">
        <v>1611</v>
      </c>
      <c r="C1491" t="s">
        <v>1613</v>
      </c>
      <c r="D1491" t="s">
        <v>69</v>
      </c>
      <c r="E1491">
        <v>26.8</v>
      </c>
      <c r="F1491">
        <v>755000</v>
      </c>
      <c r="G1491">
        <f t="shared" si="87"/>
        <v>4.0517091920529806E-11</v>
      </c>
      <c r="H1491" s="50">
        <f>F1491*CVDGHA</f>
        <v>1241.2768542406968</v>
      </c>
      <c r="I1491">
        <f t="shared" si="88"/>
        <v>4.5263635561886744E-7</v>
      </c>
      <c r="J1491">
        <v>97</v>
      </c>
      <c r="K1491">
        <v>76.600000000000009</v>
      </c>
      <c r="L1491">
        <v>370</v>
      </c>
      <c r="M1491">
        <v>6.7</v>
      </c>
      <c r="N1491">
        <v>-1.63</v>
      </c>
      <c r="O1491" s="7">
        <v>4.8281000000000001</v>
      </c>
      <c r="P1491" s="8">
        <v>1445000</v>
      </c>
      <c r="Q1491">
        <v>4</v>
      </c>
      <c r="R1491" s="9">
        <v>16.294</v>
      </c>
      <c r="S1491" s="9">
        <v>16.257000000000001</v>
      </c>
      <c r="T1491" s="9">
        <v>15.141</v>
      </c>
      <c r="U1491" s="9">
        <v>16.324999999999999</v>
      </c>
      <c r="V1491" s="9">
        <v>17.209</v>
      </c>
    </row>
    <row r="1492" spans="1:22" x14ac:dyDescent="0.3">
      <c r="A1492" t="s">
        <v>1610</v>
      </c>
      <c r="B1492" t="s">
        <v>1611</v>
      </c>
      <c r="C1492" t="s">
        <v>1614</v>
      </c>
      <c r="D1492" t="s">
        <v>69</v>
      </c>
      <c r="E1492">
        <v>11.200000000000001</v>
      </c>
      <c r="F1492">
        <v>115600</v>
      </c>
      <c r="G1492">
        <f t="shared" si="87"/>
        <v>1.105886643598616E-10</v>
      </c>
      <c r="H1492" s="50">
        <f>F1492*CVDGHA</f>
        <v>190.05510509963517</v>
      </c>
      <c r="I1492">
        <f t="shared" si="88"/>
        <v>1.8916146204967598E-7</v>
      </c>
      <c r="J1492">
        <v>16.600000000000001</v>
      </c>
      <c r="K1492">
        <v>28.400000000000002</v>
      </c>
      <c r="L1492">
        <v>334</v>
      </c>
      <c r="M1492">
        <v>6.2</v>
      </c>
      <c r="N1492">
        <v>-1.66</v>
      </c>
      <c r="O1492" s="7">
        <v>11.775</v>
      </c>
      <c r="P1492">
        <v>64815</v>
      </c>
      <c r="Q1492">
        <v>2</v>
      </c>
      <c r="R1492" s="9">
        <v>14.452999999999999</v>
      </c>
      <c r="S1492" s="9">
        <v>14.446999999999999</v>
      </c>
      <c r="T1492" s="9">
        <v>14.247999999999999</v>
      </c>
      <c r="U1492" s="9">
        <v>14.422000000000001</v>
      </c>
      <c r="V1492" s="9">
        <v>14.596</v>
      </c>
    </row>
    <row r="1493" spans="1:22" x14ac:dyDescent="0.3">
      <c r="A1493" t="s">
        <v>1610</v>
      </c>
      <c r="B1493" t="s">
        <v>1611</v>
      </c>
      <c r="C1493" t="s">
        <v>1615</v>
      </c>
      <c r="D1493" t="s">
        <v>69</v>
      </c>
      <c r="E1493">
        <v>9.19</v>
      </c>
      <c r="F1493">
        <v>114200</v>
      </c>
      <c r="G1493">
        <f t="shared" si="87"/>
        <v>9.1854371891418562E-11</v>
      </c>
      <c r="H1493" s="50">
        <f>F1493*CVDGHA</f>
        <v>187.75339967455309</v>
      </c>
      <c r="I1493">
        <f t="shared" si="88"/>
        <v>1.552137353782609E-7</v>
      </c>
      <c r="J1493">
        <v>78.400000000000006</v>
      </c>
      <c r="K1493">
        <v>12.9</v>
      </c>
      <c r="L1493">
        <v>155</v>
      </c>
      <c r="M1493">
        <v>4.92</v>
      </c>
      <c r="N1493">
        <v>-1.76</v>
      </c>
      <c r="O1493" s="7">
        <v>12.037000000000001</v>
      </c>
      <c r="P1493" s="8">
        <v>168530</v>
      </c>
      <c r="Q1493">
        <v>5</v>
      </c>
      <c r="R1493" s="9">
        <v>13.247999999999999</v>
      </c>
      <c r="S1493" s="9">
        <v>10.589</v>
      </c>
      <c r="T1493" s="9">
        <v>12.497</v>
      </c>
      <c r="U1493" s="9">
        <v>13.249000000000001</v>
      </c>
      <c r="V1493" s="9">
        <v>13.4</v>
      </c>
    </row>
    <row r="1494" spans="1:22" x14ac:dyDescent="0.3">
      <c r="A1494" t="s">
        <v>1610</v>
      </c>
      <c r="B1494" t="s">
        <v>1611</v>
      </c>
      <c r="C1494" t="s">
        <v>1616</v>
      </c>
      <c r="D1494" t="s">
        <v>69</v>
      </c>
      <c r="E1494">
        <v>21.200000000000003</v>
      </c>
      <c r="F1494">
        <v>202300</v>
      </c>
      <c r="G1494">
        <f t="shared" si="87"/>
        <v>1.196163104300544E-10</v>
      </c>
      <c r="H1494" s="50">
        <f>F1494*CVDGHA</f>
        <v>332.59643392436158</v>
      </c>
      <c r="I1494">
        <f t="shared" si="88"/>
        <v>3.5805562459402963E-7</v>
      </c>
      <c r="J1494">
        <v>16.8</v>
      </c>
      <c r="K1494">
        <v>49.400000000000006</v>
      </c>
      <c r="L1494">
        <v>327</v>
      </c>
      <c r="M1494">
        <v>9.41</v>
      </c>
      <c r="N1494">
        <v>-0.85</v>
      </c>
      <c r="O1494" s="7">
        <v>6.6139999999999999</v>
      </c>
      <c r="P1494">
        <v>93725</v>
      </c>
      <c r="Q1494">
        <v>2</v>
      </c>
      <c r="R1494" s="9">
        <v>20.233000000000001</v>
      </c>
      <c r="S1494" s="9">
        <v>20.236999999999998</v>
      </c>
      <c r="T1494" s="9">
        <v>20.175000000000001</v>
      </c>
      <c r="U1494" s="9">
        <v>20.248000000000001</v>
      </c>
      <c r="V1494" s="9">
        <v>20.32</v>
      </c>
    </row>
    <row r="1495" spans="1:22" x14ac:dyDescent="0.3">
      <c r="A1495" t="s">
        <v>1617</v>
      </c>
      <c r="B1495" t="s">
        <v>1618</v>
      </c>
      <c r="C1495" t="s">
        <v>1619</v>
      </c>
      <c r="D1495" t="s">
        <v>29</v>
      </c>
      <c r="E1495">
        <v>19.5</v>
      </c>
      <c r="F1495">
        <v>3179000</v>
      </c>
      <c r="G1495">
        <f t="shared" si="87"/>
        <v>7.00155504875747E-12</v>
      </c>
      <c r="H1495" s="50">
        <f t="shared" ref="H1495:H1500" si="90">F1495*CVDGRC</f>
        <v>16588.994528733838</v>
      </c>
      <c r="I1495">
        <f t="shared" si="88"/>
        <v>1.0453388255681978E-6</v>
      </c>
      <c r="J1495">
        <v>477</v>
      </c>
      <c r="K1495">
        <v>146</v>
      </c>
      <c r="L1495">
        <v>744</v>
      </c>
      <c r="M1495">
        <v>38.020000000000003</v>
      </c>
      <c r="N1495">
        <v>23.74</v>
      </c>
      <c r="O1495" s="7">
        <v>5.1124000000000001</v>
      </c>
      <c r="P1495" s="8">
        <v>3467900</v>
      </c>
      <c r="Q1495">
        <v>14</v>
      </c>
      <c r="R1495" s="9">
        <v>17.481999999999999</v>
      </c>
      <c r="S1495" s="9">
        <v>15.823</v>
      </c>
      <c r="T1495" s="9">
        <v>14.744999999999999</v>
      </c>
      <c r="U1495" s="9">
        <v>16.350000000000001</v>
      </c>
      <c r="V1495" s="9">
        <v>18.137</v>
      </c>
    </row>
    <row r="1496" spans="1:22" x14ac:dyDescent="0.3">
      <c r="A1496" t="s">
        <v>1617</v>
      </c>
      <c r="B1496" t="s">
        <v>1618</v>
      </c>
      <c r="C1496" t="s">
        <v>1620</v>
      </c>
      <c r="D1496" t="s">
        <v>29</v>
      </c>
      <c r="E1496">
        <v>2.96</v>
      </c>
      <c r="F1496">
        <v>144600</v>
      </c>
      <c r="G1496">
        <f t="shared" si="87"/>
        <v>2.3365433471645919E-11</v>
      </c>
      <c r="H1496" s="50">
        <f t="shared" si="90"/>
        <v>754.56703644382287</v>
      </c>
      <c r="I1496">
        <f t="shared" si="88"/>
        <v>1.5867707300932648E-7</v>
      </c>
      <c r="J1496">
        <v>25.6</v>
      </c>
      <c r="K1496">
        <v>28.6</v>
      </c>
      <c r="L1496">
        <v>1280</v>
      </c>
      <c r="M1496">
        <v>35.33</v>
      </c>
      <c r="N1496">
        <v>25.14</v>
      </c>
      <c r="O1496" s="7">
        <v>44.637999999999998</v>
      </c>
      <c r="P1496">
        <v>68941</v>
      </c>
      <c r="Q1496">
        <v>3</v>
      </c>
      <c r="R1496" s="9">
        <v>16.329999999999998</v>
      </c>
      <c r="S1496" s="9">
        <v>2.2766000000000002</v>
      </c>
      <c r="T1496" s="9">
        <v>16.324999999999999</v>
      </c>
      <c r="U1496" s="9">
        <v>16.399000000000001</v>
      </c>
      <c r="V1496" s="9">
        <v>16.472999999999999</v>
      </c>
    </row>
    <row r="1497" spans="1:22" x14ac:dyDescent="0.3">
      <c r="A1497" t="s">
        <v>1617</v>
      </c>
      <c r="B1497" t="s">
        <v>1618</v>
      </c>
      <c r="C1497" t="s">
        <v>1621</v>
      </c>
      <c r="D1497" t="s">
        <v>29</v>
      </c>
      <c r="E1497">
        <v>6.72</v>
      </c>
      <c r="F1497">
        <v>124400</v>
      </c>
      <c r="G1497">
        <f t="shared" si="87"/>
        <v>6.165940321543408E-11</v>
      </c>
      <c r="H1497" s="50">
        <f t="shared" si="90"/>
        <v>649.15725680229298</v>
      </c>
      <c r="I1497">
        <f t="shared" si="88"/>
        <v>3.6023984142657909E-7</v>
      </c>
      <c r="J1497">
        <v>31</v>
      </c>
      <c r="K1497">
        <v>22.3</v>
      </c>
      <c r="L1497">
        <v>390</v>
      </c>
      <c r="M1497">
        <v>39.64</v>
      </c>
      <c r="N1497">
        <v>22.43</v>
      </c>
      <c r="O1497" s="7">
        <v>17.452000000000002</v>
      </c>
      <c r="P1497">
        <v>88149</v>
      </c>
      <c r="Q1497">
        <v>2</v>
      </c>
      <c r="R1497" s="9">
        <v>16.32</v>
      </c>
      <c r="S1497" s="9">
        <v>16.297000000000001</v>
      </c>
      <c r="T1497" s="9">
        <v>16.128</v>
      </c>
      <c r="U1497" s="9">
        <v>16.227</v>
      </c>
      <c r="V1497" s="9">
        <v>16.324999999999999</v>
      </c>
    </row>
    <row r="1498" spans="1:22" x14ac:dyDescent="0.3">
      <c r="A1498" t="s">
        <v>1617</v>
      </c>
      <c r="B1498" t="s">
        <v>1618</v>
      </c>
      <c r="C1498" t="s">
        <v>1622</v>
      </c>
      <c r="D1498" t="s">
        <v>29</v>
      </c>
      <c r="E1498">
        <v>8.16</v>
      </c>
      <c r="F1498">
        <v>185700</v>
      </c>
      <c r="G1498">
        <f t="shared" si="87"/>
        <v>5.0156668174474951E-11</v>
      </c>
      <c r="H1498" s="50">
        <f t="shared" si="90"/>
        <v>969.03940987287626</v>
      </c>
      <c r="I1498">
        <f t="shared" si="88"/>
        <v>4.3743409316084588E-7</v>
      </c>
      <c r="J1498">
        <v>33.800000000000004</v>
      </c>
      <c r="K1498">
        <v>31.900000000000002</v>
      </c>
      <c r="L1498">
        <v>437</v>
      </c>
      <c r="M1498">
        <v>38.229999999999997</v>
      </c>
      <c r="N1498">
        <v>21.75</v>
      </c>
      <c r="O1498" s="7">
        <v>13.663</v>
      </c>
      <c r="P1498">
        <v>82690</v>
      </c>
      <c r="Q1498">
        <v>2</v>
      </c>
      <c r="R1498" s="9">
        <v>12.446999999999999</v>
      </c>
      <c r="S1498" s="9">
        <v>12.465</v>
      </c>
      <c r="T1498" s="9">
        <v>12.446</v>
      </c>
      <c r="U1498" s="9">
        <v>12.547000000000001</v>
      </c>
      <c r="V1498" s="9">
        <v>12.647</v>
      </c>
    </row>
    <row r="1499" spans="1:22" x14ac:dyDescent="0.3">
      <c r="A1499" t="s">
        <v>1617</v>
      </c>
      <c r="B1499" t="s">
        <v>1618</v>
      </c>
      <c r="C1499" t="s">
        <v>1623</v>
      </c>
      <c r="D1499" t="s">
        <v>29</v>
      </c>
      <c r="E1499">
        <v>14.4</v>
      </c>
      <c r="F1499">
        <v>797000</v>
      </c>
      <c r="G1499">
        <f t="shared" si="87"/>
        <v>2.0623130740276035E-11</v>
      </c>
      <c r="H1499" s="50">
        <f t="shared" si="90"/>
        <v>4158.989820509868</v>
      </c>
      <c r="I1499">
        <f t="shared" si="88"/>
        <v>7.7194251734266955E-7</v>
      </c>
      <c r="J1499">
        <v>127</v>
      </c>
      <c r="K1499">
        <v>70.7</v>
      </c>
      <c r="L1499">
        <v>533</v>
      </c>
      <c r="M1499">
        <v>40.65</v>
      </c>
      <c r="N1499">
        <v>22.92</v>
      </c>
      <c r="O1499" s="7">
        <v>7.5313999999999997</v>
      </c>
      <c r="P1499" s="8">
        <v>727150</v>
      </c>
      <c r="Q1499">
        <v>9</v>
      </c>
      <c r="R1499" s="9">
        <v>19.48</v>
      </c>
      <c r="S1499" s="9">
        <v>17.507000000000001</v>
      </c>
      <c r="T1499" s="9">
        <v>17.16</v>
      </c>
      <c r="U1499" s="9">
        <v>19.207000000000001</v>
      </c>
      <c r="V1499" s="9">
        <v>21.956</v>
      </c>
    </row>
    <row r="1500" spans="1:22" x14ac:dyDescent="0.3">
      <c r="A1500" t="s">
        <v>1617</v>
      </c>
      <c r="B1500" t="s">
        <v>1618</v>
      </c>
      <c r="C1500" t="s">
        <v>1624</v>
      </c>
      <c r="D1500" t="s">
        <v>29</v>
      </c>
      <c r="E1500">
        <v>7.58</v>
      </c>
      <c r="F1500">
        <v>124600</v>
      </c>
      <c r="G1500">
        <f t="shared" si="87"/>
        <v>6.9438700963081858E-11</v>
      </c>
      <c r="H1500" s="50">
        <f t="shared" si="90"/>
        <v>650.20091798686258</v>
      </c>
      <c r="I1500">
        <f t="shared" si="88"/>
        <v>4.0634196399009956E-7</v>
      </c>
      <c r="J1500">
        <v>25</v>
      </c>
      <c r="K1500">
        <v>25</v>
      </c>
      <c r="L1500">
        <v>390</v>
      </c>
      <c r="M1500">
        <v>39.369999999999997</v>
      </c>
      <c r="N1500">
        <v>22.93</v>
      </c>
      <c r="O1500" s="7">
        <v>15.632</v>
      </c>
      <c r="P1500">
        <v>14087</v>
      </c>
      <c r="Q1500">
        <v>2</v>
      </c>
      <c r="R1500" s="9">
        <v>15.537000000000001</v>
      </c>
      <c r="S1500" s="9">
        <v>2.8313000000000001</v>
      </c>
      <c r="T1500" s="9">
        <v>15.537000000000001</v>
      </c>
      <c r="U1500" s="9">
        <v>15.537000000000001</v>
      </c>
      <c r="V1500" s="9">
        <v>15.537000000000001</v>
      </c>
    </row>
    <row r="1501" spans="1:22" x14ac:dyDescent="0.3">
      <c r="A1501" t="s">
        <v>1625</v>
      </c>
      <c r="B1501" t="s">
        <v>1626</v>
      </c>
      <c r="C1501" t="s">
        <v>1627</v>
      </c>
      <c r="D1501" t="s">
        <v>77</v>
      </c>
      <c r="E1501">
        <v>19.3</v>
      </c>
      <c r="F1501">
        <v>908000</v>
      </c>
      <c r="G1501">
        <f t="shared" si="87"/>
        <v>2.4261736674008812E-11</v>
      </c>
      <c r="H1501" s="50">
        <f>F1501*CVDGTm</f>
        <v>806.7747582420119</v>
      </c>
      <c r="I1501">
        <f t="shared" si="88"/>
        <v>1.7616381065734332E-7</v>
      </c>
      <c r="J1501">
        <v>184</v>
      </c>
      <c r="K1501">
        <v>67</v>
      </c>
      <c r="L1501">
        <v>393</v>
      </c>
      <c r="M1501">
        <v>14.61</v>
      </c>
      <c r="N1501">
        <v>-90.54</v>
      </c>
      <c r="O1501" s="7">
        <v>5.8719999999999999</v>
      </c>
      <c r="P1501" s="8">
        <v>2460000</v>
      </c>
      <c r="Q1501">
        <v>9</v>
      </c>
      <c r="R1501" s="9">
        <v>11.664999999999999</v>
      </c>
      <c r="S1501" s="9">
        <v>11.601000000000001</v>
      </c>
      <c r="T1501" s="9">
        <v>10.214</v>
      </c>
      <c r="U1501" s="9">
        <v>11.03</v>
      </c>
      <c r="V1501" s="9">
        <v>13.249000000000001</v>
      </c>
    </row>
    <row r="1502" spans="1:22" x14ac:dyDescent="0.3">
      <c r="A1502" t="s">
        <v>1625</v>
      </c>
      <c r="B1502" t="s">
        <v>1626</v>
      </c>
      <c r="C1502" t="s">
        <v>1628</v>
      </c>
      <c r="D1502" t="s">
        <v>77</v>
      </c>
      <c r="E1502">
        <v>12.600000000000001</v>
      </c>
      <c r="F1502">
        <v>112300</v>
      </c>
      <c r="G1502">
        <f t="shared" si="87"/>
        <v>1.2806817275155832E-10</v>
      </c>
      <c r="H1502" s="50">
        <f>F1502*CVDGTm</f>
        <v>99.780622632795087</v>
      </c>
      <c r="I1502">
        <f t="shared" si="88"/>
        <v>1.1500849814935367E-7</v>
      </c>
      <c r="J1502">
        <v>12.5</v>
      </c>
      <c r="K1502">
        <v>31.8</v>
      </c>
      <c r="L1502">
        <v>337</v>
      </c>
      <c r="M1502">
        <v>14.85</v>
      </c>
      <c r="N1502">
        <v>-91.52</v>
      </c>
      <c r="O1502" s="7">
        <v>10.602</v>
      </c>
      <c r="P1502" s="8">
        <v>191590</v>
      </c>
      <c r="Q1502">
        <v>2</v>
      </c>
      <c r="R1502" s="9">
        <v>11.03</v>
      </c>
      <c r="S1502" s="9">
        <v>11.03</v>
      </c>
      <c r="T1502" s="9">
        <v>10.928000000000001</v>
      </c>
      <c r="U1502" s="9">
        <v>10.978999999999999</v>
      </c>
      <c r="V1502" s="9">
        <v>11.03</v>
      </c>
    </row>
    <row r="1503" spans="1:22" x14ac:dyDescent="0.3">
      <c r="A1503" t="s">
        <v>1629</v>
      </c>
      <c r="B1503" t="s">
        <v>1630</v>
      </c>
      <c r="C1503" t="s">
        <v>1631</v>
      </c>
      <c r="D1503" t="s">
        <v>69</v>
      </c>
      <c r="E1503">
        <v>30.700000000000003</v>
      </c>
      <c r="F1503">
        <v>1234000</v>
      </c>
      <c r="G1503">
        <f t="shared" si="87"/>
        <v>2.8397077066450568E-11</v>
      </c>
      <c r="H1503" s="50">
        <f>F1503*CVDGIN</f>
        <v>1508.411395958728</v>
      </c>
      <c r="I1503">
        <f t="shared" si="88"/>
        <v>3.8551027193057056E-7</v>
      </c>
      <c r="J1503">
        <v>77.5</v>
      </c>
      <c r="K1503">
        <v>140</v>
      </c>
      <c r="L1503">
        <v>541</v>
      </c>
      <c r="M1503">
        <v>9.61</v>
      </c>
      <c r="N1503">
        <v>-13.61</v>
      </c>
      <c r="O1503" s="7">
        <v>3.8609</v>
      </c>
      <c r="P1503">
        <v>79399</v>
      </c>
      <c r="Q1503">
        <v>4</v>
      </c>
      <c r="R1503" s="9">
        <v>21.187999999999999</v>
      </c>
      <c r="S1503" s="9">
        <v>8.1839999999999993</v>
      </c>
      <c r="T1503" s="9">
        <v>21.187999999999999</v>
      </c>
      <c r="U1503" s="9">
        <v>21.187999999999999</v>
      </c>
      <c r="V1503" s="9">
        <v>21.187999999999999</v>
      </c>
    </row>
    <row r="1504" spans="1:22" x14ac:dyDescent="0.3">
      <c r="A1504" t="s">
        <v>1629</v>
      </c>
      <c r="B1504" t="s">
        <v>1630</v>
      </c>
      <c r="C1504" t="s">
        <v>1632</v>
      </c>
      <c r="D1504" t="s">
        <v>69</v>
      </c>
      <c r="E1504">
        <v>26.900000000000002</v>
      </c>
      <c r="F1504">
        <v>240700</v>
      </c>
      <c r="G1504">
        <f t="shared" si="87"/>
        <v>1.2756355504777732E-10</v>
      </c>
      <c r="H1504" s="50">
        <f>F1504*CVDGIN</f>
        <v>294.22578849859468</v>
      </c>
      <c r="I1504">
        <f t="shared" si="88"/>
        <v>3.3779238810854551E-7</v>
      </c>
      <c r="J1504">
        <v>11.4</v>
      </c>
      <c r="K1504">
        <v>71.3</v>
      </c>
      <c r="L1504">
        <v>339</v>
      </c>
      <c r="M1504">
        <v>10.38</v>
      </c>
      <c r="N1504">
        <v>-9.31</v>
      </c>
      <c r="O1504" s="7">
        <v>4.7526999999999999</v>
      </c>
      <c r="P1504">
        <v>4358.2</v>
      </c>
      <c r="Q1504">
        <v>2</v>
      </c>
      <c r="R1504" s="9">
        <v>20.832000000000001</v>
      </c>
      <c r="S1504" s="9">
        <v>20.818999999999999</v>
      </c>
      <c r="T1504" s="9">
        <v>20.754000000000001</v>
      </c>
      <c r="U1504" s="9">
        <v>20.803000000000001</v>
      </c>
      <c r="V1504" s="9">
        <v>20.850999999999999</v>
      </c>
    </row>
    <row r="1505" spans="1:22" x14ac:dyDescent="0.3">
      <c r="A1505" t="s">
        <v>1629</v>
      </c>
      <c r="B1505" t="s">
        <v>1630</v>
      </c>
      <c r="C1505" t="s">
        <v>1633</v>
      </c>
      <c r="D1505" t="s">
        <v>69</v>
      </c>
      <c r="E1505">
        <v>29.8</v>
      </c>
      <c r="F1505">
        <v>107300</v>
      </c>
      <c r="G1505">
        <f t="shared" si="87"/>
        <v>3.1700562348555449E-10</v>
      </c>
      <c r="H1505" s="50">
        <f>F1505*CVDGIN</f>
        <v>131.16089366804823</v>
      </c>
      <c r="I1505">
        <f t="shared" si="88"/>
        <v>3.742086678674593E-7</v>
      </c>
      <c r="J1505">
        <v>14.4</v>
      </c>
      <c r="K1505">
        <v>28.3</v>
      </c>
      <c r="L1505">
        <v>107</v>
      </c>
      <c r="M1505">
        <v>7.75</v>
      </c>
      <c r="N1505">
        <v>-8.82</v>
      </c>
      <c r="O1505" s="7">
        <v>3.7822</v>
      </c>
      <c r="P1505">
        <v>23428</v>
      </c>
      <c r="Q1505">
        <v>2</v>
      </c>
      <c r="R1505" s="9">
        <v>15.24</v>
      </c>
      <c r="S1505" s="9">
        <v>15.24</v>
      </c>
      <c r="T1505" s="9">
        <v>14.695</v>
      </c>
      <c r="U1505" s="9">
        <v>14.967000000000001</v>
      </c>
      <c r="V1505" s="9">
        <v>15.24</v>
      </c>
    </row>
    <row r="1506" spans="1:22" x14ac:dyDescent="0.3">
      <c r="A1506" t="s">
        <v>1634</v>
      </c>
      <c r="B1506" t="s">
        <v>1635</v>
      </c>
      <c r="C1506" t="s">
        <v>1636</v>
      </c>
      <c r="D1506" t="s">
        <v>69</v>
      </c>
      <c r="E1506">
        <v>16.7</v>
      </c>
      <c r="F1506">
        <v>274300</v>
      </c>
      <c r="G1506">
        <f t="shared" si="87"/>
        <v>6.9493004374772141E-11</v>
      </c>
      <c r="H1506" s="50">
        <f>F1506*CVDGNB</f>
        <v>344.85837356790182</v>
      </c>
      <c r="I1506">
        <f t="shared" si="88"/>
        <v>2.1568720016727906E-7</v>
      </c>
      <c r="J1506">
        <v>19.600000000000001</v>
      </c>
      <c r="K1506">
        <v>62</v>
      </c>
      <c r="L1506">
        <v>461</v>
      </c>
      <c r="M1506">
        <v>11.86</v>
      </c>
      <c r="N1506">
        <v>-15.61</v>
      </c>
      <c r="O1506" s="7">
        <v>7.4394999999999998</v>
      </c>
      <c r="P1506" s="8">
        <v>141590</v>
      </c>
      <c r="Q1506">
        <v>2</v>
      </c>
      <c r="R1506" s="9">
        <v>27.184000000000001</v>
      </c>
      <c r="S1506" s="9">
        <v>17.363</v>
      </c>
      <c r="T1506" s="9">
        <v>27.184000000000001</v>
      </c>
      <c r="U1506" s="9">
        <v>27.184000000000001</v>
      </c>
      <c r="V1506" s="9">
        <v>27.184000000000001</v>
      </c>
    </row>
    <row r="1507" spans="1:22" x14ac:dyDescent="0.3">
      <c r="A1507" t="s">
        <v>1637</v>
      </c>
      <c r="B1507" t="s">
        <v>1638</v>
      </c>
      <c r="C1507" t="s">
        <v>1639</v>
      </c>
      <c r="D1507" t="s">
        <v>77</v>
      </c>
      <c r="E1507">
        <v>7.26</v>
      </c>
      <c r="F1507">
        <v>113500</v>
      </c>
      <c r="G1507">
        <f t="shared" si="87"/>
        <v>7.3011485286343613E-11</v>
      </c>
      <c r="H1507" s="50">
        <f>F1507*CVDHTI</f>
        <v>264.98722408025861</v>
      </c>
      <c r="I1507">
        <f t="shared" si="88"/>
        <v>1.7412399730804356E-7</v>
      </c>
      <c r="J1507">
        <v>10.5</v>
      </c>
      <c r="K1507">
        <v>34.9</v>
      </c>
      <c r="L1507">
        <v>670</v>
      </c>
      <c r="M1507">
        <v>19.739999999999998</v>
      </c>
      <c r="N1507">
        <v>-72.209999999999994</v>
      </c>
      <c r="O1507" s="7">
        <v>19.18</v>
      </c>
      <c r="P1507">
        <v>0</v>
      </c>
      <c r="Q1507">
        <v>2</v>
      </c>
      <c r="R1507" s="9" t="s">
        <v>3975</v>
      </c>
      <c r="S1507" s="9">
        <v>0</v>
      </c>
      <c r="T1507" s="9" t="s">
        <v>3975</v>
      </c>
      <c r="U1507" s="9" t="s">
        <v>3975</v>
      </c>
      <c r="V1507" s="9" t="s">
        <v>3975</v>
      </c>
    </row>
    <row r="1508" spans="1:22" x14ac:dyDescent="0.3">
      <c r="A1508" t="s">
        <v>1637</v>
      </c>
      <c r="B1508" t="s">
        <v>1638</v>
      </c>
      <c r="C1508" t="s">
        <v>1640</v>
      </c>
      <c r="D1508" t="s">
        <v>77</v>
      </c>
      <c r="E1508">
        <v>31.700000000000003</v>
      </c>
      <c r="F1508">
        <v>1767000</v>
      </c>
      <c r="G1508">
        <f t="shared" si="87"/>
        <v>2.0477320939445391E-11</v>
      </c>
      <c r="H1508" s="50">
        <f>F1508*CVDHTI</f>
        <v>4125.395814535832</v>
      </c>
      <c r="I1508">
        <f t="shared" si="88"/>
        <v>7.6029348686845476E-7</v>
      </c>
      <c r="J1508">
        <v>83.9</v>
      </c>
      <c r="K1508">
        <v>193</v>
      </c>
      <c r="L1508">
        <v>840</v>
      </c>
      <c r="M1508">
        <v>18.559999999999999</v>
      </c>
      <c r="N1508">
        <v>-72.319999999999993</v>
      </c>
      <c r="O1508" s="7">
        <v>4.3521999999999998</v>
      </c>
      <c r="P1508" s="8">
        <v>723110</v>
      </c>
      <c r="Q1508">
        <v>6</v>
      </c>
      <c r="R1508" s="9">
        <v>15.672000000000001</v>
      </c>
      <c r="S1508" s="9">
        <v>7.0149999999999997</v>
      </c>
      <c r="T1508" s="9">
        <v>13.099</v>
      </c>
      <c r="U1508" s="9">
        <v>13.749000000000001</v>
      </c>
      <c r="V1508" s="9">
        <v>15.685</v>
      </c>
    </row>
    <row r="1509" spans="1:22" x14ac:dyDescent="0.3">
      <c r="A1509" t="s">
        <v>1641</v>
      </c>
      <c r="B1509" t="s">
        <v>1642</v>
      </c>
      <c r="C1509" t="s">
        <v>1643</v>
      </c>
      <c r="D1509" t="s">
        <v>77</v>
      </c>
      <c r="E1509">
        <v>3.0100000000000002</v>
      </c>
      <c r="F1509">
        <v>109500</v>
      </c>
      <c r="G1509">
        <f t="shared" si="87"/>
        <v>3.1376377442922378E-11</v>
      </c>
      <c r="H1509" s="50">
        <f>F1509*CVDHND</f>
        <v>125.66487842288545</v>
      </c>
      <c r="I1509">
        <f t="shared" si="88"/>
        <v>3.5486177910438655E-8</v>
      </c>
      <c r="J1509">
        <v>13.5</v>
      </c>
      <c r="K1509">
        <v>29.8</v>
      </c>
      <c r="L1509">
        <v>1540</v>
      </c>
      <c r="M1509">
        <v>15.77</v>
      </c>
      <c r="N1509">
        <v>-86.79</v>
      </c>
      <c r="O1509" s="7">
        <v>51.731999999999999</v>
      </c>
      <c r="P1509" s="8">
        <v>153750</v>
      </c>
      <c r="Q1509">
        <v>2</v>
      </c>
      <c r="R1509" s="9">
        <v>9.0922999999999998</v>
      </c>
      <c r="S1509" s="9">
        <v>9.1295000000000002</v>
      </c>
      <c r="T1509" s="9">
        <v>9.0823</v>
      </c>
      <c r="U1509" s="9">
        <v>9.1598000000000006</v>
      </c>
      <c r="V1509" s="9">
        <v>9.2372999999999994</v>
      </c>
    </row>
    <row r="1510" spans="1:22" x14ac:dyDescent="0.3">
      <c r="A1510" t="s">
        <v>1641</v>
      </c>
      <c r="B1510" t="s">
        <v>1642</v>
      </c>
      <c r="C1510" t="s">
        <v>1644</v>
      </c>
      <c r="D1510" t="s">
        <v>77</v>
      </c>
      <c r="E1510">
        <v>66.7</v>
      </c>
      <c r="F1510">
        <v>421900</v>
      </c>
      <c r="G1510">
        <f t="shared" si="87"/>
        <v>1.8045409125385162E-10</v>
      </c>
      <c r="H1510" s="50">
        <f>F1510*CVDHND</f>
        <v>484.18275987776593</v>
      </c>
      <c r="I1510">
        <f t="shared" si="88"/>
        <v>7.8635483941071693E-7</v>
      </c>
      <c r="J1510">
        <v>29</v>
      </c>
      <c r="K1510">
        <v>78.300000000000011</v>
      </c>
      <c r="L1510">
        <v>115</v>
      </c>
      <c r="M1510">
        <v>15.51</v>
      </c>
      <c r="N1510">
        <v>-88.02</v>
      </c>
      <c r="O1510" s="7">
        <v>1.4624999999999999</v>
      </c>
      <c r="P1510" s="8">
        <v>489650</v>
      </c>
      <c r="Q1510">
        <v>3</v>
      </c>
      <c r="R1510" s="9">
        <v>11.157999999999999</v>
      </c>
      <c r="S1510" s="9">
        <v>11.250999999999999</v>
      </c>
      <c r="T1510" s="9">
        <v>11.081</v>
      </c>
      <c r="U1510" s="9">
        <v>11.335000000000001</v>
      </c>
      <c r="V1510" s="9">
        <v>12.446</v>
      </c>
    </row>
    <row r="1511" spans="1:22" x14ac:dyDescent="0.3">
      <c r="A1511" t="s">
        <v>1641</v>
      </c>
      <c r="B1511" t="s">
        <v>1642</v>
      </c>
      <c r="C1511" t="s">
        <v>1645</v>
      </c>
      <c r="D1511" t="s">
        <v>77</v>
      </c>
      <c r="E1511">
        <v>37.1</v>
      </c>
      <c r="F1511">
        <v>928000</v>
      </c>
      <c r="G1511">
        <f t="shared" si="87"/>
        <v>4.5632720150862068E-11</v>
      </c>
      <c r="H1511" s="50">
        <f>F1511*CVDHND</f>
        <v>1064.9954993281981</v>
      </c>
      <c r="I1511">
        <f t="shared" si="88"/>
        <v>4.3738777424494149E-7</v>
      </c>
      <c r="J1511">
        <v>50.800000000000004</v>
      </c>
      <c r="K1511">
        <v>130</v>
      </c>
      <c r="L1511">
        <v>468</v>
      </c>
      <c r="M1511">
        <v>14.09</v>
      </c>
      <c r="N1511">
        <v>-87.2</v>
      </c>
      <c r="O1511" s="7">
        <v>3.5933000000000002</v>
      </c>
      <c r="P1511" s="8">
        <v>950760</v>
      </c>
      <c r="Q1511">
        <v>4</v>
      </c>
      <c r="R1511" s="9">
        <v>7.6200999999999999</v>
      </c>
      <c r="S1511" s="9">
        <v>7.8198999999999996</v>
      </c>
      <c r="T1511" s="9">
        <v>7.5195999999999996</v>
      </c>
      <c r="U1511" s="9">
        <v>8.1463000000000001</v>
      </c>
      <c r="V1511" s="9">
        <v>8.7199000000000009</v>
      </c>
    </row>
    <row r="1512" spans="1:22" x14ac:dyDescent="0.3">
      <c r="A1512" t="s">
        <v>1646</v>
      </c>
      <c r="B1512" t="s">
        <v>1647</v>
      </c>
      <c r="C1512" t="s">
        <v>1648</v>
      </c>
      <c r="D1512" t="s">
        <v>29</v>
      </c>
      <c r="E1512">
        <v>21.200000000000003</v>
      </c>
      <c r="F1512">
        <v>1787000</v>
      </c>
      <c r="G1512">
        <f t="shared" si="87"/>
        <v>1.3541342809177395E-11</v>
      </c>
      <c r="H1512" s="50">
        <f t="shared" ref="H1512:H1520" si="91">F1512*CVDHUN</f>
        <v>10874.861966734195</v>
      </c>
      <c r="I1512">
        <f t="shared" si="88"/>
        <v>1.3253421050462956E-6</v>
      </c>
      <c r="J1512">
        <v>564</v>
      </c>
      <c r="K1512">
        <v>75.2</v>
      </c>
      <c r="L1512">
        <v>404</v>
      </c>
      <c r="M1512">
        <v>47.48</v>
      </c>
      <c r="N1512">
        <v>19.09</v>
      </c>
      <c r="O1512" s="7">
        <v>5.3677999999999999</v>
      </c>
      <c r="P1512" s="8">
        <v>2132600</v>
      </c>
      <c r="Q1512">
        <v>22</v>
      </c>
      <c r="R1512" s="9">
        <v>20.693000000000001</v>
      </c>
      <c r="S1512" s="9">
        <v>19.936</v>
      </c>
      <c r="T1512" s="9">
        <v>17.062000000000001</v>
      </c>
      <c r="U1512" s="9">
        <v>18.794</v>
      </c>
      <c r="V1512" s="9">
        <v>21.38</v>
      </c>
    </row>
    <row r="1513" spans="1:22" x14ac:dyDescent="0.3">
      <c r="A1513" t="s">
        <v>1646</v>
      </c>
      <c r="B1513" t="s">
        <v>1647</v>
      </c>
      <c r="C1513" t="s">
        <v>1649</v>
      </c>
      <c r="D1513" t="s">
        <v>29</v>
      </c>
      <c r="E1513">
        <v>10.4</v>
      </c>
      <c r="F1513">
        <v>211000</v>
      </c>
      <c r="G1513">
        <f t="shared" si="87"/>
        <v>5.626020473933649E-11</v>
      </c>
      <c r="H1513" s="50">
        <f t="shared" si="91"/>
        <v>1284.0491745836125</v>
      </c>
      <c r="I1513">
        <f t="shared" si="88"/>
        <v>6.5016782511705053E-7</v>
      </c>
      <c r="J1513">
        <v>53.1</v>
      </c>
      <c r="K1513">
        <v>29</v>
      </c>
      <c r="L1513">
        <v>365</v>
      </c>
      <c r="M1513">
        <v>47.53</v>
      </c>
      <c r="N1513">
        <v>21.64</v>
      </c>
      <c r="O1513" s="7">
        <v>12.608000000000001</v>
      </c>
      <c r="P1513" s="8">
        <v>119040</v>
      </c>
      <c r="Q1513">
        <v>4</v>
      </c>
      <c r="R1513" s="9">
        <v>17.155999999999999</v>
      </c>
      <c r="S1513" s="9">
        <v>17.138000000000002</v>
      </c>
      <c r="T1513" s="9">
        <v>16.866</v>
      </c>
      <c r="U1513" s="9">
        <v>17.062000000000001</v>
      </c>
      <c r="V1513" s="9">
        <v>17.306999999999999</v>
      </c>
    </row>
    <row r="1514" spans="1:22" x14ac:dyDescent="0.3">
      <c r="A1514" t="s">
        <v>1646</v>
      </c>
      <c r="B1514" t="s">
        <v>1647</v>
      </c>
      <c r="C1514" t="s">
        <v>1650</v>
      </c>
      <c r="D1514" t="s">
        <v>29</v>
      </c>
      <c r="E1514">
        <v>4.92</v>
      </c>
      <c r="F1514">
        <v>129400</v>
      </c>
      <c r="G1514">
        <f t="shared" si="87"/>
        <v>4.3399152704791346E-11</v>
      </c>
      <c r="H1514" s="50">
        <f t="shared" si="91"/>
        <v>787.46901986312537</v>
      </c>
      <c r="I1514">
        <f t="shared" si="88"/>
        <v>3.0757939418998931E-7</v>
      </c>
      <c r="J1514">
        <v>60.7</v>
      </c>
      <c r="K1514">
        <v>16.600000000000001</v>
      </c>
      <c r="L1514">
        <v>439</v>
      </c>
      <c r="M1514">
        <v>47.69</v>
      </c>
      <c r="N1514">
        <v>17.66</v>
      </c>
      <c r="O1514" s="7">
        <v>26.431999999999999</v>
      </c>
      <c r="P1514" s="8">
        <v>137710</v>
      </c>
      <c r="Q1514">
        <v>5</v>
      </c>
      <c r="R1514" s="9">
        <v>16.747</v>
      </c>
      <c r="S1514" s="9">
        <v>16.992999999999999</v>
      </c>
      <c r="T1514" s="9">
        <v>16.324999999999999</v>
      </c>
      <c r="U1514" s="9">
        <v>16.62</v>
      </c>
      <c r="V1514" s="9">
        <v>17.698</v>
      </c>
    </row>
    <row r="1515" spans="1:22" x14ac:dyDescent="0.3">
      <c r="A1515" t="s">
        <v>1646</v>
      </c>
      <c r="B1515" t="s">
        <v>1647</v>
      </c>
      <c r="C1515" t="s">
        <v>1651</v>
      </c>
      <c r="D1515" t="s">
        <v>29</v>
      </c>
      <c r="E1515">
        <v>7.29</v>
      </c>
      <c r="F1515">
        <v>107800</v>
      </c>
      <c r="G1515">
        <f t="shared" si="87"/>
        <v>7.7189671335807054E-11</v>
      </c>
      <c r="H1515" s="50">
        <f t="shared" si="91"/>
        <v>656.02133184887873</v>
      </c>
      <c r="I1515">
        <f t="shared" si="88"/>
        <v>4.5574263895224028E-7</v>
      </c>
      <c r="J1515">
        <v>27.1</v>
      </c>
      <c r="K1515">
        <v>20.700000000000003</v>
      </c>
      <c r="L1515">
        <v>380</v>
      </c>
      <c r="M1515">
        <v>46.91</v>
      </c>
      <c r="N1515">
        <v>19.690000000000001</v>
      </c>
      <c r="O1515" s="7">
        <v>18.353000000000002</v>
      </c>
      <c r="P1515">
        <v>80738</v>
      </c>
      <c r="Q1515">
        <v>4</v>
      </c>
      <c r="R1515" s="9">
        <v>16.574999999999999</v>
      </c>
      <c r="S1515" s="9">
        <v>16.530999999999999</v>
      </c>
      <c r="T1515" s="9">
        <v>16.178000000000001</v>
      </c>
      <c r="U1515" s="9">
        <v>16.545999999999999</v>
      </c>
      <c r="V1515" s="9">
        <v>16.669</v>
      </c>
    </row>
    <row r="1516" spans="1:22" x14ac:dyDescent="0.3">
      <c r="A1516" t="s">
        <v>1646</v>
      </c>
      <c r="B1516" t="s">
        <v>1647</v>
      </c>
      <c r="C1516" t="s">
        <v>1652</v>
      </c>
      <c r="D1516" t="s">
        <v>29</v>
      </c>
      <c r="E1516">
        <v>8.1999999999999993</v>
      </c>
      <c r="F1516">
        <v>184100</v>
      </c>
      <c r="G1516">
        <f t="shared" si="87"/>
        <v>5.0840579033134161E-11</v>
      </c>
      <c r="H1516" s="50">
        <f t="shared" si="91"/>
        <v>1120.3481186769814</v>
      </c>
      <c r="I1516">
        <f t="shared" si="88"/>
        <v>5.1263232364998208E-7</v>
      </c>
      <c r="J1516">
        <v>65.400000000000006</v>
      </c>
      <c r="K1516">
        <v>22.8</v>
      </c>
      <c r="L1516">
        <v>364</v>
      </c>
      <c r="M1516">
        <v>48.1</v>
      </c>
      <c r="N1516">
        <v>20.77</v>
      </c>
      <c r="O1516" s="7">
        <v>15.993</v>
      </c>
      <c r="P1516" s="8">
        <v>181600</v>
      </c>
      <c r="Q1516">
        <v>6</v>
      </c>
      <c r="R1516" s="9">
        <v>16.867999999999999</v>
      </c>
      <c r="S1516" s="9">
        <v>16.890999999999998</v>
      </c>
      <c r="T1516" s="9">
        <v>16.079000000000001</v>
      </c>
      <c r="U1516" s="9">
        <v>16.841000000000001</v>
      </c>
      <c r="V1516" s="9">
        <v>17.404</v>
      </c>
    </row>
    <row r="1517" spans="1:22" x14ac:dyDescent="0.3">
      <c r="A1517" t="s">
        <v>1646</v>
      </c>
      <c r="B1517" t="s">
        <v>1647</v>
      </c>
      <c r="C1517" t="s">
        <v>1653</v>
      </c>
      <c r="D1517" t="s">
        <v>29</v>
      </c>
      <c r="E1517">
        <v>7.44</v>
      </c>
      <c r="F1517">
        <v>118800</v>
      </c>
      <c r="G1517">
        <f t="shared" si="87"/>
        <v>7.1483682828282832E-11</v>
      </c>
      <c r="H1517" s="50">
        <f t="shared" si="91"/>
        <v>722.96228407835622</v>
      </c>
      <c r="I1517">
        <f t="shared" si="88"/>
        <v>4.6512005950681309E-7</v>
      </c>
      <c r="J1517">
        <v>34.4</v>
      </c>
      <c r="K1517">
        <v>20.200000000000003</v>
      </c>
      <c r="L1517">
        <v>367</v>
      </c>
      <c r="M1517">
        <v>47.96</v>
      </c>
      <c r="N1517">
        <v>21.72</v>
      </c>
      <c r="O1517" s="7">
        <v>18.141999999999999</v>
      </c>
      <c r="P1517">
        <v>77937</v>
      </c>
      <c r="Q1517">
        <v>3</v>
      </c>
      <c r="R1517" s="9">
        <v>16.888000000000002</v>
      </c>
      <c r="S1517" s="9">
        <v>16.882000000000001</v>
      </c>
      <c r="T1517" s="9">
        <v>16.571000000000002</v>
      </c>
      <c r="U1517" s="9">
        <v>16.914999999999999</v>
      </c>
      <c r="V1517" s="9">
        <v>17.306999999999999</v>
      </c>
    </row>
    <row r="1518" spans="1:22" x14ac:dyDescent="0.3">
      <c r="A1518" t="s">
        <v>1646</v>
      </c>
      <c r="B1518" t="s">
        <v>1647</v>
      </c>
      <c r="C1518" t="s">
        <v>1654</v>
      </c>
      <c r="D1518" t="s">
        <v>29</v>
      </c>
      <c r="E1518">
        <v>8.75</v>
      </c>
      <c r="F1518">
        <v>162500</v>
      </c>
      <c r="G1518">
        <f t="shared" si="87"/>
        <v>6.1461776923076906E-11</v>
      </c>
      <c r="H1518" s="50">
        <f t="shared" si="91"/>
        <v>988.90043066273472</v>
      </c>
      <c r="I1518">
        <f t="shared" si="88"/>
        <v>5.4701619901674914E-7</v>
      </c>
      <c r="J1518">
        <v>49.1</v>
      </c>
      <c r="K1518">
        <v>23.200000000000003</v>
      </c>
      <c r="L1518">
        <v>338</v>
      </c>
      <c r="M1518">
        <v>46.07</v>
      </c>
      <c r="N1518">
        <v>18.22</v>
      </c>
      <c r="O1518" s="7">
        <v>14.576000000000001</v>
      </c>
      <c r="P1518" s="8">
        <v>136120</v>
      </c>
      <c r="Q1518">
        <v>3</v>
      </c>
      <c r="R1518" s="9">
        <v>16.213999999999999</v>
      </c>
      <c r="S1518" s="9">
        <v>16.13</v>
      </c>
      <c r="T1518" s="9">
        <v>15.090999999999999</v>
      </c>
      <c r="U1518" s="9">
        <v>16.227</v>
      </c>
      <c r="V1518" s="9">
        <v>16.276</v>
      </c>
    </row>
    <row r="1519" spans="1:22" x14ac:dyDescent="0.3">
      <c r="A1519" t="s">
        <v>1646</v>
      </c>
      <c r="B1519" t="s">
        <v>1647</v>
      </c>
      <c r="C1519" t="s">
        <v>1655</v>
      </c>
      <c r="D1519" t="s">
        <v>29</v>
      </c>
      <c r="E1519">
        <v>8.6300000000000008</v>
      </c>
      <c r="F1519">
        <v>168300</v>
      </c>
      <c r="G1519">
        <f t="shared" si="87"/>
        <v>5.8529808615567439E-11</v>
      </c>
      <c r="H1519" s="50">
        <f t="shared" si="91"/>
        <v>1024.1965691110047</v>
      </c>
      <c r="I1519">
        <f t="shared" si="88"/>
        <v>5.39514262573091E-7</v>
      </c>
      <c r="J1519">
        <v>44.5</v>
      </c>
      <c r="K1519">
        <v>25.200000000000003</v>
      </c>
      <c r="L1519">
        <v>382</v>
      </c>
      <c r="M1519">
        <v>46.26</v>
      </c>
      <c r="N1519">
        <v>20.149999999999999</v>
      </c>
      <c r="O1519" s="7">
        <v>15.132</v>
      </c>
      <c r="P1519" s="8">
        <v>100090</v>
      </c>
      <c r="Q1519">
        <v>3</v>
      </c>
      <c r="R1519" s="9">
        <v>18.667000000000002</v>
      </c>
      <c r="S1519" s="9">
        <v>18.62</v>
      </c>
      <c r="T1519" s="9">
        <v>18.088000000000001</v>
      </c>
      <c r="U1519" s="9">
        <v>18.672999999999998</v>
      </c>
      <c r="V1519" s="9">
        <v>18.721</v>
      </c>
    </row>
    <row r="1520" spans="1:22" x14ac:dyDescent="0.3">
      <c r="A1520" t="s">
        <v>1646</v>
      </c>
      <c r="B1520" t="s">
        <v>1647</v>
      </c>
      <c r="C1520" t="s">
        <v>1656</v>
      </c>
      <c r="D1520" t="s">
        <v>29</v>
      </c>
      <c r="E1520">
        <v>5.2700000000000005</v>
      </c>
      <c r="F1520">
        <v>106400</v>
      </c>
      <c r="G1520">
        <f t="shared" si="87"/>
        <v>5.6535262312030077E-11</v>
      </c>
      <c r="H1520" s="50">
        <f t="shared" si="91"/>
        <v>647.50157429239982</v>
      </c>
      <c r="I1520">
        <f t="shared" si="88"/>
        <v>3.2946004215065924E-7</v>
      </c>
      <c r="J1520">
        <v>40</v>
      </c>
      <c r="K1520">
        <v>16.8</v>
      </c>
      <c r="L1520">
        <v>423</v>
      </c>
      <c r="M1520">
        <v>47.19</v>
      </c>
      <c r="N1520">
        <v>18.41</v>
      </c>
      <c r="O1520" s="7">
        <v>25.187999999999999</v>
      </c>
      <c r="P1520">
        <v>98996</v>
      </c>
      <c r="Q1520">
        <v>4</v>
      </c>
      <c r="R1520" s="9">
        <v>15.923999999999999</v>
      </c>
      <c r="S1520" s="9">
        <v>15.884</v>
      </c>
      <c r="T1520" s="9">
        <v>15.734</v>
      </c>
      <c r="U1520" s="9">
        <v>15.882</v>
      </c>
      <c r="V1520" s="9">
        <v>15.981</v>
      </c>
    </row>
    <row r="1521" spans="1:22" x14ac:dyDescent="0.3">
      <c r="A1521" t="s">
        <v>1657</v>
      </c>
      <c r="B1521" t="s">
        <v>1658</v>
      </c>
      <c r="C1521" t="s">
        <v>1659</v>
      </c>
      <c r="D1521" t="s">
        <v>29</v>
      </c>
      <c r="E1521">
        <v>5.32</v>
      </c>
      <c r="F1521">
        <v>171800</v>
      </c>
      <c r="G1521">
        <f t="shared" si="87"/>
        <v>3.5345888009313153E-11</v>
      </c>
      <c r="H1521" s="50">
        <f>F1521*CVDISL</f>
        <v>355.19633312632578</v>
      </c>
      <c r="I1521">
        <f t="shared" si="88"/>
        <v>1.1299256830801618E-7</v>
      </c>
      <c r="J1521">
        <v>30.6</v>
      </c>
      <c r="K1521">
        <v>31.1</v>
      </c>
      <c r="L1521">
        <v>773</v>
      </c>
      <c r="M1521">
        <v>64.11</v>
      </c>
      <c r="N1521">
        <v>-21.88</v>
      </c>
      <c r="O1521" s="7">
        <v>24.864000000000001</v>
      </c>
      <c r="P1521">
        <v>42762</v>
      </c>
      <c r="Q1521">
        <v>5</v>
      </c>
      <c r="R1521" s="9">
        <v>8.7957999999999998</v>
      </c>
      <c r="S1521" s="9">
        <v>7.6407999999999996</v>
      </c>
      <c r="T1521" s="9">
        <v>8.5640999999999998</v>
      </c>
      <c r="U1521" s="9">
        <v>8.9011999999999993</v>
      </c>
      <c r="V1521" s="9">
        <v>9.0823</v>
      </c>
    </row>
    <row r="1522" spans="1:22" x14ac:dyDescent="0.3">
      <c r="A1522" t="s">
        <v>1660</v>
      </c>
      <c r="B1522" t="s">
        <v>1661</v>
      </c>
      <c r="C1522" t="s">
        <v>1662</v>
      </c>
      <c r="D1522" t="s">
        <v>14</v>
      </c>
      <c r="E1522">
        <v>12.200000000000001</v>
      </c>
      <c r="F1522">
        <v>124300</v>
      </c>
      <c r="G1522">
        <f t="shared" si="87"/>
        <v>1.1203123572003219E-10</v>
      </c>
      <c r="H1522" s="50">
        <f t="shared" ref="H1522:H1585" si="92">F1522*CVDIND</f>
        <v>234.60960030918554</v>
      </c>
      <c r="I1522">
        <f t="shared" si="88"/>
        <v>2.3655243090978809E-7</v>
      </c>
      <c r="J1522">
        <v>14.9</v>
      </c>
      <c r="K1522">
        <v>32.200000000000003</v>
      </c>
      <c r="L1522">
        <v>312</v>
      </c>
      <c r="M1522">
        <v>30.15</v>
      </c>
      <c r="N1522">
        <v>74.19</v>
      </c>
      <c r="O1522" s="7">
        <v>9.6609999999999996</v>
      </c>
      <c r="P1522">
        <v>57400</v>
      </c>
      <c r="Q1522">
        <v>2</v>
      </c>
      <c r="R1522" s="9">
        <v>33.695</v>
      </c>
      <c r="S1522" s="9">
        <v>33.744999999999997</v>
      </c>
      <c r="T1522" s="9">
        <v>33.625</v>
      </c>
      <c r="U1522" s="9">
        <v>33.81</v>
      </c>
      <c r="V1522" s="9">
        <v>33.994999999999997</v>
      </c>
    </row>
    <row r="1523" spans="1:22" x14ac:dyDescent="0.3">
      <c r="A1523" t="s">
        <v>1660</v>
      </c>
      <c r="B1523" t="s">
        <v>1661</v>
      </c>
      <c r="C1523" t="s">
        <v>1663</v>
      </c>
      <c r="D1523" t="s">
        <v>14</v>
      </c>
      <c r="E1523">
        <v>6.65</v>
      </c>
      <c r="F1523">
        <v>107300</v>
      </c>
      <c r="G1523">
        <f t="shared" si="87"/>
        <v>7.0741187791239524E-11</v>
      </c>
      <c r="H1523" s="50">
        <f t="shared" si="92"/>
        <v>202.5230097600612</v>
      </c>
      <c r="I1523">
        <f t="shared" si="88"/>
        <v>1.289404643893517E-7</v>
      </c>
      <c r="J1523">
        <v>22.5</v>
      </c>
      <c r="K1523">
        <v>22.6</v>
      </c>
      <c r="L1523">
        <v>433</v>
      </c>
      <c r="M1523">
        <v>21.29</v>
      </c>
      <c r="N1523">
        <v>77.510000000000005</v>
      </c>
      <c r="O1523" s="7">
        <v>19.145</v>
      </c>
      <c r="P1523" s="8">
        <v>162400</v>
      </c>
      <c r="Q1523">
        <v>4</v>
      </c>
      <c r="R1523" s="9">
        <v>19.838000000000001</v>
      </c>
      <c r="S1523" s="9">
        <v>19.667999999999999</v>
      </c>
      <c r="T1523" s="9">
        <v>18.623999999999999</v>
      </c>
      <c r="U1523" s="9">
        <v>19.376000000000001</v>
      </c>
      <c r="V1523" s="9">
        <v>20.513000000000002</v>
      </c>
    </row>
    <row r="1524" spans="1:22" x14ac:dyDescent="0.3">
      <c r="A1524" t="s">
        <v>1660</v>
      </c>
      <c r="B1524" t="s">
        <v>1661</v>
      </c>
      <c r="C1524" t="s">
        <v>1664</v>
      </c>
      <c r="D1524" t="s">
        <v>14</v>
      </c>
      <c r="E1524">
        <v>14.3</v>
      </c>
      <c r="F1524">
        <v>129400</v>
      </c>
      <c r="G1524">
        <f t="shared" si="87"/>
        <v>1.2613981375579596E-10</v>
      </c>
      <c r="H1524" s="50">
        <f t="shared" si="92"/>
        <v>244.23557747392283</v>
      </c>
      <c r="I1524">
        <f t="shared" si="88"/>
        <v>2.7727047229589911E-7</v>
      </c>
      <c r="J1524">
        <v>10.4</v>
      </c>
      <c r="K1524">
        <v>40.200000000000003</v>
      </c>
      <c r="L1524">
        <v>350</v>
      </c>
      <c r="M1524">
        <v>19.68</v>
      </c>
      <c r="N1524">
        <v>78.52</v>
      </c>
      <c r="O1524" s="7">
        <v>8.7286999999999999</v>
      </c>
      <c r="P1524">
        <v>52100</v>
      </c>
      <c r="Q1524">
        <v>1</v>
      </c>
      <c r="R1524" s="9">
        <v>20.224</v>
      </c>
      <c r="S1524" s="9">
        <v>20.224</v>
      </c>
      <c r="T1524" s="9">
        <v>20.224</v>
      </c>
      <c r="U1524" s="9">
        <v>20.224</v>
      </c>
      <c r="V1524" s="9">
        <v>20.224</v>
      </c>
    </row>
    <row r="1525" spans="1:22" x14ac:dyDescent="0.3">
      <c r="A1525" t="s">
        <v>1660</v>
      </c>
      <c r="B1525" t="s">
        <v>1661</v>
      </c>
      <c r="C1525" t="s">
        <v>1665</v>
      </c>
      <c r="D1525" t="s">
        <v>14</v>
      </c>
      <c r="E1525">
        <v>11.200000000000001</v>
      </c>
      <c r="F1525">
        <v>162500</v>
      </c>
      <c r="G1525">
        <f t="shared" si="87"/>
        <v>7.8671074461538462E-11</v>
      </c>
      <c r="H1525" s="50">
        <f t="shared" si="92"/>
        <v>306.71005671957079</v>
      </c>
      <c r="I1525">
        <f t="shared" si="88"/>
        <v>2.1716288739259232E-7</v>
      </c>
      <c r="J1525">
        <v>11</v>
      </c>
      <c r="K1525">
        <v>49</v>
      </c>
      <c r="L1525">
        <v>564</v>
      </c>
      <c r="M1525">
        <v>15.63</v>
      </c>
      <c r="N1525">
        <v>77.27</v>
      </c>
      <c r="O1525" s="7">
        <v>11.505000000000001</v>
      </c>
      <c r="P1525">
        <v>56270</v>
      </c>
      <c r="Q1525">
        <v>1</v>
      </c>
      <c r="R1525" s="9">
        <v>16.669</v>
      </c>
      <c r="S1525" s="9">
        <v>16.669</v>
      </c>
      <c r="T1525" s="9">
        <v>16.669</v>
      </c>
      <c r="U1525" s="9">
        <v>16.669</v>
      </c>
      <c r="V1525" s="9">
        <v>16.669</v>
      </c>
    </row>
    <row r="1526" spans="1:22" x14ac:dyDescent="0.3">
      <c r="A1526" t="s">
        <v>1660</v>
      </c>
      <c r="B1526" t="s">
        <v>1661</v>
      </c>
      <c r="C1526" t="s">
        <v>1666</v>
      </c>
      <c r="D1526" t="s">
        <v>14</v>
      </c>
      <c r="E1526">
        <v>21</v>
      </c>
      <c r="F1526">
        <v>190000</v>
      </c>
      <c r="G1526">
        <f t="shared" si="87"/>
        <v>1.2615838421052631E-10</v>
      </c>
      <c r="H1526" s="50">
        <f t="shared" si="92"/>
        <v>358.61483554903663</v>
      </c>
      <c r="I1526">
        <f t="shared" si="88"/>
        <v>4.0718041386111062E-7</v>
      </c>
      <c r="J1526">
        <v>22.5</v>
      </c>
      <c r="K1526">
        <v>40.1</v>
      </c>
      <c r="L1526">
        <v>257</v>
      </c>
      <c r="M1526">
        <v>23.84</v>
      </c>
      <c r="N1526">
        <v>91.27</v>
      </c>
      <c r="O1526" s="7">
        <v>6.4111000000000002</v>
      </c>
      <c r="P1526" s="8">
        <v>219370</v>
      </c>
      <c r="Q1526">
        <v>2</v>
      </c>
      <c r="R1526" s="9">
        <v>24.724</v>
      </c>
      <c r="S1526" s="9">
        <v>24.687000000000001</v>
      </c>
      <c r="T1526" s="9">
        <v>21.475999999999999</v>
      </c>
      <c r="U1526" s="9">
        <v>23.1</v>
      </c>
      <c r="V1526" s="9">
        <v>24.725000000000001</v>
      </c>
    </row>
    <row r="1527" spans="1:22" x14ac:dyDescent="0.3">
      <c r="A1527" t="s">
        <v>1660</v>
      </c>
      <c r="B1527" t="s">
        <v>1661</v>
      </c>
      <c r="C1527" t="s">
        <v>1667</v>
      </c>
      <c r="D1527" t="s">
        <v>14</v>
      </c>
      <c r="E1527">
        <v>37.9</v>
      </c>
      <c r="F1527">
        <v>1293000</v>
      </c>
      <c r="G1527">
        <f t="shared" si="87"/>
        <v>3.3457316860015465E-11</v>
      </c>
      <c r="H1527" s="50">
        <f t="shared" si="92"/>
        <v>2440.4683282363385</v>
      </c>
      <c r="I1527">
        <f t="shared" si="88"/>
        <v>7.3486369930171851E-7</v>
      </c>
      <c r="J1527">
        <v>148</v>
      </c>
      <c r="K1527">
        <v>106</v>
      </c>
      <c r="L1527">
        <v>310</v>
      </c>
      <c r="M1527">
        <v>27.2</v>
      </c>
      <c r="N1527">
        <v>78</v>
      </c>
      <c r="O1527" s="7">
        <v>2.9112</v>
      </c>
      <c r="P1527" s="8">
        <v>1255500</v>
      </c>
      <c r="Q1527">
        <v>5</v>
      </c>
      <c r="R1527" s="9">
        <v>37.951000000000001</v>
      </c>
      <c r="S1527" s="9">
        <v>38.253</v>
      </c>
      <c r="T1527" s="9">
        <v>36.76</v>
      </c>
      <c r="U1527" s="9">
        <v>38.273000000000003</v>
      </c>
      <c r="V1527" s="9">
        <v>39.414999999999999</v>
      </c>
    </row>
    <row r="1528" spans="1:22" x14ac:dyDescent="0.3">
      <c r="A1528" t="s">
        <v>1660</v>
      </c>
      <c r="B1528" t="s">
        <v>1661</v>
      </c>
      <c r="C1528" t="s">
        <v>1668</v>
      </c>
      <c r="D1528" t="s">
        <v>14</v>
      </c>
      <c r="E1528">
        <v>9.5500000000000007</v>
      </c>
      <c r="F1528">
        <v>347600</v>
      </c>
      <c r="G1528">
        <f t="shared" si="87"/>
        <v>3.1359853711162251E-11</v>
      </c>
      <c r="H1528" s="50">
        <f t="shared" si="92"/>
        <v>656.076404404448</v>
      </c>
      <c r="I1528">
        <f t="shared" si="88"/>
        <v>1.8517014058921932E-7</v>
      </c>
      <c r="J1528">
        <v>61.5</v>
      </c>
      <c r="K1528">
        <v>44.300000000000004</v>
      </c>
      <c r="L1528">
        <v>541</v>
      </c>
      <c r="M1528">
        <v>19.11</v>
      </c>
      <c r="N1528">
        <v>74.739999999999995</v>
      </c>
      <c r="O1528" s="7">
        <v>12.212</v>
      </c>
      <c r="P1528" s="8">
        <v>210940</v>
      </c>
      <c r="Q1528">
        <v>4</v>
      </c>
      <c r="R1528" s="9">
        <v>17.858000000000001</v>
      </c>
      <c r="S1528" s="9">
        <v>17.923999999999999</v>
      </c>
      <c r="T1528" s="9">
        <v>17.747</v>
      </c>
      <c r="U1528" s="9">
        <v>18.039000000000001</v>
      </c>
      <c r="V1528" s="9">
        <v>18.234000000000002</v>
      </c>
    </row>
    <row r="1529" spans="1:22" x14ac:dyDescent="0.3">
      <c r="A1529" t="s">
        <v>1660</v>
      </c>
      <c r="B1529" t="s">
        <v>1661</v>
      </c>
      <c r="C1529" t="s">
        <v>1669</v>
      </c>
      <c r="D1529" t="s">
        <v>14</v>
      </c>
      <c r="E1529">
        <v>71</v>
      </c>
      <c r="F1529">
        <v>4427000</v>
      </c>
      <c r="G1529">
        <f t="shared" si="87"/>
        <v>1.8306244183419923E-11</v>
      </c>
      <c r="H1529" s="50">
        <f t="shared" si="92"/>
        <v>8355.7256682925527</v>
      </c>
      <c r="I1529">
        <f t="shared" si="88"/>
        <v>1.3766575897208978E-6</v>
      </c>
      <c r="J1529">
        <v>225</v>
      </c>
      <c r="K1529">
        <v>295</v>
      </c>
      <c r="L1529">
        <v>487</v>
      </c>
      <c r="M1529">
        <v>23.04</v>
      </c>
      <c r="N1529">
        <v>72.59</v>
      </c>
      <c r="O1529" s="7">
        <v>1.6493</v>
      </c>
      <c r="P1529" s="8">
        <v>4868700</v>
      </c>
      <c r="Q1529">
        <v>8</v>
      </c>
      <c r="R1529" s="9">
        <v>24.684999999999999</v>
      </c>
      <c r="S1529" s="9">
        <v>24.466000000000001</v>
      </c>
      <c r="T1529" s="9">
        <v>23.01</v>
      </c>
      <c r="U1529" s="9">
        <v>23.63</v>
      </c>
      <c r="V1529" s="9">
        <v>25.957000000000001</v>
      </c>
    </row>
    <row r="1530" spans="1:22" x14ac:dyDescent="0.3">
      <c r="A1530" t="s">
        <v>1660</v>
      </c>
      <c r="B1530" t="s">
        <v>1661</v>
      </c>
      <c r="C1530" t="s">
        <v>1670</v>
      </c>
      <c r="D1530" t="s">
        <v>14</v>
      </c>
      <c r="E1530">
        <v>39</v>
      </c>
      <c r="F1530">
        <v>490500</v>
      </c>
      <c r="G1530">
        <f t="shared" si="87"/>
        <v>9.0756140672782866E-11</v>
      </c>
      <c r="H1530" s="50">
        <f t="shared" si="92"/>
        <v>925.79250966738141</v>
      </c>
      <c r="I1530">
        <f t="shared" si="88"/>
        <v>7.5619219717063386E-7</v>
      </c>
      <c r="J1530">
        <v>15.5</v>
      </c>
      <c r="K1530">
        <v>124</v>
      </c>
      <c r="L1530">
        <v>395</v>
      </c>
      <c r="M1530">
        <v>26.45</v>
      </c>
      <c r="N1530">
        <v>74.63</v>
      </c>
      <c r="O1530" s="7">
        <v>3.1762999999999999</v>
      </c>
      <c r="P1530" s="8">
        <v>177540</v>
      </c>
      <c r="Q1530">
        <v>2</v>
      </c>
      <c r="R1530" s="9">
        <v>25.294</v>
      </c>
      <c r="S1530" s="9">
        <v>25.294</v>
      </c>
      <c r="T1530" s="9">
        <v>23.963999999999999</v>
      </c>
      <c r="U1530" s="9">
        <v>24.629000000000001</v>
      </c>
      <c r="V1530" s="9">
        <v>25.294</v>
      </c>
    </row>
    <row r="1531" spans="1:22" x14ac:dyDescent="0.3">
      <c r="A1531" t="s">
        <v>1660</v>
      </c>
      <c r="B1531" t="s">
        <v>1661</v>
      </c>
      <c r="C1531" t="s">
        <v>1671</v>
      </c>
      <c r="D1531" t="s">
        <v>14</v>
      </c>
      <c r="E1531">
        <v>14.600000000000001</v>
      </c>
      <c r="F1531">
        <v>400500</v>
      </c>
      <c r="G1531">
        <f t="shared" si="87"/>
        <v>4.1610291635455681E-11</v>
      </c>
      <c r="H1531" s="50">
        <f t="shared" si="92"/>
        <v>755.92232440731141</v>
      </c>
      <c r="I1531">
        <f t="shared" si="88"/>
        <v>2.8308733535105788E-7</v>
      </c>
      <c r="J1531">
        <v>55.7</v>
      </c>
      <c r="K1531">
        <v>53.6</v>
      </c>
      <c r="L1531">
        <v>436</v>
      </c>
      <c r="M1531">
        <v>20.72</v>
      </c>
      <c r="N1531">
        <v>77</v>
      </c>
      <c r="O1531" s="7">
        <v>8.1326999999999998</v>
      </c>
      <c r="P1531" s="8">
        <v>245560</v>
      </c>
      <c r="Q1531">
        <v>4</v>
      </c>
      <c r="R1531" s="9">
        <v>21.088000000000001</v>
      </c>
      <c r="S1531" s="9">
        <v>21.030999999999999</v>
      </c>
      <c r="T1531" s="9">
        <v>20.513000000000002</v>
      </c>
      <c r="U1531" s="9">
        <v>20.850999999999999</v>
      </c>
      <c r="V1531" s="9">
        <v>21.428000000000001</v>
      </c>
    </row>
    <row r="1532" spans="1:22" x14ac:dyDescent="0.3">
      <c r="A1532" t="s">
        <v>1660</v>
      </c>
      <c r="B1532" t="s">
        <v>1661</v>
      </c>
      <c r="C1532" t="s">
        <v>1672</v>
      </c>
      <c r="D1532" t="s">
        <v>14</v>
      </c>
      <c r="E1532">
        <v>30</v>
      </c>
      <c r="F1532">
        <v>669100</v>
      </c>
      <c r="G1532">
        <f t="shared" si="87"/>
        <v>5.117768644447765E-11</v>
      </c>
      <c r="H1532" s="50">
        <f t="shared" si="92"/>
        <v>1262.8904550834759</v>
      </c>
      <c r="I1532">
        <f t="shared" si="88"/>
        <v>5.8168630551587235E-7</v>
      </c>
      <c r="J1532">
        <v>64.600000000000009</v>
      </c>
      <c r="K1532">
        <v>83.2</v>
      </c>
      <c r="L1532">
        <v>325</v>
      </c>
      <c r="M1532">
        <v>27.91</v>
      </c>
      <c r="N1532">
        <v>78.069999999999993</v>
      </c>
      <c r="O1532" s="7">
        <v>3.9073000000000002</v>
      </c>
      <c r="P1532" s="8">
        <v>600170</v>
      </c>
      <c r="Q1532">
        <v>4</v>
      </c>
      <c r="R1532" s="9">
        <v>42.204999999999998</v>
      </c>
      <c r="S1532" s="9">
        <v>42.183999999999997</v>
      </c>
      <c r="T1532" s="9">
        <v>41.375</v>
      </c>
      <c r="U1532" s="9">
        <v>41.988</v>
      </c>
      <c r="V1532" s="9">
        <v>42.555</v>
      </c>
    </row>
    <row r="1533" spans="1:22" x14ac:dyDescent="0.3">
      <c r="A1533" t="s">
        <v>1660</v>
      </c>
      <c r="B1533" t="s">
        <v>1661</v>
      </c>
      <c r="C1533" t="s">
        <v>1673</v>
      </c>
      <c r="D1533" t="s">
        <v>14</v>
      </c>
      <c r="E1533">
        <v>34.700000000000003</v>
      </c>
      <c r="F1533">
        <v>1035000</v>
      </c>
      <c r="G1533">
        <f t="shared" si="87"/>
        <v>3.8268333429951695E-11</v>
      </c>
      <c r="H1533" s="50">
        <f t="shared" si="92"/>
        <v>1953.5071304908047</v>
      </c>
      <c r="I1533">
        <f t="shared" si="88"/>
        <v>6.728171600466923E-7</v>
      </c>
      <c r="J1533">
        <v>111</v>
      </c>
      <c r="K1533">
        <v>98.300000000000011</v>
      </c>
      <c r="L1533">
        <v>313</v>
      </c>
      <c r="M1533">
        <v>25.46</v>
      </c>
      <c r="N1533">
        <v>81.83</v>
      </c>
      <c r="O1533" s="7">
        <v>3.1876000000000002</v>
      </c>
      <c r="P1533" s="8">
        <v>1019100</v>
      </c>
      <c r="Q1533">
        <v>5</v>
      </c>
      <c r="R1533" s="9">
        <v>41.478999999999999</v>
      </c>
      <c r="S1533" s="9">
        <v>40.956000000000003</v>
      </c>
      <c r="T1533" s="9">
        <v>35.701999999999998</v>
      </c>
      <c r="U1533" s="9">
        <v>39.689</v>
      </c>
      <c r="V1533" s="9">
        <v>41.646999999999998</v>
      </c>
    </row>
    <row r="1534" spans="1:22" x14ac:dyDescent="0.3">
      <c r="A1534" t="s">
        <v>1660</v>
      </c>
      <c r="B1534" t="s">
        <v>1661</v>
      </c>
      <c r="C1534" t="s">
        <v>1674</v>
      </c>
      <c r="D1534" t="s">
        <v>14</v>
      </c>
      <c r="E1534">
        <v>17.3</v>
      </c>
      <c r="F1534">
        <v>266200</v>
      </c>
      <c r="G1534">
        <f t="shared" si="87"/>
        <v>7.4180281367392938E-11</v>
      </c>
      <c r="H1534" s="50">
        <f t="shared" si="92"/>
        <v>502.43825906922922</v>
      </c>
      <c r="I1534">
        <f t="shared" si="88"/>
        <v>3.3543910284748644E-7</v>
      </c>
      <c r="J1534">
        <v>27.8</v>
      </c>
      <c r="K1534">
        <v>50.5</v>
      </c>
      <c r="L1534">
        <v>341</v>
      </c>
      <c r="M1534">
        <v>27.57</v>
      </c>
      <c r="N1534">
        <v>76.61</v>
      </c>
      <c r="O1534" s="7">
        <v>6.7582000000000004</v>
      </c>
      <c r="P1534" s="8">
        <v>223470</v>
      </c>
      <c r="Q1534">
        <v>4</v>
      </c>
      <c r="R1534" s="9">
        <v>26.22</v>
      </c>
      <c r="S1534" s="9">
        <v>26.094000000000001</v>
      </c>
      <c r="T1534" s="9">
        <v>25.388999999999999</v>
      </c>
      <c r="U1534" s="9">
        <v>26.641999999999999</v>
      </c>
      <c r="V1534" s="9">
        <v>26.995999999999999</v>
      </c>
    </row>
    <row r="1535" spans="1:22" x14ac:dyDescent="0.3">
      <c r="A1535" t="s">
        <v>1660</v>
      </c>
      <c r="B1535" t="s">
        <v>1661</v>
      </c>
      <c r="C1535" t="s">
        <v>1675</v>
      </c>
      <c r="D1535" t="s">
        <v>14</v>
      </c>
      <c r="E1535">
        <v>5.08</v>
      </c>
      <c r="F1535">
        <v>139300</v>
      </c>
      <c r="G1535">
        <f t="shared" si="87"/>
        <v>4.1625840918880116E-11</v>
      </c>
      <c r="H1535" s="50">
        <f t="shared" si="92"/>
        <v>262.92129785253053</v>
      </c>
      <c r="I1535">
        <f t="shared" si="88"/>
        <v>9.8498881067354372E-8</v>
      </c>
      <c r="J1535">
        <v>55.400000000000006</v>
      </c>
      <c r="K1535">
        <v>18.7</v>
      </c>
      <c r="L1535">
        <v>425</v>
      </c>
      <c r="M1535">
        <v>30.37</v>
      </c>
      <c r="N1535">
        <v>76.81</v>
      </c>
      <c r="O1535" s="7">
        <v>22.681999999999999</v>
      </c>
      <c r="P1535" s="8">
        <v>359020</v>
      </c>
      <c r="Q1535">
        <v>4</v>
      </c>
      <c r="R1535" s="9">
        <v>36.353000000000002</v>
      </c>
      <c r="S1535" s="9">
        <v>36.229999999999997</v>
      </c>
      <c r="T1535" s="9">
        <v>34.872999999999998</v>
      </c>
      <c r="U1535" s="9">
        <v>36.231000000000002</v>
      </c>
      <c r="V1535" s="9">
        <v>38.043999999999997</v>
      </c>
    </row>
    <row r="1536" spans="1:22" x14ac:dyDescent="0.3">
      <c r="A1536" t="s">
        <v>1660</v>
      </c>
      <c r="B1536" t="s">
        <v>1661</v>
      </c>
      <c r="C1536" t="s">
        <v>1676</v>
      </c>
      <c r="D1536" t="s">
        <v>14</v>
      </c>
      <c r="E1536">
        <v>10.9</v>
      </c>
      <c r="F1536">
        <v>100000</v>
      </c>
      <c r="G1536">
        <f t="shared" si="87"/>
        <v>1.2441619699999999E-10</v>
      </c>
      <c r="H1536" s="50">
        <f t="shared" si="92"/>
        <v>188.74465028896665</v>
      </c>
      <c r="I1536">
        <f t="shared" si="88"/>
        <v>2.1134602433743363E-7</v>
      </c>
      <c r="J1536">
        <v>5.76</v>
      </c>
      <c r="K1536">
        <v>41.7</v>
      </c>
      <c r="L1536">
        <v>467</v>
      </c>
      <c r="M1536">
        <v>12.79</v>
      </c>
      <c r="N1536">
        <v>78.709999999999994</v>
      </c>
      <c r="O1536" s="7">
        <v>11.218</v>
      </c>
      <c r="P1536" s="8">
        <v>200090</v>
      </c>
      <c r="Q1536">
        <v>3</v>
      </c>
      <c r="R1536" s="9">
        <v>13.368</v>
      </c>
      <c r="S1536" s="9">
        <v>13.53</v>
      </c>
      <c r="T1536" s="9">
        <v>12.647</v>
      </c>
      <c r="U1536" s="9">
        <v>13.249000000000001</v>
      </c>
      <c r="V1536" s="9">
        <v>14.446999999999999</v>
      </c>
    </row>
    <row r="1537" spans="1:22" x14ac:dyDescent="0.3">
      <c r="A1537" t="s">
        <v>1660</v>
      </c>
      <c r="B1537" t="s">
        <v>1661</v>
      </c>
      <c r="C1537" t="s">
        <v>1677</v>
      </c>
      <c r="D1537" t="s">
        <v>14</v>
      </c>
      <c r="E1537">
        <v>19.5</v>
      </c>
      <c r="F1537">
        <v>549500</v>
      </c>
      <c r="G1537">
        <f t="shared" si="87"/>
        <v>4.050581164695177E-11</v>
      </c>
      <c r="H1537" s="50">
        <f t="shared" si="92"/>
        <v>1037.1518533378717</v>
      </c>
      <c r="I1537">
        <f t="shared" si="88"/>
        <v>3.7809609858531693E-7</v>
      </c>
      <c r="J1537">
        <v>69.100000000000009</v>
      </c>
      <c r="K1537">
        <v>66.100000000000009</v>
      </c>
      <c r="L1537">
        <v>415</v>
      </c>
      <c r="M1537">
        <v>20.93</v>
      </c>
      <c r="N1537">
        <v>77.75</v>
      </c>
      <c r="O1537" s="7">
        <v>6.2737999999999996</v>
      </c>
      <c r="P1537" s="8">
        <v>153910</v>
      </c>
      <c r="Q1537">
        <v>2</v>
      </c>
      <c r="R1537" s="9">
        <v>21.613</v>
      </c>
      <c r="S1537" s="9">
        <v>21.585000000000001</v>
      </c>
      <c r="T1537" s="9">
        <v>21.428000000000001</v>
      </c>
      <c r="U1537" s="9">
        <v>21.524000000000001</v>
      </c>
      <c r="V1537" s="9">
        <v>21.62</v>
      </c>
    </row>
    <row r="1538" spans="1:22" x14ac:dyDescent="0.3">
      <c r="A1538" t="s">
        <v>1660</v>
      </c>
      <c r="B1538" t="s">
        <v>1661</v>
      </c>
      <c r="C1538" t="s">
        <v>1678</v>
      </c>
      <c r="D1538" t="s">
        <v>14</v>
      </c>
      <c r="E1538">
        <v>33.9</v>
      </c>
      <c r="F1538">
        <v>990000</v>
      </c>
      <c r="G1538">
        <f t="shared" ref="G1538:G1601" si="93">(1.141433*(E1538/1000000))/F1538</f>
        <v>3.9085433030303023E-11</v>
      </c>
      <c r="H1538" s="50">
        <f t="shared" si="92"/>
        <v>1868.5720378607698</v>
      </c>
      <c r="I1538">
        <f t="shared" ref="I1538:I1601" si="94">(G1538/10)*1000*H1538*0.09</f>
        <v>6.5730552523293562E-7</v>
      </c>
      <c r="J1538">
        <v>87.600000000000009</v>
      </c>
      <c r="K1538">
        <v>106</v>
      </c>
      <c r="L1538">
        <v>335</v>
      </c>
      <c r="M1538">
        <v>31.64</v>
      </c>
      <c r="N1538">
        <v>74.86</v>
      </c>
      <c r="O1538" s="7">
        <v>3.1673</v>
      </c>
      <c r="P1538" s="8">
        <v>320000</v>
      </c>
      <c r="Q1538">
        <v>4</v>
      </c>
      <c r="R1538" s="9">
        <v>30.940999999999999</v>
      </c>
      <c r="S1538" s="9">
        <v>31.039000000000001</v>
      </c>
      <c r="T1538" s="9">
        <v>30.699000000000002</v>
      </c>
      <c r="U1538" s="9">
        <v>30.954999999999998</v>
      </c>
      <c r="V1538" s="9">
        <v>32.280999999999999</v>
      </c>
    </row>
    <row r="1539" spans="1:22" x14ac:dyDescent="0.3">
      <c r="A1539" t="s">
        <v>1660</v>
      </c>
      <c r="B1539" t="s">
        <v>1661</v>
      </c>
      <c r="C1539" t="s">
        <v>1679</v>
      </c>
      <c r="D1539" t="s">
        <v>14</v>
      </c>
      <c r="E1539">
        <v>15.600000000000001</v>
      </c>
      <c r="F1539">
        <v>165100</v>
      </c>
      <c r="G1539">
        <f t="shared" si="93"/>
        <v>1.0785193700787403E-10</v>
      </c>
      <c r="H1539" s="50">
        <f t="shared" si="92"/>
        <v>311.61741762708391</v>
      </c>
      <c r="I1539">
        <f t="shared" si="94"/>
        <v>3.0247687886825366E-7</v>
      </c>
      <c r="J1539">
        <v>13.4</v>
      </c>
      <c r="K1539">
        <v>45.2</v>
      </c>
      <c r="L1539">
        <v>365</v>
      </c>
      <c r="M1539">
        <v>28.9</v>
      </c>
      <c r="N1539">
        <v>78.459999999999994</v>
      </c>
      <c r="O1539" s="7">
        <v>8.0885999999999996</v>
      </c>
      <c r="P1539" s="8">
        <v>231990</v>
      </c>
      <c r="Q1539">
        <v>2</v>
      </c>
      <c r="R1539" s="9">
        <v>48.765999999999998</v>
      </c>
      <c r="S1539" s="9">
        <v>48.728999999999999</v>
      </c>
      <c r="T1539" s="9">
        <v>48.509</v>
      </c>
      <c r="U1539" s="9">
        <v>48.688000000000002</v>
      </c>
      <c r="V1539" s="9">
        <v>48.868000000000002</v>
      </c>
    </row>
    <row r="1540" spans="1:22" x14ac:dyDescent="0.3">
      <c r="A1540" t="s">
        <v>1660</v>
      </c>
      <c r="B1540" t="s">
        <v>1661</v>
      </c>
      <c r="C1540" t="s">
        <v>1680</v>
      </c>
      <c r="D1540" t="s">
        <v>14</v>
      </c>
      <c r="E1540">
        <v>23.200000000000003</v>
      </c>
      <c r="F1540">
        <v>218500</v>
      </c>
      <c r="G1540">
        <f t="shared" si="93"/>
        <v>1.2119563203661328E-10</v>
      </c>
      <c r="H1540" s="50">
        <f t="shared" si="92"/>
        <v>412.40706088139211</v>
      </c>
      <c r="I1540">
        <f t="shared" si="94"/>
        <v>4.4983740959894132E-7</v>
      </c>
      <c r="J1540">
        <v>6.66</v>
      </c>
      <c r="K1540">
        <v>84.7</v>
      </c>
      <c r="L1540">
        <v>492</v>
      </c>
      <c r="M1540">
        <v>22.56</v>
      </c>
      <c r="N1540">
        <v>72.95</v>
      </c>
      <c r="O1540" s="7">
        <v>5.8102999999999998</v>
      </c>
      <c r="P1540" s="8">
        <v>152130</v>
      </c>
      <c r="Q1540">
        <v>1</v>
      </c>
      <c r="R1540" s="9">
        <v>25.957000000000001</v>
      </c>
      <c r="S1540" s="9">
        <v>25.957000000000001</v>
      </c>
      <c r="T1540" s="9">
        <v>25.957000000000001</v>
      </c>
      <c r="U1540" s="9">
        <v>25.957000000000001</v>
      </c>
      <c r="V1540" s="9">
        <v>25.957000000000001</v>
      </c>
    </row>
    <row r="1541" spans="1:22" x14ac:dyDescent="0.3">
      <c r="A1541" t="s">
        <v>1660</v>
      </c>
      <c r="B1541" t="s">
        <v>1661</v>
      </c>
      <c r="C1541" t="s">
        <v>1681</v>
      </c>
      <c r="D1541" t="s">
        <v>14</v>
      </c>
      <c r="E1541">
        <v>11.9</v>
      </c>
      <c r="F1541">
        <v>243100</v>
      </c>
      <c r="G1541">
        <f t="shared" si="93"/>
        <v>5.5874342657342651E-11</v>
      </c>
      <c r="H1541" s="50">
        <f t="shared" si="92"/>
        <v>458.83824485247789</v>
      </c>
      <c r="I1541">
        <f t="shared" si="94"/>
        <v>2.307355678546293E-7</v>
      </c>
      <c r="J1541">
        <v>19.100000000000001</v>
      </c>
      <c r="K1541">
        <v>55.6</v>
      </c>
      <c r="L1541">
        <v>592</v>
      </c>
      <c r="M1541">
        <v>14.68</v>
      </c>
      <c r="N1541">
        <v>77.59</v>
      </c>
      <c r="O1541" s="7">
        <v>10.634</v>
      </c>
      <c r="P1541" s="8">
        <v>235880</v>
      </c>
      <c r="Q1541">
        <v>4</v>
      </c>
      <c r="R1541" s="9">
        <v>17.948</v>
      </c>
      <c r="S1541" s="9">
        <v>17.974</v>
      </c>
      <c r="T1541" s="9">
        <v>17.649000000000001</v>
      </c>
      <c r="U1541" s="9">
        <v>18.405000000000001</v>
      </c>
      <c r="V1541" s="9">
        <v>18.963999999999999</v>
      </c>
    </row>
    <row r="1542" spans="1:22" x14ac:dyDescent="0.3">
      <c r="A1542" t="s">
        <v>1660</v>
      </c>
      <c r="B1542" t="s">
        <v>1661</v>
      </c>
      <c r="C1542" t="s">
        <v>1682</v>
      </c>
      <c r="D1542" t="s">
        <v>14</v>
      </c>
      <c r="E1542">
        <v>22.6</v>
      </c>
      <c r="F1542">
        <v>203400</v>
      </c>
      <c r="G1542">
        <f t="shared" si="93"/>
        <v>1.2682588888888888E-10</v>
      </c>
      <c r="H1542" s="50">
        <f t="shared" si="92"/>
        <v>383.90661868775817</v>
      </c>
      <c r="I1542">
        <f t="shared" si="94"/>
        <v>4.3820368348862378E-7</v>
      </c>
      <c r="J1542">
        <v>14.3</v>
      </c>
      <c r="K1542">
        <v>53.900000000000006</v>
      </c>
      <c r="L1542">
        <v>303</v>
      </c>
      <c r="M1542">
        <v>25.57</v>
      </c>
      <c r="N1542">
        <v>84.66</v>
      </c>
      <c r="O1542" s="7">
        <v>5.6204999999999998</v>
      </c>
      <c r="P1542" s="8">
        <v>380760</v>
      </c>
      <c r="Q1542">
        <v>2</v>
      </c>
      <c r="R1542" s="9">
        <v>40.737000000000002</v>
      </c>
      <c r="S1542" s="9">
        <v>40.732999999999997</v>
      </c>
      <c r="T1542" s="9">
        <v>40.281999999999996</v>
      </c>
      <c r="U1542" s="9">
        <v>40.51</v>
      </c>
      <c r="V1542" s="9">
        <v>40.738</v>
      </c>
    </row>
    <row r="1543" spans="1:22" x14ac:dyDescent="0.3">
      <c r="A1543" t="s">
        <v>1660</v>
      </c>
      <c r="B1543" t="s">
        <v>1661</v>
      </c>
      <c r="C1543" t="s">
        <v>1683</v>
      </c>
      <c r="D1543" t="s">
        <v>14</v>
      </c>
      <c r="E1543">
        <v>69.8</v>
      </c>
      <c r="F1543">
        <v>1065000</v>
      </c>
      <c r="G1543">
        <f t="shared" si="93"/>
        <v>7.4809411643192484E-11</v>
      </c>
      <c r="H1543" s="50">
        <f t="shared" si="92"/>
        <v>2010.1305255774948</v>
      </c>
      <c r="I1543">
        <f t="shared" si="94"/>
        <v>1.3533901375002627E-6</v>
      </c>
      <c r="J1543">
        <v>37.4</v>
      </c>
      <c r="K1543">
        <v>174</v>
      </c>
      <c r="L1543">
        <v>304</v>
      </c>
      <c r="M1543">
        <v>23.69</v>
      </c>
      <c r="N1543">
        <v>86.96</v>
      </c>
      <c r="O1543" s="7">
        <v>1.7439</v>
      </c>
      <c r="P1543" s="8">
        <v>234070</v>
      </c>
      <c r="Q1543">
        <v>2</v>
      </c>
      <c r="R1543" s="9">
        <v>36.040999999999997</v>
      </c>
      <c r="S1543" s="9">
        <v>35.884</v>
      </c>
      <c r="T1543" s="9">
        <v>35.241999999999997</v>
      </c>
      <c r="U1543" s="9">
        <v>35.701999999999998</v>
      </c>
      <c r="V1543" s="9">
        <v>36.161999999999999</v>
      </c>
    </row>
    <row r="1544" spans="1:22" x14ac:dyDescent="0.3">
      <c r="A1544" t="s">
        <v>1660</v>
      </c>
      <c r="B1544" t="s">
        <v>1661</v>
      </c>
      <c r="C1544" t="s">
        <v>1684</v>
      </c>
      <c r="D1544" t="s">
        <v>14</v>
      </c>
      <c r="E1544">
        <v>25.900000000000002</v>
      </c>
      <c r="F1544">
        <v>868000</v>
      </c>
      <c r="G1544">
        <f t="shared" si="93"/>
        <v>3.4058887903225808E-11</v>
      </c>
      <c r="H1544" s="50">
        <f t="shared" si="92"/>
        <v>1638.3035645082305</v>
      </c>
      <c r="I1544">
        <f t="shared" si="94"/>
        <v>5.0218917709536983E-7</v>
      </c>
      <c r="J1544">
        <v>58.5</v>
      </c>
      <c r="K1544">
        <v>114</v>
      </c>
      <c r="L1544">
        <v>517</v>
      </c>
      <c r="M1544">
        <v>19.89</v>
      </c>
      <c r="N1544">
        <v>75.33</v>
      </c>
      <c r="O1544" s="7">
        <v>4.5537000000000001</v>
      </c>
      <c r="P1544" s="8">
        <v>350950</v>
      </c>
      <c r="Q1544">
        <v>4</v>
      </c>
      <c r="R1544" s="9">
        <v>19.123000000000001</v>
      </c>
      <c r="S1544" s="9">
        <v>19.123000000000001</v>
      </c>
      <c r="T1544" s="9">
        <v>18.867000000000001</v>
      </c>
      <c r="U1544" s="9">
        <v>19.158000000000001</v>
      </c>
      <c r="V1544" s="9">
        <v>19.303999999999998</v>
      </c>
    </row>
    <row r="1545" spans="1:22" x14ac:dyDescent="0.3">
      <c r="A1545" t="s">
        <v>1660</v>
      </c>
      <c r="B1545" t="s">
        <v>1661</v>
      </c>
      <c r="C1545" t="s">
        <v>1685</v>
      </c>
      <c r="D1545" t="s">
        <v>14</v>
      </c>
      <c r="E1545">
        <v>11.100000000000001</v>
      </c>
      <c r="F1545">
        <v>107000</v>
      </c>
      <c r="G1545">
        <f t="shared" si="93"/>
        <v>1.1841033925233646E-10</v>
      </c>
      <c r="H1545" s="50">
        <f t="shared" si="92"/>
        <v>201.95677580919431</v>
      </c>
      <c r="I1545">
        <f t="shared" si="94"/>
        <v>2.1522393304087277E-7</v>
      </c>
      <c r="J1545">
        <v>14.600000000000001</v>
      </c>
      <c r="K1545">
        <v>28</v>
      </c>
      <c r="L1545">
        <v>320</v>
      </c>
      <c r="M1545">
        <v>26.07</v>
      </c>
      <c r="N1545">
        <v>83.18</v>
      </c>
      <c r="O1545" s="7">
        <v>11.42</v>
      </c>
      <c r="P1545" s="8">
        <v>157040</v>
      </c>
      <c r="Q1545">
        <v>1</v>
      </c>
      <c r="R1545" s="9">
        <v>46.622</v>
      </c>
      <c r="S1545" s="9">
        <v>46.622</v>
      </c>
      <c r="T1545" s="9">
        <v>46.622</v>
      </c>
      <c r="U1545" s="9">
        <v>46.622</v>
      </c>
      <c r="V1545" s="9">
        <v>46.622</v>
      </c>
    </row>
    <row r="1546" spans="1:22" x14ac:dyDescent="0.3">
      <c r="A1546" t="s">
        <v>1660</v>
      </c>
      <c r="B1546" t="s">
        <v>1661</v>
      </c>
      <c r="C1546" t="s">
        <v>1686</v>
      </c>
      <c r="D1546" t="s">
        <v>14</v>
      </c>
      <c r="E1546">
        <v>64</v>
      </c>
      <c r="F1546">
        <v>131900</v>
      </c>
      <c r="G1546">
        <f t="shared" si="93"/>
        <v>5.5384163760424557E-10</v>
      </c>
      <c r="H1546" s="50">
        <f t="shared" si="92"/>
        <v>248.954193731147</v>
      </c>
      <c r="I1546">
        <f t="shared" si="94"/>
        <v>1.2409307851005276E-6</v>
      </c>
      <c r="J1546">
        <v>0.84599999999999997</v>
      </c>
      <c r="K1546">
        <v>143</v>
      </c>
      <c r="L1546">
        <v>328</v>
      </c>
      <c r="M1546">
        <v>28.71</v>
      </c>
      <c r="N1546">
        <v>76.819999999999993</v>
      </c>
      <c r="O1546" s="7">
        <v>2.2873999999999999</v>
      </c>
      <c r="P1546">
        <v>84931</v>
      </c>
      <c r="Q1546">
        <v>1</v>
      </c>
      <c r="R1546" s="9">
        <v>37.356000000000002</v>
      </c>
      <c r="S1546" s="9">
        <v>37.356000000000002</v>
      </c>
      <c r="T1546" s="9">
        <v>37.356000000000002</v>
      </c>
      <c r="U1546" s="9">
        <v>37.356000000000002</v>
      </c>
      <c r="V1546" s="9">
        <v>37.356000000000002</v>
      </c>
    </row>
    <row r="1547" spans="1:22" x14ac:dyDescent="0.3">
      <c r="A1547" t="s">
        <v>1660</v>
      </c>
      <c r="B1547" t="s">
        <v>1661</v>
      </c>
      <c r="C1547" t="s">
        <v>1687</v>
      </c>
      <c r="D1547" t="s">
        <v>14</v>
      </c>
      <c r="E1547">
        <v>13.4</v>
      </c>
      <c r="F1547">
        <v>170300</v>
      </c>
      <c r="G1547">
        <f t="shared" si="93"/>
        <v>8.981328361714622E-11</v>
      </c>
      <c r="H1547" s="50">
        <f t="shared" si="92"/>
        <v>321.43213944211021</v>
      </c>
      <c r="I1547">
        <f t="shared" si="94"/>
        <v>2.5981988313042302E-7</v>
      </c>
      <c r="J1547">
        <v>29.3</v>
      </c>
      <c r="K1547">
        <v>31.5</v>
      </c>
      <c r="L1547">
        <v>298</v>
      </c>
      <c r="M1547">
        <v>24.12</v>
      </c>
      <c r="N1547">
        <v>88.25</v>
      </c>
      <c r="O1547" s="7">
        <v>9.4725000000000001</v>
      </c>
      <c r="P1547" s="8">
        <v>337840</v>
      </c>
      <c r="Q1547">
        <v>2</v>
      </c>
      <c r="R1547" s="9">
        <v>30.731000000000002</v>
      </c>
      <c r="S1547" s="9">
        <v>30.710999999999999</v>
      </c>
      <c r="T1547" s="9">
        <v>30.606000000000002</v>
      </c>
      <c r="U1547" s="9">
        <v>30.675999999999998</v>
      </c>
      <c r="V1547" s="9">
        <v>30.745999999999999</v>
      </c>
    </row>
    <row r="1548" spans="1:22" x14ac:dyDescent="0.3">
      <c r="A1548" t="s">
        <v>1660</v>
      </c>
      <c r="B1548" t="s">
        <v>1661</v>
      </c>
      <c r="C1548" t="s">
        <v>1688</v>
      </c>
      <c r="D1548" t="s">
        <v>14</v>
      </c>
      <c r="E1548">
        <v>12.200000000000001</v>
      </c>
      <c r="F1548">
        <v>168300</v>
      </c>
      <c r="G1548">
        <f t="shared" si="93"/>
        <v>8.2742023767082595E-11</v>
      </c>
      <c r="H1548" s="50">
        <f t="shared" si="92"/>
        <v>317.65724643633087</v>
      </c>
      <c r="I1548">
        <f t="shared" si="94"/>
        <v>2.3655243090978809E-7</v>
      </c>
      <c r="J1548">
        <v>22</v>
      </c>
      <c r="K1548">
        <v>35.9</v>
      </c>
      <c r="L1548">
        <v>351</v>
      </c>
      <c r="M1548">
        <v>27.59</v>
      </c>
      <c r="N1548">
        <v>81.59</v>
      </c>
      <c r="O1548" s="7">
        <v>9.7848000000000006</v>
      </c>
      <c r="P1548" s="8">
        <v>381930</v>
      </c>
      <c r="Q1548">
        <v>4</v>
      </c>
      <c r="R1548" s="9">
        <v>43.277999999999999</v>
      </c>
      <c r="S1548" s="9">
        <v>42.683</v>
      </c>
      <c r="T1548" s="9">
        <v>37.951999999999998</v>
      </c>
      <c r="U1548" s="9">
        <v>39.71</v>
      </c>
      <c r="V1548" s="9">
        <v>44.546999999999997</v>
      </c>
    </row>
    <row r="1549" spans="1:22" x14ac:dyDescent="0.3">
      <c r="A1549" t="s">
        <v>1660</v>
      </c>
      <c r="B1549" t="s">
        <v>1661</v>
      </c>
      <c r="C1549" t="s">
        <v>1689</v>
      </c>
      <c r="D1549" t="s">
        <v>14</v>
      </c>
      <c r="E1549">
        <v>17.600000000000001</v>
      </c>
      <c r="F1549">
        <v>156400</v>
      </c>
      <c r="G1549">
        <f t="shared" si="93"/>
        <v>1.2844770332480816E-10</v>
      </c>
      <c r="H1549" s="50">
        <f t="shared" si="92"/>
        <v>295.19663305194382</v>
      </c>
      <c r="I1549">
        <f t="shared" si="94"/>
        <v>3.41255965902645E-7</v>
      </c>
      <c r="J1549">
        <v>11.100000000000001</v>
      </c>
      <c r="K1549">
        <v>47</v>
      </c>
      <c r="L1549">
        <v>332</v>
      </c>
      <c r="M1549">
        <v>21.51</v>
      </c>
      <c r="N1549">
        <v>86.93</v>
      </c>
      <c r="O1549" s="7">
        <v>7.0785999999999998</v>
      </c>
      <c r="P1549" s="8">
        <v>141870</v>
      </c>
      <c r="Q1549">
        <v>2</v>
      </c>
      <c r="R1549" s="9">
        <v>25.052</v>
      </c>
      <c r="S1549" s="9">
        <v>25.183</v>
      </c>
      <c r="T1549" s="9">
        <v>25.009</v>
      </c>
      <c r="U1549" s="9">
        <v>25.507000000000001</v>
      </c>
      <c r="V1549" s="9">
        <v>26.004000000000001</v>
      </c>
    </row>
    <row r="1550" spans="1:22" x14ac:dyDescent="0.3">
      <c r="A1550" t="s">
        <v>1660</v>
      </c>
      <c r="B1550" t="s">
        <v>1661</v>
      </c>
      <c r="C1550" t="s">
        <v>1690</v>
      </c>
      <c r="D1550" t="s">
        <v>14</v>
      </c>
      <c r="E1550">
        <v>10.4</v>
      </c>
      <c r="F1550">
        <v>101500</v>
      </c>
      <c r="G1550">
        <f t="shared" si="93"/>
        <v>1.1695471133004926E-10</v>
      </c>
      <c r="H1550" s="50">
        <f t="shared" si="92"/>
        <v>191.57582004330115</v>
      </c>
      <c r="I1550">
        <f t="shared" si="94"/>
        <v>2.0165125257883574E-7</v>
      </c>
      <c r="J1550">
        <v>14.100000000000001</v>
      </c>
      <c r="K1550">
        <v>27</v>
      </c>
      <c r="L1550">
        <v>327</v>
      </c>
      <c r="M1550">
        <v>25.77</v>
      </c>
      <c r="N1550">
        <v>84.15</v>
      </c>
      <c r="O1550" s="7">
        <v>12.116</v>
      </c>
      <c r="P1550" s="8">
        <v>235310</v>
      </c>
      <c r="Q1550">
        <v>2</v>
      </c>
      <c r="R1550" s="9">
        <v>45.585000000000001</v>
      </c>
      <c r="S1550" s="9">
        <v>45.584000000000003</v>
      </c>
      <c r="T1550" s="9">
        <v>45.494999999999997</v>
      </c>
      <c r="U1550" s="9">
        <v>45.54</v>
      </c>
      <c r="V1550" s="9">
        <v>45.585000000000001</v>
      </c>
    </row>
    <row r="1551" spans="1:22" x14ac:dyDescent="0.3">
      <c r="A1551" t="s">
        <v>1660</v>
      </c>
      <c r="B1551" t="s">
        <v>1661</v>
      </c>
      <c r="C1551" t="s">
        <v>1691</v>
      </c>
      <c r="D1551" t="s">
        <v>14</v>
      </c>
      <c r="E1551">
        <v>26.900000000000002</v>
      </c>
      <c r="F1551">
        <v>143300</v>
      </c>
      <c r="G1551">
        <f t="shared" si="93"/>
        <v>2.1426760432658759E-10</v>
      </c>
      <c r="H1551" s="50">
        <f t="shared" si="92"/>
        <v>270.47108386408922</v>
      </c>
      <c r="I1551">
        <f t="shared" si="94"/>
        <v>5.2157872061256566E-7</v>
      </c>
      <c r="J1551">
        <v>6.44</v>
      </c>
      <c r="K1551">
        <v>56.5</v>
      </c>
      <c r="L1551">
        <v>291</v>
      </c>
      <c r="M1551">
        <v>25.24</v>
      </c>
      <c r="N1551">
        <v>88.77</v>
      </c>
      <c r="O1551" s="7">
        <v>5.1599000000000004</v>
      </c>
      <c r="P1551">
        <v>91075</v>
      </c>
      <c r="Q1551">
        <v>1</v>
      </c>
      <c r="R1551" s="9">
        <v>31.908999999999999</v>
      </c>
      <c r="S1551" s="9">
        <v>31.908999999999999</v>
      </c>
      <c r="T1551" s="9">
        <v>31.908999999999999</v>
      </c>
      <c r="U1551" s="9">
        <v>31.908999999999999</v>
      </c>
      <c r="V1551" s="9">
        <v>31.908999999999999</v>
      </c>
    </row>
    <row r="1552" spans="1:22" x14ac:dyDescent="0.3">
      <c r="A1552" t="s">
        <v>1660</v>
      </c>
      <c r="B1552" t="s">
        <v>1661</v>
      </c>
      <c r="C1552" t="s">
        <v>1692</v>
      </c>
      <c r="D1552" t="s">
        <v>14</v>
      </c>
      <c r="E1552">
        <v>13.3</v>
      </c>
      <c r="F1552">
        <v>139400</v>
      </c>
      <c r="G1552">
        <f t="shared" si="93"/>
        <v>1.0890286154949785E-10</v>
      </c>
      <c r="H1552" s="50">
        <f t="shared" si="92"/>
        <v>263.11004250281951</v>
      </c>
      <c r="I1552">
        <f t="shared" si="94"/>
        <v>2.5788092877870344E-7</v>
      </c>
      <c r="J1552">
        <v>17.600000000000001</v>
      </c>
      <c r="K1552">
        <v>33.300000000000004</v>
      </c>
      <c r="L1552">
        <v>304</v>
      </c>
      <c r="M1552">
        <v>25.49</v>
      </c>
      <c r="N1552">
        <v>80.33</v>
      </c>
      <c r="O1552" s="7">
        <v>9.1501000000000001</v>
      </c>
      <c r="P1552">
        <v>82346</v>
      </c>
      <c r="Q1552">
        <v>2</v>
      </c>
      <c r="R1552" s="9">
        <v>28.324000000000002</v>
      </c>
      <c r="S1552" s="9">
        <v>28.36</v>
      </c>
      <c r="T1552" s="9">
        <v>28.312999999999999</v>
      </c>
      <c r="U1552" s="9">
        <v>28.454000000000001</v>
      </c>
      <c r="V1552" s="9">
        <v>28.594000000000001</v>
      </c>
    </row>
    <row r="1553" spans="1:22" x14ac:dyDescent="0.3">
      <c r="A1553" t="s">
        <v>1660</v>
      </c>
      <c r="B1553" t="s">
        <v>1661</v>
      </c>
      <c r="C1553" t="s">
        <v>1693</v>
      </c>
      <c r="D1553" t="s">
        <v>14</v>
      </c>
      <c r="E1553">
        <v>68.5</v>
      </c>
      <c r="F1553">
        <v>5567000</v>
      </c>
      <c r="G1553">
        <f t="shared" si="93"/>
        <v>1.404493632117837E-11</v>
      </c>
      <c r="H1553" s="50">
        <f t="shared" si="92"/>
        <v>10507.414681586773</v>
      </c>
      <c r="I1553">
        <f t="shared" si="94"/>
        <v>1.3281837309279084E-6</v>
      </c>
      <c r="J1553">
        <v>272</v>
      </c>
      <c r="K1553">
        <v>338</v>
      </c>
      <c r="L1553">
        <v>552</v>
      </c>
      <c r="M1553">
        <v>12.98</v>
      </c>
      <c r="N1553">
        <v>77.59</v>
      </c>
      <c r="O1553" s="7">
        <v>1.6339999999999999</v>
      </c>
      <c r="P1553" s="8">
        <v>1390700</v>
      </c>
      <c r="Q1553">
        <v>10</v>
      </c>
      <c r="R1553" s="9">
        <v>17.071999999999999</v>
      </c>
      <c r="S1553" s="9">
        <v>16.992999999999999</v>
      </c>
      <c r="T1553" s="9">
        <v>14.347</v>
      </c>
      <c r="U1553" s="9">
        <v>16.645</v>
      </c>
      <c r="V1553" s="9">
        <v>17.698</v>
      </c>
    </row>
    <row r="1554" spans="1:22" x14ac:dyDescent="0.3">
      <c r="A1554" t="s">
        <v>1660</v>
      </c>
      <c r="B1554" t="s">
        <v>1661</v>
      </c>
      <c r="C1554" t="s">
        <v>1694</v>
      </c>
      <c r="D1554" t="s">
        <v>14</v>
      </c>
      <c r="E1554">
        <v>15.5</v>
      </c>
      <c r="F1554">
        <v>128800</v>
      </c>
      <c r="G1554">
        <f t="shared" si="93"/>
        <v>1.373618905279503E-10</v>
      </c>
      <c r="H1554" s="50">
        <f t="shared" si="92"/>
        <v>243.10310957218903</v>
      </c>
      <c r="I1554">
        <f t="shared" si="94"/>
        <v>3.0053792451653404E-7</v>
      </c>
      <c r="J1554">
        <v>13.9</v>
      </c>
      <c r="K1554">
        <v>34.5</v>
      </c>
      <c r="L1554">
        <v>292</v>
      </c>
      <c r="M1554">
        <v>23.24</v>
      </c>
      <c r="N1554">
        <v>87.06</v>
      </c>
      <c r="O1554" s="7">
        <v>8.4504000000000001</v>
      </c>
      <c r="P1554">
        <v>50202</v>
      </c>
      <c r="Q1554">
        <v>1</v>
      </c>
      <c r="R1554" s="9">
        <v>29.812000000000001</v>
      </c>
      <c r="S1554" s="9">
        <v>29.812000000000001</v>
      </c>
      <c r="T1554" s="9">
        <v>29.812000000000001</v>
      </c>
      <c r="U1554" s="9">
        <v>29.812000000000001</v>
      </c>
      <c r="V1554" s="9">
        <v>29.812000000000001</v>
      </c>
    </row>
    <row r="1555" spans="1:22" x14ac:dyDescent="0.3">
      <c r="A1555" t="s">
        <v>1660</v>
      </c>
      <c r="B1555" t="s">
        <v>1661</v>
      </c>
      <c r="C1555" t="s">
        <v>1695</v>
      </c>
      <c r="D1555" t="s">
        <v>14</v>
      </c>
      <c r="E1555">
        <v>19.8</v>
      </c>
      <c r="F1555">
        <v>285600</v>
      </c>
      <c r="G1555">
        <f t="shared" si="93"/>
        <v>7.9132960084033606E-11</v>
      </c>
      <c r="H1555" s="50">
        <f t="shared" si="92"/>
        <v>539.05472122528874</v>
      </c>
      <c r="I1555">
        <f t="shared" si="94"/>
        <v>3.8391296164047581E-7</v>
      </c>
      <c r="J1555">
        <v>31.700000000000003</v>
      </c>
      <c r="K1555">
        <v>50.7</v>
      </c>
      <c r="L1555">
        <v>325</v>
      </c>
      <c r="M1555">
        <v>23.25</v>
      </c>
      <c r="N1555">
        <v>87.86</v>
      </c>
      <c r="O1555" s="7">
        <v>6.4027000000000003</v>
      </c>
      <c r="P1555" s="8">
        <v>106020</v>
      </c>
      <c r="Q1555">
        <v>1</v>
      </c>
      <c r="R1555" s="9">
        <v>30.512</v>
      </c>
      <c r="S1555" s="9">
        <v>30.512</v>
      </c>
      <c r="T1555" s="9">
        <v>30.512</v>
      </c>
      <c r="U1555" s="9">
        <v>30.512</v>
      </c>
      <c r="V1555" s="9">
        <v>30.512</v>
      </c>
    </row>
    <row r="1556" spans="1:22" x14ac:dyDescent="0.3">
      <c r="A1556" t="s">
        <v>1660</v>
      </c>
      <c r="B1556" t="s">
        <v>1661</v>
      </c>
      <c r="C1556" t="s">
        <v>1696</v>
      </c>
      <c r="D1556" t="s">
        <v>14</v>
      </c>
      <c r="E1556">
        <v>34.200000000000003</v>
      </c>
      <c r="F1556">
        <v>748400</v>
      </c>
      <c r="G1556">
        <f t="shared" si="93"/>
        <v>5.2160620791020851E-11</v>
      </c>
      <c r="H1556" s="50">
        <f t="shared" si="92"/>
        <v>1412.5649627626262</v>
      </c>
      <c r="I1556">
        <f t="shared" si="94"/>
        <v>6.6312238828809449E-7</v>
      </c>
      <c r="J1556">
        <v>53.800000000000004</v>
      </c>
      <c r="K1556">
        <v>102</v>
      </c>
      <c r="L1556">
        <v>359</v>
      </c>
      <c r="M1556">
        <v>28.38</v>
      </c>
      <c r="N1556">
        <v>79.42</v>
      </c>
      <c r="O1556" s="7">
        <v>3.5226999999999999</v>
      </c>
      <c r="P1556" s="8">
        <v>751680</v>
      </c>
      <c r="Q1556">
        <v>4</v>
      </c>
      <c r="R1556" s="9">
        <v>51.207999999999998</v>
      </c>
      <c r="S1556" s="9">
        <v>50.530999999999999</v>
      </c>
      <c r="T1556" s="9">
        <v>48.418999999999997</v>
      </c>
      <c r="U1556" s="9">
        <v>50.054000000000002</v>
      </c>
      <c r="V1556" s="9">
        <v>51.863999999999997</v>
      </c>
    </row>
    <row r="1557" spans="1:22" x14ac:dyDescent="0.3">
      <c r="A1557" t="s">
        <v>1660</v>
      </c>
      <c r="B1557" t="s">
        <v>1661</v>
      </c>
      <c r="C1557" t="s">
        <v>1697</v>
      </c>
      <c r="D1557" t="s">
        <v>14</v>
      </c>
      <c r="E1557">
        <v>5.28</v>
      </c>
      <c r="F1557">
        <v>104800</v>
      </c>
      <c r="G1557">
        <f t="shared" si="93"/>
        <v>5.750731145038168E-11</v>
      </c>
      <c r="H1557" s="50">
        <f t="shared" si="92"/>
        <v>197.80439350283703</v>
      </c>
      <c r="I1557">
        <f t="shared" si="94"/>
        <v>1.0237678977079354E-7</v>
      </c>
      <c r="J1557">
        <v>21.200000000000003</v>
      </c>
      <c r="K1557">
        <v>22.8</v>
      </c>
      <c r="L1557">
        <v>539</v>
      </c>
      <c r="M1557">
        <v>18.239999999999998</v>
      </c>
      <c r="N1557">
        <v>75.680000000000007</v>
      </c>
      <c r="O1557" s="7">
        <v>23.686</v>
      </c>
      <c r="P1557">
        <v>48963</v>
      </c>
      <c r="Q1557">
        <v>2</v>
      </c>
      <c r="R1557" s="9">
        <v>18.952999999999999</v>
      </c>
      <c r="S1557" s="9">
        <v>18.920999999999999</v>
      </c>
      <c r="T1557" s="9">
        <v>18.721</v>
      </c>
      <c r="U1557" s="9">
        <v>18.843</v>
      </c>
      <c r="V1557" s="9">
        <v>18.963999999999999</v>
      </c>
    </row>
    <row r="1558" spans="1:22" x14ac:dyDescent="0.3">
      <c r="A1558" t="s">
        <v>1660</v>
      </c>
      <c r="B1558" t="s">
        <v>1661</v>
      </c>
      <c r="C1558" t="s">
        <v>1698</v>
      </c>
      <c r="D1558" t="s">
        <v>14</v>
      </c>
      <c r="E1558">
        <v>12.8</v>
      </c>
      <c r="F1558">
        <v>113200</v>
      </c>
      <c r="G1558">
        <f t="shared" si="93"/>
        <v>1.2906662897526504E-10</v>
      </c>
      <c r="H1558" s="50">
        <f t="shared" si="92"/>
        <v>213.65894412711023</v>
      </c>
      <c r="I1558">
        <f t="shared" si="94"/>
        <v>2.4818615702010558E-7</v>
      </c>
      <c r="J1558">
        <v>9.59</v>
      </c>
      <c r="K1558">
        <v>36.5</v>
      </c>
      <c r="L1558">
        <v>376</v>
      </c>
      <c r="M1558">
        <v>22.67</v>
      </c>
      <c r="N1558">
        <v>88.85</v>
      </c>
      <c r="O1558" s="7">
        <v>10.297000000000001</v>
      </c>
      <c r="P1558" s="8">
        <v>184640</v>
      </c>
      <c r="Q1558">
        <v>1</v>
      </c>
      <c r="R1558" s="9">
        <v>31.443999999999999</v>
      </c>
      <c r="S1558" s="9">
        <v>31.443999999999999</v>
      </c>
      <c r="T1558" s="9">
        <v>31.443999999999999</v>
      </c>
      <c r="U1558" s="9">
        <v>31.443999999999999</v>
      </c>
      <c r="V1558" s="9">
        <v>31.443999999999999</v>
      </c>
    </row>
    <row r="1559" spans="1:22" x14ac:dyDescent="0.3">
      <c r="A1559" t="s">
        <v>1660</v>
      </c>
      <c r="B1559" t="s">
        <v>1661</v>
      </c>
      <c r="C1559" t="s">
        <v>1699</v>
      </c>
      <c r="D1559" t="s">
        <v>14</v>
      </c>
      <c r="E1559">
        <v>8.1300000000000008</v>
      </c>
      <c r="F1559">
        <v>107600</v>
      </c>
      <c r="G1559">
        <f t="shared" si="93"/>
        <v>8.624396180297397E-11</v>
      </c>
      <c r="H1559" s="50">
        <f t="shared" si="92"/>
        <v>203.08924371092812</v>
      </c>
      <c r="I1559">
        <f t="shared" si="94"/>
        <v>1.5763698879480141E-7</v>
      </c>
      <c r="J1559">
        <v>19</v>
      </c>
      <c r="K1559">
        <v>24.700000000000003</v>
      </c>
      <c r="L1559">
        <v>369</v>
      </c>
      <c r="M1559">
        <v>26.81</v>
      </c>
      <c r="N1559">
        <v>82.74</v>
      </c>
      <c r="O1559" s="7">
        <v>14.968999999999999</v>
      </c>
      <c r="P1559" s="8">
        <v>202450</v>
      </c>
      <c r="Q1559">
        <v>2</v>
      </c>
      <c r="R1559" s="9">
        <v>43.338000000000001</v>
      </c>
      <c r="S1559" s="9">
        <v>43.369</v>
      </c>
      <c r="T1559" s="9">
        <v>43.326000000000001</v>
      </c>
      <c r="U1559" s="9">
        <v>43.439</v>
      </c>
      <c r="V1559" s="9">
        <v>43.552</v>
      </c>
    </row>
    <row r="1560" spans="1:22" x14ac:dyDescent="0.3">
      <c r="A1560" t="s">
        <v>1660</v>
      </c>
      <c r="B1560" t="s">
        <v>1661</v>
      </c>
      <c r="C1560" t="s">
        <v>1700</v>
      </c>
      <c r="D1560" t="s">
        <v>14</v>
      </c>
      <c r="E1560">
        <v>15</v>
      </c>
      <c r="F1560">
        <v>147900</v>
      </c>
      <c r="G1560">
        <f t="shared" si="93"/>
        <v>1.1576399594320485E-10</v>
      </c>
      <c r="H1560" s="50">
        <f t="shared" si="92"/>
        <v>279.15333777738164</v>
      </c>
      <c r="I1560">
        <f t="shared" si="94"/>
        <v>2.9084315275793612E-7</v>
      </c>
      <c r="J1560">
        <v>11.700000000000001</v>
      </c>
      <c r="K1560">
        <v>43.2</v>
      </c>
      <c r="L1560">
        <v>326</v>
      </c>
      <c r="M1560">
        <v>31.83</v>
      </c>
      <c r="N1560">
        <v>75.19</v>
      </c>
      <c r="O1560" s="7">
        <v>7.5391000000000004</v>
      </c>
      <c r="P1560" s="8">
        <v>145380</v>
      </c>
      <c r="Q1560">
        <v>2</v>
      </c>
      <c r="R1560" s="9">
        <v>33.914999999999999</v>
      </c>
      <c r="S1560" s="9">
        <v>33.875</v>
      </c>
      <c r="T1560" s="9">
        <v>33.670999999999999</v>
      </c>
      <c r="U1560" s="9">
        <v>33.832999999999998</v>
      </c>
      <c r="V1560" s="9">
        <v>33.994999999999997</v>
      </c>
    </row>
    <row r="1561" spans="1:22" x14ac:dyDescent="0.3">
      <c r="A1561" t="s">
        <v>1660</v>
      </c>
      <c r="B1561" t="s">
        <v>1661</v>
      </c>
      <c r="C1561" t="s">
        <v>1701</v>
      </c>
      <c r="D1561" t="s">
        <v>14</v>
      </c>
      <c r="E1561">
        <v>11</v>
      </c>
      <c r="F1561">
        <v>217300</v>
      </c>
      <c r="G1561">
        <f t="shared" si="93"/>
        <v>5.778077772664518E-11</v>
      </c>
      <c r="H1561" s="50">
        <f t="shared" si="92"/>
        <v>410.1421250779245</v>
      </c>
      <c r="I1561">
        <f t="shared" si="94"/>
        <v>2.1328497868915315E-7</v>
      </c>
      <c r="J1561">
        <v>47.900000000000006</v>
      </c>
      <c r="K1561">
        <v>31.400000000000002</v>
      </c>
      <c r="L1561">
        <v>318</v>
      </c>
      <c r="M1561">
        <v>30.22</v>
      </c>
      <c r="N1561">
        <v>74.94</v>
      </c>
      <c r="O1561" s="7">
        <v>10.144</v>
      </c>
      <c r="P1561" s="8">
        <v>156990</v>
      </c>
      <c r="Q1561">
        <v>3</v>
      </c>
      <c r="R1561" s="9">
        <v>31.963999999999999</v>
      </c>
      <c r="S1561" s="9">
        <v>32.283999999999999</v>
      </c>
      <c r="T1561" s="9">
        <v>31.815999999999999</v>
      </c>
      <c r="U1561" s="9">
        <v>31.815999999999999</v>
      </c>
      <c r="V1561" s="9">
        <v>34.040999999999997</v>
      </c>
    </row>
    <row r="1562" spans="1:22" x14ac:dyDescent="0.3">
      <c r="A1562" t="s">
        <v>1660</v>
      </c>
      <c r="B1562" t="s">
        <v>1661</v>
      </c>
      <c r="C1562" t="s">
        <v>1702</v>
      </c>
      <c r="D1562" t="s">
        <v>14</v>
      </c>
      <c r="E1562">
        <v>15.8</v>
      </c>
      <c r="F1562">
        <v>126000</v>
      </c>
      <c r="G1562">
        <f t="shared" si="93"/>
        <v>1.4313207460317459E-10</v>
      </c>
      <c r="H1562" s="50">
        <f t="shared" si="92"/>
        <v>237.81825936409797</v>
      </c>
      <c r="I1562">
        <f t="shared" si="94"/>
        <v>3.0635478757169275E-7</v>
      </c>
      <c r="J1562">
        <v>5.67</v>
      </c>
      <c r="K1562">
        <v>52.900000000000006</v>
      </c>
      <c r="L1562">
        <v>430</v>
      </c>
      <c r="M1562">
        <v>26.11</v>
      </c>
      <c r="N1562">
        <v>74.31</v>
      </c>
      <c r="O1562" s="7">
        <v>8.1349999999999998</v>
      </c>
      <c r="P1562" s="8">
        <v>146420</v>
      </c>
      <c r="Q1562">
        <v>4</v>
      </c>
      <c r="R1562" s="9">
        <v>24.038</v>
      </c>
      <c r="S1562" s="9">
        <v>23.984999999999999</v>
      </c>
      <c r="T1562" s="9">
        <v>23.678000000000001</v>
      </c>
      <c r="U1562" s="9">
        <v>23.916</v>
      </c>
      <c r="V1562" s="9">
        <v>24.059000000000001</v>
      </c>
    </row>
    <row r="1563" spans="1:22" x14ac:dyDescent="0.3">
      <c r="A1563" t="s">
        <v>1660</v>
      </c>
      <c r="B1563" t="s">
        <v>1661</v>
      </c>
      <c r="C1563" t="s">
        <v>1703</v>
      </c>
      <c r="D1563" t="s">
        <v>14</v>
      </c>
      <c r="E1563">
        <v>28.5</v>
      </c>
      <c r="F1563">
        <v>506500</v>
      </c>
      <c r="G1563">
        <f t="shared" si="93"/>
        <v>6.4226733464955575E-11</v>
      </c>
      <c r="H1563" s="50">
        <f t="shared" si="92"/>
        <v>955.99165371361607</v>
      </c>
      <c r="I1563">
        <f t="shared" si="94"/>
        <v>5.5260199024007871E-7</v>
      </c>
      <c r="J1563">
        <v>16.7</v>
      </c>
      <c r="K1563">
        <v>124</v>
      </c>
      <c r="L1563">
        <v>531</v>
      </c>
      <c r="M1563">
        <v>15.85</v>
      </c>
      <c r="N1563">
        <v>74.510000000000005</v>
      </c>
      <c r="O1563" s="7">
        <v>4.2744999999999997</v>
      </c>
      <c r="P1563" s="8">
        <v>202910</v>
      </c>
      <c r="Q1563">
        <v>2</v>
      </c>
      <c r="R1563" s="9">
        <v>18.945</v>
      </c>
      <c r="S1563" s="9">
        <v>18.763999999999999</v>
      </c>
      <c r="T1563" s="9">
        <v>17.893000000000001</v>
      </c>
      <c r="U1563" s="9">
        <v>18.477</v>
      </c>
      <c r="V1563" s="9">
        <v>19.061</v>
      </c>
    </row>
    <row r="1564" spans="1:22" x14ac:dyDescent="0.3">
      <c r="A1564" t="s">
        <v>1660</v>
      </c>
      <c r="B1564" t="s">
        <v>1661</v>
      </c>
      <c r="C1564" t="s">
        <v>1704</v>
      </c>
      <c r="D1564" t="s">
        <v>14</v>
      </c>
      <c r="E1564">
        <v>13</v>
      </c>
      <c r="F1564">
        <v>316800</v>
      </c>
      <c r="G1564">
        <f t="shared" si="93"/>
        <v>4.6839106691919183E-11</v>
      </c>
      <c r="H1564" s="50">
        <f t="shared" si="92"/>
        <v>597.94305211544633</v>
      </c>
      <c r="I1564">
        <f t="shared" si="94"/>
        <v>2.5206406572354467E-7</v>
      </c>
      <c r="J1564">
        <v>28.5</v>
      </c>
      <c r="K1564">
        <v>59.300000000000004</v>
      </c>
      <c r="L1564">
        <v>566</v>
      </c>
      <c r="M1564">
        <v>15.15</v>
      </c>
      <c r="N1564">
        <v>76.92</v>
      </c>
      <c r="O1564" s="7">
        <v>9.5447000000000006</v>
      </c>
      <c r="P1564" s="8">
        <v>111480</v>
      </c>
      <c r="Q1564">
        <v>2</v>
      </c>
      <c r="R1564" s="9">
        <v>15.637</v>
      </c>
      <c r="S1564" s="9">
        <v>15.554</v>
      </c>
      <c r="T1564" s="9">
        <v>15.141</v>
      </c>
      <c r="U1564" s="9">
        <v>15.413</v>
      </c>
      <c r="V1564" s="9">
        <v>15.685</v>
      </c>
    </row>
    <row r="1565" spans="1:22" x14ac:dyDescent="0.3">
      <c r="A1565" t="s">
        <v>1660</v>
      </c>
      <c r="B1565" t="s">
        <v>1661</v>
      </c>
      <c r="C1565" t="s">
        <v>1705</v>
      </c>
      <c r="D1565" t="s">
        <v>14</v>
      </c>
      <c r="E1565">
        <v>13.4</v>
      </c>
      <c r="F1565">
        <v>116700</v>
      </c>
      <c r="G1565">
        <f t="shared" si="93"/>
        <v>1.3106428620394173E-10</v>
      </c>
      <c r="H1565" s="50">
        <f t="shared" si="92"/>
        <v>220.26500688722408</v>
      </c>
      <c r="I1565">
        <f t="shared" si="94"/>
        <v>2.5981988313042302E-7</v>
      </c>
      <c r="J1565">
        <v>8</v>
      </c>
      <c r="K1565">
        <v>41.2</v>
      </c>
      <c r="L1565">
        <v>370</v>
      </c>
      <c r="M1565">
        <v>26.81</v>
      </c>
      <c r="N1565">
        <v>84.5</v>
      </c>
      <c r="O1565" s="7">
        <v>8.9693000000000005</v>
      </c>
      <c r="P1565" s="8">
        <v>547620</v>
      </c>
      <c r="Q1565">
        <v>4</v>
      </c>
      <c r="R1565" s="9">
        <v>47.264000000000003</v>
      </c>
      <c r="S1565" s="9">
        <v>47.295999999999999</v>
      </c>
      <c r="T1565" s="9">
        <v>47.206000000000003</v>
      </c>
      <c r="U1565" s="9">
        <v>47.857999999999997</v>
      </c>
      <c r="V1565" s="9">
        <v>49.002000000000002</v>
      </c>
    </row>
    <row r="1566" spans="1:22" x14ac:dyDescent="0.3">
      <c r="A1566" t="s">
        <v>1660</v>
      </c>
      <c r="B1566" t="s">
        <v>1661</v>
      </c>
      <c r="C1566" t="s">
        <v>1706</v>
      </c>
      <c r="D1566" t="s">
        <v>14</v>
      </c>
      <c r="E1566">
        <v>12.200000000000001</v>
      </c>
      <c r="F1566">
        <v>160700</v>
      </c>
      <c r="G1566">
        <f t="shared" si="93"/>
        <v>8.6655149968886124E-11</v>
      </c>
      <c r="H1566" s="50">
        <f t="shared" si="92"/>
        <v>303.3126530143694</v>
      </c>
      <c r="I1566">
        <f t="shared" si="94"/>
        <v>2.3655243090978807E-7</v>
      </c>
      <c r="J1566">
        <v>10.200000000000001</v>
      </c>
      <c r="K1566">
        <v>50.2</v>
      </c>
      <c r="L1566">
        <v>528</v>
      </c>
      <c r="M1566">
        <v>13.85</v>
      </c>
      <c r="N1566">
        <v>75.69</v>
      </c>
      <c r="O1566" s="7">
        <v>10.513999999999999</v>
      </c>
      <c r="P1566" s="8">
        <v>119480</v>
      </c>
      <c r="Q1566">
        <v>2</v>
      </c>
      <c r="R1566" s="9">
        <v>15.339</v>
      </c>
      <c r="S1566" s="9">
        <v>15.307</v>
      </c>
      <c r="T1566" s="9">
        <v>15.141</v>
      </c>
      <c r="U1566" s="9">
        <v>15.265000000000001</v>
      </c>
      <c r="V1566" s="9">
        <v>15.388</v>
      </c>
    </row>
    <row r="1567" spans="1:22" x14ac:dyDescent="0.3">
      <c r="A1567" t="s">
        <v>1660</v>
      </c>
      <c r="B1567" t="s">
        <v>1661</v>
      </c>
      <c r="C1567" t="s">
        <v>1707</v>
      </c>
      <c r="D1567" t="s">
        <v>14</v>
      </c>
      <c r="E1567">
        <v>20.100000000000001</v>
      </c>
      <c r="F1567">
        <v>350100</v>
      </c>
      <c r="G1567">
        <f t="shared" si="93"/>
        <v>6.5532143101970866E-11</v>
      </c>
      <c r="H1567" s="50">
        <f t="shared" si="92"/>
        <v>660.7950206616722</v>
      </c>
      <c r="I1567">
        <f t="shared" si="94"/>
        <v>3.8972982469563447E-7</v>
      </c>
      <c r="J1567">
        <v>43.2</v>
      </c>
      <c r="K1567">
        <v>53.300000000000004</v>
      </c>
      <c r="L1567">
        <v>323</v>
      </c>
      <c r="M1567">
        <v>25.25</v>
      </c>
      <c r="N1567">
        <v>86.97</v>
      </c>
      <c r="O1567" s="7">
        <v>6.0696000000000003</v>
      </c>
      <c r="P1567" s="8">
        <v>245150</v>
      </c>
      <c r="Q1567">
        <v>3</v>
      </c>
      <c r="R1567" s="9">
        <v>40.417999999999999</v>
      </c>
      <c r="S1567" s="9">
        <v>40.656999999999996</v>
      </c>
      <c r="T1567" s="9">
        <v>40.281999999999996</v>
      </c>
      <c r="U1567" s="9">
        <v>40.372999999999998</v>
      </c>
      <c r="V1567" s="9">
        <v>42.100999999999999</v>
      </c>
    </row>
    <row r="1568" spans="1:22" x14ac:dyDescent="0.3">
      <c r="A1568" t="s">
        <v>1660</v>
      </c>
      <c r="B1568" t="s">
        <v>1661</v>
      </c>
      <c r="C1568" t="s">
        <v>1708</v>
      </c>
      <c r="D1568" t="s">
        <v>14</v>
      </c>
      <c r="E1568">
        <v>14.3</v>
      </c>
      <c r="F1568">
        <v>205200</v>
      </c>
      <c r="G1568">
        <f t="shared" si="93"/>
        <v>7.9544307504873282E-11</v>
      </c>
      <c r="H1568" s="50">
        <f t="shared" si="92"/>
        <v>387.30402239295955</v>
      </c>
      <c r="I1568">
        <f t="shared" si="94"/>
        <v>2.7727047229589911E-7</v>
      </c>
      <c r="J1568">
        <v>29.8</v>
      </c>
      <c r="K1568">
        <v>37.6</v>
      </c>
      <c r="L1568">
        <v>317</v>
      </c>
      <c r="M1568">
        <v>27.23</v>
      </c>
      <c r="N1568">
        <v>77.489999999999995</v>
      </c>
      <c r="O1568" s="7">
        <v>8.4177</v>
      </c>
      <c r="P1568" s="8">
        <v>136560</v>
      </c>
      <c r="Q1568">
        <v>2</v>
      </c>
      <c r="R1568" s="9">
        <v>34.76</v>
      </c>
      <c r="S1568" s="9">
        <v>34.783000000000001</v>
      </c>
      <c r="T1568" s="9">
        <v>34.688000000000002</v>
      </c>
      <c r="U1568" s="9">
        <v>34.826000000000001</v>
      </c>
      <c r="V1568" s="9">
        <v>34.965000000000003</v>
      </c>
    </row>
    <row r="1569" spans="1:22" x14ac:dyDescent="0.3">
      <c r="A1569" t="s">
        <v>1660</v>
      </c>
      <c r="B1569" t="s">
        <v>1661</v>
      </c>
      <c r="C1569" t="s">
        <v>1709</v>
      </c>
      <c r="D1569" t="s">
        <v>14</v>
      </c>
      <c r="E1569">
        <v>4.07</v>
      </c>
      <c r="F1569">
        <v>176400</v>
      </c>
      <c r="G1569">
        <f t="shared" si="93"/>
        <v>2.6335784070294783E-11</v>
      </c>
      <c r="H1569" s="50">
        <f t="shared" si="92"/>
        <v>332.94556310973718</v>
      </c>
      <c r="I1569">
        <f t="shared" si="94"/>
        <v>7.8915442114986685E-8</v>
      </c>
      <c r="J1569">
        <v>62.900000000000006</v>
      </c>
      <c r="K1569">
        <v>22.200000000000003</v>
      </c>
      <c r="L1569">
        <v>671</v>
      </c>
      <c r="M1569">
        <v>21.73</v>
      </c>
      <c r="N1569">
        <v>72.98</v>
      </c>
      <c r="O1569" s="7">
        <v>30.164999999999999</v>
      </c>
      <c r="P1569" s="8">
        <v>307580</v>
      </c>
      <c r="Q1569">
        <v>4</v>
      </c>
      <c r="R1569" s="9">
        <v>23.635999999999999</v>
      </c>
      <c r="S1569" s="9">
        <v>23.622</v>
      </c>
      <c r="T1569" s="9">
        <v>23.201000000000001</v>
      </c>
      <c r="U1569" s="9">
        <v>23.486999999999998</v>
      </c>
      <c r="V1569" s="9">
        <v>23.678000000000001</v>
      </c>
    </row>
    <row r="1570" spans="1:22" x14ac:dyDescent="0.3">
      <c r="A1570" t="s">
        <v>1660</v>
      </c>
      <c r="B1570" t="s">
        <v>1661</v>
      </c>
      <c r="C1570" t="s">
        <v>1710</v>
      </c>
      <c r="D1570" t="s">
        <v>14</v>
      </c>
      <c r="E1570">
        <v>11.4</v>
      </c>
      <c r="F1570">
        <v>517700</v>
      </c>
      <c r="G1570">
        <f t="shared" si="93"/>
        <v>2.5134897044620437E-11</v>
      </c>
      <c r="H1570" s="50">
        <f t="shared" si="92"/>
        <v>977.13105454598031</v>
      </c>
      <c r="I1570">
        <f t="shared" si="94"/>
        <v>2.2104079609603149E-7</v>
      </c>
      <c r="J1570">
        <v>82.800000000000011</v>
      </c>
      <c r="K1570">
        <v>56.900000000000006</v>
      </c>
      <c r="L1570">
        <v>609</v>
      </c>
      <c r="M1570">
        <v>21.76</v>
      </c>
      <c r="N1570">
        <v>72.11</v>
      </c>
      <c r="O1570" s="7">
        <v>10.702</v>
      </c>
      <c r="P1570" s="8">
        <v>184360</v>
      </c>
      <c r="Q1570">
        <v>3</v>
      </c>
      <c r="R1570" s="9">
        <v>23.556999999999999</v>
      </c>
      <c r="S1570" s="9">
        <v>23.454999999999998</v>
      </c>
      <c r="T1570" s="9">
        <v>22.914000000000001</v>
      </c>
      <c r="U1570" s="9">
        <v>23.056999999999999</v>
      </c>
      <c r="V1570" s="9">
        <v>23.773</v>
      </c>
    </row>
    <row r="1571" spans="1:22" x14ac:dyDescent="0.3">
      <c r="A1571" t="s">
        <v>1660</v>
      </c>
      <c r="B1571" t="s">
        <v>1661</v>
      </c>
      <c r="C1571" t="s">
        <v>1711</v>
      </c>
      <c r="D1571" t="s">
        <v>14</v>
      </c>
      <c r="E1571">
        <v>27.6</v>
      </c>
      <c r="F1571">
        <v>905000</v>
      </c>
      <c r="G1571">
        <f t="shared" si="93"/>
        <v>3.4810553370165744E-11</v>
      </c>
      <c r="H1571" s="50">
        <f t="shared" si="92"/>
        <v>1708.1390851151482</v>
      </c>
      <c r="I1571">
        <f t="shared" si="94"/>
        <v>5.351514010746025E-7</v>
      </c>
      <c r="J1571">
        <v>103</v>
      </c>
      <c r="K1571">
        <v>89.4</v>
      </c>
      <c r="L1571">
        <v>370</v>
      </c>
      <c r="M1571">
        <v>21.2</v>
      </c>
      <c r="N1571">
        <v>81.349999999999994</v>
      </c>
      <c r="O1571" s="7">
        <v>4.1444000000000001</v>
      </c>
      <c r="P1571" s="8">
        <v>878280</v>
      </c>
      <c r="Q1571">
        <v>6</v>
      </c>
      <c r="R1571" s="9">
        <v>22.353000000000002</v>
      </c>
      <c r="S1571" s="9">
        <v>22.506</v>
      </c>
      <c r="T1571" s="9">
        <v>21.908000000000001</v>
      </c>
      <c r="U1571" s="9">
        <v>22.315999999999999</v>
      </c>
      <c r="V1571" s="9">
        <v>23.678000000000001</v>
      </c>
    </row>
    <row r="1572" spans="1:22" x14ac:dyDescent="0.3">
      <c r="A1572" t="s">
        <v>1660</v>
      </c>
      <c r="B1572" t="s">
        <v>1661</v>
      </c>
      <c r="C1572" t="s">
        <v>1712</v>
      </c>
      <c r="D1572" t="s">
        <v>14</v>
      </c>
      <c r="E1572">
        <v>16.8</v>
      </c>
      <c r="F1572">
        <v>280100</v>
      </c>
      <c r="G1572">
        <f t="shared" si="93"/>
        <v>6.8461529453766507E-11</v>
      </c>
      <c r="H1572" s="50">
        <f t="shared" si="92"/>
        <v>528.67376545939555</v>
      </c>
      <c r="I1572">
        <f t="shared" si="94"/>
        <v>3.2574433108888848E-7</v>
      </c>
      <c r="J1572">
        <v>22.6</v>
      </c>
      <c r="K1572">
        <v>59</v>
      </c>
      <c r="L1572">
        <v>425</v>
      </c>
      <c r="M1572">
        <v>25.35</v>
      </c>
      <c r="N1572">
        <v>74.63</v>
      </c>
      <c r="O1572" s="7">
        <v>7.2104999999999997</v>
      </c>
      <c r="P1572">
        <v>99611</v>
      </c>
      <c r="Q1572">
        <v>2</v>
      </c>
      <c r="R1572" s="9">
        <v>23.824000000000002</v>
      </c>
      <c r="S1572" s="9">
        <v>23.872</v>
      </c>
      <c r="T1572" s="9">
        <v>23.821000000000002</v>
      </c>
      <c r="U1572" s="9">
        <v>24.178000000000001</v>
      </c>
      <c r="V1572" s="9">
        <v>24.535</v>
      </c>
    </row>
    <row r="1573" spans="1:22" x14ac:dyDescent="0.3">
      <c r="A1573" t="s">
        <v>1660</v>
      </c>
      <c r="B1573" t="s">
        <v>1661</v>
      </c>
      <c r="C1573" t="s">
        <v>1713</v>
      </c>
      <c r="D1573" t="s">
        <v>14</v>
      </c>
      <c r="E1573">
        <v>9.89</v>
      </c>
      <c r="F1573">
        <v>142100</v>
      </c>
      <c r="G1573">
        <f t="shared" si="93"/>
        <v>7.9442451583391977E-11</v>
      </c>
      <c r="H1573" s="50">
        <f t="shared" si="92"/>
        <v>268.20614806062162</v>
      </c>
      <c r="I1573">
        <f t="shared" si="94"/>
        <v>1.9176258538506594E-7</v>
      </c>
      <c r="J1573">
        <v>13.200000000000001</v>
      </c>
      <c r="K1573">
        <v>39.1</v>
      </c>
      <c r="L1573">
        <v>507</v>
      </c>
      <c r="M1573">
        <v>16.55</v>
      </c>
      <c r="N1573">
        <v>81.52</v>
      </c>
      <c r="O1573" s="7">
        <v>12.984999999999999</v>
      </c>
      <c r="P1573" s="8">
        <v>179270</v>
      </c>
      <c r="Q1573">
        <v>2</v>
      </c>
      <c r="R1573" s="9">
        <v>19.25</v>
      </c>
      <c r="S1573" s="9">
        <v>19.209</v>
      </c>
      <c r="T1573" s="9">
        <v>18.916</v>
      </c>
      <c r="U1573" s="9">
        <v>19.085999999999999</v>
      </c>
      <c r="V1573" s="9">
        <v>19.254999999999999</v>
      </c>
    </row>
    <row r="1574" spans="1:22" x14ac:dyDescent="0.3">
      <c r="A1574" t="s">
        <v>1660</v>
      </c>
      <c r="B1574" t="s">
        <v>1661</v>
      </c>
      <c r="C1574" t="s">
        <v>1714</v>
      </c>
      <c r="D1574" t="s">
        <v>14</v>
      </c>
      <c r="E1574">
        <v>20.200000000000003</v>
      </c>
      <c r="F1574">
        <v>153800</v>
      </c>
      <c r="G1574">
        <f t="shared" si="93"/>
        <v>1.4991512743823147E-10</v>
      </c>
      <c r="H1574" s="50">
        <f t="shared" si="92"/>
        <v>290.2892721444307</v>
      </c>
      <c r="I1574">
        <f t="shared" si="94"/>
        <v>3.9166877904735399E-7</v>
      </c>
      <c r="J1574">
        <v>10.3</v>
      </c>
      <c r="K1574">
        <v>47.900000000000006</v>
      </c>
      <c r="L1574">
        <v>304</v>
      </c>
      <c r="M1574">
        <v>26.57</v>
      </c>
      <c r="N1574">
        <v>78.78</v>
      </c>
      <c r="O1574" s="7">
        <v>6.3445999999999998</v>
      </c>
      <c r="P1574" s="8">
        <v>136830</v>
      </c>
      <c r="Q1574">
        <v>2</v>
      </c>
      <c r="R1574" s="9">
        <v>30.791</v>
      </c>
      <c r="S1574" s="9">
        <v>30.777000000000001</v>
      </c>
      <c r="T1574" s="9">
        <v>30.466000000000001</v>
      </c>
      <c r="U1574" s="9">
        <v>30.629000000000001</v>
      </c>
      <c r="V1574" s="9">
        <v>30.792000000000002</v>
      </c>
    </row>
    <row r="1575" spans="1:22" x14ac:dyDescent="0.3">
      <c r="A1575" t="s">
        <v>1660</v>
      </c>
      <c r="B1575" t="s">
        <v>1661</v>
      </c>
      <c r="C1575" t="s">
        <v>1715</v>
      </c>
      <c r="D1575" t="s">
        <v>14</v>
      </c>
      <c r="E1575">
        <v>30</v>
      </c>
      <c r="F1575">
        <v>621400</v>
      </c>
      <c r="G1575">
        <f t="shared" si="93"/>
        <v>5.5106195687158023E-11</v>
      </c>
      <c r="H1575" s="50">
        <f t="shared" si="92"/>
        <v>1172.8592568956387</v>
      </c>
      <c r="I1575">
        <f t="shared" si="94"/>
        <v>5.8168630551587235E-7</v>
      </c>
      <c r="J1575">
        <v>20.900000000000002</v>
      </c>
      <c r="K1575">
        <v>136</v>
      </c>
      <c r="L1575">
        <v>526</v>
      </c>
      <c r="M1575">
        <v>19.29</v>
      </c>
      <c r="N1575">
        <v>73.05</v>
      </c>
      <c r="O1575" s="7">
        <v>3.8622000000000001</v>
      </c>
      <c r="P1575" s="8">
        <v>359580</v>
      </c>
      <c r="Q1575">
        <v>2</v>
      </c>
      <c r="R1575" s="9">
        <v>30.678999999999998</v>
      </c>
      <c r="S1575" s="9">
        <v>30.652000000000001</v>
      </c>
      <c r="T1575" s="9">
        <v>30.559000000000001</v>
      </c>
      <c r="U1575" s="9">
        <v>30.629000000000001</v>
      </c>
      <c r="V1575" s="9">
        <v>30.699000000000002</v>
      </c>
    </row>
    <row r="1576" spans="1:22" x14ac:dyDescent="0.3">
      <c r="A1576" t="s">
        <v>1660</v>
      </c>
      <c r="B1576" t="s">
        <v>1661</v>
      </c>
      <c r="C1576" t="s">
        <v>1716</v>
      </c>
      <c r="D1576" t="s">
        <v>14</v>
      </c>
      <c r="E1576">
        <v>14.3</v>
      </c>
      <c r="F1576">
        <v>169500</v>
      </c>
      <c r="G1576">
        <f t="shared" si="93"/>
        <v>9.6297887315634203E-11</v>
      </c>
      <c r="H1576" s="50">
        <f t="shared" si="92"/>
        <v>319.92218223979847</v>
      </c>
      <c r="I1576">
        <f t="shared" si="94"/>
        <v>2.7727047229589911E-7</v>
      </c>
      <c r="J1576">
        <v>18.600000000000001</v>
      </c>
      <c r="K1576">
        <v>39.300000000000004</v>
      </c>
      <c r="L1576">
        <v>326</v>
      </c>
      <c r="M1576">
        <v>28.81</v>
      </c>
      <c r="N1576">
        <v>76.13</v>
      </c>
      <c r="O1576" s="7">
        <v>8.282</v>
      </c>
      <c r="P1576" s="8">
        <v>112510</v>
      </c>
      <c r="Q1576">
        <v>2</v>
      </c>
      <c r="R1576" s="9">
        <v>31.550999999999998</v>
      </c>
      <c r="S1576" s="9">
        <v>31.564</v>
      </c>
      <c r="T1576" s="9">
        <v>31.536999999999999</v>
      </c>
      <c r="U1576" s="9">
        <v>31.584</v>
      </c>
      <c r="V1576" s="9">
        <v>31.63</v>
      </c>
    </row>
    <row r="1577" spans="1:22" x14ac:dyDescent="0.3">
      <c r="A1577" t="s">
        <v>1660</v>
      </c>
      <c r="B1577" t="s">
        <v>1661</v>
      </c>
      <c r="C1577" t="s">
        <v>1717</v>
      </c>
      <c r="D1577" t="s">
        <v>14</v>
      </c>
      <c r="E1577">
        <v>32.4</v>
      </c>
      <c r="F1577">
        <v>1426000</v>
      </c>
      <c r="G1577">
        <f t="shared" si="93"/>
        <v>2.5934382328190739E-11</v>
      </c>
      <c r="H1577" s="50">
        <f t="shared" si="92"/>
        <v>2691.4987131206644</v>
      </c>
      <c r="I1577">
        <f t="shared" si="94"/>
        <v>6.2822120995714208E-7</v>
      </c>
      <c r="J1577">
        <v>136</v>
      </c>
      <c r="K1577">
        <v>122</v>
      </c>
      <c r="L1577">
        <v>426</v>
      </c>
      <c r="M1577">
        <v>23.26</v>
      </c>
      <c r="N1577">
        <v>77.41</v>
      </c>
      <c r="O1577" s="7">
        <v>3.4845000000000002</v>
      </c>
      <c r="P1577" s="8">
        <v>952830</v>
      </c>
      <c r="Q1577">
        <v>8</v>
      </c>
      <c r="R1577" s="9">
        <v>24.893999999999998</v>
      </c>
      <c r="S1577" s="9">
        <v>24.544</v>
      </c>
      <c r="T1577" s="9">
        <v>21.332000000000001</v>
      </c>
      <c r="U1577" s="9">
        <v>23.32</v>
      </c>
      <c r="V1577" s="9">
        <v>25.103999999999999</v>
      </c>
    </row>
    <row r="1578" spans="1:22" x14ac:dyDescent="0.3">
      <c r="A1578" t="s">
        <v>1660</v>
      </c>
      <c r="B1578" t="s">
        <v>1661</v>
      </c>
      <c r="C1578" t="s">
        <v>1718</v>
      </c>
      <c r="D1578" t="s">
        <v>14</v>
      </c>
      <c r="E1578">
        <v>28.1</v>
      </c>
      <c r="F1578">
        <v>658200</v>
      </c>
      <c r="G1578">
        <f t="shared" si="93"/>
        <v>4.8730275448192034E-11</v>
      </c>
      <c r="H1578" s="50">
        <f t="shared" si="92"/>
        <v>1242.3172882019785</v>
      </c>
      <c r="I1578">
        <f t="shared" si="94"/>
        <v>5.4484617283320042E-7</v>
      </c>
      <c r="J1578">
        <v>57.300000000000004</v>
      </c>
      <c r="K1578">
        <v>87</v>
      </c>
      <c r="L1578">
        <v>359</v>
      </c>
      <c r="M1578">
        <v>20.28</v>
      </c>
      <c r="N1578">
        <v>85.83</v>
      </c>
      <c r="O1578" s="7">
        <v>4.1268000000000002</v>
      </c>
      <c r="P1578" s="8">
        <v>579350</v>
      </c>
      <c r="Q1578">
        <v>4</v>
      </c>
      <c r="R1578" s="9">
        <v>25.213000000000001</v>
      </c>
      <c r="S1578" s="9">
        <v>24.882999999999999</v>
      </c>
      <c r="T1578" s="9">
        <v>22.436</v>
      </c>
      <c r="U1578" s="9">
        <v>23.414000000000001</v>
      </c>
      <c r="V1578" s="9">
        <v>25.388999999999999</v>
      </c>
    </row>
    <row r="1579" spans="1:22" x14ac:dyDescent="0.3">
      <c r="A1579" t="s">
        <v>1660</v>
      </c>
      <c r="B1579" t="s">
        <v>1661</v>
      </c>
      <c r="C1579" t="s">
        <v>1719</v>
      </c>
      <c r="D1579" t="s">
        <v>14</v>
      </c>
      <c r="E1579">
        <v>12.4</v>
      </c>
      <c r="F1579">
        <v>136400</v>
      </c>
      <c r="G1579">
        <f t="shared" si="93"/>
        <v>1.0376663636363636E-10</v>
      </c>
      <c r="H1579" s="50">
        <f t="shared" si="92"/>
        <v>257.44770299415052</v>
      </c>
      <c r="I1579">
        <f t="shared" si="94"/>
        <v>2.4043033961322724E-7</v>
      </c>
      <c r="J1579">
        <v>4.22</v>
      </c>
      <c r="K1579">
        <v>66.400000000000006</v>
      </c>
      <c r="L1579">
        <v>680</v>
      </c>
      <c r="M1579">
        <v>23.26</v>
      </c>
      <c r="N1579">
        <v>69.66</v>
      </c>
      <c r="O1579" s="7">
        <v>10.234999999999999</v>
      </c>
      <c r="P1579">
        <v>2949.3</v>
      </c>
      <c r="Q1579">
        <v>1</v>
      </c>
      <c r="R1579" s="9">
        <v>23.725999999999999</v>
      </c>
      <c r="S1579" s="9">
        <v>23.725999999999999</v>
      </c>
      <c r="T1579" s="9">
        <v>23.725999999999999</v>
      </c>
      <c r="U1579" s="9">
        <v>23.725999999999999</v>
      </c>
      <c r="V1579" s="9">
        <v>23.725999999999999</v>
      </c>
    </row>
    <row r="1580" spans="1:22" x14ac:dyDescent="0.3">
      <c r="A1580" t="s">
        <v>1660</v>
      </c>
      <c r="B1580" t="s">
        <v>1661</v>
      </c>
      <c r="C1580" t="s">
        <v>1720</v>
      </c>
      <c r="D1580" t="s">
        <v>14</v>
      </c>
      <c r="E1580">
        <v>8.08</v>
      </c>
      <c r="F1580">
        <v>187600</v>
      </c>
      <c r="G1580">
        <f t="shared" si="93"/>
        <v>4.9161933049040507E-11</v>
      </c>
      <c r="H1580" s="50">
        <f t="shared" si="92"/>
        <v>354.08496394210141</v>
      </c>
      <c r="I1580">
        <f t="shared" si="94"/>
        <v>1.566675116189416E-7</v>
      </c>
      <c r="J1580">
        <v>36.6</v>
      </c>
      <c r="K1580">
        <v>31</v>
      </c>
      <c r="L1580">
        <v>465</v>
      </c>
      <c r="M1580">
        <v>21.06</v>
      </c>
      <c r="N1580">
        <v>75.78</v>
      </c>
      <c r="O1580" s="7">
        <v>15.010999999999999</v>
      </c>
      <c r="P1580" s="8">
        <v>180430</v>
      </c>
      <c r="Q1580">
        <v>2</v>
      </c>
      <c r="R1580" s="9">
        <v>21.417000000000002</v>
      </c>
      <c r="S1580" s="9">
        <v>21.402999999999999</v>
      </c>
      <c r="T1580" s="9">
        <v>21.332000000000001</v>
      </c>
      <c r="U1580" s="9">
        <v>21.38</v>
      </c>
      <c r="V1580" s="9">
        <v>21.428000000000001</v>
      </c>
    </row>
    <row r="1581" spans="1:22" x14ac:dyDescent="0.3">
      <c r="A1581" t="s">
        <v>1660</v>
      </c>
      <c r="B1581" t="s">
        <v>1661</v>
      </c>
      <c r="C1581" t="s">
        <v>1721</v>
      </c>
      <c r="D1581" t="s">
        <v>14</v>
      </c>
      <c r="E1581">
        <v>6.8900000000000006</v>
      </c>
      <c r="F1581">
        <v>138200</v>
      </c>
      <c r="G1581">
        <f t="shared" si="93"/>
        <v>5.6906464327062233E-11</v>
      </c>
      <c r="H1581" s="50">
        <f t="shared" si="92"/>
        <v>260.8451066993519</v>
      </c>
      <c r="I1581">
        <f t="shared" si="94"/>
        <v>1.3359395483347869E-7</v>
      </c>
      <c r="J1581">
        <v>26.900000000000002</v>
      </c>
      <c r="K1581">
        <v>26.6</v>
      </c>
      <c r="L1581">
        <v>468</v>
      </c>
      <c r="M1581">
        <v>19</v>
      </c>
      <c r="N1581">
        <v>75.75</v>
      </c>
      <c r="O1581" s="7">
        <v>17.574000000000002</v>
      </c>
      <c r="P1581">
        <v>61401</v>
      </c>
      <c r="Q1581">
        <v>2</v>
      </c>
      <c r="R1581" s="9">
        <v>17.898</v>
      </c>
      <c r="S1581" s="9">
        <v>17.920999999999999</v>
      </c>
      <c r="T1581" s="9">
        <v>17.747</v>
      </c>
      <c r="U1581" s="9">
        <v>17.942</v>
      </c>
      <c r="V1581" s="9">
        <v>18.137</v>
      </c>
    </row>
    <row r="1582" spans="1:22" x14ac:dyDescent="0.3">
      <c r="A1582" t="s">
        <v>1660</v>
      </c>
      <c r="B1582" t="s">
        <v>1661</v>
      </c>
      <c r="C1582" t="s">
        <v>1722</v>
      </c>
      <c r="D1582" t="s">
        <v>14</v>
      </c>
      <c r="E1582">
        <v>8.67</v>
      </c>
      <c r="F1582">
        <v>174300</v>
      </c>
      <c r="G1582">
        <f t="shared" si="93"/>
        <v>5.677695989672977E-11</v>
      </c>
      <c r="H1582" s="50">
        <f t="shared" si="92"/>
        <v>328.98192545366885</v>
      </c>
      <c r="I1582">
        <f t="shared" si="94"/>
        <v>1.6810734229408709E-7</v>
      </c>
      <c r="J1582">
        <v>26.5</v>
      </c>
      <c r="K1582">
        <v>33.800000000000004</v>
      </c>
      <c r="L1582">
        <v>486</v>
      </c>
      <c r="M1582">
        <v>17.920000000000002</v>
      </c>
      <c r="N1582">
        <v>77.5</v>
      </c>
      <c r="O1582" s="7">
        <v>14.375</v>
      </c>
      <c r="P1582" s="8">
        <v>213900</v>
      </c>
      <c r="Q1582">
        <v>4</v>
      </c>
      <c r="R1582" s="9">
        <v>18.268000000000001</v>
      </c>
      <c r="S1582" s="9">
        <v>18.241</v>
      </c>
      <c r="T1582" s="9">
        <v>17.649000000000001</v>
      </c>
      <c r="U1582" s="9">
        <v>18.283000000000001</v>
      </c>
      <c r="V1582" s="9">
        <v>19.11</v>
      </c>
    </row>
    <row r="1583" spans="1:22" x14ac:dyDescent="0.3">
      <c r="A1583" t="s">
        <v>1660</v>
      </c>
      <c r="B1583" t="s">
        <v>1661</v>
      </c>
      <c r="C1583" t="s">
        <v>1723</v>
      </c>
      <c r="D1583" t="s">
        <v>14</v>
      </c>
      <c r="E1583">
        <v>21.200000000000003</v>
      </c>
      <c r="F1583">
        <v>232100</v>
      </c>
      <c r="G1583">
        <f t="shared" si="93"/>
        <v>1.0425842137009911E-10</v>
      </c>
      <c r="H1583" s="50">
        <f t="shared" si="92"/>
        <v>438.07633332069156</v>
      </c>
      <c r="I1583">
        <f t="shared" si="94"/>
        <v>4.1105832256454987E-7</v>
      </c>
      <c r="J1583">
        <v>23.5</v>
      </c>
      <c r="K1583">
        <v>47.900000000000006</v>
      </c>
      <c r="L1583">
        <v>286</v>
      </c>
      <c r="M1583">
        <v>25.21</v>
      </c>
      <c r="N1583">
        <v>85.51</v>
      </c>
      <c r="O1583" s="7">
        <v>5.9648000000000003</v>
      </c>
      <c r="P1583" s="8">
        <v>641130</v>
      </c>
      <c r="Q1583">
        <v>4</v>
      </c>
      <c r="R1583" s="9">
        <v>39.01</v>
      </c>
      <c r="S1583" s="9">
        <v>39.009</v>
      </c>
      <c r="T1583" s="9">
        <v>38.043999999999997</v>
      </c>
      <c r="U1583" s="9">
        <v>38.798999999999999</v>
      </c>
      <c r="V1583" s="9">
        <v>39.689</v>
      </c>
    </row>
    <row r="1584" spans="1:22" x14ac:dyDescent="0.3">
      <c r="A1584" t="s">
        <v>1660</v>
      </c>
      <c r="B1584" t="s">
        <v>1661</v>
      </c>
      <c r="C1584" t="s">
        <v>1724</v>
      </c>
      <c r="D1584" t="s">
        <v>14</v>
      </c>
      <c r="E1584">
        <v>9.7799999999999994</v>
      </c>
      <c r="F1584">
        <v>253900</v>
      </c>
      <c r="G1584">
        <f t="shared" si="93"/>
        <v>4.396697416305632E-11</v>
      </c>
      <c r="H1584" s="50">
        <f t="shared" si="92"/>
        <v>479.2226670836863</v>
      </c>
      <c r="I1584">
        <f t="shared" si="94"/>
        <v>1.8962973559817441E-7</v>
      </c>
      <c r="J1584">
        <v>33.200000000000003</v>
      </c>
      <c r="K1584">
        <v>44.1</v>
      </c>
      <c r="L1584">
        <v>553</v>
      </c>
      <c r="M1584">
        <v>16.829999999999998</v>
      </c>
      <c r="N1584">
        <v>75.709999999999994</v>
      </c>
      <c r="O1584" s="7">
        <v>12.555999999999999</v>
      </c>
      <c r="P1584">
        <v>59272</v>
      </c>
      <c r="Q1584">
        <v>2</v>
      </c>
      <c r="R1584" s="9">
        <v>17.062000000000001</v>
      </c>
      <c r="S1584" s="9">
        <v>17.062000000000001</v>
      </c>
      <c r="T1584" s="9">
        <v>17.062000000000001</v>
      </c>
      <c r="U1584" s="9">
        <v>17.062000000000001</v>
      </c>
      <c r="V1584" s="9">
        <v>17.062000000000001</v>
      </c>
    </row>
    <row r="1585" spans="1:22" x14ac:dyDescent="0.3">
      <c r="A1585" t="s">
        <v>1660</v>
      </c>
      <c r="B1585" t="s">
        <v>1661</v>
      </c>
      <c r="C1585" t="s">
        <v>1725</v>
      </c>
      <c r="D1585" t="s">
        <v>14</v>
      </c>
      <c r="E1585">
        <v>25.3</v>
      </c>
      <c r="F1585">
        <v>529700</v>
      </c>
      <c r="G1585">
        <f t="shared" si="93"/>
        <v>5.4518132716632057E-11</v>
      </c>
      <c r="H1585" s="50">
        <f t="shared" si="92"/>
        <v>999.78041258065628</v>
      </c>
      <c r="I1585">
        <f t="shared" si="94"/>
        <v>4.9055545098505239E-7</v>
      </c>
      <c r="J1585">
        <v>37.700000000000003</v>
      </c>
      <c r="K1585">
        <v>86.300000000000011</v>
      </c>
      <c r="L1585">
        <v>395</v>
      </c>
      <c r="M1585">
        <v>28.03</v>
      </c>
      <c r="N1585">
        <v>73.3</v>
      </c>
      <c r="O1585" s="7">
        <v>4.5705</v>
      </c>
      <c r="P1585" s="8">
        <v>102890</v>
      </c>
      <c r="Q1585">
        <v>3</v>
      </c>
      <c r="R1585" s="9">
        <v>32.979999999999997</v>
      </c>
      <c r="S1585" s="9">
        <v>32.743000000000002</v>
      </c>
      <c r="T1585" s="9">
        <v>31.908999999999999</v>
      </c>
      <c r="U1585" s="9">
        <v>32.234999999999999</v>
      </c>
      <c r="V1585" s="9">
        <v>33.255000000000003</v>
      </c>
    </row>
    <row r="1586" spans="1:22" x14ac:dyDescent="0.3">
      <c r="A1586" t="s">
        <v>1660</v>
      </c>
      <c r="B1586" t="s">
        <v>1661</v>
      </c>
      <c r="C1586" t="s">
        <v>1726</v>
      </c>
      <c r="D1586" t="s">
        <v>14</v>
      </c>
      <c r="E1586">
        <v>25.400000000000002</v>
      </c>
      <c r="F1586">
        <v>335300</v>
      </c>
      <c r="G1586">
        <f t="shared" si="93"/>
        <v>8.6467039069489999E-11</v>
      </c>
      <c r="H1586" s="50">
        <f t="shared" ref="H1586:H1649" si="95">F1586*CVDIND</f>
        <v>632.8608124189052</v>
      </c>
      <c r="I1586">
        <f t="shared" si="94"/>
        <v>4.9249440533677191E-7</v>
      </c>
      <c r="J1586">
        <v>22.900000000000002</v>
      </c>
      <c r="K1586">
        <v>70.100000000000009</v>
      </c>
      <c r="L1586">
        <v>348</v>
      </c>
      <c r="M1586">
        <v>22.09</v>
      </c>
      <c r="N1586">
        <v>82.15</v>
      </c>
      <c r="O1586" s="7">
        <v>4.9695</v>
      </c>
      <c r="P1586" s="8">
        <v>198620</v>
      </c>
      <c r="Q1586">
        <v>2</v>
      </c>
      <c r="R1586" s="9">
        <v>24.221</v>
      </c>
      <c r="S1586" s="9">
        <v>24.393999999999998</v>
      </c>
      <c r="T1586" s="9">
        <v>24.154</v>
      </c>
      <c r="U1586" s="9">
        <v>24.89</v>
      </c>
      <c r="V1586" s="9">
        <v>25.626000000000001</v>
      </c>
    </row>
    <row r="1587" spans="1:22" x14ac:dyDescent="0.3">
      <c r="A1587" t="s">
        <v>1660</v>
      </c>
      <c r="B1587" t="s">
        <v>1661</v>
      </c>
      <c r="C1587" t="s">
        <v>1727</v>
      </c>
      <c r="D1587" t="s">
        <v>14</v>
      </c>
      <c r="E1587">
        <v>44.300000000000004</v>
      </c>
      <c r="F1587">
        <v>497800</v>
      </c>
      <c r="G1587">
        <f t="shared" si="93"/>
        <v>1.0157790658899157E-10</v>
      </c>
      <c r="H1587" s="50">
        <f t="shared" si="95"/>
        <v>939.57086913847593</v>
      </c>
      <c r="I1587">
        <f t="shared" si="94"/>
        <v>8.5895677781177167E-7</v>
      </c>
      <c r="J1587">
        <v>21.1</v>
      </c>
      <c r="K1587">
        <v>108</v>
      </c>
      <c r="L1587">
        <v>301</v>
      </c>
      <c r="M1587">
        <v>23.78</v>
      </c>
      <c r="N1587">
        <v>85.97</v>
      </c>
      <c r="O1587" s="7">
        <v>2.7799</v>
      </c>
      <c r="P1587" s="8">
        <v>262400</v>
      </c>
      <c r="Q1587">
        <v>3</v>
      </c>
      <c r="R1587" s="9">
        <v>28.402999999999999</v>
      </c>
      <c r="S1587" s="9">
        <v>28.716000000000001</v>
      </c>
      <c r="T1587" s="9">
        <v>27.795999999999999</v>
      </c>
      <c r="U1587" s="9">
        <v>28.265999999999998</v>
      </c>
      <c r="V1587" s="9">
        <v>30.466000000000001</v>
      </c>
    </row>
    <row r="1588" spans="1:22" x14ac:dyDescent="0.3">
      <c r="A1588" t="s">
        <v>1660</v>
      </c>
      <c r="B1588" t="s">
        <v>1661</v>
      </c>
      <c r="C1588" t="s">
        <v>1728</v>
      </c>
      <c r="D1588" t="s">
        <v>14</v>
      </c>
      <c r="E1588">
        <v>5.15</v>
      </c>
      <c r="F1588">
        <v>100200</v>
      </c>
      <c r="G1588">
        <f t="shared" si="93"/>
        <v>5.8666466566866271E-11</v>
      </c>
      <c r="H1588" s="50">
        <f t="shared" si="95"/>
        <v>189.12213958954459</v>
      </c>
      <c r="I1588">
        <f t="shared" si="94"/>
        <v>9.9856149113558109E-8</v>
      </c>
      <c r="J1588">
        <v>14.600000000000001</v>
      </c>
      <c r="K1588">
        <v>26.200000000000003</v>
      </c>
      <c r="L1588">
        <v>648</v>
      </c>
      <c r="M1588">
        <v>22.18</v>
      </c>
      <c r="N1588">
        <v>71.66</v>
      </c>
      <c r="O1588" s="7">
        <v>24.7</v>
      </c>
      <c r="P1588">
        <v>50588</v>
      </c>
      <c r="Q1588">
        <v>2</v>
      </c>
      <c r="R1588" s="9">
        <v>21.38</v>
      </c>
      <c r="S1588" s="9">
        <v>21.379000000000001</v>
      </c>
      <c r="T1588" s="9">
        <v>21.042999999999999</v>
      </c>
      <c r="U1588" s="9">
        <v>21.212</v>
      </c>
      <c r="V1588" s="9">
        <v>21.38</v>
      </c>
    </row>
    <row r="1589" spans="1:22" x14ac:dyDescent="0.3">
      <c r="A1589" t="s">
        <v>1660</v>
      </c>
      <c r="B1589" t="s">
        <v>1661</v>
      </c>
      <c r="C1589" t="s">
        <v>1729</v>
      </c>
      <c r="D1589" t="s">
        <v>14</v>
      </c>
      <c r="E1589">
        <v>20.6</v>
      </c>
      <c r="F1589">
        <v>307800</v>
      </c>
      <c r="G1589">
        <f t="shared" si="93"/>
        <v>7.6392202079272258E-11</v>
      </c>
      <c r="H1589" s="50">
        <f t="shared" si="95"/>
        <v>580.95603358943936</v>
      </c>
      <c r="I1589">
        <f t="shared" si="94"/>
        <v>3.9942459645423233E-7</v>
      </c>
      <c r="J1589">
        <v>24.5</v>
      </c>
      <c r="K1589">
        <v>62.2</v>
      </c>
      <c r="L1589">
        <v>365</v>
      </c>
      <c r="M1589">
        <v>19.32</v>
      </c>
      <c r="N1589">
        <v>84.8</v>
      </c>
      <c r="O1589" s="7">
        <v>5.8634000000000004</v>
      </c>
      <c r="P1589" s="8">
        <v>394520</v>
      </c>
      <c r="Q1589">
        <v>3</v>
      </c>
      <c r="R1589" s="9">
        <v>22.404</v>
      </c>
      <c r="S1589" s="9">
        <v>22.398</v>
      </c>
      <c r="T1589" s="9">
        <v>21.571999999999999</v>
      </c>
      <c r="U1589" s="9">
        <v>22.34</v>
      </c>
      <c r="V1589" s="9">
        <v>22.626999999999999</v>
      </c>
    </row>
    <row r="1590" spans="1:22" x14ac:dyDescent="0.3">
      <c r="A1590" t="s">
        <v>1660</v>
      </c>
      <c r="B1590" t="s">
        <v>1661</v>
      </c>
      <c r="C1590" t="s">
        <v>1730</v>
      </c>
      <c r="D1590" t="s">
        <v>14</v>
      </c>
      <c r="E1590">
        <v>14.3</v>
      </c>
      <c r="F1590">
        <v>148000</v>
      </c>
      <c r="G1590">
        <f t="shared" si="93"/>
        <v>1.1028710743243243E-10</v>
      </c>
      <c r="H1590" s="50">
        <f t="shared" si="95"/>
        <v>279.34208242767062</v>
      </c>
      <c r="I1590">
        <f t="shared" si="94"/>
        <v>2.7727047229589911E-7</v>
      </c>
      <c r="J1590">
        <v>16.8</v>
      </c>
      <c r="K1590">
        <v>36.200000000000003</v>
      </c>
      <c r="L1590">
        <v>317</v>
      </c>
      <c r="M1590">
        <v>28.05</v>
      </c>
      <c r="N1590">
        <v>79.12</v>
      </c>
      <c r="O1590" s="7">
        <v>8.7705000000000002</v>
      </c>
      <c r="P1590" s="8">
        <v>167980</v>
      </c>
      <c r="Q1590">
        <v>2</v>
      </c>
      <c r="R1590" s="9">
        <v>40.892000000000003</v>
      </c>
      <c r="S1590" s="9">
        <v>41.195999999999998</v>
      </c>
      <c r="T1590" s="9">
        <v>40.874000000000002</v>
      </c>
      <c r="U1590" s="9">
        <v>44.063000000000002</v>
      </c>
      <c r="V1590" s="9">
        <v>47.250999999999998</v>
      </c>
    </row>
    <row r="1591" spans="1:22" x14ac:dyDescent="0.3">
      <c r="A1591" t="s">
        <v>1660</v>
      </c>
      <c r="B1591" t="s">
        <v>1661</v>
      </c>
      <c r="C1591" t="s">
        <v>1731</v>
      </c>
      <c r="D1591" t="s">
        <v>14</v>
      </c>
      <c r="E1591">
        <v>14.5</v>
      </c>
      <c r="F1591">
        <v>176400</v>
      </c>
      <c r="G1591">
        <f t="shared" si="93"/>
        <v>9.3825274943310644E-11</v>
      </c>
      <c r="H1591" s="50">
        <f t="shared" si="95"/>
        <v>332.94556310973718</v>
      </c>
      <c r="I1591">
        <f t="shared" si="94"/>
        <v>2.8114838099933826E-7</v>
      </c>
      <c r="J1591">
        <v>19.5</v>
      </c>
      <c r="K1591">
        <v>39.900000000000006</v>
      </c>
      <c r="L1591">
        <v>341</v>
      </c>
      <c r="M1591">
        <v>28.41</v>
      </c>
      <c r="N1591">
        <v>77.849999999999994</v>
      </c>
      <c r="O1591" s="7">
        <v>8.5420999999999996</v>
      </c>
      <c r="P1591" s="8">
        <v>261580</v>
      </c>
      <c r="Q1591">
        <v>2</v>
      </c>
      <c r="R1591" s="9">
        <v>49.893000000000001</v>
      </c>
      <c r="S1591" s="9">
        <v>48.875999999999998</v>
      </c>
      <c r="T1591" s="9">
        <v>41.874000000000002</v>
      </c>
      <c r="U1591" s="9">
        <v>45.997999999999998</v>
      </c>
      <c r="V1591" s="9">
        <v>50.122</v>
      </c>
    </row>
    <row r="1592" spans="1:22" x14ac:dyDescent="0.3">
      <c r="A1592" t="s">
        <v>1660</v>
      </c>
      <c r="B1592" t="s">
        <v>1661</v>
      </c>
      <c r="C1592" t="s">
        <v>1732</v>
      </c>
      <c r="D1592" t="s">
        <v>14</v>
      </c>
      <c r="E1592">
        <v>9.48</v>
      </c>
      <c r="F1592">
        <v>193700</v>
      </c>
      <c r="G1592">
        <f t="shared" si="93"/>
        <v>5.5863628497676817E-11</v>
      </c>
      <c r="H1592" s="50">
        <f t="shared" si="95"/>
        <v>365.59838760972838</v>
      </c>
      <c r="I1592">
        <f t="shared" si="94"/>
        <v>1.8381287254301564E-7</v>
      </c>
      <c r="J1592">
        <v>30.5</v>
      </c>
      <c r="K1592">
        <v>35.1</v>
      </c>
      <c r="L1592">
        <v>462</v>
      </c>
      <c r="M1592">
        <v>21.32</v>
      </c>
      <c r="N1592">
        <v>76.22</v>
      </c>
      <c r="O1592" s="7">
        <v>13.186999999999999</v>
      </c>
      <c r="P1592" s="8">
        <v>126900</v>
      </c>
      <c r="Q1592">
        <v>4</v>
      </c>
      <c r="R1592" s="9">
        <v>19.411999999999999</v>
      </c>
      <c r="S1592" s="9">
        <v>19.506</v>
      </c>
      <c r="T1592" s="9">
        <v>19.401</v>
      </c>
      <c r="U1592" s="9">
        <v>19.788</v>
      </c>
      <c r="V1592" s="9">
        <v>20.513000000000002</v>
      </c>
    </row>
    <row r="1593" spans="1:22" x14ac:dyDescent="0.3">
      <c r="A1593" t="s">
        <v>1660</v>
      </c>
      <c r="B1593" t="s">
        <v>1661</v>
      </c>
      <c r="C1593" t="s">
        <v>1733</v>
      </c>
      <c r="D1593" t="s">
        <v>14</v>
      </c>
      <c r="E1593">
        <v>13</v>
      </c>
      <c r="F1593">
        <v>103800</v>
      </c>
      <c r="G1593">
        <f t="shared" si="93"/>
        <v>1.4295403660886318E-10</v>
      </c>
      <c r="H1593" s="50">
        <f t="shared" si="95"/>
        <v>195.91694699994738</v>
      </c>
      <c r="I1593">
        <f t="shared" si="94"/>
        <v>2.5206406572354467E-7</v>
      </c>
      <c r="J1593">
        <v>9.09</v>
      </c>
      <c r="K1593">
        <v>34.4</v>
      </c>
      <c r="L1593">
        <v>343</v>
      </c>
      <c r="M1593">
        <v>28.46</v>
      </c>
      <c r="N1593">
        <v>78.78</v>
      </c>
      <c r="O1593" s="7">
        <v>9.9605999999999995</v>
      </c>
      <c r="P1593" s="8">
        <v>115380</v>
      </c>
      <c r="Q1593">
        <v>1</v>
      </c>
      <c r="R1593" s="9">
        <v>47.97</v>
      </c>
      <c r="S1593" s="9">
        <v>47.97</v>
      </c>
      <c r="T1593" s="9">
        <v>47.97</v>
      </c>
      <c r="U1593" s="9">
        <v>47.97</v>
      </c>
      <c r="V1593" s="9">
        <v>47.97</v>
      </c>
    </row>
    <row r="1594" spans="1:22" x14ac:dyDescent="0.3">
      <c r="A1594" t="s">
        <v>1660</v>
      </c>
      <c r="B1594" t="s">
        <v>1661</v>
      </c>
      <c r="C1594" t="s">
        <v>1734</v>
      </c>
      <c r="D1594" t="s">
        <v>14</v>
      </c>
      <c r="E1594">
        <v>16.400000000000002</v>
      </c>
      <c r="F1594">
        <v>768000</v>
      </c>
      <c r="G1594">
        <f t="shared" si="93"/>
        <v>2.4374350520833335E-11</v>
      </c>
      <c r="H1594" s="50">
        <f t="shared" si="95"/>
        <v>1449.5589142192639</v>
      </c>
      <c r="I1594">
        <f t="shared" si="94"/>
        <v>3.1798851368201029E-7</v>
      </c>
      <c r="J1594">
        <v>144</v>
      </c>
      <c r="K1594">
        <v>63.900000000000006</v>
      </c>
      <c r="L1594">
        <v>425</v>
      </c>
      <c r="M1594">
        <v>30.72</v>
      </c>
      <c r="N1594">
        <v>76.77</v>
      </c>
      <c r="O1594" s="7">
        <v>6.6425999999999998</v>
      </c>
      <c r="P1594" s="8">
        <v>1407800</v>
      </c>
      <c r="Q1594">
        <v>6</v>
      </c>
      <c r="R1594" s="9">
        <v>36.646999999999998</v>
      </c>
      <c r="S1594" s="9">
        <v>36.158000000000001</v>
      </c>
      <c r="T1594" s="9">
        <v>33.393999999999998</v>
      </c>
      <c r="U1594" s="9">
        <v>36.093000000000004</v>
      </c>
      <c r="V1594" s="9">
        <v>38.317999999999998</v>
      </c>
    </row>
    <row r="1595" spans="1:22" x14ac:dyDescent="0.3">
      <c r="A1595" t="s">
        <v>1660</v>
      </c>
      <c r="B1595" t="s">
        <v>1661</v>
      </c>
      <c r="C1595" t="s">
        <v>1735</v>
      </c>
      <c r="D1595" t="s">
        <v>14</v>
      </c>
      <c r="E1595">
        <v>17.400000000000002</v>
      </c>
      <c r="F1595">
        <v>289500</v>
      </c>
      <c r="G1595">
        <f t="shared" si="93"/>
        <v>6.8604263212435232E-11</v>
      </c>
      <c r="H1595" s="50">
        <f t="shared" si="95"/>
        <v>546.41576258655846</v>
      </c>
      <c r="I1595">
        <f t="shared" si="94"/>
        <v>3.3737805719920596E-7</v>
      </c>
      <c r="J1595">
        <v>35.1</v>
      </c>
      <c r="K1595">
        <v>48.900000000000006</v>
      </c>
      <c r="L1595">
        <v>341</v>
      </c>
      <c r="M1595">
        <v>19.97</v>
      </c>
      <c r="N1595">
        <v>79.290000000000006</v>
      </c>
      <c r="O1595" s="7">
        <v>6.9748999999999999</v>
      </c>
      <c r="P1595" s="8">
        <v>158530</v>
      </c>
      <c r="Q1595">
        <v>4</v>
      </c>
      <c r="R1595" s="9">
        <v>21.422000000000001</v>
      </c>
      <c r="S1595" s="9">
        <v>21.187000000000001</v>
      </c>
      <c r="T1595" s="9">
        <v>18.672999999999998</v>
      </c>
      <c r="U1595" s="9">
        <v>20.561</v>
      </c>
      <c r="V1595" s="9">
        <v>21.812999999999999</v>
      </c>
    </row>
    <row r="1596" spans="1:22" x14ac:dyDescent="0.3">
      <c r="A1596" t="s">
        <v>1660</v>
      </c>
      <c r="B1596" t="s">
        <v>1661</v>
      </c>
      <c r="C1596" t="s">
        <v>1736</v>
      </c>
      <c r="D1596" t="s">
        <v>14</v>
      </c>
      <c r="E1596">
        <v>18.600000000000001</v>
      </c>
      <c r="F1596">
        <v>179200</v>
      </c>
      <c r="G1596">
        <f t="shared" si="93"/>
        <v>1.1847463058035716E-10</v>
      </c>
      <c r="H1596" s="50">
        <f t="shared" si="95"/>
        <v>338.23041331782821</v>
      </c>
      <c r="I1596">
        <f t="shared" si="94"/>
        <v>3.6064550941984094E-7</v>
      </c>
      <c r="J1596">
        <v>12.3</v>
      </c>
      <c r="K1596">
        <v>51.1</v>
      </c>
      <c r="L1596">
        <v>342</v>
      </c>
      <c r="M1596">
        <v>25.79</v>
      </c>
      <c r="N1596">
        <v>84.73</v>
      </c>
      <c r="O1596" s="7">
        <v>6.6957000000000004</v>
      </c>
      <c r="P1596" s="8">
        <v>533790</v>
      </c>
      <c r="Q1596">
        <v>4</v>
      </c>
      <c r="R1596" s="9">
        <v>44.127000000000002</v>
      </c>
      <c r="S1596" s="9">
        <v>44.033000000000001</v>
      </c>
      <c r="T1596" s="9">
        <v>43.552</v>
      </c>
      <c r="U1596" s="9">
        <v>43.892000000000003</v>
      </c>
      <c r="V1596" s="9">
        <v>45.043999999999997</v>
      </c>
    </row>
    <row r="1597" spans="1:22" x14ac:dyDescent="0.3">
      <c r="A1597" t="s">
        <v>1660</v>
      </c>
      <c r="B1597" t="s">
        <v>1661</v>
      </c>
      <c r="C1597" t="s">
        <v>1737</v>
      </c>
      <c r="D1597" t="s">
        <v>14</v>
      </c>
      <c r="E1597">
        <v>72.100000000000009</v>
      </c>
      <c r="F1597">
        <v>6353000</v>
      </c>
      <c r="G1597">
        <f t="shared" si="93"/>
        <v>1.2954087722335905E-11</v>
      </c>
      <c r="H1597" s="50">
        <f t="shared" si="95"/>
        <v>11990.947632858051</v>
      </c>
      <c r="I1597">
        <f t="shared" si="94"/>
        <v>1.3979860875898136E-6</v>
      </c>
      <c r="J1597">
        <v>402</v>
      </c>
      <c r="K1597">
        <v>317</v>
      </c>
      <c r="L1597">
        <v>479</v>
      </c>
      <c r="M1597">
        <v>13.06</v>
      </c>
      <c r="N1597">
        <v>80.209999999999994</v>
      </c>
      <c r="O1597" s="7">
        <v>1.5096000000000001</v>
      </c>
      <c r="P1597" s="8">
        <v>5958100</v>
      </c>
      <c r="Q1597">
        <v>12</v>
      </c>
      <c r="R1597" s="9">
        <v>18.466000000000001</v>
      </c>
      <c r="S1597" s="9">
        <v>18.044</v>
      </c>
      <c r="T1597" s="9">
        <v>17.600000000000001</v>
      </c>
      <c r="U1597" s="9">
        <v>18.332000000000001</v>
      </c>
      <c r="V1597" s="9">
        <v>19.254999999999999</v>
      </c>
    </row>
    <row r="1598" spans="1:22" x14ac:dyDescent="0.3">
      <c r="A1598" t="s">
        <v>1660</v>
      </c>
      <c r="B1598" t="s">
        <v>1661</v>
      </c>
      <c r="C1598" t="s">
        <v>1738</v>
      </c>
      <c r="D1598" t="s">
        <v>14</v>
      </c>
      <c r="E1598">
        <v>18.5</v>
      </c>
      <c r="F1598">
        <v>109100</v>
      </c>
      <c r="G1598">
        <f t="shared" si="93"/>
        <v>1.9355188359303391E-10</v>
      </c>
      <c r="H1598" s="50">
        <f t="shared" si="95"/>
        <v>205.92041346526261</v>
      </c>
      <c r="I1598">
        <f t="shared" si="94"/>
        <v>3.5870655506812131E-7</v>
      </c>
      <c r="J1598">
        <v>5.13</v>
      </c>
      <c r="K1598">
        <v>48.2</v>
      </c>
      <c r="L1598">
        <v>317</v>
      </c>
      <c r="M1598">
        <v>24.93</v>
      </c>
      <c r="N1598">
        <v>79.58</v>
      </c>
      <c r="O1598" s="7">
        <v>6.5852000000000004</v>
      </c>
      <c r="P1598">
        <v>29890</v>
      </c>
      <c r="Q1598">
        <v>1</v>
      </c>
      <c r="R1598" s="9">
        <v>23.439</v>
      </c>
      <c r="S1598" s="9">
        <v>23.439</v>
      </c>
      <c r="T1598" s="9">
        <v>23.439</v>
      </c>
      <c r="U1598" s="9">
        <v>23.439</v>
      </c>
      <c r="V1598" s="9">
        <v>23.439</v>
      </c>
    </row>
    <row r="1599" spans="1:22" x14ac:dyDescent="0.3">
      <c r="A1599" t="s">
        <v>1660</v>
      </c>
      <c r="B1599" t="s">
        <v>1661</v>
      </c>
      <c r="C1599" t="s">
        <v>1739</v>
      </c>
      <c r="D1599" t="s">
        <v>14</v>
      </c>
      <c r="E1599">
        <v>12.200000000000001</v>
      </c>
      <c r="F1599">
        <v>153600</v>
      </c>
      <c r="G1599">
        <f t="shared" si="93"/>
        <v>9.0660694010416673E-11</v>
      </c>
      <c r="H1599" s="50">
        <f t="shared" si="95"/>
        <v>289.91178284385273</v>
      </c>
      <c r="I1599">
        <f t="shared" si="94"/>
        <v>2.3655243090978807E-7</v>
      </c>
      <c r="J1599">
        <v>16</v>
      </c>
      <c r="K1599">
        <v>38.400000000000006</v>
      </c>
      <c r="L1599">
        <v>407</v>
      </c>
      <c r="M1599">
        <v>22.07</v>
      </c>
      <c r="N1599">
        <v>78.94</v>
      </c>
      <c r="O1599" s="7">
        <v>10.576000000000001</v>
      </c>
      <c r="P1599">
        <v>47930</v>
      </c>
      <c r="Q1599">
        <v>1</v>
      </c>
      <c r="R1599" s="9">
        <v>19.739999999999998</v>
      </c>
      <c r="S1599" s="9">
        <v>19.739999999999998</v>
      </c>
      <c r="T1599" s="9">
        <v>19.739999999999998</v>
      </c>
      <c r="U1599" s="9">
        <v>19.739999999999998</v>
      </c>
      <c r="V1599" s="9">
        <v>19.739999999999998</v>
      </c>
    </row>
    <row r="1600" spans="1:22" x14ac:dyDescent="0.3">
      <c r="A1600" t="s">
        <v>1660</v>
      </c>
      <c r="B1600" t="s">
        <v>1661</v>
      </c>
      <c r="C1600" t="s">
        <v>1740</v>
      </c>
      <c r="D1600" t="s">
        <v>14</v>
      </c>
      <c r="E1600">
        <v>12.5</v>
      </c>
      <c r="F1600">
        <v>101300</v>
      </c>
      <c r="G1600">
        <f t="shared" si="93"/>
        <v>1.4084809970384995E-10</v>
      </c>
      <c r="H1600" s="50">
        <f t="shared" si="95"/>
        <v>191.19833074272321</v>
      </c>
      <c r="I1600">
        <f t="shared" si="94"/>
        <v>2.4236929396494681E-7</v>
      </c>
      <c r="J1600">
        <v>5.39</v>
      </c>
      <c r="K1600">
        <v>43.6</v>
      </c>
      <c r="L1600">
        <v>456</v>
      </c>
      <c r="M1600">
        <v>13.33</v>
      </c>
      <c r="N1600">
        <v>75.77</v>
      </c>
      <c r="O1600" s="7">
        <v>10.468999999999999</v>
      </c>
      <c r="P1600">
        <v>25952</v>
      </c>
      <c r="Q1600">
        <v>1</v>
      </c>
      <c r="R1600" s="9">
        <v>12.446</v>
      </c>
      <c r="S1600" s="9">
        <v>12.446</v>
      </c>
      <c r="T1600" s="9">
        <v>12.446</v>
      </c>
      <c r="U1600" s="9">
        <v>12.446</v>
      </c>
      <c r="V1600" s="9">
        <v>12.446</v>
      </c>
    </row>
    <row r="1601" spans="1:22" x14ac:dyDescent="0.3">
      <c r="A1601" t="s">
        <v>1660</v>
      </c>
      <c r="B1601" t="s">
        <v>1661</v>
      </c>
      <c r="C1601" t="s">
        <v>1741</v>
      </c>
      <c r="D1601" t="s">
        <v>14</v>
      </c>
      <c r="E1601">
        <v>9.26</v>
      </c>
      <c r="F1601">
        <v>125200</v>
      </c>
      <c r="G1601">
        <f t="shared" si="93"/>
        <v>8.4422280990415325E-11</v>
      </c>
      <c r="H1601" s="50">
        <f t="shared" si="95"/>
        <v>236.30830216178623</v>
      </c>
      <c r="I1601">
        <f t="shared" si="94"/>
        <v>1.7954717296923257E-7</v>
      </c>
      <c r="J1601">
        <v>9</v>
      </c>
      <c r="K1601">
        <v>41.7</v>
      </c>
      <c r="L1601">
        <v>581</v>
      </c>
      <c r="M1601">
        <v>14.24</v>
      </c>
      <c r="N1601">
        <v>76.39</v>
      </c>
      <c r="O1601" s="7">
        <v>13.927</v>
      </c>
      <c r="P1601">
        <v>74839</v>
      </c>
      <c r="Q1601">
        <v>2</v>
      </c>
      <c r="R1601" s="9">
        <v>11.343</v>
      </c>
      <c r="S1601" s="9">
        <v>11.298</v>
      </c>
      <c r="T1601" s="9">
        <v>11.081</v>
      </c>
      <c r="U1601" s="9">
        <v>11.233000000000001</v>
      </c>
      <c r="V1601" s="9">
        <v>11.385</v>
      </c>
    </row>
    <row r="1602" spans="1:22" x14ac:dyDescent="0.3">
      <c r="A1602" t="s">
        <v>1660</v>
      </c>
      <c r="B1602" t="s">
        <v>1661</v>
      </c>
      <c r="C1602" t="s">
        <v>1742</v>
      </c>
      <c r="D1602" t="s">
        <v>14</v>
      </c>
      <c r="E1602">
        <v>15.700000000000001</v>
      </c>
      <c r="F1602">
        <v>152700</v>
      </c>
      <c r="G1602">
        <f t="shared" ref="G1602:G1665" si="96">(1.141433*(E1602/1000000))/F1602</f>
        <v>1.1735755140798953E-10</v>
      </c>
      <c r="H1602" s="50">
        <f t="shared" si="95"/>
        <v>288.21308099125207</v>
      </c>
      <c r="I1602">
        <f t="shared" ref="I1602:I1665" si="97">(G1602/10)*1000*H1602*0.09</f>
        <v>3.0441583321997323E-7</v>
      </c>
      <c r="J1602">
        <v>7.76</v>
      </c>
      <c r="K1602">
        <v>54.800000000000004</v>
      </c>
      <c r="L1602">
        <v>418</v>
      </c>
      <c r="M1602">
        <v>13.22</v>
      </c>
      <c r="N1602">
        <v>79.09</v>
      </c>
      <c r="O1602" s="7">
        <v>7.6262999999999996</v>
      </c>
      <c r="P1602" s="8">
        <v>192660</v>
      </c>
      <c r="Q1602">
        <v>3</v>
      </c>
      <c r="R1602" s="9">
        <v>15.724</v>
      </c>
      <c r="S1602" s="9">
        <v>15.763999999999999</v>
      </c>
      <c r="T1602" s="9">
        <v>14.794</v>
      </c>
      <c r="U1602" s="9">
        <v>15.685</v>
      </c>
      <c r="V1602" s="9">
        <v>16.03</v>
      </c>
    </row>
    <row r="1603" spans="1:22" x14ac:dyDescent="0.3">
      <c r="A1603" t="s">
        <v>1660</v>
      </c>
      <c r="B1603" t="s">
        <v>1661</v>
      </c>
      <c r="C1603" t="s">
        <v>1743</v>
      </c>
      <c r="D1603" t="s">
        <v>14</v>
      </c>
      <c r="E1603">
        <v>48.300000000000004</v>
      </c>
      <c r="F1603">
        <v>1420000</v>
      </c>
      <c r="G1603">
        <f t="shared" si="96"/>
        <v>3.8824798521126757E-11</v>
      </c>
      <c r="H1603" s="50">
        <f t="shared" si="95"/>
        <v>2680.1740341033264</v>
      </c>
      <c r="I1603">
        <f t="shared" si="97"/>
        <v>9.3651495188055457E-7</v>
      </c>
      <c r="J1603">
        <v>117</v>
      </c>
      <c r="K1603">
        <v>131</v>
      </c>
      <c r="L1603">
        <v>279</v>
      </c>
      <c r="M1603">
        <v>11.02</v>
      </c>
      <c r="N1603">
        <v>76.97</v>
      </c>
      <c r="O1603" s="7">
        <v>2.1251000000000002</v>
      </c>
      <c r="P1603" s="8">
        <v>693230</v>
      </c>
      <c r="Q1603">
        <v>6</v>
      </c>
      <c r="R1603" s="9">
        <v>17.260999999999999</v>
      </c>
      <c r="S1603" s="9">
        <v>17.288</v>
      </c>
      <c r="T1603" s="9">
        <v>15.782999999999999</v>
      </c>
      <c r="U1603" s="9">
        <v>17.306000000000001</v>
      </c>
      <c r="V1603" s="9">
        <v>17.795000000000002</v>
      </c>
    </row>
    <row r="1604" spans="1:22" x14ac:dyDescent="0.3">
      <c r="A1604" t="s">
        <v>1660</v>
      </c>
      <c r="B1604" t="s">
        <v>1661</v>
      </c>
      <c r="C1604" t="s">
        <v>1744</v>
      </c>
      <c r="D1604" t="s">
        <v>14</v>
      </c>
      <c r="E1604">
        <v>2.1</v>
      </c>
      <c r="F1604">
        <v>158600</v>
      </c>
      <c r="G1604">
        <f t="shared" si="96"/>
        <v>1.5113551702395966E-11</v>
      </c>
      <c r="H1604" s="50">
        <f t="shared" si="95"/>
        <v>299.34901535830107</v>
      </c>
      <c r="I1604">
        <f t="shared" si="97"/>
        <v>4.0718041386111066E-8</v>
      </c>
      <c r="J1604">
        <v>39.200000000000003</v>
      </c>
      <c r="K1604">
        <v>25.3</v>
      </c>
      <c r="L1604">
        <v>1990</v>
      </c>
      <c r="M1604">
        <v>11.75</v>
      </c>
      <c r="N1604">
        <v>79.760000000000005</v>
      </c>
      <c r="O1604" s="7">
        <v>78.591999999999999</v>
      </c>
      <c r="P1604" s="8">
        <v>441950</v>
      </c>
      <c r="Q1604">
        <v>3</v>
      </c>
      <c r="R1604" s="9">
        <v>17.701000000000001</v>
      </c>
      <c r="S1604" s="9">
        <v>17.75</v>
      </c>
      <c r="T1604" s="9">
        <v>17.698</v>
      </c>
      <c r="U1604" s="9">
        <v>18.332000000000001</v>
      </c>
      <c r="V1604" s="9">
        <v>18.428999999999998</v>
      </c>
    </row>
    <row r="1605" spans="1:22" x14ac:dyDescent="0.3">
      <c r="A1605" t="s">
        <v>1660</v>
      </c>
      <c r="B1605" t="s">
        <v>1661</v>
      </c>
      <c r="C1605" t="s">
        <v>1745</v>
      </c>
      <c r="D1605" t="s">
        <v>14</v>
      </c>
      <c r="E1605">
        <v>14.5</v>
      </c>
      <c r="F1605">
        <v>262500</v>
      </c>
      <c r="G1605">
        <f t="shared" si="96"/>
        <v>6.3050584761904759E-11</v>
      </c>
      <c r="H1605" s="50">
        <f t="shared" si="95"/>
        <v>495.45470700853741</v>
      </c>
      <c r="I1605">
        <f t="shared" si="97"/>
        <v>2.8114838099933826E-7</v>
      </c>
      <c r="J1605">
        <v>18.100000000000001</v>
      </c>
      <c r="K1605">
        <v>61.7</v>
      </c>
      <c r="L1605">
        <v>526</v>
      </c>
      <c r="M1605">
        <v>14.48</v>
      </c>
      <c r="N1605">
        <v>78.819999999999993</v>
      </c>
      <c r="O1605" s="7">
        <v>8.5322999999999993</v>
      </c>
      <c r="P1605" s="8">
        <v>268200</v>
      </c>
      <c r="Q1605">
        <v>3</v>
      </c>
      <c r="R1605" s="9">
        <v>16.718</v>
      </c>
      <c r="S1605" s="9">
        <v>16.751999999999999</v>
      </c>
      <c r="T1605" s="9">
        <v>16.718</v>
      </c>
      <c r="U1605" s="9">
        <v>17.404</v>
      </c>
      <c r="V1605" s="9">
        <v>17.649000000000001</v>
      </c>
    </row>
    <row r="1606" spans="1:22" x14ac:dyDescent="0.3">
      <c r="A1606" t="s">
        <v>1660</v>
      </c>
      <c r="B1606" t="s">
        <v>1661</v>
      </c>
      <c r="C1606" t="s">
        <v>1746</v>
      </c>
      <c r="D1606" t="s">
        <v>14</v>
      </c>
      <c r="E1606">
        <v>13.600000000000001</v>
      </c>
      <c r="F1606">
        <v>128000</v>
      </c>
      <c r="G1606">
        <f t="shared" si="96"/>
        <v>1.2127725625000002E-10</v>
      </c>
      <c r="H1606" s="50">
        <f t="shared" si="95"/>
        <v>241.59315236987729</v>
      </c>
      <c r="I1606">
        <f t="shared" si="97"/>
        <v>2.6369779183386211E-7</v>
      </c>
      <c r="J1606">
        <v>9.9700000000000006</v>
      </c>
      <c r="K1606">
        <v>40.5</v>
      </c>
      <c r="L1606">
        <v>356</v>
      </c>
      <c r="M1606">
        <v>23.85</v>
      </c>
      <c r="N1606">
        <v>79.430000000000007</v>
      </c>
      <c r="O1606" s="7">
        <v>8.7791999999999994</v>
      </c>
      <c r="P1606">
        <v>37344</v>
      </c>
      <c r="Q1606">
        <v>1</v>
      </c>
      <c r="R1606" s="9">
        <v>22.914000000000001</v>
      </c>
      <c r="S1606" s="9">
        <v>22.914000000000001</v>
      </c>
      <c r="T1606" s="9">
        <v>22.914000000000001</v>
      </c>
      <c r="U1606" s="9">
        <v>22.914000000000001</v>
      </c>
      <c r="V1606" s="9">
        <v>22.914000000000001</v>
      </c>
    </row>
    <row r="1607" spans="1:22" x14ac:dyDescent="0.3">
      <c r="A1607" t="s">
        <v>1660</v>
      </c>
      <c r="B1607" t="s">
        <v>1661</v>
      </c>
      <c r="C1607" t="s">
        <v>1747</v>
      </c>
      <c r="D1607" t="s">
        <v>14</v>
      </c>
      <c r="E1607">
        <v>18.2</v>
      </c>
      <c r="F1607">
        <v>267400</v>
      </c>
      <c r="G1607">
        <f t="shared" si="96"/>
        <v>7.7689157068062815E-11</v>
      </c>
      <c r="H1607" s="50">
        <f t="shared" si="95"/>
        <v>504.70319487269683</v>
      </c>
      <c r="I1607">
        <f t="shared" si="97"/>
        <v>3.5288969201296249E-7</v>
      </c>
      <c r="J1607">
        <v>23.8</v>
      </c>
      <c r="K1607">
        <v>54.800000000000004</v>
      </c>
      <c r="L1607">
        <v>368</v>
      </c>
      <c r="M1607">
        <v>26.15</v>
      </c>
      <c r="N1607">
        <v>85.89</v>
      </c>
      <c r="O1607" s="7">
        <v>6.7077999999999998</v>
      </c>
      <c r="P1607" s="8">
        <v>475540</v>
      </c>
      <c r="Q1607">
        <v>2</v>
      </c>
      <c r="R1607" s="9">
        <v>47.395000000000003</v>
      </c>
      <c r="S1607" s="9">
        <v>47.033000000000001</v>
      </c>
      <c r="T1607" s="9">
        <v>45.179000000000002</v>
      </c>
      <c r="U1607" s="9">
        <v>46.484999999999999</v>
      </c>
      <c r="V1607" s="9">
        <v>47.790999999999997</v>
      </c>
    </row>
    <row r="1608" spans="1:22" x14ac:dyDescent="0.3">
      <c r="A1608" t="s">
        <v>1660</v>
      </c>
      <c r="B1608" t="s">
        <v>1661</v>
      </c>
      <c r="C1608" t="s">
        <v>1748</v>
      </c>
      <c r="D1608" t="s">
        <v>14</v>
      </c>
      <c r="E1608">
        <v>24.3</v>
      </c>
      <c r="F1608">
        <v>108800</v>
      </c>
      <c r="G1608">
        <f t="shared" si="96"/>
        <v>2.5493402481617649E-10</v>
      </c>
      <c r="H1608" s="50">
        <f t="shared" si="95"/>
        <v>205.3541795143957</v>
      </c>
      <c r="I1608">
        <f t="shared" si="97"/>
        <v>4.7116590746785667E-7</v>
      </c>
      <c r="J1608">
        <v>5.8500000000000005</v>
      </c>
      <c r="K1608">
        <v>45</v>
      </c>
      <c r="L1608">
        <v>247</v>
      </c>
      <c r="M1608">
        <v>27.03</v>
      </c>
      <c r="N1608">
        <v>88.26</v>
      </c>
      <c r="O1608" s="7">
        <v>5.4786999999999999</v>
      </c>
      <c r="P1608">
        <v>37155</v>
      </c>
      <c r="Q1608">
        <v>1</v>
      </c>
      <c r="R1608" s="9">
        <v>24.914000000000001</v>
      </c>
      <c r="S1608" s="9">
        <v>24.914000000000001</v>
      </c>
      <c r="T1608" s="9">
        <v>24.914000000000001</v>
      </c>
      <c r="U1608" s="9">
        <v>24.914000000000001</v>
      </c>
      <c r="V1608" s="9">
        <v>24.914000000000001</v>
      </c>
    </row>
    <row r="1609" spans="1:22" x14ac:dyDescent="0.3">
      <c r="A1609" t="s">
        <v>1660</v>
      </c>
      <c r="B1609" t="s">
        <v>1661</v>
      </c>
      <c r="C1609" t="s">
        <v>1749</v>
      </c>
      <c r="D1609" t="s">
        <v>14</v>
      </c>
      <c r="E1609">
        <v>16.900000000000002</v>
      </c>
      <c r="F1609">
        <v>364500</v>
      </c>
      <c r="G1609">
        <f t="shared" si="96"/>
        <v>5.2922407956104249E-11</v>
      </c>
      <c r="H1609" s="50">
        <f t="shared" si="95"/>
        <v>687.97425030328338</v>
      </c>
      <c r="I1609">
        <f t="shared" si="97"/>
        <v>3.276832854406081E-7</v>
      </c>
      <c r="J1609">
        <v>21.700000000000003</v>
      </c>
      <c r="K1609">
        <v>78.300000000000011</v>
      </c>
      <c r="L1609">
        <v>577</v>
      </c>
      <c r="M1609">
        <v>14.47</v>
      </c>
      <c r="N1609">
        <v>75.92</v>
      </c>
      <c r="O1609" s="7">
        <v>7.3718000000000004</v>
      </c>
      <c r="P1609" s="8">
        <v>208480</v>
      </c>
      <c r="Q1609">
        <v>3</v>
      </c>
      <c r="R1609" s="9">
        <v>16.47</v>
      </c>
      <c r="S1609" s="9">
        <v>16.448</v>
      </c>
      <c r="T1609" s="9">
        <v>16.227</v>
      </c>
      <c r="U1609" s="9">
        <v>16.227</v>
      </c>
      <c r="V1609" s="9">
        <v>16.472999999999999</v>
      </c>
    </row>
    <row r="1610" spans="1:22" x14ac:dyDescent="0.3">
      <c r="A1610" t="s">
        <v>1660</v>
      </c>
      <c r="B1610" t="s">
        <v>1661</v>
      </c>
      <c r="C1610" t="s">
        <v>1750</v>
      </c>
      <c r="D1610" t="s">
        <v>14</v>
      </c>
      <c r="E1610">
        <v>21.900000000000002</v>
      </c>
      <c r="F1610">
        <v>530300</v>
      </c>
      <c r="G1610">
        <f t="shared" si="96"/>
        <v>4.7138191023948708E-11</v>
      </c>
      <c r="H1610" s="50">
        <f t="shared" si="95"/>
        <v>1000.9128804823901</v>
      </c>
      <c r="I1610">
        <f t="shared" si="97"/>
        <v>4.2463100302658672E-7</v>
      </c>
      <c r="J1610">
        <v>65.100000000000009</v>
      </c>
      <c r="K1610">
        <v>65.7</v>
      </c>
      <c r="L1610">
        <v>349</v>
      </c>
      <c r="M1610">
        <v>30.33</v>
      </c>
      <c r="N1610">
        <v>78.02</v>
      </c>
      <c r="O1610" s="7">
        <v>5.3071999999999999</v>
      </c>
      <c r="P1610" s="8">
        <v>269160</v>
      </c>
      <c r="Q1610">
        <v>4</v>
      </c>
      <c r="R1610" s="9">
        <v>27.617000000000001</v>
      </c>
      <c r="S1610" s="9">
        <v>27.954999999999998</v>
      </c>
      <c r="T1610" s="9">
        <v>27.513999999999999</v>
      </c>
      <c r="U1610" s="9">
        <v>28.219000000000001</v>
      </c>
      <c r="V1610" s="9">
        <v>28.969000000000001</v>
      </c>
    </row>
    <row r="1611" spans="1:22" x14ac:dyDescent="0.3">
      <c r="A1611" t="s">
        <v>1660</v>
      </c>
      <c r="B1611" t="s">
        <v>1661</v>
      </c>
      <c r="C1611" t="s">
        <v>1751</v>
      </c>
      <c r="D1611" t="s">
        <v>14</v>
      </c>
      <c r="E1611">
        <v>13</v>
      </c>
      <c r="F1611">
        <v>119100</v>
      </c>
      <c r="G1611">
        <f t="shared" si="96"/>
        <v>1.2458966414777496E-10</v>
      </c>
      <c r="H1611" s="50">
        <f t="shared" si="95"/>
        <v>224.79487849415926</v>
      </c>
      <c r="I1611">
        <f t="shared" si="97"/>
        <v>2.5206406572354467E-7</v>
      </c>
      <c r="J1611">
        <v>15.200000000000001</v>
      </c>
      <c r="K1611">
        <v>30.5</v>
      </c>
      <c r="L1611">
        <v>291</v>
      </c>
      <c r="M1611">
        <v>24.92</v>
      </c>
      <c r="N1611">
        <v>84.18</v>
      </c>
      <c r="O1611" s="7">
        <v>9.5414999999999992</v>
      </c>
      <c r="P1611" s="8">
        <v>423220</v>
      </c>
      <c r="Q1611">
        <v>3</v>
      </c>
      <c r="R1611" s="9">
        <v>33.718000000000004</v>
      </c>
      <c r="S1611" s="9">
        <v>33.694000000000003</v>
      </c>
      <c r="T1611" s="9">
        <v>31.491</v>
      </c>
      <c r="U1611" s="9">
        <v>32.048999999999999</v>
      </c>
      <c r="V1611" s="9">
        <v>33.718000000000004</v>
      </c>
    </row>
    <row r="1612" spans="1:22" x14ac:dyDescent="0.3">
      <c r="A1612" t="s">
        <v>1660</v>
      </c>
      <c r="B1612" t="s">
        <v>1661</v>
      </c>
      <c r="C1612" t="s">
        <v>1752</v>
      </c>
      <c r="D1612" t="s">
        <v>14</v>
      </c>
      <c r="E1612">
        <v>105</v>
      </c>
      <c r="F1612">
        <v>14390000</v>
      </c>
      <c r="G1612">
        <f t="shared" si="96"/>
        <v>8.3287328005559419E-12</v>
      </c>
      <c r="H1612" s="50">
        <f t="shared" si="95"/>
        <v>27160.355176582299</v>
      </c>
      <c r="I1612">
        <f t="shared" si="97"/>
        <v>2.0359020693055532E-6</v>
      </c>
      <c r="J1612">
        <v>1210</v>
      </c>
      <c r="K1612">
        <v>413</v>
      </c>
      <c r="L1612">
        <v>333</v>
      </c>
      <c r="M1612">
        <v>28.61</v>
      </c>
      <c r="N1612">
        <v>77.209999999999994</v>
      </c>
      <c r="O1612" s="7">
        <v>0.80647000000000002</v>
      </c>
      <c r="P1612" s="8">
        <v>18778000</v>
      </c>
      <c r="Q1612">
        <v>30</v>
      </c>
      <c r="R1612" s="9">
        <v>44.936</v>
      </c>
      <c r="S1612" s="9">
        <v>44.372999999999998</v>
      </c>
      <c r="T1612" s="9">
        <v>36.942999999999998</v>
      </c>
      <c r="U1612" s="9">
        <v>41.511000000000003</v>
      </c>
      <c r="V1612" s="9">
        <v>59.005000000000003</v>
      </c>
    </row>
    <row r="1613" spans="1:22" x14ac:dyDescent="0.3">
      <c r="A1613" t="s">
        <v>1660</v>
      </c>
      <c r="B1613" t="s">
        <v>1661</v>
      </c>
      <c r="C1613" t="s">
        <v>1753</v>
      </c>
      <c r="D1613" t="s">
        <v>14</v>
      </c>
      <c r="E1613">
        <v>9.57</v>
      </c>
      <c r="F1613">
        <v>104200</v>
      </c>
      <c r="G1613">
        <f t="shared" si="96"/>
        <v>1.0483218627639155E-10</v>
      </c>
      <c r="H1613" s="50">
        <f t="shared" si="95"/>
        <v>196.67192560110325</v>
      </c>
      <c r="I1613">
        <f t="shared" si="97"/>
        <v>1.855579314595633E-7</v>
      </c>
      <c r="J1613">
        <v>14.4</v>
      </c>
      <c r="K1613">
        <v>27.5</v>
      </c>
      <c r="L1613">
        <v>349</v>
      </c>
      <c r="M1613">
        <v>26.51</v>
      </c>
      <c r="N1613">
        <v>83.77</v>
      </c>
      <c r="O1613" s="7">
        <v>12.695</v>
      </c>
      <c r="P1613" s="8">
        <v>256120</v>
      </c>
      <c r="Q1613">
        <v>2</v>
      </c>
      <c r="R1613" s="9">
        <v>45.591999999999999</v>
      </c>
      <c r="S1613" s="9">
        <v>45.502000000000002</v>
      </c>
      <c r="T1613" s="9">
        <v>45.043999999999997</v>
      </c>
      <c r="U1613" s="9">
        <v>45.337000000000003</v>
      </c>
      <c r="V1613" s="9">
        <v>45.63</v>
      </c>
    </row>
    <row r="1614" spans="1:22" x14ac:dyDescent="0.3">
      <c r="A1614" t="s">
        <v>1660</v>
      </c>
      <c r="B1614" t="s">
        <v>1661</v>
      </c>
      <c r="C1614" t="s">
        <v>1754</v>
      </c>
      <c r="D1614" t="s">
        <v>14</v>
      </c>
      <c r="E1614">
        <v>11.8</v>
      </c>
      <c r="F1614">
        <v>231700</v>
      </c>
      <c r="G1614">
        <f t="shared" si="96"/>
        <v>5.8130813120414331E-11</v>
      </c>
      <c r="H1614" s="50">
        <f t="shared" si="95"/>
        <v>437.32135471953569</v>
      </c>
      <c r="I1614">
        <f t="shared" si="97"/>
        <v>2.287966135029098E-7</v>
      </c>
      <c r="J1614">
        <v>26.6</v>
      </c>
      <c r="K1614">
        <v>45</v>
      </c>
      <c r="L1614">
        <v>478</v>
      </c>
      <c r="M1614">
        <v>22.97</v>
      </c>
      <c r="N1614">
        <v>76.040000000000006</v>
      </c>
      <c r="O1614" s="7">
        <v>10.625999999999999</v>
      </c>
      <c r="P1614">
        <v>48380</v>
      </c>
      <c r="Q1614">
        <v>1</v>
      </c>
      <c r="R1614" s="9">
        <v>20.126999999999999</v>
      </c>
      <c r="S1614" s="9">
        <v>20.126999999999999</v>
      </c>
      <c r="T1614" s="9">
        <v>20.126999999999999</v>
      </c>
      <c r="U1614" s="9">
        <v>20.126999999999999</v>
      </c>
      <c r="V1614" s="9">
        <v>20.126999999999999</v>
      </c>
    </row>
    <row r="1615" spans="1:22" x14ac:dyDescent="0.3">
      <c r="A1615" t="s">
        <v>1660</v>
      </c>
      <c r="B1615" t="s">
        <v>1661</v>
      </c>
      <c r="C1615" t="s">
        <v>1755</v>
      </c>
      <c r="D1615" t="s">
        <v>14</v>
      </c>
      <c r="E1615">
        <v>52.800000000000004</v>
      </c>
      <c r="F1615">
        <v>1046000</v>
      </c>
      <c r="G1615">
        <f t="shared" si="96"/>
        <v>5.7617268068833651E-11</v>
      </c>
      <c r="H1615" s="50">
        <f t="shared" si="95"/>
        <v>1974.2690420225911</v>
      </c>
      <c r="I1615">
        <f t="shared" si="97"/>
        <v>1.0237678977079355E-6</v>
      </c>
      <c r="J1615">
        <v>61.1</v>
      </c>
      <c r="K1615">
        <v>134</v>
      </c>
      <c r="L1615">
        <v>304</v>
      </c>
      <c r="M1615">
        <v>23.76</v>
      </c>
      <c r="N1615">
        <v>86.41</v>
      </c>
      <c r="O1615" s="7">
        <v>2.2684000000000002</v>
      </c>
      <c r="P1615" s="8">
        <v>1453600</v>
      </c>
      <c r="Q1615">
        <v>6</v>
      </c>
      <c r="R1615" s="9">
        <v>33.718000000000004</v>
      </c>
      <c r="S1615" s="9">
        <v>32.978999999999999</v>
      </c>
      <c r="T1615" s="9">
        <v>28.687999999999999</v>
      </c>
      <c r="U1615" s="9">
        <v>33.81</v>
      </c>
      <c r="V1615" s="9">
        <v>35.380000000000003</v>
      </c>
    </row>
    <row r="1616" spans="1:22" x14ac:dyDescent="0.3">
      <c r="A1616" t="s">
        <v>1660</v>
      </c>
      <c r="B1616" t="s">
        <v>1661</v>
      </c>
      <c r="C1616" t="s">
        <v>1756</v>
      </c>
      <c r="D1616" t="s">
        <v>14</v>
      </c>
      <c r="E1616">
        <v>8.31</v>
      </c>
      <c r="F1616">
        <v>103400</v>
      </c>
      <c r="G1616">
        <f t="shared" si="96"/>
        <v>9.1734122147001928E-11</v>
      </c>
      <c r="H1616" s="50">
        <f t="shared" si="95"/>
        <v>195.16196839879152</v>
      </c>
      <c r="I1616">
        <f t="shared" si="97"/>
        <v>1.6112710662789665E-7</v>
      </c>
      <c r="J1616">
        <v>8.16</v>
      </c>
      <c r="K1616">
        <v>36.200000000000003</v>
      </c>
      <c r="L1616">
        <v>570</v>
      </c>
      <c r="M1616">
        <v>14.43</v>
      </c>
      <c r="N1616">
        <v>77.709999999999994</v>
      </c>
      <c r="O1616" s="7">
        <v>15.744999999999999</v>
      </c>
      <c r="P1616" s="8">
        <v>112330</v>
      </c>
      <c r="Q1616">
        <v>3</v>
      </c>
      <c r="R1616" s="9">
        <v>18.710999999999999</v>
      </c>
      <c r="S1616" s="9">
        <v>18.61</v>
      </c>
      <c r="T1616" s="9">
        <v>17.550999999999998</v>
      </c>
      <c r="U1616" s="9">
        <v>17.600000000000001</v>
      </c>
      <c r="V1616" s="9">
        <v>18.721</v>
      </c>
    </row>
    <row r="1617" spans="1:22" x14ac:dyDescent="0.3">
      <c r="A1617" t="s">
        <v>1660</v>
      </c>
      <c r="B1617" t="s">
        <v>1661</v>
      </c>
      <c r="C1617" t="s">
        <v>1757</v>
      </c>
      <c r="D1617" t="s">
        <v>14</v>
      </c>
      <c r="E1617">
        <v>9.06</v>
      </c>
      <c r="F1617">
        <v>341800</v>
      </c>
      <c r="G1617">
        <f t="shared" si="96"/>
        <v>3.0255655295494441E-11</v>
      </c>
      <c r="H1617" s="50">
        <f t="shared" si="95"/>
        <v>645.12921468768798</v>
      </c>
      <c r="I1617">
        <f t="shared" si="97"/>
        <v>1.7566926426579345E-7</v>
      </c>
      <c r="J1617">
        <v>69.3</v>
      </c>
      <c r="K1617">
        <v>41.1</v>
      </c>
      <c r="L1617">
        <v>509</v>
      </c>
      <c r="M1617">
        <v>20.91</v>
      </c>
      <c r="N1617">
        <v>74.77</v>
      </c>
      <c r="O1617" s="7">
        <v>12.39</v>
      </c>
      <c r="P1617" s="8">
        <v>219670</v>
      </c>
      <c r="Q1617">
        <v>5</v>
      </c>
      <c r="R1617" s="9">
        <v>20.893000000000001</v>
      </c>
      <c r="S1617" s="9">
        <v>20.783000000000001</v>
      </c>
      <c r="T1617" s="9">
        <v>19.692</v>
      </c>
      <c r="U1617" s="9">
        <v>20.754000000000001</v>
      </c>
      <c r="V1617" s="9">
        <v>20.946999999999999</v>
      </c>
    </row>
    <row r="1618" spans="1:22" x14ac:dyDescent="0.3">
      <c r="A1618" t="s">
        <v>1660</v>
      </c>
      <c r="B1618" t="s">
        <v>1661</v>
      </c>
      <c r="C1618" t="s">
        <v>1758</v>
      </c>
      <c r="D1618" t="s">
        <v>14</v>
      </c>
      <c r="E1618">
        <v>12.4</v>
      </c>
      <c r="F1618">
        <v>137700</v>
      </c>
      <c r="G1618">
        <f t="shared" si="96"/>
        <v>1.027869949164851E-10</v>
      </c>
      <c r="H1618" s="50">
        <f t="shared" si="95"/>
        <v>259.90138344790705</v>
      </c>
      <c r="I1618">
        <f t="shared" si="97"/>
        <v>2.4043033961322719E-7</v>
      </c>
      <c r="J1618">
        <v>17.900000000000002</v>
      </c>
      <c r="K1618">
        <v>32.5</v>
      </c>
      <c r="L1618">
        <v>373</v>
      </c>
      <c r="M1618">
        <v>27.49</v>
      </c>
      <c r="N1618">
        <v>94.91</v>
      </c>
      <c r="O1618" s="7">
        <v>11.465999999999999</v>
      </c>
      <c r="P1618" s="8">
        <v>168590</v>
      </c>
      <c r="Q1618">
        <v>4</v>
      </c>
      <c r="R1618" s="9">
        <v>15.84</v>
      </c>
      <c r="S1618" s="9">
        <v>15.818</v>
      </c>
      <c r="T1618" s="9">
        <v>14.645</v>
      </c>
      <c r="U1618" s="9">
        <v>15.536</v>
      </c>
      <c r="V1618" s="9">
        <v>16.227</v>
      </c>
    </row>
    <row r="1619" spans="1:22" x14ac:dyDescent="0.3">
      <c r="A1619" t="s">
        <v>1660</v>
      </c>
      <c r="B1619" t="s">
        <v>1661</v>
      </c>
      <c r="C1619" t="s">
        <v>1759</v>
      </c>
      <c r="D1619" t="s">
        <v>14</v>
      </c>
      <c r="E1619">
        <v>32.800000000000004</v>
      </c>
      <c r="F1619">
        <v>109500</v>
      </c>
      <c r="G1619">
        <f t="shared" si="96"/>
        <v>3.4190869771689503E-10</v>
      </c>
      <c r="H1619" s="50">
        <f t="shared" si="95"/>
        <v>206.67539206641848</v>
      </c>
      <c r="I1619">
        <f t="shared" si="97"/>
        <v>6.3597702736402058E-7</v>
      </c>
      <c r="J1619">
        <v>8.2200000000000006</v>
      </c>
      <c r="K1619">
        <v>38.200000000000003</v>
      </c>
      <c r="L1619">
        <v>164</v>
      </c>
      <c r="M1619">
        <v>25.92</v>
      </c>
      <c r="N1619">
        <v>93.72</v>
      </c>
      <c r="O1619" s="7">
        <v>4.2817999999999996</v>
      </c>
      <c r="P1619">
        <v>40960</v>
      </c>
      <c r="Q1619">
        <v>2</v>
      </c>
      <c r="R1619" s="9">
        <v>18.963999999999999</v>
      </c>
      <c r="S1619" s="9">
        <v>18.957000000000001</v>
      </c>
      <c r="T1619" s="9">
        <v>18.234000000000002</v>
      </c>
      <c r="U1619" s="9">
        <v>18.599</v>
      </c>
      <c r="V1619" s="9">
        <v>18.963999999999999</v>
      </c>
    </row>
    <row r="1620" spans="1:22" x14ac:dyDescent="0.3">
      <c r="A1620" t="s">
        <v>1660</v>
      </c>
      <c r="B1620" t="s">
        <v>1661</v>
      </c>
      <c r="C1620" t="s">
        <v>1760</v>
      </c>
      <c r="D1620" t="s">
        <v>14</v>
      </c>
      <c r="E1620">
        <v>12.3</v>
      </c>
      <c r="F1620">
        <v>197000</v>
      </c>
      <c r="G1620">
        <f t="shared" si="96"/>
        <v>7.1267136548223351E-11</v>
      </c>
      <c r="H1620" s="50">
        <f t="shared" si="95"/>
        <v>371.82696106926426</v>
      </c>
      <c r="I1620">
        <f t="shared" si="97"/>
        <v>2.3849138526150767E-7</v>
      </c>
      <c r="J1620">
        <v>16.8</v>
      </c>
      <c r="K1620">
        <v>48.1</v>
      </c>
      <c r="L1620">
        <v>459</v>
      </c>
      <c r="M1620">
        <v>10.37</v>
      </c>
      <c r="N1620">
        <v>77.97</v>
      </c>
      <c r="O1620" s="7">
        <v>9.5475999999999992</v>
      </c>
      <c r="P1620">
        <v>65115</v>
      </c>
      <c r="Q1620">
        <v>1</v>
      </c>
      <c r="R1620" s="9">
        <v>14.695</v>
      </c>
      <c r="S1620" s="9">
        <v>14.695</v>
      </c>
      <c r="T1620" s="9">
        <v>14.695</v>
      </c>
      <c r="U1620" s="9">
        <v>14.695</v>
      </c>
      <c r="V1620" s="9">
        <v>14.695</v>
      </c>
    </row>
    <row r="1621" spans="1:22" x14ac:dyDescent="0.3">
      <c r="A1621" t="s">
        <v>1660</v>
      </c>
      <c r="B1621" t="s">
        <v>1661</v>
      </c>
      <c r="C1621" t="s">
        <v>1761</v>
      </c>
      <c r="D1621" t="s">
        <v>14</v>
      </c>
      <c r="E1621">
        <v>21.200000000000003</v>
      </c>
      <c r="F1621">
        <v>493400</v>
      </c>
      <c r="G1621">
        <f t="shared" si="96"/>
        <v>4.9044141872719909E-11</v>
      </c>
      <c r="H1621" s="50">
        <f t="shared" si="95"/>
        <v>931.26610452576142</v>
      </c>
      <c r="I1621">
        <f t="shared" si="97"/>
        <v>4.1105832256454987E-7</v>
      </c>
      <c r="J1621">
        <v>87.800000000000011</v>
      </c>
      <c r="K1621">
        <v>52.7</v>
      </c>
      <c r="L1621">
        <v>295</v>
      </c>
      <c r="M1621">
        <v>23.55</v>
      </c>
      <c r="N1621">
        <v>87.29</v>
      </c>
      <c r="O1621" s="7">
        <v>5.6082999999999998</v>
      </c>
      <c r="P1621" s="8">
        <v>604160</v>
      </c>
      <c r="Q1621">
        <v>6</v>
      </c>
      <c r="R1621" s="9">
        <v>35.783999999999999</v>
      </c>
      <c r="S1621" s="9">
        <v>35.468000000000004</v>
      </c>
      <c r="T1621" s="9">
        <v>31.77</v>
      </c>
      <c r="U1621" s="9">
        <v>34.664999999999999</v>
      </c>
      <c r="V1621" s="9">
        <v>36.207999999999998</v>
      </c>
    </row>
    <row r="1622" spans="1:22" x14ac:dyDescent="0.3">
      <c r="A1622" t="s">
        <v>1660</v>
      </c>
      <c r="B1622" t="s">
        <v>1661</v>
      </c>
      <c r="C1622" t="s">
        <v>1762</v>
      </c>
      <c r="D1622" t="s">
        <v>14</v>
      </c>
      <c r="E1622">
        <v>11</v>
      </c>
      <c r="F1622">
        <v>215800</v>
      </c>
      <c r="G1622">
        <f t="shared" si="96"/>
        <v>5.818240500463391E-11</v>
      </c>
      <c r="H1622" s="50">
        <f t="shared" si="95"/>
        <v>407.31095532359001</v>
      </c>
      <c r="I1622">
        <f t="shared" si="97"/>
        <v>2.1328497868915315E-7</v>
      </c>
      <c r="J1622">
        <v>24</v>
      </c>
      <c r="K1622">
        <v>44</v>
      </c>
      <c r="L1622">
        <v>507</v>
      </c>
      <c r="M1622">
        <v>16.72</v>
      </c>
      <c r="N1622">
        <v>81.09</v>
      </c>
      <c r="O1622" s="7">
        <v>11.513999999999999</v>
      </c>
      <c r="P1622" s="8">
        <v>294470</v>
      </c>
      <c r="Q1622">
        <v>4</v>
      </c>
      <c r="R1622" s="9">
        <v>21.053999999999998</v>
      </c>
      <c r="S1622" s="9">
        <v>21.097000000000001</v>
      </c>
      <c r="T1622" s="9">
        <v>20.899000000000001</v>
      </c>
      <c r="U1622" s="9">
        <v>21.187999999999999</v>
      </c>
      <c r="V1622" s="9">
        <v>21.571999999999999</v>
      </c>
    </row>
    <row r="1623" spans="1:22" x14ac:dyDescent="0.3">
      <c r="A1623" t="s">
        <v>1660</v>
      </c>
      <c r="B1623" t="s">
        <v>1661</v>
      </c>
      <c r="C1623" t="s">
        <v>1763</v>
      </c>
      <c r="D1623" t="s">
        <v>14</v>
      </c>
      <c r="E1623">
        <v>16.3</v>
      </c>
      <c r="F1623">
        <v>389900</v>
      </c>
      <c r="G1623">
        <f t="shared" si="96"/>
        <v>4.7718281354193382E-11</v>
      </c>
      <c r="H1623" s="50">
        <f t="shared" si="95"/>
        <v>735.91539147668095</v>
      </c>
      <c r="I1623">
        <f t="shared" si="97"/>
        <v>3.1604955933029067E-7</v>
      </c>
      <c r="J1623">
        <v>39.5</v>
      </c>
      <c r="K1623">
        <v>62</v>
      </c>
      <c r="L1623">
        <v>448</v>
      </c>
      <c r="M1623">
        <v>11.35</v>
      </c>
      <c r="N1623">
        <v>77.72</v>
      </c>
      <c r="O1623" s="7">
        <v>7.2210999999999999</v>
      </c>
      <c r="P1623" s="8">
        <v>183970</v>
      </c>
      <c r="Q1623">
        <v>2</v>
      </c>
      <c r="R1623" s="9">
        <v>17.285</v>
      </c>
      <c r="S1623" s="9">
        <v>17.233000000000001</v>
      </c>
      <c r="T1623" s="9">
        <v>16.963999999999999</v>
      </c>
      <c r="U1623" s="9">
        <v>17.135000000000002</v>
      </c>
      <c r="V1623" s="9">
        <v>17.306999999999999</v>
      </c>
    </row>
    <row r="1624" spans="1:22" x14ac:dyDescent="0.3">
      <c r="A1624" t="s">
        <v>1660</v>
      </c>
      <c r="B1624" t="s">
        <v>1661</v>
      </c>
      <c r="C1624" t="s">
        <v>1764</v>
      </c>
      <c r="D1624" t="s">
        <v>14</v>
      </c>
      <c r="E1624">
        <v>10.8</v>
      </c>
      <c r="F1624">
        <v>107100</v>
      </c>
      <c r="G1624">
        <f t="shared" si="96"/>
        <v>1.1510248739495798E-10</v>
      </c>
      <c r="H1624" s="50">
        <f t="shared" si="95"/>
        <v>202.14552045948327</v>
      </c>
      <c r="I1624">
        <f t="shared" si="97"/>
        <v>2.09407069985714E-7</v>
      </c>
      <c r="J1624">
        <v>16</v>
      </c>
      <c r="K1624">
        <v>26.700000000000003</v>
      </c>
      <c r="L1624">
        <v>315</v>
      </c>
      <c r="M1624">
        <v>27.57</v>
      </c>
      <c r="N1624">
        <v>78.650000000000006</v>
      </c>
      <c r="O1624" s="7">
        <v>11.771000000000001</v>
      </c>
      <c r="P1624">
        <v>84386</v>
      </c>
      <c r="Q1624">
        <v>1</v>
      </c>
      <c r="R1624" s="9">
        <v>38.683999999999997</v>
      </c>
      <c r="S1624" s="9">
        <v>38.683999999999997</v>
      </c>
      <c r="T1624" s="9">
        <v>38.683999999999997</v>
      </c>
      <c r="U1624" s="9">
        <v>38.683999999999997</v>
      </c>
      <c r="V1624" s="9">
        <v>38.683999999999997</v>
      </c>
    </row>
    <row r="1625" spans="1:22" x14ac:dyDescent="0.3">
      <c r="A1625" t="s">
        <v>1660</v>
      </c>
      <c r="B1625" t="s">
        <v>1661</v>
      </c>
      <c r="C1625" t="s">
        <v>1765</v>
      </c>
      <c r="D1625" t="s">
        <v>14</v>
      </c>
      <c r="E1625">
        <v>20.700000000000003</v>
      </c>
      <c r="F1625">
        <v>210500</v>
      </c>
      <c r="G1625">
        <f t="shared" si="96"/>
        <v>1.1224543040380048E-10</v>
      </c>
      <c r="H1625" s="50">
        <f t="shared" si="95"/>
        <v>397.30748885827478</v>
      </c>
      <c r="I1625">
        <f t="shared" si="97"/>
        <v>4.013635508059519E-7</v>
      </c>
      <c r="J1625">
        <v>17.8</v>
      </c>
      <c r="K1625">
        <v>49.900000000000006</v>
      </c>
      <c r="L1625">
        <v>308</v>
      </c>
      <c r="M1625">
        <v>26.79</v>
      </c>
      <c r="N1625">
        <v>79.02</v>
      </c>
      <c r="O1625" s="7">
        <v>6.1756000000000002</v>
      </c>
      <c r="P1625" s="8">
        <v>336330</v>
      </c>
      <c r="Q1625">
        <v>4</v>
      </c>
      <c r="R1625" s="9">
        <v>35.911000000000001</v>
      </c>
      <c r="S1625" s="9">
        <v>35.799999999999997</v>
      </c>
      <c r="T1625" s="9">
        <v>34.734000000000002</v>
      </c>
      <c r="U1625" s="9">
        <v>35.633000000000003</v>
      </c>
      <c r="V1625" s="9">
        <v>35.932000000000002</v>
      </c>
    </row>
    <row r="1626" spans="1:22" x14ac:dyDescent="0.3">
      <c r="A1626" t="s">
        <v>1660</v>
      </c>
      <c r="B1626" t="s">
        <v>1661</v>
      </c>
      <c r="C1626" t="s">
        <v>1766</v>
      </c>
      <c r="D1626" t="s">
        <v>14</v>
      </c>
      <c r="E1626">
        <v>10.9</v>
      </c>
      <c r="F1626">
        <v>208200</v>
      </c>
      <c r="G1626">
        <f t="shared" si="96"/>
        <v>5.975801969260326E-11</v>
      </c>
      <c r="H1626" s="50">
        <f t="shared" si="95"/>
        <v>392.96636190162855</v>
      </c>
      <c r="I1626">
        <f t="shared" si="97"/>
        <v>2.1134602433743357E-7</v>
      </c>
      <c r="J1626">
        <v>40.1</v>
      </c>
      <c r="K1626">
        <v>32.9</v>
      </c>
      <c r="L1626">
        <v>356</v>
      </c>
      <c r="M1626">
        <v>26.79</v>
      </c>
      <c r="N1626">
        <v>82.16</v>
      </c>
      <c r="O1626" s="7">
        <v>10.834</v>
      </c>
      <c r="P1626" s="8">
        <v>448330</v>
      </c>
      <c r="Q1626">
        <v>5</v>
      </c>
      <c r="R1626" s="9">
        <v>41.366999999999997</v>
      </c>
      <c r="S1626" s="9">
        <v>41.743000000000002</v>
      </c>
      <c r="T1626" s="9">
        <v>41.146999999999998</v>
      </c>
      <c r="U1626" s="9">
        <v>43.28</v>
      </c>
      <c r="V1626" s="9">
        <v>43.869</v>
      </c>
    </row>
    <row r="1627" spans="1:22" x14ac:dyDescent="0.3">
      <c r="A1627" t="s">
        <v>1660</v>
      </c>
      <c r="B1627" t="s">
        <v>1661</v>
      </c>
      <c r="C1627" t="s">
        <v>1767</v>
      </c>
      <c r="D1627" t="s">
        <v>14</v>
      </c>
      <c r="E1627">
        <v>16</v>
      </c>
      <c r="F1627">
        <v>243000</v>
      </c>
      <c r="G1627">
        <f t="shared" si="96"/>
        <v>7.5156082304526739E-11</v>
      </c>
      <c r="H1627" s="50">
        <f t="shared" si="95"/>
        <v>458.64950020218896</v>
      </c>
      <c r="I1627">
        <f t="shared" si="97"/>
        <v>3.102326962751319E-7</v>
      </c>
      <c r="J1627">
        <v>35.6</v>
      </c>
      <c r="K1627">
        <v>40.700000000000003</v>
      </c>
      <c r="L1627">
        <v>311</v>
      </c>
      <c r="M1627">
        <v>27.39</v>
      </c>
      <c r="N1627">
        <v>79.59</v>
      </c>
      <c r="O1627" s="7">
        <v>7.6478999999999999</v>
      </c>
      <c r="P1627" s="8">
        <v>318440</v>
      </c>
      <c r="Q1627">
        <v>4</v>
      </c>
      <c r="R1627" s="9">
        <v>38.704999999999998</v>
      </c>
      <c r="S1627" s="9">
        <v>38.795999999999999</v>
      </c>
      <c r="T1627" s="9">
        <v>35.747999999999998</v>
      </c>
      <c r="U1627" s="9">
        <v>37.448</v>
      </c>
      <c r="V1627" s="9">
        <v>40.92</v>
      </c>
    </row>
    <row r="1628" spans="1:22" x14ac:dyDescent="0.3">
      <c r="A1628" t="s">
        <v>1660</v>
      </c>
      <c r="B1628" t="s">
        <v>1661</v>
      </c>
      <c r="C1628" t="s">
        <v>1768</v>
      </c>
      <c r="D1628" t="s">
        <v>14</v>
      </c>
      <c r="E1628">
        <v>17.400000000000002</v>
      </c>
      <c r="F1628">
        <v>152100</v>
      </c>
      <c r="G1628">
        <f t="shared" si="96"/>
        <v>1.3057813412228798E-10</v>
      </c>
      <c r="H1628" s="50">
        <f t="shared" si="95"/>
        <v>287.08061308951824</v>
      </c>
      <c r="I1628">
        <f t="shared" si="97"/>
        <v>3.3737805719920596E-7</v>
      </c>
      <c r="J1628">
        <v>13.100000000000001</v>
      </c>
      <c r="K1628">
        <v>41.900000000000006</v>
      </c>
      <c r="L1628">
        <v>306</v>
      </c>
      <c r="M1628">
        <v>25.93</v>
      </c>
      <c r="N1628">
        <v>80.8</v>
      </c>
      <c r="O1628" s="7">
        <v>7.2839</v>
      </c>
      <c r="P1628">
        <v>99486</v>
      </c>
      <c r="Q1628">
        <v>2</v>
      </c>
      <c r="R1628" s="9">
        <v>34.582999999999998</v>
      </c>
      <c r="S1628" s="9">
        <v>35.618000000000002</v>
      </c>
      <c r="T1628" s="9">
        <v>31.350999999999999</v>
      </c>
      <c r="U1628" s="9">
        <v>36.658000000000001</v>
      </c>
      <c r="V1628" s="9">
        <v>41.965000000000003</v>
      </c>
    </row>
    <row r="1629" spans="1:22" x14ac:dyDescent="0.3">
      <c r="A1629" t="s">
        <v>1660</v>
      </c>
      <c r="B1629" t="s">
        <v>1661</v>
      </c>
      <c r="C1629" t="s">
        <v>1769</v>
      </c>
      <c r="D1629" t="s">
        <v>14</v>
      </c>
      <c r="E1629">
        <v>30.700000000000003</v>
      </c>
      <c r="F1629">
        <v>432900</v>
      </c>
      <c r="G1629">
        <f t="shared" si="96"/>
        <v>8.0947085008085012E-11</v>
      </c>
      <c r="H1629" s="50">
        <f t="shared" si="95"/>
        <v>817.07559110093655</v>
      </c>
      <c r="I1629">
        <f t="shared" si="97"/>
        <v>5.9525898597790941E-7</v>
      </c>
      <c r="J1629">
        <v>31.400000000000002</v>
      </c>
      <c r="K1629">
        <v>77.300000000000011</v>
      </c>
      <c r="L1629">
        <v>311</v>
      </c>
      <c r="M1629">
        <v>27.17</v>
      </c>
      <c r="N1629">
        <v>78.39</v>
      </c>
      <c r="O1629" s="7">
        <v>4.0221999999999998</v>
      </c>
      <c r="P1629" s="8">
        <v>303270</v>
      </c>
      <c r="Q1629">
        <v>2</v>
      </c>
      <c r="R1629" s="9">
        <v>35.948</v>
      </c>
      <c r="S1629" s="9">
        <v>36.033000000000001</v>
      </c>
      <c r="T1629" s="9">
        <v>35.840000000000003</v>
      </c>
      <c r="U1629" s="9">
        <v>36.116</v>
      </c>
      <c r="V1629" s="9">
        <v>36.392000000000003</v>
      </c>
    </row>
    <row r="1630" spans="1:22" x14ac:dyDescent="0.3">
      <c r="A1630" t="s">
        <v>1660</v>
      </c>
      <c r="B1630" t="s">
        <v>1661</v>
      </c>
      <c r="C1630" t="s">
        <v>1770</v>
      </c>
      <c r="D1630" t="s">
        <v>14</v>
      </c>
      <c r="E1630">
        <v>13.3</v>
      </c>
      <c r="F1630">
        <v>155000</v>
      </c>
      <c r="G1630">
        <f t="shared" si="96"/>
        <v>9.7942315483870969E-11</v>
      </c>
      <c r="H1630" s="50">
        <f t="shared" si="95"/>
        <v>292.55420794789831</v>
      </c>
      <c r="I1630">
        <f t="shared" si="97"/>
        <v>2.5788092877870339E-7</v>
      </c>
      <c r="J1630">
        <v>7.03</v>
      </c>
      <c r="K1630">
        <v>58.5</v>
      </c>
      <c r="L1630">
        <v>552</v>
      </c>
      <c r="M1630">
        <v>15.44</v>
      </c>
      <c r="N1630">
        <v>75.63</v>
      </c>
      <c r="O1630" s="7">
        <v>9.4334000000000007</v>
      </c>
      <c r="P1630" s="8">
        <v>103280</v>
      </c>
      <c r="Q1630">
        <v>2</v>
      </c>
      <c r="R1630" s="9">
        <v>15.734</v>
      </c>
      <c r="S1630" s="9">
        <v>15.728</v>
      </c>
      <c r="T1630" s="9">
        <v>14.893000000000001</v>
      </c>
      <c r="U1630" s="9">
        <v>15.314</v>
      </c>
      <c r="V1630" s="9">
        <v>15.734</v>
      </c>
    </row>
    <row r="1631" spans="1:22" x14ac:dyDescent="0.3">
      <c r="A1631" t="s">
        <v>1660</v>
      </c>
      <c r="B1631" t="s">
        <v>1661</v>
      </c>
      <c r="C1631" t="s">
        <v>1771</v>
      </c>
      <c r="D1631" t="s">
        <v>14</v>
      </c>
      <c r="E1631">
        <v>4.2700000000000005</v>
      </c>
      <c r="F1631">
        <v>151700</v>
      </c>
      <c r="G1631">
        <f t="shared" si="96"/>
        <v>3.2128667831245885E-11</v>
      </c>
      <c r="H1631" s="50">
        <f t="shared" si="95"/>
        <v>286.32563448836237</v>
      </c>
      <c r="I1631">
        <f t="shared" si="97"/>
        <v>8.2793350818425843E-8</v>
      </c>
      <c r="J1631">
        <v>35.9</v>
      </c>
      <c r="K1631">
        <v>25.3</v>
      </c>
      <c r="L1631">
        <v>712</v>
      </c>
      <c r="M1631">
        <v>23.07</v>
      </c>
      <c r="N1631">
        <v>70.11</v>
      </c>
      <c r="O1631" s="7">
        <v>28.138000000000002</v>
      </c>
      <c r="P1631">
        <v>22713</v>
      </c>
      <c r="Q1631">
        <v>3</v>
      </c>
      <c r="R1631" s="9">
        <v>25.99</v>
      </c>
      <c r="S1631" s="9">
        <v>25.917999999999999</v>
      </c>
      <c r="T1631" s="9">
        <v>24.63</v>
      </c>
      <c r="U1631" s="9">
        <v>25.577999999999999</v>
      </c>
      <c r="V1631" s="9">
        <v>26.050999999999998</v>
      </c>
    </row>
    <row r="1632" spans="1:22" x14ac:dyDescent="0.3">
      <c r="A1632" t="s">
        <v>1660</v>
      </c>
      <c r="B1632" t="s">
        <v>1661</v>
      </c>
      <c r="C1632" t="s">
        <v>1772</v>
      </c>
      <c r="D1632" t="s">
        <v>14</v>
      </c>
      <c r="E1632">
        <v>16.100000000000001</v>
      </c>
      <c r="F1632">
        <v>222900</v>
      </c>
      <c r="G1632">
        <f t="shared" si="96"/>
        <v>8.2445362494392095E-11</v>
      </c>
      <c r="H1632" s="50">
        <f t="shared" si="95"/>
        <v>420.71182549410662</v>
      </c>
      <c r="I1632">
        <f t="shared" si="97"/>
        <v>3.1217165062685142E-7</v>
      </c>
      <c r="J1632">
        <v>26.1</v>
      </c>
      <c r="K1632">
        <v>43.6</v>
      </c>
      <c r="L1632">
        <v>312</v>
      </c>
      <c r="M1632">
        <v>29.94</v>
      </c>
      <c r="N1632">
        <v>73.87</v>
      </c>
      <c r="O1632" s="7">
        <v>7.1376999999999997</v>
      </c>
      <c r="P1632">
        <v>71382</v>
      </c>
      <c r="Q1632">
        <v>2</v>
      </c>
      <c r="R1632" s="9">
        <v>34.322000000000003</v>
      </c>
      <c r="S1632" s="9">
        <v>34.366</v>
      </c>
      <c r="T1632" s="9">
        <v>34.319000000000003</v>
      </c>
      <c r="U1632" s="9">
        <v>34.619</v>
      </c>
      <c r="V1632" s="9">
        <v>34.918999999999997</v>
      </c>
    </row>
    <row r="1633" spans="1:22" x14ac:dyDescent="0.3">
      <c r="A1633" t="s">
        <v>1660</v>
      </c>
      <c r="B1633" t="s">
        <v>1661</v>
      </c>
      <c r="C1633" t="s">
        <v>1773</v>
      </c>
      <c r="D1633" t="s">
        <v>14</v>
      </c>
      <c r="E1633">
        <v>30.5</v>
      </c>
      <c r="F1633">
        <v>394900</v>
      </c>
      <c r="G1633">
        <f t="shared" si="96"/>
        <v>8.8158284375791332E-11</v>
      </c>
      <c r="H1633" s="50">
        <f t="shared" si="95"/>
        <v>745.35262399112924</v>
      </c>
      <c r="I1633">
        <f t="shared" si="97"/>
        <v>5.9138107727447005E-7</v>
      </c>
      <c r="J1633">
        <v>28.6</v>
      </c>
      <c r="K1633">
        <v>73.8</v>
      </c>
      <c r="L1633">
        <v>292</v>
      </c>
      <c r="M1633">
        <v>24.81</v>
      </c>
      <c r="N1633">
        <v>85</v>
      </c>
      <c r="O1633" s="7">
        <v>3.9527999999999999</v>
      </c>
      <c r="P1633" s="8">
        <v>773920</v>
      </c>
      <c r="Q1633">
        <v>4</v>
      </c>
      <c r="R1633" s="9">
        <v>34.881</v>
      </c>
      <c r="S1633" s="9">
        <v>34.542999999999999</v>
      </c>
      <c r="T1633" s="9">
        <v>32.698999999999998</v>
      </c>
      <c r="U1633" s="9">
        <v>34.502000000000002</v>
      </c>
      <c r="V1633" s="9">
        <v>35.564</v>
      </c>
    </row>
    <row r="1634" spans="1:22" x14ac:dyDescent="0.3">
      <c r="A1634" t="s">
        <v>1660</v>
      </c>
      <c r="B1634" t="s">
        <v>1661</v>
      </c>
      <c r="C1634" t="s">
        <v>1774</v>
      </c>
      <c r="D1634" t="s">
        <v>14</v>
      </c>
      <c r="E1634">
        <v>11.3</v>
      </c>
      <c r="F1634">
        <v>131200</v>
      </c>
      <c r="G1634">
        <f t="shared" si="96"/>
        <v>9.8309397103658528E-11</v>
      </c>
      <c r="H1634" s="50">
        <f t="shared" si="95"/>
        <v>247.63298117912424</v>
      </c>
      <c r="I1634">
        <f t="shared" si="97"/>
        <v>2.1910184174431186E-7</v>
      </c>
      <c r="J1634">
        <v>10.5</v>
      </c>
      <c r="K1634">
        <v>40.5</v>
      </c>
      <c r="L1634">
        <v>476</v>
      </c>
      <c r="M1634">
        <v>22.79</v>
      </c>
      <c r="N1634">
        <v>73.61</v>
      </c>
      <c r="O1634" s="7">
        <v>11.731</v>
      </c>
      <c r="P1634" s="8">
        <v>218520</v>
      </c>
      <c r="Q1634">
        <v>3</v>
      </c>
      <c r="R1634" s="9">
        <v>21.489000000000001</v>
      </c>
      <c r="S1634" s="9">
        <v>21.65</v>
      </c>
      <c r="T1634" s="9">
        <v>21.38</v>
      </c>
      <c r="U1634" s="9">
        <v>21.62</v>
      </c>
      <c r="V1634" s="9">
        <v>22.484000000000002</v>
      </c>
    </row>
    <row r="1635" spans="1:22" x14ac:dyDescent="0.3">
      <c r="A1635" t="s">
        <v>1660</v>
      </c>
      <c r="B1635" t="s">
        <v>1661</v>
      </c>
      <c r="C1635" t="s">
        <v>1775</v>
      </c>
      <c r="D1635" t="s">
        <v>14</v>
      </c>
      <c r="E1635">
        <v>11.4</v>
      </c>
      <c r="F1635">
        <v>120300</v>
      </c>
      <c r="G1635">
        <f t="shared" si="96"/>
        <v>1.0816572069825437E-10</v>
      </c>
      <c r="H1635" s="50">
        <f t="shared" si="95"/>
        <v>227.05981429762687</v>
      </c>
      <c r="I1635">
        <f t="shared" si="97"/>
        <v>2.2104079609603149E-7</v>
      </c>
      <c r="J1635">
        <v>13.5</v>
      </c>
      <c r="K1635">
        <v>32.700000000000003</v>
      </c>
      <c r="L1635">
        <v>356</v>
      </c>
      <c r="M1635">
        <v>27.15</v>
      </c>
      <c r="N1635">
        <v>81.96</v>
      </c>
      <c r="O1635" s="7">
        <v>10.888999999999999</v>
      </c>
      <c r="P1635">
        <v>95963</v>
      </c>
      <c r="Q1635">
        <v>1</v>
      </c>
      <c r="R1635" s="9">
        <v>41.511000000000003</v>
      </c>
      <c r="S1635" s="9">
        <v>41.511000000000003</v>
      </c>
      <c r="T1635" s="9">
        <v>41.511000000000003</v>
      </c>
      <c r="U1635" s="9">
        <v>41.511000000000003</v>
      </c>
      <c r="V1635" s="9">
        <v>41.511000000000003</v>
      </c>
    </row>
    <row r="1636" spans="1:22" x14ac:dyDescent="0.3">
      <c r="A1636" t="s">
        <v>1660</v>
      </c>
      <c r="B1636" t="s">
        <v>1661</v>
      </c>
      <c r="C1636" t="s">
        <v>1776</v>
      </c>
      <c r="D1636" t="s">
        <v>14</v>
      </c>
      <c r="E1636">
        <v>15.4</v>
      </c>
      <c r="F1636">
        <v>120900</v>
      </c>
      <c r="G1636">
        <f t="shared" si="96"/>
        <v>1.4539345078577336E-10</v>
      </c>
      <c r="H1636" s="50">
        <f t="shared" si="95"/>
        <v>228.19228219936068</v>
      </c>
      <c r="I1636">
        <f t="shared" si="97"/>
        <v>2.9859897016481446E-7</v>
      </c>
      <c r="J1636">
        <v>7.45</v>
      </c>
      <c r="K1636">
        <v>44.300000000000004</v>
      </c>
      <c r="L1636">
        <v>380</v>
      </c>
      <c r="M1636">
        <v>21.47</v>
      </c>
      <c r="N1636">
        <v>80.19</v>
      </c>
      <c r="O1636" s="7">
        <v>8.5751000000000008</v>
      </c>
      <c r="P1636" s="8">
        <v>130560</v>
      </c>
      <c r="Q1636">
        <v>2</v>
      </c>
      <c r="R1636" s="9">
        <v>22.052</v>
      </c>
      <c r="S1636" s="9">
        <v>22.052</v>
      </c>
      <c r="T1636" s="9">
        <v>22.052</v>
      </c>
      <c r="U1636" s="9">
        <v>22.052</v>
      </c>
      <c r="V1636" s="9">
        <v>22.052</v>
      </c>
    </row>
    <row r="1637" spans="1:22" x14ac:dyDescent="0.3">
      <c r="A1637" t="s">
        <v>1660</v>
      </c>
      <c r="B1637" t="s">
        <v>1661</v>
      </c>
      <c r="C1637" t="s">
        <v>1777</v>
      </c>
      <c r="D1637" t="s">
        <v>14</v>
      </c>
      <c r="E1637">
        <v>22.3</v>
      </c>
      <c r="F1637">
        <v>622700</v>
      </c>
      <c r="G1637">
        <f t="shared" si="96"/>
        <v>4.0876755901718322E-11</v>
      </c>
      <c r="H1637" s="50">
        <f t="shared" si="95"/>
        <v>1175.3129373493953</v>
      </c>
      <c r="I1637">
        <f t="shared" si="97"/>
        <v>4.3238682043346506E-7</v>
      </c>
      <c r="J1637">
        <v>70.3</v>
      </c>
      <c r="K1637">
        <v>74.3</v>
      </c>
      <c r="L1637">
        <v>369</v>
      </c>
      <c r="M1637">
        <v>26.77</v>
      </c>
      <c r="N1637">
        <v>83.37</v>
      </c>
      <c r="O1637" s="7">
        <v>4.9644000000000004</v>
      </c>
      <c r="P1637" s="8">
        <v>750410</v>
      </c>
      <c r="Q1637">
        <v>4</v>
      </c>
      <c r="R1637" s="9">
        <v>43.636000000000003</v>
      </c>
      <c r="S1637" s="9">
        <v>43.737000000000002</v>
      </c>
      <c r="T1637" s="9">
        <v>43.054000000000002</v>
      </c>
      <c r="U1637" s="9">
        <v>43.462000000000003</v>
      </c>
      <c r="V1637" s="9">
        <v>45.134</v>
      </c>
    </row>
    <row r="1638" spans="1:22" x14ac:dyDescent="0.3">
      <c r="A1638" t="s">
        <v>1660</v>
      </c>
      <c r="B1638" t="s">
        <v>1661</v>
      </c>
      <c r="C1638" t="s">
        <v>1778</v>
      </c>
      <c r="D1638" t="s">
        <v>14</v>
      </c>
      <c r="E1638">
        <v>10.700000000000001</v>
      </c>
      <c r="F1638">
        <v>113100</v>
      </c>
      <c r="G1638">
        <f t="shared" si="96"/>
        <v>1.0798703006189213E-10</v>
      </c>
      <c r="H1638" s="50">
        <f t="shared" si="95"/>
        <v>213.47019947682128</v>
      </c>
      <c r="I1638">
        <f t="shared" si="97"/>
        <v>2.0746811563399446E-7</v>
      </c>
      <c r="J1638">
        <v>8.75</v>
      </c>
      <c r="K1638">
        <v>38.200000000000003</v>
      </c>
      <c r="L1638">
        <v>453</v>
      </c>
      <c r="M1638">
        <v>16.440000000000001</v>
      </c>
      <c r="N1638">
        <v>80.989999999999995</v>
      </c>
      <c r="O1638" s="7">
        <v>11.848000000000001</v>
      </c>
      <c r="P1638" s="8">
        <v>210170</v>
      </c>
      <c r="Q1638">
        <v>2</v>
      </c>
      <c r="R1638" s="9">
        <v>19.495999999999999</v>
      </c>
      <c r="S1638" s="9">
        <v>19.481000000000002</v>
      </c>
      <c r="T1638" s="9">
        <v>19.207000000000001</v>
      </c>
      <c r="U1638" s="9">
        <v>19.352</v>
      </c>
      <c r="V1638" s="9">
        <v>19.498000000000001</v>
      </c>
    </row>
    <row r="1639" spans="1:22" x14ac:dyDescent="0.3">
      <c r="A1639" t="s">
        <v>1660</v>
      </c>
      <c r="B1639" t="s">
        <v>1661</v>
      </c>
      <c r="C1639" t="s">
        <v>1779</v>
      </c>
      <c r="D1639" t="s">
        <v>14</v>
      </c>
      <c r="E1639">
        <v>13.8</v>
      </c>
      <c r="F1639">
        <v>430300</v>
      </c>
      <c r="G1639">
        <f t="shared" si="96"/>
        <v>3.6606496397861955E-11</v>
      </c>
      <c r="H1639" s="50">
        <f t="shared" si="95"/>
        <v>812.16823019342348</v>
      </c>
      <c r="I1639">
        <f t="shared" si="97"/>
        <v>2.6757570053730125E-7</v>
      </c>
      <c r="J1639">
        <v>52.800000000000004</v>
      </c>
      <c r="K1639">
        <v>59.2</v>
      </c>
      <c r="L1639">
        <v>520</v>
      </c>
      <c r="M1639">
        <v>17.34</v>
      </c>
      <c r="N1639">
        <v>76.83</v>
      </c>
      <c r="O1639" s="7">
        <v>8.7774999999999999</v>
      </c>
      <c r="P1639" s="8">
        <v>151190</v>
      </c>
      <c r="Q1639">
        <v>3</v>
      </c>
      <c r="R1639" s="9">
        <v>18.672000000000001</v>
      </c>
      <c r="S1639" s="9">
        <v>18.661000000000001</v>
      </c>
      <c r="T1639" s="9">
        <v>18.527000000000001</v>
      </c>
      <c r="U1639" s="9">
        <v>18.672999999999998</v>
      </c>
      <c r="V1639" s="9">
        <v>18.77</v>
      </c>
    </row>
    <row r="1640" spans="1:22" x14ac:dyDescent="0.3">
      <c r="A1640" t="s">
        <v>1660</v>
      </c>
      <c r="B1640" t="s">
        <v>1661</v>
      </c>
      <c r="C1640" t="s">
        <v>1780</v>
      </c>
      <c r="D1640" t="s">
        <v>14</v>
      </c>
      <c r="E1640">
        <v>9.7100000000000009</v>
      </c>
      <c r="F1640">
        <v>137200</v>
      </c>
      <c r="G1640">
        <f t="shared" si="96"/>
        <v>8.0782175145772592E-11</v>
      </c>
      <c r="H1640" s="50">
        <f t="shared" si="95"/>
        <v>258.95766019646226</v>
      </c>
      <c r="I1640">
        <f t="shared" si="97"/>
        <v>1.8827246755197069E-7</v>
      </c>
      <c r="J1640">
        <v>18.2</v>
      </c>
      <c r="K1640">
        <v>32.200000000000003</v>
      </c>
      <c r="L1640">
        <v>401</v>
      </c>
      <c r="M1640">
        <v>24.66</v>
      </c>
      <c r="N1640">
        <v>77.31</v>
      </c>
      <c r="O1640" s="7">
        <v>12.462</v>
      </c>
      <c r="P1640">
        <v>31780</v>
      </c>
      <c r="Q1640">
        <v>2</v>
      </c>
      <c r="R1640" s="9">
        <v>21.591000000000001</v>
      </c>
      <c r="S1640" s="9">
        <v>21.891999999999999</v>
      </c>
      <c r="T1640" s="9">
        <v>21.38</v>
      </c>
      <c r="U1640" s="9">
        <v>22.385999999999999</v>
      </c>
      <c r="V1640" s="9">
        <v>23.391999999999999</v>
      </c>
    </row>
    <row r="1641" spans="1:22" x14ac:dyDescent="0.3">
      <c r="A1641" t="s">
        <v>1660</v>
      </c>
      <c r="B1641" t="s">
        <v>1661</v>
      </c>
      <c r="C1641" t="s">
        <v>1781</v>
      </c>
      <c r="D1641" t="s">
        <v>14</v>
      </c>
      <c r="E1641">
        <v>9.75</v>
      </c>
      <c r="F1641">
        <v>117100</v>
      </c>
      <c r="G1641">
        <f t="shared" si="96"/>
        <v>9.503818744662681E-11</v>
      </c>
      <c r="H1641" s="50">
        <f t="shared" si="95"/>
        <v>221.01998548837994</v>
      </c>
      <c r="I1641">
        <f t="shared" si="97"/>
        <v>1.8904804929265852E-7</v>
      </c>
      <c r="J1641">
        <v>7.12</v>
      </c>
      <c r="K1641">
        <v>43.900000000000006</v>
      </c>
      <c r="L1641">
        <v>584</v>
      </c>
      <c r="M1641">
        <v>15.17</v>
      </c>
      <c r="N1641">
        <v>77.37</v>
      </c>
      <c r="O1641" s="7">
        <v>13.321</v>
      </c>
      <c r="P1641">
        <v>33857</v>
      </c>
      <c r="Q1641">
        <v>1</v>
      </c>
      <c r="R1641" s="9">
        <v>15.930999999999999</v>
      </c>
      <c r="S1641" s="9">
        <v>15.930999999999999</v>
      </c>
      <c r="T1641" s="9">
        <v>15.930999999999999</v>
      </c>
      <c r="U1641" s="9">
        <v>15.930999999999999</v>
      </c>
      <c r="V1641" s="9">
        <v>15.930999999999999</v>
      </c>
    </row>
    <row r="1642" spans="1:22" x14ac:dyDescent="0.3">
      <c r="A1642" t="s">
        <v>1660</v>
      </c>
      <c r="B1642" t="s">
        <v>1661</v>
      </c>
      <c r="C1642" t="s">
        <v>1782</v>
      </c>
      <c r="D1642" t="s">
        <v>14</v>
      </c>
      <c r="E1642">
        <v>18.900000000000002</v>
      </c>
      <c r="F1642">
        <v>514500</v>
      </c>
      <c r="G1642">
        <f t="shared" si="96"/>
        <v>4.1930191836734695E-11</v>
      </c>
      <c r="H1642" s="50">
        <f t="shared" si="95"/>
        <v>971.09122573673335</v>
      </c>
      <c r="I1642">
        <f t="shared" si="97"/>
        <v>3.6646237247499955E-7</v>
      </c>
      <c r="J1642">
        <v>52.900000000000006</v>
      </c>
      <c r="K1642">
        <v>70.7</v>
      </c>
      <c r="L1642">
        <v>453</v>
      </c>
      <c r="M1642">
        <v>16.309999999999999</v>
      </c>
      <c r="N1642">
        <v>80.430000000000007</v>
      </c>
      <c r="O1642" s="7">
        <v>6.4047999999999998</v>
      </c>
      <c r="P1642" s="8">
        <v>758240</v>
      </c>
      <c r="Q1642">
        <v>4</v>
      </c>
      <c r="R1642" s="9">
        <v>20.577000000000002</v>
      </c>
      <c r="S1642" s="9">
        <v>20.533000000000001</v>
      </c>
      <c r="T1642" s="9">
        <v>19.498000000000001</v>
      </c>
      <c r="U1642" s="9">
        <v>20.006</v>
      </c>
      <c r="V1642" s="9">
        <v>20.946999999999999</v>
      </c>
    </row>
    <row r="1643" spans="1:22" x14ac:dyDescent="0.3">
      <c r="A1643" t="s">
        <v>1660</v>
      </c>
      <c r="B1643" t="s">
        <v>1661</v>
      </c>
      <c r="C1643" t="s">
        <v>1783</v>
      </c>
      <c r="D1643" t="s">
        <v>14</v>
      </c>
      <c r="E1643">
        <v>49.5</v>
      </c>
      <c r="F1643">
        <v>797000</v>
      </c>
      <c r="G1643">
        <f t="shared" si="96"/>
        <v>7.0892011919698869E-11</v>
      </c>
      <c r="H1643" s="50">
        <f t="shared" si="95"/>
        <v>1504.2948628030642</v>
      </c>
      <c r="I1643">
        <f t="shared" si="97"/>
        <v>9.5978240410118933E-7</v>
      </c>
      <c r="J1643">
        <v>73.100000000000009</v>
      </c>
      <c r="K1643">
        <v>93.2</v>
      </c>
      <c r="L1643">
        <v>217</v>
      </c>
      <c r="M1643">
        <v>26.16</v>
      </c>
      <c r="N1643">
        <v>91.77</v>
      </c>
      <c r="O1643" s="7">
        <v>2.3222999999999998</v>
      </c>
      <c r="P1643" s="8">
        <v>977260</v>
      </c>
      <c r="Q1643">
        <v>5</v>
      </c>
      <c r="R1643" s="9">
        <v>24.254000000000001</v>
      </c>
      <c r="S1643" s="9">
        <v>24.038</v>
      </c>
      <c r="T1643" s="9">
        <v>22.530999999999999</v>
      </c>
      <c r="U1643" s="9">
        <v>25.388999999999999</v>
      </c>
      <c r="V1643" s="9">
        <v>26.477</v>
      </c>
    </row>
    <row r="1644" spans="1:22" x14ac:dyDescent="0.3">
      <c r="A1644" t="s">
        <v>1660</v>
      </c>
      <c r="B1644" t="s">
        <v>1661</v>
      </c>
      <c r="C1644" t="s">
        <v>1784</v>
      </c>
      <c r="D1644" t="s">
        <v>14</v>
      </c>
      <c r="E1644">
        <v>33.300000000000004</v>
      </c>
      <c r="F1644">
        <v>855000</v>
      </c>
      <c r="G1644">
        <f t="shared" si="96"/>
        <v>4.4455811578947374E-11</v>
      </c>
      <c r="H1644" s="50">
        <f t="shared" si="95"/>
        <v>1613.7667599706647</v>
      </c>
      <c r="I1644">
        <f t="shared" si="97"/>
        <v>6.4567179912261839E-7</v>
      </c>
      <c r="J1644">
        <v>82.2</v>
      </c>
      <c r="K1644">
        <v>94.300000000000011</v>
      </c>
      <c r="L1644">
        <v>319</v>
      </c>
      <c r="M1644">
        <v>26.22</v>
      </c>
      <c r="N1644">
        <v>78.17</v>
      </c>
      <c r="O1644" s="7">
        <v>3.3807999999999998</v>
      </c>
      <c r="P1644" s="8">
        <v>161870</v>
      </c>
      <c r="Q1644">
        <v>3</v>
      </c>
      <c r="R1644" s="9">
        <v>28</v>
      </c>
      <c r="S1644" s="9">
        <v>27.789000000000001</v>
      </c>
      <c r="T1644" s="9">
        <v>27.184000000000001</v>
      </c>
      <c r="U1644" s="9">
        <v>27.231000000000002</v>
      </c>
      <c r="V1644" s="9">
        <v>28.172000000000001</v>
      </c>
    </row>
    <row r="1645" spans="1:22" x14ac:dyDescent="0.3">
      <c r="A1645" t="s">
        <v>1660</v>
      </c>
      <c r="B1645" t="s">
        <v>1661</v>
      </c>
      <c r="C1645" t="s">
        <v>1785</v>
      </c>
      <c r="D1645" t="s">
        <v>14</v>
      </c>
      <c r="E1645">
        <v>24.400000000000002</v>
      </c>
      <c r="F1645">
        <v>239200</v>
      </c>
      <c r="G1645">
        <f t="shared" si="96"/>
        <v>1.1643380100334449E-10</v>
      </c>
      <c r="H1645" s="50">
        <f t="shared" si="95"/>
        <v>451.47720349120823</v>
      </c>
      <c r="I1645">
        <f t="shared" si="97"/>
        <v>4.7310486181957629E-7</v>
      </c>
      <c r="J1645">
        <v>13</v>
      </c>
      <c r="K1645">
        <v>66.3</v>
      </c>
      <c r="L1645">
        <v>350</v>
      </c>
      <c r="M1645">
        <v>22.84</v>
      </c>
      <c r="N1645">
        <v>88.64</v>
      </c>
      <c r="O1645" s="7">
        <v>5.2830000000000004</v>
      </c>
      <c r="P1645" s="8">
        <v>147500</v>
      </c>
      <c r="Q1645">
        <v>1</v>
      </c>
      <c r="R1645" s="9">
        <v>32.374000000000002</v>
      </c>
      <c r="S1645" s="9">
        <v>32.374000000000002</v>
      </c>
      <c r="T1645" s="9">
        <v>32.374000000000002</v>
      </c>
      <c r="U1645" s="9">
        <v>32.374000000000002</v>
      </c>
      <c r="V1645" s="9">
        <v>32.374000000000002</v>
      </c>
    </row>
    <row r="1646" spans="1:22" x14ac:dyDescent="0.3">
      <c r="A1646" t="s">
        <v>1660</v>
      </c>
      <c r="B1646" t="s">
        <v>1661</v>
      </c>
      <c r="C1646" t="s">
        <v>1786</v>
      </c>
      <c r="D1646" t="s">
        <v>14</v>
      </c>
      <c r="E1646">
        <v>13.700000000000001</v>
      </c>
      <c r="F1646">
        <v>119400</v>
      </c>
      <c r="G1646">
        <f t="shared" si="96"/>
        <v>1.3096844304857621E-10</v>
      </c>
      <c r="H1646" s="50">
        <f t="shared" si="95"/>
        <v>225.36111244502618</v>
      </c>
      <c r="I1646">
        <f t="shared" si="97"/>
        <v>2.6563674618558173E-7</v>
      </c>
      <c r="J1646">
        <v>11.3</v>
      </c>
      <c r="K1646">
        <v>35.5</v>
      </c>
      <c r="L1646">
        <v>326</v>
      </c>
      <c r="M1646">
        <v>25.7</v>
      </c>
      <c r="N1646">
        <v>85.21</v>
      </c>
      <c r="O1646" s="7">
        <v>9.1915999999999993</v>
      </c>
      <c r="P1646" s="8">
        <v>792490</v>
      </c>
      <c r="Q1646">
        <v>4</v>
      </c>
      <c r="R1646" s="9">
        <v>45.820999999999998</v>
      </c>
      <c r="S1646" s="9">
        <v>45.427</v>
      </c>
      <c r="T1646" s="9">
        <v>43.145000000000003</v>
      </c>
      <c r="U1646" s="9">
        <v>45.043999999999997</v>
      </c>
      <c r="V1646" s="9">
        <v>46.305999999999997</v>
      </c>
    </row>
    <row r="1647" spans="1:22" x14ac:dyDescent="0.3">
      <c r="A1647" t="s">
        <v>1660</v>
      </c>
      <c r="B1647" t="s">
        <v>1661</v>
      </c>
      <c r="C1647" t="s">
        <v>1787</v>
      </c>
      <c r="D1647" t="s">
        <v>14</v>
      </c>
      <c r="E1647">
        <v>9.7100000000000009</v>
      </c>
      <c r="F1647">
        <v>170700</v>
      </c>
      <c r="G1647">
        <f t="shared" si="96"/>
        <v>6.4928614118336268E-11</v>
      </c>
      <c r="H1647" s="50">
        <f t="shared" si="95"/>
        <v>322.18711804326608</v>
      </c>
      <c r="I1647">
        <f t="shared" si="97"/>
        <v>1.8827246755197072E-7</v>
      </c>
      <c r="J1647">
        <v>31.400000000000002</v>
      </c>
      <c r="K1647">
        <v>30.5</v>
      </c>
      <c r="L1647">
        <v>411</v>
      </c>
      <c r="M1647">
        <v>22.06</v>
      </c>
      <c r="N1647">
        <v>88.1</v>
      </c>
      <c r="O1647" s="7">
        <v>13.5</v>
      </c>
      <c r="P1647">
        <v>72136</v>
      </c>
      <c r="Q1647">
        <v>2</v>
      </c>
      <c r="R1647" s="9">
        <v>26.664999999999999</v>
      </c>
      <c r="S1647" s="9">
        <v>12.946</v>
      </c>
      <c r="T1647" s="9">
        <v>26.664999999999999</v>
      </c>
      <c r="U1647" s="9">
        <v>26.664999999999999</v>
      </c>
      <c r="V1647" s="9">
        <v>26.664999999999999</v>
      </c>
    </row>
    <row r="1648" spans="1:22" x14ac:dyDescent="0.3">
      <c r="A1648" t="s">
        <v>1660</v>
      </c>
      <c r="B1648" t="s">
        <v>1661</v>
      </c>
      <c r="C1648" t="s">
        <v>1788</v>
      </c>
      <c r="D1648" t="s">
        <v>14</v>
      </c>
      <c r="E1648">
        <v>15.3</v>
      </c>
      <c r="F1648">
        <v>158900</v>
      </c>
      <c r="G1648">
        <f t="shared" si="96"/>
        <v>1.0990512838263057E-10</v>
      </c>
      <c r="H1648" s="50">
        <f t="shared" si="95"/>
        <v>299.91524930916802</v>
      </c>
      <c r="I1648">
        <f t="shared" si="97"/>
        <v>2.9666001581309484E-7</v>
      </c>
      <c r="J1648">
        <v>12.200000000000001</v>
      </c>
      <c r="K1648">
        <v>45.5</v>
      </c>
      <c r="L1648">
        <v>384</v>
      </c>
      <c r="M1648">
        <v>29.23</v>
      </c>
      <c r="N1648">
        <v>79.52</v>
      </c>
      <c r="O1648" s="7">
        <v>8.4459999999999997</v>
      </c>
      <c r="P1648">
        <v>69952</v>
      </c>
      <c r="Q1648">
        <v>3</v>
      </c>
      <c r="R1648" s="9">
        <v>28.077999999999999</v>
      </c>
      <c r="S1648" s="9">
        <v>28.103999999999999</v>
      </c>
      <c r="T1648" s="9">
        <v>28.077999999999999</v>
      </c>
      <c r="U1648" s="9">
        <v>28.969000000000001</v>
      </c>
      <c r="V1648" s="9">
        <v>30.606000000000002</v>
      </c>
    </row>
    <row r="1649" spans="1:22" x14ac:dyDescent="0.3">
      <c r="A1649" t="s">
        <v>1660</v>
      </c>
      <c r="B1649" t="s">
        <v>1661</v>
      </c>
      <c r="C1649" t="s">
        <v>1789</v>
      </c>
      <c r="D1649" t="s">
        <v>14</v>
      </c>
      <c r="E1649">
        <v>14.9</v>
      </c>
      <c r="F1649">
        <v>129600</v>
      </c>
      <c r="G1649">
        <f t="shared" si="96"/>
        <v>1.3122956558641974E-10</v>
      </c>
      <c r="H1649" s="50">
        <f t="shared" si="95"/>
        <v>244.61306677450077</v>
      </c>
      <c r="I1649">
        <f t="shared" si="97"/>
        <v>2.889041984062166E-7</v>
      </c>
      <c r="J1649">
        <v>10.9</v>
      </c>
      <c r="K1649">
        <v>39.300000000000004</v>
      </c>
      <c r="L1649">
        <v>317</v>
      </c>
      <c r="M1649">
        <v>29.63</v>
      </c>
      <c r="N1649">
        <v>74.28</v>
      </c>
      <c r="O1649" s="7">
        <v>8.0633999999999997</v>
      </c>
      <c r="P1649">
        <v>77699</v>
      </c>
      <c r="Q1649">
        <v>2</v>
      </c>
      <c r="R1649" s="9">
        <v>37.4</v>
      </c>
      <c r="S1649" s="9">
        <v>37.337000000000003</v>
      </c>
      <c r="T1649" s="9">
        <v>35.840000000000003</v>
      </c>
      <c r="U1649" s="9">
        <v>36.621000000000002</v>
      </c>
      <c r="V1649" s="9">
        <v>37.402000000000001</v>
      </c>
    </row>
    <row r="1650" spans="1:22" x14ac:dyDescent="0.3">
      <c r="A1650" t="s">
        <v>1660</v>
      </c>
      <c r="B1650" t="s">
        <v>1661</v>
      </c>
      <c r="C1650" t="s">
        <v>1790</v>
      </c>
      <c r="D1650" t="s">
        <v>14</v>
      </c>
      <c r="E1650">
        <v>16.7</v>
      </c>
      <c r="F1650">
        <v>212000</v>
      </c>
      <c r="G1650">
        <f t="shared" si="96"/>
        <v>8.9914769339622636E-11</v>
      </c>
      <c r="H1650" s="50">
        <f t="shared" ref="H1650:H1713" si="98">F1650*CVDIND</f>
        <v>400.13865861260928</v>
      </c>
      <c r="I1650">
        <f t="shared" si="97"/>
        <v>3.2380537673716896E-7</v>
      </c>
      <c r="J1650">
        <v>21</v>
      </c>
      <c r="K1650">
        <v>46.300000000000004</v>
      </c>
      <c r="L1650">
        <v>341</v>
      </c>
      <c r="M1650">
        <v>28.74</v>
      </c>
      <c r="N1650">
        <v>77.790000000000006</v>
      </c>
      <c r="O1650" s="7">
        <v>7.3670999999999998</v>
      </c>
      <c r="P1650" s="8">
        <v>317760</v>
      </c>
      <c r="Q1650">
        <v>2</v>
      </c>
      <c r="R1650" s="9">
        <v>56.185000000000002</v>
      </c>
      <c r="S1650" s="9">
        <v>55.807000000000002</v>
      </c>
      <c r="T1650" s="9">
        <v>54.134999999999998</v>
      </c>
      <c r="U1650" s="9">
        <v>55.487000000000002</v>
      </c>
      <c r="V1650" s="9">
        <v>56.84</v>
      </c>
    </row>
    <row r="1651" spans="1:22" x14ac:dyDescent="0.3">
      <c r="A1651" t="s">
        <v>1660</v>
      </c>
      <c r="B1651" t="s">
        <v>1661</v>
      </c>
      <c r="C1651" t="s">
        <v>1791</v>
      </c>
      <c r="D1651" t="s">
        <v>14</v>
      </c>
      <c r="E1651">
        <v>11.8</v>
      </c>
      <c r="F1651">
        <v>112500</v>
      </c>
      <c r="G1651">
        <f t="shared" si="96"/>
        <v>1.197236391111111E-10</v>
      </c>
      <c r="H1651" s="50">
        <f t="shared" si="98"/>
        <v>212.33773157508747</v>
      </c>
      <c r="I1651">
        <f t="shared" si="97"/>
        <v>2.2879661350290975E-7</v>
      </c>
      <c r="J1651">
        <v>14.9</v>
      </c>
      <c r="K1651">
        <v>29.1</v>
      </c>
      <c r="L1651">
        <v>315</v>
      </c>
      <c r="M1651">
        <v>27.4</v>
      </c>
      <c r="N1651">
        <v>80.13</v>
      </c>
      <c r="O1651" s="7">
        <v>10.82</v>
      </c>
      <c r="P1651" s="8">
        <v>226000</v>
      </c>
      <c r="Q1651">
        <v>3</v>
      </c>
      <c r="R1651" s="9">
        <v>42.03</v>
      </c>
      <c r="S1651" s="9">
        <v>41.988999999999997</v>
      </c>
      <c r="T1651" s="9">
        <v>41.101999999999997</v>
      </c>
      <c r="U1651" s="9">
        <v>41.738</v>
      </c>
      <c r="V1651" s="9">
        <v>42.146999999999998</v>
      </c>
    </row>
    <row r="1652" spans="1:22" x14ac:dyDescent="0.3">
      <c r="A1652" t="s">
        <v>1660</v>
      </c>
      <c r="B1652" t="s">
        <v>1661</v>
      </c>
      <c r="C1652" t="s">
        <v>1792</v>
      </c>
      <c r="D1652" t="s">
        <v>14</v>
      </c>
      <c r="E1652">
        <v>11.9</v>
      </c>
      <c r="F1652">
        <v>220800</v>
      </c>
      <c r="G1652">
        <f t="shared" si="96"/>
        <v>6.1517448822463768E-11</v>
      </c>
      <c r="H1652" s="50">
        <f t="shared" si="98"/>
        <v>416.74818783803835</v>
      </c>
      <c r="I1652">
        <f t="shared" si="97"/>
        <v>2.3073556785462938E-7</v>
      </c>
      <c r="J1652">
        <v>40.400000000000006</v>
      </c>
      <c r="K1652">
        <v>34.700000000000003</v>
      </c>
      <c r="L1652">
        <v>325</v>
      </c>
      <c r="M1652">
        <v>29.95</v>
      </c>
      <c r="N1652">
        <v>78.13</v>
      </c>
      <c r="O1652" s="7">
        <v>9.3695000000000004</v>
      </c>
      <c r="P1652" s="8">
        <v>233020</v>
      </c>
      <c r="Q1652">
        <v>4</v>
      </c>
      <c r="R1652" s="9">
        <v>32.470999999999997</v>
      </c>
      <c r="S1652" s="9">
        <v>32.320999999999998</v>
      </c>
      <c r="T1652" s="9">
        <v>28.125</v>
      </c>
      <c r="U1652" s="9">
        <v>30.532</v>
      </c>
      <c r="V1652" s="9">
        <v>32.512999999999998</v>
      </c>
    </row>
    <row r="1653" spans="1:22" x14ac:dyDescent="0.3">
      <c r="A1653" t="s">
        <v>1660</v>
      </c>
      <c r="B1653" t="s">
        <v>1661</v>
      </c>
      <c r="C1653" t="s">
        <v>1793</v>
      </c>
      <c r="D1653" t="s">
        <v>14</v>
      </c>
      <c r="E1653">
        <v>18</v>
      </c>
      <c r="F1653">
        <v>133300</v>
      </c>
      <c r="G1653">
        <f t="shared" si="96"/>
        <v>1.5413198799699925E-10</v>
      </c>
      <c r="H1653" s="50">
        <f t="shared" si="98"/>
        <v>251.59661883519254</v>
      </c>
      <c r="I1653">
        <f t="shared" si="97"/>
        <v>3.490117833095234E-7</v>
      </c>
      <c r="J1653">
        <v>7.24</v>
      </c>
      <c r="K1653">
        <v>49.5</v>
      </c>
      <c r="L1653">
        <v>349</v>
      </c>
      <c r="M1653">
        <v>13.02</v>
      </c>
      <c r="N1653">
        <v>76.09</v>
      </c>
      <c r="O1653" s="7">
        <v>7.0536000000000003</v>
      </c>
      <c r="P1653" s="8">
        <v>143150</v>
      </c>
      <c r="Q1653">
        <v>3</v>
      </c>
      <c r="R1653" s="9">
        <v>12.929</v>
      </c>
      <c r="S1653" s="9">
        <v>13.097</v>
      </c>
      <c r="T1653" s="9">
        <v>12.848000000000001</v>
      </c>
      <c r="U1653" s="9">
        <v>13.048999999999999</v>
      </c>
      <c r="V1653" s="9">
        <v>14.048</v>
      </c>
    </row>
    <row r="1654" spans="1:22" x14ac:dyDescent="0.3">
      <c r="A1654" t="s">
        <v>1660</v>
      </c>
      <c r="B1654" t="s">
        <v>1661</v>
      </c>
      <c r="C1654" t="s">
        <v>1794</v>
      </c>
      <c r="D1654" t="s">
        <v>14</v>
      </c>
      <c r="E1654">
        <v>15</v>
      </c>
      <c r="F1654">
        <v>126400</v>
      </c>
      <c r="G1654">
        <f t="shared" si="96"/>
        <v>1.3545486550632911E-10</v>
      </c>
      <c r="H1654" s="50">
        <f t="shared" si="98"/>
        <v>238.57323796525384</v>
      </c>
      <c r="I1654">
        <f t="shared" si="97"/>
        <v>2.9084315275793617E-7</v>
      </c>
      <c r="J1654">
        <v>12.100000000000001</v>
      </c>
      <c r="K1654">
        <v>36.300000000000004</v>
      </c>
      <c r="L1654">
        <v>314</v>
      </c>
      <c r="M1654">
        <v>27.61</v>
      </c>
      <c r="N1654">
        <v>78.040000000000006</v>
      </c>
      <c r="O1654" s="7">
        <v>8.6546000000000003</v>
      </c>
      <c r="P1654" s="8">
        <v>210030</v>
      </c>
      <c r="Q1654">
        <v>2</v>
      </c>
      <c r="R1654" s="9">
        <v>40.039000000000001</v>
      </c>
      <c r="S1654" s="9">
        <v>39.880000000000003</v>
      </c>
      <c r="T1654" s="9">
        <v>38.866999999999997</v>
      </c>
      <c r="U1654" s="9">
        <v>39.619999999999997</v>
      </c>
      <c r="V1654" s="9">
        <v>40.372999999999998</v>
      </c>
    </row>
    <row r="1655" spans="1:22" x14ac:dyDescent="0.3">
      <c r="A1655" t="s">
        <v>1660</v>
      </c>
      <c r="B1655" t="s">
        <v>1661</v>
      </c>
      <c r="C1655" t="s">
        <v>1795</v>
      </c>
      <c r="D1655" t="s">
        <v>14</v>
      </c>
      <c r="E1655">
        <v>17.8</v>
      </c>
      <c r="F1655">
        <v>135500</v>
      </c>
      <c r="G1655">
        <f t="shared" si="96"/>
        <v>1.4994470405904061E-10</v>
      </c>
      <c r="H1655" s="50">
        <f t="shared" si="98"/>
        <v>255.7490011415498</v>
      </c>
      <c r="I1655">
        <f t="shared" si="97"/>
        <v>3.4513387460608431E-7</v>
      </c>
      <c r="J1655">
        <v>9.58</v>
      </c>
      <c r="K1655">
        <v>43.800000000000004</v>
      </c>
      <c r="L1655">
        <v>303</v>
      </c>
      <c r="M1655">
        <v>24</v>
      </c>
      <c r="N1655">
        <v>85.36</v>
      </c>
      <c r="O1655" s="7">
        <v>6.9177</v>
      </c>
      <c r="P1655" s="8">
        <v>130740</v>
      </c>
      <c r="Q1655">
        <v>2</v>
      </c>
      <c r="R1655" s="9">
        <v>23.373000000000001</v>
      </c>
      <c r="S1655" s="9">
        <v>23.381</v>
      </c>
      <c r="T1655" s="9">
        <v>23.344000000000001</v>
      </c>
      <c r="U1655" s="9">
        <v>23.391999999999999</v>
      </c>
      <c r="V1655" s="9">
        <v>23.439</v>
      </c>
    </row>
    <row r="1656" spans="1:22" x14ac:dyDescent="0.3">
      <c r="A1656" t="s">
        <v>1660</v>
      </c>
      <c r="B1656" t="s">
        <v>1661</v>
      </c>
      <c r="C1656" t="s">
        <v>1796</v>
      </c>
      <c r="D1656" t="s">
        <v>14</v>
      </c>
      <c r="E1656">
        <v>10.100000000000001</v>
      </c>
      <c r="F1656">
        <v>125100</v>
      </c>
      <c r="G1656">
        <f t="shared" si="96"/>
        <v>9.2154063149480428E-11</v>
      </c>
      <c r="H1656" s="50">
        <f t="shared" si="98"/>
        <v>236.11955751149728</v>
      </c>
      <c r="I1656">
        <f t="shared" si="97"/>
        <v>1.9583438952367705E-7</v>
      </c>
      <c r="J1656">
        <v>7.58</v>
      </c>
      <c r="K1656">
        <v>45.400000000000006</v>
      </c>
      <c r="L1656">
        <v>590</v>
      </c>
      <c r="M1656">
        <v>13.84</v>
      </c>
      <c r="N1656">
        <v>77.489999999999995</v>
      </c>
      <c r="O1656" s="7">
        <v>12.986000000000001</v>
      </c>
      <c r="P1656" s="8">
        <v>128970</v>
      </c>
      <c r="Q1656">
        <v>2</v>
      </c>
      <c r="R1656" s="9">
        <v>13</v>
      </c>
      <c r="S1656" s="9">
        <v>13.045999999999999</v>
      </c>
      <c r="T1656" s="9">
        <v>12.999000000000001</v>
      </c>
      <c r="U1656" s="9">
        <v>14.218</v>
      </c>
      <c r="V1656" s="9">
        <v>15.438000000000001</v>
      </c>
    </row>
    <row r="1657" spans="1:22" x14ac:dyDescent="0.3">
      <c r="A1657" t="s">
        <v>1660</v>
      </c>
      <c r="B1657" t="s">
        <v>1661</v>
      </c>
      <c r="C1657" t="s">
        <v>1797</v>
      </c>
      <c r="D1657" t="s">
        <v>14</v>
      </c>
      <c r="E1657">
        <v>14</v>
      </c>
      <c r="F1657">
        <v>263200</v>
      </c>
      <c r="G1657">
        <f t="shared" si="96"/>
        <v>6.0714521276595738E-11</v>
      </c>
      <c r="H1657" s="50">
        <f t="shared" si="98"/>
        <v>496.77591956056023</v>
      </c>
      <c r="I1657">
        <f t="shared" si="97"/>
        <v>2.714536092407404E-7</v>
      </c>
      <c r="J1657">
        <v>42.800000000000004</v>
      </c>
      <c r="K1657">
        <v>40.200000000000003</v>
      </c>
      <c r="L1657">
        <v>326</v>
      </c>
      <c r="M1657">
        <v>29.16</v>
      </c>
      <c r="N1657">
        <v>75.72</v>
      </c>
      <c r="O1657" s="7">
        <v>8.0972000000000008</v>
      </c>
      <c r="P1657">
        <v>95749</v>
      </c>
      <c r="Q1657">
        <v>2</v>
      </c>
      <c r="R1657" s="9">
        <v>34.948999999999998</v>
      </c>
      <c r="S1657" s="9">
        <v>34.901000000000003</v>
      </c>
      <c r="T1657" s="9">
        <v>34.595999999999997</v>
      </c>
      <c r="U1657" s="9">
        <v>34.78</v>
      </c>
      <c r="V1657" s="9">
        <v>34.965000000000003</v>
      </c>
    </row>
    <row r="1658" spans="1:22" x14ac:dyDescent="0.3">
      <c r="A1658" t="s">
        <v>1660</v>
      </c>
      <c r="B1658" t="s">
        <v>1661</v>
      </c>
      <c r="C1658" t="s">
        <v>1798</v>
      </c>
      <c r="D1658" t="s">
        <v>14</v>
      </c>
      <c r="E1658">
        <v>12.4</v>
      </c>
      <c r="F1658">
        <v>149700</v>
      </c>
      <c r="G1658">
        <f t="shared" si="96"/>
        <v>9.4547556446225771E-11</v>
      </c>
      <c r="H1658" s="50">
        <f t="shared" si="98"/>
        <v>282.55074148258308</v>
      </c>
      <c r="I1658">
        <f t="shared" si="97"/>
        <v>2.4043033961322719E-7</v>
      </c>
      <c r="J1658">
        <v>17.8</v>
      </c>
      <c r="K1658">
        <v>35.5</v>
      </c>
      <c r="L1658">
        <v>316</v>
      </c>
      <c r="M1658">
        <v>31.54</v>
      </c>
      <c r="N1658">
        <v>75.900000000000006</v>
      </c>
      <c r="O1658" s="7">
        <v>8.8878000000000004</v>
      </c>
      <c r="P1658" s="8">
        <v>108210</v>
      </c>
      <c r="Q1658">
        <v>2</v>
      </c>
      <c r="R1658" s="9">
        <v>34.030999999999999</v>
      </c>
      <c r="S1658" s="9">
        <v>34.034999999999997</v>
      </c>
      <c r="T1658" s="9">
        <v>32.744999999999997</v>
      </c>
      <c r="U1658" s="9">
        <v>34.039000000000001</v>
      </c>
      <c r="V1658" s="9">
        <v>35.334000000000003</v>
      </c>
    </row>
    <row r="1659" spans="1:22" x14ac:dyDescent="0.3">
      <c r="A1659" t="s">
        <v>1660</v>
      </c>
      <c r="B1659" t="s">
        <v>1661</v>
      </c>
      <c r="C1659" t="s">
        <v>1799</v>
      </c>
      <c r="D1659" t="s">
        <v>14</v>
      </c>
      <c r="E1659">
        <v>12.9</v>
      </c>
      <c r="F1659">
        <v>164200</v>
      </c>
      <c r="G1659">
        <f t="shared" si="96"/>
        <v>8.9674090742996343E-11</v>
      </c>
      <c r="H1659" s="50">
        <f t="shared" si="98"/>
        <v>309.91871577448325</v>
      </c>
      <c r="I1659">
        <f t="shared" si="97"/>
        <v>2.501251113718251E-7</v>
      </c>
      <c r="J1659">
        <v>9.16</v>
      </c>
      <c r="K1659">
        <v>54.300000000000004</v>
      </c>
      <c r="L1659">
        <v>544</v>
      </c>
      <c r="M1659">
        <v>15.28</v>
      </c>
      <c r="N1659">
        <v>76.38</v>
      </c>
      <c r="O1659" s="7">
        <v>10.02</v>
      </c>
      <c r="P1659">
        <v>27361</v>
      </c>
      <c r="Q1659">
        <v>1</v>
      </c>
      <c r="R1659" s="9">
        <v>16.62</v>
      </c>
      <c r="S1659" s="9">
        <v>16.62</v>
      </c>
      <c r="T1659" s="9">
        <v>16.62</v>
      </c>
      <c r="U1659" s="9">
        <v>16.62</v>
      </c>
      <c r="V1659" s="9">
        <v>16.62</v>
      </c>
    </row>
    <row r="1660" spans="1:22" x14ac:dyDescent="0.3">
      <c r="A1660" t="s">
        <v>1660</v>
      </c>
      <c r="B1660" t="s">
        <v>1661</v>
      </c>
      <c r="C1660" t="s">
        <v>1800</v>
      </c>
      <c r="D1660" t="s">
        <v>14</v>
      </c>
      <c r="E1660">
        <v>40.700000000000003</v>
      </c>
      <c r="F1660">
        <v>776000</v>
      </c>
      <c r="G1660">
        <f t="shared" si="96"/>
        <v>5.9866395747422684E-11</v>
      </c>
      <c r="H1660" s="50">
        <f t="shared" si="98"/>
        <v>1464.6584862423811</v>
      </c>
      <c r="I1660">
        <f t="shared" si="97"/>
        <v>7.8915442114986685E-7</v>
      </c>
      <c r="J1660">
        <v>17.7</v>
      </c>
      <c r="K1660">
        <v>184</v>
      </c>
      <c r="L1660">
        <v>552</v>
      </c>
      <c r="M1660">
        <v>15.36</v>
      </c>
      <c r="N1660">
        <v>75.13</v>
      </c>
      <c r="O1660" s="7">
        <v>2.9929000000000001</v>
      </c>
      <c r="P1660">
        <v>24569</v>
      </c>
      <c r="Q1660">
        <v>1</v>
      </c>
      <c r="R1660" s="9">
        <v>14.198</v>
      </c>
      <c r="S1660" s="9">
        <v>14.198</v>
      </c>
      <c r="T1660" s="9">
        <v>14.198</v>
      </c>
      <c r="U1660" s="9">
        <v>14.198</v>
      </c>
      <c r="V1660" s="9">
        <v>14.198</v>
      </c>
    </row>
    <row r="1661" spans="1:22" x14ac:dyDescent="0.3">
      <c r="A1661" t="s">
        <v>1660</v>
      </c>
      <c r="B1661" t="s">
        <v>1661</v>
      </c>
      <c r="C1661" t="s">
        <v>1801</v>
      </c>
      <c r="D1661" t="s">
        <v>14</v>
      </c>
      <c r="E1661">
        <v>62.5</v>
      </c>
      <c r="F1661">
        <v>5445000</v>
      </c>
      <c r="G1661">
        <f t="shared" si="96"/>
        <v>1.310184802571166E-11</v>
      </c>
      <c r="H1661" s="50">
        <f t="shared" si="98"/>
        <v>10277.146208234233</v>
      </c>
      <c r="I1661">
        <f t="shared" si="97"/>
        <v>1.2118464698247338E-6</v>
      </c>
      <c r="J1661">
        <v>437</v>
      </c>
      <c r="K1661">
        <v>261</v>
      </c>
      <c r="L1661">
        <v>437</v>
      </c>
      <c r="M1661">
        <v>17.420000000000002</v>
      </c>
      <c r="N1661">
        <v>78.48</v>
      </c>
      <c r="O1661" s="7">
        <v>1.6756</v>
      </c>
      <c r="P1661" s="8">
        <v>5650800</v>
      </c>
      <c r="Q1661">
        <v>12</v>
      </c>
      <c r="R1661" s="9">
        <v>21.599</v>
      </c>
      <c r="S1661" s="9">
        <v>21.518000000000001</v>
      </c>
      <c r="T1661" s="9">
        <v>20.03</v>
      </c>
      <c r="U1661" s="9">
        <v>21.308</v>
      </c>
      <c r="V1661" s="9">
        <v>21.956</v>
      </c>
    </row>
    <row r="1662" spans="1:22" x14ac:dyDescent="0.3">
      <c r="A1662" t="s">
        <v>1660</v>
      </c>
      <c r="B1662" t="s">
        <v>1661</v>
      </c>
      <c r="C1662" t="s">
        <v>1802</v>
      </c>
      <c r="D1662" t="s">
        <v>14</v>
      </c>
      <c r="E1662">
        <v>12.700000000000001</v>
      </c>
      <c r="F1662">
        <v>285900</v>
      </c>
      <c r="G1662">
        <f t="shared" si="96"/>
        <v>5.0703739419377401E-11</v>
      </c>
      <c r="H1662" s="50">
        <f t="shared" si="98"/>
        <v>539.62095517615558</v>
      </c>
      <c r="I1662">
        <f t="shared" si="97"/>
        <v>2.462472026683859E-7</v>
      </c>
      <c r="J1662">
        <v>25.200000000000003</v>
      </c>
      <c r="K1662">
        <v>56.900000000000006</v>
      </c>
      <c r="L1662">
        <v>535</v>
      </c>
      <c r="M1662">
        <v>16.7</v>
      </c>
      <c r="N1662">
        <v>74.45</v>
      </c>
      <c r="O1662" s="7">
        <v>9.4039000000000001</v>
      </c>
      <c r="P1662" s="8">
        <v>257390</v>
      </c>
      <c r="Q1662">
        <v>2</v>
      </c>
      <c r="R1662" s="9">
        <v>18.372</v>
      </c>
      <c r="S1662" s="9">
        <v>18.306000000000001</v>
      </c>
      <c r="T1662" s="9">
        <v>17.991</v>
      </c>
      <c r="U1662" s="9">
        <v>18.259</v>
      </c>
      <c r="V1662" s="9">
        <v>18.527000000000001</v>
      </c>
    </row>
    <row r="1663" spans="1:22" x14ac:dyDescent="0.3">
      <c r="A1663" t="s">
        <v>1660</v>
      </c>
      <c r="B1663" t="s">
        <v>1661</v>
      </c>
      <c r="C1663" t="s">
        <v>1803</v>
      </c>
      <c r="D1663" t="s">
        <v>14</v>
      </c>
      <c r="E1663">
        <v>37.1</v>
      </c>
      <c r="F1663">
        <v>250200</v>
      </c>
      <c r="G1663">
        <f t="shared" si="96"/>
        <v>1.6925325459632292E-10</v>
      </c>
      <c r="H1663" s="50">
        <f t="shared" si="98"/>
        <v>472.23911502299455</v>
      </c>
      <c r="I1663">
        <f t="shared" si="97"/>
        <v>7.1935206448796214E-7</v>
      </c>
      <c r="J1663">
        <v>36.4</v>
      </c>
      <c r="K1663">
        <v>41.5</v>
      </c>
      <c r="L1663">
        <v>136</v>
      </c>
      <c r="M1663">
        <v>24.81</v>
      </c>
      <c r="N1663">
        <v>93.94</v>
      </c>
      <c r="O1663" s="7">
        <v>3.2856999999999998</v>
      </c>
      <c r="P1663" s="8">
        <v>429470</v>
      </c>
      <c r="Q1663">
        <v>2</v>
      </c>
      <c r="R1663" s="9">
        <v>19.373999999999999</v>
      </c>
      <c r="S1663" s="9">
        <v>19.475999999999999</v>
      </c>
      <c r="T1663" s="9">
        <v>18.574999999999999</v>
      </c>
      <c r="U1663" s="9">
        <v>19.905999999999999</v>
      </c>
      <c r="V1663" s="9">
        <v>21.236000000000001</v>
      </c>
    </row>
    <row r="1664" spans="1:22" x14ac:dyDescent="0.3">
      <c r="A1664" t="s">
        <v>1660</v>
      </c>
      <c r="B1664" t="s">
        <v>1661</v>
      </c>
      <c r="C1664" t="s">
        <v>1804</v>
      </c>
      <c r="D1664" t="s">
        <v>14</v>
      </c>
      <c r="E1664">
        <v>27.6</v>
      </c>
      <c r="F1664">
        <v>1597000</v>
      </c>
      <c r="G1664">
        <f t="shared" si="96"/>
        <v>1.972670682529743E-11</v>
      </c>
      <c r="H1664" s="50">
        <f t="shared" si="98"/>
        <v>3014.2520651147975</v>
      </c>
      <c r="I1664">
        <f t="shared" si="97"/>
        <v>5.351514010746025E-7</v>
      </c>
      <c r="J1664">
        <v>192</v>
      </c>
      <c r="K1664">
        <v>115</v>
      </c>
      <c r="L1664">
        <v>484</v>
      </c>
      <c r="M1664">
        <v>22.73</v>
      </c>
      <c r="N1664">
        <v>75.86</v>
      </c>
      <c r="O1664" s="7">
        <v>4.2039999999999997</v>
      </c>
      <c r="P1664" s="8">
        <v>1197500</v>
      </c>
      <c r="Q1664">
        <v>8</v>
      </c>
      <c r="R1664" s="9">
        <v>21.512</v>
      </c>
      <c r="S1664" s="9">
        <v>21.396000000000001</v>
      </c>
      <c r="T1664" s="9">
        <v>19.837</v>
      </c>
      <c r="U1664" s="9">
        <v>21.283999999999999</v>
      </c>
      <c r="V1664" s="9">
        <v>22.052</v>
      </c>
    </row>
    <row r="1665" spans="1:22" x14ac:dyDescent="0.3">
      <c r="A1665" t="s">
        <v>1660</v>
      </c>
      <c r="B1665" t="s">
        <v>1661</v>
      </c>
      <c r="C1665" t="s">
        <v>1805</v>
      </c>
      <c r="D1665" t="s">
        <v>14</v>
      </c>
      <c r="E1665">
        <v>25.5</v>
      </c>
      <c r="F1665">
        <v>224400</v>
      </c>
      <c r="G1665">
        <f t="shared" si="96"/>
        <v>1.2970829545454543E-10</v>
      </c>
      <c r="H1665" s="50">
        <f t="shared" si="98"/>
        <v>423.54299524844112</v>
      </c>
      <c r="I1665">
        <f t="shared" si="97"/>
        <v>4.9443335968849143E-7</v>
      </c>
      <c r="J1665">
        <v>13.9</v>
      </c>
      <c r="K1665">
        <v>60.2</v>
      </c>
      <c r="L1665">
        <v>314</v>
      </c>
      <c r="M1665">
        <v>25.02</v>
      </c>
      <c r="N1665">
        <v>88.13</v>
      </c>
      <c r="O1665" s="7">
        <v>5.2096999999999998</v>
      </c>
      <c r="P1665" s="8">
        <v>166340</v>
      </c>
      <c r="Q1665">
        <v>2</v>
      </c>
      <c r="R1665" s="9">
        <v>39.631</v>
      </c>
      <c r="S1665" s="9">
        <v>39.478000000000002</v>
      </c>
      <c r="T1665" s="9">
        <v>36.392000000000003</v>
      </c>
      <c r="U1665" s="9">
        <v>38.018000000000001</v>
      </c>
      <c r="V1665" s="9">
        <v>39.643999999999998</v>
      </c>
    </row>
    <row r="1666" spans="1:22" x14ac:dyDescent="0.3">
      <c r="A1666" t="s">
        <v>1660</v>
      </c>
      <c r="B1666" t="s">
        <v>1661</v>
      </c>
      <c r="C1666" t="s">
        <v>1806</v>
      </c>
      <c r="D1666" t="s">
        <v>14</v>
      </c>
      <c r="E1666">
        <v>34.1</v>
      </c>
      <c r="F1666">
        <v>1100000</v>
      </c>
      <c r="G1666">
        <f t="shared" ref="G1666:G1729" si="99">(1.141433*(E1666/1000000))/F1666</f>
        <v>3.5384422999999999E-11</v>
      </c>
      <c r="H1666" s="50">
        <f t="shared" si="98"/>
        <v>2076.1911531786332</v>
      </c>
      <c r="I1666">
        <f t="shared" ref="I1666:I1729" si="100">(G1666/10)*1000*H1666*0.09</f>
        <v>6.6118343393637487E-7</v>
      </c>
      <c r="J1666">
        <v>93.800000000000011</v>
      </c>
      <c r="K1666">
        <v>114</v>
      </c>
      <c r="L1666">
        <v>379</v>
      </c>
      <c r="M1666">
        <v>23.18</v>
      </c>
      <c r="N1666">
        <v>79.930000000000007</v>
      </c>
      <c r="O1666" s="7">
        <v>3.3361999999999998</v>
      </c>
      <c r="P1666" s="8">
        <v>431580</v>
      </c>
      <c r="Q1666">
        <v>5</v>
      </c>
      <c r="R1666" s="9">
        <v>26.405000000000001</v>
      </c>
      <c r="S1666" s="9">
        <v>26.300999999999998</v>
      </c>
      <c r="T1666" s="9">
        <v>24.962</v>
      </c>
      <c r="U1666" s="9">
        <v>25.861999999999998</v>
      </c>
      <c r="V1666" s="9">
        <v>26.617999999999999</v>
      </c>
    </row>
    <row r="1667" spans="1:22" x14ac:dyDescent="0.3">
      <c r="A1667" t="s">
        <v>1660</v>
      </c>
      <c r="B1667" t="s">
        <v>1661</v>
      </c>
      <c r="C1667" t="s">
        <v>1807</v>
      </c>
      <c r="D1667" t="s">
        <v>14</v>
      </c>
      <c r="E1667">
        <v>48.900000000000006</v>
      </c>
      <c r="F1667">
        <v>2259000</v>
      </c>
      <c r="G1667">
        <f t="shared" si="99"/>
        <v>2.4708310624169987E-11</v>
      </c>
      <c r="H1667" s="50">
        <f t="shared" si="98"/>
        <v>4263.7416500277568</v>
      </c>
      <c r="I1667">
        <f t="shared" si="100"/>
        <v>9.48148677990872E-7</v>
      </c>
      <c r="J1667">
        <v>187</v>
      </c>
      <c r="K1667">
        <v>165</v>
      </c>
      <c r="L1667">
        <v>344</v>
      </c>
      <c r="M1667">
        <v>26.91</v>
      </c>
      <c r="N1667">
        <v>75.790000000000006</v>
      </c>
      <c r="O1667" s="7">
        <v>2.0855000000000001</v>
      </c>
      <c r="P1667" s="8">
        <v>1210500</v>
      </c>
      <c r="Q1667">
        <v>6</v>
      </c>
      <c r="R1667" s="9">
        <v>29.422999999999998</v>
      </c>
      <c r="S1667" s="9">
        <v>29.103000000000002</v>
      </c>
      <c r="T1667" s="9">
        <v>28.265999999999998</v>
      </c>
      <c r="U1667" s="9">
        <v>28.992999999999999</v>
      </c>
      <c r="V1667" s="9">
        <v>29.577999999999999</v>
      </c>
    </row>
    <row r="1668" spans="1:22" x14ac:dyDescent="0.3">
      <c r="A1668" t="s">
        <v>1660</v>
      </c>
      <c r="B1668" t="s">
        <v>1661</v>
      </c>
      <c r="C1668" t="s">
        <v>1808</v>
      </c>
      <c r="D1668" t="s">
        <v>14</v>
      </c>
      <c r="E1668">
        <v>24.8</v>
      </c>
      <c r="F1668">
        <v>714100</v>
      </c>
      <c r="G1668">
        <f t="shared" si="99"/>
        <v>3.9640860383699757E-11</v>
      </c>
      <c r="H1668" s="50">
        <f t="shared" si="98"/>
        <v>1347.8255477135108</v>
      </c>
      <c r="I1668">
        <f t="shared" si="100"/>
        <v>4.8086067922645437E-7</v>
      </c>
      <c r="J1668">
        <v>79.400000000000006</v>
      </c>
      <c r="K1668">
        <v>80.2</v>
      </c>
      <c r="L1668">
        <v>342</v>
      </c>
      <c r="M1668">
        <v>31.33</v>
      </c>
      <c r="N1668">
        <v>75.58</v>
      </c>
      <c r="O1668" s="7">
        <v>4.2624000000000004</v>
      </c>
      <c r="P1668" s="8">
        <v>477270</v>
      </c>
      <c r="Q1668">
        <v>4</v>
      </c>
      <c r="R1668" s="9">
        <v>37.481000000000002</v>
      </c>
      <c r="S1668" s="9">
        <v>37.515999999999998</v>
      </c>
      <c r="T1668" s="9">
        <v>36.345999999999997</v>
      </c>
      <c r="U1668" s="9">
        <v>37.173000000000002</v>
      </c>
      <c r="V1668" s="9">
        <v>38.226999999999997</v>
      </c>
    </row>
    <row r="1669" spans="1:22" x14ac:dyDescent="0.3">
      <c r="A1669" t="s">
        <v>1660</v>
      </c>
      <c r="B1669" t="s">
        <v>1661</v>
      </c>
      <c r="C1669" t="s">
        <v>1809</v>
      </c>
      <c r="D1669" t="s">
        <v>14</v>
      </c>
      <c r="E1669">
        <v>12</v>
      </c>
      <c r="F1669">
        <v>368600</v>
      </c>
      <c r="G1669">
        <f t="shared" si="99"/>
        <v>3.7160054259359737E-11</v>
      </c>
      <c r="H1669" s="50">
        <f t="shared" si="98"/>
        <v>695.71278096513106</v>
      </c>
      <c r="I1669">
        <f t="shared" si="100"/>
        <v>2.3267452220634892E-7</v>
      </c>
      <c r="J1669">
        <v>54.400000000000006</v>
      </c>
      <c r="K1669">
        <v>50</v>
      </c>
      <c r="L1669">
        <v>485</v>
      </c>
      <c r="M1669">
        <v>21.02</v>
      </c>
      <c r="N1669">
        <v>75.56</v>
      </c>
      <c r="O1669" s="7">
        <v>9.7041000000000004</v>
      </c>
      <c r="P1669" s="8">
        <v>350280</v>
      </c>
      <c r="Q1669">
        <v>5</v>
      </c>
      <c r="R1669" s="9">
        <v>21.623999999999999</v>
      </c>
      <c r="S1669" s="9">
        <v>21.515000000000001</v>
      </c>
      <c r="T1669" s="9">
        <v>20.658000000000001</v>
      </c>
      <c r="U1669" s="9">
        <v>20.995000000000001</v>
      </c>
      <c r="V1669" s="9">
        <v>21.667999999999999</v>
      </c>
    </row>
    <row r="1670" spans="1:22" x14ac:dyDescent="0.3">
      <c r="A1670" t="s">
        <v>1660</v>
      </c>
      <c r="B1670" t="s">
        <v>1661</v>
      </c>
      <c r="C1670" t="s">
        <v>1810</v>
      </c>
      <c r="D1670" t="s">
        <v>14</v>
      </c>
      <c r="E1670">
        <v>12.700000000000001</v>
      </c>
      <c r="F1670">
        <v>235800</v>
      </c>
      <c r="G1670">
        <f t="shared" si="99"/>
        <v>6.1476671331636975E-11</v>
      </c>
      <c r="H1670" s="50">
        <f t="shared" si="98"/>
        <v>445.05988538138337</v>
      </c>
      <c r="I1670">
        <f t="shared" si="100"/>
        <v>2.4624720266838596E-7</v>
      </c>
      <c r="J1670">
        <v>21.900000000000002</v>
      </c>
      <c r="K1670">
        <v>50.400000000000006</v>
      </c>
      <c r="L1670">
        <v>486</v>
      </c>
      <c r="M1670">
        <v>19.850000000000001</v>
      </c>
      <c r="N1670">
        <v>75.88</v>
      </c>
      <c r="O1670" s="7">
        <v>9.6302000000000003</v>
      </c>
      <c r="P1670">
        <v>78910</v>
      </c>
      <c r="Q1670">
        <v>2</v>
      </c>
      <c r="R1670" s="9">
        <v>18.446999999999999</v>
      </c>
      <c r="S1670" s="9">
        <v>18.512</v>
      </c>
      <c r="T1670" s="9">
        <v>18.428999999999998</v>
      </c>
      <c r="U1670" s="9">
        <v>18.745000000000001</v>
      </c>
      <c r="V1670" s="9">
        <v>19.061</v>
      </c>
    </row>
    <row r="1671" spans="1:22" x14ac:dyDescent="0.3">
      <c r="A1671" t="s">
        <v>1660</v>
      </c>
      <c r="B1671" t="s">
        <v>1661</v>
      </c>
      <c r="C1671" t="s">
        <v>1811</v>
      </c>
      <c r="D1671" t="s">
        <v>14</v>
      </c>
      <c r="E1671">
        <v>12.4</v>
      </c>
      <c r="F1671">
        <v>100400</v>
      </c>
      <c r="G1671">
        <f t="shared" si="99"/>
        <v>1.40973796812749E-10</v>
      </c>
      <c r="H1671" s="50">
        <f t="shared" si="98"/>
        <v>189.49962889012249</v>
      </c>
      <c r="I1671">
        <f t="shared" si="100"/>
        <v>2.4043033961322719E-7</v>
      </c>
      <c r="J1671">
        <v>11.3</v>
      </c>
      <c r="K1671">
        <v>29.900000000000002</v>
      </c>
      <c r="L1671">
        <v>299</v>
      </c>
      <c r="M1671">
        <v>26.53</v>
      </c>
      <c r="N1671">
        <v>88.72</v>
      </c>
      <c r="O1671" s="7">
        <v>10.02</v>
      </c>
      <c r="P1671" s="8">
        <v>144740</v>
      </c>
      <c r="Q1671">
        <v>2</v>
      </c>
      <c r="R1671" s="9">
        <v>32.234999999999999</v>
      </c>
      <c r="S1671" s="9">
        <v>32.246000000000002</v>
      </c>
      <c r="T1671" s="9">
        <v>32.234999999999999</v>
      </c>
      <c r="U1671" s="9">
        <v>32.350999999999999</v>
      </c>
      <c r="V1671" s="9">
        <v>32.466999999999999</v>
      </c>
    </row>
    <row r="1672" spans="1:22" x14ac:dyDescent="0.3">
      <c r="A1672" t="s">
        <v>1660</v>
      </c>
      <c r="B1672" t="s">
        <v>1661</v>
      </c>
      <c r="C1672" t="s">
        <v>1812</v>
      </c>
      <c r="D1672" t="s">
        <v>14</v>
      </c>
      <c r="E1672">
        <v>18.100000000000001</v>
      </c>
      <c r="F1672">
        <v>612200</v>
      </c>
      <c r="G1672">
        <f t="shared" si="99"/>
        <v>3.3747039039529569E-11</v>
      </c>
      <c r="H1672" s="50">
        <f t="shared" si="98"/>
        <v>1155.4947490690538</v>
      </c>
      <c r="I1672">
        <f t="shared" si="100"/>
        <v>3.5095073766124302E-7</v>
      </c>
      <c r="J1672">
        <v>103</v>
      </c>
      <c r="K1672">
        <v>60.400000000000006</v>
      </c>
      <c r="L1672">
        <v>363</v>
      </c>
      <c r="M1672">
        <v>32.72</v>
      </c>
      <c r="N1672">
        <v>74.86</v>
      </c>
      <c r="O1672" s="7">
        <v>6.0103</v>
      </c>
      <c r="P1672" s="8">
        <v>536530</v>
      </c>
      <c r="Q1672">
        <v>6</v>
      </c>
      <c r="R1672" s="9">
        <v>30.091000000000001</v>
      </c>
      <c r="S1672" s="9">
        <v>30.16</v>
      </c>
      <c r="T1672" s="9">
        <v>27.748999999999999</v>
      </c>
      <c r="U1672" s="9">
        <v>29.812000000000001</v>
      </c>
      <c r="V1672" s="9">
        <v>30.792000000000002</v>
      </c>
    </row>
    <row r="1673" spans="1:22" x14ac:dyDescent="0.3">
      <c r="A1673" t="s">
        <v>1660</v>
      </c>
      <c r="B1673" t="s">
        <v>1661</v>
      </c>
      <c r="C1673" t="s">
        <v>1813</v>
      </c>
      <c r="D1673" t="s">
        <v>14</v>
      </c>
      <c r="E1673">
        <v>10.3</v>
      </c>
      <c r="F1673">
        <v>557000</v>
      </c>
      <c r="G1673">
        <f t="shared" si="99"/>
        <v>2.1107288868940755E-11</v>
      </c>
      <c r="H1673" s="50">
        <f t="shared" si="98"/>
        <v>1051.3077021095442</v>
      </c>
      <c r="I1673">
        <f t="shared" si="100"/>
        <v>1.9971229822711622E-7</v>
      </c>
      <c r="J1673">
        <v>65.7</v>
      </c>
      <c r="K1673">
        <v>68.7</v>
      </c>
      <c r="L1673">
        <v>818</v>
      </c>
      <c r="M1673">
        <v>22.47</v>
      </c>
      <c r="N1673">
        <v>70.05</v>
      </c>
      <c r="O1673" s="7">
        <v>11.904</v>
      </c>
      <c r="P1673" s="8">
        <v>253790</v>
      </c>
      <c r="Q1673">
        <v>4</v>
      </c>
      <c r="R1673" s="9">
        <v>22.579000000000001</v>
      </c>
      <c r="S1673" s="9">
        <v>22.593</v>
      </c>
      <c r="T1673" s="9">
        <v>22.004000000000001</v>
      </c>
      <c r="U1673" s="9">
        <v>22.699000000000002</v>
      </c>
      <c r="V1673" s="9">
        <v>23.295999999999999</v>
      </c>
    </row>
    <row r="1674" spans="1:22" x14ac:dyDescent="0.3">
      <c r="A1674" t="s">
        <v>1660</v>
      </c>
      <c r="B1674" t="s">
        <v>1661</v>
      </c>
      <c r="C1674" t="s">
        <v>1814</v>
      </c>
      <c r="D1674" t="s">
        <v>14</v>
      </c>
      <c r="E1674">
        <v>38.1</v>
      </c>
      <c r="F1674">
        <v>1081000</v>
      </c>
      <c r="G1674">
        <f t="shared" si="99"/>
        <v>4.0229969750231271E-11</v>
      </c>
      <c r="H1674" s="50">
        <f t="shared" si="98"/>
        <v>2040.3296696237294</v>
      </c>
      <c r="I1674">
        <f t="shared" si="100"/>
        <v>7.3874160800515797E-7</v>
      </c>
      <c r="J1674">
        <v>106</v>
      </c>
      <c r="K1674">
        <v>105</v>
      </c>
      <c r="L1674">
        <v>304</v>
      </c>
      <c r="M1674">
        <v>22.8</v>
      </c>
      <c r="N1674">
        <v>86.2</v>
      </c>
      <c r="O1674" s="7">
        <v>2.8944999999999999</v>
      </c>
      <c r="P1674" s="8">
        <v>730500</v>
      </c>
      <c r="Q1674">
        <v>4</v>
      </c>
      <c r="R1674" s="9">
        <v>28.425999999999998</v>
      </c>
      <c r="S1674" s="9">
        <v>28.934999999999999</v>
      </c>
      <c r="T1674" s="9">
        <v>27.184000000000001</v>
      </c>
      <c r="U1674" s="9">
        <v>28.943000000000001</v>
      </c>
      <c r="V1674" s="9">
        <v>30.652000000000001</v>
      </c>
    </row>
    <row r="1675" spans="1:22" x14ac:dyDescent="0.3">
      <c r="A1675" t="s">
        <v>1660</v>
      </c>
      <c r="B1675" t="s">
        <v>1661</v>
      </c>
      <c r="C1675" t="s">
        <v>1815</v>
      </c>
      <c r="D1675" t="s">
        <v>14</v>
      </c>
      <c r="E1675">
        <v>12.3</v>
      </c>
      <c r="F1675">
        <v>160100</v>
      </c>
      <c r="G1675">
        <f t="shared" si="99"/>
        <v>8.7692853841349152E-11</v>
      </c>
      <c r="H1675" s="50">
        <f t="shared" si="98"/>
        <v>302.18018511263557</v>
      </c>
      <c r="I1675">
        <f t="shared" si="100"/>
        <v>2.3849138526150761E-7</v>
      </c>
      <c r="J1675">
        <v>24.1</v>
      </c>
      <c r="K1675">
        <v>32.6</v>
      </c>
      <c r="L1675">
        <v>329</v>
      </c>
      <c r="M1675">
        <v>25.76</v>
      </c>
      <c r="N1675">
        <v>82.68</v>
      </c>
      <c r="O1675" s="7">
        <v>10.071</v>
      </c>
      <c r="P1675" s="8">
        <v>293260</v>
      </c>
      <c r="Q1675">
        <v>2</v>
      </c>
      <c r="R1675" s="9">
        <v>47.07</v>
      </c>
      <c r="S1675" s="9">
        <v>47.365000000000002</v>
      </c>
      <c r="T1675" s="9">
        <v>47.027000000000001</v>
      </c>
      <c r="U1675" s="9">
        <v>48.619</v>
      </c>
      <c r="V1675" s="9">
        <v>50.210999999999999</v>
      </c>
    </row>
    <row r="1676" spans="1:22" x14ac:dyDescent="0.3">
      <c r="A1676" t="s">
        <v>1660</v>
      </c>
      <c r="B1676" t="s">
        <v>1661</v>
      </c>
      <c r="C1676" t="s">
        <v>1816</v>
      </c>
      <c r="D1676" t="s">
        <v>14</v>
      </c>
      <c r="E1676">
        <v>4.6399999999999997</v>
      </c>
      <c r="F1676">
        <v>104300</v>
      </c>
      <c r="G1676">
        <f t="shared" si="99"/>
        <v>5.077899443911792E-11</v>
      </c>
      <c r="H1676" s="50">
        <f t="shared" si="98"/>
        <v>196.86067025139221</v>
      </c>
      <c r="I1676">
        <f t="shared" si="100"/>
        <v>8.9967481919788232E-8</v>
      </c>
      <c r="J1676">
        <v>18.2</v>
      </c>
      <c r="K1676">
        <v>24.5</v>
      </c>
      <c r="L1676">
        <v>649</v>
      </c>
      <c r="M1676">
        <v>21.77</v>
      </c>
      <c r="N1676">
        <v>70.61</v>
      </c>
      <c r="O1676" s="7">
        <v>26.527999999999999</v>
      </c>
      <c r="P1676">
        <v>84028</v>
      </c>
      <c r="Q1676">
        <v>2</v>
      </c>
      <c r="R1676" s="9">
        <v>21.521999999999998</v>
      </c>
      <c r="S1676" s="9">
        <v>21.678000000000001</v>
      </c>
      <c r="T1676" s="9">
        <v>21.38</v>
      </c>
      <c r="U1676" s="9">
        <v>21.908000000000001</v>
      </c>
      <c r="V1676" s="9">
        <v>22.436</v>
      </c>
    </row>
    <row r="1677" spans="1:22" x14ac:dyDescent="0.3">
      <c r="A1677" t="s">
        <v>1660</v>
      </c>
      <c r="B1677" t="s">
        <v>1661</v>
      </c>
      <c r="C1677" t="s">
        <v>1817</v>
      </c>
      <c r="D1677" t="s">
        <v>14</v>
      </c>
      <c r="E1677">
        <v>31.5</v>
      </c>
      <c r="F1677">
        <v>460300</v>
      </c>
      <c r="G1677">
        <f t="shared" si="99"/>
        <v>7.8112403867043222E-11</v>
      </c>
      <c r="H1677" s="50">
        <f t="shared" si="98"/>
        <v>868.79162528011341</v>
      </c>
      <c r="I1677">
        <f t="shared" si="100"/>
        <v>6.1077062079166588E-7</v>
      </c>
      <c r="J1677">
        <v>29.6</v>
      </c>
      <c r="K1677">
        <v>84.600000000000009</v>
      </c>
      <c r="L1677">
        <v>317</v>
      </c>
      <c r="M1677">
        <v>25.46</v>
      </c>
      <c r="N1677">
        <v>78.56</v>
      </c>
      <c r="O1677" s="7">
        <v>3.7433999999999998</v>
      </c>
      <c r="P1677" s="8">
        <v>146830</v>
      </c>
      <c r="Q1677">
        <v>2</v>
      </c>
      <c r="R1677" s="9">
        <v>25.864000000000001</v>
      </c>
      <c r="S1677" s="9">
        <v>25.939</v>
      </c>
      <c r="T1677" s="9">
        <v>25.861999999999998</v>
      </c>
      <c r="U1677" s="9">
        <v>27.533000000000001</v>
      </c>
      <c r="V1677" s="9">
        <v>29.204000000000001</v>
      </c>
    </row>
    <row r="1678" spans="1:22" x14ac:dyDescent="0.3">
      <c r="A1678" t="s">
        <v>1660</v>
      </c>
      <c r="B1678" t="s">
        <v>1661</v>
      </c>
      <c r="C1678" t="s">
        <v>1818</v>
      </c>
      <c r="D1678" t="s">
        <v>14</v>
      </c>
      <c r="E1678">
        <v>8.2100000000000009</v>
      </c>
      <c r="F1678">
        <v>100500</v>
      </c>
      <c r="G1678">
        <f t="shared" si="99"/>
        <v>9.3245422189054722E-11</v>
      </c>
      <c r="H1678" s="50">
        <f t="shared" si="98"/>
        <v>189.68837354041148</v>
      </c>
      <c r="I1678">
        <f t="shared" si="100"/>
        <v>1.5918815227617708E-7</v>
      </c>
      <c r="J1678">
        <v>17.8</v>
      </c>
      <c r="K1678">
        <v>23.8</v>
      </c>
      <c r="L1678">
        <v>340</v>
      </c>
      <c r="M1678">
        <v>28.13</v>
      </c>
      <c r="N1678">
        <v>75.39</v>
      </c>
      <c r="O1678" s="7">
        <v>14.252000000000001</v>
      </c>
      <c r="P1678" s="8">
        <v>108260</v>
      </c>
      <c r="Q1678">
        <v>3</v>
      </c>
      <c r="R1678" s="9">
        <v>25.292999999999999</v>
      </c>
      <c r="S1678" s="9">
        <v>25.285</v>
      </c>
      <c r="T1678" s="9">
        <v>24.535</v>
      </c>
      <c r="U1678" s="9">
        <v>25.247</v>
      </c>
      <c r="V1678" s="9">
        <v>25.294</v>
      </c>
    </row>
    <row r="1679" spans="1:22" x14ac:dyDescent="0.3">
      <c r="A1679" t="s">
        <v>1660</v>
      </c>
      <c r="B1679" t="s">
        <v>1661</v>
      </c>
      <c r="C1679" t="s">
        <v>1819</v>
      </c>
      <c r="D1679" t="s">
        <v>14</v>
      </c>
      <c r="E1679">
        <v>16</v>
      </c>
      <c r="F1679">
        <v>135900</v>
      </c>
      <c r="G1679">
        <f t="shared" si="99"/>
        <v>1.3438504782928623E-10</v>
      </c>
      <c r="H1679" s="50">
        <f t="shared" si="98"/>
        <v>256.50397974270567</v>
      </c>
      <c r="I1679">
        <f t="shared" si="100"/>
        <v>3.102326962751319E-7</v>
      </c>
      <c r="J1679">
        <v>9.15</v>
      </c>
      <c r="K1679">
        <v>44.900000000000006</v>
      </c>
      <c r="L1679">
        <v>343</v>
      </c>
      <c r="M1679">
        <v>29.32</v>
      </c>
      <c r="N1679">
        <v>76.31</v>
      </c>
      <c r="O1679" s="7">
        <v>7.6351000000000004</v>
      </c>
      <c r="P1679" s="8">
        <v>134040</v>
      </c>
      <c r="Q1679">
        <v>2</v>
      </c>
      <c r="R1679" s="9">
        <v>32.091000000000001</v>
      </c>
      <c r="S1679" s="9">
        <v>31.850999999999999</v>
      </c>
      <c r="T1679" s="9">
        <v>30.792000000000002</v>
      </c>
      <c r="U1679" s="9">
        <v>31.56</v>
      </c>
      <c r="V1679" s="9">
        <v>32.326999999999998</v>
      </c>
    </row>
    <row r="1680" spans="1:22" x14ac:dyDescent="0.3">
      <c r="A1680" t="s">
        <v>1660</v>
      </c>
      <c r="B1680" t="s">
        <v>1661</v>
      </c>
      <c r="C1680" t="s">
        <v>1820</v>
      </c>
      <c r="D1680" t="s">
        <v>14</v>
      </c>
      <c r="E1680">
        <v>25</v>
      </c>
      <c r="F1680">
        <v>842000</v>
      </c>
      <c r="G1680">
        <f t="shared" si="99"/>
        <v>3.3890528503562948E-11</v>
      </c>
      <c r="H1680" s="50">
        <f t="shared" si="98"/>
        <v>1589.2299554330991</v>
      </c>
      <c r="I1680">
        <f t="shared" si="100"/>
        <v>4.8473858792989362E-7</v>
      </c>
      <c r="J1680">
        <v>80.400000000000006</v>
      </c>
      <c r="K1680">
        <v>93.9</v>
      </c>
      <c r="L1680">
        <v>436</v>
      </c>
      <c r="M1680">
        <v>26.29</v>
      </c>
      <c r="N1680">
        <v>73.02</v>
      </c>
      <c r="O1680" s="7">
        <v>4.6475999999999997</v>
      </c>
      <c r="P1680" s="8">
        <v>198140</v>
      </c>
      <c r="Q1680">
        <v>4</v>
      </c>
      <c r="R1680" s="9">
        <v>26.61</v>
      </c>
      <c r="S1680" s="9">
        <v>26.584</v>
      </c>
      <c r="T1680" s="9">
        <v>26.099</v>
      </c>
      <c r="U1680" s="9">
        <v>26.547000000000001</v>
      </c>
      <c r="V1680" s="9">
        <v>26.948</v>
      </c>
    </row>
    <row r="1681" spans="1:22" x14ac:dyDescent="0.3">
      <c r="A1681" t="s">
        <v>1660</v>
      </c>
      <c r="B1681" t="s">
        <v>1661</v>
      </c>
      <c r="C1681" t="s">
        <v>1821</v>
      </c>
      <c r="D1681" t="s">
        <v>14</v>
      </c>
      <c r="E1681">
        <v>18.7</v>
      </c>
      <c r="F1681">
        <v>133400</v>
      </c>
      <c r="G1681">
        <f t="shared" si="99"/>
        <v>1.600059752623688E-10</v>
      </c>
      <c r="H1681" s="50">
        <f t="shared" si="98"/>
        <v>251.7853634854815</v>
      </c>
      <c r="I1681">
        <f t="shared" si="100"/>
        <v>3.625844637715604E-7</v>
      </c>
      <c r="J1681">
        <v>5.46</v>
      </c>
      <c r="K1681">
        <v>57.1</v>
      </c>
      <c r="L1681">
        <v>424</v>
      </c>
      <c r="M1681">
        <v>26.77</v>
      </c>
      <c r="N1681">
        <v>94.21</v>
      </c>
      <c r="O1681" s="7">
        <v>7.4326999999999996</v>
      </c>
      <c r="P1681" s="8">
        <v>160110</v>
      </c>
      <c r="Q1681">
        <v>2</v>
      </c>
      <c r="R1681" s="9">
        <v>21.286999999999999</v>
      </c>
      <c r="S1681" s="9">
        <v>21.295000000000002</v>
      </c>
      <c r="T1681" s="9">
        <v>21.283999999999999</v>
      </c>
      <c r="U1681" s="9">
        <v>21.308</v>
      </c>
      <c r="V1681" s="9">
        <v>21.332000000000001</v>
      </c>
    </row>
    <row r="1682" spans="1:22" x14ac:dyDescent="0.3">
      <c r="A1682" t="s">
        <v>1660</v>
      </c>
      <c r="B1682" t="s">
        <v>1661</v>
      </c>
      <c r="C1682" t="s">
        <v>1822</v>
      </c>
      <c r="D1682" t="s">
        <v>14</v>
      </c>
      <c r="E1682">
        <v>10.100000000000001</v>
      </c>
      <c r="F1682">
        <v>252100</v>
      </c>
      <c r="G1682">
        <f t="shared" si="99"/>
        <v>4.5729763189210636E-11</v>
      </c>
      <c r="H1682" s="50">
        <f t="shared" si="98"/>
        <v>475.82526337848492</v>
      </c>
      <c r="I1682">
        <f t="shared" si="100"/>
        <v>1.9583438952367707E-7</v>
      </c>
      <c r="J1682">
        <v>21.900000000000002</v>
      </c>
      <c r="K1682">
        <v>53.800000000000004</v>
      </c>
      <c r="L1682">
        <v>671</v>
      </c>
      <c r="M1682">
        <v>21.53</v>
      </c>
      <c r="N1682">
        <v>70.45</v>
      </c>
      <c r="O1682" s="7">
        <v>12.458</v>
      </c>
      <c r="P1682" s="8">
        <v>108680</v>
      </c>
      <c r="Q1682">
        <v>2</v>
      </c>
      <c r="R1682" s="9">
        <v>20.03</v>
      </c>
      <c r="S1682" s="9">
        <v>20.042000000000002</v>
      </c>
      <c r="T1682" s="9">
        <v>20.03</v>
      </c>
      <c r="U1682" s="9">
        <v>20.344000000000001</v>
      </c>
      <c r="V1682" s="9">
        <v>20.658000000000001</v>
      </c>
    </row>
    <row r="1683" spans="1:22" x14ac:dyDescent="0.3">
      <c r="A1683" t="s">
        <v>1660</v>
      </c>
      <c r="B1683" t="s">
        <v>1661</v>
      </c>
      <c r="C1683" t="s">
        <v>1823</v>
      </c>
      <c r="D1683" t="s">
        <v>14</v>
      </c>
      <c r="E1683">
        <v>8.76</v>
      </c>
      <c r="F1683">
        <v>117300</v>
      </c>
      <c r="G1683">
        <f t="shared" si="99"/>
        <v>8.5242566751918152E-11</v>
      </c>
      <c r="H1683" s="50">
        <f t="shared" si="98"/>
        <v>221.39747478895788</v>
      </c>
      <c r="I1683">
        <f t="shared" si="100"/>
        <v>1.698524012106347E-7</v>
      </c>
      <c r="J1683">
        <v>16.100000000000001</v>
      </c>
      <c r="K1683">
        <v>29.3</v>
      </c>
      <c r="L1683">
        <v>401</v>
      </c>
      <c r="M1683">
        <v>29.81</v>
      </c>
      <c r="N1683">
        <v>76.400000000000006</v>
      </c>
      <c r="O1683" s="7">
        <v>13.689</v>
      </c>
      <c r="P1683" s="8">
        <v>207030</v>
      </c>
      <c r="Q1683">
        <v>4</v>
      </c>
      <c r="R1683" s="9">
        <v>31.878</v>
      </c>
      <c r="S1683" s="9">
        <v>31.978000000000002</v>
      </c>
      <c r="T1683" s="9">
        <v>31.584</v>
      </c>
      <c r="U1683" s="9">
        <v>32.164000000000001</v>
      </c>
      <c r="V1683" s="9">
        <v>32.884</v>
      </c>
    </row>
    <row r="1684" spans="1:22" x14ac:dyDescent="0.3">
      <c r="A1684" t="s">
        <v>1660</v>
      </c>
      <c r="B1684" t="s">
        <v>1661</v>
      </c>
      <c r="C1684" t="s">
        <v>1824</v>
      </c>
      <c r="D1684" t="s">
        <v>14</v>
      </c>
      <c r="E1684">
        <v>12.600000000000001</v>
      </c>
      <c r="F1684">
        <v>296300</v>
      </c>
      <c r="G1684">
        <f t="shared" si="99"/>
        <v>4.853883158960513E-11</v>
      </c>
      <c r="H1684" s="50">
        <f t="shared" si="98"/>
        <v>559.25039880620818</v>
      </c>
      <c r="I1684">
        <f t="shared" si="100"/>
        <v>2.4430824831666638E-7</v>
      </c>
      <c r="J1684">
        <v>38.800000000000004</v>
      </c>
      <c r="K1684">
        <v>47.6</v>
      </c>
      <c r="L1684">
        <v>457</v>
      </c>
      <c r="M1684">
        <v>16.97</v>
      </c>
      <c r="N1684">
        <v>82.23</v>
      </c>
      <c r="O1684" s="7">
        <v>9.6037999999999997</v>
      </c>
      <c r="P1684" s="8">
        <v>485660</v>
      </c>
      <c r="Q1684">
        <v>2</v>
      </c>
      <c r="R1684" s="9">
        <v>19.5</v>
      </c>
      <c r="S1684" s="9">
        <v>19.53</v>
      </c>
      <c r="T1684" s="9">
        <v>19.498000000000001</v>
      </c>
      <c r="U1684" s="9">
        <v>19.619</v>
      </c>
      <c r="V1684" s="9">
        <v>19.739999999999998</v>
      </c>
    </row>
    <row r="1685" spans="1:22" x14ac:dyDescent="0.3">
      <c r="A1685" t="s">
        <v>1660</v>
      </c>
      <c r="B1685" t="s">
        <v>1661</v>
      </c>
      <c r="C1685" t="s">
        <v>1825</v>
      </c>
      <c r="D1685" t="s">
        <v>14</v>
      </c>
      <c r="E1685">
        <v>9.91</v>
      </c>
      <c r="F1685">
        <v>112000</v>
      </c>
      <c r="G1685">
        <f t="shared" si="99"/>
        <v>1.0099643776785714E-10</v>
      </c>
      <c r="H1685" s="50">
        <f t="shared" si="98"/>
        <v>211.39400832364265</v>
      </c>
      <c r="I1685">
        <f t="shared" si="100"/>
        <v>1.9215037625540984E-7</v>
      </c>
      <c r="J1685">
        <v>10</v>
      </c>
      <c r="K1685">
        <v>35.4</v>
      </c>
      <c r="L1685">
        <v>487</v>
      </c>
      <c r="M1685">
        <v>23.24</v>
      </c>
      <c r="N1685">
        <v>72.5</v>
      </c>
      <c r="O1685" s="7">
        <v>13.743</v>
      </c>
      <c r="P1685" s="8">
        <v>146030</v>
      </c>
      <c r="Q1685">
        <v>2</v>
      </c>
      <c r="R1685" s="9">
        <v>23.417999999999999</v>
      </c>
      <c r="S1685" s="9">
        <v>23.452999999999999</v>
      </c>
      <c r="T1685" s="9">
        <v>23.248999999999999</v>
      </c>
      <c r="U1685" s="9">
        <v>23.535</v>
      </c>
      <c r="V1685" s="9">
        <v>23.821000000000002</v>
      </c>
    </row>
    <row r="1686" spans="1:22" x14ac:dyDescent="0.3">
      <c r="A1686" t="s">
        <v>1660</v>
      </c>
      <c r="B1686" t="s">
        <v>1661</v>
      </c>
      <c r="C1686" t="s">
        <v>1826</v>
      </c>
      <c r="D1686" t="s">
        <v>14</v>
      </c>
      <c r="E1686">
        <v>31.200000000000003</v>
      </c>
      <c r="F1686">
        <v>1193000</v>
      </c>
      <c r="G1686">
        <f t="shared" si="99"/>
        <v>2.9851391114836555E-11</v>
      </c>
      <c r="H1686" s="50">
        <f t="shared" si="98"/>
        <v>2251.7236779473719</v>
      </c>
      <c r="I1686">
        <f t="shared" si="100"/>
        <v>6.0495375773650732E-7</v>
      </c>
      <c r="J1686">
        <v>70.7</v>
      </c>
      <c r="K1686">
        <v>142</v>
      </c>
      <c r="L1686">
        <v>506</v>
      </c>
      <c r="M1686">
        <v>19.22</v>
      </c>
      <c r="N1686">
        <v>73.13</v>
      </c>
      <c r="O1686" s="7">
        <v>3.5676000000000001</v>
      </c>
      <c r="P1686" s="8">
        <v>1321800</v>
      </c>
      <c r="Q1686">
        <v>5</v>
      </c>
      <c r="R1686" s="9">
        <v>30.983000000000001</v>
      </c>
      <c r="S1686" s="9">
        <v>30.864999999999998</v>
      </c>
      <c r="T1686" s="9">
        <v>29.672000000000001</v>
      </c>
      <c r="U1686" s="9">
        <v>30.699000000000002</v>
      </c>
      <c r="V1686" s="9">
        <v>32.466999999999999</v>
      </c>
    </row>
    <row r="1687" spans="1:22" x14ac:dyDescent="0.3">
      <c r="A1687" t="s">
        <v>1660</v>
      </c>
      <c r="B1687" t="s">
        <v>1661</v>
      </c>
      <c r="C1687" t="s">
        <v>1827</v>
      </c>
      <c r="D1687" t="s">
        <v>14</v>
      </c>
      <c r="E1687">
        <v>13.200000000000001</v>
      </c>
      <c r="F1687">
        <v>188700</v>
      </c>
      <c r="G1687">
        <f t="shared" si="99"/>
        <v>7.984586963434023E-11</v>
      </c>
      <c r="H1687" s="50">
        <f t="shared" si="98"/>
        <v>356.16115509528004</v>
      </c>
      <c r="I1687">
        <f t="shared" si="100"/>
        <v>2.5594197442698387E-7</v>
      </c>
      <c r="J1687">
        <v>13.5</v>
      </c>
      <c r="K1687">
        <v>51.5</v>
      </c>
      <c r="L1687">
        <v>479</v>
      </c>
      <c r="M1687">
        <v>12.84</v>
      </c>
      <c r="N1687">
        <v>79.7</v>
      </c>
      <c r="O1687" s="7">
        <v>9.2990999999999993</v>
      </c>
      <c r="P1687" s="8">
        <v>162350</v>
      </c>
      <c r="Q1687">
        <v>2</v>
      </c>
      <c r="R1687" s="9">
        <v>16.173999999999999</v>
      </c>
      <c r="S1687" s="9">
        <v>16.175000000000001</v>
      </c>
      <c r="T1687" s="9">
        <v>16.128</v>
      </c>
      <c r="U1687" s="9">
        <v>16.178000000000001</v>
      </c>
      <c r="V1687" s="9">
        <v>16.227</v>
      </c>
    </row>
    <row r="1688" spans="1:22" x14ac:dyDescent="0.3">
      <c r="A1688" t="s">
        <v>1660</v>
      </c>
      <c r="B1688" t="s">
        <v>1661</v>
      </c>
      <c r="C1688" t="s">
        <v>1828</v>
      </c>
      <c r="D1688" t="s">
        <v>14</v>
      </c>
      <c r="E1688">
        <v>69.7</v>
      </c>
      <c r="F1688">
        <v>2641000</v>
      </c>
      <c r="G1688">
        <f t="shared" si="99"/>
        <v>3.0124149981067774E-11</v>
      </c>
      <c r="H1688" s="50">
        <f t="shared" si="98"/>
        <v>4984.7462141316091</v>
      </c>
      <c r="I1688">
        <f t="shared" si="100"/>
        <v>1.3514511831485433E-6</v>
      </c>
      <c r="J1688">
        <v>182</v>
      </c>
      <c r="K1688">
        <v>196</v>
      </c>
      <c r="L1688">
        <v>307</v>
      </c>
      <c r="M1688">
        <v>26.46</v>
      </c>
      <c r="N1688">
        <v>80.31</v>
      </c>
      <c r="O1688" s="7">
        <v>1.5643</v>
      </c>
      <c r="P1688" s="8">
        <v>2306200</v>
      </c>
      <c r="Q1688">
        <v>9</v>
      </c>
      <c r="R1688" s="9">
        <v>38.914000000000001</v>
      </c>
      <c r="S1688" s="9">
        <v>38.530999999999999</v>
      </c>
      <c r="T1688" s="9">
        <v>33.023000000000003</v>
      </c>
      <c r="U1688" s="9">
        <v>34.642000000000003</v>
      </c>
      <c r="V1688" s="9">
        <v>41.055999999999997</v>
      </c>
    </row>
    <row r="1689" spans="1:22" x14ac:dyDescent="0.3">
      <c r="A1689" t="s">
        <v>1660</v>
      </c>
      <c r="B1689" t="s">
        <v>1661</v>
      </c>
      <c r="C1689" t="s">
        <v>1829</v>
      </c>
      <c r="D1689" t="s">
        <v>14</v>
      </c>
      <c r="E1689">
        <v>7.38</v>
      </c>
      <c r="F1689">
        <v>124200</v>
      </c>
      <c r="G1689">
        <f t="shared" si="99"/>
        <v>6.7824279710144921E-11</v>
      </c>
      <c r="H1689" s="50">
        <f t="shared" si="98"/>
        <v>234.42085565889656</v>
      </c>
      <c r="I1689">
        <f t="shared" si="100"/>
        <v>1.4309483115690456E-7</v>
      </c>
      <c r="J1689">
        <v>16.8</v>
      </c>
      <c r="K1689">
        <v>30.3</v>
      </c>
      <c r="L1689">
        <v>514</v>
      </c>
      <c r="M1689">
        <v>10.08</v>
      </c>
      <c r="N1689">
        <v>78.77</v>
      </c>
      <c r="O1689" s="7">
        <v>16.959</v>
      </c>
      <c r="P1689">
        <v>46084</v>
      </c>
      <c r="Q1689">
        <v>1</v>
      </c>
      <c r="R1689" s="9">
        <v>16.079000000000001</v>
      </c>
      <c r="S1689" s="9">
        <v>16.079000000000001</v>
      </c>
      <c r="T1689" s="9">
        <v>16.079000000000001</v>
      </c>
      <c r="U1689" s="9">
        <v>16.079000000000001</v>
      </c>
      <c r="V1689" s="9">
        <v>16.079000000000001</v>
      </c>
    </row>
    <row r="1690" spans="1:22" x14ac:dyDescent="0.3">
      <c r="A1690" t="s">
        <v>1660</v>
      </c>
      <c r="B1690" t="s">
        <v>1661</v>
      </c>
      <c r="C1690" t="s">
        <v>1830</v>
      </c>
      <c r="D1690" t="s">
        <v>14</v>
      </c>
      <c r="E1690">
        <v>16.3</v>
      </c>
      <c r="F1690">
        <v>218300</v>
      </c>
      <c r="G1690">
        <f t="shared" si="99"/>
        <v>8.5228391662849288E-11</v>
      </c>
      <c r="H1690" s="50">
        <f t="shared" si="98"/>
        <v>412.02957158081421</v>
      </c>
      <c r="I1690">
        <f t="shared" si="100"/>
        <v>3.1604955933029067E-7</v>
      </c>
      <c r="J1690">
        <v>21.5</v>
      </c>
      <c r="K1690">
        <v>47.1</v>
      </c>
      <c r="L1690">
        <v>365</v>
      </c>
      <c r="M1690">
        <v>18.440000000000001</v>
      </c>
      <c r="N1690">
        <v>79.12</v>
      </c>
      <c r="O1690" s="7">
        <v>7.7521000000000004</v>
      </c>
      <c r="P1690" s="8">
        <v>226770</v>
      </c>
      <c r="Q1690">
        <v>2</v>
      </c>
      <c r="R1690" s="9">
        <v>21.332000000000001</v>
      </c>
      <c r="S1690" s="9">
        <v>21.338999999999999</v>
      </c>
      <c r="T1690" s="9">
        <v>21.332000000000001</v>
      </c>
      <c r="U1690" s="9">
        <v>21.475999999999999</v>
      </c>
      <c r="V1690" s="9">
        <v>21.62</v>
      </c>
    </row>
    <row r="1691" spans="1:22" x14ac:dyDescent="0.3">
      <c r="A1691" t="s">
        <v>1660</v>
      </c>
      <c r="B1691" t="s">
        <v>1661</v>
      </c>
      <c r="C1691" t="s">
        <v>1831</v>
      </c>
      <c r="D1691" t="s">
        <v>14</v>
      </c>
      <c r="E1691">
        <v>13.8</v>
      </c>
      <c r="F1691">
        <v>221200</v>
      </c>
      <c r="G1691">
        <f t="shared" si="99"/>
        <v>7.1210557866184438E-11</v>
      </c>
      <c r="H1691" s="50">
        <f t="shared" si="98"/>
        <v>417.50316643919422</v>
      </c>
      <c r="I1691">
        <f t="shared" si="100"/>
        <v>2.6757570053730125E-7</v>
      </c>
      <c r="J1691">
        <v>26.700000000000003</v>
      </c>
      <c r="K1691">
        <v>42.900000000000006</v>
      </c>
      <c r="L1691">
        <v>365</v>
      </c>
      <c r="M1691">
        <v>29.7</v>
      </c>
      <c r="N1691">
        <v>76.989999999999995</v>
      </c>
      <c r="O1691" s="7">
        <v>8.5116999999999994</v>
      </c>
      <c r="P1691" s="8">
        <v>293660</v>
      </c>
      <c r="Q1691">
        <v>4</v>
      </c>
      <c r="R1691" s="9">
        <v>35.414999999999999</v>
      </c>
      <c r="S1691" s="9">
        <v>35.246000000000002</v>
      </c>
      <c r="T1691" s="9">
        <v>34.273000000000003</v>
      </c>
      <c r="U1691" s="9">
        <v>35.103000000000002</v>
      </c>
      <c r="V1691" s="9">
        <v>35.564</v>
      </c>
    </row>
    <row r="1692" spans="1:22" x14ac:dyDescent="0.3">
      <c r="A1692" t="s">
        <v>1660</v>
      </c>
      <c r="B1692" t="s">
        <v>1661</v>
      </c>
      <c r="C1692" t="s">
        <v>1832</v>
      </c>
      <c r="D1692" t="s">
        <v>14</v>
      </c>
      <c r="E1692">
        <v>25.3</v>
      </c>
      <c r="F1692">
        <v>587200</v>
      </c>
      <c r="G1692">
        <f t="shared" si="99"/>
        <v>4.9179589407356945E-11</v>
      </c>
      <c r="H1692" s="50">
        <f t="shared" si="98"/>
        <v>1108.308586496812</v>
      </c>
      <c r="I1692">
        <f t="shared" si="100"/>
        <v>4.9055545098505229E-7</v>
      </c>
      <c r="J1692">
        <v>56.400000000000006</v>
      </c>
      <c r="K1692">
        <v>78.2</v>
      </c>
      <c r="L1692">
        <v>359</v>
      </c>
      <c r="M1692">
        <v>20.48</v>
      </c>
      <c r="N1692">
        <v>85.88</v>
      </c>
      <c r="O1692" s="7">
        <v>4.5918000000000001</v>
      </c>
      <c r="P1692" s="8">
        <v>571390</v>
      </c>
      <c r="Q1692">
        <v>4</v>
      </c>
      <c r="R1692" s="9">
        <v>24.838999999999999</v>
      </c>
      <c r="S1692" s="9">
        <v>24.844999999999999</v>
      </c>
      <c r="T1692" s="9">
        <v>23.248999999999999</v>
      </c>
      <c r="U1692" s="9">
        <v>24.463000000000001</v>
      </c>
      <c r="V1692" s="9">
        <v>26.099</v>
      </c>
    </row>
    <row r="1693" spans="1:22" x14ac:dyDescent="0.3">
      <c r="A1693" t="s">
        <v>1660</v>
      </c>
      <c r="B1693" t="s">
        <v>1661</v>
      </c>
      <c r="C1693" t="s">
        <v>1833</v>
      </c>
      <c r="D1693" t="s">
        <v>14</v>
      </c>
      <c r="E1693">
        <v>26.400000000000002</v>
      </c>
      <c r="F1693">
        <v>190900</v>
      </c>
      <c r="G1693">
        <f t="shared" si="99"/>
        <v>1.5785139444735465E-10</v>
      </c>
      <c r="H1693" s="50">
        <f t="shared" si="98"/>
        <v>360.31353740163729</v>
      </c>
      <c r="I1693">
        <f t="shared" si="100"/>
        <v>5.1188394885396774E-7</v>
      </c>
      <c r="J1693">
        <v>7.5</v>
      </c>
      <c r="K1693">
        <v>69.7</v>
      </c>
      <c r="L1693">
        <v>351</v>
      </c>
      <c r="M1693">
        <v>25.54</v>
      </c>
      <c r="N1693">
        <v>87.57</v>
      </c>
      <c r="O1693" s="7">
        <v>5.0389999999999997</v>
      </c>
      <c r="P1693" s="8">
        <v>179070</v>
      </c>
      <c r="Q1693">
        <v>1</v>
      </c>
      <c r="R1693" s="9">
        <v>38.456000000000003</v>
      </c>
      <c r="S1693" s="9">
        <v>38.456000000000003</v>
      </c>
      <c r="T1693" s="9">
        <v>38.456000000000003</v>
      </c>
      <c r="U1693" s="9">
        <v>38.456000000000003</v>
      </c>
      <c r="V1693" s="9">
        <v>38.456000000000003</v>
      </c>
    </row>
    <row r="1694" spans="1:22" x14ac:dyDescent="0.3">
      <c r="A1694" t="s">
        <v>1660</v>
      </c>
      <c r="B1694" t="s">
        <v>1661</v>
      </c>
      <c r="C1694" t="s">
        <v>1834</v>
      </c>
      <c r="D1694" t="s">
        <v>14</v>
      </c>
      <c r="E1694">
        <v>14.100000000000001</v>
      </c>
      <c r="F1694">
        <v>198600</v>
      </c>
      <c r="G1694">
        <f t="shared" si="99"/>
        <v>8.1038294561933539E-11</v>
      </c>
      <c r="H1694" s="50">
        <f t="shared" si="98"/>
        <v>374.84687547388774</v>
      </c>
      <c r="I1694">
        <f t="shared" si="100"/>
        <v>2.7339256359245997E-7</v>
      </c>
      <c r="J1694">
        <v>24.6</v>
      </c>
      <c r="K1694">
        <v>40</v>
      </c>
      <c r="L1694">
        <v>350</v>
      </c>
      <c r="M1694">
        <v>17.260000000000002</v>
      </c>
      <c r="N1694">
        <v>80.14</v>
      </c>
      <c r="O1694" s="7">
        <v>8.7500999999999998</v>
      </c>
      <c r="P1694">
        <v>68482</v>
      </c>
      <c r="Q1694">
        <v>1</v>
      </c>
      <c r="R1694" s="9">
        <v>18.721</v>
      </c>
      <c r="S1694" s="9">
        <v>18.721</v>
      </c>
      <c r="T1694" s="9">
        <v>18.721</v>
      </c>
      <c r="U1694" s="9">
        <v>18.721</v>
      </c>
      <c r="V1694" s="9">
        <v>18.721</v>
      </c>
    </row>
    <row r="1695" spans="1:22" x14ac:dyDescent="0.3">
      <c r="A1695" t="s">
        <v>1660</v>
      </c>
      <c r="B1695" t="s">
        <v>1661</v>
      </c>
      <c r="C1695" t="s">
        <v>1835</v>
      </c>
      <c r="D1695" t="s">
        <v>14</v>
      </c>
      <c r="E1695">
        <v>8.9700000000000006</v>
      </c>
      <c r="F1695">
        <v>172200</v>
      </c>
      <c r="G1695">
        <f t="shared" si="99"/>
        <v>5.9457921080139367E-11</v>
      </c>
      <c r="H1695" s="50">
        <f t="shared" si="98"/>
        <v>325.01828779760058</v>
      </c>
      <c r="I1695">
        <f t="shared" si="100"/>
        <v>1.7392420534924581E-7</v>
      </c>
      <c r="J1695">
        <v>31.1</v>
      </c>
      <c r="K1695">
        <v>30.900000000000002</v>
      </c>
      <c r="L1695">
        <v>435</v>
      </c>
      <c r="M1695">
        <v>21.84</v>
      </c>
      <c r="N1695">
        <v>76.34</v>
      </c>
      <c r="O1695" s="7">
        <v>14.106999999999999</v>
      </c>
      <c r="P1695">
        <v>26180</v>
      </c>
      <c r="Q1695">
        <v>1</v>
      </c>
      <c r="R1695" s="9">
        <v>20.946999999999999</v>
      </c>
      <c r="S1695" s="9">
        <v>20.946999999999999</v>
      </c>
      <c r="T1695" s="9">
        <v>20.946999999999999</v>
      </c>
      <c r="U1695" s="9">
        <v>20.946999999999999</v>
      </c>
      <c r="V1695" s="9">
        <v>20.946999999999999</v>
      </c>
    </row>
    <row r="1696" spans="1:22" x14ac:dyDescent="0.3">
      <c r="A1696" t="s">
        <v>1660</v>
      </c>
      <c r="B1696" t="s">
        <v>1661</v>
      </c>
      <c r="C1696" t="s">
        <v>1836</v>
      </c>
      <c r="D1696" t="s">
        <v>14</v>
      </c>
      <c r="E1696">
        <v>10.100000000000001</v>
      </c>
      <c r="F1696">
        <v>103100</v>
      </c>
      <c r="G1696">
        <f t="shared" si="99"/>
        <v>1.1181836372453929E-10</v>
      </c>
      <c r="H1696" s="50">
        <f t="shared" si="98"/>
        <v>194.5957344479246</v>
      </c>
      <c r="I1696">
        <f t="shared" si="100"/>
        <v>1.9583438952367705E-7</v>
      </c>
      <c r="J1696">
        <v>10.600000000000001</v>
      </c>
      <c r="K1696">
        <v>31.6</v>
      </c>
      <c r="L1696">
        <v>376</v>
      </c>
      <c r="M1696">
        <v>30.71</v>
      </c>
      <c r="N1696">
        <v>76.22</v>
      </c>
      <c r="O1696" s="7">
        <v>11.88</v>
      </c>
      <c r="P1696" s="8">
        <v>195500</v>
      </c>
      <c r="Q1696">
        <v>3</v>
      </c>
      <c r="R1696" s="9">
        <v>38.545000000000002</v>
      </c>
      <c r="S1696" s="9">
        <v>38.728999999999999</v>
      </c>
      <c r="T1696" s="9">
        <v>38.500999999999998</v>
      </c>
      <c r="U1696" s="9">
        <v>39.095999999999997</v>
      </c>
      <c r="V1696" s="9">
        <v>40.418999999999997</v>
      </c>
    </row>
    <row r="1697" spans="1:22" x14ac:dyDescent="0.3">
      <c r="A1697" t="s">
        <v>1660</v>
      </c>
      <c r="B1697" t="s">
        <v>1661</v>
      </c>
      <c r="C1697" t="s">
        <v>1837</v>
      </c>
      <c r="D1697" t="s">
        <v>14</v>
      </c>
      <c r="E1697">
        <v>27.700000000000003</v>
      </c>
      <c r="F1697">
        <v>272900</v>
      </c>
      <c r="G1697">
        <f t="shared" si="99"/>
        <v>1.1585816819347747E-10</v>
      </c>
      <c r="H1697" s="50">
        <f t="shared" si="98"/>
        <v>515.08415063859002</v>
      </c>
      <c r="I1697">
        <f t="shared" si="100"/>
        <v>5.3709035542632223E-7</v>
      </c>
      <c r="J1697">
        <v>17.400000000000002</v>
      </c>
      <c r="K1697">
        <v>65.5</v>
      </c>
      <c r="L1697">
        <v>306</v>
      </c>
      <c r="M1697">
        <v>22.35</v>
      </c>
      <c r="N1697">
        <v>87.31</v>
      </c>
      <c r="O1697" s="7">
        <v>4.6662999999999997</v>
      </c>
      <c r="P1697" s="8">
        <v>276630</v>
      </c>
      <c r="Q1697">
        <v>2</v>
      </c>
      <c r="R1697" s="9">
        <v>28.012</v>
      </c>
      <c r="S1697" s="9">
        <v>27.954000000000001</v>
      </c>
      <c r="T1697" s="9">
        <v>27.748999999999999</v>
      </c>
      <c r="U1697" s="9">
        <v>27.913</v>
      </c>
      <c r="V1697" s="9">
        <v>28.077999999999999</v>
      </c>
    </row>
    <row r="1698" spans="1:22" x14ac:dyDescent="0.3">
      <c r="A1698" t="s">
        <v>1660</v>
      </c>
      <c r="B1698" t="s">
        <v>1661</v>
      </c>
      <c r="C1698" t="s">
        <v>1838</v>
      </c>
      <c r="D1698" t="s">
        <v>14</v>
      </c>
      <c r="E1698">
        <v>11.700000000000001</v>
      </c>
      <c r="F1698">
        <v>100300</v>
      </c>
      <c r="G1698">
        <f t="shared" si="99"/>
        <v>1.3314821635094717E-10</v>
      </c>
      <c r="H1698" s="50">
        <f t="shared" si="98"/>
        <v>189.31088423983354</v>
      </c>
      <c r="I1698">
        <f t="shared" si="100"/>
        <v>2.2685765915119023E-7</v>
      </c>
      <c r="J1698">
        <v>10.3</v>
      </c>
      <c r="K1698">
        <v>31.3</v>
      </c>
      <c r="L1698">
        <v>341</v>
      </c>
      <c r="M1698">
        <v>28.26</v>
      </c>
      <c r="N1698">
        <v>77.849999999999994</v>
      </c>
      <c r="O1698" s="7">
        <v>10.898</v>
      </c>
      <c r="P1698">
        <v>98053</v>
      </c>
      <c r="Q1698">
        <v>1</v>
      </c>
      <c r="R1698" s="9">
        <v>42.465000000000003</v>
      </c>
      <c r="S1698" s="9">
        <v>42.465000000000003</v>
      </c>
      <c r="T1698" s="9">
        <v>42.465000000000003</v>
      </c>
      <c r="U1698" s="9">
        <v>42.465000000000003</v>
      </c>
      <c r="V1698" s="9">
        <v>42.465000000000003</v>
      </c>
    </row>
    <row r="1699" spans="1:22" x14ac:dyDescent="0.3">
      <c r="A1699" t="s">
        <v>1660</v>
      </c>
      <c r="B1699" t="s">
        <v>1661</v>
      </c>
      <c r="C1699" t="s">
        <v>1839</v>
      </c>
      <c r="D1699" t="s">
        <v>14</v>
      </c>
      <c r="E1699">
        <v>8.08</v>
      </c>
      <c r="F1699">
        <v>116200</v>
      </c>
      <c r="G1699">
        <f t="shared" si="99"/>
        <v>7.9369867814113589E-11</v>
      </c>
      <c r="H1699" s="50">
        <f t="shared" si="98"/>
        <v>219.32128363577922</v>
      </c>
      <c r="I1699">
        <f t="shared" si="100"/>
        <v>1.5666751161894162E-7</v>
      </c>
      <c r="J1699">
        <v>19.900000000000002</v>
      </c>
      <c r="K1699">
        <v>26</v>
      </c>
      <c r="L1699">
        <v>395</v>
      </c>
      <c r="M1699">
        <v>26.6</v>
      </c>
      <c r="N1699">
        <v>74.849999999999994</v>
      </c>
      <c r="O1699" s="7">
        <v>15.191000000000001</v>
      </c>
      <c r="P1699">
        <v>84984</v>
      </c>
      <c r="Q1699">
        <v>2</v>
      </c>
      <c r="R1699" s="9">
        <v>25.672000000000001</v>
      </c>
      <c r="S1699" s="9">
        <v>25.591000000000001</v>
      </c>
      <c r="T1699" s="9">
        <v>25.341000000000001</v>
      </c>
      <c r="U1699" s="9">
        <v>25.553999999999998</v>
      </c>
      <c r="V1699" s="9">
        <v>25.768000000000001</v>
      </c>
    </row>
    <row r="1700" spans="1:22" x14ac:dyDescent="0.3">
      <c r="A1700" t="s">
        <v>1660</v>
      </c>
      <c r="B1700" t="s">
        <v>1661</v>
      </c>
      <c r="C1700" t="s">
        <v>1840</v>
      </c>
      <c r="D1700" t="s">
        <v>14</v>
      </c>
      <c r="E1700">
        <v>24.1</v>
      </c>
      <c r="F1700">
        <v>1356000</v>
      </c>
      <c r="G1700">
        <f t="shared" si="99"/>
        <v>2.0286530457227139E-11</v>
      </c>
      <c r="H1700" s="50">
        <f t="shared" si="98"/>
        <v>2559.3774579183878</v>
      </c>
      <c r="I1700">
        <f t="shared" si="100"/>
        <v>4.6728799876441758E-7</v>
      </c>
      <c r="J1700">
        <v>510</v>
      </c>
      <c r="K1700">
        <v>60.1</v>
      </c>
      <c r="L1700">
        <v>170</v>
      </c>
      <c r="M1700">
        <v>10.029999999999999</v>
      </c>
      <c r="N1700">
        <v>76.37</v>
      </c>
      <c r="O1700" s="7">
        <v>2.8332000000000002</v>
      </c>
      <c r="P1700" s="8">
        <v>1479400</v>
      </c>
      <c r="Q1700">
        <v>13</v>
      </c>
      <c r="R1700" s="9">
        <v>17.183</v>
      </c>
      <c r="S1700" s="9">
        <v>13.967000000000001</v>
      </c>
      <c r="T1700" s="9">
        <v>15.19</v>
      </c>
      <c r="U1700" s="9">
        <v>16.128</v>
      </c>
      <c r="V1700" s="9">
        <v>18.428999999999998</v>
      </c>
    </row>
    <row r="1701" spans="1:22" x14ac:dyDescent="0.3">
      <c r="A1701" t="s">
        <v>1660</v>
      </c>
      <c r="B1701" t="s">
        <v>1661</v>
      </c>
      <c r="C1701" t="s">
        <v>1841</v>
      </c>
      <c r="D1701" t="s">
        <v>14</v>
      </c>
      <c r="E1701">
        <v>10.200000000000001</v>
      </c>
      <c r="F1701">
        <v>113900</v>
      </c>
      <c r="G1701">
        <f t="shared" si="99"/>
        <v>1.0221788059701492E-10</v>
      </c>
      <c r="H1701" s="50">
        <f t="shared" si="98"/>
        <v>214.98015667913302</v>
      </c>
      <c r="I1701">
        <f t="shared" si="100"/>
        <v>1.9777334387539659E-7</v>
      </c>
      <c r="J1701">
        <v>7.16</v>
      </c>
      <c r="K1701">
        <v>42.6</v>
      </c>
      <c r="L1701">
        <v>533</v>
      </c>
      <c r="M1701">
        <v>13.14</v>
      </c>
      <c r="N1701">
        <v>78.13</v>
      </c>
      <c r="O1701" s="7">
        <v>12.525</v>
      </c>
      <c r="P1701">
        <v>55965</v>
      </c>
      <c r="Q1701">
        <v>1</v>
      </c>
      <c r="R1701" s="9">
        <v>14.297000000000001</v>
      </c>
      <c r="S1701" s="9">
        <v>14.297000000000001</v>
      </c>
      <c r="T1701" s="9">
        <v>14.297000000000001</v>
      </c>
      <c r="U1701" s="9">
        <v>14.297000000000001</v>
      </c>
      <c r="V1701" s="9">
        <v>14.297000000000001</v>
      </c>
    </row>
    <row r="1702" spans="1:22" x14ac:dyDescent="0.3">
      <c r="A1702" t="s">
        <v>1660</v>
      </c>
      <c r="B1702" t="s">
        <v>1661</v>
      </c>
      <c r="C1702" t="s">
        <v>1842</v>
      </c>
      <c r="D1702" t="s">
        <v>14</v>
      </c>
      <c r="E1702">
        <v>16.3</v>
      </c>
      <c r="F1702">
        <v>505500</v>
      </c>
      <c r="G1702">
        <f t="shared" si="99"/>
        <v>3.6805851434223541E-11</v>
      </c>
      <c r="H1702" s="50">
        <f t="shared" si="98"/>
        <v>954.10420721072637</v>
      </c>
      <c r="I1702">
        <f t="shared" si="100"/>
        <v>3.1604955933029067E-7</v>
      </c>
      <c r="J1702">
        <v>49.800000000000004</v>
      </c>
      <c r="K1702">
        <v>71.600000000000009</v>
      </c>
      <c r="L1702">
        <v>508</v>
      </c>
      <c r="M1702">
        <v>16.7</v>
      </c>
      <c r="N1702">
        <v>74.23</v>
      </c>
      <c r="O1702" s="7">
        <v>7.0854999999999997</v>
      </c>
      <c r="P1702" s="8">
        <v>708580</v>
      </c>
      <c r="Q1702">
        <v>5</v>
      </c>
      <c r="R1702" s="9">
        <v>18.332000000000001</v>
      </c>
      <c r="S1702" s="9">
        <v>18.256</v>
      </c>
      <c r="T1702" s="9">
        <v>17.452999999999999</v>
      </c>
      <c r="U1702" s="9">
        <v>18.332000000000001</v>
      </c>
      <c r="V1702" s="9">
        <v>18.963999999999999</v>
      </c>
    </row>
    <row r="1703" spans="1:22" x14ac:dyDescent="0.3">
      <c r="A1703" t="s">
        <v>1660</v>
      </c>
      <c r="B1703" t="s">
        <v>1661</v>
      </c>
      <c r="C1703" t="s">
        <v>1843</v>
      </c>
      <c r="D1703" t="s">
        <v>14</v>
      </c>
      <c r="E1703">
        <v>151</v>
      </c>
      <c r="F1703">
        <v>13060000</v>
      </c>
      <c r="G1703">
        <f t="shared" si="99"/>
        <v>1.3197272817764165E-11</v>
      </c>
      <c r="H1703" s="50">
        <f t="shared" si="98"/>
        <v>24650.051327739042</v>
      </c>
      <c r="I1703">
        <f t="shared" si="100"/>
        <v>2.9278210710965571E-6</v>
      </c>
      <c r="J1703">
        <v>590</v>
      </c>
      <c r="K1703">
        <v>538</v>
      </c>
      <c r="L1703">
        <v>376</v>
      </c>
      <c r="M1703">
        <v>22.67</v>
      </c>
      <c r="N1703">
        <v>88.36</v>
      </c>
      <c r="O1703" s="7">
        <v>0.70001999999999998</v>
      </c>
      <c r="P1703" s="8">
        <v>17147000</v>
      </c>
      <c r="Q1703">
        <v>22</v>
      </c>
      <c r="R1703" s="9">
        <v>33.773000000000003</v>
      </c>
      <c r="S1703" s="9">
        <v>33.805999999999997</v>
      </c>
      <c r="T1703" s="9">
        <v>31.117999999999999</v>
      </c>
      <c r="U1703" s="9">
        <v>33.533000000000001</v>
      </c>
      <c r="V1703" s="9">
        <v>34.642000000000003</v>
      </c>
    </row>
    <row r="1704" spans="1:22" x14ac:dyDescent="0.3">
      <c r="A1704" t="s">
        <v>1660</v>
      </c>
      <c r="B1704" t="s">
        <v>1661</v>
      </c>
      <c r="C1704" t="s">
        <v>1844</v>
      </c>
      <c r="D1704" t="s">
        <v>14</v>
      </c>
      <c r="E1704">
        <v>16.900000000000002</v>
      </c>
      <c r="F1704">
        <v>380100</v>
      </c>
      <c r="G1704">
        <f t="shared" si="99"/>
        <v>5.0750375427519067E-11</v>
      </c>
      <c r="H1704" s="50">
        <f t="shared" si="98"/>
        <v>717.41841574836224</v>
      </c>
      <c r="I1704">
        <f t="shared" si="100"/>
        <v>3.27683285440608E-7</v>
      </c>
      <c r="J1704">
        <v>11.8</v>
      </c>
      <c r="K1704">
        <v>111</v>
      </c>
      <c r="L1704">
        <v>917</v>
      </c>
      <c r="M1704">
        <v>8.89</v>
      </c>
      <c r="N1704">
        <v>76.599999999999994</v>
      </c>
      <c r="O1704" s="7">
        <v>8.2870000000000008</v>
      </c>
      <c r="P1704" s="8">
        <v>223840</v>
      </c>
      <c r="Q1704">
        <v>3</v>
      </c>
      <c r="R1704" s="9">
        <v>14.446999999999999</v>
      </c>
      <c r="S1704" s="9">
        <v>5.4945000000000004</v>
      </c>
      <c r="T1704" s="9">
        <v>14.446999999999999</v>
      </c>
      <c r="U1704" s="9">
        <v>14.446999999999999</v>
      </c>
      <c r="V1704" s="9">
        <v>14.446999999999999</v>
      </c>
    </row>
    <row r="1705" spans="1:22" x14ac:dyDescent="0.3">
      <c r="A1705" t="s">
        <v>1660</v>
      </c>
      <c r="B1705" t="s">
        <v>1661</v>
      </c>
      <c r="C1705" t="s">
        <v>1845</v>
      </c>
      <c r="D1705" t="s">
        <v>14</v>
      </c>
      <c r="E1705">
        <v>18.5</v>
      </c>
      <c r="F1705">
        <v>315700</v>
      </c>
      <c r="G1705">
        <f t="shared" si="99"/>
        <v>6.6887901488755147E-11</v>
      </c>
      <c r="H1705" s="50">
        <f t="shared" si="98"/>
        <v>595.86686096226765</v>
      </c>
      <c r="I1705">
        <f t="shared" si="100"/>
        <v>3.5870655506812121E-7</v>
      </c>
      <c r="J1705">
        <v>41.6</v>
      </c>
      <c r="K1705">
        <v>48.900000000000006</v>
      </c>
      <c r="L1705">
        <v>333</v>
      </c>
      <c r="M1705">
        <v>22.38</v>
      </c>
      <c r="N1705">
        <v>82.71</v>
      </c>
      <c r="O1705" s="7">
        <v>6.8052999999999999</v>
      </c>
      <c r="P1705">
        <v>48261</v>
      </c>
      <c r="Q1705">
        <v>4</v>
      </c>
      <c r="R1705" s="9">
        <v>22.722000000000001</v>
      </c>
      <c r="S1705" s="9">
        <v>23.335999999999999</v>
      </c>
      <c r="T1705" s="9">
        <v>21.283999999999999</v>
      </c>
      <c r="U1705" s="9">
        <v>22.962</v>
      </c>
      <c r="V1705" s="9">
        <v>24.962</v>
      </c>
    </row>
    <row r="1706" spans="1:22" x14ac:dyDescent="0.3">
      <c r="A1706" t="s">
        <v>1660</v>
      </c>
      <c r="B1706" t="s">
        <v>1661</v>
      </c>
      <c r="C1706" t="s">
        <v>1846</v>
      </c>
      <c r="D1706" t="s">
        <v>14</v>
      </c>
      <c r="E1706">
        <v>24.200000000000003</v>
      </c>
      <c r="F1706">
        <v>703200</v>
      </c>
      <c r="G1706">
        <f t="shared" si="99"/>
        <v>3.9281397326507398E-11</v>
      </c>
      <c r="H1706" s="50">
        <f t="shared" si="98"/>
        <v>1327.2523808320134</v>
      </c>
      <c r="I1706">
        <f t="shared" si="100"/>
        <v>4.6922695311613704E-7</v>
      </c>
      <c r="J1706">
        <v>72.400000000000006</v>
      </c>
      <c r="K1706">
        <v>82.7</v>
      </c>
      <c r="L1706">
        <v>390</v>
      </c>
      <c r="M1706">
        <v>25.18</v>
      </c>
      <c r="N1706">
        <v>75.849999999999994</v>
      </c>
      <c r="O1706" s="7">
        <v>4.7159000000000004</v>
      </c>
      <c r="P1706" s="8">
        <v>259070</v>
      </c>
      <c r="Q1706">
        <v>5</v>
      </c>
      <c r="R1706" s="9">
        <v>25.283000000000001</v>
      </c>
      <c r="S1706" s="9">
        <v>25.056000000000001</v>
      </c>
      <c r="T1706" s="9">
        <v>24.202000000000002</v>
      </c>
      <c r="U1706" s="9">
        <v>24.535</v>
      </c>
      <c r="V1706" s="9">
        <v>25.388999999999999</v>
      </c>
    </row>
    <row r="1707" spans="1:22" x14ac:dyDescent="0.3">
      <c r="A1707" t="s">
        <v>1660</v>
      </c>
      <c r="B1707" t="s">
        <v>1661</v>
      </c>
      <c r="C1707" t="s">
        <v>1847</v>
      </c>
      <c r="D1707" t="s">
        <v>14</v>
      </c>
      <c r="E1707">
        <v>17.600000000000001</v>
      </c>
      <c r="F1707">
        <v>880300</v>
      </c>
      <c r="G1707">
        <f t="shared" si="99"/>
        <v>2.2820880154492784E-11</v>
      </c>
      <c r="H1707" s="50">
        <f t="shared" si="98"/>
        <v>1661.5191564937734</v>
      </c>
      <c r="I1707">
        <f t="shared" si="100"/>
        <v>3.41255965902645E-7</v>
      </c>
      <c r="J1707">
        <v>91</v>
      </c>
      <c r="K1707">
        <v>92.300000000000011</v>
      </c>
      <c r="L1707">
        <v>681</v>
      </c>
      <c r="M1707">
        <v>11.25</v>
      </c>
      <c r="N1707">
        <v>75.8</v>
      </c>
      <c r="O1707" s="7">
        <v>7.3787000000000003</v>
      </c>
      <c r="P1707" s="8">
        <v>660210</v>
      </c>
      <c r="Q1707">
        <v>6</v>
      </c>
      <c r="R1707" s="9">
        <v>19.259</v>
      </c>
      <c r="S1707" s="9">
        <v>11.72</v>
      </c>
      <c r="T1707" s="9">
        <v>18.963999999999999</v>
      </c>
      <c r="U1707" s="9">
        <v>19.207000000000001</v>
      </c>
      <c r="V1707" s="9">
        <v>19.401</v>
      </c>
    </row>
    <row r="1708" spans="1:22" x14ac:dyDescent="0.3">
      <c r="A1708" t="s">
        <v>1660</v>
      </c>
      <c r="B1708" t="s">
        <v>1661</v>
      </c>
      <c r="C1708" t="s">
        <v>1848</v>
      </c>
      <c r="D1708" t="s">
        <v>14</v>
      </c>
      <c r="E1708">
        <v>15.4</v>
      </c>
      <c r="F1708">
        <v>148200</v>
      </c>
      <c r="G1708">
        <f t="shared" si="99"/>
        <v>1.1861044669365722E-10</v>
      </c>
      <c r="H1708" s="50">
        <f t="shared" si="98"/>
        <v>279.71957172824858</v>
      </c>
      <c r="I1708">
        <f t="shared" si="100"/>
        <v>2.9859897016481452E-7</v>
      </c>
      <c r="J1708">
        <v>13.8</v>
      </c>
      <c r="K1708">
        <v>39.900000000000006</v>
      </c>
      <c r="L1708">
        <v>329</v>
      </c>
      <c r="M1708">
        <v>23.42</v>
      </c>
      <c r="N1708">
        <v>88.49</v>
      </c>
      <c r="O1708" s="7">
        <v>8.2469999999999999</v>
      </c>
      <c r="P1708" s="8">
        <v>367540</v>
      </c>
      <c r="Q1708">
        <v>3</v>
      </c>
      <c r="R1708" s="9">
        <v>34.122</v>
      </c>
      <c r="S1708" s="9">
        <v>33.973999999999997</v>
      </c>
      <c r="T1708" s="9">
        <v>32.606000000000002</v>
      </c>
      <c r="U1708" s="9">
        <v>32.884</v>
      </c>
      <c r="V1708" s="9">
        <v>34.134</v>
      </c>
    </row>
    <row r="1709" spans="1:22" x14ac:dyDescent="0.3">
      <c r="A1709" t="s">
        <v>1660</v>
      </c>
      <c r="B1709" t="s">
        <v>1661</v>
      </c>
      <c r="C1709" t="s">
        <v>1849</v>
      </c>
      <c r="D1709" t="s">
        <v>14</v>
      </c>
      <c r="E1709">
        <v>9.5</v>
      </c>
      <c r="F1709">
        <v>160800</v>
      </c>
      <c r="G1709">
        <f t="shared" si="99"/>
        <v>6.743540733830845E-11</v>
      </c>
      <c r="H1709" s="50">
        <f t="shared" si="98"/>
        <v>303.50139766465838</v>
      </c>
      <c r="I1709">
        <f t="shared" si="100"/>
        <v>1.8420066341335956E-7</v>
      </c>
      <c r="J1709">
        <v>16.3</v>
      </c>
      <c r="K1709">
        <v>39.800000000000004</v>
      </c>
      <c r="L1709">
        <v>526</v>
      </c>
      <c r="M1709">
        <v>10.97</v>
      </c>
      <c r="N1709">
        <v>79.38</v>
      </c>
      <c r="O1709" s="7">
        <v>13.21</v>
      </c>
      <c r="P1709" s="8">
        <v>295530</v>
      </c>
      <c r="Q1709">
        <v>2</v>
      </c>
      <c r="R1709" s="9">
        <v>16.128</v>
      </c>
      <c r="S1709" s="9">
        <v>16.125</v>
      </c>
      <c r="T1709" s="9">
        <v>15.981</v>
      </c>
      <c r="U1709" s="9">
        <v>16.053999999999998</v>
      </c>
      <c r="V1709" s="9">
        <v>16.128</v>
      </c>
    </row>
    <row r="1710" spans="1:22" x14ac:dyDescent="0.3">
      <c r="A1710" t="s">
        <v>1660</v>
      </c>
      <c r="B1710" t="s">
        <v>1661</v>
      </c>
      <c r="C1710" t="s">
        <v>1850</v>
      </c>
      <c r="D1710" t="s">
        <v>14</v>
      </c>
      <c r="E1710">
        <v>16.400000000000002</v>
      </c>
      <c r="F1710">
        <v>343000</v>
      </c>
      <c r="G1710">
        <f t="shared" si="99"/>
        <v>5.4575805247813413E-11</v>
      </c>
      <c r="H1710" s="50">
        <f t="shared" si="98"/>
        <v>647.39415049115553</v>
      </c>
      <c r="I1710">
        <f t="shared" si="100"/>
        <v>3.1798851368201019E-7</v>
      </c>
      <c r="J1710">
        <v>25.3</v>
      </c>
      <c r="K1710">
        <v>68.3</v>
      </c>
      <c r="L1710">
        <v>518</v>
      </c>
      <c r="M1710">
        <v>15.83</v>
      </c>
      <c r="N1710">
        <v>78.03</v>
      </c>
      <c r="O1710" s="7">
        <v>7.5860000000000003</v>
      </c>
      <c r="P1710" s="8">
        <v>232090</v>
      </c>
      <c r="Q1710">
        <v>3</v>
      </c>
      <c r="R1710" s="9">
        <v>19.207000000000001</v>
      </c>
      <c r="S1710" s="9">
        <v>19.196000000000002</v>
      </c>
      <c r="T1710" s="9">
        <v>17.991</v>
      </c>
      <c r="U1710" s="9">
        <v>18.963999999999999</v>
      </c>
      <c r="V1710" s="9">
        <v>19.207000000000001</v>
      </c>
    </row>
    <row r="1711" spans="1:22" x14ac:dyDescent="0.3">
      <c r="A1711" t="s">
        <v>1660</v>
      </c>
      <c r="B1711" t="s">
        <v>1661</v>
      </c>
      <c r="C1711" t="s">
        <v>1851</v>
      </c>
      <c r="D1711" t="s">
        <v>14</v>
      </c>
      <c r="E1711">
        <v>13.5</v>
      </c>
      <c r="F1711">
        <v>121500</v>
      </c>
      <c r="G1711">
        <f t="shared" si="99"/>
        <v>1.2682588888888888E-10</v>
      </c>
      <c r="H1711" s="50">
        <f t="shared" si="98"/>
        <v>229.32475010109448</v>
      </c>
      <c r="I1711">
        <f t="shared" si="100"/>
        <v>2.6175883748214248E-7</v>
      </c>
      <c r="J1711">
        <v>10.4</v>
      </c>
      <c r="K1711">
        <v>37.6</v>
      </c>
      <c r="L1711">
        <v>338</v>
      </c>
      <c r="M1711">
        <v>27.96</v>
      </c>
      <c r="N1711">
        <v>80.77</v>
      </c>
      <c r="O1711" s="7">
        <v>8.9884000000000004</v>
      </c>
      <c r="P1711">
        <v>78061</v>
      </c>
      <c r="Q1711">
        <v>1</v>
      </c>
      <c r="R1711" s="9">
        <v>37.448</v>
      </c>
      <c r="S1711" s="9">
        <v>37.448</v>
      </c>
      <c r="T1711" s="9">
        <v>37.448</v>
      </c>
      <c r="U1711" s="9">
        <v>37.448</v>
      </c>
      <c r="V1711" s="9">
        <v>37.448</v>
      </c>
    </row>
    <row r="1712" spans="1:22" x14ac:dyDescent="0.3">
      <c r="A1712" t="s">
        <v>1660</v>
      </c>
      <c r="B1712" t="s">
        <v>1661</v>
      </c>
      <c r="C1712" t="s">
        <v>1852</v>
      </c>
      <c r="D1712" t="s">
        <v>14</v>
      </c>
      <c r="E1712">
        <v>13.100000000000001</v>
      </c>
      <c r="F1712">
        <v>111900</v>
      </c>
      <c r="G1712">
        <f t="shared" si="99"/>
        <v>1.3362620464700627E-10</v>
      </c>
      <c r="H1712" s="50">
        <f t="shared" si="98"/>
        <v>211.20526367335367</v>
      </c>
      <c r="I1712">
        <f t="shared" si="100"/>
        <v>2.540030200752643E-7</v>
      </c>
      <c r="J1712">
        <v>8.2100000000000009</v>
      </c>
      <c r="K1712">
        <v>39.1</v>
      </c>
      <c r="L1712">
        <v>349</v>
      </c>
      <c r="M1712">
        <v>24.7</v>
      </c>
      <c r="N1712">
        <v>78.41</v>
      </c>
      <c r="O1712" s="7">
        <v>8.9404000000000003</v>
      </c>
      <c r="P1712" s="8">
        <v>108010</v>
      </c>
      <c r="Q1712">
        <v>4</v>
      </c>
      <c r="R1712" s="9">
        <v>21.88</v>
      </c>
      <c r="S1712" s="9">
        <v>21.853999999999999</v>
      </c>
      <c r="T1712" s="9">
        <v>21.332000000000001</v>
      </c>
      <c r="U1712" s="9">
        <v>21.74</v>
      </c>
      <c r="V1712" s="9">
        <v>22.1</v>
      </c>
    </row>
    <row r="1713" spans="1:22" x14ac:dyDescent="0.3">
      <c r="A1713" t="s">
        <v>1660</v>
      </c>
      <c r="B1713" t="s">
        <v>1661</v>
      </c>
      <c r="C1713" t="s">
        <v>1853</v>
      </c>
      <c r="D1713" t="s">
        <v>14</v>
      </c>
      <c r="E1713">
        <v>14.600000000000001</v>
      </c>
      <c r="F1713">
        <v>300000</v>
      </c>
      <c r="G1713">
        <f t="shared" si="99"/>
        <v>5.5549739333333336E-11</v>
      </c>
      <c r="H1713" s="50">
        <f t="shared" si="98"/>
        <v>566.23395086689993</v>
      </c>
      <c r="I1713">
        <f t="shared" si="100"/>
        <v>2.8308733535105783E-7</v>
      </c>
      <c r="J1713">
        <v>27.6</v>
      </c>
      <c r="K1713">
        <v>57.1</v>
      </c>
      <c r="L1713">
        <v>482</v>
      </c>
      <c r="M1713">
        <v>18.41</v>
      </c>
      <c r="N1713">
        <v>76.569999999999993</v>
      </c>
      <c r="O1713" s="7">
        <v>8.4420999999999999</v>
      </c>
      <c r="P1713" s="8">
        <v>204920</v>
      </c>
      <c r="Q1713">
        <v>4</v>
      </c>
      <c r="R1713" s="9">
        <v>18.459</v>
      </c>
      <c r="S1713" s="9">
        <v>18.497</v>
      </c>
      <c r="T1713" s="9">
        <v>18.381</v>
      </c>
      <c r="U1713" s="9">
        <v>18.454000000000001</v>
      </c>
      <c r="V1713" s="9">
        <v>18.672999999999998</v>
      </c>
    </row>
    <row r="1714" spans="1:22" x14ac:dyDescent="0.3">
      <c r="A1714" t="s">
        <v>1660</v>
      </c>
      <c r="B1714" t="s">
        <v>1661</v>
      </c>
      <c r="C1714" t="s">
        <v>1854</v>
      </c>
      <c r="D1714" t="s">
        <v>14</v>
      </c>
      <c r="E1714">
        <v>57.900000000000006</v>
      </c>
      <c r="F1714">
        <v>2246000</v>
      </c>
      <c r="G1714">
        <f t="shared" si="99"/>
        <v>2.9425187310774712E-11</v>
      </c>
      <c r="H1714" s="50">
        <f t="shared" ref="H1714:H1777" si="101">F1714*CVDIND</f>
        <v>4239.2048454901906</v>
      </c>
      <c r="I1714">
        <f t="shared" si="100"/>
        <v>1.1226545696456336E-6</v>
      </c>
      <c r="J1714">
        <v>174</v>
      </c>
      <c r="K1714">
        <v>170</v>
      </c>
      <c r="L1714">
        <v>321</v>
      </c>
      <c r="M1714">
        <v>26.85</v>
      </c>
      <c r="N1714">
        <v>80.930000000000007</v>
      </c>
      <c r="O1714" s="7">
        <v>1.8846000000000001</v>
      </c>
      <c r="P1714" s="8">
        <v>1772900</v>
      </c>
      <c r="Q1714">
        <v>7</v>
      </c>
      <c r="R1714" s="9">
        <v>42.267000000000003</v>
      </c>
      <c r="S1714" s="9">
        <v>42.475999999999999</v>
      </c>
      <c r="T1714" s="9">
        <v>39.872</v>
      </c>
      <c r="U1714" s="9">
        <v>41.92</v>
      </c>
      <c r="V1714" s="9">
        <v>44.863</v>
      </c>
    </row>
    <row r="1715" spans="1:22" x14ac:dyDescent="0.3">
      <c r="A1715" t="s">
        <v>1660</v>
      </c>
      <c r="B1715" t="s">
        <v>1661</v>
      </c>
      <c r="C1715" t="s">
        <v>1855</v>
      </c>
      <c r="D1715" t="s">
        <v>14</v>
      </c>
      <c r="E1715">
        <v>34.1</v>
      </c>
      <c r="F1715">
        <v>1399000</v>
      </c>
      <c r="G1715">
        <f t="shared" si="99"/>
        <v>2.7821919442458897E-11</v>
      </c>
      <c r="H1715" s="50">
        <f t="shared" si="101"/>
        <v>2640.5376575426435</v>
      </c>
      <c r="I1715">
        <f t="shared" si="100"/>
        <v>6.6118343393637487E-7</v>
      </c>
      <c r="J1715">
        <v>139</v>
      </c>
      <c r="K1715">
        <v>118</v>
      </c>
      <c r="L1715">
        <v>363</v>
      </c>
      <c r="M1715">
        <v>30.9</v>
      </c>
      <c r="N1715">
        <v>75.849999999999994</v>
      </c>
      <c r="O1715" s="7">
        <v>3.0634000000000001</v>
      </c>
      <c r="P1715" s="8">
        <v>794130</v>
      </c>
      <c r="Q1715">
        <v>6</v>
      </c>
      <c r="R1715" s="9">
        <v>37.325000000000003</v>
      </c>
      <c r="S1715" s="9">
        <v>37.357999999999997</v>
      </c>
      <c r="T1715" s="9">
        <v>35.518000000000001</v>
      </c>
      <c r="U1715" s="9">
        <v>37.286999999999999</v>
      </c>
      <c r="V1715" s="9">
        <v>39.323999999999998</v>
      </c>
    </row>
    <row r="1716" spans="1:22" x14ac:dyDescent="0.3">
      <c r="A1716" t="s">
        <v>1660</v>
      </c>
      <c r="B1716" t="s">
        <v>1661</v>
      </c>
      <c r="C1716" t="s">
        <v>1856</v>
      </c>
      <c r="D1716" t="s">
        <v>14</v>
      </c>
      <c r="E1716">
        <v>3.75</v>
      </c>
      <c r="F1716">
        <v>179400</v>
      </c>
      <c r="G1716">
        <f t="shared" si="99"/>
        <v>2.3859385451505014E-11</v>
      </c>
      <c r="H1716" s="50">
        <f t="shared" si="101"/>
        <v>338.60790261840617</v>
      </c>
      <c r="I1716">
        <f t="shared" si="100"/>
        <v>7.2710788189484043E-8</v>
      </c>
      <c r="J1716">
        <v>20.700000000000003</v>
      </c>
      <c r="K1716">
        <v>39.400000000000006</v>
      </c>
      <c r="L1716">
        <v>1700</v>
      </c>
      <c r="M1716">
        <v>16.190000000000001</v>
      </c>
      <c r="N1716">
        <v>81.13</v>
      </c>
      <c r="O1716" s="7">
        <v>43.158000000000001</v>
      </c>
      <c r="P1716" s="8">
        <v>184470</v>
      </c>
      <c r="Q1716">
        <v>3</v>
      </c>
      <c r="R1716" s="9">
        <v>19.047000000000001</v>
      </c>
      <c r="S1716" s="9">
        <v>19.012</v>
      </c>
      <c r="T1716" s="9">
        <v>18.77</v>
      </c>
      <c r="U1716" s="9">
        <v>19.158000000000001</v>
      </c>
      <c r="V1716" s="9">
        <v>19.158000000000001</v>
      </c>
    </row>
    <row r="1717" spans="1:22" x14ac:dyDescent="0.3">
      <c r="A1717" t="s">
        <v>1660</v>
      </c>
      <c r="B1717" t="s">
        <v>1661</v>
      </c>
      <c r="C1717" t="s">
        <v>1857</v>
      </c>
      <c r="D1717" t="s">
        <v>14</v>
      </c>
      <c r="E1717">
        <v>13.600000000000001</v>
      </c>
      <c r="F1717">
        <v>107500</v>
      </c>
      <c r="G1717">
        <f t="shared" si="99"/>
        <v>1.4440454697674419E-10</v>
      </c>
      <c r="H1717" s="50">
        <f t="shared" si="101"/>
        <v>202.90049906063913</v>
      </c>
      <c r="I1717">
        <f t="shared" si="100"/>
        <v>2.6369779183386211E-7</v>
      </c>
      <c r="J1717">
        <v>4.05</v>
      </c>
      <c r="K1717">
        <v>53.400000000000006</v>
      </c>
      <c r="L1717">
        <v>493</v>
      </c>
      <c r="M1717">
        <v>13.56</v>
      </c>
      <c r="N1717">
        <v>78.5</v>
      </c>
      <c r="O1717" s="7">
        <v>9.2271999999999998</v>
      </c>
      <c r="P1717" s="8">
        <v>116180</v>
      </c>
      <c r="Q1717">
        <v>2</v>
      </c>
      <c r="R1717" s="9">
        <v>11.257999999999999</v>
      </c>
      <c r="S1717" s="9">
        <v>11.647</v>
      </c>
      <c r="T1717" s="9">
        <v>10.468999999999999</v>
      </c>
      <c r="U1717" s="9">
        <v>12.034000000000001</v>
      </c>
      <c r="V1717" s="9">
        <v>13.6</v>
      </c>
    </row>
    <row r="1718" spans="1:22" x14ac:dyDescent="0.3">
      <c r="A1718" t="s">
        <v>1660</v>
      </c>
      <c r="B1718" t="s">
        <v>1661</v>
      </c>
      <c r="C1718" t="s">
        <v>1858</v>
      </c>
      <c r="D1718" t="s">
        <v>14</v>
      </c>
      <c r="E1718">
        <v>30.700000000000003</v>
      </c>
      <c r="F1718">
        <v>1203000</v>
      </c>
      <c r="G1718">
        <f t="shared" si="99"/>
        <v>2.9128838819617624E-11</v>
      </c>
      <c r="H1718" s="50">
        <f t="shared" si="101"/>
        <v>2270.5981429762687</v>
      </c>
      <c r="I1718">
        <f t="shared" si="100"/>
        <v>5.952589859779093E-7</v>
      </c>
      <c r="J1718">
        <v>79.800000000000011</v>
      </c>
      <c r="K1718">
        <v>135</v>
      </c>
      <c r="L1718">
        <v>489</v>
      </c>
      <c r="M1718">
        <v>9.93</v>
      </c>
      <c r="N1718">
        <v>78.11</v>
      </c>
      <c r="O1718" s="7">
        <v>3.6334</v>
      </c>
      <c r="P1718" s="8">
        <v>1199500</v>
      </c>
      <c r="Q1718">
        <v>4</v>
      </c>
      <c r="R1718" s="9">
        <v>16.491</v>
      </c>
      <c r="S1718" s="9">
        <v>16.465</v>
      </c>
      <c r="T1718" s="9">
        <v>16.324999999999999</v>
      </c>
      <c r="U1718" s="9">
        <v>16.423999999999999</v>
      </c>
      <c r="V1718" s="9">
        <v>16.521999999999998</v>
      </c>
    </row>
    <row r="1719" spans="1:22" x14ac:dyDescent="0.3">
      <c r="A1719" t="s">
        <v>1660</v>
      </c>
      <c r="B1719" t="s">
        <v>1661</v>
      </c>
      <c r="C1719" t="s">
        <v>1859</v>
      </c>
      <c r="D1719" t="s">
        <v>14</v>
      </c>
      <c r="E1719">
        <v>9.73</v>
      </c>
      <c r="F1719">
        <v>139700</v>
      </c>
      <c r="G1719">
        <f t="shared" si="99"/>
        <v>7.9499950536864704E-11</v>
      </c>
      <c r="H1719" s="50">
        <f t="shared" si="101"/>
        <v>263.6762764536864</v>
      </c>
      <c r="I1719">
        <f t="shared" si="100"/>
        <v>1.8866025842231459E-7</v>
      </c>
      <c r="J1719">
        <v>13.100000000000001</v>
      </c>
      <c r="K1719">
        <v>38.6</v>
      </c>
      <c r="L1719">
        <v>505</v>
      </c>
      <c r="M1719">
        <v>16.760000000000002</v>
      </c>
      <c r="N1719">
        <v>77.989999999999995</v>
      </c>
      <c r="O1719" s="7">
        <v>13.071999999999999</v>
      </c>
      <c r="P1719" s="8">
        <v>146660</v>
      </c>
      <c r="Q1719">
        <v>2</v>
      </c>
      <c r="R1719" s="9">
        <v>19.07</v>
      </c>
      <c r="S1719" s="9">
        <v>19.085000000000001</v>
      </c>
      <c r="T1719" s="9">
        <v>19.061</v>
      </c>
      <c r="U1719" s="9">
        <v>19.11</v>
      </c>
      <c r="V1719" s="9">
        <v>19.158000000000001</v>
      </c>
    </row>
    <row r="1720" spans="1:22" x14ac:dyDescent="0.3">
      <c r="A1720" t="s">
        <v>1660</v>
      </c>
      <c r="B1720" t="s">
        <v>1661</v>
      </c>
      <c r="C1720" t="s">
        <v>1860</v>
      </c>
      <c r="D1720" t="s">
        <v>14</v>
      </c>
      <c r="E1720">
        <v>11</v>
      </c>
      <c r="F1720">
        <v>141500</v>
      </c>
      <c r="G1720">
        <f t="shared" si="99"/>
        <v>8.8733307420494682E-11</v>
      </c>
      <c r="H1720" s="50">
        <f t="shared" si="101"/>
        <v>267.07368015888778</v>
      </c>
      <c r="I1720">
        <f t="shared" si="100"/>
        <v>2.1328497868915317E-7</v>
      </c>
      <c r="J1720">
        <v>13</v>
      </c>
      <c r="K1720">
        <v>39.200000000000003</v>
      </c>
      <c r="L1720">
        <v>482</v>
      </c>
      <c r="M1720">
        <v>23.61</v>
      </c>
      <c r="N1720">
        <v>72.37</v>
      </c>
      <c r="O1720" s="7">
        <v>12.295</v>
      </c>
      <c r="P1720" s="8">
        <v>225580</v>
      </c>
      <c r="Q1720">
        <v>3</v>
      </c>
      <c r="R1720" s="9">
        <v>23.132999999999999</v>
      </c>
      <c r="S1720" s="9">
        <v>23.291</v>
      </c>
      <c r="T1720" s="9">
        <v>22.771000000000001</v>
      </c>
      <c r="U1720" s="9">
        <v>22.866</v>
      </c>
      <c r="V1720" s="9">
        <v>24.202000000000002</v>
      </c>
    </row>
    <row r="1721" spans="1:22" x14ac:dyDescent="0.3">
      <c r="A1721" t="s">
        <v>1660</v>
      </c>
      <c r="B1721" t="s">
        <v>1661</v>
      </c>
      <c r="C1721" t="s">
        <v>1861</v>
      </c>
      <c r="D1721" t="s">
        <v>14</v>
      </c>
      <c r="E1721">
        <v>23</v>
      </c>
      <c r="F1721">
        <v>799200</v>
      </c>
      <c r="G1721">
        <f t="shared" si="99"/>
        <v>3.2849047797797794E-11</v>
      </c>
      <c r="H1721" s="50">
        <f t="shared" si="101"/>
        <v>1508.4472451094214</v>
      </c>
      <c r="I1721">
        <f t="shared" si="100"/>
        <v>4.4595950089550207E-7</v>
      </c>
      <c r="J1721">
        <v>67.2</v>
      </c>
      <c r="K1721">
        <v>97.5</v>
      </c>
      <c r="L1721">
        <v>506</v>
      </c>
      <c r="M1721">
        <v>12.32</v>
      </c>
      <c r="N1721">
        <v>76.64</v>
      </c>
      <c r="O1721" s="7">
        <v>5.1920999999999999</v>
      </c>
      <c r="P1721" s="8">
        <v>602740</v>
      </c>
      <c r="Q1721">
        <v>4</v>
      </c>
      <c r="R1721" s="9">
        <v>16.989999999999998</v>
      </c>
      <c r="S1721" s="9">
        <v>17.004999999999999</v>
      </c>
      <c r="T1721" s="9">
        <v>15.141</v>
      </c>
      <c r="U1721" s="9">
        <v>16.815999999999999</v>
      </c>
      <c r="V1721" s="9">
        <v>17.795000000000002</v>
      </c>
    </row>
    <row r="1722" spans="1:22" x14ac:dyDescent="0.3">
      <c r="A1722" t="s">
        <v>1660</v>
      </c>
      <c r="B1722" t="s">
        <v>1661</v>
      </c>
      <c r="C1722" t="s">
        <v>1862</v>
      </c>
      <c r="D1722" t="s">
        <v>14</v>
      </c>
      <c r="E1722">
        <v>13.600000000000001</v>
      </c>
      <c r="F1722">
        <v>409400</v>
      </c>
      <c r="G1722">
        <f t="shared" si="99"/>
        <v>3.7917657059110897E-11</v>
      </c>
      <c r="H1722" s="50">
        <f t="shared" si="101"/>
        <v>772.7205982830294</v>
      </c>
      <c r="I1722">
        <f t="shared" si="100"/>
        <v>2.6369779183386211E-7</v>
      </c>
      <c r="J1722">
        <v>44.5</v>
      </c>
      <c r="K1722">
        <v>61.400000000000006</v>
      </c>
      <c r="L1722">
        <v>518</v>
      </c>
      <c r="M1722">
        <v>20.56</v>
      </c>
      <c r="N1722">
        <v>74.52</v>
      </c>
      <c r="O1722" s="7">
        <v>8.4385999999999992</v>
      </c>
      <c r="P1722" s="8">
        <v>156770</v>
      </c>
      <c r="Q1722">
        <v>3</v>
      </c>
      <c r="R1722" s="9">
        <v>19.869</v>
      </c>
      <c r="S1722" s="9">
        <v>19.817</v>
      </c>
      <c r="T1722" s="9">
        <v>19.254999999999999</v>
      </c>
      <c r="U1722" s="9">
        <v>19.498000000000001</v>
      </c>
      <c r="V1722" s="9">
        <v>19.885000000000002</v>
      </c>
    </row>
    <row r="1723" spans="1:22" x14ac:dyDescent="0.3">
      <c r="A1723" t="s">
        <v>1660</v>
      </c>
      <c r="B1723" t="s">
        <v>1661</v>
      </c>
      <c r="C1723" t="s">
        <v>1863</v>
      </c>
      <c r="D1723" t="s">
        <v>14</v>
      </c>
      <c r="E1723">
        <v>8.82</v>
      </c>
      <c r="F1723">
        <v>107000</v>
      </c>
      <c r="G1723">
        <f t="shared" si="99"/>
        <v>9.4088215514018697E-11</v>
      </c>
      <c r="H1723" s="50">
        <f t="shared" si="101"/>
        <v>201.95677580919431</v>
      </c>
      <c r="I1723">
        <f t="shared" si="100"/>
        <v>1.7101577382166648E-7</v>
      </c>
      <c r="J1723">
        <v>14.600000000000001</v>
      </c>
      <c r="K1723">
        <v>28</v>
      </c>
      <c r="L1723">
        <v>376</v>
      </c>
      <c r="M1723">
        <v>30.54</v>
      </c>
      <c r="N1723">
        <v>75.87</v>
      </c>
      <c r="O1723" s="7">
        <v>13.414</v>
      </c>
      <c r="P1723">
        <v>9590</v>
      </c>
      <c r="Q1723">
        <v>1</v>
      </c>
      <c r="R1723" s="9">
        <v>33.161999999999999</v>
      </c>
      <c r="S1723" s="9">
        <v>33.161999999999999</v>
      </c>
      <c r="T1723" s="9">
        <v>33.161999999999999</v>
      </c>
      <c r="U1723" s="9">
        <v>33.161999999999999</v>
      </c>
      <c r="V1723" s="9">
        <v>33.161999999999999</v>
      </c>
    </row>
    <row r="1724" spans="1:22" x14ac:dyDescent="0.3">
      <c r="A1724" t="s">
        <v>1660</v>
      </c>
      <c r="B1724" t="s">
        <v>1661</v>
      </c>
      <c r="C1724" t="s">
        <v>1864</v>
      </c>
      <c r="D1724" t="s">
        <v>14</v>
      </c>
      <c r="E1724">
        <v>7.29</v>
      </c>
      <c r="F1724">
        <v>117600</v>
      </c>
      <c r="G1724">
        <f t="shared" si="99"/>
        <v>7.0757198724489792E-11</v>
      </c>
      <c r="H1724" s="50">
        <f t="shared" si="101"/>
        <v>221.96370873982477</v>
      </c>
      <c r="I1724">
        <f t="shared" si="100"/>
        <v>1.4134977224035695E-7</v>
      </c>
      <c r="J1724">
        <v>18.3</v>
      </c>
      <c r="K1724">
        <v>27.5</v>
      </c>
      <c r="L1724">
        <v>462</v>
      </c>
      <c r="M1724">
        <v>24.08</v>
      </c>
      <c r="N1724">
        <v>75.06</v>
      </c>
      <c r="O1724" s="7">
        <v>16.805</v>
      </c>
      <c r="P1724">
        <v>60910</v>
      </c>
      <c r="Q1724">
        <v>2</v>
      </c>
      <c r="R1724" s="9">
        <v>21.434999999999999</v>
      </c>
      <c r="S1724" s="9">
        <v>21.494</v>
      </c>
      <c r="T1724" s="9">
        <v>21.428000000000001</v>
      </c>
      <c r="U1724" s="9">
        <v>21.763999999999999</v>
      </c>
      <c r="V1724" s="9">
        <v>22.1</v>
      </c>
    </row>
    <row r="1725" spans="1:22" x14ac:dyDescent="0.3">
      <c r="A1725" t="s">
        <v>1660</v>
      </c>
      <c r="B1725" t="s">
        <v>1661</v>
      </c>
      <c r="C1725" t="s">
        <v>1865</v>
      </c>
      <c r="D1725" t="s">
        <v>14</v>
      </c>
      <c r="E1725">
        <v>10.100000000000001</v>
      </c>
      <c r="F1725">
        <v>131200</v>
      </c>
      <c r="G1725">
        <f t="shared" si="99"/>
        <v>8.7869461128048782E-11</v>
      </c>
      <c r="H1725" s="50">
        <f t="shared" si="101"/>
        <v>247.63298117912424</v>
      </c>
      <c r="I1725">
        <f t="shared" si="100"/>
        <v>1.9583438952367699E-7</v>
      </c>
      <c r="J1725">
        <v>10.600000000000001</v>
      </c>
      <c r="K1725">
        <v>40.300000000000004</v>
      </c>
      <c r="L1725">
        <v>506</v>
      </c>
      <c r="M1725">
        <v>12.53</v>
      </c>
      <c r="N1725">
        <v>76.89</v>
      </c>
      <c r="O1725" s="7">
        <v>12.576000000000001</v>
      </c>
      <c r="P1725" s="8">
        <v>159190</v>
      </c>
      <c r="Q1725">
        <v>2</v>
      </c>
      <c r="R1725" s="9">
        <v>16.202000000000002</v>
      </c>
      <c r="S1725" s="9">
        <v>16.151</v>
      </c>
      <c r="T1725" s="9">
        <v>15.882</v>
      </c>
      <c r="U1725" s="9">
        <v>16.053999999999998</v>
      </c>
      <c r="V1725" s="9">
        <v>16.227</v>
      </c>
    </row>
    <row r="1726" spans="1:22" x14ac:dyDescent="0.3">
      <c r="A1726" t="s">
        <v>1660</v>
      </c>
      <c r="B1726" t="s">
        <v>1661</v>
      </c>
      <c r="C1726" t="s">
        <v>1866</v>
      </c>
      <c r="D1726" t="s">
        <v>14</v>
      </c>
      <c r="E1726">
        <v>3.5</v>
      </c>
      <c r="F1726">
        <v>539400</v>
      </c>
      <c r="G1726">
        <f t="shared" si="99"/>
        <v>7.406406192065257E-12</v>
      </c>
      <c r="H1726" s="50">
        <f t="shared" si="101"/>
        <v>1018.088643658686</v>
      </c>
      <c r="I1726">
        <f t="shared" si="100"/>
        <v>6.7863402310185086E-8</v>
      </c>
      <c r="J1726">
        <v>142</v>
      </c>
      <c r="K1726">
        <v>45.300000000000004</v>
      </c>
      <c r="L1726">
        <v>1810</v>
      </c>
      <c r="M1726">
        <v>12.91</v>
      </c>
      <c r="N1726">
        <v>74.849999999999994</v>
      </c>
      <c r="O1726" s="7">
        <v>40.03</v>
      </c>
      <c r="P1726" s="8">
        <v>864110</v>
      </c>
      <c r="Q1726">
        <v>8</v>
      </c>
      <c r="R1726" s="9">
        <v>18.001000000000001</v>
      </c>
      <c r="S1726" s="9">
        <v>16.376999999999999</v>
      </c>
      <c r="T1726" s="9">
        <v>17.111000000000001</v>
      </c>
      <c r="U1726" s="9">
        <v>17.356000000000002</v>
      </c>
      <c r="V1726" s="9">
        <v>18.234000000000002</v>
      </c>
    </row>
    <row r="1727" spans="1:22" x14ac:dyDescent="0.3">
      <c r="A1727" t="s">
        <v>1660</v>
      </c>
      <c r="B1727" t="s">
        <v>1661</v>
      </c>
      <c r="C1727" t="s">
        <v>1867</v>
      </c>
      <c r="D1727" t="s">
        <v>14</v>
      </c>
      <c r="E1727">
        <v>15.3</v>
      </c>
      <c r="F1727">
        <v>323300</v>
      </c>
      <c r="G1727">
        <f t="shared" si="99"/>
        <v>5.4017707701824925E-11</v>
      </c>
      <c r="H1727" s="50">
        <f t="shared" si="101"/>
        <v>610.21145438422911</v>
      </c>
      <c r="I1727">
        <f t="shared" si="100"/>
        <v>2.9666001581309489E-7</v>
      </c>
      <c r="J1727">
        <v>63.5</v>
      </c>
      <c r="K1727">
        <v>40.6</v>
      </c>
      <c r="L1727">
        <v>314</v>
      </c>
      <c r="M1727">
        <v>27.48</v>
      </c>
      <c r="N1727">
        <v>77.680000000000007</v>
      </c>
      <c r="O1727" s="7">
        <v>7.7370999999999999</v>
      </c>
      <c r="P1727" s="8">
        <v>436760</v>
      </c>
      <c r="Q1727">
        <v>5</v>
      </c>
      <c r="R1727" s="9">
        <v>36.381</v>
      </c>
      <c r="S1727" s="9">
        <v>36.536999999999999</v>
      </c>
      <c r="T1727" s="9">
        <v>36.253999999999998</v>
      </c>
      <c r="U1727" s="9">
        <v>37.127000000000002</v>
      </c>
      <c r="V1727" s="9">
        <v>37.997999999999998</v>
      </c>
    </row>
    <row r="1728" spans="1:22" x14ac:dyDescent="0.3">
      <c r="A1728" t="s">
        <v>1660</v>
      </c>
      <c r="B1728" t="s">
        <v>1661</v>
      </c>
      <c r="C1728" t="s">
        <v>1868</v>
      </c>
      <c r="D1728" t="s">
        <v>14</v>
      </c>
      <c r="E1728">
        <v>20.700000000000003</v>
      </c>
      <c r="F1728">
        <v>212700</v>
      </c>
      <c r="G1728">
        <f t="shared" si="99"/>
        <v>1.1108445275035261E-10</v>
      </c>
      <c r="H1728" s="50">
        <f t="shared" si="101"/>
        <v>401.45987116463203</v>
      </c>
      <c r="I1728">
        <f t="shared" si="100"/>
        <v>4.013635508059519E-7</v>
      </c>
      <c r="J1728">
        <v>16.400000000000002</v>
      </c>
      <c r="K1728">
        <v>52.5</v>
      </c>
      <c r="L1728">
        <v>320</v>
      </c>
      <c r="M1728">
        <v>25.95</v>
      </c>
      <c r="N1728">
        <v>83.56</v>
      </c>
      <c r="O1728" s="7">
        <v>6.0877999999999997</v>
      </c>
      <c r="P1728" s="8">
        <v>148020</v>
      </c>
      <c r="Q1728">
        <v>1</v>
      </c>
      <c r="R1728" s="9">
        <v>44.908999999999999</v>
      </c>
      <c r="S1728" s="9">
        <v>44.908999999999999</v>
      </c>
      <c r="T1728" s="9">
        <v>44.908999999999999</v>
      </c>
      <c r="U1728" s="9">
        <v>44.908999999999999</v>
      </c>
      <c r="V1728" s="9">
        <v>44.908999999999999</v>
      </c>
    </row>
    <row r="1729" spans="1:22" x14ac:dyDescent="0.3">
      <c r="A1729" t="s">
        <v>1660</v>
      </c>
      <c r="B1729" t="s">
        <v>1661</v>
      </c>
      <c r="C1729" t="s">
        <v>1869</v>
      </c>
      <c r="D1729" t="s">
        <v>14</v>
      </c>
      <c r="E1729">
        <v>16.7</v>
      </c>
      <c r="F1729">
        <v>149800</v>
      </c>
      <c r="G1729">
        <f t="shared" si="99"/>
        <v>1.2724920627503336E-10</v>
      </c>
      <c r="H1729" s="50">
        <f t="shared" si="101"/>
        <v>282.739486132872</v>
      </c>
      <c r="I1729">
        <f t="shared" si="100"/>
        <v>3.2380537673716885E-7</v>
      </c>
      <c r="J1729">
        <v>14.5</v>
      </c>
      <c r="K1729">
        <v>39.400000000000006</v>
      </c>
      <c r="L1729">
        <v>306</v>
      </c>
      <c r="M1729">
        <v>22.43</v>
      </c>
      <c r="N1729">
        <v>87.32</v>
      </c>
      <c r="O1729" s="7">
        <v>7.7664999999999997</v>
      </c>
      <c r="P1729" s="8">
        <v>104090</v>
      </c>
      <c r="Q1729">
        <v>2</v>
      </c>
      <c r="R1729" s="9">
        <v>28.637</v>
      </c>
      <c r="S1729" s="9">
        <v>28.599</v>
      </c>
      <c r="T1729" s="9">
        <v>28.172000000000001</v>
      </c>
      <c r="U1729" s="9">
        <v>28.407</v>
      </c>
      <c r="V1729" s="9">
        <v>28.640999999999998</v>
      </c>
    </row>
    <row r="1730" spans="1:22" x14ac:dyDescent="0.3">
      <c r="A1730" t="s">
        <v>1660</v>
      </c>
      <c r="B1730" t="s">
        <v>1661</v>
      </c>
      <c r="C1730" t="s">
        <v>1870</v>
      </c>
      <c r="D1730" t="s">
        <v>14</v>
      </c>
      <c r="E1730">
        <v>34.800000000000004</v>
      </c>
      <c r="F1730">
        <v>1143000</v>
      </c>
      <c r="G1730">
        <f t="shared" ref="G1730:G1793" si="102">(1.141433*(E1730/1000000))/F1730</f>
        <v>3.4752290813648293E-11</v>
      </c>
      <c r="H1730" s="50">
        <f t="shared" si="101"/>
        <v>2157.3513528028889</v>
      </c>
      <c r="I1730">
        <f t="shared" ref="I1730:I1793" si="103">(G1730/10)*1000*H1730*0.09</f>
        <v>6.7475611439841203E-7</v>
      </c>
      <c r="J1730">
        <v>103</v>
      </c>
      <c r="K1730">
        <v>113</v>
      </c>
      <c r="L1730">
        <v>354</v>
      </c>
      <c r="M1730">
        <v>28.99</v>
      </c>
      <c r="N1730">
        <v>77.7</v>
      </c>
      <c r="O1730" s="7">
        <v>3.1398999999999999</v>
      </c>
      <c r="P1730" s="8">
        <v>896260</v>
      </c>
      <c r="Q1730">
        <v>5</v>
      </c>
      <c r="R1730" s="9">
        <v>54.539000000000001</v>
      </c>
      <c r="S1730" s="9">
        <v>55.447000000000003</v>
      </c>
      <c r="T1730" s="9">
        <v>52.22</v>
      </c>
      <c r="U1730" s="9">
        <v>57.99</v>
      </c>
      <c r="V1730" s="9">
        <v>60.768000000000001</v>
      </c>
    </row>
    <row r="1731" spans="1:22" x14ac:dyDescent="0.3">
      <c r="A1731" t="s">
        <v>1660</v>
      </c>
      <c r="B1731" t="s">
        <v>1661</v>
      </c>
      <c r="C1731" t="s">
        <v>1871</v>
      </c>
      <c r="D1731" t="s">
        <v>14</v>
      </c>
      <c r="E1731">
        <v>19.8</v>
      </c>
      <c r="F1731">
        <v>205100</v>
      </c>
      <c r="G1731">
        <f t="shared" si="102"/>
        <v>1.1019197172111163E-10</v>
      </c>
      <c r="H1731" s="50">
        <f t="shared" si="101"/>
        <v>387.11527774267057</v>
      </c>
      <c r="I1731">
        <f t="shared" si="103"/>
        <v>3.8391296164047565E-7</v>
      </c>
      <c r="J1731">
        <v>17.3</v>
      </c>
      <c r="K1731">
        <v>49.400000000000006</v>
      </c>
      <c r="L1731">
        <v>302</v>
      </c>
      <c r="M1731">
        <v>25.16</v>
      </c>
      <c r="N1731">
        <v>82.56</v>
      </c>
      <c r="O1731" s="7">
        <v>6.1105999999999998</v>
      </c>
      <c r="P1731" s="8">
        <v>105910</v>
      </c>
      <c r="Q1731">
        <v>1</v>
      </c>
      <c r="R1731" s="9">
        <v>37.219000000000001</v>
      </c>
      <c r="S1731" s="9">
        <v>37.219000000000001</v>
      </c>
      <c r="T1731" s="9">
        <v>37.219000000000001</v>
      </c>
      <c r="U1731" s="9">
        <v>37.219000000000001</v>
      </c>
      <c r="V1731" s="9">
        <v>37.219000000000001</v>
      </c>
    </row>
    <row r="1732" spans="1:22" x14ac:dyDescent="0.3">
      <c r="A1732" t="s">
        <v>1660</v>
      </c>
      <c r="B1732" t="s">
        <v>1661</v>
      </c>
      <c r="C1732" t="s">
        <v>1872</v>
      </c>
      <c r="D1732" t="s">
        <v>14</v>
      </c>
      <c r="E1732">
        <v>12.3</v>
      </c>
      <c r="F1732">
        <v>139900</v>
      </c>
      <c r="G1732">
        <f t="shared" si="102"/>
        <v>1.0035472408863474E-10</v>
      </c>
      <c r="H1732" s="50">
        <f t="shared" si="101"/>
        <v>264.0537657542643</v>
      </c>
      <c r="I1732">
        <f t="shared" si="103"/>
        <v>2.3849138526150761E-7</v>
      </c>
      <c r="J1732">
        <v>15.5</v>
      </c>
      <c r="K1732">
        <v>35.5</v>
      </c>
      <c r="L1732">
        <v>351</v>
      </c>
      <c r="M1732">
        <v>28.85</v>
      </c>
      <c r="N1732">
        <v>77.569999999999993</v>
      </c>
      <c r="O1732" s="7">
        <v>9.8778000000000006</v>
      </c>
      <c r="P1732" s="8">
        <v>316540</v>
      </c>
      <c r="Q1732">
        <v>2</v>
      </c>
      <c r="R1732" s="9">
        <v>57.546999999999997</v>
      </c>
      <c r="S1732" s="9">
        <v>57.526000000000003</v>
      </c>
      <c r="T1732" s="9">
        <v>56.396999999999998</v>
      </c>
      <c r="U1732" s="9">
        <v>56.972999999999999</v>
      </c>
      <c r="V1732" s="9">
        <v>57.548000000000002</v>
      </c>
    </row>
    <row r="1733" spans="1:22" x14ac:dyDescent="0.3">
      <c r="A1733" t="s">
        <v>1660</v>
      </c>
      <c r="B1733" t="s">
        <v>1661</v>
      </c>
      <c r="C1733" t="s">
        <v>1873</v>
      </c>
      <c r="D1733" t="s">
        <v>14</v>
      </c>
      <c r="E1733">
        <v>11.700000000000001</v>
      </c>
      <c r="F1733">
        <v>135300</v>
      </c>
      <c r="G1733">
        <f t="shared" si="102"/>
        <v>9.8704849223946801E-11</v>
      </c>
      <c r="H1733" s="50">
        <f t="shared" si="101"/>
        <v>255.37151184097186</v>
      </c>
      <c r="I1733">
        <f t="shared" si="103"/>
        <v>2.2685765915119023E-7</v>
      </c>
      <c r="J1733">
        <v>15.3</v>
      </c>
      <c r="K1733">
        <v>34.6</v>
      </c>
      <c r="L1733">
        <v>353</v>
      </c>
      <c r="M1733">
        <v>30.83</v>
      </c>
      <c r="N1733">
        <v>75.17</v>
      </c>
      <c r="O1733" s="7">
        <v>10.206</v>
      </c>
      <c r="P1733">
        <v>87477</v>
      </c>
      <c r="Q1733">
        <v>2</v>
      </c>
      <c r="R1733" s="9">
        <v>33.716999999999999</v>
      </c>
      <c r="S1733" s="9">
        <v>33.701999999999998</v>
      </c>
      <c r="T1733" s="9">
        <v>33.347000000000001</v>
      </c>
      <c r="U1733" s="9">
        <v>33.533000000000001</v>
      </c>
      <c r="V1733" s="9">
        <v>33.718000000000004</v>
      </c>
    </row>
    <row r="1734" spans="1:22" x14ac:dyDescent="0.3">
      <c r="A1734" t="s">
        <v>1660</v>
      </c>
      <c r="B1734" t="s">
        <v>1661</v>
      </c>
      <c r="C1734" t="s">
        <v>1874</v>
      </c>
      <c r="D1734" t="s">
        <v>14</v>
      </c>
      <c r="E1734">
        <v>29.900000000000002</v>
      </c>
      <c r="F1734">
        <v>641600</v>
      </c>
      <c r="G1734">
        <f t="shared" si="102"/>
        <v>5.3193339619700742E-11</v>
      </c>
      <c r="H1734" s="50">
        <f t="shared" si="101"/>
        <v>1210.9856762540101</v>
      </c>
      <c r="I1734">
        <f t="shared" si="103"/>
        <v>5.7974735116415272E-7</v>
      </c>
      <c r="J1734">
        <v>48.400000000000006</v>
      </c>
      <c r="K1734">
        <v>92.300000000000011</v>
      </c>
      <c r="L1734">
        <v>365</v>
      </c>
      <c r="M1734">
        <v>28.86</v>
      </c>
      <c r="N1734">
        <v>78.760000000000005</v>
      </c>
      <c r="O1734" s="7">
        <v>3.9618000000000002</v>
      </c>
      <c r="P1734" s="8">
        <v>413890</v>
      </c>
      <c r="Q1734">
        <v>3</v>
      </c>
      <c r="R1734" s="9">
        <v>41.963999999999999</v>
      </c>
      <c r="S1734" s="9">
        <v>41.947000000000003</v>
      </c>
      <c r="T1734" s="9">
        <v>41.555999999999997</v>
      </c>
      <c r="U1734" s="9">
        <v>41.965000000000003</v>
      </c>
      <c r="V1734" s="9">
        <v>42.146999999999998</v>
      </c>
    </row>
    <row r="1735" spans="1:22" x14ac:dyDescent="0.3">
      <c r="A1735" t="s">
        <v>1660</v>
      </c>
      <c r="B1735" t="s">
        <v>1661</v>
      </c>
      <c r="C1735" t="s">
        <v>1875</v>
      </c>
      <c r="D1735" t="s">
        <v>14</v>
      </c>
      <c r="E1735">
        <v>19.900000000000002</v>
      </c>
      <c r="F1735">
        <v>151000</v>
      </c>
      <c r="G1735">
        <f t="shared" si="102"/>
        <v>1.5042726291390729E-10</v>
      </c>
      <c r="H1735" s="50">
        <f t="shared" si="101"/>
        <v>285.00442193633961</v>
      </c>
      <c r="I1735">
        <f t="shared" si="103"/>
        <v>3.8585191599219538E-7</v>
      </c>
      <c r="J1735">
        <v>9.7000000000000011</v>
      </c>
      <c r="K1735">
        <v>48.5</v>
      </c>
      <c r="L1735">
        <v>309</v>
      </c>
      <c r="M1735">
        <v>26.5</v>
      </c>
      <c r="N1735">
        <v>77.98</v>
      </c>
      <c r="O1735" s="7">
        <v>6.3715000000000002</v>
      </c>
      <c r="P1735" s="8">
        <v>118730</v>
      </c>
      <c r="Q1735">
        <v>3</v>
      </c>
      <c r="R1735" s="9">
        <v>28.382999999999999</v>
      </c>
      <c r="S1735" s="9">
        <v>28.391999999999999</v>
      </c>
      <c r="T1735" s="9">
        <v>28.312999999999999</v>
      </c>
      <c r="U1735" s="9">
        <v>28.407</v>
      </c>
      <c r="V1735" s="9">
        <v>28.969000000000001</v>
      </c>
    </row>
    <row r="1736" spans="1:22" x14ac:dyDescent="0.3">
      <c r="A1736" t="s">
        <v>1660</v>
      </c>
      <c r="B1736" t="s">
        <v>1661</v>
      </c>
      <c r="C1736" t="s">
        <v>1876</v>
      </c>
      <c r="D1736" t="s">
        <v>14</v>
      </c>
      <c r="E1736">
        <v>6.83</v>
      </c>
      <c r="F1736">
        <v>178100</v>
      </c>
      <c r="G1736">
        <f t="shared" si="102"/>
        <v>4.3773090342504202E-11</v>
      </c>
      <c r="H1736" s="50">
        <f t="shared" si="101"/>
        <v>336.15422216464958</v>
      </c>
      <c r="I1736">
        <f t="shared" si="103"/>
        <v>1.3243058222244689E-7</v>
      </c>
      <c r="J1736">
        <v>24</v>
      </c>
      <c r="K1736">
        <v>36.4</v>
      </c>
      <c r="L1736">
        <v>643</v>
      </c>
      <c r="M1736">
        <v>22.83</v>
      </c>
      <c r="N1736">
        <v>70.83</v>
      </c>
      <c r="O1736" s="7">
        <v>17.672000000000001</v>
      </c>
      <c r="P1736">
        <v>77622</v>
      </c>
      <c r="Q1736">
        <v>2</v>
      </c>
      <c r="R1736" s="9">
        <v>22.436</v>
      </c>
      <c r="S1736" s="9">
        <v>22.446999999999999</v>
      </c>
      <c r="T1736" s="9">
        <v>22.436</v>
      </c>
      <c r="U1736" s="9">
        <v>22.603000000000002</v>
      </c>
      <c r="V1736" s="9">
        <v>22.771000000000001</v>
      </c>
    </row>
    <row r="1737" spans="1:22" x14ac:dyDescent="0.3">
      <c r="A1737" t="s">
        <v>1660</v>
      </c>
      <c r="B1737" t="s">
        <v>1661</v>
      </c>
      <c r="C1737" t="s">
        <v>1877</v>
      </c>
      <c r="D1737" t="s">
        <v>14</v>
      </c>
      <c r="E1737">
        <v>10</v>
      </c>
      <c r="F1737">
        <v>108400</v>
      </c>
      <c r="G1737">
        <f t="shared" si="102"/>
        <v>1.0529824723247233E-10</v>
      </c>
      <c r="H1737" s="50">
        <f t="shared" si="101"/>
        <v>204.59920091323983</v>
      </c>
      <c r="I1737">
        <f t="shared" si="103"/>
        <v>1.9389543517195742E-7</v>
      </c>
      <c r="J1737">
        <v>12.3</v>
      </c>
      <c r="K1737">
        <v>30.900000000000002</v>
      </c>
      <c r="L1737">
        <v>371</v>
      </c>
      <c r="M1737">
        <v>26.66</v>
      </c>
      <c r="N1737">
        <v>84.91</v>
      </c>
      <c r="O1737" s="7">
        <v>12.000999999999999</v>
      </c>
      <c r="P1737" s="8">
        <v>212170</v>
      </c>
      <c r="Q1737">
        <v>2</v>
      </c>
      <c r="R1737" s="9">
        <v>50.116999999999997</v>
      </c>
      <c r="S1737" s="9">
        <v>49.805999999999997</v>
      </c>
      <c r="T1737" s="9">
        <v>48.24</v>
      </c>
      <c r="U1737" s="9">
        <v>49.337000000000003</v>
      </c>
      <c r="V1737" s="9">
        <v>50.435000000000002</v>
      </c>
    </row>
    <row r="1738" spans="1:22" x14ac:dyDescent="0.3">
      <c r="A1738" t="s">
        <v>1660</v>
      </c>
      <c r="B1738" t="s">
        <v>1661</v>
      </c>
      <c r="C1738" t="s">
        <v>1878</v>
      </c>
      <c r="D1738" t="s">
        <v>14</v>
      </c>
      <c r="E1738">
        <v>79.300000000000011</v>
      </c>
      <c r="F1738">
        <v>16090000</v>
      </c>
      <c r="G1738">
        <f t="shared" si="102"/>
        <v>5.6255833996270981E-12</v>
      </c>
      <c r="H1738" s="50">
        <f t="shared" si="101"/>
        <v>30369.014231494733</v>
      </c>
      <c r="I1738">
        <f t="shared" si="103"/>
        <v>1.5375908009136226E-6</v>
      </c>
      <c r="J1738">
        <v>426</v>
      </c>
      <c r="K1738">
        <v>779</v>
      </c>
      <c r="L1738">
        <v>1200</v>
      </c>
      <c r="M1738">
        <v>19.12</v>
      </c>
      <c r="N1738">
        <v>72.91</v>
      </c>
      <c r="O1738" s="7">
        <v>1.534</v>
      </c>
      <c r="P1738" s="8">
        <v>13663000</v>
      </c>
      <c r="Q1738">
        <v>18</v>
      </c>
      <c r="R1738" s="9">
        <v>29.724</v>
      </c>
      <c r="S1738" s="9">
        <v>27.126999999999999</v>
      </c>
      <c r="T1738" s="9">
        <v>27.843</v>
      </c>
      <c r="U1738" s="9">
        <v>29.344000000000001</v>
      </c>
      <c r="V1738" s="9">
        <v>32.512999999999998</v>
      </c>
    </row>
    <row r="1739" spans="1:22" x14ac:dyDescent="0.3">
      <c r="A1739" t="s">
        <v>1660</v>
      </c>
      <c r="B1739" t="s">
        <v>1661</v>
      </c>
      <c r="C1739" t="s">
        <v>1879</v>
      </c>
      <c r="D1739" t="s">
        <v>14</v>
      </c>
      <c r="E1739">
        <v>13.200000000000001</v>
      </c>
      <c r="F1739">
        <v>188100</v>
      </c>
      <c r="G1739">
        <f t="shared" si="102"/>
        <v>8.0100561403508778E-11</v>
      </c>
      <c r="H1739" s="50">
        <f t="shared" si="101"/>
        <v>355.02868719354626</v>
      </c>
      <c r="I1739">
        <f t="shared" si="103"/>
        <v>2.5594197442698387E-7</v>
      </c>
      <c r="J1739">
        <v>25</v>
      </c>
      <c r="K1739">
        <v>37.6</v>
      </c>
      <c r="L1739">
        <v>354</v>
      </c>
      <c r="M1739">
        <v>25.36</v>
      </c>
      <c r="N1739">
        <v>86.48</v>
      </c>
      <c r="O1739" s="7">
        <v>9.4230999999999998</v>
      </c>
      <c r="P1739" s="8">
        <v>588670</v>
      </c>
      <c r="Q1739">
        <v>4</v>
      </c>
      <c r="R1739" s="9">
        <v>40.783999999999999</v>
      </c>
      <c r="S1739" s="9">
        <v>40.826999999999998</v>
      </c>
      <c r="T1739" s="9">
        <v>37.905999999999999</v>
      </c>
      <c r="U1739" s="9">
        <v>40.715000000000003</v>
      </c>
      <c r="V1739" s="9">
        <v>43.823999999999998</v>
      </c>
    </row>
    <row r="1740" spans="1:22" x14ac:dyDescent="0.3">
      <c r="A1740" t="s">
        <v>1660</v>
      </c>
      <c r="B1740" t="s">
        <v>1661</v>
      </c>
      <c r="C1740" t="s">
        <v>1880</v>
      </c>
      <c r="D1740" t="s">
        <v>14</v>
      </c>
      <c r="E1740">
        <v>15.200000000000001</v>
      </c>
      <c r="F1740">
        <v>187000</v>
      </c>
      <c r="G1740">
        <f t="shared" si="102"/>
        <v>9.2779580748663109E-11</v>
      </c>
      <c r="H1740" s="50">
        <f t="shared" si="101"/>
        <v>352.95249604036763</v>
      </c>
      <c r="I1740">
        <f t="shared" si="103"/>
        <v>2.9472106146137537E-7</v>
      </c>
      <c r="J1740">
        <v>19.600000000000001</v>
      </c>
      <c r="K1740">
        <v>42.300000000000004</v>
      </c>
      <c r="L1740">
        <v>317</v>
      </c>
      <c r="M1740">
        <v>23.84</v>
      </c>
      <c r="N1740">
        <v>80.38</v>
      </c>
      <c r="O1740" s="7">
        <v>7.4946000000000002</v>
      </c>
      <c r="P1740">
        <v>48964</v>
      </c>
      <c r="Q1740">
        <v>2</v>
      </c>
      <c r="R1740" s="9">
        <v>22.088000000000001</v>
      </c>
      <c r="S1740" s="9">
        <v>21.891999999999999</v>
      </c>
      <c r="T1740" s="9">
        <v>17.991</v>
      </c>
      <c r="U1740" s="9">
        <v>20.045999999999999</v>
      </c>
      <c r="V1740" s="9">
        <v>22.1</v>
      </c>
    </row>
    <row r="1741" spans="1:22" x14ac:dyDescent="0.3">
      <c r="A1741" t="s">
        <v>1660</v>
      </c>
      <c r="B1741" t="s">
        <v>1661</v>
      </c>
      <c r="C1741" t="s">
        <v>1881</v>
      </c>
      <c r="D1741" t="s">
        <v>14</v>
      </c>
      <c r="E1741">
        <v>18.2</v>
      </c>
      <c r="F1741">
        <v>331700</v>
      </c>
      <c r="G1741">
        <f t="shared" si="102"/>
        <v>6.2629124510099478E-11</v>
      </c>
      <c r="H1741" s="50">
        <f t="shared" si="101"/>
        <v>626.06600500850232</v>
      </c>
      <c r="I1741">
        <f t="shared" si="103"/>
        <v>3.5288969201296249E-7</v>
      </c>
      <c r="J1741">
        <v>32.800000000000004</v>
      </c>
      <c r="K1741">
        <v>57.900000000000006</v>
      </c>
      <c r="L1741">
        <v>369</v>
      </c>
      <c r="M1741">
        <v>29.48</v>
      </c>
      <c r="N1741">
        <v>77.7</v>
      </c>
      <c r="O1741" s="7">
        <v>6.3693999999999997</v>
      </c>
      <c r="P1741" s="8">
        <v>495350</v>
      </c>
      <c r="Q1741">
        <v>4</v>
      </c>
      <c r="R1741" s="9">
        <v>54.591999999999999</v>
      </c>
      <c r="S1741" s="9">
        <v>52.969000000000001</v>
      </c>
      <c r="T1741" s="9">
        <v>39.277999999999999</v>
      </c>
      <c r="U1741" s="9">
        <v>44.798999999999999</v>
      </c>
      <c r="V1741" s="9">
        <v>57.414999999999999</v>
      </c>
    </row>
    <row r="1742" spans="1:22" x14ac:dyDescent="0.3">
      <c r="A1742" t="s">
        <v>1660</v>
      </c>
      <c r="B1742" t="s">
        <v>1661</v>
      </c>
      <c r="C1742" t="s">
        <v>1882</v>
      </c>
      <c r="D1742" t="s">
        <v>14</v>
      </c>
      <c r="E1742">
        <v>17</v>
      </c>
      <c r="F1742">
        <v>305500</v>
      </c>
      <c r="G1742">
        <f t="shared" si="102"/>
        <v>6.3516729950900165E-11</v>
      </c>
      <c r="H1742" s="50">
        <f t="shared" si="101"/>
        <v>576.61490663279312</v>
      </c>
      <c r="I1742">
        <f t="shared" si="103"/>
        <v>3.2962223979232773E-7</v>
      </c>
      <c r="J1742">
        <v>35.9</v>
      </c>
      <c r="K1742">
        <v>51</v>
      </c>
      <c r="L1742">
        <v>358</v>
      </c>
      <c r="M1742">
        <v>26.14</v>
      </c>
      <c r="N1742">
        <v>85.38</v>
      </c>
      <c r="O1742" s="7">
        <v>7.0172999999999996</v>
      </c>
      <c r="P1742" s="8">
        <v>674270</v>
      </c>
      <c r="Q1742">
        <v>3</v>
      </c>
      <c r="R1742" s="9">
        <v>47.643000000000001</v>
      </c>
      <c r="S1742" s="9">
        <v>47.899000000000001</v>
      </c>
      <c r="T1742" s="9">
        <v>47.566000000000003</v>
      </c>
      <c r="U1742" s="9">
        <v>47.790999999999997</v>
      </c>
      <c r="V1742" s="9">
        <v>49.45</v>
      </c>
    </row>
    <row r="1743" spans="1:22" x14ac:dyDescent="0.3">
      <c r="A1743" t="s">
        <v>1660</v>
      </c>
      <c r="B1743" t="s">
        <v>1661</v>
      </c>
      <c r="C1743" t="s">
        <v>1883</v>
      </c>
      <c r="D1743" t="s">
        <v>14</v>
      </c>
      <c r="E1743">
        <v>20</v>
      </c>
      <c r="F1743">
        <v>125300</v>
      </c>
      <c r="G1743">
        <f t="shared" si="102"/>
        <v>1.8219201915403034E-10</v>
      </c>
      <c r="H1743" s="50">
        <f t="shared" si="101"/>
        <v>236.49704681207521</v>
      </c>
      <c r="I1743">
        <f t="shared" si="103"/>
        <v>3.87790870343915E-7</v>
      </c>
      <c r="J1743">
        <v>6.08</v>
      </c>
      <c r="K1743">
        <v>50.900000000000006</v>
      </c>
      <c r="L1743">
        <v>329</v>
      </c>
      <c r="M1743">
        <v>23.42</v>
      </c>
      <c r="N1743">
        <v>88.36</v>
      </c>
      <c r="O1743" s="7">
        <v>6.4694000000000003</v>
      </c>
      <c r="P1743" s="8">
        <v>265060</v>
      </c>
      <c r="Q1743">
        <v>2</v>
      </c>
      <c r="R1743" s="9">
        <v>36.095999999999997</v>
      </c>
      <c r="S1743" s="9">
        <v>35.523000000000003</v>
      </c>
      <c r="T1743" s="9">
        <v>30.792000000000002</v>
      </c>
      <c r="U1743" s="9">
        <v>33.5</v>
      </c>
      <c r="V1743" s="9">
        <v>36.207999999999998</v>
      </c>
    </row>
    <row r="1744" spans="1:22" x14ac:dyDescent="0.3">
      <c r="A1744" t="s">
        <v>1660</v>
      </c>
      <c r="B1744" t="s">
        <v>1661</v>
      </c>
      <c r="C1744" t="s">
        <v>1884</v>
      </c>
      <c r="D1744" t="s">
        <v>14</v>
      </c>
      <c r="E1744">
        <v>14.9</v>
      </c>
      <c r="F1744">
        <v>196800</v>
      </c>
      <c r="G1744">
        <f t="shared" si="102"/>
        <v>8.6419470020325199E-11</v>
      </c>
      <c r="H1744" s="50">
        <f t="shared" si="101"/>
        <v>371.44947176868635</v>
      </c>
      <c r="I1744">
        <f t="shared" si="103"/>
        <v>2.889041984062166E-7</v>
      </c>
      <c r="J1744">
        <v>12.700000000000001</v>
      </c>
      <c r="K1744">
        <v>55.300000000000004</v>
      </c>
      <c r="L1744">
        <v>492</v>
      </c>
      <c r="M1744">
        <v>22.7</v>
      </c>
      <c r="N1744">
        <v>72.86</v>
      </c>
      <c r="O1744" s="7">
        <v>8.9009999999999998</v>
      </c>
      <c r="P1744" s="8">
        <v>240930</v>
      </c>
      <c r="Q1744">
        <v>2</v>
      </c>
      <c r="R1744" s="9">
        <v>24.498999999999999</v>
      </c>
      <c r="S1744" s="9">
        <v>24.440999999999999</v>
      </c>
      <c r="T1744" s="9">
        <v>24.248999999999999</v>
      </c>
      <c r="U1744" s="9">
        <v>24.439</v>
      </c>
      <c r="V1744" s="9">
        <v>24.63</v>
      </c>
    </row>
    <row r="1745" spans="1:22" x14ac:dyDescent="0.3">
      <c r="A1745" t="s">
        <v>1660</v>
      </c>
      <c r="B1745" t="s">
        <v>1661</v>
      </c>
      <c r="C1745" t="s">
        <v>1885</v>
      </c>
      <c r="D1745" t="s">
        <v>14</v>
      </c>
      <c r="E1745">
        <v>11.8</v>
      </c>
      <c r="F1745">
        <v>123300</v>
      </c>
      <c r="G1745">
        <f t="shared" si="102"/>
        <v>1.0923689699918898E-10</v>
      </c>
      <c r="H1745" s="50">
        <f t="shared" si="101"/>
        <v>232.72215380629586</v>
      </c>
      <c r="I1745">
        <f t="shared" si="103"/>
        <v>2.287966135029098E-7</v>
      </c>
      <c r="J1745">
        <v>12.700000000000001</v>
      </c>
      <c r="K1745">
        <v>34.6</v>
      </c>
      <c r="L1745">
        <v>363</v>
      </c>
      <c r="M1745">
        <v>26.36</v>
      </c>
      <c r="N1745">
        <v>92.68</v>
      </c>
      <c r="O1745" s="7">
        <v>10.510999999999999</v>
      </c>
      <c r="P1745" s="8">
        <v>197970</v>
      </c>
      <c r="Q1745">
        <v>2</v>
      </c>
      <c r="R1745" s="9">
        <v>27.23</v>
      </c>
      <c r="S1745" s="9">
        <v>27.204000000000001</v>
      </c>
      <c r="T1745" s="9">
        <v>26.713000000000001</v>
      </c>
      <c r="U1745" s="9">
        <v>26.972000000000001</v>
      </c>
      <c r="V1745" s="9">
        <v>27.231000000000002</v>
      </c>
    </row>
    <row r="1746" spans="1:22" x14ac:dyDescent="0.3">
      <c r="A1746" t="s">
        <v>1660</v>
      </c>
      <c r="B1746" t="s">
        <v>1661</v>
      </c>
      <c r="C1746" t="s">
        <v>1886</v>
      </c>
      <c r="D1746" t="s">
        <v>14</v>
      </c>
      <c r="E1746">
        <v>2.57</v>
      </c>
      <c r="F1746">
        <v>208200</v>
      </c>
      <c r="G1746">
        <f t="shared" si="102"/>
        <v>1.408973491834774E-11</v>
      </c>
      <c r="H1746" s="50">
        <f t="shared" si="101"/>
        <v>392.96636190162855</v>
      </c>
      <c r="I1746">
        <f t="shared" si="103"/>
        <v>4.9831126839193054E-8</v>
      </c>
      <c r="J1746">
        <v>10.100000000000001</v>
      </c>
      <c r="K1746">
        <v>65.400000000000006</v>
      </c>
      <c r="L1746">
        <v>4600</v>
      </c>
      <c r="M1746">
        <v>8.19</v>
      </c>
      <c r="N1746">
        <v>77.430000000000007</v>
      </c>
      <c r="O1746" s="7">
        <v>70.262</v>
      </c>
      <c r="P1746" s="8">
        <v>259940</v>
      </c>
      <c r="Q1746">
        <v>2</v>
      </c>
      <c r="R1746" s="9">
        <v>14.593</v>
      </c>
      <c r="S1746" s="9">
        <v>14.505000000000001</v>
      </c>
      <c r="T1746" s="9">
        <v>13.5</v>
      </c>
      <c r="U1746" s="9">
        <v>14.048</v>
      </c>
      <c r="V1746" s="9">
        <v>14.596</v>
      </c>
    </row>
    <row r="1747" spans="1:22" x14ac:dyDescent="0.3">
      <c r="A1747" t="s">
        <v>1660</v>
      </c>
      <c r="B1747" t="s">
        <v>1661</v>
      </c>
      <c r="C1747" t="s">
        <v>1887</v>
      </c>
      <c r="D1747" t="s">
        <v>14</v>
      </c>
      <c r="E1747">
        <v>59.2</v>
      </c>
      <c r="F1747">
        <v>2089000</v>
      </c>
      <c r="G1747">
        <f t="shared" si="102"/>
        <v>3.2346976352321687E-11</v>
      </c>
      <c r="H1747" s="50">
        <f t="shared" si="101"/>
        <v>3942.8757445365131</v>
      </c>
      <c r="I1747">
        <f t="shared" si="103"/>
        <v>1.1478609762179881E-6</v>
      </c>
      <c r="J1747">
        <v>137</v>
      </c>
      <c r="K1747">
        <v>179</v>
      </c>
      <c r="L1747">
        <v>349</v>
      </c>
      <c r="M1747">
        <v>21.15</v>
      </c>
      <c r="N1747">
        <v>79.08</v>
      </c>
      <c r="O1747" s="7">
        <v>1.9545999999999999</v>
      </c>
      <c r="P1747" s="8">
        <v>1991900</v>
      </c>
      <c r="Q1747">
        <v>6</v>
      </c>
      <c r="R1747" s="9">
        <v>21.847999999999999</v>
      </c>
      <c r="S1747" s="9">
        <v>21.911000000000001</v>
      </c>
      <c r="T1747" s="9">
        <v>21.042999999999999</v>
      </c>
      <c r="U1747" s="9">
        <v>21.692</v>
      </c>
      <c r="V1747" s="9">
        <v>22.244</v>
      </c>
    </row>
    <row r="1748" spans="1:22" x14ac:dyDescent="0.3">
      <c r="A1748" t="s">
        <v>1660</v>
      </c>
      <c r="B1748" t="s">
        <v>1661</v>
      </c>
      <c r="C1748" t="s">
        <v>1888</v>
      </c>
      <c r="D1748" t="s">
        <v>14</v>
      </c>
      <c r="E1748">
        <v>4.37</v>
      </c>
      <c r="F1748">
        <v>184500</v>
      </c>
      <c r="G1748">
        <f t="shared" si="102"/>
        <v>2.7035567533875342E-11</v>
      </c>
      <c r="H1748" s="50">
        <f t="shared" si="101"/>
        <v>348.23387978314344</v>
      </c>
      <c r="I1748">
        <f t="shared" si="103"/>
        <v>8.4732305170145403E-8</v>
      </c>
      <c r="J1748">
        <v>29.8</v>
      </c>
      <c r="K1748">
        <v>33.800000000000004</v>
      </c>
      <c r="L1748">
        <v>968</v>
      </c>
      <c r="M1748">
        <v>19.41</v>
      </c>
      <c r="N1748">
        <v>72.819999999999993</v>
      </c>
      <c r="O1748" s="7">
        <v>28.658999999999999</v>
      </c>
      <c r="P1748" s="8">
        <v>560920</v>
      </c>
      <c r="Q1748">
        <v>4</v>
      </c>
      <c r="R1748" s="9">
        <v>28.289000000000001</v>
      </c>
      <c r="S1748" s="9">
        <v>26.768000000000001</v>
      </c>
      <c r="T1748" s="9">
        <v>26.995999999999999</v>
      </c>
      <c r="U1748" s="9">
        <v>28.172000000000001</v>
      </c>
      <c r="V1748" s="9">
        <v>28.454000000000001</v>
      </c>
    </row>
    <row r="1749" spans="1:22" x14ac:dyDescent="0.3">
      <c r="A1749" t="s">
        <v>1660</v>
      </c>
      <c r="B1749" t="s">
        <v>1661</v>
      </c>
      <c r="C1749" t="s">
        <v>1889</v>
      </c>
      <c r="D1749" t="s">
        <v>14</v>
      </c>
      <c r="E1749">
        <v>8.7799999999999994</v>
      </c>
      <c r="F1749">
        <v>111400</v>
      </c>
      <c r="G1749">
        <f t="shared" si="102"/>
        <v>8.9962134111310577E-11</v>
      </c>
      <c r="H1749" s="50">
        <f t="shared" si="101"/>
        <v>210.26154042190885</v>
      </c>
      <c r="I1749">
        <f t="shared" si="103"/>
        <v>1.702401920809786E-7</v>
      </c>
      <c r="J1749">
        <v>15.4</v>
      </c>
      <c r="K1749">
        <v>28.400000000000002</v>
      </c>
      <c r="L1749">
        <v>403</v>
      </c>
      <c r="M1749">
        <v>17.07</v>
      </c>
      <c r="N1749">
        <v>79.27</v>
      </c>
      <c r="O1749" s="7">
        <v>14.183999999999999</v>
      </c>
      <c r="P1749">
        <v>66938</v>
      </c>
      <c r="Q1749">
        <v>1</v>
      </c>
      <c r="R1749" s="9">
        <v>20.465</v>
      </c>
      <c r="S1749" s="9">
        <v>20.465</v>
      </c>
      <c r="T1749" s="9">
        <v>20.465</v>
      </c>
      <c r="U1749" s="9">
        <v>20.465</v>
      </c>
      <c r="V1749" s="9">
        <v>20.465</v>
      </c>
    </row>
    <row r="1750" spans="1:22" x14ac:dyDescent="0.3">
      <c r="A1750" t="s">
        <v>1660</v>
      </c>
      <c r="B1750" t="s">
        <v>1661</v>
      </c>
      <c r="C1750" t="s">
        <v>1890</v>
      </c>
      <c r="D1750" t="s">
        <v>14</v>
      </c>
      <c r="E1750">
        <v>14.100000000000001</v>
      </c>
      <c r="F1750">
        <v>430700</v>
      </c>
      <c r="G1750">
        <f t="shared" si="102"/>
        <v>3.7367553517529607E-11</v>
      </c>
      <c r="H1750" s="50">
        <f t="shared" si="101"/>
        <v>812.9232087945793</v>
      </c>
      <c r="I1750">
        <f t="shared" si="103"/>
        <v>2.7339256359246002E-7</v>
      </c>
      <c r="J1750">
        <v>69.2</v>
      </c>
      <c r="K1750">
        <v>51.800000000000004</v>
      </c>
      <c r="L1750">
        <v>426</v>
      </c>
      <c r="M1750">
        <v>19.16</v>
      </c>
      <c r="N1750">
        <v>77.31</v>
      </c>
      <c r="O1750" s="7">
        <v>8.2369000000000003</v>
      </c>
      <c r="P1750" s="8">
        <v>490940</v>
      </c>
      <c r="Q1750">
        <v>4</v>
      </c>
      <c r="R1750" s="9">
        <v>19.797000000000001</v>
      </c>
      <c r="S1750" s="9">
        <v>19.795000000000002</v>
      </c>
      <c r="T1750" s="9">
        <v>19.692</v>
      </c>
      <c r="U1750" s="9">
        <v>19.812999999999999</v>
      </c>
      <c r="V1750" s="9">
        <v>19.837</v>
      </c>
    </row>
    <row r="1751" spans="1:22" x14ac:dyDescent="0.3">
      <c r="A1751" t="s">
        <v>1660</v>
      </c>
      <c r="B1751" t="s">
        <v>1661</v>
      </c>
      <c r="C1751" t="s">
        <v>1891</v>
      </c>
      <c r="D1751" t="s">
        <v>14</v>
      </c>
      <c r="E1751">
        <v>11</v>
      </c>
      <c r="F1751">
        <v>157100</v>
      </c>
      <c r="G1751">
        <f t="shared" si="102"/>
        <v>7.992210693825588E-11</v>
      </c>
      <c r="H1751" s="50">
        <f t="shared" si="101"/>
        <v>296.51784560396658</v>
      </c>
      <c r="I1751">
        <f t="shared" si="103"/>
        <v>2.1328497868915315E-7</v>
      </c>
      <c r="J1751">
        <v>12.600000000000001</v>
      </c>
      <c r="K1751">
        <v>44.2</v>
      </c>
      <c r="L1751">
        <v>498</v>
      </c>
      <c r="M1751">
        <v>15.48</v>
      </c>
      <c r="N1751">
        <v>78.47</v>
      </c>
      <c r="O1751" s="7">
        <v>11.26</v>
      </c>
      <c r="P1751" s="8">
        <v>129040</v>
      </c>
      <c r="Q1751">
        <v>2</v>
      </c>
      <c r="R1751" s="9">
        <v>16.864999999999998</v>
      </c>
      <c r="S1751" s="9">
        <v>16.849</v>
      </c>
      <c r="T1751" s="9">
        <v>16.62</v>
      </c>
      <c r="U1751" s="9">
        <v>16.742999999999999</v>
      </c>
      <c r="V1751" s="9">
        <v>16.866</v>
      </c>
    </row>
    <row r="1752" spans="1:22" x14ac:dyDescent="0.3">
      <c r="A1752" t="s">
        <v>1660</v>
      </c>
      <c r="B1752" t="s">
        <v>1661</v>
      </c>
      <c r="C1752" t="s">
        <v>1892</v>
      </c>
      <c r="D1752" t="s">
        <v>14</v>
      </c>
      <c r="E1752">
        <v>23.400000000000002</v>
      </c>
      <c r="F1752">
        <v>1152000</v>
      </c>
      <c r="G1752">
        <f t="shared" si="102"/>
        <v>2.3185357812500003E-11</v>
      </c>
      <c r="H1752" s="50">
        <f t="shared" si="101"/>
        <v>2174.3383713288958</v>
      </c>
      <c r="I1752">
        <f t="shared" si="103"/>
        <v>4.5371531830238046E-7</v>
      </c>
      <c r="J1752">
        <v>92.4</v>
      </c>
      <c r="K1752">
        <v>120</v>
      </c>
      <c r="L1752">
        <v>575</v>
      </c>
      <c r="M1752">
        <v>19.989999999999998</v>
      </c>
      <c r="N1752">
        <v>73.77</v>
      </c>
      <c r="O1752" s="7">
        <v>4.8002000000000002</v>
      </c>
      <c r="P1752" s="8">
        <v>587300</v>
      </c>
      <c r="Q1752">
        <v>4</v>
      </c>
      <c r="R1752" s="9">
        <v>23.210999999999999</v>
      </c>
      <c r="S1752" s="9">
        <v>23.038</v>
      </c>
      <c r="T1752" s="9">
        <v>22.052</v>
      </c>
      <c r="U1752" s="9">
        <v>22.626999999999999</v>
      </c>
      <c r="V1752" s="9">
        <v>23.535</v>
      </c>
    </row>
    <row r="1753" spans="1:22" x14ac:dyDescent="0.3">
      <c r="A1753" t="s">
        <v>1660</v>
      </c>
      <c r="B1753" t="s">
        <v>1661</v>
      </c>
      <c r="C1753" t="s">
        <v>1893</v>
      </c>
      <c r="D1753" t="s">
        <v>14</v>
      </c>
      <c r="E1753">
        <v>6.54</v>
      </c>
      <c r="F1753">
        <v>232400</v>
      </c>
      <c r="G1753">
        <f t="shared" si="102"/>
        <v>3.2121221256454387E-11</v>
      </c>
      <c r="H1753" s="50">
        <f t="shared" si="101"/>
        <v>438.64256727155845</v>
      </c>
      <c r="I1753">
        <f t="shared" si="103"/>
        <v>1.2680761460246016E-7</v>
      </c>
      <c r="J1753">
        <v>30.5</v>
      </c>
      <c r="K1753">
        <v>42.1</v>
      </c>
      <c r="L1753">
        <v>834</v>
      </c>
      <c r="M1753">
        <v>20.95</v>
      </c>
      <c r="N1753">
        <v>72.930000000000007</v>
      </c>
      <c r="O1753" s="7">
        <v>19.818000000000001</v>
      </c>
      <c r="P1753" s="8">
        <v>101450</v>
      </c>
      <c r="Q1753">
        <v>2</v>
      </c>
      <c r="R1753" s="9">
        <v>25.483000000000001</v>
      </c>
      <c r="S1753" s="9">
        <v>22.719000000000001</v>
      </c>
      <c r="T1753" s="9">
        <v>25.483000000000001</v>
      </c>
      <c r="U1753" s="9">
        <v>25.483000000000001</v>
      </c>
      <c r="V1753" s="9">
        <v>25.483000000000001</v>
      </c>
    </row>
    <row r="1754" spans="1:22" x14ac:dyDescent="0.3">
      <c r="A1754" t="s">
        <v>1660</v>
      </c>
      <c r="B1754" t="s">
        <v>1661</v>
      </c>
      <c r="C1754" t="s">
        <v>1894</v>
      </c>
      <c r="D1754" t="s">
        <v>14</v>
      </c>
      <c r="E1754">
        <v>12.3</v>
      </c>
      <c r="F1754">
        <v>404800</v>
      </c>
      <c r="G1754">
        <f t="shared" si="102"/>
        <v>3.4682870306324109E-11</v>
      </c>
      <c r="H1754" s="50">
        <f t="shared" si="101"/>
        <v>764.03834436973693</v>
      </c>
      <c r="I1754">
        <f t="shared" si="103"/>
        <v>2.3849138526150761E-7</v>
      </c>
      <c r="J1754">
        <v>43.400000000000006</v>
      </c>
      <c r="K1754">
        <v>61.400000000000006</v>
      </c>
      <c r="L1754">
        <v>693</v>
      </c>
      <c r="M1754">
        <v>14.46</v>
      </c>
      <c r="N1754">
        <v>79.98</v>
      </c>
      <c r="O1754" s="7">
        <v>11.28</v>
      </c>
      <c r="P1754" s="8">
        <v>299200</v>
      </c>
      <c r="Q1754">
        <v>3</v>
      </c>
      <c r="R1754" s="9">
        <v>18.948</v>
      </c>
      <c r="S1754" s="9">
        <v>19.013000000000002</v>
      </c>
      <c r="T1754" s="9">
        <v>18.721</v>
      </c>
      <c r="U1754" s="9">
        <v>18.916</v>
      </c>
      <c r="V1754" s="9">
        <v>19.352</v>
      </c>
    </row>
    <row r="1755" spans="1:22" x14ac:dyDescent="0.3">
      <c r="A1755" t="s">
        <v>1660</v>
      </c>
      <c r="B1755" t="s">
        <v>1661</v>
      </c>
      <c r="C1755" t="s">
        <v>1895</v>
      </c>
      <c r="D1755" t="s">
        <v>14</v>
      </c>
      <c r="E1755">
        <v>9.61</v>
      </c>
      <c r="F1755">
        <v>112900</v>
      </c>
      <c r="G1755">
        <f t="shared" si="102"/>
        <v>9.7158291674047812E-11</v>
      </c>
      <c r="H1755" s="50">
        <f t="shared" si="101"/>
        <v>213.09271017624334</v>
      </c>
      <c r="I1755">
        <f t="shared" si="103"/>
        <v>1.8633351320025107E-7</v>
      </c>
      <c r="J1755">
        <v>10.200000000000001</v>
      </c>
      <c r="K1755">
        <v>35.300000000000004</v>
      </c>
      <c r="L1755">
        <v>459</v>
      </c>
      <c r="M1755">
        <v>24.47</v>
      </c>
      <c r="N1755">
        <v>74.86</v>
      </c>
      <c r="O1755" s="7">
        <v>13.032</v>
      </c>
      <c r="P1755">
        <v>32754</v>
      </c>
      <c r="Q1755">
        <v>1</v>
      </c>
      <c r="R1755" s="9">
        <v>22.530999999999999</v>
      </c>
      <c r="S1755" s="9">
        <v>22.530999999999999</v>
      </c>
      <c r="T1755" s="9">
        <v>22.530999999999999</v>
      </c>
      <c r="U1755" s="9">
        <v>22.530999999999999</v>
      </c>
      <c r="V1755" s="9">
        <v>22.530999999999999</v>
      </c>
    </row>
    <row r="1756" spans="1:22" x14ac:dyDescent="0.3">
      <c r="A1756" t="s">
        <v>1660</v>
      </c>
      <c r="B1756" t="s">
        <v>1661</v>
      </c>
      <c r="C1756" t="s">
        <v>1896</v>
      </c>
      <c r="D1756" t="s">
        <v>14</v>
      </c>
      <c r="E1756">
        <v>18</v>
      </c>
      <c r="F1756">
        <v>288700</v>
      </c>
      <c r="G1756">
        <f t="shared" si="102"/>
        <v>7.1166588153792864E-11</v>
      </c>
      <c r="H1756" s="50">
        <f t="shared" si="101"/>
        <v>544.90580538424672</v>
      </c>
      <c r="I1756">
        <f t="shared" si="103"/>
        <v>3.490117833095234E-7</v>
      </c>
      <c r="J1756">
        <v>21.200000000000003</v>
      </c>
      <c r="K1756">
        <v>62.6</v>
      </c>
      <c r="L1756">
        <v>425</v>
      </c>
      <c r="M1756">
        <v>18.68</v>
      </c>
      <c r="N1756">
        <v>78.099999999999994</v>
      </c>
      <c r="O1756" s="7">
        <v>6.7877999999999998</v>
      </c>
      <c r="P1756" s="8">
        <v>277040</v>
      </c>
      <c r="Q1756">
        <v>4</v>
      </c>
      <c r="R1756" s="9">
        <v>19.321999999999999</v>
      </c>
      <c r="S1756" s="9">
        <v>19.442</v>
      </c>
      <c r="T1756" s="9">
        <v>19.207000000000001</v>
      </c>
      <c r="U1756" s="9">
        <v>19.667000000000002</v>
      </c>
      <c r="V1756" s="9">
        <v>20.32</v>
      </c>
    </row>
    <row r="1757" spans="1:22" x14ac:dyDescent="0.3">
      <c r="A1757" t="s">
        <v>1660</v>
      </c>
      <c r="B1757" t="s">
        <v>1661</v>
      </c>
      <c r="C1757" t="s">
        <v>1897</v>
      </c>
      <c r="D1757" t="s">
        <v>14</v>
      </c>
      <c r="E1757">
        <v>7.2</v>
      </c>
      <c r="F1757">
        <v>153800</v>
      </c>
      <c r="G1757">
        <f t="shared" si="102"/>
        <v>5.3435094928478543E-11</v>
      </c>
      <c r="H1757" s="50">
        <f t="shared" si="101"/>
        <v>290.2892721444307</v>
      </c>
      <c r="I1757">
        <f t="shared" si="103"/>
        <v>1.3960471332380937E-7</v>
      </c>
      <c r="J1757">
        <v>22.8</v>
      </c>
      <c r="K1757">
        <v>32.200000000000003</v>
      </c>
      <c r="L1757">
        <v>599</v>
      </c>
      <c r="M1757">
        <v>15.51</v>
      </c>
      <c r="N1757">
        <v>80.03</v>
      </c>
      <c r="O1757" s="7">
        <v>18.616</v>
      </c>
      <c r="P1757" s="8">
        <v>141210</v>
      </c>
      <c r="Q1757">
        <v>2</v>
      </c>
      <c r="R1757" s="9">
        <v>20.468</v>
      </c>
      <c r="S1757" s="9">
        <v>20.474</v>
      </c>
      <c r="T1757" s="9">
        <v>20.465</v>
      </c>
      <c r="U1757" s="9">
        <v>20.489000000000001</v>
      </c>
      <c r="V1757" s="9">
        <v>20.513000000000002</v>
      </c>
    </row>
    <row r="1758" spans="1:22" x14ac:dyDescent="0.3">
      <c r="A1758" t="s">
        <v>1660</v>
      </c>
      <c r="B1758" t="s">
        <v>1661</v>
      </c>
      <c r="C1758" t="s">
        <v>1898</v>
      </c>
      <c r="D1758" t="s">
        <v>14</v>
      </c>
      <c r="E1758">
        <v>15.200000000000001</v>
      </c>
      <c r="F1758">
        <v>139300</v>
      </c>
      <c r="G1758">
        <f t="shared" si="102"/>
        <v>1.2454976022972004E-10</v>
      </c>
      <c r="H1758" s="50">
        <f t="shared" si="101"/>
        <v>262.92129785253053</v>
      </c>
      <c r="I1758">
        <f t="shared" si="103"/>
        <v>2.9472106146137532E-7</v>
      </c>
      <c r="J1758">
        <v>13.5</v>
      </c>
      <c r="K1758">
        <v>37.9</v>
      </c>
      <c r="L1758">
        <v>309</v>
      </c>
      <c r="M1758">
        <v>26</v>
      </c>
      <c r="N1758">
        <v>79.45</v>
      </c>
      <c r="O1758" s="7">
        <v>8.1553000000000004</v>
      </c>
      <c r="P1758">
        <v>81288</v>
      </c>
      <c r="Q1758">
        <v>2</v>
      </c>
      <c r="R1758" s="9">
        <v>30.201000000000001</v>
      </c>
      <c r="S1758" s="9">
        <v>30.239000000000001</v>
      </c>
      <c r="T1758" s="9">
        <v>29.998999999999999</v>
      </c>
      <c r="U1758" s="9">
        <v>30.279</v>
      </c>
      <c r="V1758" s="9">
        <v>30.559000000000001</v>
      </c>
    </row>
    <row r="1759" spans="1:22" x14ac:dyDescent="0.3">
      <c r="A1759" t="s">
        <v>1660</v>
      </c>
      <c r="B1759" t="s">
        <v>1661</v>
      </c>
      <c r="C1759" t="s">
        <v>1899</v>
      </c>
      <c r="D1759" t="s">
        <v>14</v>
      </c>
      <c r="E1759">
        <v>26.1</v>
      </c>
      <c r="F1759">
        <v>197400</v>
      </c>
      <c r="G1759">
        <f t="shared" si="102"/>
        <v>1.5091895288753799E-10</v>
      </c>
      <c r="H1759" s="50">
        <f t="shared" si="101"/>
        <v>372.58193967042013</v>
      </c>
      <c r="I1759">
        <f t="shared" si="103"/>
        <v>5.0606708579880897E-7</v>
      </c>
      <c r="J1759">
        <v>10.9</v>
      </c>
      <c r="K1759">
        <v>59.7</v>
      </c>
      <c r="L1759">
        <v>279</v>
      </c>
      <c r="M1759">
        <v>10.78</v>
      </c>
      <c r="N1759">
        <v>76.650000000000006</v>
      </c>
      <c r="O1759" s="7">
        <v>4.6734999999999998</v>
      </c>
      <c r="P1759">
        <v>90707</v>
      </c>
      <c r="Q1759">
        <v>1</v>
      </c>
      <c r="R1759" s="9">
        <v>19.352</v>
      </c>
      <c r="S1759" s="9">
        <v>19.352</v>
      </c>
      <c r="T1759" s="9">
        <v>19.352</v>
      </c>
      <c r="U1759" s="9">
        <v>19.352</v>
      </c>
      <c r="V1759" s="9">
        <v>19.352</v>
      </c>
    </row>
    <row r="1760" spans="1:22" x14ac:dyDescent="0.3">
      <c r="A1760" t="s">
        <v>1660</v>
      </c>
      <c r="B1760" t="s">
        <v>1661</v>
      </c>
      <c r="C1760" t="s">
        <v>1900</v>
      </c>
      <c r="D1760" t="s">
        <v>14</v>
      </c>
      <c r="E1760">
        <v>13</v>
      </c>
      <c r="F1760">
        <v>122300</v>
      </c>
      <c r="G1760">
        <f t="shared" si="102"/>
        <v>1.2132975470155355E-10</v>
      </c>
      <c r="H1760" s="50">
        <f t="shared" si="101"/>
        <v>230.83470730340619</v>
      </c>
      <c r="I1760">
        <f t="shared" si="103"/>
        <v>2.5206406572354467E-7</v>
      </c>
      <c r="J1760">
        <v>7.32</v>
      </c>
      <c r="K1760">
        <v>45.2</v>
      </c>
      <c r="L1760">
        <v>463</v>
      </c>
      <c r="M1760">
        <v>24.18</v>
      </c>
      <c r="N1760">
        <v>72.42</v>
      </c>
      <c r="O1760" s="7">
        <v>10.234</v>
      </c>
      <c r="P1760" s="8">
        <v>112300</v>
      </c>
      <c r="Q1760">
        <v>2</v>
      </c>
      <c r="R1760" s="9">
        <v>21.524000000000001</v>
      </c>
      <c r="S1760" s="9">
        <v>21.524999999999999</v>
      </c>
      <c r="T1760" s="9">
        <v>21.524000000000001</v>
      </c>
      <c r="U1760" s="9">
        <v>21.74</v>
      </c>
      <c r="V1760" s="9">
        <v>21.956</v>
      </c>
    </row>
    <row r="1761" spans="1:22" x14ac:dyDescent="0.3">
      <c r="A1761" t="s">
        <v>1660</v>
      </c>
      <c r="B1761" t="s">
        <v>1661</v>
      </c>
      <c r="C1761" t="s">
        <v>1901</v>
      </c>
      <c r="D1761" t="s">
        <v>14</v>
      </c>
      <c r="E1761">
        <v>12.8</v>
      </c>
      <c r="F1761">
        <v>187600</v>
      </c>
      <c r="G1761">
        <f t="shared" si="102"/>
        <v>7.7880289978678043E-11</v>
      </c>
      <c r="H1761" s="50">
        <f t="shared" si="101"/>
        <v>354.08496394210141</v>
      </c>
      <c r="I1761">
        <f t="shared" si="103"/>
        <v>2.4818615702010553E-7</v>
      </c>
      <c r="J1761">
        <v>16.7</v>
      </c>
      <c r="K1761">
        <v>46</v>
      </c>
      <c r="L1761">
        <v>449</v>
      </c>
      <c r="M1761">
        <v>25.79</v>
      </c>
      <c r="N1761">
        <v>73.31</v>
      </c>
      <c r="O1761" s="7">
        <v>9.7685999999999993</v>
      </c>
      <c r="P1761">
        <v>55069</v>
      </c>
      <c r="Q1761">
        <v>4</v>
      </c>
      <c r="R1761" s="9">
        <v>26.45</v>
      </c>
      <c r="S1761" s="9">
        <v>26.216000000000001</v>
      </c>
      <c r="T1761" s="9">
        <v>25.103999999999999</v>
      </c>
      <c r="U1761" s="9">
        <v>25.814</v>
      </c>
      <c r="V1761" s="9">
        <v>26.477</v>
      </c>
    </row>
    <row r="1762" spans="1:22" x14ac:dyDescent="0.3">
      <c r="A1762" t="s">
        <v>1660</v>
      </c>
      <c r="B1762" t="s">
        <v>1661</v>
      </c>
      <c r="C1762" t="s">
        <v>1902</v>
      </c>
      <c r="D1762" t="s">
        <v>14</v>
      </c>
      <c r="E1762">
        <v>11.9</v>
      </c>
      <c r="F1762">
        <v>100700</v>
      </c>
      <c r="G1762">
        <f t="shared" si="102"/>
        <v>1.3488632274081429E-10</v>
      </c>
      <c r="H1762" s="50">
        <f t="shared" si="101"/>
        <v>190.06586284098941</v>
      </c>
      <c r="I1762">
        <f t="shared" si="103"/>
        <v>2.3073556785462935E-7</v>
      </c>
      <c r="J1762">
        <v>11</v>
      </c>
      <c r="K1762">
        <v>30.3</v>
      </c>
      <c r="L1762">
        <v>329</v>
      </c>
      <c r="M1762">
        <v>28.15</v>
      </c>
      <c r="N1762">
        <v>77.33</v>
      </c>
      <c r="O1762" s="7">
        <v>10.856999999999999</v>
      </c>
      <c r="P1762">
        <v>75819</v>
      </c>
      <c r="Q1762">
        <v>1</v>
      </c>
      <c r="R1762" s="9">
        <v>36.713999999999999</v>
      </c>
      <c r="S1762" s="9">
        <v>36.713999999999999</v>
      </c>
      <c r="T1762" s="9">
        <v>36.713999999999999</v>
      </c>
      <c r="U1762" s="9">
        <v>36.713999999999999</v>
      </c>
      <c r="V1762" s="9">
        <v>36.713999999999999</v>
      </c>
    </row>
    <row r="1763" spans="1:22" x14ac:dyDescent="0.3">
      <c r="A1763" t="s">
        <v>1660</v>
      </c>
      <c r="B1763" t="s">
        <v>1661</v>
      </c>
      <c r="C1763" t="s">
        <v>1903</v>
      </c>
      <c r="D1763" t="s">
        <v>14</v>
      </c>
      <c r="E1763">
        <v>18.3</v>
      </c>
      <c r="F1763">
        <v>354200</v>
      </c>
      <c r="G1763">
        <f t="shared" si="102"/>
        <v>5.8972964144551101E-11</v>
      </c>
      <c r="H1763" s="50">
        <f t="shared" si="101"/>
        <v>668.53355132351987</v>
      </c>
      <c r="I1763">
        <f t="shared" si="103"/>
        <v>3.5482864636468211E-7</v>
      </c>
      <c r="J1763">
        <v>37.4</v>
      </c>
      <c r="K1763">
        <v>57.900000000000006</v>
      </c>
      <c r="L1763">
        <v>365</v>
      </c>
      <c r="M1763">
        <v>29.4</v>
      </c>
      <c r="N1763">
        <v>76.959999999999994</v>
      </c>
      <c r="O1763" s="7">
        <v>6.2969999999999997</v>
      </c>
      <c r="P1763" s="8">
        <v>313170</v>
      </c>
      <c r="Q1763">
        <v>3</v>
      </c>
      <c r="R1763" s="9">
        <v>33.292000000000002</v>
      </c>
      <c r="S1763" s="9">
        <v>33.262</v>
      </c>
      <c r="T1763" s="9">
        <v>32.976999999999997</v>
      </c>
      <c r="U1763" s="9">
        <v>33.485999999999997</v>
      </c>
      <c r="V1763" s="9">
        <v>34.457000000000001</v>
      </c>
    </row>
    <row r="1764" spans="1:22" x14ac:dyDescent="0.3">
      <c r="A1764" t="s">
        <v>1660</v>
      </c>
      <c r="B1764" t="s">
        <v>1661</v>
      </c>
      <c r="C1764" t="s">
        <v>1904</v>
      </c>
      <c r="D1764" t="s">
        <v>14</v>
      </c>
      <c r="E1764">
        <v>10.600000000000001</v>
      </c>
      <c r="F1764">
        <v>259300</v>
      </c>
      <c r="G1764">
        <f t="shared" si="102"/>
        <v>4.6660971075973782E-11</v>
      </c>
      <c r="H1764" s="50">
        <f t="shared" si="101"/>
        <v>489.41487819929051</v>
      </c>
      <c r="I1764">
        <f t="shared" si="103"/>
        <v>2.0552916128227494E-7</v>
      </c>
      <c r="J1764">
        <v>41.900000000000006</v>
      </c>
      <c r="K1764">
        <v>40.1</v>
      </c>
      <c r="L1764">
        <v>450</v>
      </c>
      <c r="M1764">
        <v>19.28</v>
      </c>
      <c r="N1764">
        <v>76.77</v>
      </c>
      <c r="O1764" s="7">
        <v>11.224</v>
      </c>
      <c r="P1764" s="8">
        <v>144430</v>
      </c>
      <c r="Q1764">
        <v>3</v>
      </c>
      <c r="R1764" s="9">
        <v>19.263999999999999</v>
      </c>
      <c r="S1764" s="9">
        <v>19.297999999999998</v>
      </c>
      <c r="T1764" s="9">
        <v>19.207000000000001</v>
      </c>
      <c r="U1764" s="9">
        <v>19.254999999999999</v>
      </c>
      <c r="V1764" s="9">
        <v>19.545999999999999</v>
      </c>
    </row>
    <row r="1765" spans="1:22" x14ac:dyDescent="0.3">
      <c r="A1765" t="s">
        <v>1660</v>
      </c>
      <c r="B1765" t="s">
        <v>1661</v>
      </c>
      <c r="C1765" t="s">
        <v>1905</v>
      </c>
      <c r="D1765" t="s">
        <v>14</v>
      </c>
      <c r="E1765">
        <v>12.5</v>
      </c>
      <c r="F1765">
        <v>113800</v>
      </c>
      <c r="G1765">
        <f t="shared" si="102"/>
        <v>1.2537708699472759E-10</v>
      </c>
      <c r="H1765" s="50">
        <f t="shared" si="101"/>
        <v>214.79141202884404</v>
      </c>
      <c r="I1765">
        <f t="shared" si="103"/>
        <v>2.4236929396494681E-7</v>
      </c>
      <c r="J1765">
        <v>6.54</v>
      </c>
      <c r="K1765">
        <v>44.5</v>
      </c>
      <c r="L1765">
        <v>465</v>
      </c>
      <c r="M1765">
        <v>23.86</v>
      </c>
      <c r="N1765">
        <v>72.12</v>
      </c>
      <c r="O1765" s="7">
        <v>10.448</v>
      </c>
      <c r="P1765">
        <v>81504</v>
      </c>
      <c r="Q1765">
        <v>2</v>
      </c>
      <c r="R1765" s="9">
        <v>24.059000000000001</v>
      </c>
      <c r="S1765" s="9">
        <v>24.058</v>
      </c>
      <c r="T1765" s="9">
        <v>23.678000000000001</v>
      </c>
      <c r="U1765" s="9">
        <v>23.867999999999999</v>
      </c>
      <c r="V1765" s="9">
        <v>24.059000000000001</v>
      </c>
    </row>
    <row r="1766" spans="1:22" x14ac:dyDescent="0.3">
      <c r="A1766" t="s">
        <v>1660</v>
      </c>
      <c r="B1766" t="s">
        <v>1661</v>
      </c>
      <c r="C1766" t="s">
        <v>1906</v>
      </c>
      <c r="D1766" t="s">
        <v>14</v>
      </c>
      <c r="E1766">
        <v>16.900000000000002</v>
      </c>
      <c r="F1766">
        <v>168500</v>
      </c>
      <c r="G1766">
        <f t="shared" si="102"/>
        <v>1.1448200415430265E-10</v>
      </c>
      <c r="H1766" s="50">
        <f t="shared" si="101"/>
        <v>318.03473573690877</v>
      </c>
      <c r="I1766">
        <f t="shared" si="103"/>
        <v>3.27683285440608E-7</v>
      </c>
      <c r="J1766">
        <v>15.100000000000001</v>
      </c>
      <c r="K1766">
        <v>43.300000000000004</v>
      </c>
      <c r="L1766">
        <v>304</v>
      </c>
      <c r="M1766">
        <v>32.28</v>
      </c>
      <c r="N1766">
        <v>75.64</v>
      </c>
      <c r="O1766" s="7">
        <v>7.0176999999999996</v>
      </c>
      <c r="P1766">
        <v>83594</v>
      </c>
      <c r="Q1766">
        <v>1</v>
      </c>
      <c r="R1766" s="9">
        <v>33.07</v>
      </c>
      <c r="S1766" s="9">
        <v>33.07</v>
      </c>
      <c r="T1766" s="9">
        <v>33.07</v>
      </c>
      <c r="U1766" s="9">
        <v>33.07</v>
      </c>
      <c r="V1766" s="9">
        <v>33.07</v>
      </c>
    </row>
    <row r="1767" spans="1:22" x14ac:dyDescent="0.3">
      <c r="A1767" t="s">
        <v>1660</v>
      </c>
      <c r="B1767" t="s">
        <v>1661</v>
      </c>
      <c r="C1767" t="s">
        <v>1907</v>
      </c>
      <c r="D1767" t="s">
        <v>14</v>
      </c>
      <c r="E1767">
        <v>11.3</v>
      </c>
      <c r="F1767">
        <v>323900</v>
      </c>
      <c r="G1767">
        <f t="shared" si="102"/>
        <v>3.9821527940722442E-11</v>
      </c>
      <c r="H1767" s="50">
        <f t="shared" si="101"/>
        <v>611.343922285963</v>
      </c>
      <c r="I1767">
        <f t="shared" si="103"/>
        <v>2.1910184174431194E-7</v>
      </c>
      <c r="J1767">
        <v>59.900000000000006</v>
      </c>
      <c r="K1767">
        <v>41.900000000000006</v>
      </c>
      <c r="L1767">
        <v>425</v>
      </c>
      <c r="M1767">
        <v>30.35</v>
      </c>
      <c r="N1767">
        <v>76.39</v>
      </c>
      <c r="O1767" s="7">
        <v>10.145</v>
      </c>
      <c r="P1767" s="8">
        <v>127260</v>
      </c>
      <c r="Q1767">
        <v>2</v>
      </c>
      <c r="R1767" s="9">
        <v>36.811999999999998</v>
      </c>
      <c r="S1767" s="9">
        <v>36.932000000000002</v>
      </c>
      <c r="T1767" s="9">
        <v>36.622</v>
      </c>
      <c r="U1767" s="9">
        <v>37.081000000000003</v>
      </c>
      <c r="V1767" s="9">
        <v>37.54</v>
      </c>
    </row>
    <row r="1768" spans="1:22" x14ac:dyDescent="0.3">
      <c r="A1768" t="s">
        <v>1660</v>
      </c>
      <c r="B1768" t="s">
        <v>1661</v>
      </c>
      <c r="C1768" t="s">
        <v>1908</v>
      </c>
      <c r="D1768" t="s">
        <v>14</v>
      </c>
      <c r="E1768">
        <v>47.7</v>
      </c>
      <c r="F1768">
        <v>1658000</v>
      </c>
      <c r="G1768">
        <f t="shared" si="102"/>
        <v>3.2838573039806997E-11</v>
      </c>
      <c r="H1768" s="50">
        <f t="shared" si="101"/>
        <v>3129.3863017910671</v>
      </c>
      <c r="I1768">
        <f t="shared" si="103"/>
        <v>9.2488122577023703E-7</v>
      </c>
      <c r="J1768">
        <v>137</v>
      </c>
      <c r="K1768">
        <v>142</v>
      </c>
      <c r="L1768">
        <v>326</v>
      </c>
      <c r="M1768">
        <v>25.62</v>
      </c>
      <c r="N1768">
        <v>85.12</v>
      </c>
      <c r="O1768" s="7">
        <v>2.3005</v>
      </c>
      <c r="P1768" s="8">
        <v>2054700</v>
      </c>
      <c r="Q1768">
        <v>7</v>
      </c>
      <c r="R1768" s="9">
        <v>42.274000000000001</v>
      </c>
      <c r="S1768" s="9">
        <v>42.246000000000002</v>
      </c>
      <c r="T1768" s="9">
        <v>40.328000000000003</v>
      </c>
      <c r="U1768" s="9">
        <v>41.601999999999997</v>
      </c>
      <c r="V1768" s="9">
        <v>45.27</v>
      </c>
    </row>
    <row r="1769" spans="1:22" x14ac:dyDescent="0.3">
      <c r="A1769" t="s">
        <v>1660</v>
      </c>
      <c r="B1769" t="s">
        <v>1661</v>
      </c>
      <c r="C1769" t="s">
        <v>1909</v>
      </c>
      <c r="D1769" t="s">
        <v>14</v>
      </c>
      <c r="E1769">
        <v>12.4</v>
      </c>
      <c r="F1769">
        <v>124200</v>
      </c>
      <c r="G1769">
        <f t="shared" si="102"/>
        <v>1.1395949436392913E-10</v>
      </c>
      <c r="H1769" s="50">
        <f t="shared" si="101"/>
        <v>234.42085565889656</v>
      </c>
      <c r="I1769">
        <f t="shared" si="103"/>
        <v>2.4043033961322719E-7</v>
      </c>
      <c r="J1769">
        <v>11.8</v>
      </c>
      <c r="K1769">
        <v>36.1</v>
      </c>
      <c r="L1769">
        <v>369</v>
      </c>
      <c r="M1769">
        <v>28.64</v>
      </c>
      <c r="N1769">
        <v>79.8</v>
      </c>
      <c r="O1769" s="7">
        <v>10.205</v>
      </c>
      <c r="P1769" s="8">
        <v>152520</v>
      </c>
      <c r="Q1769">
        <v>2</v>
      </c>
      <c r="R1769" s="9">
        <v>37.76</v>
      </c>
      <c r="S1769" s="9">
        <v>37.677</v>
      </c>
      <c r="T1769" s="9">
        <v>37.173000000000002</v>
      </c>
      <c r="U1769" s="9">
        <v>37.585000000000001</v>
      </c>
      <c r="V1769" s="9">
        <v>37.997999999999998</v>
      </c>
    </row>
    <row r="1770" spans="1:22" x14ac:dyDescent="0.3">
      <c r="A1770" t="s">
        <v>1660</v>
      </c>
      <c r="B1770" t="s">
        <v>1661</v>
      </c>
      <c r="C1770" t="s">
        <v>1910</v>
      </c>
      <c r="D1770" t="s">
        <v>14</v>
      </c>
      <c r="E1770">
        <v>28.200000000000003</v>
      </c>
      <c r="F1770">
        <v>1026000</v>
      </c>
      <c r="G1770">
        <f t="shared" si="102"/>
        <v>3.1372719883040937E-11</v>
      </c>
      <c r="H1770" s="50">
        <f t="shared" si="101"/>
        <v>1936.5201119647977</v>
      </c>
      <c r="I1770">
        <f t="shared" si="103"/>
        <v>5.4678512718492004E-7</v>
      </c>
      <c r="J1770">
        <v>58.5</v>
      </c>
      <c r="K1770">
        <v>134</v>
      </c>
      <c r="L1770">
        <v>571</v>
      </c>
      <c r="M1770">
        <v>18.64</v>
      </c>
      <c r="N1770">
        <v>73.8</v>
      </c>
      <c r="O1770" s="7">
        <v>4.2510000000000003</v>
      </c>
      <c r="P1770" s="8">
        <v>259990</v>
      </c>
      <c r="Q1770">
        <v>3</v>
      </c>
      <c r="R1770" s="9">
        <v>21.914000000000001</v>
      </c>
      <c r="S1770" s="9">
        <v>21.911999999999999</v>
      </c>
      <c r="T1770" s="9">
        <v>21.716000000000001</v>
      </c>
      <c r="U1770" s="9">
        <v>22.148</v>
      </c>
      <c r="V1770" s="9">
        <v>22.34</v>
      </c>
    </row>
    <row r="1771" spans="1:22" x14ac:dyDescent="0.3">
      <c r="A1771" t="s">
        <v>1660</v>
      </c>
      <c r="B1771" t="s">
        <v>1661</v>
      </c>
      <c r="C1771" t="s">
        <v>1911</v>
      </c>
      <c r="D1771" t="s">
        <v>14</v>
      </c>
      <c r="E1771">
        <v>8.75</v>
      </c>
      <c r="F1771">
        <v>506000</v>
      </c>
      <c r="G1771">
        <f t="shared" si="102"/>
        <v>1.9738218873517784E-11</v>
      </c>
      <c r="H1771" s="50">
        <f t="shared" si="101"/>
        <v>955.04793046217117</v>
      </c>
      <c r="I1771">
        <f t="shared" si="103"/>
        <v>1.6965850577546274E-7</v>
      </c>
      <c r="J1771">
        <v>33.5</v>
      </c>
      <c r="K1771">
        <v>87.4</v>
      </c>
      <c r="L1771">
        <v>1510</v>
      </c>
      <c r="M1771">
        <v>11.94</v>
      </c>
      <c r="N1771">
        <v>79.81</v>
      </c>
      <c r="O1771" s="7">
        <v>17.298999999999999</v>
      </c>
      <c r="P1771" s="8">
        <v>402500</v>
      </c>
      <c r="Q1771">
        <v>4</v>
      </c>
      <c r="R1771" s="9">
        <v>17.942</v>
      </c>
      <c r="S1771" s="9">
        <v>6.2736000000000001</v>
      </c>
      <c r="T1771" s="9">
        <v>17.942</v>
      </c>
      <c r="U1771" s="9">
        <v>18.186</v>
      </c>
      <c r="V1771" s="9">
        <v>18.428999999999998</v>
      </c>
    </row>
    <row r="1772" spans="1:22" x14ac:dyDescent="0.3">
      <c r="A1772" t="s">
        <v>1660</v>
      </c>
      <c r="B1772" t="s">
        <v>1661</v>
      </c>
      <c r="C1772" t="s">
        <v>1912</v>
      </c>
      <c r="D1772" t="s">
        <v>14</v>
      </c>
      <c r="E1772">
        <v>5.54</v>
      </c>
      <c r="F1772">
        <v>197400</v>
      </c>
      <c r="G1772">
        <f t="shared" si="102"/>
        <v>3.2034137892603854E-11</v>
      </c>
      <c r="H1772" s="50">
        <f t="shared" si="101"/>
        <v>372.58193967042013</v>
      </c>
      <c r="I1772">
        <f t="shared" si="103"/>
        <v>1.0741807108526444E-7</v>
      </c>
      <c r="J1772">
        <v>14.5</v>
      </c>
      <c r="K1772">
        <v>51.800000000000004</v>
      </c>
      <c r="L1772">
        <v>1470</v>
      </c>
      <c r="M1772">
        <v>21.65</v>
      </c>
      <c r="N1772">
        <v>69.61</v>
      </c>
      <c r="O1772" s="7">
        <v>28.305</v>
      </c>
      <c r="P1772">
        <v>27844</v>
      </c>
      <c r="Q1772">
        <v>2</v>
      </c>
      <c r="R1772" s="9">
        <v>25.199000000000002</v>
      </c>
      <c r="S1772" s="9">
        <v>18.981999999999999</v>
      </c>
      <c r="T1772" s="9">
        <v>25.199000000000002</v>
      </c>
      <c r="U1772" s="9">
        <v>25.199000000000002</v>
      </c>
      <c r="V1772" s="9">
        <v>25.199000000000002</v>
      </c>
    </row>
    <row r="1773" spans="1:22" x14ac:dyDescent="0.3">
      <c r="A1773" t="s">
        <v>1660</v>
      </c>
      <c r="B1773" t="s">
        <v>1661</v>
      </c>
      <c r="C1773" t="s">
        <v>1913</v>
      </c>
      <c r="D1773" t="s">
        <v>14</v>
      </c>
      <c r="E1773">
        <v>1.42</v>
      </c>
      <c r="F1773">
        <v>100200</v>
      </c>
      <c r="G1773">
        <f t="shared" si="102"/>
        <v>1.6175996606786424E-11</v>
      </c>
      <c r="H1773" s="50">
        <f t="shared" si="101"/>
        <v>189.12213958954459</v>
      </c>
      <c r="I1773">
        <f t="shared" si="103"/>
        <v>2.7533151794417958E-8</v>
      </c>
      <c r="J1773">
        <v>9.56</v>
      </c>
      <c r="K1773">
        <v>32.4</v>
      </c>
      <c r="L1773">
        <v>4390</v>
      </c>
      <c r="M1773">
        <v>11.66</v>
      </c>
      <c r="N1773">
        <v>92.73</v>
      </c>
      <c r="O1773" s="7">
        <v>135.34</v>
      </c>
      <c r="P1773">
        <v>1993.2</v>
      </c>
      <c r="Q1773">
        <v>1</v>
      </c>
      <c r="R1773" s="9">
        <v>12.042999999999999</v>
      </c>
      <c r="S1773" s="9">
        <v>12.042999999999999</v>
      </c>
      <c r="T1773" s="9">
        <v>12.042999999999999</v>
      </c>
      <c r="U1773" s="9">
        <v>12.042999999999999</v>
      </c>
      <c r="V1773" s="9">
        <v>12.042999999999999</v>
      </c>
    </row>
    <row r="1774" spans="1:22" x14ac:dyDescent="0.3">
      <c r="A1774" t="s">
        <v>1660</v>
      </c>
      <c r="B1774" t="s">
        <v>1661</v>
      </c>
      <c r="C1774" t="s">
        <v>1914</v>
      </c>
      <c r="D1774" t="s">
        <v>14</v>
      </c>
      <c r="E1774">
        <v>11.600000000000001</v>
      </c>
      <c r="F1774">
        <v>150300</v>
      </c>
      <c r="G1774">
        <f t="shared" si="102"/>
        <v>8.8094629407850958E-11</v>
      </c>
      <c r="H1774" s="50">
        <f t="shared" si="101"/>
        <v>283.68320938431685</v>
      </c>
      <c r="I1774">
        <f t="shared" si="103"/>
        <v>2.2491870479947061E-7</v>
      </c>
      <c r="J1774">
        <v>10.100000000000001</v>
      </c>
      <c r="K1774">
        <v>47.2</v>
      </c>
      <c r="L1774">
        <v>513</v>
      </c>
      <c r="M1774">
        <v>14.76</v>
      </c>
      <c r="N1774">
        <v>78.55</v>
      </c>
      <c r="O1774" s="7">
        <v>10.872999999999999</v>
      </c>
      <c r="P1774" s="8">
        <v>115750</v>
      </c>
      <c r="Q1774">
        <v>1</v>
      </c>
      <c r="R1774" s="9">
        <v>17.356000000000002</v>
      </c>
      <c r="S1774" s="9">
        <v>17.356000000000002</v>
      </c>
      <c r="T1774" s="9">
        <v>17.356000000000002</v>
      </c>
      <c r="U1774" s="9">
        <v>17.356000000000002</v>
      </c>
      <c r="V1774" s="9">
        <v>17.356000000000002</v>
      </c>
    </row>
    <row r="1775" spans="1:22" x14ac:dyDescent="0.3">
      <c r="A1775" t="s">
        <v>1660</v>
      </c>
      <c r="B1775" t="s">
        <v>1661</v>
      </c>
      <c r="C1775" t="s">
        <v>1915</v>
      </c>
      <c r="D1775" t="s">
        <v>14</v>
      </c>
      <c r="E1775">
        <v>7.46</v>
      </c>
      <c r="F1775">
        <v>109200</v>
      </c>
      <c r="G1775">
        <f t="shared" si="102"/>
        <v>7.7977016300366284E-11</v>
      </c>
      <c r="H1775" s="50">
        <f t="shared" si="101"/>
        <v>206.10915811555157</v>
      </c>
      <c r="I1775">
        <f t="shared" si="103"/>
        <v>1.4464599463828024E-7</v>
      </c>
      <c r="J1775">
        <v>14</v>
      </c>
      <c r="K1775">
        <v>29.200000000000003</v>
      </c>
      <c r="L1775">
        <v>486</v>
      </c>
      <c r="M1775">
        <v>10.39</v>
      </c>
      <c r="N1775">
        <v>78.81</v>
      </c>
      <c r="O1775" s="7">
        <v>16.632000000000001</v>
      </c>
      <c r="P1775" s="8">
        <v>192920</v>
      </c>
      <c r="Q1775">
        <v>4</v>
      </c>
      <c r="R1775" s="9">
        <v>16.687000000000001</v>
      </c>
      <c r="S1775" s="9">
        <v>16.617000000000001</v>
      </c>
      <c r="T1775" s="9">
        <v>15.388</v>
      </c>
      <c r="U1775" s="9">
        <v>16.373999999999999</v>
      </c>
      <c r="V1775" s="9">
        <v>16.718</v>
      </c>
    </row>
    <row r="1776" spans="1:22" x14ac:dyDescent="0.3">
      <c r="A1776" t="s">
        <v>1660</v>
      </c>
      <c r="B1776" t="s">
        <v>1661</v>
      </c>
      <c r="C1776" t="s">
        <v>1916</v>
      </c>
      <c r="D1776" t="s">
        <v>14</v>
      </c>
      <c r="E1776">
        <v>52.800000000000004</v>
      </c>
      <c r="F1776">
        <v>3655000</v>
      </c>
      <c r="G1776">
        <f t="shared" si="102"/>
        <v>1.6489100519835843E-11</v>
      </c>
      <c r="H1776" s="50">
        <f t="shared" si="101"/>
        <v>6898.6169680617304</v>
      </c>
      <c r="I1776">
        <f t="shared" si="103"/>
        <v>1.0237678977079355E-6</v>
      </c>
      <c r="J1776">
        <v>183</v>
      </c>
      <c r="K1776">
        <v>270</v>
      </c>
      <c r="L1776">
        <v>571</v>
      </c>
      <c r="M1776">
        <v>18.52</v>
      </c>
      <c r="N1776">
        <v>73.86</v>
      </c>
      <c r="O1776" s="7">
        <v>2.1139999999999999</v>
      </c>
      <c r="P1776" s="8">
        <v>3514800</v>
      </c>
      <c r="Q1776">
        <v>8</v>
      </c>
      <c r="R1776" s="9">
        <v>22.783999999999999</v>
      </c>
      <c r="S1776" s="9">
        <v>22.405999999999999</v>
      </c>
      <c r="T1776" s="9">
        <v>20.561</v>
      </c>
      <c r="U1776" s="9">
        <v>21.86</v>
      </c>
      <c r="V1776" s="9">
        <v>22.962</v>
      </c>
    </row>
    <row r="1777" spans="1:22" x14ac:dyDescent="0.3">
      <c r="A1777" t="s">
        <v>1660</v>
      </c>
      <c r="B1777" t="s">
        <v>1661</v>
      </c>
      <c r="C1777" t="s">
        <v>1917</v>
      </c>
      <c r="D1777" t="s">
        <v>14</v>
      </c>
      <c r="E1777">
        <v>12.5</v>
      </c>
      <c r="F1777">
        <v>157800</v>
      </c>
      <c r="G1777">
        <f t="shared" si="102"/>
        <v>9.0417696451204055E-11</v>
      </c>
      <c r="H1777" s="50">
        <f t="shared" si="101"/>
        <v>297.83905815598933</v>
      </c>
      <c r="I1777">
        <f t="shared" si="103"/>
        <v>2.4236929396494681E-7</v>
      </c>
      <c r="J1777">
        <v>11.5</v>
      </c>
      <c r="K1777">
        <v>46.5</v>
      </c>
      <c r="L1777">
        <v>489</v>
      </c>
      <c r="M1777">
        <v>19.809999999999999</v>
      </c>
      <c r="N1777">
        <v>85.82</v>
      </c>
      <c r="O1777" s="7">
        <v>10.522</v>
      </c>
      <c r="P1777">
        <v>58769</v>
      </c>
      <c r="Q1777">
        <v>4</v>
      </c>
      <c r="R1777" s="9">
        <v>21.524000000000001</v>
      </c>
      <c r="S1777" s="9">
        <v>20.463999999999999</v>
      </c>
      <c r="T1777" s="9">
        <v>20.706</v>
      </c>
      <c r="U1777" s="9">
        <v>21.114999999999998</v>
      </c>
      <c r="V1777" s="9">
        <v>21.524000000000001</v>
      </c>
    </row>
    <row r="1778" spans="1:22" x14ac:dyDescent="0.3">
      <c r="A1778" t="s">
        <v>1660</v>
      </c>
      <c r="B1778" t="s">
        <v>1661</v>
      </c>
      <c r="C1778" t="s">
        <v>1918</v>
      </c>
      <c r="D1778" t="s">
        <v>14</v>
      </c>
      <c r="E1778">
        <v>16.3</v>
      </c>
      <c r="F1778">
        <v>197200</v>
      </c>
      <c r="G1778">
        <f t="shared" si="102"/>
        <v>9.4347656693711964E-11</v>
      </c>
      <c r="H1778" s="50">
        <f t="shared" ref="H1778:H1841" si="104">F1778*CVDIND</f>
        <v>372.20445036984222</v>
      </c>
      <c r="I1778">
        <f t="shared" si="103"/>
        <v>3.1604955933029067E-7</v>
      </c>
      <c r="J1778">
        <v>17</v>
      </c>
      <c r="K1778">
        <v>47.800000000000004</v>
      </c>
      <c r="L1778">
        <v>360</v>
      </c>
      <c r="M1778">
        <v>25.79</v>
      </c>
      <c r="N1778">
        <v>87.47</v>
      </c>
      <c r="O1778" s="7">
        <v>7.5332999999999997</v>
      </c>
      <c r="P1778" s="8">
        <v>241050</v>
      </c>
      <c r="Q1778">
        <v>2</v>
      </c>
      <c r="R1778" s="9">
        <v>38.686999999999998</v>
      </c>
      <c r="S1778" s="9">
        <v>38.71</v>
      </c>
      <c r="T1778" s="9">
        <v>38.683999999999997</v>
      </c>
      <c r="U1778" s="9">
        <v>38.798999999999999</v>
      </c>
      <c r="V1778" s="9">
        <v>38.912999999999997</v>
      </c>
    </row>
    <row r="1779" spans="1:22" x14ac:dyDescent="0.3">
      <c r="A1779" t="s">
        <v>1660</v>
      </c>
      <c r="B1779" t="s">
        <v>1661</v>
      </c>
      <c r="C1779" t="s">
        <v>1919</v>
      </c>
      <c r="D1779" t="s">
        <v>14</v>
      </c>
      <c r="E1779">
        <v>14.200000000000001</v>
      </c>
      <c r="F1779">
        <v>113800</v>
      </c>
      <c r="G1779">
        <f t="shared" si="102"/>
        <v>1.4242837082601054E-10</v>
      </c>
      <c r="H1779" s="50">
        <f t="shared" si="104"/>
        <v>214.79141202884404</v>
      </c>
      <c r="I1779">
        <f t="shared" si="103"/>
        <v>2.7533151794417959E-7</v>
      </c>
      <c r="J1779">
        <v>11.200000000000001</v>
      </c>
      <c r="K1779">
        <v>33.9</v>
      </c>
      <c r="L1779">
        <v>304</v>
      </c>
      <c r="M1779">
        <v>23.34</v>
      </c>
      <c r="N1779">
        <v>86.36</v>
      </c>
      <c r="O1779" s="7">
        <v>8.9520999999999997</v>
      </c>
      <c r="P1779">
        <v>58239</v>
      </c>
      <c r="Q1779">
        <v>1</v>
      </c>
      <c r="R1779" s="9">
        <v>26.995999999999999</v>
      </c>
      <c r="S1779" s="9">
        <v>26.995999999999999</v>
      </c>
      <c r="T1779" s="9">
        <v>26.995999999999999</v>
      </c>
      <c r="U1779" s="9">
        <v>26.995999999999999</v>
      </c>
      <c r="V1779" s="9">
        <v>26.995999999999999</v>
      </c>
    </row>
    <row r="1780" spans="1:22" x14ac:dyDescent="0.3">
      <c r="A1780" t="s">
        <v>1660</v>
      </c>
      <c r="B1780" t="s">
        <v>1661</v>
      </c>
      <c r="C1780" t="s">
        <v>1920</v>
      </c>
      <c r="D1780" t="s">
        <v>14</v>
      </c>
      <c r="E1780">
        <v>14.600000000000001</v>
      </c>
      <c r="F1780">
        <v>169300</v>
      </c>
      <c r="G1780">
        <f t="shared" si="102"/>
        <v>9.8434269344359133E-11</v>
      </c>
      <c r="H1780" s="50">
        <f t="shared" si="104"/>
        <v>319.54469293922051</v>
      </c>
      <c r="I1780">
        <f t="shared" si="103"/>
        <v>2.8308733535105783E-7</v>
      </c>
      <c r="J1780">
        <v>21.3</v>
      </c>
      <c r="K1780">
        <v>36.700000000000003</v>
      </c>
      <c r="L1780">
        <v>314</v>
      </c>
      <c r="M1780">
        <v>26.24</v>
      </c>
      <c r="N1780">
        <v>81.239999999999995</v>
      </c>
      <c r="O1780" s="7">
        <v>8.5543999999999993</v>
      </c>
      <c r="P1780">
        <v>89765</v>
      </c>
      <c r="Q1780">
        <v>1</v>
      </c>
      <c r="R1780" s="9">
        <v>43.959000000000003</v>
      </c>
      <c r="S1780" s="9">
        <v>43.959000000000003</v>
      </c>
      <c r="T1780" s="9">
        <v>43.959000000000003</v>
      </c>
      <c r="U1780" s="9">
        <v>43.959000000000003</v>
      </c>
      <c r="V1780" s="9">
        <v>43.959000000000003</v>
      </c>
    </row>
    <row r="1781" spans="1:22" x14ac:dyDescent="0.3">
      <c r="A1781" t="s">
        <v>1660</v>
      </c>
      <c r="B1781" t="s">
        <v>1661</v>
      </c>
      <c r="C1781" t="s">
        <v>1921</v>
      </c>
      <c r="D1781" t="s">
        <v>14</v>
      </c>
      <c r="E1781">
        <v>14</v>
      </c>
      <c r="F1781">
        <v>207400</v>
      </c>
      <c r="G1781">
        <f t="shared" si="102"/>
        <v>7.7049479267116677E-11</v>
      </c>
      <c r="H1781" s="50">
        <f t="shared" si="104"/>
        <v>391.45640469931681</v>
      </c>
      <c r="I1781">
        <f t="shared" si="103"/>
        <v>2.7145360924074045E-7</v>
      </c>
      <c r="J1781">
        <v>12.200000000000001</v>
      </c>
      <c r="K1781">
        <v>59.5</v>
      </c>
      <c r="L1781">
        <v>553</v>
      </c>
      <c r="M1781">
        <v>16.21</v>
      </c>
      <c r="N1781">
        <v>77.349999999999994</v>
      </c>
      <c r="O1781" s="7">
        <v>9.2903000000000002</v>
      </c>
      <c r="P1781">
        <v>78068</v>
      </c>
      <c r="Q1781">
        <v>2</v>
      </c>
      <c r="R1781" s="9">
        <v>17.853000000000002</v>
      </c>
      <c r="S1781" s="9">
        <v>17.731000000000002</v>
      </c>
      <c r="T1781" s="9">
        <v>16.963999999999999</v>
      </c>
      <c r="U1781" s="9">
        <v>17.428000000000001</v>
      </c>
      <c r="V1781" s="9">
        <v>17.893000000000001</v>
      </c>
    </row>
    <row r="1782" spans="1:22" x14ac:dyDescent="0.3">
      <c r="A1782" t="s">
        <v>1660</v>
      </c>
      <c r="B1782" t="s">
        <v>1661</v>
      </c>
      <c r="C1782" t="s">
        <v>1922</v>
      </c>
      <c r="D1782" t="s">
        <v>14</v>
      </c>
      <c r="E1782">
        <v>25.700000000000003</v>
      </c>
      <c r="F1782">
        <v>175100</v>
      </c>
      <c r="G1782">
        <f t="shared" si="102"/>
        <v>1.6753185665334096E-10</v>
      </c>
      <c r="H1782" s="50">
        <f t="shared" si="104"/>
        <v>330.49188265598059</v>
      </c>
      <c r="I1782">
        <f t="shared" si="103"/>
        <v>4.9831126839193068E-7</v>
      </c>
      <c r="J1782">
        <v>8.02</v>
      </c>
      <c r="K1782">
        <v>61.800000000000004</v>
      </c>
      <c r="L1782">
        <v>322</v>
      </c>
      <c r="M1782">
        <v>25.63</v>
      </c>
      <c r="N1782">
        <v>88.12</v>
      </c>
      <c r="O1782" s="7">
        <v>5.2164999999999999</v>
      </c>
      <c r="P1782" s="8">
        <v>194510</v>
      </c>
      <c r="Q1782">
        <v>2</v>
      </c>
      <c r="R1782" s="9">
        <v>34.78</v>
      </c>
      <c r="S1782" s="9">
        <v>34.771000000000001</v>
      </c>
      <c r="T1782" s="9">
        <v>34.503</v>
      </c>
      <c r="U1782" s="9">
        <v>34.642000000000003</v>
      </c>
      <c r="V1782" s="9">
        <v>34.78</v>
      </c>
    </row>
    <row r="1783" spans="1:22" x14ac:dyDescent="0.3">
      <c r="A1783" t="s">
        <v>1660</v>
      </c>
      <c r="B1783" t="s">
        <v>1661</v>
      </c>
      <c r="C1783" t="s">
        <v>1923</v>
      </c>
      <c r="D1783" t="s">
        <v>14</v>
      </c>
      <c r="E1783">
        <v>15</v>
      </c>
      <c r="F1783">
        <v>115900</v>
      </c>
      <c r="G1783">
        <f t="shared" si="102"/>
        <v>1.4772644521138911E-10</v>
      </c>
      <c r="H1783" s="50">
        <f t="shared" si="104"/>
        <v>218.75504968491234</v>
      </c>
      <c r="I1783">
        <f t="shared" si="103"/>
        <v>2.9084315275793612E-7</v>
      </c>
      <c r="J1783">
        <v>12.4</v>
      </c>
      <c r="K1783">
        <v>32.9</v>
      </c>
      <c r="L1783">
        <v>302</v>
      </c>
      <c r="M1783">
        <v>21.9</v>
      </c>
      <c r="N1783">
        <v>83.39</v>
      </c>
      <c r="O1783" s="7">
        <v>9.2057000000000002</v>
      </c>
      <c r="P1783" s="8">
        <v>135590</v>
      </c>
      <c r="Q1783">
        <v>4</v>
      </c>
      <c r="R1783" s="9">
        <v>23.693999999999999</v>
      </c>
      <c r="S1783" s="9">
        <v>23.643000000000001</v>
      </c>
      <c r="T1783" s="9">
        <v>23.01</v>
      </c>
      <c r="U1783" s="9">
        <v>23.797000000000001</v>
      </c>
      <c r="V1783" s="9">
        <v>24.962</v>
      </c>
    </row>
    <row r="1784" spans="1:22" x14ac:dyDescent="0.3">
      <c r="A1784" t="s">
        <v>1660</v>
      </c>
      <c r="B1784" t="s">
        <v>1661</v>
      </c>
      <c r="C1784" t="s">
        <v>1924</v>
      </c>
      <c r="D1784" t="s">
        <v>14</v>
      </c>
      <c r="E1784">
        <v>32.300000000000004</v>
      </c>
      <c r="F1784">
        <v>700100</v>
      </c>
      <c r="G1784">
        <f t="shared" si="102"/>
        <v>5.266145679188688E-11</v>
      </c>
      <c r="H1784" s="50">
        <f t="shared" si="104"/>
        <v>1321.4012966730554</v>
      </c>
      <c r="I1784">
        <f t="shared" si="103"/>
        <v>6.2628225560542267E-7</v>
      </c>
      <c r="J1784">
        <v>50.400000000000006</v>
      </c>
      <c r="K1784">
        <v>98.600000000000009</v>
      </c>
      <c r="L1784">
        <v>368</v>
      </c>
      <c r="M1784">
        <v>21.26</v>
      </c>
      <c r="N1784">
        <v>81.63</v>
      </c>
      <c r="O1784" s="7">
        <v>3.7296</v>
      </c>
      <c r="P1784" s="8">
        <v>296450</v>
      </c>
      <c r="Q1784">
        <v>4</v>
      </c>
      <c r="R1784" s="9">
        <v>24.776</v>
      </c>
      <c r="S1784" s="9">
        <v>24.771999999999998</v>
      </c>
      <c r="T1784" s="9">
        <v>24.154</v>
      </c>
      <c r="U1784" s="9">
        <v>24.558</v>
      </c>
      <c r="V1784" s="9">
        <v>24.914000000000001</v>
      </c>
    </row>
    <row r="1785" spans="1:22" x14ac:dyDescent="0.3">
      <c r="A1785" t="s">
        <v>1660</v>
      </c>
      <c r="B1785" t="s">
        <v>1661</v>
      </c>
      <c r="C1785" t="s">
        <v>1925</v>
      </c>
      <c r="D1785" t="s">
        <v>14</v>
      </c>
      <c r="E1785">
        <v>18.3</v>
      </c>
      <c r="F1785">
        <v>413600</v>
      </c>
      <c r="G1785">
        <f t="shared" si="102"/>
        <v>5.0503442698259186E-11</v>
      </c>
      <c r="H1785" s="50">
        <f t="shared" si="104"/>
        <v>780.64787359516606</v>
      </c>
      <c r="I1785">
        <f t="shared" si="103"/>
        <v>3.5482864636468222E-7</v>
      </c>
      <c r="J1785">
        <v>35.700000000000003</v>
      </c>
      <c r="K1785">
        <v>69.2</v>
      </c>
      <c r="L1785">
        <v>457</v>
      </c>
      <c r="M1785">
        <v>17.02</v>
      </c>
      <c r="N1785">
        <v>81.78</v>
      </c>
      <c r="O1785" s="7">
        <v>6.6013000000000002</v>
      </c>
      <c r="P1785" s="8">
        <v>678180</v>
      </c>
      <c r="Q1785">
        <v>4</v>
      </c>
      <c r="R1785" s="9">
        <v>20.994</v>
      </c>
      <c r="S1785" s="9">
        <v>20.983000000000001</v>
      </c>
      <c r="T1785" s="9">
        <v>19.692</v>
      </c>
      <c r="U1785" s="9">
        <v>20.946999999999999</v>
      </c>
      <c r="V1785" s="9">
        <v>20.995000000000001</v>
      </c>
    </row>
    <row r="1786" spans="1:22" x14ac:dyDescent="0.3">
      <c r="A1786" t="s">
        <v>1660</v>
      </c>
      <c r="B1786" t="s">
        <v>1661</v>
      </c>
      <c r="C1786" t="s">
        <v>1926</v>
      </c>
      <c r="D1786" t="s">
        <v>14</v>
      </c>
      <c r="E1786">
        <v>12.100000000000001</v>
      </c>
      <c r="F1786">
        <v>122300</v>
      </c>
      <c r="G1786">
        <f t="shared" si="102"/>
        <v>1.1293000245298447E-10</v>
      </c>
      <c r="H1786" s="50">
        <f t="shared" si="104"/>
        <v>230.83470730340619</v>
      </c>
      <c r="I1786">
        <f t="shared" si="103"/>
        <v>2.3461347655806847E-7</v>
      </c>
      <c r="J1786">
        <v>20.3</v>
      </c>
      <c r="K1786">
        <v>27.1</v>
      </c>
      <c r="L1786">
        <v>265</v>
      </c>
      <c r="M1786">
        <v>9.4499999999999993</v>
      </c>
      <c r="N1786">
        <v>77.56</v>
      </c>
      <c r="O1786" s="7">
        <v>9.7482000000000006</v>
      </c>
      <c r="P1786" s="8">
        <v>131280</v>
      </c>
      <c r="Q1786">
        <v>2</v>
      </c>
      <c r="R1786" s="9">
        <v>15.191000000000001</v>
      </c>
      <c r="S1786" s="9">
        <v>15.202</v>
      </c>
      <c r="T1786" s="9">
        <v>15.19</v>
      </c>
      <c r="U1786" s="9">
        <v>15.512</v>
      </c>
      <c r="V1786" s="9">
        <v>15.833</v>
      </c>
    </row>
    <row r="1787" spans="1:22" x14ac:dyDescent="0.3">
      <c r="A1787" t="s">
        <v>1660</v>
      </c>
      <c r="B1787" t="s">
        <v>1661</v>
      </c>
      <c r="C1787" t="s">
        <v>1927</v>
      </c>
      <c r="D1787" t="s">
        <v>14</v>
      </c>
      <c r="E1787">
        <v>17.8</v>
      </c>
      <c r="F1787">
        <v>974000</v>
      </c>
      <c r="G1787">
        <f t="shared" si="102"/>
        <v>2.0859863860369611E-11</v>
      </c>
      <c r="H1787" s="50">
        <f t="shared" si="104"/>
        <v>1838.372893814535</v>
      </c>
      <c r="I1787">
        <f t="shared" si="103"/>
        <v>3.4513387460608431E-7</v>
      </c>
      <c r="J1787">
        <v>98.4</v>
      </c>
      <c r="K1787">
        <v>98.2</v>
      </c>
      <c r="L1787">
        <v>630</v>
      </c>
      <c r="M1787">
        <v>22.3</v>
      </c>
      <c r="N1787">
        <v>70.78</v>
      </c>
      <c r="O1787" s="7">
        <v>6.4112</v>
      </c>
      <c r="P1787" s="8">
        <v>379860</v>
      </c>
      <c r="Q1787">
        <v>4</v>
      </c>
      <c r="R1787" s="9">
        <v>21.192</v>
      </c>
      <c r="S1787" s="9">
        <v>21.234999999999999</v>
      </c>
      <c r="T1787" s="9">
        <v>21.091999999999999</v>
      </c>
      <c r="U1787" s="9">
        <v>21.332000000000001</v>
      </c>
      <c r="V1787" s="9">
        <v>21.524000000000001</v>
      </c>
    </row>
    <row r="1788" spans="1:22" x14ac:dyDescent="0.3">
      <c r="A1788" t="s">
        <v>1660</v>
      </c>
      <c r="B1788" t="s">
        <v>1661</v>
      </c>
      <c r="C1788" t="s">
        <v>1928</v>
      </c>
      <c r="D1788" t="s">
        <v>14</v>
      </c>
      <c r="E1788">
        <v>14.8</v>
      </c>
      <c r="F1788">
        <v>143700</v>
      </c>
      <c r="G1788">
        <f t="shared" si="102"/>
        <v>1.1755886151704942E-10</v>
      </c>
      <c r="H1788" s="50">
        <f t="shared" si="104"/>
        <v>271.22606246524504</v>
      </c>
      <c r="I1788">
        <f t="shared" si="103"/>
        <v>2.8696524405449703E-7</v>
      </c>
      <c r="J1788">
        <v>11.100000000000001</v>
      </c>
      <c r="K1788">
        <v>43.1</v>
      </c>
      <c r="L1788">
        <v>370</v>
      </c>
      <c r="M1788">
        <v>21.1</v>
      </c>
      <c r="N1788">
        <v>81.03</v>
      </c>
      <c r="O1788" s="7">
        <v>8.5916999999999994</v>
      </c>
      <c r="P1788">
        <v>63129</v>
      </c>
      <c r="Q1788">
        <v>2</v>
      </c>
      <c r="R1788" s="9">
        <v>23.341000000000001</v>
      </c>
      <c r="S1788" s="9">
        <v>22.835000000000001</v>
      </c>
      <c r="T1788" s="9">
        <v>20.465</v>
      </c>
      <c r="U1788" s="9">
        <v>22.190999999999999</v>
      </c>
      <c r="V1788" s="9">
        <v>23.916</v>
      </c>
    </row>
    <row r="1789" spans="1:22" x14ac:dyDescent="0.3">
      <c r="A1789" t="s">
        <v>1660</v>
      </c>
      <c r="B1789" t="s">
        <v>1661</v>
      </c>
      <c r="C1789" t="s">
        <v>1929</v>
      </c>
      <c r="D1789" t="s">
        <v>14</v>
      </c>
      <c r="E1789">
        <v>14.5</v>
      </c>
      <c r="F1789">
        <v>237700</v>
      </c>
      <c r="G1789">
        <f t="shared" si="102"/>
        <v>6.9628853596970962E-11</v>
      </c>
      <c r="H1789" s="50">
        <f t="shared" si="104"/>
        <v>448.64603373687373</v>
      </c>
      <c r="I1789">
        <f t="shared" si="103"/>
        <v>2.8114838099933826E-7</v>
      </c>
      <c r="J1789">
        <v>31.200000000000003</v>
      </c>
      <c r="K1789">
        <v>42.5</v>
      </c>
      <c r="L1789">
        <v>365</v>
      </c>
      <c r="M1789">
        <v>18.75</v>
      </c>
      <c r="N1789">
        <v>79.5</v>
      </c>
      <c r="O1789" s="7">
        <v>8.5772999999999993</v>
      </c>
      <c r="P1789" s="8">
        <v>237680</v>
      </c>
      <c r="Q1789">
        <v>4</v>
      </c>
      <c r="R1789" s="9">
        <v>21.827999999999999</v>
      </c>
      <c r="S1789" s="9">
        <v>21.643999999999998</v>
      </c>
      <c r="T1789" s="9">
        <v>20.706</v>
      </c>
      <c r="U1789" s="9">
        <v>21.763999999999999</v>
      </c>
      <c r="V1789" s="9">
        <v>23.056999999999999</v>
      </c>
    </row>
    <row r="1790" spans="1:22" x14ac:dyDescent="0.3">
      <c r="A1790" t="s">
        <v>1660</v>
      </c>
      <c r="B1790" t="s">
        <v>1661</v>
      </c>
      <c r="C1790" t="s">
        <v>1930</v>
      </c>
      <c r="D1790" t="s">
        <v>14</v>
      </c>
      <c r="E1790">
        <v>21.900000000000002</v>
      </c>
      <c r="F1790">
        <v>281500</v>
      </c>
      <c r="G1790">
        <f t="shared" si="102"/>
        <v>8.8800649023090591E-11</v>
      </c>
      <c r="H1790" s="50">
        <f t="shared" si="104"/>
        <v>531.31619056344107</v>
      </c>
      <c r="I1790">
        <f t="shared" si="103"/>
        <v>4.2463100302658688E-7</v>
      </c>
      <c r="J1790">
        <v>18.2</v>
      </c>
      <c r="K1790">
        <v>66.100000000000009</v>
      </c>
      <c r="L1790">
        <v>384</v>
      </c>
      <c r="M1790">
        <v>28.81</v>
      </c>
      <c r="N1790">
        <v>79.02</v>
      </c>
      <c r="O1790" s="7">
        <v>5.8186999999999998</v>
      </c>
      <c r="P1790" s="8">
        <v>634190</v>
      </c>
      <c r="Q1790">
        <v>4</v>
      </c>
      <c r="R1790" s="9">
        <v>40.427999999999997</v>
      </c>
      <c r="S1790" s="9">
        <v>40.381</v>
      </c>
      <c r="T1790" s="9">
        <v>40.1</v>
      </c>
      <c r="U1790" s="9">
        <v>40.76</v>
      </c>
      <c r="V1790" s="9">
        <v>41.692999999999998</v>
      </c>
    </row>
    <row r="1791" spans="1:22" x14ac:dyDescent="0.3">
      <c r="A1791" t="s">
        <v>1660</v>
      </c>
      <c r="B1791" t="s">
        <v>1661</v>
      </c>
      <c r="C1791" t="s">
        <v>1931</v>
      </c>
      <c r="D1791" t="s">
        <v>14</v>
      </c>
      <c r="E1791">
        <v>44.7</v>
      </c>
      <c r="F1791">
        <v>844000</v>
      </c>
      <c r="G1791">
        <f t="shared" si="102"/>
        <v>6.0452671919431277E-11</v>
      </c>
      <c r="H1791" s="50">
        <f t="shared" si="104"/>
        <v>1593.0048484388785</v>
      </c>
      <c r="I1791">
        <f t="shared" si="103"/>
        <v>8.6671259521864964E-7</v>
      </c>
      <c r="J1791">
        <v>46.6</v>
      </c>
      <c r="K1791">
        <v>124</v>
      </c>
      <c r="L1791">
        <v>321</v>
      </c>
      <c r="M1791">
        <v>23.37</v>
      </c>
      <c r="N1791">
        <v>85.32</v>
      </c>
      <c r="O1791" s="7">
        <v>2.6008</v>
      </c>
      <c r="P1791" s="8">
        <v>840100</v>
      </c>
      <c r="Q1791">
        <v>4</v>
      </c>
      <c r="R1791" s="9">
        <v>22.501999999999999</v>
      </c>
      <c r="S1791" s="9">
        <v>22.779</v>
      </c>
      <c r="T1791" s="9">
        <v>22.388000000000002</v>
      </c>
      <c r="U1791" s="9">
        <v>23.558</v>
      </c>
      <c r="V1791" s="9">
        <v>24.391999999999999</v>
      </c>
    </row>
    <row r="1792" spans="1:22" x14ac:dyDescent="0.3">
      <c r="A1792" t="s">
        <v>1660</v>
      </c>
      <c r="B1792" t="s">
        <v>1661</v>
      </c>
      <c r="C1792" t="s">
        <v>1932</v>
      </c>
      <c r="D1792" t="s">
        <v>14</v>
      </c>
      <c r="E1792">
        <v>12.700000000000001</v>
      </c>
      <c r="F1792">
        <v>100100</v>
      </c>
      <c r="G1792">
        <f t="shared" si="102"/>
        <v>1.4481717382617382E-10</v>
      </c>
      <c r="H1792" s="50">
        <f t="shared" si="104"/>
        <v>188.93339493925561</v>
      </c>
      <c r="I1792">
        <f t="shared" si="103"/>
        <v>2.462472026683859E-7</v>
      </c>
      <c r="J1792">
        <v>12.5</v>
      </c>
      <c r="K1792">
        <v>28.3</v>
      </c>
      <c r="L1792">
        <v>295</v>
      </c>
      <c r="M1792">
        <v>23.63</v>
      </c>
      <c r="N1792">
        <v>87.11</v>
      </c>
      <c r="O1792" s="7">
        <v>10.423</v>
      </c>
      <c r="P1792" s="8">
        <v>289460</v>
      </c>
      <c r="Q1792">
        <v>3</v>
      </c>
      <c r="R1792" s="9">
        <v>36.389000000000003</v>
      </c>
      <c r="S1792" s="9">
        <v>36.354999999999997</v>
      </c>
      <c r="T1792" s="9">
        <v>35.886000000000003</v>
      </c>
      <c r="U1792" s="9">
        <v>36.253999999999998</v>
      </c>
      <c r="V1792" s="9">
        <v>36.392000000000003</v>
      </c>
    </row>
    <row r="1793" spans="1:22" x14ac:dyDescent="0.3">
      <c r="A1793" t="s">
        <v>1660</v>
      </c>
      <c r="B1793" t="s">
        <v>1661</v>
      </c>
      <c r="C1793" t="s">
        <v>1933</v>
      </c>
      <c r="D1793" t="s">
        <v>14</v>
      </c>
      <c r="E1793">
        <v>14.200000000000001</v>
      </c>
      <c r="F1793">
        <v>234400</v>
      </c>
      <c r="G1793">
        <f t="shared" si="102"/>
        <v>6.9148244880546075E-11</v>
      </c>
      <c r="H1793" s="50">
        <f t="shared" si="104"/>
        <v>442.4174602773378</v>
      </c>
      <c r="I1793">
        <f t="shared" si="103"/>
        <v>2.7533151794417959E-7</v>
      </c>
      <c r="J1793">
        <v>18.100000000000001</v>
      </c>
      <c r="K1793">
        <v>55.1</v>
      </c>
      <c r="L1793">
        <v>483</v>
      </c>
      <c r="M1793">
        <v>23.34</v>
      </c>
      <c r="N1793">
        <v>75.03</v>
      </c>
      <c r="O1793" s="7">
        <v>8.7675000000000001</v>
      </c>
      <c r="P1793">
        <v>47735</v>
      </c>
      <c r="Q1793">
        <v>1</v>
      </c>
      <c r="R1793" s="9">
        <v>20.803000000000001</v>
      </c>
      <c r="S1793" s="9">
        <v>20.803000000000001</v>
      </c>
      <c r="T1793" s="9">
        <v>20.803000000000001</v>
      </c>
      <c r="U1793" s="9">
        <v>20.803000000000001</v>
      </c>
      <c r="V1793" s="9">
        <v>20.803000000000001</v>
      </c>
    </row>
    <row r="1794" spans="1:22" x14ac:dyDescent="0.3">
      <c r="A1794" t="s">
        <v>1660</v>
      </c>
      <c r="B1794" t="s">
        <v>1661</v>
      </c>
      <c r="C1794" t="s">
        <v>1934</v>
      </c>
      <c r="D1794" t="s">
        <v>14</v>
      </c>
      <c r="E1794">
        <v>23.6</v>
      </c>
      <c r="F1794">
        <v>484900</v>
      </c>
      <c r="G1794">
        <f t="shared" ref="G1794:G1857" si="105">(1.141433*(E1794/1000000))/F1794</f>
        <v>5.555334873169726E-11</v>
      </c>
      <c r="H1794" s="50">
        <f t="shared" si="104"/>
        <v>915.22280925119924</v>
      </c>
      <c r="I1794">
        <f t="shared" ref="I1794:I1857" si="106">(G1794/10)*1000*H1794*0.09</f>
        <v>4.5759322700581961E-7</v>
      </c>
      <c r="J1794">
        <v>59.800000000000004</v>
      </c>
      <c r="K1794">
        <v>62.7</v>
      </c>
      <c r="L1794">
        <v>324</v>
      </c>
      <c r="M1794">
        <v>22.25</v>
      </c>
      <c r="N1794">
        <v>84.85</v>
      </c>
      <c r="O1794" s="7">
        <v>5.1748000000000003</v>
      </c>
      <c r="P1794" s="8">
        <v>209520</v>
      </c>
      <c r="Q1794">
        <v>3</v>
      </c>
      <c r="R1794" s="9">
        <v>24.63</v>
      </c>
      <c r="S1794" s="9">
        <v>24.626000000000001</v>
      </c>
      <c r="T1794" s="9">
        <v>22.579000000000001</v>
      </c>
      <c r="U1794" s="9">
        <v>24.63</v>
      </c>
      <c r="V1794" s="9">
        <v>24.725000000000001</v>
      </c>
    </row>
    <row r="1795" spans="1:22" x14ac:dyDescent="0.3">
      <c r="A1795" t="s">
        <v>1660</v>
      </c>
      <c r="B1795" t="s">
        <v>1661</v>
      </c>
      <c r="C1795" t="s">
        <v>1935</v>
      </c>
      <c r="D1795" t="s">
        <v>14</v>
      </c>
      <c r="E1795">
        <v>19.700000000000003</v>
      </c>
      <c r="F1795">
        <v>183300</v>
      </c>
      <c r="G1795">
        <f t="shared" si="105"/>
        <v>1.2267446863066012E-10</v>
      </c>
      <c r="H1795" s="50">
        <f t="shared" si="104"/>
        <v>345.96894397967583</v>
      </c>
      <c r="I1795">
        <f t="shared" si="106"/>
        <v>3.8197400728875613E-7</v>
      </c>
      <c r="J1795">
        <v>12.9</v>
      </c>
      <c r="K1795">
        <v>51</v>
      </c>
      <c r="L1795">
        <v>303</v>
      </c>
      <c r="M1795">
        <v>24.55</v>
      </c>
      <c r="N1795">
        <v>81.290000000000006</v>
      </c>
      <c r="O1795" s="7">
        <v>5.9469000000000003</v>
      </c>
      <c r="P1795" s="8">
        <v>113180</v>
      </c>
      <c r="Q1795">
        <v>2</v>
      </c>
      <c r="R1795" s="9">
        <v>24.094000000000001</v>
      </c>
      <c r="S1795" s="9">
        <v>24.12</v>
      </c>
      <c r="T1795" s="9">
        <v>24.059000000000001</v>
      </c>
      <c r="U1795" s="9">
        <v>24.154</v>
      </c>
      <c r="V1795" s="9">
        <v>24.248999999999999</v>
      </c>
    </row>
    <row r="1796" spans="1:22" x14ac:dyDescent="0.3">
      <c r="A1796" t="s">
        <v>1660</v>
      </c>
      <c r="B1796" t="s">
        <v>1661</v>
      </c>
      <c r="C1796" t="s">
        <v>1936</v>
      </c>
      <c r="D1796" t="s">
        <v>14</v>
      </c>
      <c r="E1796">
        <v>9.68</v>
      </c>
      <c r="F1796">
        <v>100700</v>
      </c>
      <c r="G1796">
        <f t="shared" si="105"/>
        <v>1.0972265580933467E-10</v>
      </c>
      <c r="H1796" s="50">
        <f t="shared" si="104"/>
        <v>190.06586284098941</v>
      </c>
      <c r="I1796">
        <f t="shared" si="106"/>
        <v>1.8769078124645481E-7</v>
      </c>
      <c r="J1796">
        <v>14</v>
      </c>
      <c r="K1796">
        <v>26.900000000000002</v>
      </c>
      <c r="L1796">
        <v>341</v>
      </c>
      <c r="M1796">
        <v>28.21</v>
      </c>
      <c r="N1796">
        <v>76.61</v>
      </c>
      <c r="O1796" s="7">
        <v>12.673999999999999</v>
      </c>
      <c r="P1796" s="8">
        <v>238530</v>
      </c>
      <c r="Q1796">
        <v>4</v>
      </c>
      <c r="R1796" s="9">
        <v>33.155000000000001</v>
      </c>
      <c r="S1796" s="9">
        <v>32.908999999999999</v>
      </c>
      <c r="T1796" s="9">
        <v>31.164999999999999</v>
      </c>
      <c r="U1796" s="9">
        <v>32.814999999999998</v>
      </c>
      <c r="V1796" s="9">
        <v>33.393999999999998</v>
      </c>
    </row>
    <row r="1797" spans="1:22" x14ac:dyDescent="0.3">
      <c r="A1797" t="s">
        <v>1660</v>
      </c>
      <c r="B1797" t="s">
        <v>1661</v>
      </c>
      <c r="C1797" t="s">
        <v>1937</v>
      </c>
      <c r="D1797" t="s">
        <v>14</v>
      </c>
      <c r="E1797">
        <v>14.700000000000001</v>
      </c>
      <c r="F1797">
        <v>157100</v>
      </c>
      <c r="G1797">
        <f t="shared" si="105"/>
        <v>1.0680499745385104E-10</v>
      </c>
      <c r="H1797" s="50">
        <f t="shared" si="104"/>
        <v>296.51784560396658</v>
      </c>
      <c r="I1797">
        <f t="shared" si="106"/>
        <v>2.8502628970277746E-7</v>
      </c>
      <c r="J1797">
        <v>6.65</v>
      </c>
      <c r="K1797">
        <v>60.900000000000006</v>
      </c>
      <c r="L1797">
        <v>533</v>
      </c>
      <c r="M1797">
        <v>12.95</v>
      </c>
      <c r="N1797">
        <v>78.27</v>
      </c>
      <c r="O1797" s="7">
        <v>8.7539999999999996</v>
      </c>
      <c r="P1797">
        <v>67344</v>
      </c>
      <c r="Q1797">
        <v>1</v>
      </c>
      <c r="R1797" s="9">
        <v>12.848000000000001</v>
      </c>
      <c r="S1797" s="9">
        <v>12.848000000000001</v>
      </c>
      <c r="T1797" s="9">
        <v>12.848000000000001</v>
      </c>
      <c r="U1797" s="9">
        <v>12.848000000000001</v>
      </c>
      <c r="V1797" s="9">
        <v>12.848000000000001</v>
      </c>
    </row>
    <row r="1798" spans="1:22" x14ac:dyDescent="0.3">
      <c r="A1798" t="s">
        <v>1660</v>
      </c>
      <c r="B1798" t="s">
        <v>1661</v>
      </c>
      <c r="C1798" t="s">
        <v>1938</v>
      </c>
      <c r="D1798" t="s">
        <v>14</v>
      </c>
      <c r="E1798">
        <v>17</v>
      </c>
      <c r="F1798">
        <v>294600</v>
      </c>
      <c r="G1798">
        <f t="shared" si="105"/>
        <v>6.5866805838424981E-11</v>
      </c>
      <c r="H1798" s="50">
        <f t="shared" si="104"/>
        <v>556.04173975129572</v>
      </c>
      <c r="I1798">
        <f t="shared" si="106"/>
        <v>3.2962223979232767E-7</v>
      </c>
      <c r="J1798">
        <v>35.300000000000004</v>
      </c>
      <c r="K1798">
        <v>49.6</v>
      </c>
      <c r="L1798">
        <v>337</v>
      </c>
      <c r="M1798">
        <v>28.9</v>
      </c>
      <c r="N1798">
        <v>76.58</v>
      </c>
      <c r="O1798" s="7">
        <v>6.7912999999999997</v>
      </c>
      <c r="P1798" s="8">
        <v>302040</v>
      </c>
      <c r="Q1798">
        <v>4</v>
      </c>
      <c r="R1798" s="9">
        <v>34.893999999999998</v>
      </c>
      <c r="S1798" s="9">
        <v>35.167999999999999</v>
      </c>
      <c r="T1798" s="9">
        <v>33.948999999999998</v>
      </c>
      <c r="U1798" s="9">
        <v>35.886000000000003</v>
      </c>
      <c r="V1798" s="9">
        <v>36.253999999999998</v>
      </c>
    </row>
    <row r="1799" spans="1:22" x14ac:dyDescent="0.3">
      <c r="A1799" t="s">
        <v>1660</v>
      </c>
      <c r="B1799" t="s">
        <v>1661</v>
      </c>
      <c r="C1799" t="s">
        <v>1939</v>
      </c>
      <c r="D1799" t="s">
        <v>14</v>
      </c>
      <c r="E1799">
        <v>17.8</v>
      </c>
      <c r="F1799">
        <v>308900</v>
      </c>
      <c r="G1799">
        <f t="shared" si="105"/>
        <v>6.5773737131757853E-11</v>
      </c>
      <c r="H1799" s="50">
        <f t="shared" si="104"/>
        <v>583.03222474261793</v>
      </c>
      <c r="I1799">
        <f t="shared" si="106"/>
        <v>3.451338746060842E-7</v>
      </c>
      <c r="J1799">
        <v>28.8</v>
      </c>
      <c r="K1799">
        <v>57.5</v>
      </c>
      <c r="L1799">
        <v>374</v>
      </c>
      <c r="M1799">
        <v>23.85</v>
      </c>
      <c r="N1799">
        <v>78.739999999999995</v>
      </c>
      <c r="O1799" s="7">
        <v>6.5045999999999999</v>
      </c>
      <c r="P1799">
        <v>38387</v>
      </c>
      <c r="Q1799">
        <v>1</v>
      </c>
      <c r="R1799" s="9">
        <v>20.754000000000001</v>
      </c>
      <c r="S1799" s="9">
        <v>20.754000000000001</v>
      </c>
      <c r="T1799" s="9">
        <v>20.754000000000001</v>
      </c>
      <c r="U1799" s="9">
        <v>20.754000000000001</v>
      </c>
      <c r="V1799" s="9">
        <v>20.754000000000001</v>
      </c>
    </row>
    <row r="1800" spans="1:22" x14ac:dyDescent="0.3">
      <c r="A1800" t="s">
        <v>1660</v>
      </c>
      <c r="B1800" t="s">
        <v>1661</v>
      </c>
      <c r="C1800" t="s">
        <v>1940</v>
      </c>
      <c r="D1800" t="s">
        <v>14</v>
      </c>
      <c r="E1800">
        <v>21.8</v>
      </c>
      <c r="F1800">
        <v>455800</v>
      </c>
      <c r="G1800">
        <f t="shared" si="105"/>
        <v>5.4592451513821851E-11</v>
      </c>
      <c r="H1800" s="50">
        <f t="shared" si="104"/>
        <v>860.29811601710992</v>
      </c>
      <c r="I1800">
        <f t="shared" si="106"/>
        <v>4.2269204867486715E-7</v>
      </c>
      <c r="J1800">
        <v>36</v>
      </c>
      <c r="K1800">
        <v>75.900000000000006</v>
      </c>
      <c r="L1800">
        <v>407</v>
      </c>
      <c r="M1800">
        <v>29.97</v>
      </c>
      <c r="N1800">
        <v>77.540000000000006</v>
      </c>
      <c r="O1800" s="7">
        <v>5.3638000000000003</v>
      </c>
      <c r="P1800" s="8">
        <v>452170</v>
      </c>
      <c r="Q1800">
        <v>3</v>
      </c>
      <c r="R1800" s="9">
        <v>38.637999999999998</v>
      </c>
      <c r="S1800" s="9">
        <v>38.613</v>
      </c>
      <c r="T1800" s="9">
        <v>37.494</v>
      </c>
      <c r="U1800" s="9">
        <v>38.043999999999997</v>
      </c>
      <c r="V1800" s="9">
        <v>38.639000000000003</v>
      </c>
    </row>
    <row r="1801" spans="1:22" x14ac:dyDescent="0.3">
      <c r="A1801" t="s">
        <v>1660</v>
      </c>
      <c r="B1801" t="s">
        <v>1661</v>
      </c>
      <c r="C1801" t="s">
        <v>1941</v>
      </c>
      <c r="D1801" t="s">
        <v>14</v>
      </c>
      <c r="E1801">
        <v>17.5</v>
      </c>
      <c r="F1801">
        <v>125200</v>
      </c>
      <c r="G1801">
        <f t="shared" si="105"/>
        <v>1.5954534744408943E-10</v>
      </c>
      <c r="H1801" s="50">
        <f t="shared" si="104"/>
        <v>236.30830216178623</v>
      </c>
      <c r="I1801">
        <f t="shared" si="106"/>
        <v>3.3931701155092548E-7</v>
      </c>
      <c r="J1801">
        <v>5.9</v>
      </c>
      <c r="K1801">
        <v>51.5</v>
      </c>
      <c r="L1801">
        <v>370</v>
      </c>
      <c r="M1801">
        <v>25.89</v>
      </c>
      <c r="N1801">
        <v>86.6</v>
      </c>
      <c r="O1801" s="7">
        <v>7.1726999999999999</v>
      </c>
      <c r="P1801" s="8">
        <v>374470</v>
      </c>
      <c r="Q1801">
        <v>3</v>
      </c>
      <c r="R1801" s="9">
        <v>41.607999999999997</v>
      </c>
      <c r="S1801" s="9">
        <v>41.447000000000003</v>
      </c>
      <c r="T1801" s="9">
        <v>40.965000000000003</v>
      </c>
      <c r="U1801" s="9">
        <v>41.192999999999998</v>
      </c>
      <c r="V1801" s="9">
        <v>41.738</v>
      </c>
    </row>
    <row r="1802" spans="1:22" x14ac:dyDescent="0.3">
      <c r="A1802" t="s">
        <v>1660</v>
      </c>
      <c r="B1802" t="s">
        <v>1661</v>
      </c>
      <c r="C1802" t="s">
        <v>1942</v>
      </c>
      <c r="D1802" t="s">
        <v>14</v>
      </c>
      <c r="E1802">
        <v>26.700000000000003</v>
      </c>
      <c r="F1802">
        <v>751400</v>
      </c>
      <c r="G1802">
        <f t="shared" si="105"/>
        <v>4.0559304099015173E-11</v>
      </c>
      <c r="H1802" s="50">
        <f t="shared" si="104"/>
        <v>1418.2273022712952</v>
      </c>
      <c r="I1802">
        <f t="shared" si="106"/>
        <v>5.1770081190912641E-7</v>
      </c>
      <c r="J1802">
        <v>53.900000000000006</v>
      </c>
      <c r="K1802">
        <v>102</v>
      </c>
      <c r="L1802">
        <v>448</v>
      </c>
      <c r="M1802">
        <v>11.67</v>
      </c>
      <c r="N1802">
        <v>78.14</v>
      </c>
      <c r="O1802" s="7">
        <v>4.3762999999999996</v>
      </c>
      <c r="P1802" s="8">
        <v>732710</v>
      </c>
      <c r="Q1802">
        <v>5</v>
      </c>
      <c r="R1802" s="9">
        <v>16.373999999999999</v>
      </c>
      <c r="S1802" s="9">
        <v>16.343</v>
      </c>
      <c r="T1802" s="9">
        <v>15.339</v>
      </c>
      <c r="U1802" s="9">
        <v>15.734</v>
      </c>
      <c r="V1802" s="9">
        <v>17.062000000000001</v>
      </c>
    </row>
    <row r="1803" spans="1:22" x14ac:dyDescent="0.3">
      <c r="A1803" t="s">
        <v>1660</v>
      </c>
      <c r="B1803" t="s">
        <v>1661</v>
      </c>
      <c r="C1803" t="s">
        <v>1943</v>
      </c>
      <c r="D1803" t="s">
        <v>14</v>
      </c>
      <c r="E1803">
        <v>16.100000000000001</v>
      </c>
      <c r="F1803">
        <v>226500</v>
      </c>
      <c r="G1803">
        <f t="shared" si="105"/>
        <v>8.1134972626931569E-11</v>
      </c>
      <c r="H1803" s="50">
        <f t="shared" si="104"/>
        <v>427.50663290450944</v>
      </c>
      <c r="I1803">
        <f t="shared" si="106"/>
        <v>3.1217165062685152E-7</v>
      </c>
      <c r="J1803">
        <v>19.3</v>
      </c>
      <c r="K1803">
        <v>51.6</v>
      </c>
      <c r="L1803">
        <v>403</v>
      </c>
      <c r="M1803">
        <v>21.49</v>
      </c>
      <c r="N1803">
        <v>83.96</v>
      </c>
      <c r="O1803" s="7">
        <v>7.8053999999999997</v>
      </c>
      <c r="P1803">
        <v>58026</v>
      </c>
      <c r="Q1803">
        <v>2</v>
      </c>
      <c r="R1803" s="9">
        <v>23.13</v>
      </c>
      <c r="S1803" s="9">
        <v>23.253</v>
      </c>
      <c r="T1803" s="9">
        <v>23.105</v>
      </c>
      <c r="U1803" s="9">
        <v>23.463000000000001</v>
      </c>
      <c r="V1803" s="9">
        <v>23.821000000000002</v>
      </c>
    </row>
    <row r="1804" spans="1:22" x14ac:dyDescent="0.3">
      <c r="A1804" t="s">
        <v>1660</v>
      </c>
      <c r="B1804" t="s">
        <v>1661</v>
      </c>
      <c r="C1804" t="s">
        <v>1944</v>
      </c>
      <c r="D1804" t="s">
        <v>14</v>
      </c>
      <c r="E1804">
        <v>13.100000000000001</v>
      </c>
      <c r="F1804">
        <v>182500</v>
      </c>
      <c r="G1804">
        <f t="shared" si="105"/>
        <v>8.1932998904109593E-11</v>
      </c>
      <c r="H1804" s="50">
        <f t="shared" si="104"/>
        <v>344.45898677736415</v>
      </c>
      <c r="I1804">
        <f t="shared" si="106"/>
        <v>2.540030200752643E-7</v>
      </c>
      <c r="J1804">
        <v>25.3</v>
      </c>
      <c r="K1804">
        <v>36.300000000000004</v>
      </c>
      <c r="L1804">
        <v>343</v>
      </c>
      <c r="M1804">
        <v>28.59</v>
      </c>
      <c r="N1804">
        <v>78.56</v>
      </c>
      <c r="O1804" s="7">
        <v>9.4459</v>
      </c>
      <c r="P1804" s="8">
        <v>218680</v>
      </c>
      <c r="Q1804">
        <v>2</v>
      </c>
      <c r="R1804" s="9">
        <v>47.752000000000002</v>
      </c>
      <c r="S1804" s="9">
        <v>47.759</v>
      </c>
      <c r="T1804" s="9">
        <v>47.746000000000002</v>
      </c>
      <c r="U1804" s="9">
        <v>47.768000000000001</v>
      </c>
      <c r="V1804" s="9">
        <v>47.790999999999997</v>
      </c>
    </row>
    <row r="1805" spans="1:22" x14ac:dyDescent="0.3">
      <c r="A1805" t="s">
        <v>1660</v>
      </c>
      <c r="B1805" t="s">
        <v>1661</v>
      </c>
      <c r="C1805" t="s">
        <v>1945</v>
      </c>
      <c r="D1805" t="s">
        <v>14</v>
      </c>
      <c r="E1805">
        <v>11</v>
      </c>
      <c r="F1805">
        <v>447800</v>
      </c>
      <c r="G1805">
        <f t="shared" si="105"/>
        <v>2.8038774006252788E-11</v>
      </c>
      <c r="H1805" s="50">
        <f t="shared" si="104"/>
        <v>845.19854399399264</v>
      </c>
      <c r="I1805">
        <f t="shared" si="106"/>
        <v>2.1328497868915317E-7</v>
      </c>
      <c r="J1805">
        <v>72.900000000000006</v>
      </c>
      <c r="K1805">
        <v>52.400000000000006</v>
      </c>
      <c r="L1805">
        <v>557</v>
      </c>
      <c r="M1805">
        <v>16.86</v>
      </c>
      <c r="N1805">
        <v>74.599999999999994</v>
      </c>
      <c r="O1805" s="7">
        <v>10.627000000000001</v>
      </c>
      <c r="P1805" s="8">
        <v>456250</v>
      </c>
      <c r="Q1805">
        <v>5</v>
      </c>
      <c r="R1805" s="9">
        <v>18.181000000000001</v>
      </c>
      <c r="S1805" s="9">
        <v>18.146999999999998</v>
      </c>
      <c r="T1805" s="9">
        <v>17.795000000000002</v>
      </c>
      <c r="U1805" s="9">
        <v>17.991</v>
      </c>
      <c r="V1805" s="9">
        <v>18.234000000000002</v>
      </c>
    </row>
    <row r="1806" spans="1:22" x14ac:dyDescent="0.3">
      <c r="A1806" t="s">
        <v>1660</v>
      </c>
      <c r="B1806" t="s">
        <v>1661</v>
      </c>
      <c r="C1806" t="s">
        <v>1946</v>
      </c>
      <c r="D1806" t="s">
        <v>14</v>
      </c>
      <c r="E1806">
        <v>17.100000000000001</v>
      </c>
      <c r="F1806">
        <v>131200</v>
      </c>
      <c r="G1806">
        <f t="shared" si="105"/>
        <v>1.4876908765243903E-10</v>
      </c>
      <c r="H1806" s="50">
        <f t="shared" si="104"/>
        <v>247.63298117912424</v>
      </c>
      <c r="I1806">
        <f t="shared" si="106"/>
        <v>3.3156119414404725E-7</v>
      </c>
      <c r="J1806">
        <v>10.8</v>
      </c>
      <c r="K1806">
        <v>39.800000000000004</v>
      </c>
      <c r="L1806">
        <v>291</v>
      </c>
      <c r="M1806">
        <v>24.97</v>
      </c>
      <c r="N1806">
        <v>84.01</v>
      </c>
      <c r="O1806" s="7">
        <v>7.3041</v>
      </c>
      <c r="P1806" s="8">
        <v>301110</v>
      </c>
      <c r="Q1806">
        <v>4</v>
      </c>
      <c r="R1806" s="9">
        <v>32.468000000000004</v>
      </c>
      <c r="S1806" s="9">
        <v>31.975999999999999</v>
      </c>
      <c r="T1806" s="9">
        <v>29.484999999999999</v>
      </c>
      <c r="U1806" s="9">
        <v>34.017000000000003</v>
      </c>
      <c r="V1806" s="9">
        <v>35.057000000000002</v>
      </c>
    </row>
    <row r="1807" spans="1:22" x14ac:dyDescent="0.3">
      <c r="A1807" t="s">
        <v>1660</v>
      </c>
      <c r="B1807" t="s">
        <v>1661</v>
      </c>
      <c r="C1807" t="s">
        <v>1947</v>
      </c>
      <c r="D1807" t="s">
        <v>14</v>
      </c>
      <c r="E1807">
        <v>5.67</v>
      </c>
      <c r="F1807">
        <v>108100</v>
      </c>
      <c r="G1807">
        <f t="shared" si="105"/>
        <v>5.9869797502312666E-11</v>
      </c>
      <c r="H1807" s="50">
        <f t="shared" si="104"/>
        <v>204.03296696237294</v>
      </c>
      <c r="I1807">
        <f t="shared" si="106"/>
        <v>1.0993871174249986E-7</v>
      </c>
      <c r="J1807">
        <v>18.7</v>
      </c>
      <c r="K1807">
        <v>25</v>
      </c>
      <c r="L1807">
        <v>552</v>
      </c>
      <c r="M1807">
        <v>17.7</v>
      </c>
      <c r="N1807">
        <v>74</v>
      </c>
      <c r="O1807" s="7">
        <v>22.088000000000001</v>
      </c>
      <c r="P1807" s="8">
        <v>234350</v>
      </c>
      <c r="Q1807">
        <v>4</v>
      </c>
      <c r="R1807" s="9">
        <v>16.923999999999999</v>
      </c>
      <c r="S1807" s="9">
        <v>16.936</v>
      </c>
      <c r="T1807" s="9">
        <v>16.866</v>
      </c>
      <c r="U1807" s="9">
        <v>16.914999999999999</v>
      </c>
      <c r="V1807" s="9">
        <v>17.16</v>
      </c>
    </row>
    <row r="1808" spans="1:22" x14ac:dyDescent="0.3">
      <c r="A1808" t="s">
        <v>1660</v>
      </c>
      <c r="B1808" t="s">
        <v>1661</v>
      </c>
      <c r="C1808" t="s">
        <v>1948</v>
      </c>
      <c r="D1808" t="s">
        <v>14</v>
      </c>
      <c r="E1808">
        <v>20.5</v>
      </c>
      <c r="F1808">
        <v>229300</v>
      </c>
      <c r="G1808">
        <f t="shared" si="105"/>
        <v>1.0204699738334059E-10</v>
      </c>
      <c r="H1808" s="50">
        <f t="shared" si="104"/>
        <v>432.79148311260053</v>
      </c>
      <c r="I1808">
        <f t="shared" si="106"/>
        <v>3.9748564210251271E-7</v>
      </c>
      <c r="J1808">
        <v>17.2</v>
      </c>
      <c r="K1808">
        <v>55.2</v>
      </c>
      <c r="L1808">
        <v>310</v>
      </c>
      <c r="M1808">
        <v>24.58</v>
      </c>
      <c r="N1808">
        <v>80.83</v>
      </c>
      <c r="O1808" s="7">
        <v>5.6212999999999997</v>
      </c>
      <c r="P1808">
        <v>92475</v>
      </c>
      <c r="Q1808">
        <v>3</v>
      </c>
      <c r="R1808" s="9">
        <v>21.334</v>
      </c>
      <c r="S1808" s="9">
        <v>21.408999999999999</v>
      </c>
      <c r="T1808" s="9">
        <v>21.332000000000001</v>
      </c>
      <c r="U1808" s="9">
        <v>22.771000000000001</v>
      </c>
      <c r="V1808" s="9">
        <v>24.535</v>
      </c>
    </row>
    <row r="1809" spans="1:22" x14ac:dyDescent="0.3">
      <c r="A1809" t="s">
        <v>1660</v>
      </c>
      <c r="B1809" t="s">
        <v>1661</v>
      </c>
      <c r="C1809" t="s">
        <v>1949</v>
      </c>
      <c r="D1809" t="s">
        <v>14</v>
      </c>
      <c r="E1809">
        <v>18.400000000000002</v>
      </c>
      <c r="F1809">
        <v>321900</v>
      </c>
      <c r="G1809">
        <f t="shared" si="105"/>
        <v>6.5245005281143219E-11</v>
      </c>
      <c r="H1809" s="50">
        <f t="shared" si="104"/>
        <v>607.5690292801836</v>
      </c>
      <c r="I1809">
        <f t="shared" si="106"/>
        <v>3.5676760071640174E-7</v>
      </c>
      <c r="J1809">
        <v>39.200000000000003</v>
      </c>
      <c r="K1809">
        <v>51.400000000000006</v>
      </c>
      <c r="L1809">
        <v>332</v>
      </c>
      <c r="M1809">
        <v>27.87</v>
      </c>
      <c r="N1809">
        <v>79.91</v>
      </c>
      <c r="O1809" s="7">
        <v>6.4518000000000004</v>
      </c>
      <c r="P1809" s="8">
        <v>356820</v>
      </c>
      <c r="Q1809">
        <v>4</v>
      </c>
      <c r="R1809" s="9">
        <v>37.482999999999997</v>
      </c>
      <c r="S1809" s="9">
        <v>37.831000000000003</v>
      </c>
      <c r="T1809" s="9">
        <v>36.851999999999997</v>
      </c>
      <c r="U1809" s="9">
        <v>37.814</v>
      </c>
      <c r="V1809" s="9">
        <v>42.51</v>
      </c>
    </row>
    <row r="1810" spans="1:22" x14ac:dyDescent="0.3">
      <c r="A1810" t="s">
        <v>1660</v>
      </c>
      <c r="B1810" t="s">
        <v>1661</v>
      </c>
      <c r="C1810" t="s">
        <v>1950</v>
      </c>
      <c r="D1810" t="s">
        <v>14</v>
      </c>
      <c r="E1810">
        <v>16.2</v>
      </c>
      <c r="F1810">
        <v>138300</v>
      </c>
      <c r="G1810">
        <f t="shared" si="105"/>
        <v>1.3370364859002168E-10</v>
      </c>
      <c r="H1810" s="50">
        <f t="shared" si="104"/>
        <v>261.03385134964088</v>
      </c>
      <c r="I1810">
        <f t="shared" si="106"/>
        <v>3.1411060497857104E-7</v>
      </c>
      <c r="J1810">
        <v>10</v>
      </c>
      <c r="K1810">
        <v>43.7</v>
      </c>
      <c r="L1810">
        <v>350</v>
      </c>
      <c r="M1810">
        <v>23.25</v>
      </c>
      <c r="N1810">
        <v>88.43</v>
      </c>
      <c r="O1810" s="7">
        <v>8.0268999999999995</v>
      </c>
      <c r="P1810" s="8">
        <v>124260</v>
      </c>
      <c r="Q1810">
        <v>1</v>
      </c>
      <c r="R1810" s="9">
        <v>32.652000000000001</v>
      </c>
      <c r="S1810" s="9">
        <v>32.652000000000001</v>
      </c>
      <c r="T1810" s="9">
        <v>32.652000000000001</v>
      </c>
      <c r="U1810" s="9">
        <v>32.652000000000001</v>
      </c>
      <c r="V1810" s="9">
        <v>32.652000000000001</v>
      </c>
    </row>
    <row r="1811" spans="1:22" x14ac:dyDescent="0.3">
      <c r="A1811" t="s">
        <v>1660</v>
      </c>
      <c r="B1811" t="s">
        <v>1661</v>
      </c>
      <c r="C1811" t="s">
        <v>1951</v>
      </c>
      <c r="D1811" t="s">
        <v>14</v>
      </c>
      <c r="E1811">
        <v>16.8</v>
      </c>
      <c r="F1811">
        <v>284600</v>
      </c>
      <c r="G1811">
        <f t="shared" si="105"/>
        <v>6.7379038650737874E-11</v>
      </c>
      <c r="H1811" s="50">
        <f t="shared" si="104"/>
        <v>537.16727472239904</v>
      </c>
      <c r="I1811">
        <f t="shared" si="106"/>
        <v>3.2574433108888848E-7</v>
      </c>
      <c r="J1811">
        <v>44.1</v>
      </c>
      <c r="K1811">
        <v>42.900000000000006</v>
      </c>
      <c r="L1811">
        <v>299</v>
      </c>
      <c r="M1811">
        <v>26.73</v>
      </c>
      <c r="N1811">
        <v>88.42</v>
      </c>
      <c r="O1811" s="7">
        <v>6.9842000000000004</v>
      </c>
      <c r="P1811" s="8">
        <v>276170</v>
      </c>
      <c r="Q1811">
        <v>4</v>
      </c>
      <c r="R1811" s="9">
        <v>31.745999999999999</v>
      </c>
      <c r="S1811" s="9">
        <v>31.811</v>
      </c>
      <c r="T1811" s="9">
        <v>31.584</v>
      </c>
      <c r="U1811" s="9">
        <v>31.933</v>
      </c>
      <c r="V1811" s="9">
        <v>32.466999999999999</v>
      </c>
    </row>
    <row r="1812" spans="1:22" x14ac:dyDescent="0.3">
      <c r="A1812" t="s">
        <v>1660</v>
      </c>
      <c r="B1812" t="s">
        <v>1661</v>
      </c>
      <c r="C1812" t="s">
        <v>1952</v>
      </c>
      <c r="D1812" t="s">
        <v>14</v>
      </c>
      <c r="E1812">
        <v>25.3</v>
      </c>
      <c r="F1812">
        <v>267700</v>
      </c>
      <c r="G1812">
        <f t="shared" si="105"/>
        <v>1.0787543855061636E-10</v>
      </c>
      <c r="H1812" s="50">
        <f t="shared" si="104"/>
        <v>505.26942882356371</v>
      </c>
      <c r="I1812">
        <f t="shared" si="106"/>
        <v>4.9055545098505229E-7</v>
      </c>
      <c r="J1812">
        <v>33</v>
      </c>
      <c r="K1812">
        <v>46.6</v>
      </c>
      <c r="L1812">
        <v>211</v>
      </c>
      <c r="M1812">
        <v>25.59</v>
      </c>
      <c r="N1812">
        <v>91.88</v>
      </c>
      <c r="O1812" s="7">
        <v>4.5324</v>
      </c>
      <c r="P1812" s="8">
        <v>260100</v>
      </c>
      <c r="Q1812">
        <v>3</v>
      </c>
      <c r="R1812" s="9">
        <v>15.138999999999999</v>
      </c>
      <c r="S1812" s="9">
        <v>15.345000000000001</v>
      </c>
      <c r="T1812" s="9">
        <v>15.090999999999999</v>
      </c>
      <c r="U1812" s="9">
        <v>15.388</v>
      </c>
      <c r="V1812" s="9">
        <v>16.128</v>
      </c>
    </row>
    <row r="1813" spans="1:22" x14ac:dyDescent="0.3">
      <c r="A1813" t="s">
        <v>1660</v>
      </c>
      <c r="B1813" t="s">
        <v>1661</v>
      </c>
      <c r="C1813" t="s">
        <v>1953</v>
      </c>
      <c r="D1813" t="s">
        <v>14</v>
      </c>
      <c r="E1813">
        <v>25.900000000000002</v>
      </c>
      <c r="F1813">
        <v>145000</v>
      </c>
      <c r="G1813">
        <f t="shared" si="105"/>
        <v>2.0388354965517241E-10</v>
      </c>
      <c r="H1813" s="50">
        <f t="shared" si="104"/>
        <v>273.67974291900163</v>
      </c>
      <c r="I1813">
        <f t="shared" si="106"/>
        <v>5.0218917709536972E-7</v>
      </c>
      <c r="J1813">
        <v>3.6</v>
      </c>
      <c r="K1813">
        <v>76.400000000000006</v>
      </c>
      <c r="L1813">
        <v>398</v>
      </c>
      <c r="M1813">
        <v>31.1</v>
      </c>
      <c r="N1813">
        <v>77.16</v>
      </c>
      <c r="O1813" s="7">
        <v>5.2131999999999996</v>
      </c>
      <c r="P1813" s="8">
        <v>156470</v>
      </c>
      <c r="Q1813">
        <v>2</v>
      </c>
      <c r="R1813" s="9">
        <v>24.280999999999999</v>
      </c>
      <c r="S1813" s="9">
        <v>24.247</v>
      </c>
      <c r="T1813" s="9">
        <v>24.154</v>
      </c>
      <c r="U1813" s="9">
        <v>24.225000000000001</v>
      </c>
      <c r="V1813" s="9">
        <v>24.297000000000001</v>
      </c>
    </row>
    <row r="1814" spans="1:22" x14ac:dyDescent="0.3">
      <c r="A1814" t="s">
        <v>1660</v>
      </c>
      <c r="B1814" t="s">
        <v>1661</v>
      </c>
      <c r="C1814" t="s">
        <v>1954</v>
      </c>
      <c r="D1814" t="s">
        <v>14</v>
      </c>
      <c r="E1814">
        <v>19.200000000000003</v>
      </c>
      <c r="F1814">
        <v>274400</v>
      </c>
      <c r="G1814">
        <f t="shared" si="105"/>
        <v>7.9867032069970856E-11</v>
      </c>
      <c r="H1814" s="50">
        <f t="shared" si="104"/>
        <v>517.91532039292451</v>
      </c>
      <c r="I1814">
        <f t="shared" si="106"/>
        <v>3.7227923553015837E-7</v>
      </c>
      <c r="J1814">
        <v>15.200000000000001</v>
      </c>
      <c r="K1814">
        <v>70.5</v>
      </c>
      <c r="L1814">
        <v>454</v>
      </c>
      <c r="M1814">
        <v>13.94</v>
      </c>
      <c r="N1814">
        <v>75.56</v>
      </c>
      <c r="O1814" s="7">
        <v>6.4454000000000002</v>
      </c>
      <c r="P1814">
        <v>55524</v>
      </c>
      <c r="Q1814">
        <v>1</v>
      </c>
      <c r="R1814" s="9">
        <v>14.496</v>
      </c>
      <c r="S1814" s="9">
        <v>14.496</v>
      </c>
      <c r="T1814" s="9">
        <v>14.496</v>
      </c>
      <c r="U1814" s="9">
        <v>14.496</v>
      </c>
      <c r="V1814" s="9">
        <v>14.496</v>
      </c>
    </row>
    <row r="1815" spans="1:22" x14ac:dyDescent="0.3">
      <c r="A1815" t="s">
        <v>1660</v>
      </c>
      <c r="B1815" t="s">
        <v>1661</v>
      </c>
      <c r="C1815" t="s">
        <v>1955</v>
      </c>
      <c r="D1815" t="s">
        <v>14</v>
      </c>
      <c r="E1815">
        <v>15.600000000000001</v>
      </c>
      <c r="F1815">
        <v>146900</v>
      </c>
      <c r="G1815">
        <f t="shared" si="105"/>
        <v>1.2121412389380533E-10</v>
      </c>
      <c r="H1815" s="50">
        <f t="shared" si="104"/>
        <v>277.26589127449199</v>
      </c>
      <c r="I1815">
        <f t="shared" si="106"/>
        <v>3.0247687886825366E-7</v>
      </c>
      <c r="J1815">
        <v>10.5</v>
      </c>
      <c r="K1815">
        <v>45.300000000000004</v>
      </c>
      <c r="L1815">
        <v>356</v>
      </c>
      <c r="M1815">
        <v>25.43</v>
      </c>
      <c r="N1815">
        <v>77.650000000000006</v>
      </c>
      <c r="O1815" s="7">
        <v>7.8548</v>
      </c>
      <c r="P1815">
        <v>16163</v>
      </c>
      <c r="Q1815">
        <v>1</v>
      </c>
      <c r="R1815" s="9">
        <v>20.367999999999999</v>
      </c>
      <c r="S1815" s="9">
        <v>20.367999999999999</v>
      </c>
      <c r="T1815" s="9">
        <v>20.367999999999999</v>
      </c>
      <c r="U1815" s="9">
        <v>20.367999999999999</v>
      </c>
      <c r="V1815" s="9">
        <v>20.367999999999999</v>
      </c>
    </row>
    <row r="1816" spans="1:22" x14ac:dyDescent="0.3">
      <c r="A1816" t="s">
        <v>1660</v>
      </c>
      <c r="B1816" t="s">
        <v>1661</v>
      </c>
      <c r="C1816" t="s">
        <v>1956</v>
      </c>
      <c r="D1816" t="s">
        <v>14</v>
      </c>
      <c r="E1816">
        <v>20.700000000000003</v>
      </c>
      <c r="F1816">
        <v>853000</v>
      </c>
      <c r="G1816">
        <f t="shared" si="105"/>
        <v>2.7699487807737399E-11</v>
      </c>
      <c r="H1816" s="50">
        <f t="shared" si="104"/>
        <v>1609.9918669648855</v>
      </c>
      <c r="I1816">
        <f t="shared" si="106"/>
        <v>4.0136355080595196E-7</v>
      </c>
      <c r="J1816">
        <v>83.7</v>
      </c>
      <c r="K1816">
        <v>93.2</v>
      </c>
      <c r="L1816">
        <v>520</v>
      </c>
      <c r="M1816">
        <v>17.670000000000002</v>
      </c>
      <c r="N1816">
        <v>75.91</v>
      </c>
      <c r="O1816" s="7">
        <v>5.5808</v>
      </c>
      <c r="P1816" s="8">
        <v>488030</v>
      </c>
      <c r="Q1816">
        <v>4</v>
      </c>
      <c r="R1816" s="9">
        <v>20.405000000000001</v>
      </c>
      <c r="S1816" s="9">
        <v>20.497</v>
      </c>
      <c r="T1816" s="9">
        <v>19.934000000000001</v>
      </c>
      <c r="U1816" s="9">
        <v>20.536999999999999</v>
      </c>
      <c r="V1816" s="9">
        <v>20.899000000000001</v>
      </c>
    </row>
    <row r="1817" spans="1:22" x14ac:dyDescent="0.3">
      <c r="A1817" t="s">
        <v>1660</v>
      </c>
      <c r="B1817" t="s">
        <v>1661</v>
      </c>
      <c r="C1817" t="s">
        <v>1957</v>
      </c>
      <c r="D1817" t="s">
        <v>14</v>
      </c>
      <c r="E1817">
        <v>16.7</v>
      </c>
      <c r="F1817">
        <v>185900</v>
      </c>
      <c r="G1817">
        <f t="shared" si="105"/>
        <v>1.0253862883270574E-10</v>
      </c>
      <c r="H1817" s="50">
        <f t="shared" si="104"/>
        <v>350.87630488718901</v>
      </c>
      <c r="I1817">
        <f t="shared" si="106"/>
        <v>3.2380537673716885E-7</v>
      </c>
      <c r="J1817">
        <v>14.3</v>
      </c>
      <c r="K1817">
        <v>49.2</v>
      </c>
      <c r="L1817">
        <v>350</v>
      </c>
      <c r="M1817">
        <v>27.62</v>
      </c>
      <c r="N1817">
        <v>75.14</v>
      </c>
      <c r="O1817" s="7">
        <v>7.1144999999999996</v>
      </c>
      <c r="P1817">
        <v>81729</v>
      </c>
      <c r="Q1817">
        <v>2</v>
      </c>
      <c r="R1817" s="9">
        <v>24.245999999999999</v>
      </c>
      <c r="S1817" s="9">
        <v>24.218</v>
      </c>
      <c r="T1817" s="9">
        <v>23.867999999999999</v>
      </c>
      <c r="U1817" s="9">
        <v>24.059000000000001</v>
      </c>
      <c r="V1817" s="9">
        <v>24.248999999999999</v>
      </c>
    </row>
    <row r="1818" spans="1:22" x14ac:dyDescent="0.3">
      <c r="A1818" t="s">
        <v>1660</v>
      </c>
      <c r="B1818" t="s">
        <v>1661</v>
      </c>
      <c r="C1818" t="s">
        <v>1958</v>
      </c>
      <c r="D1818" t="s">
        <v>14</v>
      </c>
      <c r="E1818">
        <v>25.6</v>
      </c>
      <c r="F1818">
        <v>184100</v>
      </c>
      <c r="G1818">
        <f t="shared" si="105"/>
        <v>1.5872180771319935E-10</v>
      </c>
      <c r="H1818" s="50">
        <f t="shared" si="104"/>
        <v>347.47890118198757</v>
      </c>
      <c r="I1818">
        <f t="shared" si="106"/>
        <v>4.9637231404021106E-7</v>
      </c>
      <c r="J1818">
        <v>17.8</v>
      </c>
      <c r="K1818">
        <v>43.6</v>
      </c>
      <c r="L1818">
        <v>200</v>
      </c>
      <c r="M1818">
        <v>24.83</v>
      </c>
      <c r="N1818">
        <v>92.79</v>
      </c>
      <c r="O1818" s="7">
        <v>4.5918999999999999</v>
      </c>
      <c r="P1818" s="8">
        <v>208880</v>
      </c>
      <c r="Q1818">
        <v>3</v>
      </c>
      <c r="R1818" s="9">
        <v>20.541</v>
      </c>
      <c r="S1818" s="9">
        <v>20.497</v>
      </c>
      <c r="T1818" s="9">
        <v>20.224</v>
      </c>
      <c r="U1818" s="9">
        <v>20.561</v>
      </c>
      <c r="V1818" s="9">
        <v>20.61</v>
      </c>
    </row>
    <row r="1819" spans="1:22" x14ac:dyDescent="0.3">
      <c r="A1819" t="s">
        <v>1660</v>
      </c>
      <c r="B1819" t="s">
        <v>1661</v>
      </c>
      <c r="C1819" t="s">
        <v>1959</v>
      </c>
      <c r="D1819" t="s">
        <v>14</v>
      </c>
      <c r="E1819">
        <v>12.3</v>
      </c>
      <c r="F1819">
        <v>160700</v>
      </c>
      <c r="G1819">
        <f t="shared" si="105"/>
        <v>8.736543808338519E-11</v>
      </c>
      <c r="H1819" s="50">
        <f t="shared" si="104"/>
        <v>303.3126530143694</v>
      </c>
      <c r="I1819">
        <f t="shared" si="106"/>
        <v>2.3849138526150767E-7</v>
      </c>
      <c r="J1819">
        <v>22.6</v>
      </c>
      <c r="K1819">
        <v>33.800000000000004</v>
      </c>
      <c r="L1819">
        <v>323</v>
      </c>
      <c r="M1819">
        <v>29.54</v>
      </c>
      <c r="N1819">
        <v>75.02</v>
      </c>
      <c r="O1819" s="7">
        <v>9.5509000000000004</v>
      </c>
      <c r="P1819">
        <v>68619</v>
      </c>
      <c r="Q1819">
        <v>2</v>
      </c>
      <c r="R1819" s="9">
        <v>33.579000000000001</v>
      </c>
      <c r="S1819" s="9">
        <v>33.578000000000003</v>
      </c>
      <c r="T1819" s="9">
        <v>33.533000000000001</v>
      </c>
      <c r="U1819" s="9">
        <v>33.555999999999997</v>
      </c>
      <c r="V1819" s="9">
        <v>33.579000000000001</v>
      </c>
    </row>
    <row r="1820" spans="1:22" x14ac:dyDescent="0.3">
      <c r="A1820" t="s">
        <v>1660</v>
      </c>
      <c r="B1820" t="s">
        <v>1661</v>
      </c>
      <c r="C1820" t="s">
        <v>1960</v>
      </c>
      <c r="D1820" t="s">
        <v>14</v>
      </c>
      <c r="E1820">
        <v>9.44</v>
      </c>
      <c r="F1820">
        <v>151900</v>
      </c>
      <c r="G1820">
        <f t="shared" si="105"/>
        <v>7.0935665042791295E-11</v>
      </c>
      <c r="H1820" s="50">
        <f t="shared" si="104"/>
        <v>286.70312378894033</v>
      </c>
      <c r="I1820">
        <f t="shared" si="106"/>
        <v>1.8303729080232779E-7</v>
      </c>
      <c r="J1820">
        <v>34.5</v>
      </c>
      <c r="K1820">
        <v>25.900000000000002</v>
      </c>
      <c r="L1820">
        <v>329</v>
      </c>
      <c r="M1820">
        <v>27.57</v>
      </c>
      <c r="N1820">
        <v>80.69</v>
      </c>
      <c r="O1820" s="7">
        <v>12.72</v>
      </c>
      <c r="P1820" s="8">
        <v>307450</v>
      </c>
      <c r="Q1820">
        <v>3</v>
      </c>
      <c r="R1820" s="9">
        <v>35.621000000000002</v>
      </c>
      <c r="S1820" s="9">
        <v>35.587000000000003</v>
      </c>
      <c r="T1820" s="9">
        <v>35.103000000000002</v>
      </c>
      <c r="U1820" s="9">
        <v>35.793999999999997</v>
      </c>
      <c r="V1820" s="9">
        <v>36.805999999999997</v>
      </c>
    </row>
    <row r="1821" spans="1:22" x14ac:dyDescent="0.3">
      <c r="A1821" t="s">
        <v>1660</v>
      </c>
      <c r="B1821" t="s">
        <v>1661</v>
      </c>
      <c r="C1821" t="s">
        <v>1961</v>
      </c>
      <c r="D1821" t="s">
        <v>14</v>
      </c>
      <c r="E1821">
        <v>12.200000000000001</v>
      </c>
      <c r="F1821">
        <v>109900</v>
      </c>
      <c r="G1821">
        <f t="shared" si="105"/>
        <v>1.2671048771610556E-10</v>
      </c>
      <c r="H1821" s="50">
        <f t="shared" si="104"/>
        <v>207.43037066757435</v>
      </c>
      <c r="I1821">
        <f t="shared" si="106"/>
        <v>2.3655243090978809E-7</v>
      </c>
      <c r="J1821">
        <v>10.9</v>
      </c>
      <c r="K1821">
        <v>33.200000000000003</v>
      </c>
      <c r="L1821">
        <v>342</v>
      </c>
      <c r="M1821">
        <v>26.23</v>
      </c>
      <c r="N1821">
        <v>84.35</v>
      </c>
      <c r="O1821" s="7">
        <v>10.305999999999999</v>
      </c>
      <c r="P1821" s="8">
        <v>192570</v>
      </c>
      <c r="Q1821">
        <v>1</v>
      </c>
      <c r="R1821" s="9">
        <v>47.924999999999997</v>
      </c>
      <c r="S1821" s="9">
        <v>47.924999999999997</v>
      </c>
      <c r="T1821" s="9">
        <v>47.924999999999997</v>
      </c>
      <c r="U1821" s="9">
        <v>47.924999999999997</v>
      </c>
      <c r="V1821" s="9">
        <v>47.924999999999997</v>
      </c>
    </row>
    <row r="1822" spans="1:22" x14ac:dyDescent="0.3">
      <c r="A1822" t="s">
        <v>1660</v>
      </c>
      <c r="B1822" t="s">
        <v>1661</v>
      </c>
      <c r="C1822" t="s">
        <v>1962</v>
      </c>
      <c r="D1822" t="s">
        <v>14</v>
      </c>
      <c r="E1822">
        <v>16.400000000000002</v>
      </c>
      <c r="F1822">
        <v>225100</v>
      </c>
      <c r="G1822">
        <f t="shared" si="105"/>
        <v>8.3160822745446479E-11</v>
      </c>
      <c r="H1822" s="50">
        <f t="shared" si="104"/>
        <v>424.86420780046393</v>
      </c>
      <c r="I1822">
        <f t="shared" si="106"/>
        <v>3.1798851368201029E-7</v>
      </c>
      <c r="J1822">
        <v>21.900000000000002</v>
      </c>
      <c r="K1822">
        <v>48.1</v>
      </c>
      <c r="L1822">
        <v>351</v>
      </c>
      <c r="M1822">
        <v>29</v>
      </c>
      <c r="N1822">
        <v>77.02</v>
      </c>
      <c r="O1822" s="7">
        <v>7.2904</v>
      </c>
      <c r="P1822" s="8">
        <v>392300</v>
      </c>
      <c r="Q1822">
        <v>4</v>
      </c>
      <c r="R1822" s="9">
        <v>37.015999999999998</v>
      </c>
      <c r="S1822" s="9">
        <v>36.939</v>
      </c>
      <c r="T1822" s="9">
        <v>35.978000000000002</v>
      </c>
      <c r="U1822" s="9">
        <v>36.737000000000002</v>
      </c>
      <c r="V1822" s="9">
        <v>37.31</v>
      </c>
    </row>
    <row r="1823" spans="1:22" x14ac:dyDescent="0.3">
      <c r="A1823" t="s">
        <v>1660</v>
      </c>
      <c r="B1823" t="s">
        <v>1661</v>
      </c>
      <c r="C1823" t="s">
        <v>1963</v>
      </c>
      <c r="D1823" t="s">
        <v>14</v>
      </c>
      <c r="E1823">
        <v>9.1</v>
      </c>
      <c r="F1823">
        <v>117300</v>
      </c>
      <c r="G1823">
        <f t="shared" si="105"/>
        <v>8.8551068201193502E-11</v>
      </c>
      <c r="H1823" s="50">
        <f t="shared" si="104"/>
        <v>221.39747478895788</v>
      </c>
      <c r="I1823">
        <f t="shared" si="106"/>
        <v>1.7644484600648124E-7</v>
      </c>
      <c r="J1823">
        <v>13.700000000000001</v>
      </c>
      <c r="K1823">
        <v>31.700000000000003</v>
      </c>
      <c r="L1823">
        <v>436</v>
      </c>
      <c r="M1823">
        <v>18.309999999999999</v>
      </c>
      <c r="N1823">
        <v>83.89</v>
      </c>
      <c r="O1823" s="7">
        <v>13.763</v>
      </c>
      <c r="P1823" s="8">
        <v>354880</v>
      </c>
      <c r="Q1823">
        <v>4</v>
      </c>
      <c r="R1823" s="9">
        <v>21.093</v>
      </c>
      <c r="S1823" s="9">
        <v>21.282</v>
      </c>
      <c r="T1823" s="9">
        <v>20.995000000000001</v>
      </c>
      <c r="U1823" s="9">
        <v>21.236000000000001</v>
      </c>
      <c r="V1823" s="9">
        <v>22.1</v>
      </c>
    </row>
    <row r="1824" spans="1:22" x14ac:dyDescent="0.3">
      <c r="A1824" t="s">
        <v>1660</v>
      </c>
      <c r="B1824" t="s">
        <v>1661</v>
      </c>
      <c r="C1824" t="s">
        <v>1964</v>
      </c>
      <c r="D1824" t="s">
        <v>14</v>
      </c>
      <c r="E1824">
        <v>30</v>
      </c>
      <c r="F1824">
        <v>954000</v>
      </c>
      <c r="G1824">
        <f t="shared" si="105"/>
        <v>3.5894119496855345E-11</v>
      </c>
      <c r="H1824" s="50">
        <f t="shared" si="104"/>
        <v>1800.6239637567417</v>
      </c>
      <c r="I1824">
        <f t="shared" si="106"/>
        <v>5.8168630551587235E-7</v>
      </c>
      <c r="J1824">
        <v>98.100000000000009</v>
      </c>
      <c r="K1824">
        <v>96.300000000000011</v>
      </c>
      <c r="L1824">
        <v>381</v>
      </c>
      <c r="M1824">
        <v>34.08</v>
      </c>
      <c r="N1824">
        <v>74.81</v>
      </c>
      <c r="O1824" s="7">
        <v>3.9577</v>
      </c>
      <c r="P1824" s="8">
        <v>674480</v>
      </c>
      <c r="Q1824">
        <v>5</v>
      </c>
      <c r="R1824" s="9">
        <v>30.202999999999999</v>
      </c>
      <c r="S1824" s="9">
        <v>30.02</v>
      </c>
      <c r="T1824" s="9">
        <v>28.219000000000001</v>
      </c>
      <c r="U1824" s="9">
        <v>31.024999999999999</v>
      </c>
      <c r="V1824" s="9">
        <v>32.094999999999999</v>
      </c>
    </row>
    <row r="1825" spans="1:22" x14ac:dyDescent="0.3">
      <c r="A1825" t="s">
        <v>1660</v>
      </c>
      <c r="B1825" t="s">
        <v>1661</v>
      </c>
      <c r="C1825" t="s">
        <v>1965</v>
      </c>
      <c r="D1825" t="s">
        <v>14</v>
      </c>
      <c r="E1825">
        <v>10.100000000000001</v>
      </c>
      <c r="F1825">
        <v>100100</v>
      </c>
      <c r="G1825">
        <f t="shared" si="105"/>
        <v>1.1516956343656344E-10</v>
      </c>
      <c r="H1825" s="50">
        <f t="shared" si="104"/>
        <v>188.93339493925561</v>
      </c>
      <c r="I1825">
        <f t="shared" si="106"/>
        <v>1.9583438952367699E-7</v>
      </c>
      <c r="J1825">
        <v>14</v>
      </c>
      <c r="K1825">
        <v>26.8</v>
      </c>
      <c r="L1825">
        <v>335</v>
      </c>
      <c r="M1825">
        <v>26.27</v>
      </c>
      <c r="N1825">
        <v>82.07</v>
      </c>
      <c r="O1825" s="7">
        <v>12.504</v>
      </c>
      <c r="P1825" s="8">
        <v>204170</v>
      </c>
      <c r="Q1825">
        <v>2</v>
      </c>
      <c r="R1825" s="9">
        <v>42.691000000000003</v>
      </c>
      <c r="S1825" s="9">
        <v>42.694000000000003</v>
      </c>
      <c r="T1825" s="9">
        <v>42.691000000000003</v>
      </c>
      <c r="U1825" s="9">
        <v>42.963000000000001</v>
      </c>
      <c r="V1825" s="9">
        <v>43.234999999999999</v>
      </c>
    </row>
    <row r="1826" spans="1:22" x14ac:dyDescent="0.3">
      <c r="A1826" t="s">
        <v>1660</v>
      </c>
      <c r="B1826" t="s">
        <v>1661</v>
      </c>
      <c r="C1826" t="s">
        <v>1966</v>
      </c>
      <c r="D1826" t="s">
        <v>14</v>
      </c>
      <c r="E1826">
        <v>28.1</v>
      </c>
      <c r="F1826">
        <v>2699000</v>
      </c>
      <c r="G1826">
        <f t="shared" si="105"/>
        <v>1.188375965172286E-11</v>
      </c>
      <c r="H1826" s="50">
        <f t="shared" si="104"/>
        <v>5094.2181112992093</v>
      </c>
      <c r="I1826">
        <f t="shared" si="106"/>
        <v>5.4484617283320042E-7</v>
      </c>
      <c r="J1826">
        <v>193</v>
      </c>
      <c r="K1826">
        <v>195</v>
      </c>
      <c r="L1826">
        <v>834</v>
      </c>
      <c r="M1826">
        <v>21.19</v>
      </c>
      <c r="N1826">
        <v>72.83</v>
      </c>
      <c r="O1826" s="7">
        <v>4.2881</v>
      </c>
      <c r="P1826" s="8">
        <v>1871400</v>
      </c>
      <c r="Q1826">
        <v>8</v>
      </c>
      <c r="R1826" s="9">
        <v>25.145</v>
      </c>
      <c r="S1826" s="9">
        <v>23.222000000000001</v>
      </c>
      <c r="T1826" s="9">
        <v>23.486999999999998</v>
      </c>
      <c r="U1826" s="9">
        <v>25.103999999999999</v>
      </c>
      <c r="V1826" s="9">
        <v>25.72</v>
      </c>
    </row>
    <row r="1827" spans="1:22" x14ac:dyDescent="0.3">
      <c r="A1827" t="s">
        <v>1660</v>
      </c>
      <c r="B1827" t="s">
        <v>1661</v>
      </c>
      <c r="C1827" t="s">
        <v>1967</v>
      </c>
      <c r="D1827" t="s">
        <v>14</v>
      </c>
      <c r="E1827">
        <v>8.26</v>
      </c>
      <c r="F1827">
        <v>219600</v>
      </c>
      <c r="G1827">
        <f t="shared" si="105"/>
        <v>4.2933682058287799E-11</v>
      </c>
      <c r="H1827" s="50">
        <f t="shared" si="104"/>
        <v>414.48325203457074</v>
      </c>
      <c r="I1827">
        <f t="shared" si="106"/>
        <v>1.6015762945203684E-7</v>
      </c>
      <c r="J1827">
        <v>30.200000000000003</v>
      </c>
      <c r="K1827">
        <v>39.900000000000006</v>
      </c>
      <c r="L1827">
        <v>593</v>
      </c>
      <c r="M1827">
        <v>22.73</v>
      </c>
      <c r="N1827">
        <v>71.64</v>
      </c>
      <c r="O1827" s="7">
        <v>14.839</v>
      </c>
      <c r="P1827">
        <v>70907</v>
      </c>
      <c r="Q1827">
        <v>2</v>
      </c>
      <c r="R1827" s="9">
        <v>20.946999999999999</v>
      </c>
      <c r="S1827" s="9">
        <v>20.952000000000002</v>
      </c>
      <c r="T1827" s="9">
        <v>20.946999999999999</v>
      </c>
      <c r="U1827" s="9">
        <v>21.164000000000001</v>
      </c>
      <c r="V1827" s="9">
        <v>21.38</v>
      </c>
    </row>
    <row r="1828" spans="1:22" x14ac:dyDescent="0.3">
      <c r="A1828" t="s">
        <v>1660</v>
      </c>
      <c r="B1828" t="s">
        <v>1661</v>
      </c>
      <c r="C1828" t="s">
        <v>1968</v>
      </c>
      <c r="D1828" t="s">
        <v>14</v>
      </c>
      <c r="E1828">
        <v>9.2000000000000011</v>
      </c>
      <c r="F1828">
        <v>102600</v>
      </c>
      <c r="G1828">
        <f t="shared" si="105"/>
        <v>1.023507173489279E-10</v>
      </c>
      <c r="H1828" s="50">
        <f t="shared" si="104"/>
        <v>193.65201119647978</v>
      </c>
      <c r="I1828">
        <f t="shared" si="106"/>
        <v>1.7838380035820092E-7</v>
      </c>
      <c r="J1828">
        <v>10.9</v>
      </c>
      <c r="K1828">
        <v>31</v>
      </c>
      <c r="L1828">
        <v>425</v>
      </c>
      <c r="M1828">
        <v>16.82</v>
      </c>
      <c r="N1828">
        <v>81.52</v>
      </c>
      <c r="O1828" s="7">
        <v>13.709</v>
      </c>
      <c r="P1828" s="8">
        <v>219070</v>
      </c>
      <c r="Q1828">
        <v>3</v>
      </c>
      <c r="R1828" s="9">
        <v>19.741</v>
      </c>
      <c r="S1828" s="9">
        <v>19.751000000000001</v>
      </c>
      <c r="T1828" s="9">
        <v>19.254999999999999</v>
      </c>
      <c r="U1828" s="9">
        <v>19.739999999999998</v>
      </c>
      <c r="V1828" s="9">
        <v>19.885000000000002</v>
      </c>
    </row>
    <row r="1829" spans="1:22" x14ac:dyDescent="0.3">
      <c r="A1829" t="s">
        <v>1660</v>
      </c>
      <c r="B1829" t="s">
        <v>1661</v>
      </c>
      <c r="C1829" t="s">
        <v>1969</v>
      </c>
      <c r="D1829" t="s">
        <v>14</v>
      </c>
      <c r="E1829">
        <v>10.5</v>
      </c>
      <c r="F1829">
        <v>153800</v>
      </c>
      <c r="G1829">
        <f t="shared" si="105"/>
        <v>7.7926180104031198E-11</v>
      </c>
      <c r="H1829" s="50">
        <f t="shared" si="104"/>
        <v>290.2892721444307</v>
      </c>
      <c r="I1829">
        <f t="shared" si="106"/>
        <v>2.0359020693055528E-7</v>
      </c>
      <c r="J1829">
        <v>11.4</v>
      </c>
      <c r="K1829">
        <v>45.5</v>
      </c>
      <c r="L1829">
        <v>577</v>
      </c>
      <c r="M1829">
        <v>16.239999999999998</v>
      </c>
      <c r="N1829">
        <v>80.64</v>
      </c>
      <c r="O1829" s="7">
        <v>12.688000000000001</v>
      </c>
      <c r="P1829" s="8">
        <v>129690</v>
      </c>
      <c r="Q1829">
        <v>1</v>
      </c>
      <c r="R1829" s="9">
        <v>20.658000000000001</v>
      </c>
      <c r="S1829" s="9">
        <v>20.658000000000001</v>
      </c>
      <c r="T1829" s="9">
        <v>20.658000000000001</v>
      </c>
      <c r="U1829" s="9">
        <v>20.658000000000001</v>
      </c>
      <c r="V1829" s="9">
        <v>20.658000000000001</v>
      </c>
    </row>
    <row r="1830" spans="1:22" x14ac:dyDescent="0.3">
      <c r="A1830" t="s">
        <v>1660</v>
      </c>
      <c r="B1830" t="s">
        <v>1661</v>
      </c>
      <c r="C1830" t="s">
        <v>1970</v>
      </c>
      <c r="D1830" t="s">
        <v>14</v>
      </c>
      <c r="E1830">
        <v>9.25</v>
      </c>
      <c r="F1830">
        <v>122300</v>
      </c>
      <c r="G1830">
        <f t="shared" si="105"/>
        <v>8.6330786999182328E-11</v>
      </c>
      <c r="H1830" s="50">
        <f t="shared" si="104"/>
        <v>230.83470730340619</v>
      </c>
      <c r="I1830">
        <f t="shared" si="106"/>
        <v>1.793532775340606E-7</v>
      </c>
      <c r="J1830">
        <v>15.700000000000001</v>
      </c>
      <c r="K1830">
        <v>30.900000000000002</v>
      </c>
      <c r="L1830">
        <v>401</v>
      </c>
      <c r="M1830">
        <v>29.98</v>
      </c>
      <c r="N1830">
        <v>76.84</v>
      </c>
      <c r="O1830" s="7">
        <v>12.975</v>
      </c>
      <c r="P1830">
        <v>60512</v>
      </c>
      <c r="Q1830">
        <v>1</v>
      </c>
      <c r="R1830" s="9">
        <v>33.485999999999997</v>
      </c>
      <c r="S1830" s="9">
        <v>33.485999999999997</v>
      </c>
      <c r="T1830" s="9">
        <v>33.485999999999997</v>
      </c>
      <c r="U1830" s="9">
        <v>33.485999999999997</v>
      </c>
      <c r="V1830" s="9">
        <v>33.485999999999997</v>
      </c>
    </row>
    <row r="1831" spans="1:22" x14ac:dyDescent="0.3">
      <c r="A1831" t="s">
        <v>1660</v>
      </c>
      <c r="B1831" t="s">
        <v>1661</v>
      </c>
      <c r="C1831" t="s">
        <v>1971</v>
      </c>
      <c r="D1831" t="s">
        <v>14</v>
      </c>
      <c r="E1831">
        <v>9.27</v>
      </c>
      <c r="F1831">
        <v>215300</v>
      </c>
      <c r="G1831">
        <f t="shared" si="105"/>
        <v>4.9145768276823035E-11</v>
      </c>
      <c r="H1831" s="50">
        <f t="shared" si="104"/>
        <v>406.36723207214516</v>
      </c>
      <c r="I1831">
        <f t="shared" si="106"/>
        <v>1.7974106840440453E-7</v>
      </c>
      <c r="J1831">
        <v>30</v>
      </c>
      <c r="K1831">
        <v>39.300000000000004</v>
      </c>
      <c r="L1831">
        <v>526</v>
      </c>
      <c r="M1831">
        <v>10.78</v>
      </c>
      <c r="N1831">
        <v>79.12</v>
      </c>
      <c r="O1831" s="7">
        <v>13.378</v>
      </c>
      <c r="P1831" s="8">
        <v>254810</v>
      </c>
      <c r="Q1831">
        <v>3</v>
      </c>
      <c r="R1831" s="9">
        <v>16.861999999999998</v>
      </c>
      <c r="S1831" s="9">
        <v>16.849</v>
      </c>
      <c r="T1831" s="9">
        <v>16.766999999999999</v>
      </c>
      <c r="U1831" s="9">
        <v>16.817</v>
      </c>
      <c r="V1831" s="9">
        <v>16.866</v>
      </c>
    </row>
    <row r="1832" spans="1:22" x14ac:dyDescent="0.3">
      <c r="A1832" t="s">
        <v>1660</v>
      </c>
      <c r="B1832" t="s">
        <v>1661</v>
      </c>
      <c r="C1832" t="s">
        <v>1972</v>
      </c>
      <c r="D1832" t="s">
        <v>14</v>
      </c>
      <c r="E1832">
        <v>8.57</v>
      </c>
      <c r="F1832">
        <v>885000</v>
      </c>
      <c r="G1832">
        <f t="shared" si="105"/>
        <v>1.1053198655367232E-11</v>
      </c>
      <c r="H1832" s="50">
        <f t="shared" si="104"/>
        <v>1670.3901550573548</v>
      </c>
      <c r="I1832">
        <f t="shared" si="106"/>
        <v>1.6616838794236757E-7</v>
      </c>
      <c r="J1832">
        <v>31.5</v>
      </c>
      <c r="K1832">
        <v>158</v>
      </c>
      <c r="L1832">
        <v>3180</v>
      </c>
      <c r="M1832">
        <v>8.5</v>
      </c>
      <c r="N1832">
        <v>76.94</v>
      </c>
      <c r="O1832" s="7">
        <v>20.120999999999999</v>
      </c>
      <c r="P1832" s="8">
        <v>590270</v>
      </c>
      <c r="Q1832">
        <v>2</v>
      </c>
      <c r="R1832" s="9">
        <v>14.696</v>
      </c>
      <c r="S1832" s="9">
        <v>14.694000000000001</v>
      </c>
      <c r="T1832" s="9">
        <v>14.545999999999999</v>
      </c>
      <c r="U1832" s="9">
        <v>14.695</v>
      </c>
      <c r="V1832" s="9">
        <v>14.843999999999999</v>
      </c>
    </row>
    <row r="1833" spans="1:22" x14ac:dyDescent="0.3">
      <c r="A1833" t="s">
        <v>1660</v>
      </c>
      <c r="B1833" t="s">
        <v>1661</v>
      </c>
      <c r="C1833" t="s">
        <v>1973</v>
      </c>
      <c r="D1833" t="s">
        <v>14</v>
      </c>
      <c r="E1833">
        <v>9.8800000000000008</v>
      </c>
      <c r="F1833">
        <v>330100</v>
      </c>
      <c r="G1833">
        <f t="shared" si="105"/>
        <v>3.4163459678885186E-11</v>
      </c>
      <c r="H1833" s="50">
        <f t="shared" si="104"/>
        <v>623.04609060387884</v>
      </c>
      <c r="I1833">
        <f t="shared" si="106"/>
        <v>1.915686899498939E-7</v>
      </c>
      <c r="J1833">
        <v>18.900000000000002</v>
      </c>
      <c r="K1833">
        <v>76</v>
      </c>
      <c r="L1833">
        <v>1160</v>
      </c>
      <c r="M1833">
        <v>10.53</v>
      </c>
      <c r="N1833">
        <v>76.2</v>
      </c>
      <c r="O1833" s="7">
        <v>15.308</v>
      </c>
      <c r="P1833" s="8">
        <v>312600</v>
      </c>
      <c r="Q1833">
        <v>2</v>
      </c>
      <c r="R1833" s="9">
        <v>16.77</v>
      </c>
      <c r="S1833" s="9">
        <v>16.806999999999999</v>
      </c>
      <c r="T1833" s="9">
        <v>16.571000000000002</v>
      </c>
      <c r="U1833" s="9">
        <v>16.864999999999998</v>
      </c>
      <c r="V1833" s="9">
        <v>17.16</v>
      </c>
    </row>
    <row r="1834" spans="1:22" x14ac:dyDescent="0.3">
      <c r="A1834" t="s">
        <v>1660</v>
      </c>
      <c r="B1834" t="s">
        <v>1661</v>
      </c>
      <c r="C1834" t="s">
        <v>1974</v>
      </c>
      <c r="D1834" t="s">
        <v>14</v>
      </c>
      <c r="E1834">
        <v>25.200000000000003</v>
      </c>
      <c r="F1834">
        <v>866400</v>
      </c>
      <c r="G1834">
        <f t="shared" si="105"/>
        <v>3.3199574792243766E-11</v>
      </c>
      <c r="H1834" s="50">
        <f t="shared" si="104"/>
        <v>1635.283650103607</v>
      </c>
      <c r="I1834">
        <f t="shared" si="106"/>
        <v>4.8861649663333277E-7</v>
      </c>
      <c r="J1834">
        <v>68.600000000000009</v>
      </c>
      <c r="K1834">
        <v>105</v>
      </c>
      <c r="L1834">
        <v>484</v>
      </c>
      <c r="M1834">
        <v>10.81</v>
      </c>
      <c r="N1834">
        <v>78.69</v>
      </c>
      <c r="O1834" s="7">
        <v>4.6223000000000001</v>
      </c>
      <c r="P1834" s="8">
        <v>695770</v>
      </c>
      <c r="Q1834">
        <v>4</v>
      </c>
      <c r="R1834" s="9">
        <v>16.872</v>
      </c>
      <c r="S1834" s="9">
        <v>16.832999999999998</v>
      </c>
      <c r="T1834" s="9">
        <v>16.423999999999999</v>
      </c>
      <c r="U1834" s="9">
        <v>16.963999999999999</v>
      </c>
      <c r="V1834" s="9">
        <v>17.062000000000001</v>
      </c>
    </row>
    <row r="1835" spans="1:22" x14ac:dyDescent="0.3">
      <c r="A1835" t="s">
        <v>1660</v>
      </c>
      <c r="B1835" t="s">
        <v>1661</v>
      </c>
      <c r="C1835" t="s">
        <v>1975</v>
      </c>
      <c r="D1835" t="s">
        <v>14</v>
      </c>
      <c r="E1835">
        <v>8.27</v>
      </c>
      <c r="F1835">
        <v>433400</v>
      </c>
      <c r="G1835">
        <f t="shared" si="105"/>
        <v>2.1780458952468846E-11</v>
      </c>
      <c r="H1835" s="50">
        <f t="shared" si="104"/>
        <v>818.01931435238146</v>
      </c>
      <c r="I1835">
        <f t="shared" si="106"/>
        <v>1.6035152488720875E-7</v>
      </c>
      <c r="J1835">
        <v>45.300000000000004</v>
      </c>
      <c r="K1835">
        <v>64.400000000000006</v>
      </c>
      <c r="L1835">
        <v>1030</v>
      </c>
      <c r="M1835">
        <v>8.7200000000000006</v>
      </c>
      <c r="N1835">
        <v>77.709999999999994</v>
      </c>
      <c r="O1835" s="7">
        <v>15.988</v>
      </c>
      <c r="P1835" s="8">
        <v>245870</v>
      </c>
      <c r="Q1835">
        <v>4</v>
      </c>
      <c r="R1835" s="9">
        <v>15.273999999999999</v>
      </c>
      <c r="S1835" s="9">
        <v>15.244999999999999</v>
      </c>
      <c r="T1835" s="9">
        <v>14.943</v>
      </c>
      <c r="U1835" s="9">
        <v>15.289</v>
      </c>
      <c r="V1835" s="9">
        <v>15.635</v>
      </c>
    </row>
    <row r="1836" spans="1:22" x14ac:dyDescent="0.3">
      <c r="A1836" t="s">
        <v>1660</v>
      </c>
      <c r="B1836" t="s">
        <v>1661</v>
      </c>
      <c r="C1836" t="s">
        <v>1976</v>
      </c>
      <c r="D1836" t="s">
        <v>14</v>
      </c>
      <c r="E1836">
        <v>21.8</v>
      </c>
      <c r="F1836">
        <v>303500</v>
      </c>
      <c r="G1836">
        <f t="shared" si="105"/>
        <v>8.1987609225700161E-11</v>
      </c>
      <c r="H1836" s="50">
        <f t="shared" si="104"/>
        <v>572.84001362701372</v>
      </c>
      <c r="I1836">
        <f t="shared" si="106"/>
        <v>4.2269204867486715E-7</v>
      </c>
      <c r="J1836">
        <v>15.600000000000001</v>
      </c>
      <c r="K1836">
        <v>76.900000000000006</v>
      </c>
      <c r="L1836">
        <v>418</v>
      </c>
      <c r="M1836">
        <v>13.64</v>
      </c>
      <c r="N1836">
        <v>79.42</v>
      </c>
      <c r="O1836" s="7">
        <v>5.4358000000000004</v>
      </c>
      <c r="P1836" s="8">
        <v>202060</v>
      </c>
      <c r="Q1836">
        <v>2</v>
      </c>
      <c r="R1836" s="9">
        <v>13.849</v>
      </c>
      <c r="S1836" s="9">
        <v>13.843999999999999</v>
      </c>
      <c r="T1836" s="9">
        <v>13.648999999999999</v>
      </c>
      <c r="U1836" s="9">
        <v>13.749000000000001</v>
      </c>
      <c r="V1836" s="9">
        <v>13.849</v>
      </c>
    </row>
    <row r="1837" spans="1:22" x14ac:dyDescent="0.3">
      <c r="A1837" t="s">
        <v>1660</v>
      </c>
      <c r="B1837" t="s">
        <v>1661</v>
      </c>
      <c r="C1837" t="s">
        <v>1977</v>
      </c>
      <c r="D1837" t="s">
        <v>14</v>
      </c>
      <c r="E1837">
        <v>18.900000000000002</v>
      </c>
      <c r="F1837">
        <v>550800</v>
      </c>
      <c r="G1837">
        <f t="shared" si="105"/>
        <v>3.9166818627450982E-11</v>
      </c>
      <c r="H1837" s="50">
        <f t="shared" si="104"/>
        <v>1039.6055337916282</v>
      </c>
      <c r="I1837">
        <f t="shared" si="106"/>
        <v>3.6646237247499955E-7</v>
      </c>
      <c r="J1837">
        <v>45.400000000000006</v>
      </c>
      <c r="K1837">
        <v>81.800000000000011</v>
      </c>
      <c r="L1837">
        <v>499</v>
      </c>
      <c r="M1837">
        <v>11.12</v>
      </c>
      <c r="N1837">
        <v>77.33</v>
      </c>
      <c r="O1837" s="7">
        <v>6.1017999999999999</v>
      </c>
      <c r="P1837" s="8">
        <v>210190</v>
      </c>
      <c r="Q1837">
        <v>2</v>
      </c>
      <c r="R1837" s="9">
        <v>16.811</v>
      </c>
      <c r="S1837" s="9">
        <v>16.803999999999998</v>
      </c>
      <c r="T1837" s="9">
        <v>16.766999999999999</v>
      </c>
      <c r="U1837" s="9">
        <v>16.792000000000002</v>
      </c>
      <c r="V1837" s="9">
        <v>16.817</v>
      </c>
    </row>
    <row r="1838" spans="1:22" x14ac:dyDescent="0.3">
      <c r="A1838" t="s">
        <v>1660</v>
      </c>
      <c r="B1838" t="s">
        <v>1661</v>
      </c>
      <c r="C1838" t="s">
        <v>1978</v>
      </c>
      <c r="D1838" t="s">
        <v>14</v>
      </c>
      <c r="E1838">
        <v>9.5</v>
      </c>
      <c r="F1838">
        <v>130600</v>
      </c>
      <c r="G1838">
        <f t="shared" si="105"/>
        <v>8.3029199846860641E-11</v>
      </c>
      <c r="H1838" s="50">
        <f t="shared" si="104"/>
        <v>246.50051327739044</v>
      </c>
      <c r="I1838">
        <f t="shared" si="106"/>
        <v>1.8420066341335959E-7</v>
      </c>
      <c r="J1838">
        <v>13.5</v>
      </c>
      <c r="K1838">
        <v>35.5</v>
      </c>
      <c r="L1838">
        <v>452</v>
      </c>
      <c r="M1838">
        <v>12.24</v>
      </c>
      <c r="N1838">
        <v>79.069999999999993</v>
      </c>
      <c r="O1838" s="7">
        <v>12.728999999999999</v>
      </c>
      <c r="P1838">
        <v>61997</v>
      </c>
      <c r="Q1838">
        <v>1</v>
      </c>
      <c r="R1838" s="9">
        <v>15.930999999999999</v>
      </c>
      <c r="S1838" s="9">
        <v>15.930999999999999</v>
      </c>
      <c r="T1838" s="9">
        <v>15.930999999999999</v>
      </c>
      <c r="U1838" s="9">
        <v>15.930999999999999</v>
      </c>
      <c r="V1838" s="9">
        <v>15.930999999999999</v>
      </c>
    </row>
    <row r="1839" spans="1:22" x14ac:dyDescent="0.3">
      <c r="A1839" t="s">
        <v>1660</v>
      </c>
      <c r="B1839" t="s">
        <v>1661</v>
      </c>
      <c r="C1839" t="s">
        <v>1979</v>
      </c>
      <c r="D1839" t="s">
        <v>14</v>
      </c>
      <c r="E1839">
        <v>18.400000000000002</v>
      </c>
      <c r="F1839">
        <v>135700</v>
      </c>
      <c r="G1839">
        <f t="shared" si="105"/>
        <v>1.5477057627118648E-10</v>
      </c>
      <c r="H1839" s="50">
        <f t="shared" si="104"/>
        <v>256.12649044212776</v>
      </c>
      <c r="I1839">
        <f t="shared" si="106"/>
        <v>3.5676760071640174E-7</v>
      </c>
      <c r="J1839">
        <v>7</v>
      </c>
      <c r="K1839">
        <v>51.300000000000004</v>
      </c>
      <c r="L1839">
        <v>349</v>
      </c>
      <c r="M1839">
        <v>26.18</v>
      </c>
      <c r="N1839">
        <v>75.78</v>
      </c>
      <c r="O1839" s="7">
        <v>6.7969999999999997</v>
      </c>
      <c r="P1839">
        <v>81401</v>
      </c>
      <c r="Q1839">
        <v>2</v>
      </c>
      <c r="R1839" s="9">
        <v>27.09</v>
      </c>
      <c r="S1839" s="9">
        <v>27.094000000000001</v>
      </c>
      <c r="T1839" s="9">
        <v>27.09</v>
      </c>
      <c r="U1839" s="9">
        <v>27.324999999999999</v>
      </c>
      <c r="V1839" s="9">
        <v>27.561</v>
      </c>
    </row>
    <row r="1840" spans="1:22" x14ac:dyDescent="0.3">
      <c r="A1840" t="s">
        <v>1660</v>
      </c>
      <c r="B1840" t="s">
        <v>1661</v>
      </c>
      <c r="C1840" t="s">
        <v>1980</v>
      </c>
      <c r="D1840" t="s">
        <v>14</v>
      </c>
      <c r="E1840">
        <v>18.5</v>
      </c>
      <c r="F1840">
        <v>248900</v>
      </c>
      <c r="G1840">
        <f t="shared" si="105"/>
        <v>8.4839335074327036E-11</v>
      </c>
      <c r="H1840" s="50">
        <f t="shared" si="104"/>
        <v>469.78543456923796</v>
      </c>
      <c r="I1840">
        <f t="shared" si="106"/>
        <v>3.5870655506812131E-7</v>
      </c>
      <c r="J1840">
        <v>9.17</v>
      </c>
      <c r="K1840">
        <v>82.2</v>
      </c>
      <c r="L1840">
        <v>576</v>
      </c>
      <c r="M1840">
        <v>13.34</v>
      </c>
      <c r="N1840">
        <v>77.11</v>
      </c>
      <c r="O1840" s="7">
        <v>6.9995000000000003</v>
      </c>
      <c r="P1840" s="8">
        <v>138960</v>
      </c>
      <c r="Q1840">
        <v>2</v>
      </c>
      <c r="R1840" s="9">
        <v>14.391</v>
      </c>
      <c r="S1840" s="9">
        <v>14.451000000000001</v>
      </c>
      <c r="T1840" s="9">
        <v>14.347</v>
      </c>
      <c r="U1840" s="9">
        <v>14.545999999999999</v>
      </c>
      <c r="V1840" s="9">
        <v>14.744999999999999</v>
      </c>
    </row>
    <row r="1841" spans="1:22" x14ac:dyDescent="0.3">
      <c r="A1841" t="s">
        <v>1660</v>
      </c>
      <c r="B1841" t="s">
        <v>1661</v>
      </c>
      <c r="C1841" t="s">
        <v>1981</v>
      </c>
      <c r="D1841" t="s">
        <v>14</v>
      </c>
      <c r="E1841">
        <v>8.23</v>
      </c>
      <c r="F1841">
        <v>243400</v>
      </c>
      <c r="G1841">
        <f t="shared" si="105"/>
        <v>3.8594879170090388E-11</v>
      </c>
      <c r="H1841" s="50">
        <f t="shared" si="104"/>
        <v>459.40447880334483</v>
      </c>
      <c r="I1841">
        <f t="shared" si="106"/>
        <v>1.5957594314652098E-7</v>
      </c>
      <c r="J1841">
        <v>32.1</v>
      </c>
      <c r="K1841">
        <v>42.900000000000006</v>
      </c>
      <c r="L1841">
        <v>640</v>
      </c>
      <c r="M1841">
        <v>8.82</v>
      </c>
      <c r="N1841">
        <v>78.13</v>
      </c>
      <c r="O1841" s="7">
        <v>14.901999999999999</v>
      </c>
      <c r="P1841" s="8">
        <v>263430</v>
      </c>
      <c r="Q1841">
        <v>3</v>
      </c>
      <c r="R1841" s="9">
        <v>15.57</v>
      </c>
      <c r="S1841" s="9">
        <v>15.613</v>
      </c>
      <c r="T1841" s="9">
        <v>15.487</v>
      </c>
      <c r="U1841" s="9">
        <v>15.782999999999999</v>
      </c>
      <c r="V1841" s="9">
        <v>15.930999999999999</v>
      </c>
    </row>
    <row r="1842" spans="1:22" x14ac:dyDescent="0.3">
      <c r="A1842" t="s">
        <v>1660</v>
      </c>
      <c r="B1842" t="s">
        <v>1661</v>
      </c>
      <c r="C1842" t="s">
        <v>1982</v>
      </c>
      <c r="D1842" t="s">
        <v>14</v>
      </c>
      <c r="E1842">
        <v>14.100000000000001</v>
      </c>
      <c r="F1842">
        <v>389400</v>
      </c>
      <c r="G1842">
        <f t="shared" si="105"/>
        <v>4.1330778890600929E-11</v>
      </c>
      <c r="H1842" s="50">
        <f t="shared" ref="H1842:H1858" si="107">F1842*CVDIND</f>
        <v>734.97166822523616</v>
      </c>
      <c r="I1842">
        <f t="shared" si="106"/>
        <v>2.7339256359246002E-7</v>
      </c>
      <c r="J1842">
        <v>45.300000000000004</v>
      </c>
      <c r="K1842">
        <v>57.900000000000006</v>
      </c>
      <c r="L1842">
        <v>493</v>
      </c>
      <c r="M1842">
        <v>24.59</v>
      </c>
      <c r="N1842">
        <v>73.69</v>
      </c>
      <c r="O1842" s="7">
        <v>8.5260999999999996</v>
      </c>
      <c r="P1842" s="8">
        <v>178970</v>
      </c>
      <c r="Q1842">
        <v>4</v>
      </c>
      <c r="R1842" s="9">
        <v>22.29</v>
      </c>
      <c r="S1842" s="9">
        <v>22.297000000000001</v>
      </c>
      <c r="T1842" s="9">
        <v>21.908000000000001</v>
      </c>
      <c r="U1842" s="9">
        <v>22.1</v>
      </c>
      <c r="V1842" s="9">
        <v>22.866</v>
      </c>
    </row>
    <row r="1843" spans="1:22" x14ac:dyDescent="0.3">
      <c r="A1843" t="s">
        <v>1660</v>
      </c>
      <c r="B1843" t="s">
        <v>1661</v>
      </c>
      <c r="C1843" t="s">
        <v>1983</v>
      </c>
      <c r="D1843" t="s">
        <v>14</v>
      </c>
      <c r="E1843">
        <v>4.84</v>
      </c>
      <c r="F1843">
        <v>127100</v>
      </c>
      <c r="G1843">
        <f t="shared" si="105"/>
        <v>4.3466056018882773E-11</v>
      </c>
      <c r="H1843" s="50">
        <f t="shared" si="107"/>
        <v>239.8944505172766</v>
      </c>
      <c r="I1843">
        <f t="shared" si="106"/>
        <v>9.3845390623227403E-8</v>
      </c>
      <c r="J1843">
        <v>8.08</v>
      </c>
      <c r="K1843">
        <v>44.7</v>
      </c>
      <c r="L1843">
        <v>1430</v>
      </c>
      <c r="M1843">
        <v>13.35</v>
      </c>
      <c r="N1843">
        <v>74.75</v>
      </c>
      <c r="O1843" s="7">
        <v>31.87</v>
      </c>
      <c r="P1843">
        <v>69313</v>
      </c>
      <c r="Q1843">
        <v>1</v>
      </c>
      <c r="R1843" s="9">
        <v>17.062000000000001</v>
      </c>
      <c r="S1843" s="9">
        <v>17.062000000000001</v>
      </c>
      <c r="T1843" s="9">
        <v>17.062000000000001</v>
      </c>
      <c r="U1843" s="9">
        <v>17.062000000000001</v>
      </c>
      <c r="V1843" s="9">
        <v>17.062000000000001</v>
      </c>
    </row>
    <row r="1844" spans="1:22" x14ac:dyDescent="0.3">
      <c r="A1844" t="s">
        <v>1660</v>
      </c>
      <c r="B1844" t="s">
        <v>1661</v>
      </c>
      <c r="C1844" t="s">
        <v>1984</v>
      </c>
      <c r="D1844" t="s">
        <v>14</v>
      </c>
      <c r="E1844">
        <v>17.8</v>
      </c>
      <c r="F1844">
        <v>431200</v>
      </c>
      <c r="G1844">
        <f t="shared" si="105"/>
        <v>4.7118523654916516E-11</v>
      </c>
      <c r="H1844" s="50">
        <f t="shared" si="107"/>
        <v>813.8669320460242</v>
      </c>
      <c r="I1844">
        <f t="shared" si="106"/>
        <v>3.4513387460608431E-7</v>
      </c>
      <c r="J1844">
        <v>39.400000000000006</v>
      </c>
      <c r="K1844">
        <v>68.7</v>
      </c>
      <c r="L1844">
        <v>478</v>
      </c>
      <c r="M1844">
        <v>23.19</v>
      </c>
      <c r="N1844">
        <v>75.78</v>
      </c>
      <c r="O1844" s="7">
        <v>6.9573999999999998</v>
      </c>
      <c r="P1844" s="8">
        <v>250570</v>
      </c>
      <c r="Q1844">
        <v>4</v>
      </c>
      <c r="R1844" s="9">
        <v>21.933</v>
      </c>
      <c r="S1844" s="9">
        <v>21.83</v>
      </c>
      <c r="T1844" s="9">
        <v>21.571999999999999</v>
      </c>
      <c r="U1844" s="9">
        <v>21.62</v>
      </c>
      <c r="V1844" s="9">
        <v>22.004000000000001</v>
      </c>
    </row>
    <row r="1845" spans="1:22" x14ac:dyDescent="0.3">
      <c r="A1845" t="s">
        <v>1660</v>
      </c>
      <c r="B1845" t="s">
        <v>1661</v>
      </c>
      <c r="C1845" t="s">
        <v>1985</v>
      </c>
      <c r="D1845" t="s">
        <v>14</v>
      </c>
      <c r="E1845">
        <v>30.5</v>
      </c>
      <c r="F1845">
        <v>202100</v>
      </c>
      <c r="G1845">
        <f t="shared" si="105"/>
        <v>1.7225980455220186E-10</v>
      </c>
      <c r="H1845" s="50">
        <f t="shared" si="107"/>
        <v>381.45293823400158</v>
      </c>
      <c r="I1845">
        <f t="shared" si="106"/>
        <v>5.9138107727447026E-7</v>
      </c>
      <c r="J1845">
        <v>6.32</v>
      </c>
      <c r="K1845">
        <v>80.400000000000006</v>
      </c>
      <c r="L1845">
        <v>354</v>
      </c>
      <c r="M1845">
        <v>22.48</v>
      </c>
      <c r="N1845">
        <v>88.11</v>
      </c>
      <c r="O1845" s="7">
        <v>4.4051</v>
      </c>
      <c r="P1845" s="8">
        <v>606780</v>
      </c>
      <c r="Q1845">
        <v>2</v>
      </c>
      <c r="R1845" s="9">
        <v>32.261000000000003</v>
      </c>
      <c r="S1845" s="9">
        <v>31.562000000000001</v>
      </c>
      <c r="T1845" s="9">
        <v>29.577999999999999</v>
      </c>
      <c r="U1845" s="9">
        <v>31.300999999999998</v>
      </c>
      <c r="V1845" s="9">
        <v>33.023000000000003</v>
      </c>
    </row>
    <row r="1846" spans="1:22" x14ac:dyDescent="0.3">
      <c r="A1846" t="s">
        <v>1660</v>
      </c>
      <c r="B1846" t="s">
        <v>1661</v>
      </c>
      <c r="C1846" t="s">
        <v>1986</v>
      </c>
      <c r="D1846" t="s">
        <v>14</v>
      </c>
      <c r="E1846">
        <v>15.4</v>
      </c>
      <c r="F1846">
        <v>144700</v>
      </c>
      <c r="G1846">
        <f t="shared" si="105"/>
        <v>1.2147939322736696E-10</v>
      </c>
      <c r="H1846" s="50">
        <f t="shared" si="107"/>
        <v>273.11350896813474</v>
      </c>
      <c r="I1846">
        <f t="shared" si="106"/>
        <v>2.9859897016481446E-7</v>
      </c>
      <c r="J1846">
        <v>14.700000000000001</v>
      </c>
      <c r="K1846">
        <v>37.800000000000004</v>
      </c>
      <c r="L1846">
        <v>313</v>
      </c>
      <c r="M1846">
        <v>26.55</v>
      </c>
      <c r="N1846">
        <v>80.489999999999995</v>
      </c>
      <c r="O1846" s="7">
        <v>8.2867999999999995</v>
      </c>
      <c r="P1846" s="8">
        <v>167690</v>
      </c>
      <c r="Q1846">
        <v>2</v>
      </c>
      <c r="R1846" s="9">
        <v>40.808999999999997</v>
      </c>
      <c r="S1846" s="9">
        <v>41.314</v>
      </c>
      <c r="T1846" s="9">
        <v>40.235999999999997</v>
      </c>
      <c r="U1846" s="9">
        <v>41.984999999999999</v>
      </c>
      <c r="V1846" s="9">
        <v>43.732999999999997</v>
      </c>
    </row>
    <row r="1847" spans="1:22" x14ac:dyDescent="0.3">
      <c r="A1847" t="s">
        <v>1660</v>
      </c>
      <c r="B1847" t="s">
        <v>1661</v>
      </c>
      <c r="C1847" t="s">
        <v>1987</v>
      </c>
      <c r="D1847" t="s">
        <v>14</v>
      </c>
      <c r="E1847">
        <v>29.900000000000002</v>
      </c>
      <c r="F1847">
        <v>1465000</v>
      </c>
      <c r="G1847">
        <f t="shared" si="105"/>
        <v>2.3296141092150171E-11</v>
      </c>
      <c r="H1847" s="50">
        <f t="shared" si="107"/>
        <v>2765.1091267333613</v>
      </c>
      <c r="I1847">
        <f t="shared" si="106"/>
        <v>5.7974735116415283E-7</v>
      </c>
      <c r="J1847">
        <v>142</v>
      </c>
      <c r="K1847">
        <v>123</v>
      </c>
      <c r="L1847">
        <v>468</v>
      </c>
      <c r="M1847">
        <v>22.32</v>
      </c>
      <c r="N1847">
        <v>73.17</v>
      </c>
      <c r="O1847" s="7">
        <v>3.8006000000000002</v>
      </c>
      <c r="P1847" s="8">
        <v>1499600</v>
      </c>
      <c r="Q1847">
        <v>7</v>
      </c>
      <c r="R1847" s="9">
        <v>25.27</v>
      </c>
      <c r="S1847" s="9">
        <v>25.103999999999999</v>
      </c>
      <c r="T1847" s="9">
        <v>24.297000000000001</v>
      </c>
      <c r="U1847" s="9">
        <v>25.009</v>
      </c>
      <c r="V1847" s="9">
        <v>25.341000000000001</v>
      </c>
    </row>
    <row r="1848" spans="1:22" x14ac:dyDescent="0.3">
      <c r="A1848" t="s">
        <v>1660</v>
      </c>
      <c r="B1848" t="s">
        <v>1661</v>
      </c>
      <c r="C1848" t="s">
        <v>1988</v>
      </c>
      <c r="D1848" t="s">
        <v>14</v>
      </c>
      <c r="E1848">
        <v>34.300000000000004</v>
      </c>
      <c r="F1848">
        <v>1199000</v>
      </c>
      <c r="G1848">
        <f t="shared" si="105"/>
        <v>3.2653170892410343E-11</v>
      </c>
      <c r="H1848" s="50">
        <f t="shared" si="107"/>
        <v>2263.0483569647099</v>
      </c>
      <c r="I1848">
        <f t="shared" si="106"/>
        <v>6.6506134263981401E-7</v>
      </c>
      <c r="J1848">
        <v>143</v>
      </c>
      <c r="K1848">
        <v>100</v>
      </c>
      <c r="L1848">
        <v>317</v>
      </c>
      <c r="M1848">
        <v>25.32</v>
      </c>
      <c r="N1848">
        <v>83</v>
      </c>
      <c r="O1848" s="7">
        <v>3.1608000000000001</v>
      </c>
      <c r="P1848" s="8">
        <v>1605400</v>
      </c>
      <c r="Q1848">
        <v>7</v>
      </c>
      <c r="R1848" s="9">
        <v>43.45</v>
      </c>
      <c r="S1848" s="9">
        <v>43.006999999999998</v>
      </c>
      <c r="T1848" s="9">
        <v>40.328000000000003</v>
      </c>
      <c r="U1848" s="9">
        <v>43.28</v>
      </c>
      <c r="V1848" s="9">
        <v>44.546999999999997</v>
      </c>
    </row>
    <row r="1849" spans="1:22" x14ac:dyDescent="0.3">
      <c r="A1849" t="s">
        <v>1660</v>
      </c>
      <c r="B1849" t="s">
        <v>1661</v>
      </c>
      <c r="C1849" t="s">
        <v>1989</v>
      </c>
      <c r="D1849" t="s">
        <v>14</v>
      </c>
      <c r="E1849">
        <v>17.100000000000001</v>
      </c>
      <c r="F1849">
        <v>386800</v>
      </c>
      <c r="G1849">
        <f t="shared" si="105"/>
        <v>5.0461489917269912E-11</v>
      </c>
      <c r="H1849" s="50">
        <f t="shared" si="107"/>
        <v>730.06430731772298</v>
      </c>
      <c r="I1849">
        <f t="shared" si="106"/>
        <v>3.315611941440473E-7</v>
      </c>
      <c r="J1849">
        <v>38.800000000000004</v>
      </c>
      <c r="K1849">
        <v>62.1</v>
      </c>
      <c r="L1849">
        <v>418</v>
      </c>
      <c r="M1849">
        <v>12.94</v>
      </c>
      <c r="N1849">
        <v>79.13</v>
      </c>
      <c r="O1849" s="7">
        <v>6.7356999999999996</v>
      </c>
      <c r="P1849" s="8">
        <v>248380</v>
      </c>
      <c r="Q1849">
        <v>3</v>
      </c>
      <c r="R1849" s="9">
        <v>17.306000000000001</v>
      </c>
      <c r="S1849" s="9">
        <v>17.279</v>
      </c>
      <c r="T1849" s="9">
        <v>16.423999999999999</v>
      </c>
      <c r="U1849" s="9">
        <v>17.013000000000002</v>
      </c>
      <c r="V1849" s="9">
        <v>17.306999999999999</v>
      </c>
    </row>
    <row r="1850" spans="1:22" x14ac:dyDescent="0.3">
      <c r="A1850" t="s">
        <v>1660</v>
      </c>
      <c r="B1850" t="s">
        <v>1661</v>
      </c>
      <c r="C1850" t="s">
        <v>1990</v>
      </c>
      <c r="D1850" t="s">
        <v>14</v>
      </c>
      <c r="E1850">
        <v>9</v>
      </c>
      <c r="F1850">
        <v>158000</v>
      </c>
      <c r="G1850">
        <f t="shared" si="105"/>
        <v>6.5018335443037975E-11</v>
      </c>
      <c r="H1850" s="50">
        <f t="shared" si="107"/>
        <v>298.2165474565673</v>
      </c>
      <c r="I1850">
        <f t="shared" si="106"/>
        <v>1.745058916547617E-7</v>
      </c>
      <c r="J1850">
        <v>11.9</v>
      </c>
      <c r="K1850">
        <v>45.800000000000004</v>
      </c>
      <c r="L1850">
        <v>681</v>
      </c>
      <c r="M1850">
        <v>20.92</v>
      </c>
      <c r="N1850">
        <v>70.37</v>
      </c>
      <c r="O1850" s="7">
        <v>14.865</v>
      </c>
      <c r="P1850" s="8">
        <v>167560</v>
      </c>
      <c r="Q1850">
        <v>4</v>
      </c>
      <c r="R1850" s="9">
        <v>20.366</v>
      </c>
      <c r="S1850" s="9">
        <v>19.795999999999999</v>
      </c>
      <c r="T1850" s="9">
        <v>19.643000000000001</v>
      </c>
      <c r="U1850" s="9">
        <v>20.006</v>
      </c>
      <c r="V1850" s="9">
        <v>20.367999999999999</v>
      </c>
    </row>
    <row r="1851" spans="1:22" x14ac:dyDescent="0.3">
      <c r="A1851" t="s">
        <v>1660</v>
      </c>
      <c r="B1851" t="s">
        <v>1661</v>
      </c>
      <c r="C1851" t="s">
        <v>1991</v>
      </c>
      <c r="D1851" t="s">
        <v>14</v>
      </c>
      <c r="E1851">
        <v>11.200000000000001</v>
      </c>
      <c r="F1851">
        <v>125500</v>
      </c>
      <c r="G1851">
        <f t="shared" si="105"/>
        <v>1.0186493705179283E-10</v>
      </c>
      <c r="H1851" s="50">
        <f t="shared" si="107"/>
        <v>236.87453611265315</v>
      </c>
      <c r="I1851">
        <f t="shared" si="106"/>
        <v>2.1716288739259232E-7</v>
      </c>
      <c r="J1851">
        <v>11.700000000000001</v>
      </c>
      <c r="K1851">
        <v>36.700000000000003</v>
      </c>
      <c r="L1851">
        <v>414</v>
      </c>
      <c r="M1851">
        <v>23.53</v>
      </c>
      <c r="N1851">
        <v>77.81</v>
      </c>
      <c r="O1851" s="7">
        <v>11.282</v>
      </c>
      <c r="P1851">
        <v>60602</v>
      </c>
      <c r="Q1851">
        <v>2</v>
      </c>
      <c r="R1851" s="9">
        <v>21.678999999999998</v>
      </c>
      <c r="S1851" s="9">
        <v>21.657</v>
      </c>
      <c r="T1851" s="9">
        <v>21.475999999999999</v>
      </c>
      <c r="U1851" s="9">
        <v>21.62</v>
      </c>
      <c r="V1851" s="9">
        <v>21.765000000000001</v>
      </c>
    </row>
    <row r="1852" spans="1:22" x14ac:dyDescent="0.3">
      <c r="A1852" t="s">
        <v>1660</v>
      </c>
      <c r="B1852" t="s">
        <v>1661</v>
      </c>
      <c r="C1852" t="s">
        <v>1992</v>
      </c>
      <c r="D1852" t="s">
        <v>14</v>
      </c>
      <c r="E1852">
        <v>31.400000000000002</v>
      </c>
      <c r="F1852">
        <v>999000</v>
      </c>
      <c r="G1852">
        <f t="shared" si="105"/>
        <v>3.5876873073073078E-11</v>
      </c>
      <c r="H1852" s="50">
        <f t="shared" si="107"/>
        <v>1885.5590563867768</v>
      </c>
      <c r="I1852">
        <f t="shared" si="106"/>
        <v>6.0883166643994657E-7</v>
      </c>
      <c r="J1852">
        <v>70.900000000000006</v>
      </c>
      <c r="K1852">
        <v>119</v>
      </c>
      <c r="L1852">
        <v>453</v>
      </c>
      <c r="M1852">
        <v>16.52</v>
      </c>
      <c r="N1852">
        <v>80.64</v>
      </c>
      <c r="O1852" s="7">
        <v>3.8174999999999999</v>
      </c>
      <c r="P1852" s="8">
        <v>1294400</v>
      </c>
      <c r="Q1852">
        <v>6</v>
      </c>
      <c r="R1852" s="9">
        <v>20.225999999999999</v>
      </c>
      <c r="S1852" s="9">
        <v>20.53</v>
      </c>
      <c r="T1852" s="9">
        <v>20.175000000000001</v>
      </c>
      <c r="U1852" s="9">
        <v>21.114999999999998</v>
      </c>
      <c r="V1852" s="9">
        <v>21.524000000000001</v>
      </c>
    </row>
    <row r="1853" spans="1:22" x14ac:dyDescent="0.3">
      <c r="A1853" t="s">
        <v>1660</v>
      </c>
      <c r="B1853" t="s">
        <v>1661</v>
      </c>
      <c r="C1853" t="s">
        <v>1993</v>
      </c>
      <c r="D1853" t="s">
        <v>14</v>
      </c>
      <c r="E1853">
        <v>10.600000000000001</v>
      </c>
      <c r="F1853">
        <v>1309000</v>
      </c>
      <c r="G1853">
        <f t="shared" si="105"/>
        <v>9.2430785332314756E-12</v>
      </c>
      <c r="H1853" s="50">
        <f t="shared" si="107"/>
        <v>2470.6674722825733</v>
      </c>
      <c r="I1853">
        <f t="shared" si="106"/>
        <v>2.0552916128227491E-7</v>
      </c>
      <c r="J1853">
        <v>125</v>
      </c>
      <c r="K1853">
        <v>117</v>
      </c>
      <c r="L1853">
        <v>1700</v>
      </c>
      <c r="M1853">
        <v>17.72</v>
      </c>
      <c r="N1853">
        <v>83.25</v>
      </c>
      <c r="O1853" s="7">
        <v>14.542</v>
      </c>
      <c r="P1853" s="8">
        <v>1429800</v>
      </c>
      <c r="Q1853">
        <v>5</v>
      </c>
      <c r="R1853" s="9">
        <v>20.495000000000001</v>
      </c>
      <c r="S1853" s="9">
        <v>20.369</v>
      </c>
      <c r="T1853" s="9">
        <v>19.545999999999999</v>
      </c>
      <c r="U1853" s="9">
        <v>20.561</v>
      </c>
      <c r="V1853" s="9">
        <v>21.283999999999999</v>
      </c>
    </row>
    <row r="1854" spans="1:22" x14ac:dyDescent="0.3">
      <c r="A1854" t="s">
        <v>1660</v>
      </c>
      <c r="B1854" t="s">
        <v>1661</v>
      </c>
      <c r="C1854" t="s">
        <v>1994</v>
      </c>
      <c r="D1854" t="s">
        <v>14</v>
      </c>
      <c r="E1854">
        <v>13.5</v>
      </c>
      <c r="F1854">
        <v>195800</v>
      </c>
      <c r="G1854">
        <f t="shared" si="105"/>
        <v>7.869941521961184E-11</v>
      </c>
      <c r="H1854" s="50">
        <f t="shared" si="107"/>
        <v>369.56202526579671</v>
      </c>
      <c r="I1854">
        <f t="shared" si="106"/>
        <v>2.6175883748214248E-7</v>
      </c>
      <c r="J1854">
        <v>13.200000000000001</v>
      </c>
      <c r="K1854">
        <v>53.900000000000006</v>
      </c>
      <c r="L1854">
        <v>541</v>
      </c>
      <c r="M1854">
        <v>18.12</v>
      </c>
      <c r="N1854">
        <v>83.4</v>
      </c>
      <c r="O1854" s="7">
        <v>10.037000000000001</v>
      </c>
      <c r="P1854" s="8">
        <v>169150</v>
      </c>
      <c r="Q1854">
        <v>2</v>
      </c>
      <c r="R1854" s="9">
        <v>20.323</v>
      </c>
      <c r="S1854" s="9">
        <v>20.367999999999999</v>
      </c>
      <c r="T1854" s="9">
        <v>20.079000000000001</v>
      </c>
      <c r="U1854" s="9">
        <v>20.367999999999999</v>
      </c>
      <c r="V1854" s="9">
        <v>20.658000000000001</v>
      </c>
    </row>
    <row r="1855" spans="1:22" x14ac:dyDescent="0.3">
      <c r="A1855" t="s">
        <v>1660</v>
      </c>
      <c r="B1855" t="s">
        <v>1661</v>
      </c>
      <c r="C1855" t="s">
        <v>1995</v>
      </c>
      <c r="D1855" t="s">
        <v>14</v>
      </c>
      <c r="E1855">
        <v>20.900000000000002</v>
      </c>
      <c r="F1855">
        <v>579200</v>
      </c>
      <c r="G1855">
        <f t="shared" si="105"/>
        <v>4.1187758459944752E-11</v>
      </c>
      <c r="H1855" s="50">
        <f t="shared" si="107"/>
        <v>1093.2090144736949</v>
      </c>
      <c r="I1855">
        <f t="shared" si="106"/>
        <v>4.0524145950939115E-7</v>
      </c>
      <c r="J1855">
        <v>73.8</v>
      </c>
      <c r="K1855">
        <v>67.400000000000006</v>
      </c>
      <c r="L1855">
        <v>385</v>
      </c>
      <c r="M1855">
        <v>18</v>
      </c>
      <c r="N1855">
        <v>79.56</v>
      </c>
      <c r="O1855" s="7">
        <v>5.7138999999999998</v>
      </c>
      <c r="P1855" s="8">
        <v>217160</v>
      </c>
      <c r="Q1855">
        <v>5</v>
      </c>
      <c r="R1855" s="9">
        <v>19.748999999999999</v>
      </c>
      <c r="S1855" s="9">
        <v>19.686</v>
      </c>
      <c r="T1855" s="9">
        <v>18.867000000000001</v>
      </c>
      <c r="U1855" s="9">
        <v>19.643000000000001</v>
      </c>
      <c r="V1855" s="9">
        <v>19.837</v>
      </c>
    </row>
    <row r="1856" spans="1:22" x14ac:dyDescent="0.3">
      <c r="A1856" t="s">
        <v>1660</v>
      </c>
      <c r="B1856" t="s">
        <v>1661</v>
      </c>
      <c r="C1856" t="s">
        <v>1996</v>
      </c>
      <c r="D1856" t="s">
        <v>14</v>
      </c>
      <c r="E1856">
        <v>8.0299999999999994</v>
      </c>
      <c r="F1856">
        <v>111100</v>
      </c>
      <c r="G1856">
        <f t="shared" si="105"/>
        <v>8.2499612871287119E-11</v>
      </c>
      <c r="H1856" s="50">
        <f t="shared" si="107"/>
        <v>209.69530647104193</v>
      </c>
      <c r="I1856">
        <f t="shared" si="106"/>
        <v>1.5569803444308184E-7</v>
      </c>
      <c r="J1856">
        <v>24.3</v>
      </c>
      <c r="K1856">
        <v>22.5</v>
      </c>
      <c r="L1856">
        <v>367</v>
      </c>
      <c r="M1856">
        <v>20.76</v>
      </c>
      <c r="N1856">
        <v>78.599999999999994</v>
      </c>
      <c r="O1856" s="7">
        <v>16.273</v>
      </c>
      <c r="P1856">
        <v>98998</v>
      </c>
      <c r="Q1856">
        <v>2</v>
      </c>
      <c r="R1856" s="9">
        <v>20.623999999999999</v>
      </c>
      <c r="S1856" s="9">
        <v>20.629000000000001</v>
      </c>
      <c r="T1856" s="9">
        <v>20.61</v>
      </c>
      <c r="U1856" s="9">
        <v>20.634</v>
      </c>
      <c r="V1856" s="9">
        <v>20.658000000000001</v>
      </c>
    </row>
    <row r="1857" spans="1:22" x14ac:dyDescent="0.3">
      <c r="A1857" t="s">
        <v>1660</v>
      </c>
      <c r="B1857" t="s">
        <v>1661</v>
      </c>
      <c r="C1857" t="s">
        <v>1997</v>
      </c>
      <c r="D1857" t="s">
        <v>14</v>
      </c>
      <c r="E1857">
        <v>14.9</v>
      </c>
      <c r="F1857">
        <v>306700</v>
      </c>
      <c r="G1857">
        <f t="shared" si="105"/>
        <v>5.5452728073035542E-11</v>
      </c>
      <c r="H1857" s="50">
        <f t="shared" si="107"/>
        <v>578.87984243626067</v>
      </c>
      <c r="I1857">
        <f t="shared" si="106"/>
        <v>2.889041984062166E-7</v>
      </c>
      <c r="J1857">
        <v>35.1</v>
      </c>
      <c r="K1857">
        <v>51.800000000000004</v>
      </c>
      <c r="L1857">
        <v>407</v>
      </c>
      <c r="M1857">
        <v>30.15</v>
      </c>
      <c r="N1857">
        <v>77.28</v>
      </c>
      <c r="O1857" s="7">
        <v>7.8692000000000002</v>
      </c>
      <c r="P1857" s="8">
        <v>147680</v>
      </c>
      <c r="Q1857">
        <v>2</v>
      </c>
      <c r="R1857" s="9">
        <v>37.274000000000001</v>
      </c>
      <c r="S1857" s="9">
        <v>37.308999999999997</v>
      </c>
      <c r="T1857" s="9">
        <v>37.265000000000001</v>
      </c>
      <c r="U1857" s="9">
        <v>37.402000000000001</v>
      </c>
      <c r="V1857" s="9">
        <v>37.54</v>
      </c>
    </row>
    <row r="1858" spans="1:22" x14ac:dyDescent="0.3">
      <c r="A1858" t="s">
        <v>1660</v>
      </c>
      <c r="B1858" t="s">
        <v>1661</v>
      </c>
      <c r="C1858" t="s">
        <v>1998</v>
      </c>
      <c r="D1858" t="s">
        <v>14</v>
      </c>
      <c r="E1858">
        <v>9.42</v>
      </c>
      <c r="F1858">
        <v>139800</v>
      </c>
      <c r="G1858">
        <f t="shared" ref="G1858:G1921" si="108">(1.141433*(E1858/1000000))/F1858</f>
        <v>7.691200901287553E-11</v>
      </c>
      <c r="H1858" s="50">
        <f t="shared" si="107"/>
        <v>263.86502110397538</v>
      </c>
      <c r="I1858">
        <f t="shared" ref="I1858:I1921" si="109">(G1858/10)*1000*H1858*0.09</f>
        <v>1.8264949993198394E-7</v>
      </c>
      <c r="J1858">
        <v>23.1</v>
      </c>
      <c r="K1858">
        <v>29.1</v>
      </c>
      <c r="L1858">
        <v>391</v>
      </c>
      <c r="M1858">
        <v>20.399999999999999</v>
      </c>
      <c r="N1858">
        <v>78.12</v>
      </c>
      <c r="O1858" s="7">
        <v>13.446999999999999</v>
      </c>
      <c r="P1858" s="8">
        <v>138440</v>
      </c>
      <c r="Q1858">
        <v>4</v>
      </c>
      <c r="R1858" s="9">
        <v>20.141999999999999</v>
      </c>
      <c r="S1858" s="9">
        <v>20.251000000000001</v>
      </c>
      <c r="T1858" s="9">
        <v>19.981999999999999</v>
      </c>
      <c r="U1858" s="9">
        <v>20.32</v>
      </c>
      <c r="V1858" s="9">
        <v>20.706</v>
      </c>
    </row>
    <row r="1859" spans="1:22" x14ac:dyDescent="0.3">
      <c r="A1859" t="s">
        <v>1999</v>
      </c>
      <c r="B1859" t="s">
        <v>2000</v>
      </c>
      <c r="C1859" t="s">
        <v>2001</v>
      </c>
      <c r="D1859" t="s">
        <v>369</v>
      </c>
      <c r="E1859">
        <v>19.700000000000003</v>
      </c>
      <c r="F1859">
        <v>261300</v>
      </c>
      <c r="G1859">
        <f t="shared" si="108"/>
        <v>8.6055224263298898E-11</v>
      </c>
      <c r="H1859" s="50">
        <f t="shared" ref="H1859:H1890" si="110">F1859*CVDIDN</f>
        <v>664.82988269078555</v>
      </c>
      <c r="I1859">
        <f t="shared" si="109"/>
        <v>5.1490876186708418E-7</v>
      </c>
      <c r="J1859">
        <v>10.8</v>
      </c>
      <c r="K1859">
        <v>79.600000000000009</v>
      </c>
      <c r="L1859">
        <v>631</v>
      </c>
      <c r="M1859">
        <v>-3.69</v>
      </c>
      <c r="N1859">
        <v>128.19</v>
      </c>
      <c r="O1859" s="7">
        <v>7.9318999999999997</v>
      </c>
      <c r="P1859" s="8">
        <v>178170</v>
      </c>
      <c r="Q1859">
        <v>3</v>
      </c>
      <c r="R1859" s="9">
        <v>4.9078999999999997</v>
      </c>
      <c r="S1859" s="9">
        <v>4.9432999999999998</v>
      </c>
      <c r="T1859" s="9">
        <v>4.7389000000000001</v>
      </c>
      <c r="U1859" s="9">
        <v>4.7934000000000001</v>
      </c>
      <c r="V1859" s="9">
        <v>5.2824999999999998</v>
      </c>
    </row>
    <row r="1860" spans="1:22" x14ac:dyDescent="0.3">
      <c r="A1860" t="s">
        <v>1999</v>
      </c>
      <c r="B1860" t="s">
        <v>2000</v>
      </c>
      <c r="C1860" t="s">
        <v>2002</v>
      </c>
      <c r="D1860" t="s">
        <v>369</v>
      </c>
      <c r="E1860">
        <v>26.3</v>
      </c>
      <c r="F1860">
        <v>419400</v>
      </c>
      <c r="G1860">
        <f t="shared" si="108"/>
        <v>7.1577701239866478E-11</v>
      </c>
      <c r="H1860" s="50">
        <f t="shared" si="110"/>
        <v>1067.0863099904916</v>
      </c>
      <c r="I1860">
        <f t="shared" si="109"/>
        <v>6.8741626584285866E-7</v>
      </c>
      <c r="J1860">
        <v>42.2</v>
      </c>
      <c r="K1860">
        <v>64.600000000000009</v>
      </c>
      <c r="L1860">
        <v>337</v>
      </c>
      <c r="M1860">
        <v>-1.25</v>
      </c>
      <c r="N1860">
        <v>116.86</v>
      </c>
      <c r="O1860" s="7">
        <v>5.2224000000000004</v>
      </c>
      <c r="P1860" s="8">
        <v>357830</v>
      </c>
      <c r="Q1860">
        <v>2</v>
      </c>
      <c r="R1860" s="9">
        <v>11.132</v>
      </c>
      <c r="S1860" s="9">
        <v>9.5175999999999998</v>
      </c>
      <c r="T1860" s="9">
        <v>11.132</v>
      </c>
      <c r="U1860" s="9">
        <v>11.132</v>
      </c>
      <c r="V1860" s="9">
        <v>11.132</v>
      </c>
    </row>
    <row r="1861" spans="1:22" x14ac:dyDescent="0.3">
      <c r="A1861" t="s">
        <v>1999</v>
      </c>
      <c r="B1861" t="s">
        <v>2000</v>
      </c>
      <c r="C1861" t="s">
        <v>2003</v>
      </c>
      <c r="D1861" t="s">
        <v>369</v>
      </c>
      <c r="E1861">
        <v>2.38</v>
      </c>
      <c r="F1861">
        <v>253700</v>
      </c>
      <c r="G1861">
        <f t="shared" si="108"/>
        <v>1.070796428852976E-11</v>
      </c>
      <c r="H1861" s="50">
        <f t="shared" si="110"/>
        <v>645.4930778364037</v>
      </c>
      <c r="I1861">
        <f t="shared" si="109"/>
        <v>6.220725143368834E-8</v>
      </c>
      <c r="J1861">
        <v>38.700000000000003</v>
      </c>
      <c r="K1861">
        <v>40.800000000000004</v>
      </c>
      <c r="L1861">
        <v>2660</v>
      </c>
      <c r="M1861">
        <v>5.55</v>
      </c>
      <c r="N1861">
        <v>95.32</v>
      </c>
      <c r="O1861" s="7">
        <v>65.335999999999999</v>
      </c>
      <c r="P1861" s="8">
        <v>229120</v>
      </c>
      <c r="Q1861">
        <v>2</v>
      </c>
      <c r="R1861" s="9">
        <v>6.7477999999999998</v>
      </c>
      <c r="S1861" s="9">
        <v>6.6078000000000001</v>
      </c>
      <c r="T1861" s="9">
        <v>6.2493999999999996</v>
      </c>
      <c r="U1861" s="9">
        <v>6.5152999999999999</v>
      </c>
      <c r="V1861" s="9">
        <v>6.7811000000000003</v>
      </c>
    </row>
    <row r="1862" spans="1:22" x14ac:dyDescent="0.3">
      <c r="A1862" t="s">
        <v>1999</v>
      </c>
      <c r="B1862" t="s">
        <v>2000</v>
      </c>
      <c r="C1862" t="s">
        <v>2004</v>
      </c>
      <c r="D1862" t="s">
        <v>369</v>
      </c>
      <c r="E1862">
        <v>65</v>
      </c>
      <c r="F1862">
        <v>914700</v>
      </c>
      <c r="G1862">
        <f t="shared" si="108"/>
        <v>8.1111998469443527E-11</v>
      </c>
      <c r="H1862" s="50">
        <f t="shared" si="110"/>
        <v>2327.2862368819806</v>
      </c>
      <c r="I1862">
        <f t="shared" si="109"/>
        <v>1.6989375391553535E-6</v>
      </c>
      <c r="J1862">
        <v>47.300000000000004</v>
      </c>
      <c r="K1862">
        <v>133</v>
      </c>
      <c r="L1862">
        <v>258</v>
      </c>
      <c r="M1862">
        <v>-5.42</v>
      </c>
      <c r="N1862">
        <v>105.27</v>
      </c>
      <c r="O1862" s="7">
        <v>1.9375</v>
      </c>
      <c r="P1862" s="8">
        <v>790790</v>
      </c>
      <c r="Q1862">
        <v>3</v>
      </c>
      <c r="R1862" s="9">
        <v>13.82</v>
      </c>
      <c r="S1862" s="9">
        <v>13.932</v>
      </c>
      <c r="T1862" s="9">
        <v>13.749000000000001</v>
      </c>
      <c r="U1862" s="9">
        <v>13.749000000000001</v>
      </c>
      <c r="V1862" s="9">
        <v>14.596</v>
      </c>
    </row>
    <row r="1863" spans="1:22" x14ac:dyDescent="0.3">
      <c r="A1863" t="s">
        <v>1999</v>
      </c>
      <c r="B1863" t="s">
        <v>2000</v>
      </c>
      <c r="C1863" t="s">
        <v>2005</v>
      </c>
      <c r="D1863" t="s">
        <v>369</v>
      </c>
      <c r="E1863">
        <v>53</v>
      </c>
      <c r="F1863">
        <v>3409000</v>
      </c>
      <c r="G1863">
        <f t="shared" si="108"/>
        <v>1.7745951598709297E-11</v>
      </c>
      <c r="H1863" s="50">
        <f t="shared" si="110"/>
        <v>8673.5747037615292</v>
      </c>
      <c r="I1863">
        <f t="shared" si="109"/>
        <v>1.385287531926673E-6</v>
      </c>
      <c r="J1863">
        <v>286</v>
      </c>
      <c r="K1863">
        <v>202</v>
      </c>
      <c r="L1863">
        <v>438</v>
      </c>
      <c r="M1863">
        <v>-6.93</v>
      </c>
      <c r="N1863">
        <v>107.62</v>
      </c>
      <c r="O1863" s="7">
        <v>2.1734</v>
      </c>
      <c r="P1863" s="8">
        <v>5819600</v>
      </c>
      <c r="Q1863">
        <v>12</v>
      </c>
      <c r="R1863" s="9">
        <v>15.266999999999999</v>
      </c>
      <c r="S1863" s="9">
        <v>14.826000000000001</v>
      </c>
      <c r="T1863" s="9">
        <v>12.547000000000001</v>
      </c>
      <c r="U1863" s="9">
        <v>14.223000000000001</v>
      </c>
      <c r="V1863" s="9">
        <v>15.782999999999999</v>
      </c>
    </row>
    <row r="1864" spans="1:22" x14ac:dyDescent="0.3">
      <c r="A1864" t="s">
        <v>1999</v>
      </c>
      <c r="B1864" t="s">
        <v>2000</v>
      </c>
      <c r="C1864" t="s">
        <v>2006</v>
      </c>
      <c r="D1864" t="s">
        <v>369</v>
      </c>
      <c r="E1864">
        <v>27.1</v>
      </c>
      <c r="F1864">
        <v>553000</v>
      </c>
      <c r="G1864">
        <f t="shared" si="108"/>
        <v>5.5936409222423139E-11</v>
      </c>
      <c r="H1864" s="50">
        <f t="shared" si="110"/>
        <v>1407.0069847990983</v>
      </c>
      <c r="I1864">
        <f t="shared" si="109"/>
        <v>7.0832626632477048E-7</v>
      </c>
      <c r="J1864">
        <v>61.7</v>
      </c>
      <c r="K1864">
        <v>70.400000000000006</v>
      </c>
      <c r="L1864">
        <v>327</v>
      </c>
      <c r="M1864">
        <v>-3.32</v>
      </c>
      <c r="N1864">
        <v>114.59</v>
      </c>
      <c r="O1864" s="7">
        <v>4.6496000000000004</v>
      </c>
      <c r="P1864" s="8">
        <v>700780</v>
      </c>
      <c r="Q1864">
        <v>4</v>
      </c>
      <c r="R1864" s="9">
        <v>13.574999999999999</v>
      </c>
      <c r="S1864" s="9">
        <v>13.654</v>
      </c>
      <c r="T1864" s="9">
        <v>13.5</v>
      </c>
      <c r="U1864" s="9">
        <v>13.749000000000001</v>
      </c>
      <c r="V1864" s="9">
        <v>13.798999999999999</v>
      </c>
    </row>
    <row r="1865" spans="1:22" x14ac:dyDescent="0.3">
      <c r="A1865" t="s">
        <v>1999</v>
      </c>
      <c r="B1865" t="s">
        <v>2000</v>
      </c>
      <c r="C1865" t="s">
        <v>2007</v>
      </c>
      <c r="D1865" t="s">
        <v>369</v>
      </c>
      <c r="E1865">
        <v>8.17</v>
      </c>
      <c r="F1865">
        <v>110700</v>
      </c>
      <c r="G1865">
        <f t="shared" si="108"/>
        <v>8.4241261156278221E-11</v>
      </c>
      <c r="H1865" s="50">
        <f t="shared" si="110"/>
        <v>281.6558286026405</v>
      </c>
      <c r="I1865">
        <f t="shared" si="109"/>
        <v>2.1354337992152679E-7</v>
      </c>
      <c r="J1865">
        <v>14</v>
      </c>
      <c r="K1865">
        <v>29.6</v>
      </c>
      <c r="L1865">
        <v>636</v>
      </c>
      <c r="M1865">
        <v>-8.2200000000000006</v>
      </c>
      <c r="N1865">
        <v>114.37</v>
      </c>
      <c r="O1865" s="7">
        <v>21.47</v>
      </c>
      <c r="P1865" s="8">
        <v>208570</v>
      </c>
      <c r="Q1865">
        <v>2</v>
      </c>
      <c r="R1865" s="9">
        <v>10.048</v>
      </c>
      <c r="S1865" s="9">
        <v>9.9313000000000002</v>
      </c>
      <c r="T1865" s="9">
        <v>9.3919999999999995</v>
      </c>
      <c r="U1865" s="9">
        <v>9.7261000000000006</v>
      </c>
      <c r="V1865" s="9">
        <v>10.06</v>
      </c>
    </row>
    <row r="1866" spans="1:22" x14ac:dyDescent="0.3">
      <c r="A1866" t="s">
        <v>1999</v>
      </c>
      <c r="B1866" t="s">
        <v>2000</v>
      </c>
      <c r="C1866" t="s">
        <v>2008</v>
      </c>
      <c r="D1866" t="s">
        <v>369</v>
      </c>
      <c r="E1866">
        <v>1.79</v>
      </c>
      <c r="F1866">
        <v>155500</v>
      </c>
      <c r="G1866">
        <f t="shared" si="108"/>
        <v>1.3139325209003216E-11</v>
      </c>
      <c r="H1866" s="50">
        <f t="shared" si="110"/>
        <v>395.64120458636489</v>
      </c>
      <c r="I1866">
        <f t="shared" si="109"/>
        <v>4.6786126078278199E-8</v>
      </c>
      <c r="J1866">
        <v>46.900000000000006</v>
      </c>
      <c r="K1866">
        <v>22.700000000000003</v>
      </c>
      <c r="L1866">
        <v>2050</v>
      </c>
      <c r="M1866">
        <v>1.1299999999999999</v>
      </c>
      <c r="N1866">
        <v>104.02</v>
      </c>
      <c r="O1866" s="7">
        <v>90.4</v>
      </c>
      <c r="P1866" s="8">
        <v>325480</v>
      </c>
      <c r="Q1866">
        <v>3</v>
      </c>
      <c r="R1866" s="9">
        <v>17.698</v>
      </c>
      <c r="S1866" s="9">
        <v>15.223000000000001</v>
      </c>
      <c r="T1866" s="9">
        <v>17.698</v>
      </c>
      <c r="U1866" s="9">
        <v>17.795000000000002</v>
      </c>
      <c r="V1866" s="9">
        <v>17.893000000000001</v>
      </c>
    </row>
    <row r="1867" spans="1:22" x14ac:dyDescent="0.3">
      <c r="A1867" t="s">
        <v>1999</v>
      </c>
      <c r="B1867" t="s">
        <v>2000</v>
      </c>
      <c r="C1867" t="s">
        <v>2009</v>
      </c>
      <c r="D1867" t="s">
        <v>369</v>
      </c>
      <c r="E1867">
        <v>2.35</v>
      </c>
      <c r="F1867">
        <v>253000</v>
      </c>
      <c r="G1867">
        <f t="shared" si="108"/>
        <v>1.0602243280632409E-11</v>
      </c>
      <c r="H1867" s="50">
        <f t="shared" si="110"/>
        <v>643.71205633665795</v>
      </c>
      <c r="I1867">
        <f t="shared" si="109"/>
        <v>6.1423126415616635E-8</v>
      </c>
      <c r="J1867">
        <v>20</v>
      </c>
      <c r="K1867">
        <v>56.6</v>
      </c>
      <c r="L1867">
        <v>4180</v>
      </c>
      <c r="M1867">
        <v>-3.81</v>
      </c>
      <c r="N1867">
        <v>102.29</v>
      </c>
      <c r="O1867" s="7">
        <v>73.941000000000003</v>
      </c>
      <c r="P1867">
        <v>78839</v>
      </c>
      <c r="Q1867">
        <v>3</v>
      </c>
      <c r="R1867" s="9">
        <v>9.4951000000000008</v>
      </c>
      <c r="S1867" s="9">
        <v>2.2134</v>
      </c>
      <c r="T1867" s="9">
        <v>9.4951000000000008</v>
      </c>
      <c r="U1867" s="9">
        <v>9.4951000000000008</v>
      </c>
      <c r="V1867" s="9">
        <v>9.4951000000000008</v>
      </c>
    </row>
    <row r="1868" spans="1:22" x14ac:dyDescent="0.3">
      <c r="A1868" t="s">
        <v>1999</v>
      </c>
      <c r="B1868" t="s">
        <v>2000</v>
      </c>
      <c r="C1868" t="s">
        <v>2010</v>
      </c>
      <c r="D1868" t="s">
        <v>369</v>
      </c>
      <c r="E1868">
        <v>8.19</v>
      </c>
      <c r="F1868">
        <v>161000</v>
      </c>
      <c r="G1868">
        <f t="shared" si="108"/>
        <v>5.8064200434782601E-11</v>
      </c>
      <c r="H1868" s="50">
        <f t="shared" si="110"/>
        <v>409.63494494150962</v>
      </c>
      <c r="I1868">
        <f t="shared" si="109"/>
        <v>2.1406612993357454E-7</v>
      </c>
      <c r="J1868">
        <v>16.100000000000001</v>
      </c>
      <c r="K1868">
        <v>40.1</v>
      </c>
      <c r="L1868">
        <v>774</v>
      </c>
      <c r="M1868">
        <v>1.44</v>
      </c>
      <c r="N1868">
        <v>125.16</v>
      </c>
      <c r="O1868" s="7">
        <v>19.321000000000002</v>
      </c>
      <c r="P1868" s="8">
        <v>126890</v>
      </c>
      <c r="Q1868">
        <v>2</v>
      </c>
      <c r="R1868" s="9">
        <v>5.1196999999999999</v>
      </c>
      <c r="S1868" s="9">
        <v>5.1113</v>
      </c>
      <c r="T1868" s="9">
        <v>4.9569000000000001</v>
      </c>
      <c r="U1868" s="9">
        <v>5.0384000000000002</v>
      </c>
      <c r="V1868" s="9">
        <v>5.1199000000000003</v>
      </c>
    </row>
    <row r="1869" spans="1:22" x14ac:dyDescent="0.3">
      <c r="A1869" t="s">
        <v>1999</v>
      </c>
      <c r="B1869" t="s">
        <v>2000</v>
      </c>
      <c r="C1869" t="s">
        <v>2011</v>
      </c>
      <c r="D1869" t="s">
        <v>369</v>
      </c>
      <c r="E1869">
        <v>13.9</v>
      </c>
      <c r="F1869">
        <v>137600</v>
      </c>
      <c r="G1869">
        <f t="shared" si="108"/>
        <v>1.1530464171511628E-10</v>
      </c>
      <c r="H1869" s="50">
        <f t="shared" si="110"/>
        <v>350.09794052143928</v>
      </c>
      <c r="I1869">
        <f t="shared" si="109"/>
        <v>3.6331125837322177E-7</v>
      </c>
      <c r="J1869">
        <v>10.8</v>
      </c>
      <c r="K1869">
        <v>42</v>
      </c>
      <c r="L1869">
        <v>408</v>
      </c>
      <c r="M1869">
        <v>-8.1</v>
      </c>
      <c r="N1869">
        <v>112.16</v>
      </c>
      <c r="O1869" s="7">
        <v>9.7187000000000001</v>
      </c>
      <c r="P1869" s="8">
        <v>346830</v>
      </c>
      <c r="Q1869">
        <v>2</v>
      </c>
      <c r="R1869" s="9">
        <v>14.404999999999999</v>
      </c>
      <c r="S1869" s="9">
        <v>14.317</v>
      </c>
      <c r="T1869" s="9">
        <v>13.648999999999999</v>
      </c>
      <c r="U1869" s="9">
        <v>14.295999999999999</v>
      </c>
      <c r="V1869" s="9">
        <v>14.943</v>
      </c>
    </row>
    <row r="1870" spans="1:22" x14ac:dyDescent="0.3">
      <c r="A1870" t="s">
        <v>1999</v>
      </c>
      <c r="B1870" t="s">
        <v>2000</v>
      </c>
      <c r="C1870" t="s">
        <v>2012</v>
      </c>
      <c r="D1870" t="s">
        <v>369</v>
      </c>
      <c r="E1870">
        <v>50.2</v>
      </c>
      <c r="F1870">
        <v>772700</v>
      </c>
      <c r="G1870">
        <f t="shared" si="108"/>
        <v>7.4155476381519343E-11</v>
      </c>
      <c r="H1870" s="50">
        <f t="shared" si="110"/>
        <v>1965.9933040764254</v>
      </c>
      <c r="I1870">
        <f t="shared" si="109"/>
        <v>1.3121025302399807E-6</v>
      </c>
      <c r="J1870">
        <v>39.800000000000004</v>
      </c>
      <c r="K1870">
        <v>122</v>
      </c>
      <c r="L1870">
        <v>306</v>
      </c>
      <c r="M1870">
        <v>-6.6</v>
      </c>
      <c r="N1870">
        <v>106.81</v>
      </c>
      <c r="O1870" s="7">
        <v>2.5022000000000002</v>
      </c>
      <c r="P1870" s="8">
        <v>1857100</v>
      </c>
      <c r="Q1870">
        <v>4</v>
      </c>
      <c r="R1870" s="9">
        <v>16.308</v>
      </c>
      <c r="S1870" s="9">
        <v>16.326000000000001</v>
      </c>
      <c r="T1870" s="9">
        <v>15.487</v>
      </c>
      <c r="U1870" s="9">
        <v>16.497</v>
      </c>
      <c r="V1870" s="9">
        <v>17.404</v>
      </c>
    </row>
    <row r="1871" spans="1:22" x14ac:dyDescent="0.3">
      <c r="A1871" t="s">
        <v>1999</v>
      </c>
      <c r="B1871" t="s">
        <v>2000</v>
      </c>
      <c r="C1871" t="s">
        <v>2013</v>
      </c>
      <c r="D1871" t="s">
        <v>369</v>
      </c>
      <c r="E1871">
        <v>29.700000000000003</v>
      </c>
      <c r="F1871">
        <v>108500</v>
      </c>
      <c r="G1871">
        <f t="shared" si="108"/>
        <v>3.1244755852534565E-10</v>
      </c>
      <c r="H1871" s="50">
        <f t="shared" si="110"/>
        <v>276.05833246058256</v>
      </c>
      <c r="I1871">
        <f t="shared" si="109"/>
        <v>7.7628376789098471E-7</v>
      </c>
      <c r="J1871">
        <v>23</v>
      </c>
      <c r="K1871">
        <v>22.6</v>
      </c>
      <c r="L1871">
        <v>83.800000000000011</v>
      </c>
      <c r="M1871">
        <v>0.14000000000000001</v>
      </c>
      <c r="N1871">
        <v>117.48</v>
      </c>
      <c r="O1871" s="7">
        <v>3.7040000000000002</v>
      </c>
      <c r="P1871">
        <v>33478</v>
      </c>
      <c r="Q1871">
        <v>3</v>
      </c>
      <c r="R1871" s="9">
        <v>11.891999999999999</v>
      </c>
      <c r="S1871" s="9">
        <v>11.884</v>
      </c>
      <c r="T1871" s="9">
        <v>11.03</v>
      </c>
      <c r="U1871" s="9">
        <v>11.461</v>
      </c>
      <c r="V1871" s="9">
        <v>11.891999999999999</v>
      </c>
    </row>
    <row r="1872" spans="1:22" x14ac:dyDescent="0.3">
      <c r="A1872" t="s">
        <v>1999</v>
      </c>
      <c r="B1872" t="s">
        <v>2000</v>
      </c>
      <c r="C1872" t="s">
        <v>2014</v>
      </c>
      <c r="D1872" t="s">
        <v>369</v>
      </c>
      <c r="E1872">
        <v>12.9</v>
      </c>
      <c r="F1872">
        <v>159800</v>
      </c>
      <c r="G1872">
        <f t="shared" si="108"/>
        <v>9.2143214643304125E-11</v>
      </c>
      <c r="H1872" s="50">
        <f t="shared" si="110"/>
        <v>406.58176522765984</v>
      </c>
      <c r="I1872">
        <f t="shared" si="109"/>
        <v>3.3717375777083171E-7</v>
      </c>
      <c r="J1872">
        <v>15.700000000000001</v>
      </c>
      <c r="K1872">
        <v>40.300000000000004</v>
      </c>
      <c r="L1872">
        <v>438</v>
      </c>
      <c r="M1872">
        <v>-6.82</v>
      </c>
      <c r="N1872">
        <v>107.14</v>
      </c>
      <c r="O1872" s="7">
        <v>10.86</v>
      </c>
      <c r="P1872" s="8">
        <v>455000</v>
      </c>
      <c r="Q1872">
        <v>2</v>
      </c>
      <c r="R1872" s="9">
        <v>14.747</v>
      </c>
      <c r="S1872" s="9">
        <v>14.805</v>
      </c>
      <c r="T1872" s="9">
        <v>14.744999999999999</v>
      </c>
      <c r="U1872" s="9">
        <v>15.090999999999999</v>
      </c>
      <c r="V1872" s="9">
        <v>15.438000000000001</v>
      </c>
    </row>
    <row r="1873" spans="1:22" x14ac:dyDescent="0.3">
      <c r="A1873" t="s">
        <v>1999</v>
      </c>
      <c r="B1873" t="s">
        <v>2000</v>
      </c>
      <c r="C1873" t="s">
        <v>2015</v>
      </c>
      <c r="D1873" t="s">
        <v>369</v>
      </c>
      <c r="E1873">
        <v>17.900000000000002</v>
      </c>
      <c r="F1873">
        <v>101300</v>
      </c>
      <c r="G1873">
        <f t="shared" si="108"/>
        <v>2.0169447877591314E-10</v>
      </c>
      <c r="H1873" s="50">
        <f t="shared" si="110"/>
        <v>257.73925417748399</v>
      </c>
      <c r="I1873">
        <f t="shared" si="109"/>
        <v>4.6786126078278198E-7</v>
      </c>
      <c r="J1873">
        <v>2.93</v>
      </c>
      <c r="K1873">
        <v>59.2</v>
      </c>
      <c r="L1873">
        <v>479</v>
      </c>
      <c r="M1873">
        <v>-6.89</v>
      </c>
      <c r="N1873">
        <v>106.78</v>
      </c>
      <c r="O1873" s="7">
        <v>8.0998000000000001</v>
      </c>
      <c r="P1873" s="8">
        <v>323500</v>
      </c>
      <c r="Q1873">
        <v>2</v>
      </c>
      <c r="R1873" s="9">
        <v>14.54</v>
      </c>
      <c r="S1873" s="9">
        <v>14.478999999999999</v>
      </c>
      <c r="T1873" s="9">
        <v>14.048</v>
      </c>
      <c r="U1873" s="9">
        <v>14.297000000000001</v>
      </c>
      <c r="V1873" s="9">
        <v>14.545999999999999</v>
      </c>
    </row>
    <row r="1874" spans="1:22" x14ac:dyDescent="0.3">
      <c r="A1874" t="s">
        <v>1999</v>
      </c>
      <c r="B1874" t="s">
        <v>2000</v>
      </c>
      <c r="C1874" t="s">
        <v>2016</v>
      </c>
      <c r="D1874" t="s">
        <v>369</v>
      </c>
      <c r="E1874">
        <v>16</v>
      </c>
      <c r="F1874">
        <v>254900</v>
      </c>
      <c r="G1874">
        <f t="shared" si="108"/>
        <v>7.1647422518634752E-11</v>
      </c>
      <c r="H1874" s="50">
        <f t="shared" si="110"/>
        <v>648.54625755025347</v>
      </c>
      <c r="I1874">
        <f t="shared" si="109"/>
        <v>4.1820000963824087E-7</v>
      </c>
      <c r="J1874">
        <v>28.6</v>
      </c>
      <c r="K1874">
        <v>47.7</v>
      </c>
      <c r="L1874">
        <v>390</v>
      </c>
      <c r="M1874">
        <v>-7.69</v>
      </c>
      <c r="N1874">
        <v>109.03</v>
      </c>
      <c r="O1874" s="7">
        <v>8.1933000000000007</v>
      </c>
      <c r="P1874" s="8">
        <v>283240</v>
      </c>
      <c r="Q1874">
        <v>4</v>
      </c>
      <c r="R1874" s="9">
        <v>13.35</v>
      </c>
      <c r="S1874" s="9">
        <v>9.8450000000000006</v>
      </c>
      <c r="T1874" s="9">
        <v>13.199</v>
      </c>
      <c r="U1874" s="9">
        <v>13.273999999999999</v>
      </c>
      <c r="V1874" s="9">
        <v>13.35</v>
      </c>
    </row>
    <row r="1875" spans="1:22" x14ac:dyDescent="0.3">
      <c r="A1875" t="s">
        <v>1999</v>
      </c>
      <c r="B1875" t="s">
        <v>2000</v>
      </c>
      <c r="C1875" t="s">
        <v>2017</v>
      </c>
      <c r="D1875" t="s">
        <v>369</v>
      </c>
      <c r="E1875">
        <v>38.5</v>
      </c>
      <c r="F1875">
        <v>262000</v>
      </c>
      <c r="G1875">
        <f t="shared" si="108"/>
        <v>1.6772965839694655E-10</v>
      </c>
      <c r="H1875" s="50">
        <f t="shared" si="110"/>
        <v>666.61090419053119</v>
      </c>
      <c r="I1875">
        <f t="shared" si="109"/>
        <v>1.0062937731920173E-6</v>
      </c>
      <c r="J1875">
        <v>8.82</v>
      </c>
      <c r="K1875">
        <v>88.2</v>
      </c>
      <c r="L1875">
        <v>306</v>
      </c>
      <c r="M1875">
        <v>-6.57</v>
      </c>
      <c r="N1875">
        <v>106.76</v>
      </c>
      <c r="O1875" s="7">
        <v>3.4748999999999999</v>
      </c>
      <c r="P1875" s="8">
        <v>1026300</v>
      </c>
      <c r="Q1875">
        <v>2</v>
      </c>
      <c r="R1875" s="9">
        <v>17.404</v>
      </c>
      <c r="S1875" s="9">
        <v>17.399000000000001</v>
      </c>
      <c r="T1875" s="9">
        <v>16.521999999999998</v>
      </c>
      <c r="U1875" s="9">
        <v>16.963000000000001</v>
      </c>
      <c r="V1875" s="9">
        <v>17.404</v>
      </c>
    </row>
    <row r="1876" spans="1:22" x14ac:dyDescent="0.3">
      <c r="A1876" t="s">
        <v>1999</v>
      </c>
      <c r="B1876" t="s">
        <v>2000</v>
      </c>
      <c r="C1876" t="s">
        <v>2018</v>
      </c>
      <c r="D1876" t="s">
        <v>369</v>
      </c>
      <c r="E1876">
        <v>2.17</v>
      </c>
      <c r="F1876">
        <v>411600</v>
      </c>
      <c r="G1876">
        <f t="shared" si="108"/>
        <v>6.0177590136054419E-12</v>
      </c>
      <c r="H1876" s="50">
        <f t="shared" si="110"/>
        <v>1047.2406418504681</v>
      </c>
      <c r="I1876">
        <f t="shared" si="109"/>
        <v>5.6718376307186431E-8</v>
      </c>
      <c r="J1876">
        <v>129</v>
      </c>
      <c r="K1876">
        <v>36.200000000000003</v>
      </c>
      <c r="L1876">
        <v>2870</v>
      </c>
      <c r="M1876">
        <v>-6.7</v>
      </c>
      <c r="N1876">
        <v>108.5</v>
      </c>
      <c r="O1876" s="7">
        <v>79.248000000000005</v>
      </c>
      <c r="P1876" s="8">
        <v>1898000</v>
      </c>
      <c r="Q1876">
        <v>8</v>
      </c>
      <c r="R1876" s="9">
        <v>13.035</v>
      </c>
      <c r="S1876" s="9">
        <v>13.221</v>
      </c>
      <c r="T1876" s="9">
        <v>12.698</v>
      </c>
      <c r="U1876" s="9">
        <v>13.872999999999999</v>
      </c>
      <c r="V1876" s="9">
        <v>15.090999999999999</v>
      </c>
    </row>
    <row r="1877" spans="1:22" x14ac:dyDescent="0.3">
      <c r="A1877" t="s">
        <v>1999</v>
      </c>
      <c r="B1877" t="s">
        <v>2000</v>
      </c>
      <c r="C1877" t="s">
        <v>2019</v>
      </c>
      <c r="D1877" t="s">
        <v>369</v>
      </c>
      <c r="E1877">
        <v>27</v>
      </c>
      <c r="F1877">
        <v>491500</v>
      </c>
      <c r="G1877">
        <f t="shared" si="108"/>
        <v>6.2703338758901327E-11</v>
      </c>
      <c r="H1877" s="50">
        <f t="shared" si="110"/>
        <v>1250.5315244642979</v>
      </c>
      <c r="I1877">
        <f t="shared" si="109"/>
        <v>7.0571251626453173E-7</v>
      </c>
      <c r="J1877">
        <v>79.600000000000009</v>
      </c>
      <c r="K1877">
        <v>55.1</v>
      </c>
      <c r="L1877">
        <v>226</v>
      </c>
      <c r="M1877">
        <v>-8.67</v>
      </c>
      <c r="N1877">
        <v>115.21</v>
      </c>
      <c r="O1877" s="7">
        <v>4.1074000000000002</v>
      </c>
      <c r="P1877" s="8">
        <v>559190</v>
      </c>
      <c r="Q1877">
        <v>4</v>
      </c>
      <c r="R1877" s="9">
        <v>9.5577000000000005</v>
      </c>
      <c r="S1877" s="9">
        <v>8.2581000000000007</v>
      </c>
      <c r="T1877" s="9">
        <v>9.4436</v>
      </c>
      <c r="U1877" s="9">
        <v>9.8286999999999995</v>
      </c>
      <c r="V1877" s="9">
        <v>10.214</v>
      </c>
    </row>
    <row r="1878" spans="1:22" x14ac:dyDescent="0.3">
      <c r="A1878" t="s">
        <v>1999</v>
      </c>
      <c r="B1878" t="s">
        <v>2000</v>
      </c>
      <c r="C1878" t="s">
        <v>2020</v>
      </c>
      <c r="D1878" t="s">
        <v>369</v>
      </c>
      <c r="E1878">
        <v>62.6</v>
      </c>
      <c r="F1878">
        <v>109800</v>
      </c>
      <c r="G1878">
        <f t="shared" si="108"/>
        <v>6.5076234790528231E-10</v>
      </c>
      <c r="H1878" s="50">
        <f t="shared" si="110"/>
        <v>279.36594381725314</v>
      </c>
      <c r="I1878">
        <f t="shared" si="109"/>
        <v>1.6362075377096178E-6</v>
      </c>
      <c r="J1878">
        <v>18.900000000000002</v>
      </c>
      <c r="K1878">
        <v>25.200000000000003</v>
      </c>
      <c r="L1878">
        <v>35.200000000000003</v>
      </c>
      <c r="M1878">
        <v>1.67</v>
      </c>
      <c r="N1878">
        <v>101.44</v>
      </c>
      <c r="O1878" s="7">
        <v>1.3967000000000001</v>
      </c>
      <c r="P1878">
        <v>31007</v>
      </c>
      <c r="Q1878">
        <v>1</v>
      </c>
      <c r="R1878" s="9">
        <v>17.16</v>
      </c>
      <c r="S1878" s="9">
        <v>17.16</v>
      </c>
      <c r="T1878" s="9">
        <v>17.16</v>
      </c>
      <c r="U1878" s="9">
        <v>17.16</v>
      </c>
      <c r="V1878" s="9">
        <v>17.16</v>
      </c>
    </row>
    <row r="1879" spans="1:22" x14ac:dyDescent="0.3">
      <c r="A1879" t="s">
        <v>1999</v>
      </c>
      <c r="B1879" t="s">
        <v>2000</v>
      </c>
      <c r="C1879" t="s">
        <v>2021</v>
      </c>
      <c r="D1879" t="s">
        <v>369</v>
      </c>
      <c r="E1879">
        <v>10.3</v>
      </c>
      <c r="F1879">
        <v>133900</v>
      </c>
      <c r="G1879">
        <f t="shared" si="108"/>
        <v>8.7802538461538465E-11</v>
      </c>
      <c r="H1879" s="50">
        <f t="shared" si="110"/>
        <v>340.68396973706916</v>
      </c>
      <c r="I1879">
        <f t="shared" si="109"/>
        <v>2.6921625620461764E-7</v>
      </c>
      <c r="J1879">
        <v>20</v>
      </c>
      <c r="K1879">
        <v>29.900000000000002</v>
      </c>
      <c r="L1879">
        <v>400</v>
      </c>
      <c r="M1879">
        <v>-7.21</v>
      </c>
      <c r="N1879">
        <v>107.9</v>
      </c>
      <c r="O1879" s="7">
        <v>13.362</v>
      </c>
      <c r="P1879" s="8">
        <v>951890</v>
      </c>
      <c r="Q1879">
        <v>4</v>
      </c>
      <c r="R1879" s="9">
        <v>12.026</v>
      </c>
      <c r="S1879" s="9">
        <v>12.14</v>
      </c>
      <c r="T1879" s="9">
        <v>11.587999999999999</v>
      </c>
      <c r="U1879" s="9">
        <v>12.396000000000001</v>
      </c>
      <c r="V1879" s="9">
        <v>12.597</v>
      </c>
    </row>
    <row r="1880" spans="1:22" x14ac:dyDescent="0.3">
      <c r="A1880" t="s">
        <v>1999</v>
      </c>
      <c r="B1880" t="s">
        <v>2000</v>
      </c>
      <c r="C1880" t="s">
        <v>2022</v>
      </c>
      <c r="D1880" t="s">
        <v>369</v>
      </c>
      <c r="E1880">
        <v>25.700000000000003</v>
      </c>
      <c r="F1880">
        <v>140400</v>
      </c>
      <c r="G1880">
        <f t="shared" si="108"/>
        <v>2.0893752207977209E-10</v>
      </c>
      <c r="H1880" s="50">
        <f t="shared" si="110"/>
        <v>357.22202652042205</v>
      </c>
      <c r="I1880">
        <f t="shared" si="109"/>
        <v>6.7173376548142446E-7</v>
      </c>
      <c r="J1880">
        <v>37</v>
      </c>
      <c r="K1880">
        <v>23.1</v>
      </c>
      <c r="L1880">
        <v>96.600000000000009</v>
      </c>
      <c r="M1880">
        <v>0.56000000000000005</v>
      </c>
      <c r="N1880">
        <v>123.06</v>
      </c>
      <c r="O1880" s="7">
        <v>4.1847000000000003</v>
      </c>
      <c r="P1880" s="8">
        <v>106850</v>
      </c>
      <c r="Q1880">
        <v>2</v>
      </c>
      <c r="R1880" s="9">
        <v>5.0107999999999997</v>
      </c>
      <c r="S1880" s="9">
        <v>4.9934000000000003</v>
      </c>
      <c r="T1880" s="9">
        <v>4.6841999999999997</v>
      </c>
      <c r="U1880" s="9">
        <v>4.8476999999999997</v>
      </c>
      <c r="V1880" s="9">
        <v>5.0113000000000003</v>
      </c>
    </row>
    <row r="1881" spans="1:22" x14ac:dyDescent="0.3">
      <c r="A1881" t="s">
        <v>1999</v>
      </c>
      <c r="B1881" t="s">
        <v>2000</v>
      </c>
      <c r="C1881" t="s">
        <v>2023</v>
      </c>
      <c r="D1881" t="s">
        <v>369</v>
      </c>
      <c r="E1881">
        <v>90.2</v>
      </c>
      <c r="F1881">
        <v>11020000</v>
      </c>
      <c r="G1881">
        <f t="shared" si="108"/>
        <v>9.3427637568058072E-12</v>
      </c>
      <c r="H1881" s="50">
        <f t="shared" si="110"/>
        <v>28038.367038853641</v>
      </c>
      <c r="I1881">
        <f t="shared" si="109"/>
        <v>2.3576025543355833E-6</v>
      </c>
      <c r="J1881">
        <v>1230</v>
      </c>
      <c r="K1881">
        <v>315</v>
      </c>
      <c r="L1881">
        <v>306</v>
      </c>
      <c r="M1881">
        <v>-6.26</v>
      </c>
      <c r="N1881">
        <v>106.84</v>
      </c>
      <c r="O1881" s="7">
        <v>0.97358999999999996</v>
      </c>
      <c r="P1881" s="8">
        <v>18383000</v>
      </c>
      <c r="Q1881">
        <v>29</v>
      </c>
      <c r="R1881" s="9">
        <v>20.542999999999999</v>
      </c>
      <c r="S1881" s="9">
        <v>20.071000000000002</v>
      </c>
      <c r="T1881" s="9">
        <v>16.079000000000001</v>
      </c>
      <c r="U1881" s="9">
        <v>18.988</v>
      </c>
      <c r="V1881" s="9">
        <v>24.010999999999999</v>
      </c>
    </row>
    <row r="1882" spans="1:22" x14ac:dyDescent="0.3">
      <c r="A1882" t="s">
        <v>1999</v>
      </c>
      <c r="B1882" t="s">
        <v>2000</v>
      </c>
      <c r="C1882" t="s">
        <v>2024</v>
      </c>
      <c r="D1882" t="s">
        <v>369</v>
      </c>
      <c r="E1882">
        <v>45.900000000000006</v>
      </c>
      <c r="F1882">
        <v>408600</v>
      </c>
      <c r="G1882">
        <f t="shared" si="108"/>
        <v>1.2822264977973567E-10</v>
      </c>
      <c r="H1882" s="50">
        <f t="shared" si="110"/>
        <v>1039.6076925658438</v>
      </c>
      <c r="I1882">
        <f t="shared" si="109"/>
        <v>1.1997112776497036E-6</v>
      </c>
      <c r="J1882">
        <v>53.1</v>
      </c>
      <c r="K1882">
        <v>56.1</v>
      </c>
      <c r="L1882">
        <v>123</v>
      </c>
      <c r="M1882">
        <v>-1.61</v>
      </c>
      <c r="N1882">
        <v>103.61</v>
      </c>
      <c r="O1882" s="7">
        <v>2.1943000000000001</v>
      </c>
      <c r="P1882" s="8">
        <v>500240</v>
      </c>
      <c r="Q1882">
        <v>4</v>
      </c>
      <c r="R1882" s="9">
        <v>24.81</v>
      </c>
      <c r="S1882" s="9">
        <v>23.975000000000001</v>
      </c>
      <c r="T1882" s="9">
        <v>22.626999999999999</v>
      </c>
      <c r="U1882" s="9">
        <v>23.105</v>
      </c>
      <c r="V1882" s="9">
        <v>25.056999999999999</v>
      </c>
    </row>
    <row r="1883" spans="1:22" x14ac:dyDescent="0.3">
      <c r="A1883" t="s">
        <v>1999</v>
      </c>
      <c r="B1883" t="s">
        <v>2000</v>
      </c>
      <c r="C1883" t="s">
        <v>2025</v>
      </c>
      <c r="D1883" t="s">
        <v>369</v>
      </c>
      <c r="E1883">
        <v>15.5</v>
      </c>
      <c r="F1883">
        <v>153400</v>
      </c>
      <c r="G1883">
        <f t="shared" si="108"/>
        <v>1.1533384289439373E-10</v>
      </c>
      <c r="H1883" s="50">
        <f t="shared" si="110"/>
        <v>390.29814008712782</v>
      </c>
      <c r="I1883">
        <f t="shared" si="109"/>
        <v>4.0513125933704583E-7</v>
      </c>
      <c r="J1883">
        <v>10.9</v>
      </c>
      <c r="K1883">
        <v>46.6</v>
      </c>
      <c r="L1883">
        <v>450</v>
      </c>
      <c r="M1883">
        <v>-2.5499999999999998</v>
      </c>
      <c r="N1883">
        <v>140.71</v>
      </c>
      <c r="O1883" s="7">
        <v>9.6708999999999996</v>
      </c>
      <c r="P1883">
        <v>96903</v>
      </c>
      <c r="Q1883">
        <v>2</v>
      </c>
      <c r="R1883" s="9">
        <v>5.2282999999999999</v>
      </c>
      <c r="S1883" s="9">
        <v>0.92352000000000001</v>
      </c>
      <c r="T1883" s="9">
        <v>5.2282999999999999</v>
      </c>
      <c r="U1883" s="9">
        <v>5.2282999999999999</v>
      </c>
      <c r="V1883" s="9">
        <v>5.2282999999999999</v>
      </c>
    </row>
    <row r="1884" spans="1:22" x14ac:dyDescent="0.3">
      <c r="A1884" t="s">
        <v>1999</v>
      </c>
      <c r="B1884" t="s">
        <v>2000</v>
      </c>
      <c r="C1884" t="s">
        <v>2026</v>
      </c>
      <c r="D1884" t="s">
        <v>369</v>
      </c>
      <c r="E1884">
        <v>18.5</v>
      </c>
      <c r="F1884">
        <v>231800</v>
      </c>
      <c r="G1884">
        <f t="shared" si="108"/>
        <v>9.1097974547023296E-11</v>
      </c>
      <c r="H1884" s="50">
        <f t="shared" si="110"/>
        <v>589.7725480586455</v>
      </c>
      <c r="I1884">
        <f t="shared" si="109"/>
        <v>4.8354376114421608E-7</v>
      </c>
      <c r="J1884">
        <v>28.8</v>
      </c>
      <c r="K1884">
        <v>43.2</v>
      </c>
      <c r="L1884">
        <v>311</v>
      </c>
      <c r="M1884">
        <v>-8.18</v>
      </c>
      <c r="N1884">
        <v>113.69</v>
      </c>
      <c r="O1884" s="7">
        <v>7.2007000000000003</v>
      </c>
      <c r="P1884" s="8">
        <v>675990</v>
      </c>
      <c r="Q1884">
        <v>4</v>
      </c>
      <c r="R1884" s="9">
        <v>11.077</v>
      </c>
      <c r="S1884" s="9">
        <v>11.061999999999999</v>
      </c>
      <c r="T1884" s="9">
        <v>10.928000000000001</v>
      </c>
      <c r="U1884" s="9">
        <v>11.03</v>
      </c>
      <c r="V1884" s="9">
        <v>11.436</v>
      </c>
    </row>
    <row r="1885" spans="1:22" x14ac:dyDescent="0.3">
      <c r="A1885" t="s">
        <v>1999</v>
      </c>
      <c r="B1885" t="s">
        <v>2000</v>
      </c>
      <c r="C1885" t="s">
        <v>2027</v>
      </c>
      <c r="D1885" t="s">
        <v>369</v>
      </c>
      <c r="E1885">
        <v>17.600000000000001</v>
      </c>
      <c r="F1885">
        <v>202800</v>
      </c>
      <c r="G1885">
        <f t="shared" si="108"/>
        <v>9.9059274161735691E-11</v>
      </c>
      <c r="H1885" s="50">
        <f t="shared" si="110"/>
        <v>515.98737164060969</v>
      </c>
      <c r="I1885">
        <f t="shared" si="109"/>
        <v>4.6002001060206498E-7</v>
      </c>
      <c r="J1885">
        <v>18.5</v>
      </c>
      <c r="K1885">
        <v>47.1</v>
      </c>
      <c r="L1885">
        <v>369</v>
      </c>
      <c r="M1885">
        <v>-6.3</v>
      </c>
      <c r="N1885">
        <v>107.3</v>
      </c>
      <c r="O1885" s="7">
        <v>7.8312999999999997</v>
      </c>
      <c r="P1885" s="8">
        <v>789580</v>
      </c>
      <c r="Q1885">
        <v>4</v>
      </c>
      <c r="R1885" s="9">
        <v>16.817</v>
      </c>
      <c r="S1885" s="9">
        <v>16.850000000000001</v>
      </c>
      <c r="T1885" s="9">
        <v>16.571000000000002</v>
      </c>
      <c r="U1885" s="9">
        <v>16.89</v>
      </c>
      <c r="V1885" s="9">
        <v>17.111000000000001</v>
      </c>
    </row>
    <row r="1886" spans="1:22" x14ac:dyDescent="0.3">
      <c r="A1886" t="s">
        <v>1999</v>
      </c>
      <c r="B1886" t="s">
        <v>2000</v>
      </c>
      <c r="C1886" t="s">
        <v>2028</v>
      </c>
      <c r="D1886" t="s">
        <v>369</v>
      </c>
      <c r="E1886">
        <v>19.100000000000001</v>
      </c>
      <c r="F1886">
        <v>293200</v>
      </c>
      <c r="G1886">
        <f t="shared" si="108"/>
        <v>7.4356651773533414E-11</v>
      </c>
      <c r="H1886" s="50">
        <f t="shared" si="110"/>
        <v>745.99357675062504</v>
      </c>
      <c r="I1886">
        <f t="shared" si="109"/>
        <v>4.9922626150565008E-7</v>
      </c>
      <c r="J1886">
        <v>24.700000000000003</v>
      </c>
      <c r="K1886">
        <v>58.900000000000006</v>
      </c>
      <c r="L1886">
        <v>408</v>
      </c>
      <c r="M1886">
        <v>-7.82</v>
      </c>
      <c r="N1886">
        <v>112.01</v>
      </c>
      <c r="O1886" s="7">
        <v>6.9170999999999996</v>
      </c>
      <c r="P1886" s="8">
        <v>805090</v>
      </c>
      <c r="Q1886">
        <v>4</v>
      </c>
      <c r="R1886" s="9">
        <v>15.605</v>
      </c>
      <c r="S1886" s="9">
        <v>15.342000000000001</v>
      </c>
      <c r="T1886" s="9">
        <v>14.048</v>
      </c>
      <c r="U1886" s="9">
        <v>14.644</v>
      </c>
      <c r="V1886" s="9">
        <v>15.635</v>
      </c>
    </row>
    <row r="1887" spans="1:22" x14ac:dyDescent="0.3">
      <c r="A1887" t="s">
        <v>1999</v>
      </c>
      <c r="B1887" t="s">
        <v>2000</v>
      </c>
      <c r="C1887" t="s">
        <v>2029</v>
      </c>
      <c r="D1887" t="s">
        <v>369</v>
      </c>
      <c r="E1887">
        <v>16.7</v>
      </c>
      <c r="F1887">
        <v>170200</v>
      </c>
      <c r="G1887">
        <f t="shared" si="108"/>
        <v>1.1199724500587543E-10</v>
      </c>
      <c r="H1887" s="50">
        <f t="shared" si="110"/>
        <v>433.04265608102446</v>
      </c>
      <c r="I1887">
        <f t="shared" si="109"/>
        <v>4.3649626005991393E-7</v>
      </c>
      <c r="J1887">
        <v>29.700000000000003</v>
      </c>
      <c r="K1887">
        <v>31.200000000000003</v>
      </c>
      <c r="L1887">
        <v>257</v>
      </c>
      <c r="M1887">
        <v>-4</v>
      </c>
      <c r="N1887">
        <v>122.51</v>
      </c>
      <c r="O1887" s="7">
        <v>8.2200000000000006</v>
      </c>
      <c r="P1887" s="8">
        <v>242900</v>
      </c>
      <c r="Q1887">
        <v>4</v>
      </c>
      <c r="R1887" s="9">
        <v>6.5034999999999998</v>
      </c>
      <c r="S1887" s="9">
        <v>6.4432</v>
      </c>
      <c r="T1887" s="9">
        <v>6.2493999999999996</v>
      </c>
      <c r="U1887" s="9">
        <v>6.4623999999999997</v>
      </c>
      <c r="V1887" s="9">
        <v>6.7281000000000004</v>
      </c>
    </row>
    <row r="1888" spans="1:22" x14ac:dyDescent="0.3">
      <c r="A1888" t="s">
        <v>1999</v>
      </c>
      <c r="B1888" t="s">
        <v>2000</v>
      </c>
      <c r="C1888" t="s">
        <v>2030</v>
      </c>
      <c r="D1888" t="s">
        <v>369</v>
      </c>
      <c r="E1888">
        <v>3.94</v>
      </c>
      <c r="F1888">
        <v>109000</v>
      </c>
      <c r="G1888">
        <f t="shared" si="108"/>
        <v>4.1259137798165134E-11</v>
      </c>
      <c r="H1888" s="50">
        <f t="shared" si="110"/>
        <v>277.33049067468664</v>
      </c>
      <c r="I1888">
        <f t="shared" si="109"/>
        <v>1.0298175237341681E-7</v>
      </c>
      <c r="J1888">
        <v>89.5</v>
      </c>
      <c r="K1888">
        <v>11.5</v>
      </c>
      <c r="L1888">
        <v>367</v>
      </c>
      <c r="M1888">
        <v>-7.72</v>
      </c>
      <c r="N1888">
        <v>110.61</v>
      </c>
      <c r="O1888" s="7">
        <v>31.879000000000001</v>
      </c>
      <c r="P1888" s="8">
        <v>1590300</v>
      </c>
      <c r="Q1888">
        <v>7</v>
      </c>
      <c r="R1888" s="9">
        <v>14.427</v>
      </c>
      <c r="S1888" s="9">
        <v>14.428000000000001</v>
      </c>
      <c r="T1888" s="9">
        <v>14.098000000000001</v>
      </c>
      <c r="U1888" s="9">
        <v>14.347</v>
      </c>
      <c r="V1888" s="9">
        <v>14.843999999999999</v>
      </c>
    </row>
    <row r="1889" spans="1:22" x14ac:dyDescent="0.3">
      <c r="A1889" t="s">
        <v>1999</v>
      </c>
      <c r="B1889" t="s">
        <v>2000</v>
      </c>
      <c r="C1889" t="s">
        <v>2031</v>
      </c>
      <c r="D1889" t="s">
        <v>369</v>
      </c>
      <c r="E1889">
        <v>2.95</v>
      </c>
      <c r="F1889">
        <v>117400</v>
      </c>
      <c r="G1889">
        <f t="shared" si="108"/>
        <v>2.8681663969335606E-11</v>
      </c>
      <c r="H1889" s="50">
        <f t="shared" si="110"/>
        <v>298.70274867163499</v>
      </c>
      <c r="I1889">
        <f t="shared" si="109"/>
        <v>7.7105626777050671E-8</v>
      </c>
      <c r="J1889">
        <v>137</v>
      </c>
      <c r="K1889">
        <v>10</v>
      </c>
      <c r="L1889">
        <v>436</v>
      </c>
      <c r="M1889">
        <v>-6.8</v>
      </c>
      <c r="N1889">
        <v>110.81</v>
      </c>
      <c r="O1889" s="7">
        <v>43.476999999999997</v>
      </c>
      <c r="P1889" s="8">
        <v>1584300</v>
      </c>
      <c r="Q1889">
        <v>11</v>
      </c>
      <c r="R1889" s="9">
        <v>14.254</v>
      </c>
      <c r="S1889" s="9">
        <v>14.198</v>
      </c>
      <c r="T1889" s="9">
        <v>13.55</v>
      </c>
      <c r="U1889" s="9">
        <v>14.422000000000001</v>
      </c>
      <c r="V1889" s="9">
        <v>14.992000000000001</v>
      </c>
    </row>
    <row r="1890" spans="1:22" x14ac:dyDescent="0.3">
      <c r="A1890" t="s">
        <v>1999</v>
      </c>
      <c r="B1890" t="s">
        <v>2000</v>
      </c>
      <c r="C1890" t="s">
        <v>2032</v>
      </c>
      <c r="D1890" t="s">
        <v>369</v>
      </c>
      <c r="E1890">
        <v>11.8</v>
      </c>
      <c r="F1890">
        <v>105700</v>
      </c>
      <c r="G1890">
        <f t="shared" si="108"/>
        <v>1.2742582213812678E-10</v>
      </c>
      <c r="H1890" s="50">
        <f t="shared" si="110"/>
        <v>268.9342464615998</v>
      </c>
      <c r="I1890">
        <f t="shared" si="109"/>
        <v>3.0842250710820268E-7</v>
      </c>
      <c r="J1890">
        <v>12.3</v>
      </c>
      <c r="K1890">
        <v>30.200000000000003</v>
      </c>
      <c r="L1890">
        <v>347</v>
      </c>
      <c r="M1890">
        <v>-6.98</v>
      </c>
      <c r="N1890">
        <v>108.48</v>
      </c>
      <c r="O1890" s="7">
        <v>11.516</v>
      </c>
      <c r="P1890" s="8">
        <v>427880</v>
      </c>
      <c r="Q1890">
        <v>2</v>
      </c>
      <c r="R1890" s="9">
        <v>13.343999999999999</v>
      </c>
      <c r="S1890" s="9">
        <v>13.323</v>
      </c>
      <c r="T1890" s="9">
        <v>13.148999999999999</v>
      </c>
      <c r="U1890" s="9">
        <v>13.249000000000001</v>
      </c>
      <c r="V1890" s="9">
        <v>13.35</v>
      </c>
    </row>
    <row r="1891" spans="1:22" x14ac:dyDescent="0.3">
      <c r="A1891" t="s">
        <v>1999</v>
      </c>
      <c r="B1891" t="s">
        <v>2000</v>
      </c>
      <c r="C1891" t="s">
        <v>2033</v>
      </c>
      <c r="D1891" t="s">
        <v>369</v>
      </c>
      <c r="E1891">
        <v>2.25</v>
      </c>
      <c r="F1891">
        <v>159300</v>
      </c>
      <c r="G1891">
        <f t="shared" si="108"/>
        <v>1.6121935028248587E-11</v>
      </c>
      <c r="H1891" s="50">
        <f t="shared" ref="H1891:H1922" si="111">F1891*CVDIDN</f>
        <v>405.30960701355582</v>
      </c>
      <c r="I1891">
        <f t="shared" si="109"/>
        <v>5.8809376355377631E-8</v>
      </c>
      <c r="J1891">
        <v>15.9</v>
      </c>
      <c r="K1891">
        <v>39.900000000000006</v>
      </c>
      <c r="L1891">
        <v>3320</v>
      </c>
      <c r="M1891">
        <v>-10.18</v>
      </c>
      <c r="N1891">
        <v>123.61</v>
      </c>
      <c r="O1891" s="7">
        <v>83.161000000000001</v>
      </c>
      <c r="P1891">
        <v>0</v>
      </c>
      <c r="Q1891">
        <v>2</v>
      </c>
      <c r="R1891" s="9" t="s">
        <v>3975</v>
      </c>
      <c r="S1891" s="9">
        <v>0</v>
      </c>
      <c r="T1891" s="9" t="s">
        <v>3975</v>
      </c>
      <c r="U1891" s="9" t="s">
        <v>3975</v>
      </c>
      <c r="V1891" s="9" t="s">
        <v>3975</v>
      </c>
    </row>
    <row r="1892" spans="1:22" x14ac:dyDescent="0.3">
      <c r="A1892" t="s">
        <v>1999</v>
      </c>
      <c r="B1892" t="s">
        <v>2000</v>
      </c>
      <c r="C1892" t="s">
        <v>2034</v>
      </c>
      <c r="D1892" t="s">
        <v>369</v>
      </c>
      <c r="E1892">
        <v>3.88</v>
      </c>
      <c r="F1892">
        <v>117300</v>
      </c>
      <c r="G1892">
        <f t="shared" si="108"/>
        <v>3.7755840068201193E-11</v>
      </c>
      <c r="H1892" s="50">
        <f t="shared" si="111"/>
        <v>298.44831702881413</v>
      </c>
      <c r="I1892">
        <f t="shared" si="109"/>
        <v>1.014135023372734E-7</v>
      </c>
      <c r="J1892">
        <v>16.100000000000001</v>
      </c>
      <c r="K1892">
        <v>29.200000000000003</v>
      </c>
      <c r="L1892">
        <v>1100</v>
      </c>
      <c r="M1892">
        <v>4.4800000000000004</v>
      </c>
      <c r="N1892">
        <v>97.96</v>
      </c>
      <c r="O1892" s="7">
        <v>37.71</v>
      </c>
      <c r="P1892">
        <v>28807</v>
      </c>
      <c r="Q1892">
        <v>2</v>
      </c>
      <c r="R1892" s="9">
        <v>7.6771000000000003</v>
      </c>
      <c r="S1892" s="9">
        <v>7.6897000000000002</v>
      </c>
      <c r="T1892" s="9">
        <v>7.6769999999999996</v>
      </c>
      <c r="U1892" s="9">
        <v>8.0945999999999998</v>
      </c>
      <c r="V1892" s="9">
        <v>8.5122</v>
      </c>
    </row>
    <row r="1893" spans="1:22" x14ac:dyDescent="0.3">
      <c r="A1893" t="s">
        <v>1999</v>
      </c>
      <c r="B1893" t="s">
        <v>2000</v>
      </c>
      <c r="C1893" t="s">
        <v>2035</v>
      </c>
      <c r="D1893" t="s">
        <v>369</v>
      </c>
      <c r="E1893">
        <v>15.9</v>
      </c>
      <c r="F1893">
        <v>135000</v>
      </c>
      <c r="G1893">
        <f t="shared" si="108"/>
        <v>1.3443544222222222E-10</v>
      </c>
      <c r="H1893" s="50">
        <f t="shared" si="111"/>
        <v>343.48271780809813</v>
      </c>
      <c r="I1893">
        <f t="shared" si="109"/>
        <v>4.155862595780019E-7</v>
      </c>
      <c r="J1893">
        <v>11.8</v>
      </c>
      <c r="K1893">
        <v>39.200000000000003</v>
      </c>
      <c r="L1893">
        <v>306</v>
      </c>
      <c r="M1893">
        <v>5.18</v>
      </c>
      <c r="N1893">
        <v>97.13</v>
      </c>
      <c r="O1893" s="7">
        <v>7.7946999999999997</v>
      </c>
      <c r="P1893">
        <v>89783</v>
      </c>
      <c r="Q1893">
        <v>2</v>
      </c>
      <c r="R1893" s="9">
        <v>6.9927000000000001</v>
      </c>
      <c r="S1893" s="9">
        <v>6.9893999999999998</v>
      </c>
      <c r="T1893" s="9">
        <v>6.6749999999999998</v>
      </c>
      <c r="U1893" s="9">
        <v>6.8338999999999999</v>
      </c>
      <c r="V1893" s="9">
        <v>6.9927999999999999</v>
      </c>
    </row>
    <row r="1894" spans="1:22" x14ac:dyDescent="0.3">
      <c r="A1894" t="s">
        <v>1999</v>
      </c>
      <c r="B1894" t="s">
        <v>2000</v>
      </c>
      <c r="C1894" t="s">
        <v>2036</v>
      </c>
      <c r="D1894" t="s">
        <v>369</v>
      </c>
      <c r="E1894">
        <v>5.14</v>
      </c>
      <c r="F1894">
        <v>190200</v>
      </c>
      <c r="G1894">
        <f t="shared" si="108"/>
        <v>3.0846296635120922E-11</v>
      </c>
      <c r="H1894" s="50">
        <f t="shared" si="111"/>
        <v>483.92898464518714</v>
      </c>
      <c r="I1894">
        <f t="shared" si="109"/>
        <v>1.3434675309628486E-7</v>
      </c>
      <c r="J1894">
        <v>162</v>
      </c>
      <c r="K1894">
        <v>14.9</v>
      </c>
      <c r="L1894">
        <v>352</v>
      </c>
      <c r="M1894">
        <v>-7.55</v>
      </c>
      <c r="N1894">
        <v>111.57</v>
      </c>
      <c r="O1894" s="7">
        <v>23.591999999999999</v>
      </c>
      <c r="P1894" s="8">
        <v>795410</v>
      </c>
      <c r="Q1894">
        <v>7</v>
      </c>
      <c r="R1894" s="9">
        <v>14.16</v>
      </c>
      <c r="S1894" s="9">
        <v>14.134</v>
      </c>
      <c r="T1894" s="9">
        <v>13.4</v>
      </c>
      <c r="U1894" s="9">
        <v>13.999000000000001</v>
      </c>
      <c r="V1894" s="9">
        <v>14.297000000000001</v>
      </c>
    </row>
    <row r="1895" spans="1:22" x14ac:dyDescent="0.3">
      <c r="A1895" t="s">
        <v>1999</v>
      </c>
      <c r="B1895" t="s">
        <v>2000</v>
      </c>
      <c r="C1895" t="s">
        <v>2037</v>
      </c>
      <c r="D1895" t="s">
        <v>369</v>
      </c>
      <c r="E1895">
        <v>18.3</v>
      </c>
      <c r="F1895">
        <v>257100</v>
      </c>
      <c r="G1895">
        <f t="shared" si="108"/>
        <v>8.1245522753792286E-11</v>
      </c>
      <c r="H1895" s="50">
        <f t="shared" si="111"/>
        <v>654.14375369231129</v>
      </c>
      <c r="I1895">
        <f t="shared" si="109"/>
        <v>4.7831626102373794E-7</v>
      </c>
      <c r="J1895">
        <v>25</v>
      </c>
      <c r="K1895">
        <v>51.5</v>
      </c>
      <c r="L1895">
        <v>375</v>
      </c>
      <c r="M1895">
        <v>-7.49</v>
      </c>
      <c r="N1895">
        <v>110.21</v>
      </c>
      <c r="O1895" s="7">
        <v>7.2826000000000004</v>
      </c>
      <c r="P1895" s="8">
        <v>751370</v>
      </c>
      <c r="Q1895">
        <v>4</v>
      </c>
      <c r="R1895" s="9">
        <v>12.96</v>
      </c>
      <c r="S1895" s="9">
        <v>12.954000000000001</v>
      </c>
      <c r="T1895" s="9">
        <v>12.597</v>
      </c>
      <c r="U1895" s="9">
        <v>12.898999999999999</v>
      </c>
      <c r="V1895" s="9">
        <v>13.148999999999999</v>
      </c>
    </row>
    <row r="1896" spans="1:22" x14ac:dyDescent="0.3">
      <c r="A1896" t="s">
        <v>1999</v>
      </c>
      <c r="B1896" t="s">
        <v>2000</v>
      </c>
      <c r="C1896" t="s">
        <v>2038</v>
      </c>
      <c r="D1896" t="s">
        <v>369</v>
      </c>
      <c r="E1896">
        <v>12.600000000000001</v>
      </c>
      <c r="F1896">
        <v>130300</v>
      </c>
      <c r="G1896">
        <f t="shared" si="108"/>
        <v>1.1037648349961628E-10</v>
      </c>
      <c r="H1896" s="50">
        <f t="shared" si="111"/>
        <v>331.5244305955199</v>
      </c>
      <c r="I1896">
        <f t="shared" si="109"/>
        <v>3.2933250759011477E-7</v>
      </c>
      <c r="J1896">
        <v>13.100000000000001</v>
      </c>
      <c r="K1896">
        <v>36</v>
      </c>
      <c r="L1896">
        <v>400</v>
      </c>
      <c r="M1896">
        <v>-7.05</v>
      </c>
      <c r="N1896">
        <v>107.76</v>
      </c>
      <c r="O1896" s="7">
        <v>11.127000000000001</v>
      </c>
      <c r="P1896" s="8">
        <v>415430</v>
      </c>
      <c r="Q1896">
        <v>1</v>
      </c>
      <c r="R1896" s="9">
        <v>13.798999999999999</v>
      </c>
      <c r="S1896" s="9">
        <v>13.798999999999999</v>
      </c>
      <c r="T1896" s="9">
        <v>13.798999999999999</v>
      </c>
      <c r="U1896" s="9">
        <v>13.798999999999999</v>
      </c>
      <c r="V1896" s="9">
        <v>13.798999999999999</v>
      </c>
    </row>
    <row r="1897" spans="1:22" x14ac:dyDescent="0.3">
      <c r="A1897" t="s">
        <v>1999</v>
      </c>
      <c r="B1897" t="s">
        <v>2000</v>
      </c>
      <c r="C1897" t="s">
        <v>2039</v>
      </c>
      <c r="D1897" t="s">
        <v>369</v>
      </c>
      <c r="E1897">
        <v>19.3</v>
      </c>
      <c r="F1897">
        <v>787000</v>
      </c>
      <c r="G1897">
        <f t="shared" si="108"/>
        <v>2.7991940152477763E-11</v>
      </c>
      <c r="H1897" s="50">
        <f t="shared" si="111"/>
        <v>2002.3770289998017</v>
      </c>
      <c r="I1897">
        <f t="shared" si="109"/>
        <v>5.04453761626128E-7</v>
      </c>
      <c r="J1897">
        <v>171</v>
      </c>
      <c r="K1897">
        <v>60.300000000000004</v>
      </c>
      <c r="L1897">
        <v>383</v>
      </c>
      <c r="M1897">
        <v>-7.95</v>
      </c>
      <c r="N1897">
        <v>112.63</v>
      </c>
      <c r="O1897" s="7">
        <v>6.359</v>
      </c>
      <c r="P1897" s="8">
        <v>1988700</v>
      </c>
      <c r="Q1897">
        <v>9</v>
      </c>
      <c r="R1897" s="9">
        <v>13.622</v>
      </c>
      <c r="S1897" s="9">
        <v>13.548</v>
      </c>
      <c r="T1897" s="9">
        <v>12.497</v>
      </c>
      <c r="U1897" s="9">
        <v>13.55</v>
      </c>
      <c r="V1897" s="9">
        <v>13.999000000000001</v>
      </c>
    </row>
    <row r="1898" spans="1:22" x14ac:dyDescent="0.3">
      <c r="A1898" t="s">
        <v>1999</v>
      </c>
      <c r="B1898" t="s">
        <v>2000</v>
      </c>
      <c r="C1898" t="s">
        <v>2040</v>
      </c>
      <c r="D1898" t="s">
        <v>369</v>
      </c>
      <c r="E1898">
        <v>32.4</v>
      </c>
      <c r="F1898">
        <v>344100</v>
      </c>
      <c r="G1898">
        <f t="shared" si="108"/>
        <v>1.0747581865736703E-10</v>
      </c>
      <c r="H1898" s="50">
        <f t="shared" si="111"/>
        <v>875.49928294641904</v>
      </c>
      <c r="I1898">
        <f t="shared" si="109"/>
        <v>8.468550195174377E-7</v>
      </c>
      <c r="J1898">
        <v>28.6</v>
      </c>
      <c r="K1898">
        <v>64.3</v>
      </c>
      <c r="L1898">
        <v>288</v>
      </c>
      <c r="M1898">
        <v>1.47</v>
      </c>
      <c r="N1898">
        <v>124.85</v>
      </c>
      <c r="O1898" s="7">
        <v>4.4847999999999999</v>
      </c>
      <c r="P1898" s="8">
        <v>350750</v>
      </c>
      <c r="Q1898">
        <v>2</v>
      </c>
      <c r="R1898" s="9">
        <v>5.2230999999999996</v>
      </c>
      <c r="S1898" s="9">
        <v>5.1692</v>
      </c>
      <c r="T1898" s="9">
        <v>4.7389000000000001</v>
      </c>
      <c r="U1898" s="9">
        <v>4.9836</v>
      </c>
      <c r="V1898" s="9">
        <v>5.2282999999999999</v>
      </c>
    </row>
    <row r="1899" spans="1:22" x14ac:dyDescent="0.3">
      <c r="A1899" t="s">
        <v>1999</v>
      </c>
      <c r="B1899" t="s">
        <v>2000</v>
      </c>
      <c r="C1899" t="s">
        <v>2041</v>
      </c>
      <c r="D1899" t="s">
        <v>369</v>
      </c>
      <c r="E1899">
        <v>11.700000000000001</v>
      </c>
      <c r="F1899">
        <v>126100</v>
      </c>
      <c r="G1899">
        <f t="shared" si="108"/>
        <v>1.0590615463917527E-10</v>
      </c>
      <c r="H1899" s="50">
        <f t="shared" si="111"/>
        <v>320.83830159704576</v>
      </c>
      <c r="I1899">
        <f t="shared" si="109"/>
        <v>3.0580875704796377E-7</v>
      </c>
      <c r="J1899">
        <v>19.100000000000001</v>
      </c>
      <c r="K1899">
        <v>28.8</v>
      </c>
      <c r="L1899">
        <v>327</v>
      </c>
      <c r="M1899">
        <v>-3.43</v>
      </c>
      <c r="N1899">
        <v>114.84</v>
      </c>
      <c r="O1899" s="7">
        <v>11.352</v>
      </c>
      <c r="P1899" s="8">
        <v>219860</v>
      </c>
      <c r="Q1899">
        <v>3</v>
      </c>
      <c r="R1899" s="9">
        <v>11.487</v>
      </c>
      <c r="S1899" s="9">
        <v>11.494999999999999</v>
      </c>
      <c r="T1899" s="9">
        <v>11.487</v>
      </c>
      <c r="U1899" s="9">
        <v>11.537000000000001</v>
      </c>
      <c r="V1899" s="9">
        <v>12.244999999999999</v>
      </c>
    </row>
    <row r="1900" spans="1:22" x14ac:dyDescent="0.3">
      <c r="A1900" t="s">
        <v>1999</v>
      </c>
      <c r="B1900" t="s">
        <v>2000</v>
      </c>
      <c r="C1900" t="s">
        <v>2042</v>
      </c>
      <c r="D1900" t="s">
        <v>369</v>
      </c>
      <c r="E1900">
        <v>11.8</v>
      </c>
      <c r="F1900">
        <v>330800</v>
      </c>
      <c r="G1900">
        <f t="shared" si="108"/>
        <v>4.0716171100362757E-11</v>
      </c>
      <c r="H1900" s="50">
        <f t="shared" si="111"/>
        <v>841.65987445125086</v>
      </c>
      <c r="I1900">
        <f t="shared" si="109"/>
        <v>3.0842250710820273E-7</v>
      </c>
      <c r="J1900">
        <v>33.300000000000004</v>
      </c>
      <c r="K1900">
        <v>57.300000000000004</v>
      </c>
      <c r="L1900">
        <v>800</v>
      </c>
      <c r="M1900">
        <v>-8.6</v>
      </c>
      <c r="N1900">
        <v>116.11</v>
      </c>
      <c r="O1900" s="7">
        <v>13.96</v>
      </c>
      <c r="P1900" s="8">
        <v>511890</v>
      </c>
      <c r="Q1900">
        <v>4</v>
      </c>
      <c r="R1900" s="9">
        <v>8.6984999999999992</v>
      </c>
      <c r="S1900" s="9">
        <v>6.5833000000000004</v>
      </c>
      <c r="T1900" s="9">
        <v>8.6679999999999993</v>
      </c>
      <c r="U1900" s="9">
        <v>8.7199000000000009</v>
      </c>
      <c r="V1900" s="9">
        <v>8.7716999999999992</v>
      </c>
    </row>
    <row r="1901" spans="1:22" x14ac:dyDescent="0.3">
      <c r="A1901" t="s">
        <v>1999</v>
      </c>
      <c r="B1901" t="s">
        <v>2000</v>
      </c>
      <c r="C1901" t="s">
        <v>2043</v>
      </c>
      <c r="D1901" t="s">
        <v>369</v>
      </c>
      <c r="E1901">
        <v>84</v>
      </c>
      <c r="F1901">
        <v>1879000</v>
      </c>
      <c r="G1901">
        <f t="shared" si="108"/>
        <v>5.1027340074507712E-11</v>
      </c>
      <c r="H1901" s="50">
        <f t="shared" si="111"/>
        <v>4780.770568603084</v>
      </c>
      <c r="I1901">
        <f t="shared" si="109"/>
        <v>2.1955500506007645E-6</v>
      </c>
      <c r="J1901">
        <v>287</v>
      </c>
      <c r="K1901">
        <v>111</v>
      </c>
      <c r="L1901">
        <v>109</v>
      </c>
      <c r="M1901">
        <v>3.6</v>
      </c>
      <c r="N1901">
        <v>98.65</v>
      </c>
      <c r="O1901" s="7">
        <v>0.98514999999999997</v>
      </c>
      <c r="P1901" s="8">
        <v>3216500</v>
      </c>
      <c r="Q1901">
        <v>10</v>
      </c>
      <c r="R1901" s="9">
        <v>11.961</v>
      </c>
      <c r="S1901" s="9">
        <v>11.766</v>
      </c>
      <c r="T1901" s="9">
        <v>9.3405000000000005</v>
      </c>
      <c r="U1901" s="9">
        <v>11.182</v>
      </c>
      <c r="V1901" s="9">
        <v>12.848000000000001</v>
      </c>
    </row>
    <row r="1902" spans="1:22" x14ac:dyDescent="0.3">
      <c r="A1902" t="s">
        <v>1999</v>
      </c>
      <c r="B1902" t="s">
        <v>2000</v>
      </c>
      <c r="C1902" t="s">
        <v>2044</v>
      </c>
      <c r="D1902" t="s">
        <v>369</v>
      </c>
      <c r="E1902">
        <v>4.5</v>
      </c>
      <c r="F1902">
        <v>102500</v>
      </c>
      <c r="G1902">
        <f t="shared" si="108"/>
        <v>5.0111692682926831E-11</v>
      </c>
      <c r="H1902" s="50">
        <f t="shared" si="111"/>
        <v>260.79243389133376</v>
      </c>
      <c r="I1902">
        <f t="shared" si="109"/>
        <v>1.1761875271075525E-7</v>
      </c>
      <c r="J1902">
        <v>21.700000000000003</v>
      </c>
      <c r="K1902">
        <v>22</v>
      </c>
      <c r="L1902">
        <v>705</v>
      </c>
      <c r="M1902">
        <v>-7.46</v>
      </c>
      <c r="N1902">
        <v>112.45</v>
      </c>
      <c r="O1902" s="7">
        <v>32.058</v>
      </c>
      <c r="P1902" s="8">
        <v>439610</v>
      </c>
      <c r="Q1902">
        <v>2</v>
      </c>
      <c r="R1902" s="9">
        <v>17.062000000000001</v>
      </c>
      <c r="S1902" s="9">
        <v>17.061</v>
      </c>
      <c r="T1902" s="9">
        <v>16.866</v>
      </c>
      <c r="U1902" s="9">
        <v>16.963999999999999</v>
      </c>
      <c r="V1902" s="9">
        <v>17.062000000000001</v>
      </c>
    </row>
    <row r="1903" spans="1:22" x14ac:dyDescent="0.3">
      <c r="A1903" t="s">
        <v>1999</v>
      </c>
      <c r="B1903" t="s">
        <v>2000</v>
      </c>
      <c r="C1903" t="s">
        <v>2045</v>
      </c>
      <c r="D1903" t="s">
        <v>369</v>
      </c>
      <c r="E1903">
        <v>55.900000000000006</v>
      </c>
      <c r="F1903">
        <v>611900</v>
      </c>
      <c r="G1903">
        <f t="shared" si="108"/>
        <v>1.0427537947377023E-10</v>
      </c>
      <c r="H1903" s="50">
        <f t="shared" si="111"/>
        <v>1556.8672224205575</v>
      </c>
      <c r="I1903">
        <f t="shared" si="109"/>
        <v>1.4610862836736046E-6</v>
      </c>
      <c r="J1903">
        <v>48.400000000000006</v>
      </c>
      <c r="K1903">
        <v>87.9</v>
      </c>
      <c r="L1903">
        <v>167</v>
      </c>
      <c r="M1903">
        <v>-0.94</v>
      </c>
      <c r="N1903">
        <v>100.37</v>
      </c>
      <c r="O1903" s="7">
        <v>1.8954</v>
      </c>
      <c r="P1903" s="8">
        <v>338440</v>
      </c>
      <c r="Q1903">
        <v>3</v>
      </c>
      <c r="R1903" s="9">
        <v>12.391999999999999</v>
      </c>
      <c r="S1903" s="9">
        <v>2.8632</v>
      </c>
      <c r="T1903" s="9">
        <v>11.74</v>
      </c>
      <c r="U1903" s="9">
        <v>12.093</v>
      </c>
      <c r="V1903" s="9">
        <v>12.446</v>
      </c>
    </row>
    <row r="1904" spans="1:22" x14ac:dyDescent="0.3">
      <c r="A1904" t="s">
        <v>1999</v>
      </c>
      <c r="B1904" t="s">
        <v>2000</v>
      </c>
      <c r="C1904" t="s">
        <v>2046</v>
      </c>
      <c r="D1904" t="s">
        <v>369</v>
      </c>
      <c r="E1904">
        <v>32.200000000000003</v>
      </c>
      <c r="F1904">
        <v>103400</v>
      </c>
      <c r="G1904">
        <f t="shared" si="108"/>
        <v>3.5545592456479689E-10</v>
      </c>
      <c r="H1904" s="50">
        <f t="shared" si="111"/>
        <v>263.08231867672112</v>
      </c>
      <c r="I1904">
        <f t="shared" si="109"/>
        <v>8.4162751939695987E-7</v>
      </c>
      <c r="J1904">
        <v>13.100000000000001</v>
      </c>
      <c r="K1904">
        <v>28.5</v>
      </c>
      <c r="L1904">
        <v>95.7</v>
      </c>
      <c r="M1904">
        <v>1.38</v>
      </c>
      <c r="N1904">
        <v>99.27</v>
      </c>
      <c r="O1904" s="7">
        <v>3.3519000000000001</v>
      </c>
      <c r="P1904">
        <v>45525</v>
      </c>
      <c r="Q1904">
        <v>2</v>
      </c>
      <c r="R1904" s="9">
        <v>11.385</v>
      </c>
      <c r="S1904" s="9">
        <v>11.393000000000001</v>
      </c>
      <c r="T1904" s="9">
        <v>11.385</v>
      </c>
      <c r="U1904" s="9">
        <v>11.638999999999999</v>
      </c>
      <c r="V1904" s="9">
        <v>11.891999999999999</v>
      </c>
    </row>
    <row r="1905" spans="1:22" x14ac:dyDescent="0.3">
      <c r="A1905" t="s">
        <v>1999</v>
      </c>
      <c r="B1905" t="s">
        <v>2000</v>
      </c>
      <c r="C1905" t="s">
        <v>2047</v>
      </c>
      <c r="D1905" t="s">
        <v>369</v>
      </c>
      <c r="E1905">
        <v>32.6</v>
      </c>
      <c r="F1905">
        <v>112300</v>
      </c>
      <c r="G1905">
        <f t="shared" si="108"/>
        <v>3.3135098664292074E-10</v>
      </c>
      <c r="H1905" s="50">
        <f t="shared" si="111"/>
        <v>285.72673488777349</v>
      </c>
      <c r="I1905">
        <f t="shared" si="109"/>
        <v>8.5208251963791573E-7</v>
      </c>
      <c r="J1905">
        <v>43.2</v>
      </c>
      <c r="K1905">
        <v>17.100000000000001</v>
      </c>
      <c r="L1905">
        <v>42.400000000000006</v>
      </c>
      <c r="M1905">
        <v>-2.21</v>
      </c>
      <c r="N1905">
        <v>113.91</v>
      </c>
      <c r="O1905" s="7">
        <v>2.4801000000000002</v>
      </c>
      <c r="P1905">
        <v>2447.8000000000002</v>
      </c>
      <c r="Q1905">
        <v>4</v>
      </c>
      <c r="R1905" s="9">
        <v>21.622</v>
      </c>
      <c r="S1905" s="9">
        <v>20.536999999999999</v>
      </c>
      <c r="T1905" s="9">
        <v>19.594999999999999</v>
      </c>
      <c r="U1905" s="9">
        <v>20.295999999999999</v>
      </c>
      <c r="V1905" s="9">
        <v>22.004000000000001</v>
      </c>
    </row>
    <row r="1906" spans="1:22" x14ac:dyDescent="0.3">
      <c r="A1906" t="s">
        <v>1999</v>
      </c>
      <c r="B1906" t="s">
        <v>2000</v>
      </c>
      <c r="C1906" t="s">
        <v>2048</v>
      </c>
      <c r="D1906" t="s">
        <v>369</v>
      </c>
      <c r="E1906">
        <v>71.8</v>
      </c>
      <c r="F1906">
        <v>1422000</v>
      </c>
      <c r="G1906">
        <f t="shared" si="108"/>
        <v>5.7633536849507728E-11</v>
      </c>
      <c r="H1906" s="50">
        <f t="shared" si="111"/>
        <v>3618.0179609119668</v>
      </c>
      <c r="I1906">
        <f t="shared" si="109"/>
        <v>1.8766725432516058E-6</v>
      </c>
      <c r="J1906">
        <v>193</v>
      </c>
      <c r="K1906">
        <v>102</v>
      </c>
      <c r="L1906">
        <v>141</v>
      </c>
      <c r="M1906">
        <v>-2.96</v>
      </c>
      <c r="N1906">
        <v>104.74</v>
      </c>
      <c r="O1906" s="7">
        <v>1.3765000000000001</v>
      </c>
      <c r="P1906" s="8">
        <v>1784600</v>
      </c>
      <c r="Q1906">
        <v>7</v>
      </c>
      <c r="R1906" s="9">
        <v>13.954000000000001</v>
      </c>
      <c r="S1906" s="9">
        <v>13.973000000000001</v>
      </c>
      <c r="T1906" s="9">
        <v>13.099</v>
      </c>
      <c r="U1906" s="9">
        <v>14.048</v>
      </c>
      <c r="V1906" s="9">
        <v>15.24</v>
      </c>
    </row>
    <row r="1907" spans="1:22" x14ac:dyDescent="0.3">
      <c r="A1907" t="s">
        <v>1999</v>
      </c>
      <c r="B1907" t="s">
        <v>2000</v>
      </c>
      <c r="C1907" t="s">
        <v>2049</v>
      </c>
      <c r="D1907" t="s">
        <v>369</v>
      </c>
      <c r="E1907">
        <v>35.200000000000003</v>
      </c>
      <c r="F1907">
        <v>175900</v>
      </c>
      <c r="G1907">
        <f t="shared" si="108"/>
        <v>2.2841638203524727E-10</v>
      </c>
      <c r="H1907" s="50">
        <f t="shared" si="111"/>
        <v>447.54525972181085</v>
      </c>
      <c r="I1907">
        <f t="shared" si="109"/>
        <v>9.2004002120412996E-7</v>
      </c>
      <c r="J1907">
        <v>46.5</v>
      </c>
      <c r="K1907">
        <v>25.8</v>
      </c>
      <c r="L1907">
        <v>65.400000000000006</v>
      </c>
      <c r="M1907">
        <v>-0.91</v>
      </c>
      <c r="N1907">
        <v>119.87</v>
      </c>
      <c r="O1907" s="7">
        <v>2.536</v>
      </c>
      <c r="P1907" s="8">
        <v>235280</v>
      </c>
      <c r="Q1907">
        <v>4</v>
      </c>
      <c r="R1907" s="9">
        <v>9.2865000000000002</v>
      </c>
      <c r="S1907" s="9">
        <v>6.5476000000000001</v>
      </c>
      <c r="T1907" s="9">
        <v>9.0823</v>
      </c>
      <c r="U1907" s="9">
        <v>9.2888999999999999</v>
      </c>
      <c r="V1907" s="9">
        <v>9.2888999999999999</v>
      </c>
    </row>
    <row r="1908" spans="1:22" x14ac:dyDescent="0.3">
      <c r="A1908" t="s">
        <v>1999</v>
      </c>
      <c r="B1908" t="s">
        <v>2000</v>
      </c>
      <c r="C1908" t="s">
        <v>2050</v>
      </c>
      <c r="D1908" t="s">
        <v>369</v>
      </c>
      <c r="E1908">
        <v>4.5600000000000005</v>
      </c>
      <c r="F1908">
        <v>128800</v>
      </c>
      <c r="G1908">
        <f t="shared" si="108"/>
        <v>4.0410981987577645E-11</v>
      </c>
      <c r="H1908" s="50">
        <f t="shared" si="111"/>
        <v>327.70795595320772</v>
      </c>
      <c r="I1908">
        <f t="shared" si="109"/>
        <v>1.1918700274689867E-7</v>
      </c>
      <c r="J1908">
        <v>24.700000000000003</v>
      </c>
      <c r="K1908">
        <v>25.900000000000002</v>
      </c>
      <c r="L1908">
        <v>807</v>
      </c>
      <c r="M1908">
        <v>-2.13</v>
      </c>
      <c r="N1908">
        <v>106.12</v>
      </c>
      <c r="O1908" s="7">
        <v>31.169</v>
      </c>
      <c r="P1908">
        <v>42513</v>
      </c>
      <c r="Q1908">
        <v>4</v>
      </c>
      <c r="R1908" s="9">
        <v>11.981</v>
      </c>
      <c r="S1908" s="9">
        <v>11.936999999999999</v>
      </c>
      <c r="T1908" s="9">
        <v>11.487</v>
      </c>
      <c r="U1908" s="9">
        <v>11.993</v>
      </c>
      <c r="V1908" s="9">
        <v>12.093999999999999</v>
      </c>
    </row>
    <row r="1909" spans="1:22" x14ac:dyDescent="0.3">
      <c r="A1909" t="s">
        <v>1999</v>
      </c>
      <c r="B1909" t="s">
        <v>2000</v>
      </c>
      <c r="C1909" t="s">
        <v>2051</v>
      </c>
      <c r="D1909" t="s">
        <v>369</v>
      </c>
      <c r="E1909">
        <v>14.200000000000001</v>
      </c>
      <c r="F1909">
        <v>109700</v>
      </c>
      <c r="G1909">
        <f t="shared" si="108"/>
        <v>1.4775158249772107E-10</v>
      </c>
      <c r="H1909" s="50">
        <f t="shared" si="111"/>
        <v>279.11151217443233</v>
      </c>
      <c r="I1909">
        <f t="shared" si="109"/>
        <v>3.7115250855393883E-7</v>
      </c>
      <c r="J1909">
        <v>6.67</v>
      </c>
      <c r="K1909">
        <v>42.5</v>
      </c>
      <c r="L1909">
        <v>408</v>
      </c>
      <c r="M1909">
        <v>-7.77</v>
      </c>
      <c r="N1909">
        <v>112.2</v>
      </c>
      <c r="O1909" s="7">
        <v>9.5984999999999996</v>
      </c>
      <c r="P1909" s="8">
        <v>324260</v>
      </c>
      <c r="Q1909">
        <v>2</v>
      </c>
      <c r="R1909" s="9">
        <v>15.954000000000001</v>
      </c>
      <c r="S1909" s="9">
        <v>15.888999999999999</v>
      </c>
      <c r="T1909" s="9">
        <v>15.586</v>
      </c>
      <c r="U1909" s="9">
        <v>15.782999999999999</v>
      </c>
      <c r="V1909" s="9">
        <v>15.981</v>
      </c>
    </row>
    <row r="1910" spans="1:22" x14ac:dyDescent="0.3">
      <c r="A1910" t="s">
        <v>1999</v>
      </c>
      <c r="B1910" t="s">
        <v>2000</v>
      </c>
      <c r="C1910" t="s">
        <v>2052</v>
      </c>
      <c r="D1910" t="s">
        <v>369</v>
      </c>
      <c r="E1910">
        <v>7.16</v>
      </c>
      <c r="F1910">
        <v>160600</v>
      </c>
      <c r="G1910">
        <f t="shared" si="108"/>
        <v>5.0888295641344952E-11</v>
      </c>
      <c r="H1910" s="50">
        <f t="shared" si="111"/>
        <v>408.6172183702264</v>
      </c>
      <c r="I1910">
        <f t="shared" si="109"/>
        <v>1.871445043131128E-7</v>
      </c>
      <c r="J1910">
        <v>21.1</v>
      </c>
      <c r="K1910">
        <v>35</v>
      </c>
      <c r="L1910">
        <v>705</v>
      </c>
      <c r="M1910">
        <v>-7.65</v>
      </c>
      <c r="N1910">
        <v>112.9</v>
      </c>
      <c r="O1910" s="7">
        <v>20.149999999999999</v>
      </c>
      <c r="P1910" s="8">
        <v>396500</v>
      </c>
      <c r="Q1910">
        <v>2</v>
      </c>
      <c r="R1910" s="9">
        <v>14.653</v>
      </c>
      <c r="S1910" s="9">
        <v>14.63</v>
      </c>
      <c r="T1910" s="9">
        <v>14.545999999999999</v>
      </c>
      <c r="U1910" s="9">
        <v>14.62</v>
      </c>
      <c r="V1910" s="9">
        <v>14.695</v>
      </c>
    </row>
    <row r="1911" spans="1:22" x14ac:dyDescent="0.3">
      <c r="A1911" t="s">
        <v>1999</v>
      </c>
      <c r="B1911" t="s">
        <v>2000</v>
      </c>
      <c r="C1911" t="s">
        <v>2053</v>
      </c>
      <c r="D1911" t="s">
        <v>369</v>
      </c>
      <c r="E1911">
        <v>5.8500000000000005</v>
      </c>
      <c r="F1911">
        <v>249200</v>
      </c>
      <c r="G1911">
        <f t="shared" si="108"/>
        <v>2.6795277086677372E-11</v>
      </c>
      <c r="H1911" s="50">
        <f t="shared" si="111"/>
        <v>634.04365390946703</v>
      </c>
      <c r="I1911">
        <f t="shared" si="109"/>
        <v>1.5290437852398186E-7</v>
      </c>
      <c r="J1911">
        <v>120</v>
      </c>
      <c r="K1911">
        <v>22.700000000000003</v>
      </c>
      <c r="L1911">
        <v>519</v>
      </c>
      <c r="M1911">
        <v>-6.9</v>
      </c>
      <c r="N1911">
        <v>109.61</v>
      </c>
      <c r="O1911" s="7">
        <v>22.844000000000001</v>
      </c>
      <c r="P1911" s="8">
        <v>1196000</v>
      </c>
      <c r="Q1911">
        <v>8</v>
      </c>
      <c r="R1911" s="9">
        <v>14.307</v>
      </c>
      <c r="S1911" s="9">
        <v>8.7079000000000004</v>
      </c>
      <c r="T1911" s="9">
        <v>13.45</v>
      </c>
      <c r="U1911" s="9">
        <v>13.949</v>
      </c>
      <c r="V1911" s="9">
        <v>14.695</v>
      </c>
    </row>
    <row r="1912" spans="1:22" x14ac:dyDescent="0.3">
      <c r="A1912" t="s">
        <v>1999</v>
      </c>
      <c r="B1912" t="s">
        <v>2000</v>
      </c>
      <c r="C1912" t="s">
        <v>2054</v>
      </c>
      <c r="D1912" t="s">
        <v>369</v>
      </c>
      <c r="E1912">
        <v>196</v>
      </c>
      <c r="F1912">
        <v>612800</v>
      </c>
      <c r="G1912">
        <f t="shared" si="108"/>
        <v>3.6507974543080936E-10</v>
      </c>
      <c r="H1912" s="50">
        <f t="shared" si="111"/>
        <v>1559.1571072059446</v>
      </c>
      <c r="I1912">
        <f t="shared" si="109"/>
        <v>5.1229501180684509E-6</v>
      </c>
      <c r="J1912">
        <v>47.5</v>
      </c>
      <c r="K1912">
        <v>88.9</v>
      </c>
      <c r="L1912">
        <v>31.700000000000003</v>
      </c>
      <c r="M1912">
        <v>0.53</v>
      </c>
      <c r="N1912">
        <v>101.44</v>
      </c>
      <c r="O1912" s="7">
        <v>0.35653000000000001</v>
      </c>
      <c r="P1912" s="8">
        <v>493470</v>
      </c>
      <c r="Q1912">
        <v>2</v>
      </c>
      <c r="R1912" s="9">
        <v>19.341000000000001</v>
      </c>
      <c r="S1912" s="9">
        <v>19.295999999999999</v>
      </c>
      <c r="T1912" s="9">
        <v>18.916</v>
      </c>
      <c r="U1912" s="9">
        <v>19.134</v>
      </c>
      <c r="V1912" s="9">
        <v>19.352</v>
      </c>
    </row>
    <row r="1913" spans="1:22" x14ac:dyDescent="0.3">
      <c r="A1913" t="s">
        <v>1999</v>
      </c>
      <c r="B1913" t="s">
        <v>2000</v>
      </c>
      <c r="C1913" t="s">
        <v>2055</v>
      </c>
      <c r="D1913" t="s">
        <v>369</v>
      </c>
      <c r="E1913">
        <v>4.43</v>
      </c>
      <c r="F1913">
        <v>109300</v>
      </c>
      <c r="G1913">
        <f t="shared" si="108"/>
        <v>4.6263020951509602E-11</v>
      </c>
      <c r="H1913" s="50">
        <f t="shared" si="111"/>
        <v>278.09378560314906</v>
      </c>
      <c r="I1913">
        <f t="shared" si="109"/>
        <v>1.1578912766858795E-7</v>
      </c>
      <c r="J1913">
        <v>44.1</v>
      </c>
      <c r="K1913">
        <v>16.5</v>
      </c>
      <c r="L1913">
        <v>519</v>
      </c>
      <c r="M1913">
        <v>-6.91</v>
      </c>
      <c r="N1913">
        <v>109.39</v>
      </c>
      <c r="O1913" s="7">
        <v>31.541</v>
      </c>
      <c r="P1913" s="8">
        <v>368850</v>
      </c>
      <c r="Q1913">
        <v>4</v>
      </c>
      <c r="R1913" s="9">
        <v>14.499000000000001</v>
      </c>
      <c r="S1913" s="9">
        <v>10.064</v>
      </c>
      <c r="T1913" s="9">
        <v>13.6</v>
      </c>
      <c r="U1913" s="9">
        <v>14.222</v>
      </c>
      <c r="V1913" s="9">
        <v>14.843999999999999</v>
      </c>
    </row>
    <row r="1914" spans="1:22" x14ac:dyDescent="0.3">
      <c r="A1914" t="s">
        <v>1999</v>
      </c>
      <c r="B1914" t="s">
        <v>2000</v>
      </c>
      <c r="C1914" t="s">
        <v>2056</v>
      </c>
      <c r="D1914" t="s">
        <v>369</v>
      </c>
      <c r="E1914">
        <v>30.900000000000002</v>
      </c>
      <c r="F1914">
        <v>240800</v>
      </c>
      <c r="G1914">
        <f t="shared" si="108"/>
        <v>1.4647126121262456E-10</v>
      </c>
      <c r="H1914" s="50">
        <f t="shared" si="111"/>
        <v>612.67139591251873</v>
      </c>
      <c r="I1914">
        <f t="shared" si="109"/>
        <v>8.0764876861385249E-7</v>
      </c>
      <c r="J1914">
        <v>27.5</v>
      </c>
      <c r="K1914">
        <v>45.900000000000006</v>
      </c>
      <c r="L1914">
        <v>167</v>
      </c>
      <c r="M1914">
        <v>2.96</v>
      </c>
      <c r="N1914">
        <v>99.07</v>
      </c>
      <c r="O1914" s="7">
        <v>3.6314000000000002</v>
      </c>
      <c r="P1914" s="8">
        <v>326080</v>
      </c>
      <c r="Q1914">
        <v>2</v>
      </c>
      <c r="R1914" s="9">
        <v>10.423999999999999</v>
      </c>
      <c r="S1914" s="9">
        <v>10.542999999999999</v>
      </c>
      <c r="T1914" s="9">
        <v>10.417999999999999</v>
      </c>
      <c r="U1914" s="9">
        <v>10.8</v>
      </c>
      <c r="V1914" s="9">
        <v>11.182</v>
      </c>
    </row>
    <row r="1915" spans="1:22" x14ac:dyDescent="0.3">
      <c r="A1915" t="s">
        <v>1999</v>
      </c>
      <c r="B1915" t="s">
        <v>2000</v>
      </c>
      <c r="C1915" t="s">
        <v>2057</v>
      </c>
      <c r="D1915" t="s">
        <v>369</v>
      </c>
      <c r="E1915">
        <v>93.100000000000009</v>
      </c>
      <c r="F1915">
        <v>492300</v>
      </c>
      <c r="G1915">
        <f t="shared" si="108"/>
        <v>2.1585905403209427E-10</v>
      </c>
      <c r="H1915" s="50">
        <f t="shared" si="111"/>
        <v>1252.5669776068646</v>
      </c>
      <c r="I1915">
        <f t="shared" si="109"/>
        <v>2.4334013060825147E-6</v>
      </c>
      <c r="J1915">
        <v>48.800000000000004</v>
      </c>
      <c r="K1915">
        <v>70.400000000000006</v>
      </c>
      <c r="L1915">
        <v>77.600000000000009</v>
      </c>
      <c r="M1915">
        <v>-0.03</v>
      </c>
      <c r="N1915">
        <v>109.33</v>
      </c>
      <c r="O1915" s="7">
        <v>1.1022000000000001</v>
      </c>
      <c r="P1915" s="8">
        <v>440240</v>
      </c>
      <c r="Q1915">
        <v>4</v>
      </c>
      <c r="R1915" s="9">
        <v>13.249000000000001</v>
      </c>
      <c r="S1915" s="9">
        <v>13.215999999999999</v>
      </c>
      <c r="T1915" s="9">
        <v>12.949</v>
      </c>
      <c r="U1915" s="9">
        <v>13.148999999999999</v>
      </c>
      <c r="V1915" s="9">
        <v>13.55</v>
      </c>
    </row>
    <row r="1916" spans="1:22" x14ac:dyDescent="0.3">
      <c r="A1916" t="s">
        <v>1999</v>
      </c>
      <c r="B1916" t="s">
        <v>2000</v>
      </c>
      <c r="C1916" t="s">
        <v>2058</v>
      </c>
      <c r="D1916" t="s">
        <v>369</v>
      </c>
      <c r="E1916">
        <v>16.900000000000002</v>
      </c>
      <c r="F1916">
        <v>158100</v>
      </c>
      <c r="G1916">
        <f t="shared" si="108"/>
        <v>1.2201276217583805E-10</v>
      </c>
      <c r="H1916" s="50">
        <f t="shared" si="111"/>
        <v>402.25642729970605</v>
      </c>
      <c r="I1916">
        <f t="shared" si="109"/>
        <v>4.4172376018039186E-7</v>
      </c>
      <c r="J1916">
        <v>12.5</v>
      </c>
      <c r="K1916">
        <v>44.800000000000004</v>
      </c>
      <c r="L1916">
        <v>360</v>
      </c>
      <c r="M1916">
        <v>-7.77</v>
      </c>
      <c r="N1916">
        <v>113.21</v>
      </c>
      <c r="O1916" s="7">
        <v>8.0513999999999992</v>
      </c>
      <c r="P1916" s="8">
        <v>114750</v>
      </c>
      <c r="Q1916">
        <v>2</v>
      </c>
      <c r="R1916" s="9">
        <v>12.144</v>
      </c>
      <c r="S1916" s="9">
        <v>3.2755999999999998</v>
      </c>
      <c r="T1916" s="9">
        <v>12.144</v>
      </c>
      <c r="U1916" s="9">
        <v>12.144</v>
      </c>
      <c r="V1916" s="9">
        <v>12.144</v>
      </c>
    </row>
    <row r="1917" spans="1:22" x14ac:dyDescent="0.3">
      <c r="A1917" t="s">
        <v>1999</v>
      </c>
      <c r="B1917" t="s">
        <v>2000</v>
      </c>
      <c r="C1917" t="s">
        <v>2059</v>
      </c>
      <c r="D1917" t="s">
        <v>369</v>
      </c>
      <c r="E1917">
        <v>11.8</v>
      </c>
      <c r="F1917">
        <v>134100</v>
      </c>
      <c r="G1917">
        <f t="shared" si="108"/>
        <v>1.0043929455630127E-10</v>
      </c>
      <c r="H1917" s="50">
        <f t="shared" si="111"/>
        <v>341.19283302271083</v>
      </c>
      <c r="I1917">
        <f t="shared" si="109"/>
        <v>3.0842250710820268E-7</v>
      </c>
      <c r="J1917">
        <v>18.100000000000001</v>
      </c>
      <c r="K1917">
        <v>31.5</v>
      </c>
      <c r="L1917">
        <v>369</v>
      </c>
      <c r="M1917">
        <v>-6.54</v>
      </c>
      <c r="N1917">
        <v>107.45</v>
      </c>
      <c r="O1917" s="7">
        <v>11.702</v>
      </c>
      <c r="P1917" s="8">
        <v>265920</v>
      </c>
      <c r="Q1917">
        <v>1</v>
      </c>
      <c r="R1917" s="9">
        <v>15.930999999999999</v>
      </c>
      <c r="S1917" s="9">
        <v>15.930999999999999</v>
      </c>
      <c r="T1917" s="9">
        <v>15.930999999999999</v>
      </c>
      <c r="U1917" s="9">
        <v>15.930999999999999</v>
      </c>
      <c r="V1917" s="9">
        <v>15.930999999999999</v>
      </c>
    </row>
    <row r="1918" spans="1:22" x14ac:dyDescent="0.3">
      <c r="A1918" t="s">
        <v>1999</v>
      </c>
      <c r="B1918" t="s">
        <v>2000</v>
      </c>
      <c r="C1918" t="s">
        <v>2060</v>
      </c>
      <c r="D1918" t="s">
        <v>369</v>
      </c>
      <c r="E1918">
        <v>9.11</v>
      </c>
      <c r="F1918">
        <v>213600</v>
      </c>
      <c r="G1918">
        <f t="shared" si="108"/>
        <v>4.868190369850187E-11</v>
      </c>
      <c r="H1918" s="50">
        <f t="shared" si="111"/>
        <v>543.46598906525753</v>
      </c>
      <c r="I1918">
        <f t="shared" si="109"/>
        <v>2.3811263048777342E-7</v>
      </c>
      <c r="J1918">
        <v>58.7</v>
      </c>
      <c r="K1918">
        <v>27.900000000000002</v>
      </c>
      <c r="L1918">
        <v>390</v>
      </c>
      <c r="M1918">
        <v>-7.43</v>
      </c>
      <c r="N1918">
        <v>109.24</v>
      </c>
      <c r="O1918" s="7">
        <v>14.006</v>
      </c>
      <c r="P1918" s="8">
        <v>873350</v>
      </c>
      <c r="Q1918">
        <v>4</v>
      </c>
      <c r="R1918" s="9">
        <v>13.599</v>
      </c>
      <c r="S1918" s="9">
        <v>13.599</v>
      </c>
      <c r="T1918" s="9">
        <v>13.55</v>
      </c>
      <c r="U1918" s="9">
        <v>13.6</v>
      </c>
      <c r="V1918" s="9">
        <v>13.798999999999999</v>
      </c>
    </row>
    <row r="1919" spans="1:22" x14ac:dyDescent="0.3">
      <c r="A1919" t="s">
        <v>1999</v>
      </c>
      <c r="B1919" t="s">
        <v>2000</v>
      </c>
      <c r="C1919" t="s">
        <v>2061</v>
      </c>
      <c r="D1919" t="s">
        <v>369</v>
      </c>
      <c r="E1919">
        <v>9.98</v>
      </c>
      <c r="F1919">
        <v>106500</v>
      </c>
      <c r="G1919">
        <f t="shared" si="108"/>
        <v>1.0696245389671362E-10</v>
      </c>
      <c r="H1919" s="50">
        <f t="shared" si="111"/>
        <v>270.96969960416629</v>
      </c>
      <c r="I1919">
        <f t="shared" si="109"/>
        <v>2.6085225601185278E-7</v>
      </c>
      <c r="J1919">
        <v>15.3</v>
      </c>
      <c r="K1919">
        <v>27.200000000000003</v>
      </c>
      <c r="L1919">
        <v>367</v>
      </c>
      <c r="M1919">
        <v>-7.34</v>
      </c>
      <c r="N1919">
        <v>110.5</v>
      </c>
      <c r="O1919" s="7">
        <v>13.488</v>
      </c>
      <c r="P1919" s="8">
        <v>314570</v>
      </c>
      <c r="Q1919">
        <v>2</v>
      </c>
      <c r="R1919" s="9">
        <v>12.034000000000001</v>
      </c>
      <c r="S1919" s="9">
        <v>12.053000000000001</v>
      </c>
      <c r="T1919" s="9">
        <v>11.891999999999999</v>
      </c>
      <c r="U1919" s="9">
        <v>12.068</v>
      </c>
      <c r="V1919" s="9">
        <v>12.244999999999999</v>
      </c>
    </row>
    <row r="1920" spans="1:22" x14ac:dyDescent="0.3">
      <c r="A1920" t="s">
        <v>1999</v>
      </c>
      <c r="B1920" t="s">
        <v>2000</v>
      </c>
      <c r="C1920" t="s">
        <v>2062</v>
      </c>
      <c r="D1920" t="s">
        <v>369</v>
      </c>
      <c r="E1920">
        <v>85.2</v>
      </c>
      <c r="F1920">
        <v>494800</v>
      </c>
      <c r="G1920">
        <f t="shared" si="108"/>
        <v>1.9654424333063862E-10</v>
      </c>
      <c r="H1920" s="50">
        <f t="shared" si="111"/>
        <v>1258.9277686773848</v>
      </c>
      <c r="I1920">
        <f t="shared" si="109"/>
        <v>2.2269150513236325E-6</v>
      </c>
      <c r="J1920">
        <v>45.6</v>
      </c>
      <c r="K1920">
        <v>73.3</v>
      </c>
      <c r="L1920">
        <v>89</v>
      </c>
      <c r="M1920">
        <v>-0.49</v>
      </c>
      <c r="N1920">
        <v>117.14</v>
      </c>
      <c r="O1920" s="7">
        <v>1.2142999999999999</v>
      </c>
      <c r="P1920" s="8">
        <v>161350</v>
      </c>
      <c r="Q1920">
        <v>3</v>
      </c>
      <c r="R1920" s="9">
        <v>12.757</v>
      </c>
      <c r="S1920" s="9">
        <v>12.125999999999999</v>
      </c>
      <c r="T1920" s="9">
        <v>11.03</v>
      </c>
      <c r="U1920" s="9">
        <v>11.132</v>
      </c>
      <c r="V1920" s="9">
        <v>12.798</v>
      </c>
    </row>
    <row r="1921" spans="1:22" x14ac:dyDescent="0.3">
      <c r="A1921" t="s">
        <v>1999</v>
      </c>
      <c r="B1921" t="s">
        <v>2000</v>
      </c>
      <c r="C1921" t="s">
        <v>2063</v>
      </c>
      <c r="D1921" t="s">
        <v>369</v>
      </c>
      <c r="E1921">
        <v>16.7</v>
      </c>
      <c r="F1921">
        <v>787000</v>
      </c>
      <c r="G1921">
        <f t="shared" si="108"/>
        <v>2.4221005209656923E-11</v>
      </c>
      <c r="H1921" s="50">
        <f t="shared" si="111"/>
        <v>2002.3770289998017</v>
      </c>
      <c r="I1921">
        <f t="shared" si="109"/>
        <v>4.3649626005991388E-7</v>
      </c>
      <c r="J1921">
        <v>183</v>
      </c>
      <c r="K1921">
        <v>58.1</v>
      </c>
      <c r="L1921">
        <v>436</v>
      </c>
      <c r="M1921">
        <v>-7.02</v>
      </c>
      <c r="N1921">
        <v>110.4</v>
      </c>
      <c r="O1921" s="7">
        <v>7.5065999999999997</v>
      </c>
      <c r="P1921" s="8">
        <v>1989100</v>
      </c>
      <c r="Q1921">
        <v>12</v>
      </c>
      <c r="R1921" s="9">
        <v>14.238</v>
      </c>
      <c r="S1921" s="9">
        <v>9.6186000000000007</v>
      </c>
      <c r="T1921" s="9">
        <v>12.144</v>
      </c>
      <c r="U1921" s="9">
        <v>13.974</v>
      </c>
      <c r="V1921" s="9">
        <v>14.992000000000001</v>
      </c>
    </row>
    <row r="1922" spans="1:22" x14ac:dyDescent="0.3">
      <c r="A1922" t="s">
        <v>1999</v>
      </c>
      <c r="B1922" t="s">
        <v>2000</v>
      </c>
      <c r="C1922" t="s">
        <v>2064</v>
      </c>
      <c r="D1922" t="s">
        <v>369</v>
      </c>
      <c r="E1922">
        <v>39.6</v>
      </c>
      <c r="F1922">
        <v>140000</v>
      </c>
      <c r="G1922">
        <f t="shared" ref="G1922:G1985" si="112">(1.141433*(E1922/1000000))/F1922</f>
        <v>3.228624771428571E-10</v>
      </c>
      <c r="H1922" s="50">
        <f t="shared" si="111"/>
        <v>356.20429994913883</v>
      </c>
      <c r="I1922">
        <f t="shared" ref="I1922:I1985" si="113">(G1922/10)*1000*H1922*0.09</f>
        <v>1.0350450238546463E-6</v>
      </c>
      <c r="J1922">
        <v>16.600000000000001</v>
      </c>
      <c r="K1922">
        <v>34.4</v>
      </c>
      <c r="L1922">
        <v>105</v>
      </c>
      <c r="M1922">
        <v>-0.88</v>
      </c>
      <c r="N1922">
        <v>131.29</v>
      </c>
      <c r="O1922" s="7">
        <v>3.0590999999999999</v>
      </c>
      <c r="P1922">
        <v>41320</v>
      </c>
      <c r="Q1922">
        <v>3</v>
      </c>
      <c r="R1922" s="9">
        <v>4.0472999999999999</v>
      </c>
      <c r="S1922" s="9">
        <v>1.7685</v>
      </c>
      <c r="T1922" s="9">
        <v>4.0240999999999998</v>
      </c>
      <c r="U1922" s="9">
        <v>4.1620999999999997</v>
      </c>
      <c r="V1922" s="9">
        <v>4.3002000000000002</v>
      </c>
    </row>
    <row r="1923" spans="1:22" x14ac:dyDescent="0.3">
      <c r="A1923" t="s">
        <v>1999</v>
      </c>
      <c r="B1923" t="s">
        <v>2000</v>
      </c>
      <c r="C1923" t="s">
        <v>2065</v>
      </c>
      <c r="D1923" t="s">
        <v>369</v>
      </c>
      <c r="E1923">
        <v>11</v>
      </c>
      <c r="F1923">
        <v>102100</v>
      </c>
      <c r="G1923">
        <f t="shared" si="112"/>
        <v>1.2297515181194906E-10</v>
      </c>
      <c r="H1923" s="50">
        <f t="shared" ref="H1923:H1935" si="114">F1923*CVDIDN</f>
        <v>259.77470732005054</v>
      </c>
      <c r="I1923">
        <f t="shared" si="113"/>
        <v>2.8751250662629065E-7</v>
      </c>
      <c r="J1923">
        <v>10.8</v>
      </c>
      <c r="K1923">
        <v>31.1</v>
      </c>
      <c r="L1923">
        <v>395</v>
      </c>
      <c r="M1923">
        <v>-6.56</v>
      </c>
      <c r="N1923">
        <v>107.76</v>
      </c>
      <c r="O1923" s="7">
        <v>12.683999999999999</v>
      </c>
      <c r="P1923" s="8">
        <v>177650</v>
      </c>
      <c r="Q1923">
        <v>1</v>
      </c>
      <c r="R1923" s="9">
        <v>15.438000000000001</v>
      </c>
      <c r="S1923" s="9">
        <v>15.438000000000001</v>
      </c>
      <c r="T1923" s="9">
        <v>15.438000000000001</v>
      </c>
      <c r="U1923" s="9">
        <v>15.438000000000001</v>
      </c>
      <c r="V1923" s="9">
        <v>15.438000000000001</v>
      </c>
    </row>
    <row r="1924" spans="1:22" x14ac:dyDescent="0.3">
      <c r="A1924" t="s">
        <v>1999</v>
      </c>
      <c r="B1924" t="s">
        <v>2000</v>
      </c>
      <c r="C1924" t="s">
        <v>2066</v>
      </c>
      <c r="D1924" t="s">
        <v>369</v>
      </c>
      <c r="E1924">
        <v>8.81</v>
      </c>
      <c r="F1924">
        <v>140700</v>
      </c>
      <c r="G1924">
        <f t="shared" si="112"/>
        <v>7.1471391115849328E-11</v>
      </c>
      <c r="H1924" s="50">
        <f t="shared" si="114"/>
        <v>357.98532144888452</v>
      </c>
      <c r="I1924">
        <f t="shared" si="113"/>
        <v>2.3027138030705642E-7</v>
      </c>
      <c r="J1924">
        <v>21.5</v>
      </c>
      <c r="K1924">
        <v>30.3</v>
      </c>
      <c r="L1924">
        <v>479</v>
      </c>
      <c r="M1924">
        <v>-6.92</v>
      </c>
      <c r="N1924">
        <v>106.92</v>
      </c>
      <c r="O1924" s="7">
        <v>15.8</v>
      </c>
      <c r="P1924" s="8">
        <v>568310</v>
      </c>
      <c r="Q1924">
        <v>2</v>
      </c>
      <c r="R1924" s="9">
        <v>13.468</v>
      </c>
      <c r="S1924" s="9">
        <v>13.507999999999999</v>
      </c>
      <c r="T1924" s="9">
        <v>13.45</v>
      </c>
      <c r="U1924" s="9">
        <v>13.574</v>
      </c>
      <c r="V1924" s="9">
        <v>13.699</v>
      </c>
    </row>
    <row r="1925" spans="1:22" x14ac:dyDescent="0.3">
      <c r="A1925" t="s">
        <v>1999</v>
      </c>
      <c r="B1925" t="s">
        <v>2000</v>
      </c>
      <c r="C1925" t="s">
        <v>2067</v>
      </c>
      <c r="D1925" t="s">
        <v>369</v>
      </c>
      <c r="E1925">
        <v>23.6</v>
      </c>
      <c r="F1925">
        <v>2461000</v>
      </c>
      <c r="G1925">
        <f t="shared" si="112"/>
        <v>1.094588329947176E-11</v>
      </c>
      <c r="H1925" s="50">
        <f t="shared" si="114"/>
        <v>6261.5627298202189</v>
      </c>
      <c r="I1925">
        <f t="shared" si="113"/>
        <v>6.1684501421640536E-7</v>
      </c>
      <c r="J1925">
        <v>357</v>
      </c>
      <c r="K1925">
        <v>130</v>
      </c>
      <c r="L1925">
        <v>705</v>
      </c>
      <c r="M1925">
        <v>-7.35</v>
      </c>
      <c r="N1925">
        <v>112.72</v>
      </c>
      <c r="O1925" s="7">
        <v>5.4085999999999999</v>
      </c>
      <c r="P1925" s="8">
        <v>4675500</v>
      </c>
      <c r="Q1925">
        <v>12</v>
      </c>
      <c r="R1925" s="9">
        <v>14.055999999999999</v>
      </c>
      <c r="S1925" s="9">
        <v>14.071</v>
      </c>
      <c r="T1925" s="9">
        <v>13.949</v>
      </c>
      <c r="U1925" s="9">
        <v>14.72</v>
      </c>
      <c r="V1925" s="9">
        <v>16.472999999999999</v>
      </c>
    </row>
    <row r="1926" spans="1:22" x14ac:dyDescent="0.3">
      <c r="A1926" t="s">
        <v>1999</v>
      </c>
      <c r="B1926" t="s">
        <v>2000</v>
      </c>
      <c r="C1926" t="s">
        <v>2068</v>
      </c>
      <c r="D1926" t="s">
        <v>369</v>
      </c>
      <c r="E1926">
        <v>15.9</v>
      </c>
      <c r="F1926">
        <v>579600</v>
      </c>
      <c r="G1926">
        <f t="shared" si="112"/>
        <v>3.1312603002070391E-11</v>
      </c>
      <c r="H1926" s="50">
        <f t="shared" si="114"/>
        <v>1474.6858017894347</v>
      </c>
      <c r="I1926">
        <f t="shared" si="113"/>
        <v>4.155862595780019E-7</v>
      </c>
      <c r="J1926">
        <v>146</v>
      </c>
      <c r="K1926">
        <v>48</v>
      </c>
      <c r="L1926">
        <v>367</v>
      </c>
      <c r="M1926">
        <v>-7.58</v>
      </c>
      <c r="N1926">
        <v>110.8</v>
      </c>
      <c r="O1926" s="7">
        <v>7.6505999999999998</v>
      </c>
      <c r="P1926" s="8">
        <v>2195200</v>
      </c>
      <c r="Q1926">
        <v>8</v>
      </c>
      <c r="R1926" s="9">
        <v>14.717000000000001</v>
      </c>
      <c r="S1926" s="9">
        <v>14.622999999999999</v>
      </c>
      <c r="T1926" s="9">
        <v>13.749000000000001</v>
      </c>
      <c r="U1926" s="9">
        <v>14.545999999999999</v>
      </c>
      <c r="V1926" s="9">
        <v>14.843999999999999</v>
      </c>
    </row>
    <row r="1927" spans="1:22" x14ac:dyDescent="0.3">
      <c r="A1927" t="s">
        <v>1999</v>
      </c>
      <c r="B1927" t="s">
        <v>2000</v>
      </c>
      <c r="C1927" t="s">
        <v>2069</v>
      </c>
      <c r="D1927" t="s">
        <v>369</v>
      </c>
      <c r="E1927">
        <v>14.4</v>
      </c>
      <c r="F1927">
        <v>114700</v>
      </c>
      <c r="G1927">
        <f t="shared" si="112"/>
        <v>1.4330109154315605E-10</v>
      </c>
      <c r="H1927" s="50">
        <f t="shared" si="114"/>
        <v>291.83309431547303</v>
      </c>
      <c r="I1927">
        <f t="shared" si="113"/>
        <v>3.7638000867441681E-7</v>
      </c>
      <c r="J1927">
        <v>12.5</v>
      </c>
      <c r="K1927">
        <v>32.5</v>
      </c>
      <c r="L1927">
        <v>345</v>
      </c>
      <c r="M1927">
        <v>2.97</v>
      </c>
      <c r="N1927">
        <v>99.79</v>
      </c>
      <c r="O1927" s="7">
        <v>10.616</v>
      </c>
      <c r="P1927" s="8">
        <v>181150</v>
      </c>
      <c r="Q1927">
        <v>2</v>
      </c>
      <c r="R1927" s="9">
        <v>11.933999999999999</v>
      </c>
      <c r="S1927" s="9">
        <v>11.88</v>
      </c>
      <c r="T1927" s="9">
        <v>11.689</v>
      </c>
      <c r="U1927" s="9">
        <v>11.816000000000001</v>
      </c>
      <c r="V1927" s="9">
        <v>11.942</v>
      </c>
    </row>
    <row r="1928" spans="1:22" x14ac:dyDescent="0.3">
      <c r="A1928" t="s">
        <v>1999</v>
      </c>
      <c r="B1928" t="s">
        <v>2000</v>
      </c>
      <c r="C1928" t="s">
        <v>2070</v>
      </c>
      <c r="D1928" t="s">
        <v>369</v>
      </c>
      <c r="E1928">
        <v>1.68</v>
      </c>
      <c r="F1928">
        <v>122100</v>
      </c>
      <c r="G1928">
        <f t="shared" si="112"/>
        <v>1.570522063882064E-11</v>
      </c>
      <c r="H1928" s="50">
        <f t="shared" si="114"/>
        <v>310.66103588421322</v>
      </c>
      <c r="I1928">
        <f t="shared" si="113"/>
        <v>4.39110010120153E-8</v>
      </c>
      <c r="J1928">
        <v>16.8</v>
      </c>
      <c r="K1928">
        <v>29.8</v>
      </c>
      <c r="L1928">
        <v>3010</v>
      </c>
      <c r="M1928">
        <v>0.91</v>
      </c>
      <c r="N1928">
        <v>104.47</v>
      </c>
      <c r="O1928" s="7">
        <v>101.34</v>
      </c>
      <c r="P1928">
        <v>17931</v>
      </c>
      <c r="Q1928">
        <v>3</v>
      </c>
      <c r="R1928" s="9">
        <v>15.487</v>
      </c>
      <c r="S1928" s="9">
        <v>0.25720999999999999</v>
      </c>
      <c r="T1928" s="9">
        <v>15.487</v>
      </c>
      <c r="U1928" s="9">
        <v>15.487</v>
      </c>
      <c r="V1928" s="9">
        <v>15.487</v>
      </c>
    </row>
    <row r="1929" spans="1:22" x14ac:dyDescent="0.3">
      <c r="A1929" t="s">
        <v>1999</v>
      </c>
      <c r="B1929" t="s">
        <v>2000</v>
      </c>
      <c r="C1929" t="s">
        <v>2071</v>
      </c>
      <c r="D1929" t="s">
        <v>369</v>
      </c>
      <c r="E1929">
        <v>41.800000000000004</v>
      </c>
      <c r="F1929">
        <v>122600</v>
      </c>
      <c r="G1929">
        <f t="shared" si="112"/>
        <v>3.8916720554649271E-10</v>
      </c>
      <c r="H1929" s="50">
        <f t="shared" si="114"/>
        <v>311.93319409831724</v>
      </c>
      <c r="I1929">
        <f t="shared" si="113"/>
        <v>1.0925475251799046E-6</v>
      </c>
      <c r="J1929">
        <v>17</v>
      </c>
      <c r="K1929">
        <v>29.700000000000003</v>
      </c>
      <c r="L1929">
        <v>75.900000000000006</v>
      </c>
      <c r="M1929">
        <v>3.31</v>
      </c>
      <c r="N1929">
        <v>117.59</v>
      </c>
      <c r="O1929" s="7">
        <v>2.5507</v>
      </c>
      <c r="P1929" s="8">
        <v>102120</v>
      </c>
      <c r="Q1929">
        <v>4</v>
      </c>
      <c r="R1929" s="9">
        <v>4.9907000000000004</v>
      </c>
      <c r="S1929" s="9">
        <v>4.9280999999999997</v>
      </c>
      <c r="T1929" s="9">
        <v>4.7389000000000001</v>
      </c>
      <c r="U1929" s="9">
        <v>6.8071000000000002</v>
      </c>
      <c r="V1929" s="9">
        <v>8.8754000000000008</v>
      </c>
    </row>
    <row r="1930" spans="1:22" x14ac:dyDescent="0.3">
      <c r="A1930" t="s">
        <v>1999</v>
      </c>
      <c r="B1930" t="s">
        <v>2000</v>
      </c>
      <c r="C1930" t="s">
        <v>2072</v>
      </c>
      <c r="D1930" t="s">
        <v>369</v>
      </c>
      <c r="E1930">
        <v>9.18</v>
      </c>
      <c r="F1930">
        <v>221500</v>
      </c>
      <c r="G1930">
        <f t="shared" si="112"/>
        <v>4.7306342844243789E-11</v>
      </c>
      <c r="H1930" s="50">
        <f t="shared" si="114"/>
        <v>563.5660888481018</v>
      </c>
      <c r="I1930">
        <f t="shared" si="113"/>
        <v>2.3994225552994075E-7</v>
      </c>
      <c r="J1930">
        <v>51.6</v>
      </c>
      <c r="K1930">
        <v>30.8</v>
      </c>
      <c r="L1930">
        <v>439</v>
      </c>
      <c r="M1930">
        <v>-7.33</v>
      </c>
      <c r="N1930">
        <v>108.22</v>
      </c>
      <c r="O1930" s="7">
        <v>14.247</v>
      </c>
      <c r="P1930" s="8">
        <v>1016400</v>
      </c>
      <c r="Q1930">
        <v>4</v>
      </c>
      <c r="R1930" s="9">
        <v>12.435</v>
      </c>
      <c r="S1930" s="9">
        <v>12.448</v>
      </c>
      <c r="T1930" s="9">
        <v>12.194000000000001</v>
      </c>
      <c r="U1930" s="9">
        <v>12.597</v>
      </c>
      <c r="V1930" s="9">
        <v>13.148999999999999</v>
      </c>
    </row>
    <row r="1931" spans="1:22" x14ac:dyDescent="0.3">
      <c r="A1931" t="s">
        <v>1999</v>
      </c>
      <c r="B1931" t="s">
        <v>2000</v>
      </c>
      <c r="C1931" t="s">
        <v>2073</v>
      </c>
      <c r="D1931" t="s">
        <v>369</v>
      </c>
      <c r="E1931">
        <v>2.14</v>
      </c>
      <c r="F1931">
        <v>139400</v>
      </c>
      <c r="G1931">
        <f t="shared" si="112"/>
        <v>1.7522716068866572E-11</v>
      </c>
      <c r="H1931" s="50">
        <f t="shared" si="114"/>
        <v>354.67771009221394</v>
      </c>
      <c r="I1931">
        <f t="shared" si="113"/>
        <v>5.5934251289114725E-8</v>
      </c>
      <c r="J1931">
        <v>21.5</v>
      </c>
      <c r="K1931">
        <v>30.1</v>
      </c>
      <c r="L1931">
        <v>2240</v>
      </c>
      <c r="M1931">
        <v>3.32</v>
      </c>
      <c r="N1931">
        <v>99.15</v>
      </c>
      <c r="O1931" s="7">
        <v>74.474999999999994</v>
      </c>
      <c r="P1931" s="8">
        <v>180220</v>
      </c>
      <c r="Q1931">
        <v>2</v>
      </c>
      <c r="R1931" s="9">
        <v>9.6493000000000002</v>
      </c>
      <c r="S1931" s="9">
        <v>9.6417000000000002</v>
      </c>
      <c r="T1931" s="9">
        <v>9.5465999999999998</v>
      </c>
      <c r="U1931" s="9">
        <v>9.5980000000000008</v>
      </c>
      <c r="V1931" s="9">
        <v>9.6494999999999997</v>
      </c>
    </row>
    <row r="1932" spans="1:22" x14ac:dyDescent="0.3">
      <c r="A1932" t="s">
        <v>1999</v>
      </c>
      <c r="B1932" t="s">
        <v>2000</v>
      </c>
      <c r="C1932" t="s">
        <v>2074</v>
      </c>
      <c r="D1932" t="s">
        <v>369</v>
      </c>
      <c r="E1932">
        <v>14</v>
      </c>
      <c r="F1932">
        <v>762000</v>
      </c>
      <c r="G1932">
        <f t="shared" si="112"/>
        <v>2.0971209973753278E-11</v>
      </c>
      <c r="H1932" s="50">
        <f t="shared" si="114"/>
        <v>1938.7691182945985</v>
      </c>
      <c r="I1932">
        <f t="shared" si="113"/>
        <v>3.6592500843346079E-7</v>
      </c>
      <c r="J1932">
        <v>186</v>
      </c>
      <c r="K1932">
        <v>55.900000000000006</v>
      </c>
      <c r="L1932">
        <v>519</v>
      </c>
      <c r="M1932">
        <v>-6.92</v>
      </c>
      <c r="N1932">
        <v>109.08</v>
      </c>
      <c r="O1932" s="7">
        <v>9.2933000000000003</v>
      </c>
      <c r="P1932" s="8">
        <v>1693300</v>
      </c>
      <c r="Q1932">
        <v>9</v>
      </c>
      <c r="R1932" s="9">
        <v>14.927</v>
      </c>
      <c r="S1932" s="9">
        <v>12.118</v>
      </c>
      <c r="T1932" s="9">
        <v>13.45</v>
      </c>
      <c r="U1932" s="9">
        <v>14.645</v>
      </c>
      <c r="V1932" s="9">
        <v>15.19</v>
      </c>
    </row>
    <row r="1933" spans="1:22" x14ac:dyDescent="0.3">
      <c r="A1933" t="s">
        <v>1999</v>
      </c>
      <c r="B1933" t="s">
        <v>2000</v>
      </c>
      <c r="C1933" t="s">
        <v>2075</v>
      </c>
      <c r="D1933" t="s">
        <v>369</v>
      </c>
      <c r="E1933">
        <v>11.600000000000001</v>
      </c>
      <c r="F1933">
        <v>102100</v>
      </c>
      <c r="G1933">
        <f t="shared" si="112"/>
        <v>1.296828873653281E-10</v>
      </c>
      <c r="H1933" s="50">
        <f t="shared" si="114"/>
        <v>259.77470732005054</v>
      </c>
      <c r="I1933">
        <f t="shared" si="113"/>
        <v>3.0319500698772465E-7</v>
      </c>
      <c r="J1933">
        <v>9.120000000000001</v>
      </c>
      <c r="K1933">
        <v>33.800000000000004</v>
      </c>
      <c r="L1933">
        <v>455</v>
      </c>
      <c r="M1933">
        <v>0.79</v>
      </c>
      <c r="N1933">
        <v>127.38</v>
      </c>
      <c r="O1933" s="7">
        <v>13.462999999999999</v>
      </c>
      <c r="P1933">
        <v>0</v>
      </c>
      <c r="Q1933">
        <v>2</v>
      </c>
      <c r="R1933" s="9" t="s">
        <v>3975</v>
      </c>
      <c r="S1933" s="9">
        <v>0</v>
      </c>
      <c r="T1933" s="9" t="s">
        <v>3975</v>
      </c>
      <c r="U1933" s="9" t="s">
        <v>3975</v>
      </c>
      <c r="V1933" s="9" t="s">
        <v>3975</v>
      </c>
    </row>
    <row r="1934" spans="1:22" x14ac:dyDescent="0.3">
      <c r="A1934" t="s">
        <v>1999</v>
      </c>
      <c r="B1934" t="s">
        <v>2000</v>
      </c>
      <c r="C1934" t="s">
        <v>2076</v>
      </c>
      <c r="D1934" t="s">
        <v>369</v>
      </c>
      <c r="E1934">
        <v>15.3</v>
      </c>
      <c r="F1934">
        <v>1051000</v>
      </c>
      <c r="G1934">
        <f t="shared" si="112"/>
        <v>1.6616484205518551E-11</v>
      </c>
      <c r="H1934" s="50">
        <f t="shared" si="114"/>
        <v>2674.0765660467491</v>
      </c>
      <c r="I1934">
        <f t="shared" si="113"/>
        <v>3.9990375921656775E-7</v>
      </c>
      <c r="J1934">
        <v>114</v>
      </c>
      <c r="K1934">
        <v>98.2</v>
      </c>
      <c r="L1934">
        <v>893</v>
      </c>
      <c r="M1934">
        <v>-5.15</v>
      </c>
      <c r="N1934">
        <v>119.46</v>
      </c>
      <c r="O1934" s="7">
        <v>9.0932999999999993</v>
      </c>
      <c r="P1934" s="8">
        <v>1344400</v>
      </c>
      <c r="Q1934">
        <v>6</v>
      </c>
      <c r="R1934" s="9">
        <v>9.1304999999999996</v>
      </c>
      <c r="S1934" s="9">
        <v>8.484</v>
      </c>
      <c r="T1934" s="9">
        <v>8.0433000000000003</v>
      </c>
      <c r="U1934" s="9">
        <v>8.7453000000000003</v>
      </c>
      <c r="V1934" s="9">
        <v>9.1340000000000003</v>
      </c>
    </row>
    <row r="1935" spans="1:22" x14ac:dyDescent="0.3">
      <c r="A1935" t="s">
        <v>1999</v>
      </c>
      <c r="B1935" t="s">
        <v>2000</v>
      </c>
      <c r="C1935" t="s">
        <v>2077</v>
      </c>
      <c r="D1935" t="s">
        <v>369</v>
      </c>
      <c r="E1935">
        <v>7.8900000000000006</v>
      </c>
      <c r="F1935">
        <v>470800</v>
      </c>
      <c r="G1935">
        <f t="shared" si="112"/>
        <v>1.9128943011894647E-11</v>
      </c>
      <c r="H1935" s="50">
        <f t="shared" si="114"/>
        <v>1197.8641744003896</v>
      </c>
      <c r="I1935">
        <f t="shared" si="113"/>
        <v>2.0622487975285754E-7</v>
      </c>
      <c r="J1935">
        <v>148</v>
      </c>
      <c r="K1935">
        <v>38.6</v>
      </c>
      <c r="L1935">
        <v>646</v>
      </c>
      <c r="M1935">
        <v>-7.78</v>
      </c>
      <c r="N1935">
        <v>110.37</v>
      </c>
      <c r="O1935" s="7">
        <v>16.709</v>
      </c>
      <c r="P1935" s="8">
        <v>1750600</v>
      </c>
      <c r="Q1935">
        <v>6</v>
      </c>
      <c r="R1935" s="9">
        <v>14.581</v>
      </c>
      <c r="S1935" s="9">
        <v>14.475</v>
      </c>
      <c r="T1935" s="9">
        <v>13.798999999999999</v>
      </c>
      <c r="U1935" s="9">
        <v>14.372</v>
      </c>
      <c r="V1935" s="9">
        <v>14.695</v>
      </c>
    </row>
    <row r="1936" spans="1:22" x14ac:dyDescent="0.3">
      <c r="A1936" t="s">
        <v>2078</v>
      </c>
      <c r="B1936" t="s">
        <v>2079</v>
      </c>
      <c r="C1936" t="s">
        <v>2080</v>
      </c>
      <c r="D1936" t="s">
        <v>14</v>
      </c>
      <c r="E1936">
        <v>6.74</v>
      </c>
      <c r="F1936">
        <v>211500</v>
      </c>
      <c r="G1936">
        <f t="shared" si="112"/>
        <v>3.637474430260047E-11</v>
      </c>
      <c r="H1936" s="50">
        <f t="shared" ref="H1936:H1967" si="115">F1936*CVDIRN</f>
        <v>435.71905332100647</v>
      </c>
      <c r="I1936">
        <f t="shared" si="113"/>
        <v>1.4264252237090477E-7</v>
      </c>
      <c r="J1936">
        <v>51.400000000000006</v>
      </c>
      <c r="K1936">
        <v>29.5</v>
      </c>
      <c r="L1936">
        <v>508</v>
      </c>
      <c r="M1936">
        <v>30.36</v>
      </c>
      <c r="N1936">
        <v>48.28</v>
      </c>
      <c r="O1936" s="7">
        <v>17.239000000000001</v>
      </c>
      <c r="P1936">
        <v>43308</v>
      </c>
      <c r="Q1936">
        <v>3</v>
      </c>
      <c r="R1936" s="9">
        <v>37.945999999999998</v>
      </c>
      <c r="S1936" s="9">
        <v>37.973999999999997</v>
      </c>
      <c r="T1936" s="9">
        <v>36.667999999999999</v>
      </c>
      <c r="U1936" s="9">
        <v>37.860999999999997</v>
      </c>
      <c r="V1936" s="9">
        <v>38.409999999999997</v>
      </c>
    </row>
    <row r="1937" spans="1:22" x14ac:dyDescent="0.3">
      <c r="A1937" t="s">
        <v>2078</v>
      </c>
      <c r="B1937" t="s">
        <v>2079</v>
      </c>
      <c r="C1937" t="s">
        <v>2081</v>
      </c>
      <c r="D1937" t="s">
        <v>14</v>
      </c>
      <c r="E1937">
        <v>19.8</v>
      </c>
      <c r="F1937">
        <v>871000</v>
      </c>
      <c r="G1937">
        <f t="shared" si="112"/>
        <v>2.5947615843857632E-11</v>
      </c>
      <c r="H1937" s="50">
        <f t="shared" si="115"/>
        <v>1794.3796474827263</v>
      </c>
      <c r="I1937">
        <f t="shared" si="113"/>
        <v>4.1903886393826616E-7</v>
      </c>
      <c r="J1937">
        <v>125</v>
      </c>
      <c r="K1937">
        <v>78</v>
      </c>
      <c r="L1937">
        <v>403</v>
      </c>
      <c r="M1937">
        <v>31.32</v>
      </c>
      <c r="N1937">
        <v>48.67</v>
      </c>
      <c r="O1937" s="7">
        <v>5.1619000000000002</v>
      </c>
      <c r="P1937">
        <v>90950</v>
      </c>
      <c r="Q1937">
        <v>6</v>
      </c>
      <c r="R1937" s="9">
        <v>36.252000000000002</v>
      </c>
      <c r="S1937" s="9">
        <v>36.140999999999998</v>
      </c>
      <c r="T1937" s="9">
        <v>34.918999999999997</v>
      </c>
      <c r="U1937" s="9">
        <v>36.116</v>
      </c>
      <c r="V1937" s="9">
        <v>36.438000000000002</v>
      </c>
    </row>
    <row r="1938" spans="1:22" x14ac:dyDescent="0.3">
      <c r="A1938" t="s">
        <v>2078</v>
      </c>
      <c r="B1938" t="s">
        <v>2079</v>
      </c>
      <c r="C1938" t="s">
        <v>2082</v>
      </c>
      <c r="D1938" t="s">
        <v>14</v>
      </c>
      <c r="E1938">
        <v>9.93</v>
      </c>
      <c r="F1938">
        <v>174200</v>
      </c>
      <c r="G1938">
        <f t="shared" si="112"/>
        <v>6.5065612456946036E-11</v>
      </c>
      <c r="H1938" s="50">
        <f t="shared" si="115"/>
        <v>358.87592949654527</v>
      </c>
      <c r="I1938">
        <f t="shared" si="113"/>
        <v>2.1015433933873652E-7</v>
      </c>
      <c r="J1938">
        <v>29.700000000000003</v>
      </c>
      <c r="K1938">
        <v>32</v>
      </c>
      <c r="L1938">
        <v>396</v>
      </c>
      <c r="M1938">
        <v>36.479999999999997</v>
      </c>
      <c r="N1938">
        <v>52.36</v>
      </c>
      <c r="O1938" s="7">
        <v>12.379</v>
      </c>
      <c r="P1938">
        <v>47570</v>
      </c>
      <c r="Q1938">
        <v>3</v>
      </c>
      <c r="R1938" s="9">
        <v>25.053999999999998</v>
      </c>
      <c r="S1938" s="9">
        <v>25.042999999999999</v>
      </c>
      <c r="T1938" s="9">
        <v>24.248999999999999</v>
      </c>
      <c r="U1938" s="9">
        <v>25.056999999999999</v>
      </c>
      <c r="V1938" s="9">
        <v>25.908999999999999</v>
      </c>
    </row>
    <row r="1939" spans="1:22" x14ac:dyDescent="0.3">
      <c r="A1939" t="s">
        <v>2078</v>
      </c>
      <c r="B1939" t="s">
        <v>2079</v>
      </c>
      <c r="C1939" t="s">
        <v>2083</v>
      </c>
      <c r="D1939" t="s">
        <v>14</v>
      </c>
      <c r="E1939">
        <v>14</v>
      </c>
      <c r="F1939">
        <v>405900</v>
      </c>
      <c r="G1939">
        <f t="shared" si="112"/>
        <v>3.9369455530918946E-11</v>
      </c>
      <c r="H1939" s="50">
        <f t="shared" si="115"/>
        <v>836.20975765010178</v>
      </c>
      <c r="I1939">
        <f t="shared" si="113"/>
        <v>2.9629010581493572E-7</v>
      </c>
      <c r="J1939">
        <v>42.2</v>
      </c>
      <c r="K1939">
        <v>62.5</v>
      </c>
      <c r="L1939">
        <v>534</v>
      </c>
      <c r="M1939">
        <v>34.090000000000003</v>
      </c>
      <c r="N1939">
        <v>49.71</v>
      </c>
      <c r="O1939" s="7">
        <v>8.5439000000000007</v>
      </c>
      <c r="P1939">
        <v>39123</v>
      </c>
      <c r="Q1939">
        <v>4</v>
      </c>
      <c r="R1939" s="9">
        <v>25.87</v>
      </c>
      <c r="S1939" s="9">
        <v>25.855</v>
      </c>
      <c r="T1939" s="9">
        <v>24.914000000000001</v>
      </c>
      <c r="U1939" s="9">
        <v>25.957000000000001</v>
      </c>
      <c r="V1939" s="9">
        <v>26.901</v>
      </c>
    </row>
    <row r="1940" spans="1:22" x14ac:dyDescent="0.3">
      <c r="A1940" t="s">
        <v>2078</v>
      </c>
      <c r="B1940" t="s">
        <v>2079</v>
      </c>
      <c r="C1940" t="s">
        <v>2084</v>
      </c>
      <c r="D1940" t="s">
        <v>14</v>
      </c>
      <c r="E1940">
        <v>12.9</v>
      </c>
      <c r="F1940">
        <v>369600</v>
      </c>
      <c r="G1940">
        <f t="shared" si="112"/>
        <v>3.9838976461038961E-11</v>
      </c>
      <c r="H1940" s="50">
        <f t="shared" si="115"/>
        <v>761.42677119358859</v>
      </c>
      <c r="I1940">
        <f t="shared" si="113"/>
        <v>2.7301016892947647E-7</v>
      </c>
      <c r="J1940">
        <v>41.5</v>
      </c>
      <c r="K1940">
        <v>57.400000000000006</v>
      </c>
      <c r="L1940">
        <v>556</v>
      </c>
      <c r="M1940">
        <v>38.25</v>
      </c>
      <c r="N1940">
        <v>48.29</v>
      </c>
      <c r="O1940" s="7">
        <v>9.6861999999999995</v>
      </c>
      <c r="P1940">
        <v>40577</v>
      </c>
      <c r="Q1940">
        <v>3</v>
      </c>
      <c r="R1940" s="9">
        <v>18.385999999999999</v>
      </c>
      <c r="S1940" s="9">
        <v>18.343</v>
      </c>
      <c r="T1940" s="9">
        <v>18.039000000000001</v>
      </c>
      <c r="U1940" s="9">
        <v>18.137</v>
      </c>
      <c r="V1940" s="9">
        <v>18.428999999999998</v>
      </c>
    </row>
    <row r="1941" spans="1:22" x14ac:dyDescent="0.3">
      <c r="A1941" t="s">
        <v>2078</v>
      </c>
      <c r="B1941" t="s">
        <v>2079</v>
      </c>
      <c r="C1941" t="s">
        <v>2085</v>
      </c>
      <c r="D1941" t="s">
        <v>14</v>
      </c>
      <c r="E1941">
        <v>6.3100000000000005</v>
      </c>
      <c r="F1941">
        <v>174300</v>
      </c>
      <c r="G1941">
        <f t="shared" si="112"/>
        <v>4.1322101147446932E-11</v>
      </c>
      <c r="H1941" s="50">
        <f t="shared" si="115"/>
        <v>359.0819432333401</v>
      </c>
      <c r="I1941">
        <f t="shared" si="113"/>
        <v>1.3354218340658889E-7</v>
      </c>
      <c r="J1941">
        <v>66.900000000000006</v>
      </c>
      <c r="K1941">
        <v>21.3</v>
      </c>
      <c r="L1941">
        <v>396</v>
      </c>
      <c r="M1941">
        <v>36.53</v>
      </c>
      <c r="N1941">
        <v>52.67</v>
      </c>
      <c r="O1941" s="7">
        <v>18.574999999999999</v>
      </c>
      <c r="P1941" s="8">
        <v>191570</v>
      </c>
      <c r="Q1941">
        <v>5</v>
      </c>
      <c r="R1941" s="9">
        <v>26.812000000000001</v>
      </c>
      <c r="S1941" s="9">
        <v>26.893999999999998</v>
      </c>
      <c r="T1941" s="9">
        <v>26.713000000000001</v>
      </c>
      <c r="U1941" s="9">
        <v>26.76</v>
      </c>
      <c r="V1941" s="9">
        <v>27.42</v>
      </c>
    </row>
    <row r="1942" spans="1:22" x14ac:dyDescent="0.3">
      <c r="A1942" t="s">
        <v>2078</v>
      </c>
      <c r="B1942" t="s">
        <v>2079</v>
      </c>
      <c r="C1942" t="s">
        <v>2086</v>
      </c>
      <c r="D1942" t="s">
        <v>14</v>
      </c>
      <c r="E1942">
        <v>3.04</v>
      </c>
      <c r="F1942">
        <v>103200</v>
      </c>
      <c r="G1942">
        <f t="shared" si="112"/>
        <v>3.362360775193798E-11</v>
      </c>
      <c r="H1942" s="50">
        <f t="shared" si="115"/>
        <v>212.60617637223578</v>
      </c>
      <c r="I1942">
        <f t="shared" si="113"/>
        <v>6.4337280119814596E-8</v>
      </c>
      <c r="J1942">
        <v>24.5</v>
      </c>
      <c r="K1942">
        <v>20.8</v>
      </c>
      <c r="L1942">
        <v>1000</v>
      </c>
      <c r="M1942">
        <v>37.47</v>
      </c>
      <c r="N1942">
        <v>49.47</v>
      </c>
      <c r="O1942" s="7">
        <v>48.088000000000001</v>
      </c>
      <c r="P1942" s="8">
        <v>145690</v>
      </c>
      <c r="Q1942">
        <v>3</v>
      </c>
      <c r="R1942" s="9">
        <v>19.853999999999999</v>
      </c>
      <c r="S1942" s="9">
        <v>19.899000000000001</v>
      </c>
      <c r="T1942" s="9">
        <v>19.837</v>
      </c>
      <c r="U1942" s="9">
        <v>20.126999999999999</v>
      </c>
      <c r="V1942" s="9">
        <v>20.271999999999998</v>
      </c>
    </row>
    <row r="1943" spans="1:22" x14ac:dyDescent="0.3">
      <c r="A1943" t="s">
        <v>2078</v>
      </c>
      <c r="B1943" t="s">
        <v>2079</v>
      </c>
      <c r="C1943" t="s">
        <v>2087</v>
      </c>
      <c r="D1943" t="s">
        <v>14</v>
      </c>
      <c r="E1943">
        <v>17.5</v>
      </c>
      <c r="F1943">
        <v>311800</v>
      </c>
      <c r="G1943">
        <f t="shared" si="112"/>
        <v>6.4063750801796006E-11</v>
      </c>
      <c r="H1943" s="50">
        <f t="shared" si="115"/>
        <v>642.35083132619297</v>
      </c>
      <c r="I1943">
        <f t="shared" si="113"/>
        <v>3.7036263226866954E-7</v>
      </c>
      <c r="J1943">
        <v>16.600000000000001</v>
      </c>
      <c r="K1943">
        <v>76.600000000000009</v>
      </c>
      <c r="L1943">
        <v>557</v>
      </c>
      <c r="M1943">
        <v>27.2</v>
      </c>
      <c r="N1943">
        <v>56.27</v>
      </c>
      <c r="O1943" s="7">
        <v>7.2717999999999998</v>
      </c>
      <c r="P1943">
        <v>10761</v>
      </c>
      <c r="Q1943">
        <v>4</v>
      </c>
      <c r="R1943" s="9">
        <v>32.829000000000001</v>
      </c>
      <c r="S1943" s="9">
        <v>13.722</v>
      </c>
      <c r="T1943" s="9">
        <v>32.094999999999999</v>
      </c>
      <c r="U1943" s="9">
        <v>32.49</v>
      </c>
      <c r="V1943" s="9">
        <v>32.884</v>
      </c>
    </row>
    <row r="1944" spans="1:22" x14ac:dyDescent="0.3">
      <c r="A1944" t="s">
        <v>2078</v>
      </c>
      <c r="B1944" t="s">
        <v>2079</v>
      </c>
      <c r="C1944" t="s">
        <v>2088</v>
      </c>
      <c r="D1944" t="s">
        <v>14</v>
      </c>
      <c r="E1944">
        <v>7.65</v>
      </c>
      <c r="F1944">
        <v>141800</v>
      </c>
      <c r="G1944">
        <f t="shared" si="112"/>
        <v>6.1579424894217203E-11</v>
      </c>
      <c r="H1944" s="50">
        <f t="shared" si="115"/>
        <v>292.12747877502937</v>
      </c>
      <c r="I1944">
        <f t="shared" si="113"/>
        <v>1.6190137924887555E-7</v>
      </c>
      <c r="J1944">
        <v>18.5</v>
      </c>
      <c r="K1944">
        <v>33</v>
      </c>
      <c r="L1944">
        <v>569</v>
      </c>
      <c r="M1944">
        <v>32.869999999999997</v>
      </c>
      <c r="N1944">
        <v>59.21</v>
      </c>
      <c r="O1944" s="7">
        <v>17.248999999999999</v>
      </c>
      <c r="P1944">
        <v>3828.1</v>
      </c>
      <c r="Q1944">
        <v>3</v>
      </c>
      <c r="R1944" s="9">
        <v>22.896999999999998</v>
      </c>
      <c r="S1944" s="9">
        <v>22.859000000000002</v>
      </c>
      <c r="T1944" s="9">
        <v>22.579000000000001</v>
      </c>
      <c r="U1944" s="9">
        <v>22.914000000000001</v>
      </c>
      <c r="V1944" s="9">
        <v>23.439</v>
      </c>
    </row>
    <row r="1945" spans="1:22" x14ac:dyDescent="0.3">
      <c r="A1945" t="s">
        <v>2078</v>
      </c>
      <c r="B1945" t="s">
        <v>2079</v>
      </c>
      <c r="C1945" t="s">
        <v>2089</v>
      </c>
      <c r="D1945" t="s">
        <v>14</v>
      </c>
      <c r="E1945">
        <v>9.18</v>
      </c>
      <c r="F1945">
        <v>150200</v>
      </c>
      <c r="G1945">
        <f t="shared" si="112"/>
        <v>6.9762682689746994E-11</v>
      </c>
      <c r="H1945" s="50">
        <f t="shared" si="115"/>
        <v>309.43263266579277</v>
      </c>
      <c r="I1945">
        <f t="shared" si="113"/>
        <v>1.9428165509865068E-7</v>
      </c>
      <c r="J1945">
        <v>20</v>
      </c>
      <c r="K1945">
        <v>33.6</v>
      </c>
      <c r="L1945">
        <v>458</v>
      </c>
      <c r="M1945">
        <v>37.479999999999997</v>
      </c>
      <c r="N1945">
        <v>57.33</v>
      </c>
      <c r="O1945" s="7">
        <v>13.632999999999999</v>
      </c>
      <c r="P1945">
        <v>8067.8</v>
      </c>
      <c r="Q1945">
        <v>3</v>
      </c>
      <c r="R1945" s="9">
        <v>33.130000000000003</v>
      </c>
      <c r="S1945" s="9">
        <v>33.226999999999997</v>
      </c>
      <c r="T1945" s="9">
        <v>33.116</v>
      </c>
      <c r="U1945" s="9">
        <v>33.255000000000003</v>
      </c>
      <c r="V1945" s="9">
        <v>34.18</v>
      </c>
    </row>
    <row r="1946" spans="1:22" x14ac:dyDescent="0.3">
      <c r="A1946" t="s">
        <v>2078</v>
      </c>
      <c r="B1946" t="s">
        <v>2079</v>
      </c>
      <c r="C1946" t="s">
        <v>2090</v>
      </c>
      <c r="D1946" t="s">
        <v>14</v>
      </c>
      <c r="E1946">
        <v>12.9</v>
      </c>
      <c r="F1946">
        <v>222400</v>
      </c>
      <c r="G1946">
        <f t="shared" si="112"/>
        <v>6.6207219874100714E-11</v>
      </c>
      <c r="H1946" s="50">
        <f t="shared" si="115"/>
        <v>458.17455063163987</v>
      </c>
      <c r="I1946">
        <f t="shared" si="113"/>
        <v>2.7301016892947642E-7</v>
      </c>
      <c r="J1946">
        <v>23.5</v>
      </c>
      <c r="K1946">
        <v>45.900000000000006</v>
      </c>
      <c r="L1946">
        <v>419</v>
      </c>
      <c r="M1946">
        <v>33.909999999999997</v>
      </c>
      <c r="N1946">
        <v>48.74</v>
      </c>
      <c r="O1946" s="7">
        <v>9.1180000000000003</v>
      </c>
      <c r="P1946">
        <v>95172</v>
      </c>
      <c r="Q1946">
        <v>4</v>
      </c>
      <c r="R1946" s="9">
        <v>25.908999999999999</v>
      </c>
      <c r="S1946" s="9">
        <v>25.904</v>
      </c>
      <c r="T1946" s="9">
        <v>24.962</v>
      </c>
      <c r="U1946" s="9">
        <v>25.672999999999998</v>
      </c>
      <c r="V1946" s="9">
        <v>25.908999999999999</v>
      </c>
    </row>
    <row r="1947" spans="1:22" x14ac:dyDescent="0.3">
      <c r="A1947" t="s">
        <v>2078</v>
      </c>
      <c r="B1947" t="s">
        <v>2079</v>
      </c>
      <c r="C1947" t="s">
        <v>2091</v>
      </c>
      <c r="D1947" t="s">
        <v>14</v>
      </c>
      <c r="E1947">
        <v>10.8</v>
      </c>
      <c r="F1947">
        <v>131500</v>
      </c>
      <c r="G1947">
        <f t="shared" si="112"/>
        <v>9.3745067680608358E-11</v>
      </c>
      <c r="H1947" s="50">
        <f t="shared" si="115"/>
        <v>270.90806388516478</v>
      </c>
      <c r="I1947">
        <f t="shared" si="113"/>
        <v>2.2856665305723608E-7</v>
      </c>
      <c r="J1947">
        <v>10.100000000000001</v>
      </c>
      <c r="K1947">
        <v>41.300000000000004</v>
      </c>
      <c r="L1947">
        <v>455</v>
      </c>
      <c r="M1947">
        <v>36.520000000000003</v>
      </c>
      <c r="N1947">
        <v>46.2</v>
      </c>
      <c r="O1947" s="7">
        <v>11.012</v>
      </c>
      <c r="P1947">
        <v>52705</v>
      </c>
      <c r="Q1947">
        <v>4</v>
      </c>
      <c r="R1947" s="9">
        <v>22.818000000000001</v>
      </c>
      <c r="S1947" s="9">
        <v>22.815999999999999</v>
      </c>
      <c r="T1947" s="9">
        <v>22.484000000000002</v>
      </c>
      <c r="U1947" s="9">
        <v>22.818999999999999</v>
      </c>
      <c r="V1947" s="9">
        <v>22.818999999999999</v>
      </c>
    </row>
    <row r="1948" spans="1:22" x14ac:dyDescent="0.3">
      <c r="A1948" t="s">
        <v>2078</v>
      </c>
      <c r="B1948" t="s">
        <v>2079</v>
      </c>
      <c r="C1948" t="s">
        <v>2092</v>
      </c>
      <c r="D1948" t="s">
        <v>14</v>
      </c>
      <c r="E1948">
        <v>5.3100000000000005</v>
      </c>
      <c r="F1948">
        <v>153600</v>
      </c>
      <c r="G1948">
        <f t="shared" si="112"/>
        <v>3.9459695507812502E-11</v>
      </c>
      <c r="H1948" s="50">
        <f t="shared" si="115"/>
        <v>316.43709971681602</v>
      </c>
      <c r="I1948">
        <f t="shared" si="113"/>
        <v>1.1237860441980775E-7</v>
      </c>
      <c r="J1948">
        <v>31.400000000000002</v>
      </c>
      <c r="K1948">
        <v>27.400000000000002</v>
      </c>
      <c r="L1948">
        <v>659</v>
      </c>
      <c r="M1948">
        <v>28.93</v>
      </c>
      <c r="N1948">
        <v>50.84</v>
      </c>
      <c r="O1948" s="7">
        <v>24.027999999999999</v>
      </c>
      <c r="P1948">
        <v>12201</v>
      </c>
      <c r="Q1948">
        <v>2</v>
      </c>
      <c r="R1948" s="9">
        <v>33.856999999999999</v>
      </c>
      <c r="S1948" s="9">
        <v>31.739000000000001</v>
      </c>
      <c r="T1948" s="9">
        <v>33.856999999999999</v>
      </c>
      <c r="U1948" s="9">
        <v>33.856999999999999</v>
      </c>
      <c r="V1948" s="9">
        <v>33.856999999999999</v>
      </c>
    </row>
    <row r="1949" spans="1:22" x14ac:dyDescent="0.3">
      <c r="A1949" t="s">
        <v>2078</v>
      </c>
      <c r="B1949" t="s">
        <v>2079</v>
      </c>
      <c r="C1949" t="s">
        <v>2093</v>
      </c>
      <c r="D1949" t="s">
        <v>14</v>
      </c>
      <c r="E1949">
        <v>13.100000000000001</v>
      </c>
      <c r="F1949">
        <v>327400</v>
      </c>
      <c r="G1949">
        <f t="shared" si="112"/>
        <v>4.5671265424557114E-11</v>
      </c>
      <c r="H1949" s="50">
        <f t="shared" si="115"/>
        <v>674.48897426618214</v>
      </c>
      <c r="I1949">
        <f t="shared" si="113"/>
        <v>2.7724288472683266E-7</v>
      </c>
      <c r="J1949">
        <v>60.7</v>
      </c>
      <c r="K1949">
        <v>42</v>
      </c>
      <c r="L1949">
        <v>407</v>
      </c>
      <c r="M1949">
        <v>32.42</v>
      </c>
      <c r="N1949">
        <v>48.39</v>
      </c>
      <c r="O1949" s="7">
        <v>9.6732999999999993</v>
      </c>
      <c r="P1949">
        <v>49549</v>
      </c>
      <c r="Q1949">
        <v>5</v>
      </c>
      <c r="R1949" s="9">
        <v>32.667000000000002</v>
      </c>
      <c r="S1949" s="9">
        <v>32.676000000000002</v>
      </c>
      <c r="T1949" s="9">
        <v>31.491</v>
      </c>
      <c r="U1949" s="9">
        <v>32.512999999999998</v>
      </c>
      <c r="V1949" s="9">
        <v>33.44</v>
      </c>
    </row>
    <row r="1950" spans="1:22" x14ac:dyDescent="0.3">
      <c r="A1950" t="s">
        <v>2078</v>
      </c>
      <c r="B1950" t="s">
        <v>2079</v>
      </c>
      <c r="C1950" t="s">
        <v>2094</v>
      </c>
      <c r="D1950" t="s">
        <v>14</v>
      </c>
      <c r="E1950">
        <v>18.600000000000001</v>
      </c>
      <c r="F1950">
        <v>1381000</v>
      </c>
      <c r="G1950">
        <f t="shared" si="112"/>
        <v>1.5373391600289646E-11</v>
      </c>
      <c r="H1950" s="50">
        <f t="shared" si="115"/>
        <v>2845.0497051362172</v>
      </c>
      <c r="I1950">
        <f t="shared" si="113"/>
        <v>3.9364256915412889E-7</v>
      </c>
      <c r="J1950">
        <v>249</v>
      </c>
      <c r="K1950">
        <v>87.600000000000009</v>
      </c>
      <c r="L1950">
        <v>490</v>
      </c>
      <c r="M1950">
        <v>32.67</v>
      </c>
      <c r="N1950">
        <v>51.64</v>
      </c>
      <c r="O1950" s="7">
        <v>5.59</v>
      </c>
      <c r="P1950" s="8">
        <v>503840</v>
      </c>
      <c r="Q1950">
        <v>10</v>
      </c>
      <c r="R1950" s="9">
        <v>30.32</v>
      </c>
      <c r="S1950" s="9">
        <v>30.434000000000001</v>
      </c>
      <c r="T1950" s="9">
        <v>29.251000000000001</v>
      </c>
      <c r="U1950" s="9">
        <v>30.091999999999999</v>
      </c>
      <c r="V1950" s="9">
        <v>32.188000000000002</v>
      </c>
    </row>
    <row r="1951" spans="1:22" x14ac:dyDescent="0.3">
      <c r="A1951" t="s">
        <v>2078</v>
      </c>
      <c r="B1951" t="s">
        <v>2079</v>
      </c>
      <c r="C1951" t="s">
        <v>2095</v>
      </c>
      <c r="D1951" t="s">
        <v>14</v>
      </c>
      <c r="E1951">
        <v>14.9</v>
      </c>
      <c r="F1951">
        <v>299000</v>
      </c>
      <c r="G1951">
        <f t="shared" si="112"/>
        <v>5.688077491638796E-11</v>
      </c>
      <c r="H1951" s="50">
        <f t="shared" si="115"/>
        <v>615.98107301645825</v>
      </c>
      <c r="I1951">
        <f t="shared" si="113"/>
        <v>3.1533732690303866E-7</v>
      </c>
      <c r="J1951">
        <v>34.6</v>
      </c>
      <c r="K1951">
        <v>50.800000000000004</v>
      </c>
      <c r="L1951">
        <v>404</v>
      </c>
      <c r="M1951">
        <v>35.54</v>
      </c>
      <c r="N1951">
        <v>51.2</v>
      </c>
      <c r="O1951" s="7">
        <v>7.9493</v>
      </c>
      <c r="P1951" s="8">
        <v>152510</v>
      </c>
      <c r="Q1951">
        <v>3</v>
      </c>
      <c r="R1951" s="9">
        <v>28.57</v>
      </c>
      <c r="S1951" s="9">
        <v>28.581</v>
      </c>
      <c r="T1951" s="9">
        <v>28.547000000000001</v>
      </c>
      <c r="U1951" s="9">
        <v>28.594000000000001</v>
      </c>
      <c r="V1951" s="9">
        <v>29.11</v>
      </c>
    </row>
    <row r="1952" spans="1:22" x14ac:dyDescent="0.3">
      <c r="A1952" t="s">
        <v>2078</v>
      </c>
      <c r="B1952" t="s">
        <v>2079</v>
      </c>
      <c r="C1952" t="s">
        <v>2096</v>
      </c>
      <c r="D1952" t="s">
        <v>14</v>
      </c>
      <c r="E1952">
        <v>9.9700000000000006</v>
      </c>
      <c r="F1952">
        <v>118100</v>
      </c>
      <c r="G1952">
        <f t="shared" si="112"/>
        <v>9.6359754530059279E-11</v>
      </c>
      <c r="H1952" s="50">
        <f t="shared" si="115"/>
        <v>243.30222315466128</v>
      </c>
      <c r="I1952">
        <f t="shared" si="113"/>
        <v>2.1100088249820775E-7</v>
      </c>
      <c r="J1952">
        <v>20.900000000000002</v>
      </c>
      <c r="K1952">
        <v>25.900000000000002</v>
      </c>
      <c r="L1952">
        <v>315</v>
      </c>
      <c r="M1952">
        <v>37.25</v>
      </c>
      <c r="N1952">
        <v>55.17</v>
      </c>
      <c r="O1952" s="7">
        <v>12.183</v>
      </c>
      <c r="P1952">
        <v>11606</v>
      </c>
      <c r="Q1952">
        <v>2</v>
      </c>
      <c r="R1952" s="9">
        <v>33.116</v>
      </c>
      <c r="S1952" s="9">
        <v>33.116999999999997</v>
      </c>
      <c r="T1952" s="9">
        <v>33.116</v>
      </c>
      <c r="U1952" s="9">
        <v>33.139000000000003</v>
      </c>
      <c r="V1952" s="9">
        <v>33.161999999999999</v>
      </c>
    </row>
    <row r="1953" spans="1:22" x14ac:dyDescent="0.3">
      <c r="A1953" t="s">
        <v>2078</v>
      </c>
      <c r="B1953" t="s">
        <v>2079</v>
      </c>
      <c r="C1953" t="s">
        <v>2097</v>
      </c>
      <c r="D1953" t="s">
        <v>14</v>
      </c>
      <c r="E1953">
        <v>12.4</v>
      </c>
      <c r="F1953">
        <v>219200</v>
      </c>
      <c r="G1953">
        <f t="shared" si="112"/>
        <v>6.4570114963503639E-11</v>
      </c>
      <c r="H1953" s="50">
        <f t="shared" si="115"/>
        <v>451.58211105420622</v>
      </c>
      <c r="I1953">
        <f t="shared" si="113"/>
        <v>2.6242837943608586E-7</v>
      </c>
      <c r="J1953">
        <v>34.200000000000003</v>
      </c>
      <c r="K1953">
        <v>37.5</v>
      </c>
      <c r="L1953">
        <v>373</v>
      </c>
      <c r="M1953">
        <v>36.840000000000003</v>
      </c>
      <c r="N1953">
        <v>54.44</v>
      </c>
      <c r="O1953" s="7">
        <v>9.9642999999999997</v>
      </c>
      <c r="P1953">
        <v>62379</v>
      </c>
      <c r="Q1953">
        <v>3</v>
      </c>
      <c r="R1953" s="9">
        <v>35.588000000000001</v>
      </c>
      <c r="S1953" s="9">
        <v>35.406999999999996</v>
      </c>
      <c r="T1953" s="9">
        <v>33.393999999999998</v>
      </c>
      <c r="U1953" s="9">
        <v>35.61</v>
      </c>
      <c r="V1953" s="9">
        <v>36.622</v>
      </c>
    </row>
    <row r="1954" spans="1:22" x14ac:dyDescent="0.3">
      <c r="A1954" t="s">
        <v>2078</v>
      </c>
      <c r="B1954" t="s">
        <v>2079</v>
      </c>
      <c r="C1954" t="s">
        <v>2098</v>
      </c>
      <c r="D1954" t="s">
        <v>14</v>
      </c>
      <c r="E1954">
        <v>13.5</v>
      </c>
      <c r="F1954">
        <v>431000</v>
      </c>
      <c r="G1954">
        <f t="shared" si="112"/>
        <v>3.5752541763341067E-11</v>
      </c>
      <c r="H1954" s="50">
        <f t="shared" si="115"/>
        <v>887.91920558559707</v>
      </c>
      <c r="I1954">
        <f t="shared" si="113"/>
        <v>2.857083163215451E-7</v>
      </c>
      <c r="J1954">
        <v>49.300000000000004</v>
      </c>
      <c r="K1954">
        <v>61.400000000000006</v>
      </c>
      <c r="L1954">
        <v>534</v>
      </c>
      <c r="M1954">
        <v>34.81</v>
      </c>
      <c r="N1954">
        <v>48.51</v>
      </c>
      <c r="O1954" s="7">
        <v>8.6951999999999998</v>
      </c>
      <c r="P1954">
        <v>77637</v>
      </c>
      <c r="Q1954">
        <v>4</v>
      </c>
      <c r="R1954" s="9">
        <v>23.446000000000002</v>
      </c>
      <c r="S1954" s="9">
        <v>23.286999999999999</v>
      </c>
      <c r="T1954" s="9">
        <v>22.292000000000002</v>
      </c>
      <c r="U1954" s="9">
        <v>22.962</v>
      </c>
      <c r="V1954" s="9">
        <v>23.963999999999999</v>
      </c>
    </row>
    <row r="1955" spans="1:22" x14ac:dyDescent="0.3">
      <c r="A1955" t="s">
        <v>2078</v>
      </c>
      <c r="B1955" t="s">
        <v>2079</v>
      </c>
      <c r="C1955" t="s">
        <v>2099</v>
      </c>
      <c r="D1955" t="s">
        <v>14</v>
      </c>
      <c r="E1955">
        <v>9.01</v>
      </c>
      <c r="F1955">
        <v>139000</v>
      </c>
      <c r="G1955">
        <f t="shared" si="112"/>
        <v>7.3987851294964026E-11</v>
      </c>
      <c r="H1955" s="50">
        <f t="shared" si="115"/>
        <v>286.35909414477493</v>
      </c>
      <c r="I1955">
        <f t="shared" si="113"/>
        <v>1.9068384667089788E-7</v>
      </c>
      <c r="J1955">
        <v>17.600000000000001</v>
      </c>
      <c r="K1955">
        <v>33.1</v>
      </c>
      <c r="L1955">
        <v>457</v>
      </c>
      <c r="M1955">
        <v>33.65</v>
      </c>
      <c r="N1955">
        <v>46.42</v>
      </c>
      <c r="O1955" s="7">
        <v>13.805999999999999</v>
      </c>
      <c r="P1955">
        <v>29828</v>
      </c>
      <c r="Q1955">
        <v>2</v>
      </c>
      <c r="R1955" s="9">
        <v>21.780999999999999</v>
      </c>
      <c r="S1955" s="9">
        <v>21.719000000000001</v>
      </c>
      <c r="T1955" s="9">
        <v>21.38</v>
      </c>
      <c r="U1955" s="9">
        <v>21.596</v>
      </c>
      <c r="V1955" s="9">
        <v>21.812999999999999</v>
      </c>
    </row>
    <row r="1956" spans="1:22" x14ac:dyDescent="0.3">
      <c r="A1956" t="s">
        <v>2078</v>
      </c>
      <c r="B1956" t="s">
        <v>2079</v>
      </c>
      <c r="C1956" t="s">
        <v>2100</v>
      </c>
      <c r="D1956" t="s">
        <v>14</v>
      </c>
      <c r="E1956">
        <v>24.700000000000003</v>
      </c>
      <c r="F1956">
        <v>1063000</v>
      </c>
      <c r="G1956">
        <f t="shared" si="112"/>
        <v>2.6522478927563502E-11</v>
      </c>
      <c r="H1956" s="50">
        <f t="shared" si="115"/>
        <v>2189.9260221287464</v>
      </c>
      <c r="I1956">
        <f t="shared" si="113"/>
        <v>5.227404009734937E-7</v>
      </c>
      <c r="J1956">
        <v>133</v>
      </c>
      <c r="K1956">
        <v>92.300000000000011</v>
      </c>
      <c r="L1956">
        <v>419</v>
      </c>
      <c r="M1956">
        <v>35.799999999999997</v>
      </c>
      <c r="N1956">
        <v>50.97</v>
      </c>
      <c r="O1956" s="7">
        <v>4.5366999999999997</v>
      </c>
      <c r="P1956" s="8">
        <v>890060</v>
      </c>
      <c r="Q1956">
        <v>8</v>
      </c>
      <c r="R1956" s="9">
        <v>26.693000000000001</v>
      </c>
      <c r="S1956" s="9">
        <v>26.893999999999998</v>
      </c>
      <c r="T1956" s="9">
        <v>25.908999999999999</v>
      </c>
      <c r="U1956" s="9">
        <v>27.09</v>
      </c>
      <c r="V1956" s="9">
        <v>27.937000000000001</v>
      </c>
    </row>
    <row r="1957" spans="1:22" x14ac:dyDescent="0.3">
      <c r="A1957" t="s">
        <v>2078</v>
      </c>
      <c r="B1957" t="s">
        <v>2079</v>
      </c>
      <c r="C1957" t="s">
        <v>2101</v>
      </c>
      <c r="D1957" t="s">
        <v>14</v>
      </c>
      <c r="E1957">
        <v>9.34</v>
      </c>
      <c r="F1957">
        <v>220800</v>
      </c>
      <c r="G1957">
        <f t="shared" si="112"/>
        <v>4.8283443025362318E-11</v>
      </c>
      <c r="H1957" s="50">
        <f t="shared" si="115"/>
        <v>454.87833084292305</v>
      </c>
      <c r="I1957">
        <f t="shared" si="113"/>
        <v>1.9766782773653565E-7</v>
      </c>
      <c r="J1957">
        <v>27.3</v>
      </c>
      <c r="K1957">
        <v>42.2</v>
      </c>
      <c r="L1957">
        <v>561</v>
      </c>
      <c r="M1957">
        <v>33.99</v>
      </c>
      <c r="N1957">
        <v>51.44</v>
      </c>
      <c r="O1957" s="7">
        <v>13.288</v>
      </c>
      <c r="P1957">
        <v>13821</v>
      </c>
      <c r="Q1957">
        <v>3</v>
      </c>
      <c r="R1957" s="9">
        <v>33.930999999999997</v>
      </c>
      <c r="S1957" s="9">
        <v>34.152000000000001</v>
      </c>
      <c r="T1957" s="9">
        <v>32.606000000000002</v>
      </c>
      <c r="U1957" s="9">
        <v>33.81</v>
      </c>
      <c r="V1957" s="9">
        <v>35.334000000000003</v>
      </c>
    </row>
    <row r="1958" spans="1:22" x14ac:dyDescent="0.3">
      <c r="A1958" t="s">
        <v>2078</v>
      </c>
      <c r="B1958" t="s">
        <v>2079</v>
      </c>
      <c r="C1958" t="s">
        <v>2102</v>
      </c>
      <c r="D1958" t="s">
        <v>14</v>
      </c>
      <c r="E1958">
        <v>11.5</v>
      </c>
      <c r="F1958">
        <v>432500</v>
      </c>
      <c r="G1958">
        <f t="shared" si="112"/>
        <v>3.035024161849711E-11</v>
      </c>
      <c r="H1958" s="50">
        <f t="shared" si="115"/>
        <v>891.00941163751907</v>
      </c>
      <c r="I1958">
        <f t="shared" si="113"/>
        <v>2.4338115834798286E-7</v>
      </c>
      <c r="J1958">
        <v>96.800000000000011</v>
      </c>
      <c r="K1958">
        <v>44</v>
      </c>
      <c r="L1958">
        <v>479</v>
      </c>
      <c r="M1958">
        <v>30.29</v>
      </c>
      <c r="N1958">
        <v>57.05</v>
      </c>
      <c r="O1958" s="7">
        <v>10.895</v>
      </c>
      <c r="P1958">
        <v>8965.5</v>
      </c>
      <c r="Q1958">
        <v>6</v>
      </c>
      <c r="R1958" s="9">
        <v>21.274999999999999</v>
      </c>
      <c r="S1958" s="9">
        <v>21.273</v>
      </c>
      <c r="T1958" s="9">
        <v>21.091999999999999</v>
      </c>
      <c r="U1958" s="9">
        <v>21.187999999999999</v>
      </c>
      <c r="V1958" s="9">
        <v>21.524000000000001</v>
      </c>
    </row>
    <row r="1959" spans="1:22" x14ac:dyDescent="0.3">
      <c r="A1959" t="s">
        <v>2078</v>
      </c>
      <c r="B1959" t="s">
        <v>2079</v>
      </c>
      <c r="C1959" t="s">
        <v>2103</v>
      </c>
      <c r="D1959" t="s">
        <v>14</v>
      </c>
      <c r="E1959">
        <v>19.5</v>
      </c>
      <c r="F1959">
        <v>732100</v>
      </c>
      <c r="G1959">
        <f t="shared" si="112"/>
        <v>3.0402873241360469E-11</v>
      </c>
      <c r="H1959" s="50">
        <f t="shared" si="115"/>
        <v>1508.2265670747463</v>
      </c>
      <c r="I1959">
        <f t="shared" si="113"/>
        <v>4.1268979024223184E-7</v>
      </c>
      <c r="J1959">
        <v>112</v>
      </c>
      <c r="K1959">
        <v>69.3</v>
      </c>
      <c r="L1959">
        <v>376</v>
      </c>
      <c r="M1959">
        <v>34.35</v>
      </c>
      <c r="N1959">
        <v>47.11</v>
      </c>
      <c r="O1959" s="7">
        <v>5.4234</v>
      </c>
      <c r="P1959" s="8">
        <v>115740</v>
      </c>
      <c r="Q1959">
        <v>6</v>
      </c>
      <c r="R1959" s="9">
        <v>21.486999999999998</v>
      </c>
      <c r="S1959" s="9">
        <v>21.506</v>
      </c>
      <c r="T1959" s="9">
        <v>21.14</v>
      </c>
      <c r="U1959" s="9">
        <v>21.789000000000001</v>
      </c>
      <c r="V1959" s="9">
        <v>22.148</v>
      </c>
    </row>
    <row r="1960" spans="1:22" x14ac:dyDescent="0.3">
      <c r="A1960" t="s">
        <v>2078</v>
      </c>
      <c r="B1960" t="s">
        <v>2079</v>
      </c>
      <c r="C1960" t="s">
        <v>2104</v>
      </c>
      <c r="D1960" t="s">
        <v>14</v>
      </c>
      <c r="E1960">
        <v>18.600000000000001</v>
      </c>
      <c r="F1960">
        <v>295800</v>
      </c>
      <c r="G1960">
        <f t="shared" si="112"/>
        <v>7.1773677484787019E-11</v>
      </c>
      <c r="H1960" s="50">
        <f t="shared" si="115"/>
        <v>609.3886334390246</v>
      </c>
      <c r="I1960">
        <f t="shared" si="113"/>
        <v>3.9364256915412884E-7</v>
      </c>
      <c r="J1960">
        <v>26.5</v>
      </c>
      <c r="K1960">
        <v>57.5</v>
      </c>
      <c r="L1960">
        <v>367</v>
      </c>
      <c r="M1960">
        <v>33.49</v>
      </c>
      <c r="N1960">
        <v>48.35</v>
      </c>
      <c r="O1960" s="7">
        <v>6.3779000000000003</v>
      </c>
      <c r="P1960">
        <v>14800</v>
      </c>
      <c r="Q1960">
        <v>2</v>
      </c>
      <c r="R1960" s="9">
        <v>25.567</v>
      </c>
      <c r="S1960" s="9">
        <v>25.327000000000002</v>
      </c>
      <c r="T1960" s="9">
        <v>24.106999999999999</v>
      </c>
      <c r="U1960" s="9">
        <v>25.032</v>
      </c>
      <c r="V1960" s="9">
        <v>25.957000000000001</v>
      </c>
    </row>
    <row r="1961" spans="1:22" x14ac:dyDescent="0.3">
      <c r="A1961" t="s">
        <v>2078</v>
      </c>
      <c r="B1961" t="s">
        <v>2079</v>
      </c>
      <c r="C1961" t="s">
        <v>2105</v>
      </c>
      <c r="D1961" t="s">
        <v>14</v>
      </c>
      <c r="E1961">
        <v>5.6000000000000005</v>
      </c>
      <c r="F1961">
        <v>113300</v>
      </c>
      <c r="G1961">
        <f t="shared" si="112"/>
        <v>5.6416812003530451E-11</v>
      </c>
      <c r="H1961" s="50">
        <f t="shared" si="115"/>
        <v>233.4135637885108</v>
      </c>
      <c r="I1961">
        <f t="shared" si="113"/>
        <v>1.1851604232597428E-7</v>
      </c>
      <c r="J1961">
        <v>22.8</v>
      </c>
      <c r="K1961">
        <v>23.700000000000003</v>
      </c>
      <c r="L1961">
        <v>508</v>
      </c>
      <c r="M1961">
        <v>30.45</v>
      </c>
      <c r="N1961">
        <v>48.17</v>
      </c>
      <c r="O1961" s="7">
        <v>21.425999999999998</v>
      </c>
      <c r="P1961">
        <v>28191</v>
      </c>
      <c r="Q1961">
        <v>2</v>
      </c>
      <c r="R1961" s="9">
        <v>36.981999999999999</v>
      </c>
      <c r="S1961" s="9">
        <v>36.945999999999998</v>
      </c>
      <c r="T1961" s="9">
        <v>36.667999999999999</v>
      </c>
      <c r="U1961" s="9">
        <v>36.829000000000001</v>
      </c>
      <c r="V1961" s="9">
        <v>36.988999999999997</v>
      </c>
    </row>
    <row r="1962" spans="1:22" x14ac:dyDescent="0.3">
      <c r="A1962" t="s">
        <v>2078</v>
      </c>
      <c r="B1962" t="s">
        <v>2079</v>
      </c>
      <c r="C1962" t="s">
        <v>2106</v>
      </c>
      <c r="D1962" t="s">
        <v>14</v>
      </c>
      <c r="E1962">
        <v>9.39</v>
      </c>
      <c r="F1962">
        <v>161200</v>
      </c>
      <c r="G1962">
        <f t="shared" si="112"/>
        <v>6.6489180334987585E-11</v>
      </c>
      <c r="H1962" s="50">
        <f t="shared" si="115"/>
        <v>332.094143713221</v>
      </c>
      <c r="I1962">
        <f t="shared" si="113"/>
        <v>1.9872600668587468E-7</v>
      </c>
      <c r="J1962">
        <v>23.900000000000002</v>
      </c>
      <c r="K1962">
        <v>33</v>
      </c>
      <c r="L1962">
        <v>402</v>
      </c>
      <c r="M1962">
        <v>38.549999999999997</v>
      </c>
      <c r="N1962">
        <v>44.95</v>
      </c>
      <c r="O1962" s="7">
        <v>12.178000000000001</v>
      </c>
      <c r="P1962">
        <v>7409.8</v>
      </c>
      <c r="Q1962">
        <v>1</v>
      </c>
      <c r="R1962" s="9">
        <v>22.675000000000001</v>
      </c>
      <c r="S1962" s="9">
        <v>22.675000000000001</v>
      </c>
      <c r="T1962" s="9">
        <v>22.675000000000001</v>
      </c>
      <c r="U1962" s="9">
        <v>22.675000000000001</v>
      </c>
      <c r="V1962" s="9">
        <v>22.675000000000001</v>
      </c>
    </row>
    <row r="1963" spans="1:22" x14ac:dyDescent="0.3">
      <c r="A1963" t="s">
        <v>2078</v>
      </c>
      <c r="B1963" t="s">
        <v>2079</v>
      </c>
      <c r="C1963" t="s">
        <v>2107</v>
      </c>
      <c r="D1963" t="s">
        <v>14</v>
      </c>
      <c r="E1963">
        <v>6.7</v>
      </c>
      <c r="F1963">
        <v>118200</v>
      </c>
      <c r="G1963">
        <f t="shared" si="112"/>
        <v>6.4700516920473772E-11</v>
      </c>
      <c r="H1963" s="50">
        <f t="shared" si="115"/>
        <v>243.50823689145608</v>
      </c>
      <c r="I1963">
        <f t="shared" si="113"/>
        <v>1.4179597921143349E-7</v>
      </c>
      <c r="J1963">
        <v>18.7</v>
      </c>
      <c r="K1963">
        <v>27.3</v>
      </c>
      <c r="L1963">
        <v>487</v>
      </c>
      <c r="M1963">
        <v>36.76</v>
      </c>
      <c r="N1963">
        <v>45.72</v>
      </c>
      <c r="O1963" s="7">
        <v>17.809000000000001</v>
      </c>
      <c r="P1963">
        <v>11992</v>
      </c>
      <c r="Q1963">
        <v>2</v>
      </c>
      <c r="R1963" s="9">
        <v>20.466999999999999</v>
      </c>
      <c r="S1963" s="9">
        <v>20.518999999999998</v>
      </c>
      <c r="T1963" s="9">
        <v>20.465</v>
      </c>
      <c r="U1963" s="9">
        <v>21.138999999999999</v>
      </c>
      <c r="V1963" s="9">
        <v>21.812999999999999</v>
      </c>
    </row>
    <row r="1964" spans="1:22" x14ac:dyDescent="0.3">
      <c r="A1964" t="s">
        <v>2078</v>
      </c>
      <c r="B1964" t="s">
        <v>2079</v>
      </c>
      <c r="C1964" t="s">
        <v>2108</v>
      </c>
      <c r="D1964" t="s">
        <v>14</v>
      </c>
      <c r="E1964">
        <v>7.96</v>
      </c>
      <c r="F1964">
        <v>149000</v>
      </c>
      <c r="G1964">
        <f t="shared" si="112"/>
        <v>6.0978568322147654E-11</v>
      </c>
      <c r="H1964" s="50">
        <f t="shared" si="115"/>
        <v>306.96046782425515</v>
      </c>
      <c r="I1964">
        <f t="shared" si="113"/>
        <v>1.6846208873477773E-7</v>
      </c>
      <c r="J1964">
        <v>20.400000000000002</v>
      </c>
      <c r="K1964">
        <v>33</v>
      </c>
      <c r="L1964">
        <v>487</v>
      </c>
      <c r="M1964">
        <v>34.299999999999997</v>
      </c>
      <c r="N1964">
        <v>48.81</v>
      </c>
      <c r="O1964" s="7">
        <v>14.765000000000001</v>
      </c>
      <c r="P1964">
        <v>41785</v>
      </c>
      <c r="Q1964">
        <v>4</v>
      </c>
      <c r="R1964" s="9">
        <v>23.358000000000001</v>
      </c>
      <c r="S1964" s="9">
        <v>23.463999999999999</v>
      </c>
      <c r="T1964" s="9">
        <v>22.626999999999999</v>
      </c>
      <c r="U1964" s="9">
        <v>23.797000000000001</v>
      </c>
      <c r="V1964" s="9">
        <v>24.439</v>
      </c>
    </row>
    <row r="1965" spans="1:22" x14ac:dyDescent="0.3">
      <c r="A1965" t="s">
        <v>2078</v>
      </c>
      <c r="B1965" t="s">
        <v>2079</v>
      </c>
      <c r="C1965" t="s">
        <v>2109</v>
      </c>
      <c r="D1965" t="s">
        <v>14</v>
      </c>
      <c r="E1965">
        <v>4.3100000000000005</v>
      </c>
      <c r="F1965">
        <v>139100</v>
      </c>
      <c r="G1965">
        <f t="shared" si="112"/>
        <v>3.5367190726096333E-11</v>
      </c>
      <c r="H1965" s="50">
        <f t="shared" si="115"/>
        <v>286.56510788156976</v>
      </c>
      <c r="I1965">
        <f t="shared" si="113"/>
        <v>9.121502543302664E-8</v>
      </c>
      <c r="J1965">
        <v>40.900000000000006</v>
      </c>
      <c r="K1965">
        <v>21.8</v>
      </c>
      <c r="L1965">
        <v>608</v>
      </c>
      <c r="M1965">
        <v>37.380000000000003</v>
      </c>
      <c r="N1965">
        <v>46.22</v>
      </c>
      <c r="O1965" s="7">
        <v>27.946999999999999</v>
      </c>
      <c r="P1965">
        <v>64236</v>
      </c>
      <c r="Q1965">
        <v>4</v>
      </c>
      <c r="R1965" s="9">
        <v>21.260999999999999</v>
      </c>
      <c r="S1965" s="9">
        <v>21.36</v>
      </c>
      <c r="T1965" s="9">
        <v>21.042999999999999</v>
      </c>
      <c r="U1965" s="9">
        <v>21.692</v>
      </c>
      <c r="V1965" s="9">
        <v>22.1</v>
      </c>
    </row>
    <row r="1966" spans="1:22" x14ac:dyDescent="0.3">
      <c r="A1966" t="s">
        <v>2078</v>
      </c>
      <c r="B1966" t="s">
        <v>2079</v>
      </c>
      <c r="C1966" t="s">
        <v>2110</v>
      </c>
      <c r="D1966" t="s">
        <v>14</v>
      </c>
      <c r="E1966">
        <v>8.18</v>
      </c>
      <c r="F1966">
        <v>103400</v>
      </c>
      <c r="G1966">
        <f t="shared" si="112"/>
        <v>9.0299051644100562E-11</v>
      </c>
      <c r="H1966" s="50">
        <f t="shared" si="115"/>
        <v>213.01820384582538</v>
      </c>
      <c r="I1966">
        <f t="shared" si="113"/>
        <v>1.7311807611186951E-7</v>
      </c>
      <c r="J1966">
        <v>12</v>
      </c>
      <c r="K1966">
        <v>29.8</v>
      </c>
      <c r="L1966">
        <v>450</v>
      </c>
      <c r="M1966">
        <v>38.44</v>
      </c>
      <c r="N1966">
        <v>45.77</v>
      </c>
      <c r="O1966" s="7">
        <v>15.097</v>
      </c>
      <c r="P1966">
        <v>13698</v>
      </c>
      <c r="Q1966">
        <v>2</v>
      </c>
      <c r="R1966" s="9">
        <v>21.812000000000001</v>
      </c>
      <c r="S1966" s="9">
        <v>21.811</v>
      </c>
      <c r="T1966" s="9">
        <v>21.62</v>
      </c>
      <c r="U1966" s="9">
        <v>21.716000000000001</v>
      </c>
      <c r="V1966" s="9">
        <v>21.812999999999999</v>
      </c>
    </row>
    <row r="1967" spans="1:22" x14ac:dyDescent="0.3">
      <c r="A1967" t="s">
        <v>2078</v>
      </c>
      <c r="B1967" t="s">
        <v>2079</v>
      </c>
      <c r="C1967" t="s">
        <v>2111</v>
      </c>
      <c r="D1967" t="s">
        <v>14</v>
      </c>
      <c r="E1967">
        <v>9.0299999999999994</v>
      </c>
      <c r="F1967">
        <v>111400</v>
      </c>
      <c r="G1967">
        <f t="shared" si="112"/>
        <v>9.252369829443447E-11</v>
      </c>
      <c r="H1967" s="50">
        <f t="shared" si="115"/>
        <v>229.49930278940954</v>
      </c>
      <c r="I1967">
        <f t="shared" si="113"/>
        <v>1.9110711825063353E-7</v>
      </c>
      <c r="J1967">
        <v>10.100000000000001</v>
      </c>
      <c r="K1967">
        <v>35</v>
      </c>
      <c r="L1967">
        <v>488</v>
      </c>
      <c r="M1967">
        <v>29.88</v>
      </c>
      <c r="N1967">
        <v>52.8</v>
      </c>
      <c r="O1967" s="7">
        <v>13.928000000000001</v>
      </c>
      <c r="P1967">
        <v>27584</v>
      </c>
      <c r="Q1967">
        <v>3</v>
      </c>
      <c r="R1967" s="9">
        <v>23.308</v>
      </c>
      <c r="S1967" s="9">
        <v>23.297999999999998</v>
      </c>
      <c r="T1967" s="9">
        <v>23.248999999999999</v>
      </c>
      <c r="U1967" s="9">
        <v>23.344000000000001</v>
      </c>
      <c r="V1967" s="9">
        <v>23.582000000000001</v>
      </c>
    </row>
    <row r="1968" spans="1:22" x14ac:dyDescent="0.3">
      <c r="A1968" t="s">
        <v>2078</v>
      </c>
      <c r="B1968" t="s">
        <v>2079</v>
      </c>
      <c r="C1968" t="s">
        <v>2112</v>
      </c>
      <c r="D1968" t="s">
        <v>14</v>
      </c>
      <c r="E1968">
        <v>30.200000000000003</v>
      </c>
      <c r="F1968">
        <v>1990000</v>
      </c>
      <c r="G1968">
        <f t="shared" si="112"/>
        <v>1.7322249547738694E-11</v>
      </c>
      <c r="H1968" s="50">
        <f t="shared" ref="H1968:H1996" si="116">F1968*CVDIRN</f>
        <v>4099.6733622165621</v>
      </c>
      <c r="I1968">
        <f t="shared" si="113"/>
        <v>6.3914008540078993E-7</v>
      </c>
      <c r="J1968">
        <v>235</v>
      </c>
      <c r="K1968">
        <v>130</v>
      </c>
      <c r="L1968">
        <v>483</v>
      </c>
      <c r="M1968">
        <v>36.31</v>
      </c>
      <c r="N1968">
        <v>59.58</v>
      </c>
      <c r="O1968" s="7">
        <v>3.7198000000000002</v>
      </c>
      <c r="P1968" s="8">
        <v>205940</v>
      </c>
      <c r="Q1968">
        <v>11</v>
      </c>
      <c r="R1968" s="9">
        <v>22.95</v>
      </c>
      <c r="S1968" s="9">
        <v>22.902999999999999</v>
      </c>
      <c r="T1968" s="9">
        <v>21.861000000000001</v>
      </c>
      <c r="U1968" s="9">
        <v>22.771000000000001</v>
      </c>
      <c r="V1968" s="9">
        <v>24.010999999999999</v>
      </c>
    </row>
    <row r="1969" spans="1:22" x14ac:dyDescent="0.3">
      <c r="A1969" t="s">
        <v>2078</v>
      </c>
      <c r="B1969" t="s">
        <v>2079</v>
      </c>
      <c r="C1969" t="s">
        <v>2113</v>
      </c>
      <c r="D1969" t="s">
        <v>14</v>
      </c>
      <c r="E1969">
        <v>10.200000000000001</v>
      </c>
      <c r="F1969">
        <v>113500</v>
      </c>
      <c r="G1969">
        <f t="shared" si="112"/>
        <v>1.0257811982378854E-10</v>
      </c>
      <c r="H1969" s="50">
        <f t="shared" si="116"/>
        <v>233.8255912621004</v>
      </c>
      <c r="I1969">
        <f t="shared" si="113"/>
        <v>2.1586850566516747E-7</v>
      </c>
      <c r="J1969">
        <v>12.600000000000001</v>
      </c>
      <c r="K1969">
        <v>32</v>
      </c>
      <c r="L1969">
        <v>431</v>
      </c>
      <c r="M1969">
        <v>31.95</v>
      </c>
      <c r="N1969">
        <v>49.29</v>
      </c>
      <c r="O1969" s="7">
        <v>13.464</v>
      </c>
      <c r="P1969">
        <v>11022</v>
      </c>
      <c r="Q1969">
        <v>2</v>
      </c>
      <c r="R1969" s="9">
        <v>29.548999999999999</v>
      </c>
      <c r="S1969" s="9">
        <v>29.388000000000002</v>
      </c>
      <c r="T1969" s="9">
        <v>28.640999999999998</v>
      </c>
      <c r="U1969" s="9">
        <v>29.227</v>
      </c>
      <c r="V1969" s="9">
        <v>29.812000000000001</v>
      </c>
    </row>
    <row r="1970" spans="1:22" x14ac:dyDescent="0.3">
      <c r="A1970" t="s">
        <v>2078</v>
      </c>
      <c r="B1970" t="s">
        <v>2079</v>
      </c>
      <c r="C1970" t="s">
        <v>2114</v>
      </c>
      <c r="D1970" t="s">
        <v>14</v>
      </c>
      <c r="E1970">
        <v>8.23</v>
      </c>
      <c r="F1970">
        <v>190000</v>
      </c>
      <c r="G1970">
        <f t="shared" si="112"/>
        <v>4.9442071526315791E-11</v>
      </c>
      <c r="H1970" s="50">
        <f t="shared" si="116"/>
        <v>391.42609991012398</v>
      </c>
      <c r="I1970">
        <f t="shared" si="113"/>
        <v>1.7417625506120862E-7</v>
      </c>
      <c r="J1970">
        <v>29.5</v>
      </c>
      <c r="K1970">
        <v>35</v>
      </c>
      <c r="L1970">
        <v>490</v>
      </c>
      <c r="M1970">
        <v>32.64</v>
      </c>
      <c r="N1970">
        <v>51.34</v>
      </c>
      <c r="O1970" s="7">
        <v>13.988</v>
      </c>
      <c r="P1970">
        <v>19028</v>
      </c>
      <c r="Q1970">
        <v>2</v>
      </c>
      <c r="R1970" s="9">
        <v>28.501000000000001</v>
      </c>
      <c r="S1970" s="9">
        <v>28.506</v>
      </c>
      <c r="T1970" s="9">
        <v>28.501000000000001</v>
      </c>
      <c r="U1970" s="9">
        <v>28.524000000000001</v>
      </c>
      <c r="V1970" s="9">
        <v>28.547000000000001</v>
      </c>
    </row>
    <row r="1971" spans="1:22" x14ac:dyDescent="0.3">
      <c r="A1971" t="s">
        <v>2078</v>
      </c>
      <c r="B1971" t="s">
        <v>2079</v>
      </c>
      <c r="C1971" t="s">
        <v>2115</v>
      </c>
      <c r="D1971" t="s">
        <v>14</v>
      </c>
      <c r="E1971">
        <v>7.1000000000000005</v>
      </c>
      <c r="F1971">
        <v>177200</v>
      </c>
      <c r="G1971">
        <f t="shared" si="112"/>
        <v>4.5734617945823925E-11</v>
      </c>
      <c r="H1971" s="50">
        <f t="shared" si="116"/>
        <v>365.05634160038932</v>
      </c>
      <c r="I1971">
        <f t="shared" si="113"/>
        <v>1.5026141080614596E-7</v>
      </c>
      <c r="J1971">
        <v>33.800000000000004</v>
      </c>
      <c r="K1971">
        <v>30.5</v>
      </c>
      <c r="L1971">
        <v>540</v>
      </c>
      <c r="M1971">
        <v>36.22</v>
      </c>
      <c r="N1971">
        <v>58.79</v>
      </c>
      <c r="O1971" s="7">
        <v>17.71</v>
      </c>
      <c r="P1971">
        <v>21989</v>
      </c>
      <c r="Q1971">
        <v>4</v>
      </c>
      <c r="R1971" s="9">
        <v>26.876000000000001</v>
      </c>
      <c r="S1971" s="9">
        <v>26.686</v>
      </c>
      <c r="T1971" s="9">
        <v>25.483000000000001</v>
      </c>
      <c r="U1971" s="9">
        <v>26.498999999999999</v>
      </c>
      <c r="V1971" s="9">
        <v>27.513999999999999</v>
      </c>
    </row>
    <row r="1972" spans="1:22" x14ac:dyDescent="0.3">
      <c r="A1972" t="s">
        <v>2078</v>
      </c>
      <c r="B1972" t="s">
        <v>2079</v>
      </c>
      <c r="C1972" t="s">
        <v>2116</v>
      </c>
      <c r="D1972" t="s">
        <v>14</v>
      </c>
      <c r="E1972">
        <v>10.3</v>
      </c>
      <c r="F1972">
        <v>489300</v>
      </c>
      <c r="G1972">
        <f t="shared" si="112"/>
        <v>2.4027712855099125E-11</v>
      </c>
      <c r="H1972" s="50">
        <f t="shared" si="116"/>
        <v>1008.0252141369667</v>
      </c>
      <c r="I1972">
        <f t="shared" si="113"/>
        <v>2.1798486356384562E-7</v>
      </c>
      <c r="J1972">
        <v>48.6</v>
      </c>
      <c r="K1972">
        <v>70.2</v>
      </c>
      <c r="L1972">
        <v>878</v>
      </c>
      <c r="M1972">
        <v>37.56</v>
      </c>
      <c r="N1972">
        <v>45.06</v>
      </c>
      <c r="O1972" s="7">
        <v>12.51</v>
      </c>
      <c r="P1972">
        <v>54020</v>
      </c>
      <c r="Q1972">
        <v>3</v>
      </c>
      <c r="R1972" s="9">
        <v>23.007999999999999</v>
      </c>
      <c r="S1972" s="9">
        <v>22.994</v>
      </c>
      <c r="T1972" s="9">
        <v>22.675000000000001</v>
      </c>
      <c r="U1972" s="9">
        <v>23.01</v>
      </c>
      <c r="V1972" s="9">
        <v>24.486999999999998</v>
      </c>
    </row>
    <row r="1973" spans="1:22" x14ac:dyDescent="0.3">
      <c r="A1973" t="s">
        <v>2078</v>
      </c>
      <c r="B1973" t="s">
        <v>2079</v>
      </c>
      <c r="C1973" t="s">
        <v>2117</v>
      </c>
      <c r="D1973" t="s">
        <v>14</v>
      </c>
      <c r="E1973">
        <v>7.68</v>
      </c>
      <c r="F1973">
        <v>155100</v>
      </c>
      <c r="G1973">
        <f t="shared" si="112"/>
        <v>5.6519699806576393E-11</v>
      </c>
      <c r="H1973" s="50">
        <f t="shared" si="116"/>
        <v>319.52730576873807</v>
      </c>
      <c r="I1973">
        <f t="shared" si="113"/>
        <v>1.6253628661847897E-7</v>
      </c>
      <c r="J1973">
        <v>38.300000000000004</v>
      </c>
      <c r="K1973">
        <v>25.1</v>
      </c>
      <c r="L1973">
        <v>396</v>
      </c>
      <c r="M1973">
        <v>36.479999999999997</v>
      </c>
      <c r="N1973">
        <v>52.87</v>
      </c>
      <c r="O1973" s="7">
        <v>15.79</v>
      </c>
      <c r="P1973" s="8">
        <v>197840</v>
      </c>
      <c r="Q1973">
        <v>4</v>
      </c>
      <c r="R1973" s="9">
        <v>26.827999999999999</v>
      </c>
      <c r="S1973" s="9">
        <v>26.754999999999999</v>
      </c>
      <c r="T1973" s="9">
        <v>25.861999999999998</v>
      </c>
      <c r="U1973" s="9">
        <v>26.948</v>
      </c>
      <c r="V1973" s="9">
        <v>27.513999999999999</v>
      </c>
    </row>
    <row r="1974" spans="1:22" x14ac:dyDescent="0.3">
      <c r="A1974" t="s">
        <v>2078</v>
      </c>
      <c r="B1974" t="s">
        <v>2079</v>
      </c>
      <c r="C1974" t="s">
        <v>2118</v>
      </c>
      <c r="D1974" t="s">
        <v>14</v>
      </c>
      <c r="E1974">
        <v>13.9</v>
      </c>
      <c r="F1974">
        <v>154500</v>
      </c>
      <c r="G1974">
        <f t="shared" si="112"/>
        <v>1.0269203042071197E-10</v>
      </c>
      <c r="H1974" s="50">
        <f t="shared" si="116"/>
        <v>318.29122334796926</v>
      </c>
      <c r="I1974">
        <f t="shared" si="113"/>
        <v>2.9417374791625754E-7</v>
      </c>
      <c r="J1974">
        <v>11.600000000000001</v>
      </c>
      <c r="K1974">
        <v>45.300000000000004</v>
      </c>
      <c r="L1974">
        <v>404</v>
      </c>
      <c r="M1974">
        <v>35.43</v>
      </c>
      <c r="N1974">
        <v>51.58</v>
      </c>
      <c r="O1974" s="7">
        <v>8.9106000000000005</v>
      </c>
      <c r="P1974">
        <v>63979</v>
      </c>
      <c r="Q1974">
        <v>2</v>
      </c>
      <c r="R1974" s="9">
        <v>30.372</v>
      </c>
      <c r="S1974" s="9">
        <v>30.372</v>
      </c>
      <c r="T1974" s="9">
        <v>30.372</v>
      </c>
      <c r="U1974" s="9">
        <v>30.372</v>
      </c>
      <c r="V1974" s="9">
        <v>30.372</v>
      </c>
    </row>
    <row r="1975" spans="1:22" x14ac:dyDescent="0.3">
      <c r="A1975" t="s">
        <v>2078</v>
      </c>
      <c r="B1975" t="s">
        <v>2079</v>
      </c>
      <c r="C1975" t="s">
        <v>2119</v>
      </c>
      <c r="D1975" t="s">
        <v>14</v>
      </c>
      <c r="E1975">
        <v>16</v>
      </c>
      <c r="F1975">
        <v>315300</v>
      </c>
      <c r="G1975">
        <f t="shared" si="112"/>
        <v>5.7922385030130027E-11</v>
      </c>
      <c r="H1975" s="50">
        <f t="shared" si="116"/>
        <v>649.561312114011</v>
      </c>
      <c r="I1975">
        <f t="shared" si="113"/>
        <v>3.3861726378849786E-7</v>
      </c>
      <c r="J1975">
        <v>32.700000000000003</v>
      </c>
      <c r="K1975">
        <v>55.1</v>
      </c>
      <c r="L1975">
        <v>435</v>
      </c>
      <c r="M1975">
        <v>36.29</v>
      </c>
      <c r="N1975">
        <v>50</v>
      </c>
      <c r="O1975" s="7">
        <v>7.8888999999999996</v>
      </c>
      <c r="P1975">
        <v>42660</v>
      </c>
      <c r="Q1975">
        <v>4</v>
      </c>
      <c r="R1975" s="9">
        <v>22.202999999999999</v>
      </c>
      <c r="S1975" s="9">
        <v>22.155999999999999</v>
      </c>
      <c r="T1975" s="9">
        <v>21.716000000000001</v>
      </c>
      <c r="U1975" s="9">
        <v>22.1</v>
      </c>
      <c r="V1975" s="9">
        <v>22.388000000000002</v>
      </c>
    </row>
    <row r="1976" spans="1:22" x14ac:dyDescent="0.3">
      <c r="A1976" t="s">
        <v>2078</v>
      </c>
      <c r="B1976" t="s">
        <v>2079</v>
      </c>
      <c r="C1976" t="s">
        <v>2120</v>
      </c>
      <c r="D1976" t="s">
        <v>14</v>
      </c>
      <c r="E1976">
        <v>19</v>
      </c>
      <c r="F1976">
        <v>888000</v>
      </c>
      <c r="G1976">
        <f t="shared" si="112"/>
        <v>2.4422552927927926E-11</v>
      </c>
      <c r="H1976" s="50">
        <f t="shared" si="116"/>
        <v>1829.4019827378427</v>
      </c>
      <c r="I1976">
        <f t="shared" si="113"/>
        <v>4.0210800074884128E-7</v>
      </c>
      <c r="J1976">
        <v>102</v>
      </c>
      <c r="K1976">
        <v>88</v>
      </c>
      <c r="L1976">
        <v>524</v>
      </c>
      <c r="M1976">
        <v>34.64</v>
      </c>
      <c r="N1976">
        <v>50.86</v>
      </c>
      <c r="O1976" s="7">
        <v>5.9524999999999997</v>
      </c>
      <c r="P1976">
        <v>71431</v>
      </c>
      <c r="Q1976">
        <v>7</v>
      </c>
      <c r="R1976" s="9">
        <v>31.6</v>
      </c>
      <c r="S1976" s="9">
        <v>31.489000000000001</v>
      </c>
      <c r="T1976" s="9">
        <v>30.978999999999999</v>
      </c>
      <c r="U1976" s="9">
        <v>31.305</v>
      </c>
      <c r="V1976" s="9">
        <v>31.63</v>
      </c>
    </row>
    <row r="1977" spans="1:22" x14ac:dyDescent="0.3">
      <c r="A1977" t="s">
        <v>2078</v>
      </c>
      <c r="B1977" t="s">
        <v>2079</v>
      </c>
      <c r="C1977" t="s">
        <v>2121</v>
      </c>
      <c r="D1977" t="s">
        <v>14</v>
      </c>
      <c r="E1977">
        <v>3.59</v>
      </c>
      <c r="F1977">
        <v>113000</v>
      </c>
      <c r="G1977">
        <f t="shared" si="112"/>
        <v>3.6263225398230086E-11</v>
      </c>
      <c r="H1977" s="50">
        <f t="shared" si="116"/>
        <v>232.79552257812639</v>
      </c>
      <c r="I1977">
        <f t="shared" si="113"/>
        <v>7.5977248562544219E-8</v>
      </c>
      <c r="J1977">
        <v>60.7</v>
      </c>
      <c r="K1977">
        <v>14.5</v>
      </c>
      <c r="L1977">
        <v>435</v>
      </c>
      <c r="M1977">
        <v>30.42</v>
      </c>
      <c r="N1977">
        <v>56</v>
      </c>
      <c r="O1977" s="7">
        <v>30.02</v>
      </c>
      <c r="P1977">
        <v>17539</v>
      </c>
      <c r="Q1977">
        <v>4</v>
      </c>
      <c r="R1977" s="9">
        <v>24.094000000000001</v>
      </c>
      <c r="S1977" s="9">
        <v>23.984000000000002</v>
      </c>
      <c r="T1977" s="9">
        <v>23.105</v>
      </c>
      <c r="U1977" s="9">
        <v>24.059000000000001</v>
      </c>
      <c r="V1977" s="9">
        <v>24.439</v>
      </c>
    </row>
    <row r="1978" spans="1:22" x14ac:dyDescent="0.3">
      <c r="A1978" t="s">
        <v>2078</v>
      </c>
      <c r="B1978" t="s">
        <v>2079</v>
      </c>
      <c r="C1978" t="s">
        <v>2122</v>
      </c>
      <c r="D1978" t="s">
        <v>14</v>
      </c>
      <c r="E1978">
        <v>9.5500000000000007</v>
      </c>
      <c r="F1978">
        <v>468800</v>
      </c>
      <c r="G1978">
        <f t="shared" si="112"/>
        <v>2.3252314739761088E-11</v>
      </c>
      <c r="H1978" s="50">
        <f t="shared" si="116"/>
        <v>965.79239809403225</v>
      </c>
      <c r="I1978">
        <f t="shared" si="113"/>
        <v>2.021121793237597E-7</v>
      </c>
      <c r="J1978">
        <v>48</v>
      </c>
      <c r="K1978">
        <v>67.7</v>
      </c>
      <c r="L1978">
        <v>1000</v>
      </c>
      <c r="M1978">
        <v>37.28</v>
      </c>
      <c r="N1978">
        <v>49.58</v>
      </c>
      <c r="O1978" s="7">
        <v>14.807</v>
      </c>
      <c r="P1978" s="8">
        <v>263770</v>
      </c>
      <c r="Q1978">
        <v>4</v>
      </c>
      <c r="R1978" s="9">
        <v>19.751000000000001</v>
      </c>
      <c r="S1978" s="9">
        <v>19.774999999999999</v>
      </c>
      <c r="T1978" s="9">
        <v>19.739999999999998</v>
      </c>
      <c r="U1978" s="9">
        <v>19.763999999999999</v>
      </c>
      <c r="V1978" s="9">
        <v>19.981999999999999</v>
      </c>
    </row>
    <row r="1979" spans="1:22" x14ac:dyDescent="0.3">
      <c r="A1979" t="s">
        <v>2078</v>
      </c>
      <c r="B1979" t="s">
        <v>2079</v>
      </c>
      <c r="C1979" t="s">
        <v>2123</v>
      </c>
      <c r="D1979" t="s">
        <v>14</v>
      </c>
      <c r="E1979">
        <v>10.4</v>
      </c>
      <c r="F1979">
        <v>187100</v>
      </c>
      <c r="G1979">
        <f t="shared" si="112"/>
        <v>6.3446836985569215E-11</v>
      </c>
      <c r="H1979" s="50">
        <f t="shared" si="116"/>
        <v>385.45170154307476</v>
      </c>
      <c r="I1979">
        <f t="shared" si="113"/>
        <v>2.2010122146252367E-7</v>
      </c>
      <c r="J1979">
        <v>21.5</v>
      </c>
      <c r="K1979">
        <v>40.300000000000004</v>
      </c>
      <c r="L1979">
        <v>500</v>
      </c>
      <c r="M1979">
        <v>36.22</v>
      </c>
      <c r="N1979">
        <v>57.68</v>
      </c>
      <c r="O1979" s="7">
        <v>12.391999999999999</v>
      </c>
      <c r="P1979">
        <v>8853.7999999999993</v>
      </c>
      <c r="Q1979">
        <v>3</v>
      </c>
      <c r="R1979" s="9">
        <v>42.527000000000001</v>
      </c>
      <c r="S1979" s="9">
        <v>42.578000000000003</v>
      </c>
      <c r="T1979" s="9">
        <v>40.829000000000001</v>
      </c>
      <c r="U1979" s="9">
        <v>42.51</v>
      </c>
      <c r="V1979" s="9">
        <v>43.823999999999998</v>
      </c>
    </row>
    <row r="1980" spans="1:22" x14ac:dyDescent="0.3">
      <c r="A1980" t="s">
        <v>2078</v>
      </c>
      <c r="B1980" t="s">
        <v>2079</v>
      </c>
      <c r="C1980" t="s">
        <v>2124</v>
      </c>
      <c r="D1980" t="s">
        <v>14</v>
      </c>
      <c r="E1980">
        <v>15.700000000000001</v>
      </c>
      <c r="F1980">
        <v>292800</v>
      </c>
      <c r="G1980">
        <f t="shared" si="112"/>
        <v>6.1203886953551916E-11</v>
      </c>
      <c r="H1980" s="50">
        <f t="shared" si="116"/>
        <v>603.20822133518061</v>
      </c>
      <c r="I1980">
        <f t="shared" si="113"/>
        <v>3.3226819009246365E-7</v>
      </c>
      <c r="J1980">
        <v>27.8</v>
      </c>
      <c r="K1980">
        <v>55.6</v>
      </c>
      <c r="L1980">
        <v>412</v>
      </c>
      <c r="M1980">
        <v>35.31</v>
      </c>
      <c r="N1980">
        <v>46.99</v>
      </c>
      <c r="O1980" s="7">
        <v>7.4058999999999999</v>
      </c>
      <c r="P1980">
        <v>88430</v>
      </c>
      <c r="Q1980">
        <v>4</v>
      </c>
      <c r="R1980" s="9">
        <v>20.896000000000001</v>
      </c>
      <c r="S1980" s="9">
        <v>20.821999999999999</v>
      </c>
      <c r="T1980" s="9">
        <v>20.079000000000001</v>
      </c>
      <c r="U1980" s="9">
        <v>20.827000000000002</v>
      </c>
      <c r="V1980" s="9">
        <v>21.14</v>
      </c>
    </row>
    <row r="1981" spans="1:22" x14ac:dyDescent="0.3">
      <c r="A1981" t="s">
        <v>2078</v>
      </c>
      <c r="B1981" t="s">
        <v>2079</v>
      </c>
      <c r="C1981" t="s">
        <v>2125</v>
      </c>
      <c r="D1981" t="s">
        <v>14</v>
      </c>
      <c r="E1981">
        <v>9.7200000000000006</v>
      </c>
      <c r="F1981">
        <v>122300</v>
      </c>
      <c r="G1981">
        <f t="shared" si="112"/>
        <v>9.0717324284546193E-11</v>
      </c>
      <c r="H1981" s="50">
        <f t="shared" si="116"/>
        <v>251.95480010004297</v>
      </c>
      <c r="I1981">
        <f t="shared" si="113"/>
        <v>2.057099877515125E-7</v>
      </c>
      <c r="J1981">
        <v>13.8</v>
      </c>
      <c r="K1981">
        <v>32.9</v>
      </c>
      <c r="L1981">
        <v>391</v>
      </c>
      <c r="M1981">
        <v>36.25</v>
      </c>
      <c r="N1981">
        <v>46.26</v>
      </c>
      <c r="O1981" s="7">
        <v>11.866</v>
      </c>
      <c r="P1981">
        <v>5075.2</v>
      </c>
      <c r="Q1981">
        <v>1</v>
      </c>
      <c r="R1981" s="9">
        <v>20.61</v>
      </c>
      <c r="S1981" s="9">
        <v>20.61</v>
      </c>
      <c r="T1981" s="9">
        <v>20.61</v>
      </c>
      <c r="U1981" s="9">
        <v>20.61</v>
      </c>
      <c r="V1981" s="9">
        <v>20.61</v>
      </c>
    </row>
    <row r="1982" spans="1:22" x14ac:dyDescent="0.3">
      <c r="A1982" t="s">
        <v>2078</v>
      </c>
      <c r="B1982" t="s">
        <v>2079</v>
      </c>
      <c r="C1982" t="s">
        <v>2126</v>
      </c>
      <c r="D1982" t="s">
        <v>14</v>
      </c>
      <c r="E1982">
        <v>20.5</v>
      </c>
      <c r="F1982">
        <v>219800</v>
      </c>
      <c r="G1982">
        <f t="shared" si="112"/>
        <v>1.0645758189262966E-10</v>
      </c>
      <c r="H1982" s="50">
        <f t="shared" si="116"/>
        <v>452.81819347497503</v>
      </c>
      <c r="I1982">
        <f t="shared" si="113"/>
        <v>4.3385336922901296E-7</v>
      </c>
      <c r="J1982">
        <v>35.300000000000004</v>
      </c>
      <c r="K1982">
        <v>37</v>
      </c>
      <c r="L1982">
        <v>208</v>
      </c>
      <c r="M1982">
        <v>36.57</v>
      </c>
      <c r="N1982">
        <v>53.06</v>
      </c>
      <c r="O1982" s="7">
        <v>5.6329000000000002</v>
      </c>
      <c r="P1982">
        <v>34260</v>
      </c>
      <c r="Q1982">
        <v>3</v>
      </c>
      <c r="R1982" s="9">
        <v>26.666</v>
      </c>
      <c r="S1982" s="9">
        <v>26.695</v>
      </c>
      <c r="T1982" s="9">
        <v>26.664999999999999</v>
      </c>
      <c r="U1982" s="9">
        <v>26.806999999999999</v>
      </c>
      <c r="V1982" s="9">
        <v>27.748999999999999</v>
      </c>
    </row>
    <row r="1983" spans="1:22" x14ac:dyDescent="0.3">
      <c r="A1983" t="s">
        <v>2078</v>
      </c>
      <c r="B1983" t="s">
        <v>2079</v>
      </c>
      <c r="C1983" t="s">
        <v>2127</v>
      </c>
      <c r="D1983" t="s">
        <v>14</v>
      </c>
      <c r="E1983">
        <v>7.46</v>
      </c>
      <c r="F1983">
        <v>135000</v>
      </c>
      <c r="G1983">
        <f t="shared" si="112"/>
        <v>6.3074742074074068E-11</v>
      </c>
      <c r="H1983" s="50">
        <f t="shared" si="116"/>
        <v>278.11854467298286</v>
      </c>
      <c r="I1983">
        <f t="shared" si="113"/>
        <v>1.5788029924138717E-7</v>
      </c>
      <c r="J1983">
        <v>18.7</v>
      </c>
      <c r="K1983">
        <v>31.200000000000003</v>
      </c>
      <c r="L1983">
        <v>487</v>
      </c>
      <c r="M1983">
        <v>35.03</v>
      </c>
      <c r="N1983">
        <v>50.35</v>
      </c>
      <c r="O1983" s="7">
        <v>15.611000000000001</v>
      </c>
      <c r="P1983">
        <v>2798.5</v>
      </c>
      <c r="Q1983">
        <v>1</v>
      </c>
      <c r="R1983" s="9">
        <v>26.901</v>
      </c>
      <c r="S1983" s="9">
        <v>26.901</v>
      </c>
      <c r="T1983" s="9">
        <v>26.901</v>
      </c>
      <c r="U1983" s="9">
        <v>26.901</v>
      </c>
      <c r="V1983" s="9">
        <v>26.901</v>
      </c>
    </row>
    <row r="1984" spans="1:22" x14ac:dyDescent="0.3">
      <c r="A1984" t="s">
        <v>2078</v>
      </c>
      <c r="B1984" t="s">
        <v>2079</v>
      </c>
      <c r="C1984" t="s">
        <v>2128</v>
      </c>
      <c r="D1984" t="s">
        <v>14</v>
      </c>
      <c r="E1984">
        <v>5.3500000000000005</v>
      </c>
      <c r="F1984">
        <v>103900</v>
      </c>
      <c r="G1984">
        <f t="shared" si="112"/>
        <v>5.8774461501443703E-11</v>
      </c>
      <c r="H1984" s="50">
        <f t="shared" si="116"/>
        <v>214.04827252979939</v>
      </c>
      <c r="I1984">
        <f t="shared" si="113"/>
        <v>1.1322514757927902E-7</v>
      </c>
      <c r="J1984">
        <v>22.400000000000002</v>
      </c>
      <c r="K1984">
        <v>22</v>
      </c>
      <c r="L1984">
        <v>514</v>
      </c>
      <c r="M1984">
        <v>35.58</v>
      </c>
      <c r="N1984">
        <v>53.38</v>
      </c>
      <c r="O1984" s="7">
        <v>23.396999999999998</v>
      </c>
      <c r="P1984">
        <v>4428.6000000000004</v>
      </c>
      <c r="Q1984">
        <v>4</v>
      </c>
      <c r="R1984" s="9">
        <v>37.19</v>
      </c>
      <c r="S1984" s="9">
        <v>37.350999999999999</v>
      </c>
      <c r="T1984" s="9">
        <v>36.207999999999998</v>
      </c>
      <c r="U1984" s="9">
        <v>36.874000000000002</v>
      </c>
      <c r="V1984" s="9">
        <v>38.317999999999998</v>
      </c>
    </row>
    <row r="1985" spans="1:22" x14ac:dyDescent="0.3">
      <c r="A1985" t="s">
        <v>2078</v>
      </c>
      <c r="B1985" t="s">
        <v>2079</v>
      </c>
      <c r="C1985" t="s">
        <v>2129</v>
      </c>
      <c r="D1985" t="s">
        <v>14</v>
      </c>
      <c r="E1985">
        <v>4.97</v>
      </c>
      <c r="F1985">
        <v>111900</v>
      </c>
      <c r="G1985">
        <f t="shared" si="112"/>
        <v>5.0696353976764967E-11</v>
      </c>
      <c r="H1985" s="50">
        <f t="shared" si="116"/>
        <v>230.52937147338355</v>
      </c>
      <c r="I1985">
        <f t="shared" si="113"/>
        <v>1.0518298756430218E-7</v>
      </c>
      <c r="J1985">
        <v>31.6</v>
      </c>
      <c r="K1985">
        <v>19.900000000000002</v>
      </c>
      <c r="L1985">
        <v>476</v>
      </c>
      <c r="M1985">
        <v>32.33</v>
      </c>
      <c r="N1985">
        <v>50.86</v>
      </c>
      <c r="O1985" s="7">
        <v>23.893999999999998</v>
      </c>
      <c r="P1985">
        <v>84795</v>
      </c>
      <c r="Q1985">
        <v>5</v>
      </c>
      <c r="R1985" s="9">
        <v>26.358000000000001</v>
      </c>
      <c r="S1985" s="9">
        <v>26.268000000000001</v>
      </c>
      <c r="T1985" s="9">
        <v>25.861999999999998</v>
      </c>
      <c r="U1985" s="9">
        <v>25.957000000000001</v>
      </c>
      <c r="V1985" s="9">
        <v>26.382000000000001</v>
      </c>
    </row>
    <row r="1986" spans="1:22" x14ac:dyDescent="0.3">
      <c r="A1986" t="s">
        <v>2078</v>
      </c>
      <c r="B1986" t="s">
        <v>2079</v>
      </c>
      <c r="C1986" t="s">
        <v>2130</v>
      </c>
      <c r="D1986" t="s">
        <v>14</v>
      </c>
      <c r="E1986">
        <v>7.51</v>
      </c>
      <c r="F1986">
        <v>115000</v>
      </c>
      <c r="G1986">
        <f t="shared" ref="G1986:G2049" si="117">(1.141433*(E1986/1000000))/F1986</f>
        <v>7.4540537652173909E-11</v>
      </c>
      <c r="H1986" s="50">
        <f t="shared" si="116"/>
        <v>236.91579731402243</v>
      </c>
      <c r="I1986">
        <f t="shared" ref="I1986:I2049" si="118">(G1986/10)*1000*H1986*0.09</f>
        <v>1.5893847819072623E-7</v>
      </c>
      <c r="J1986">
        <v>25</v>
      </c>
      <c r="K1986">
        <v>23</v>
      </c>
      <c r="L1986">
        <v>362</v>
      </c>
      <c r="M1986">
        <v>36.42</v>
      </c>
      <c r="N1986">
        <v>54.97</v>
      </c>
      <c r="O1986" s="7">
        <v>15.723000000000001</v>
      </c>
      <c r="P1986">
        <v>1675.3</v>
      </c>
      <c r="Q1986">
        <v>3</v>
      </c>
      <c r="R1986" s="9">
        <v>47.442</v>
      </c>
      <c r="S1986" s="9">
        <v>47.597999999999999</v>
      </c>
      <c r="T1986" s="9">
        <v>47.430999999999997</v>
      </c>
      <c r="U1986" s="9">
        <v>48.24</v>
      </c>
      <c r="V1986" s="9">
        <v>49.898000000000003</v>
      </c>
    </row>
    <row r="1987" spans="1:22" x14ac:dyDescent="0.3">
      <c r="A1987" t="s">
        <v>2078</v>
      </c>
      <c r="B1987" t="s">
        <v>2079</v>
      </c>
      <c r="C1987" t="s">
        <v>2131</v>
      </c>
      <c r="D1987" t="s">
        <v>14</v>
      </c>
      <c r="E1987">
        <v>21.8</v>
      </c>
      <c r="F1987">
        <v>1124000</v>
      </c>
      <c r="G1987">
        <f t="shared" si="117"/>
        <v>2.2138113345195727E-11</v>
      </c>
      <c r="H1987" s="50">
        <f t="shared" si="116"/>
        <v>2315.5944015735759</v>
      </c>
      <c r="I1987">
        <f t="shared" si="118"/>
        <v>4.613660219118284E-7</v>
      </c>
      <c r="J1987">
        <v>146</v>
      </c>
      <c r="K1987">
        <v>93</v>
      </c>
      <c r="L1987">
        <v>475</v>
      </c>
      <c r="M1987">
        <v>29.61</v>
      </c>
      <c r="N1987">
        <v>52.52</v>
      </c>
      <c r="O1987" s="7">
        <v>5.1058000000000003</v>
      </c>
      <c r="P1987" s="8">
        <v>135980</v>
      </c>
      <c r="Q1987">
        <v>7</v>
      </c>
      <c r="R1987" s="9">
        <v>22.954000000000001</v>
      </c>
      <c r="S1987" s="9">
        <v>22.960999999999999</v>
      </c>
      <c r="T1987" s="9">
        <v>22.196000000000002</v>
      </c>
      <c r="U1987" s="9">
        <v>22.818999999999999</v>
      </c>
      <c r="V1987" s="9">
        <v>24.059000000000001</v>
      </c>
    </row>
    <row r="1988" spans="1:22" x14ac:dyDescent="0.3">
      <c r="A1988" t="s">
        <v>2078</v>
      </c>
      <c r="B1988" t="s">
        <v>2079</v>
      </c>
      <c r="C1988" t="s">
        <v>2132</v>
      </c>
      <c r="D1988" t="s">
        <v>14</v>
      </c>
      <c r="E1988">
        <v>5.83</v>
      </c>
      <c r="F1988">
        <v>148400</v>
      </c>
      <c r="G1988">
        <f t="shared" si="117"/>
        <v>4.4842010714285711E-11</v>
      </c>
      <c r="H1988" s="50">
        <f t="shared" si="116"/>
        <v>305.72438540348634</v>
      </c>
      <c r="I1988">
        <f t="shared" si="118"/>
        <v>1.2338366549293394E-7</v>
      </c>
      <c r="J1988">
        <v>33.1</v>
      </c>
      <c r="K1988">
        <v>25.8</v>
      </c>
      <c r="L1988">
        <v>507</v>
      </c>
      <c r="M1988">
        <v>29.45</v>
      </c>
      <c r="N1988">
        <v>55.67</v>
      </c>
      <c r="O1988" s="7">
        <v>19.663</v>
      </c>
      <c r="P1988">
        <v>3517.6</v>
      </c>
      <c r="Q1988">
        <v>2</v>
      </c>
      <c r="R1988" s="9">
        <v>22.866</v>
      </c>
      <c r="S1988" s="9">
        <v>22.847999999999999</v>
      </c>
      <c r="T1988" s="9">
        <v>21.236000000000001</v>
      </c>
      <c r="U1988" s="9">
        <v>22.050999999999998</v>
      </c>
      <c r="V1988" s="9">
        <v>22.866</v>
      </c>
    </row>
    <row r="1989" spans="1:22" x14ac:dyDescent="0.3">
      <c r="A1989" t="s">
        <v>2078</v>
      </c>
      <c r="B1989" t="s">
        <v>2079</v>
      </c>
      <c r="C1989" t="s">
        <v>2133</v>
      </c>
      <c r="D1989" t="s">
        <v>14</v>
      </c>
      <c r="E1989">
        <v>22.400000000000002</v>
      </c>
      <c r="F1989">
        <v>1274000</v>
      </c>
      <c r="G1989">
        <f t="shared" si="117"/>
        <v>2.006915164835165E-11</v>
      </c>
      <c r="H1989" s="50">
        <f t="shared" si="116"/>
        <v>2624.6150067657791</v>
      </c>
      <c r="I1989">
        <f t="shared" si="118"/>
        <v>4.7406416930389719E-7</v>
      </c>
      <c r="J1989">
        <v>174</v>
      </c>
      <c r="K1989">
        <v>96.4</v>
      </c>
      <c r="L1989">
        <v>469</v>
      </c>
      <c r="M1989">
        <v>38.08</v>
      </c>
      <c r="N1989">
        <v>46.25</v>
      </c>
      <c r="O1989" s="7">
        <v>4.8646000000000003</v>
      </c>
      <c r="P1989" s="8">
        <v>274200</v>
      </c>
      <c r="Q1989">
        <v>7</v>
      </c>
      <c r="R1989" s="9">
        <v>21.632000000000001</v>
      </c>
      <c r="S1989" s="9">
        <v>21.635000000000002</v>
      </c>
      <c r="T1989" s="9">
        <v>20.417000000000002</v>
      </c>
      <c r="U1989" s="9">
        <v>22.1</v>
      </c>
      <c r="V1989" s="9">
        <v>22.818999999999999</v>
      </c>
    </row>
    <row r="1990" spans="1:22" x14ac:dyDescent="0.3">
      <c r="A1990" t="s">
        <v>2078</v>
      </c>
      <c r="B1990" t="s">
        <v>2079</v>
      </c>
      <c r="C1990" t="s">
        <v>2134</v>
      </c>
      <c r="D1990" t="s">
        <v>14</v>
      </c>
      <c r="E1990">
        <v>68.900000000000006</v>
      </c>
      <c r="F1990">
        <v>6979000</v>
      </c>
      <c r="G1990">
        <f t="shared" si="117"/>
        <v>1.1268768261928644E-11</v>
      </c>
      <c r="H1990" s="50">
        <f t="shared" si="116"/>
        <v>14377.698690909239</v>
      </c>
      <c r="I1990">
        <f t="shared" si="118"/>
        <v>1.4581705921892194E-6</v>
      </c>
      <c r="J1990">
        <v>559</v>
      </c>
      <c r="K1990">
        <v>295</v>
      </c>
      <c r="L1990">
        <v>404</v>
      </c>
      <c r="M1990">
        <v>35.71</v>
      </c>
      <c r="N1990">
        <v>51.38</v>
      </c>
      <c r="O1990" s="7">
        <v>1.3685</v>
      </c>
      <c r="P1990" s="8">
        <v>6200800</v>
      </c>
      <c r="Q1990">
        <v>18</v>
      </c>
      <c r="R1990" s="9">
        <v>29.050999999999998</v>
      </c>
      <c r="S1990" s="9">
        <v>29.17</v>
      </c>
      <c r="T1990" s="9">
        <v>27.795999999999999</v>
      </c>
      <c r="U1990" s="9">
        <v>29.157</v>
      </c>
      <c r="V1990" s="9">
        <v>30.372</v>
      </c>
    </row>
    <row r="1991" spans="1:22" x14ac:dyDescent="0.3">
      <c r="A1991" t="s">
        <v>2078</v>
      </c>
      <c r="B1991" t="s">
        <v>2079</v>
      </c>
      <c r="C1991" t="s">
        <v>2135</v>
      </c>
      <c r="D1991" t="s">
        <v>14</v>
      </c>
      <c r="E1991">
        <v>4.97</v>
      </c>
      <c r="F1991">
        <v>104500</v>
      </c>
      <c r="G1991">
        <f t="shared" si="117"/>
        <v>5.4286335023923438E-11</v>
      </c>
      <c r="H1991" s="50">
        <f t="shared" si="116"/>
        <v>215.2843549505682</v>
      </c>
      <c r="I1991">
        <f t="shared" si="118"/>
        <v>1.0518298756430217E-7</v>
      </c>
      <c r="J1991">
        <v>24.700000000000003</v>
      </c>
      <c r="K1991">
        <v>21</v>
      </c>
      <c r="L1991">
        <v>529</v>
      </c>
      <c r="M1991">
        <v>35.29</v>
      </c>
      <c r="N1991">
        <v>59.22</v>
      </c>
      <c r="O1991" s="7">
        <v>25.158000000000001</v>
      </c>
      <c r="P1991">
        <v>10245</v>
      </c>
      <c r="Q1991">
        <v>4</v>
      </c>
      <c r="R1991" s="9">
        <v>21.34</v>
      </c>
      <c r="S1991" s="9">
        <v>21.361000000000001</v>
      </c>
      <c r="T1991" s="9">
        <v>21.332000000000001</v>
      </c>
      <c r="U1991" s="9">
        <v>21.428000000000001</v>
      </c>
      <c r="V1991" s="9">
        <v>21.475999999999999</v>
      </c>
    </row>
    <row r="1992" spans="1:22" x14ac:dyDescent="0.3">
      <c r="A1992" t="s">
        <v>2078</v>
      </c>
      <c r="B1992" t="s">
        <v>2079</v>
      </c>
      <c r="C1992" t="s">
        <v>2136</v>
      </c>
      <c r="D1992" t="s">
        <v>14</v>
      </c>
      <c r="E1992">
        <v>12.9</v>
      </c>
      <c r="F1992">
        <v>140000</v>
      </c>
      <c r="G1992">
        <f t="shared" si="117"/>
        <v>1.0517489785714285E-10</v>
      </c>
      <c r="H1992" s="50">
        <f t="shared" si="116"/>
        <v>288.41923151272294</v>
      </c>
      <c r="I1992">
        <f t="shared" si="118"/>
        <v>2.7301016892947642E-7</v>
      </c>
      <c r="J1992">
        <v>11.200000000000001</v>
      </c>
      <c r="K1992">
        <v>41.900000000000006</v>
      </c>
      <c r="L1992">
        <v>404</v>
      </c>
      <c r="M1992">
        <v>35.340000000000003</v>
      </c>
      <c r="N1992">
        <v>51.64</v>
      </c>
      <c r="O1992" s="7">
        <v>9.6452000000000009</v>
      </c>
      <c r="P1992">
        <v>29922</v>
      </c>
      <c r="Q1992">
        <v>1</v>
      </c>
      <c r="R1992" s="9">
        <v>30.838999999999999</v>
      </c>
      <c r="S1992" s="9">
        <v>30.838999999999999</v>
      </c>
      <c r="T1992" s="9">
        <v>30.838999999999999</v>
      </c>
      <c r="U1992" s="9">
        <v>30.838999999999999</v>
      </c>
      <c r="V1992" s="9">
        <v>30.838999999999999</v>
      </c>
    </row>
    <row r="1993" spans="1:22" x14ac:dyDescent="0.3">
      <c r="A1993" t="s">
        <v>2078</v>
      </c>
      <c r="B1993" t="s">
        <v>2079</v>
      </c>
      <c r="C1993" t="s">
        <v>2137</v>
      </c>
      <c r="D1993" t="s">
        <v>14</v>
      </c>
      <c r="E1993">
        <v>12.100000000000001</v>
      </c>
      <c r="F1993">
        <v>365400</v>
      </c>
      <c r="G1993">
        <f t="shared" si="117"/>
        <v>3.7797863437328957E-11</v>
      </c>
      <c r="H1993" s="50">
        <f t="shared" si="116"/>
        <v>752.77419424820687</v>
      </c>
      <c r="I1993">
        <f t="shared" si="118"/>
        <v>2.560793057400516E-7</v>
      </c>
      <c r="J1993">
        <v>57.900000000000006</v>
      </c>
      <c r="K1993">
        <v>48</v>
      </c>
      <c r="L1993">
        <v>451</v>
      </c>
      <c r="M1993">
        <v>31.89</v>
      </c>
      <c r="N1993">
        <v>54.35</v>
      </c>
      <c r="O1993" s="7">
        <v>9.3930000000000007</v>
      </c>
      <c r="P1993">
        <v>25492</v>
      </c>
      <c r="Q1993">
        <v>4</v>
      </c>
      <c r="R1993" s="9">
        <v>32.194000000000003</v>
      </c>
      <c r="S1993" s="9">
        <v>32.506999999999998</v>
      </c>
      <c r="T1993" s="9">
        <v>31.863</v>
      </c>
      <c r="U1993" s="9">
        <v>32.442999999999998</v>
      </c>
      <c r="V1993" s="9">
        <v>33.718000000000004</v>
      </c>
    </row>
    <row r="1994" spans="1:22" x14ac:dyDescent="0.3">
      <c r="A1994" t="s">
        <v>2078</v>
      </c>
      <c r="B1994" t="s">
        <v>2079</v>
      </c>
      <c r="C1994" t="s">
        <v>2138</v>
      </c>
      <c r="D1994" t="s">
        <v>14</v>
      </c>
      <c r="E1994">
        <v>7.17</v>
      </c>
      <c r="F1994">
        <v>114000</v>
      </c>
      <c r="G1994">
        <f t="shared" si="117"/>
        <v>7.1790128157894744E-11</v>
      </c>
      <c r="H1994" s="50">
        <f t="shared" si="116"/>
        <v>234.85565994607441</v>
      </c>
      <c r="I1994">
        <f t="shared" si="118"/>
        <v>1.5174286133522066E-7</v>
      </c>
      <c r="J1994">
        <v>18.3</v>
      </c>
      <c r="K1994">
        <v>26.700000000000003</v>
      </c>
      <c r="L1994">
        <v>504</v>
      </c>
      <c r="M1994">
        <v>31.04</v>
      </c>
      <c r="N1994">
        <v>61.49</v>
      </c>
      <c r="O1994" s="7">
        <v>18.891999999999999</v>
      </c>
      <c r="P1994">
        <v>14423</v>
      </c>
      <c r="Q1994">
        <v>2</v>
      </c>
      <c r="R1994" s="9">
        <v>29.183</v>
      </c>
      <c r="S1994" s="9">
        <v>29.41</v>
      </c>
      <c r="T1994" s="9">
        <v>29.11</v>
      </c>
      <c r="U1994" s="9">
        <v>29.974</v>
      </c>
      <c r="V1994" s="9">
        <v>30.838999999999999</v>
      </c>
    </row>
    <row r="1995" spans="1:22" x14ac:dyDescent="0.3">
      <c r="A1995" t="s">
        <v>2078</v>
      </c>
      <c r="B1995" t="s">
        <v>2079</v>
      </c>
      <c r="C1995" t="s">
        <v>2139</v>
      </c>
      <c r="D1995" t="s">
        <v>14</v>
      </c>
      <c r="E1995">
        <v>15.200000000000001</v>
      </c>
      <c r="F1995">
        <v>473400</v>
      </c>
      <c r="G1995">
        <f t="shared" si="117"/>
        <v>3.6649306294888051E-11</v>
      </c>
      <c r="H1995" s="50">
        <f t="shared" si="116"/>
        <v>975.26902998659318</v>
      </c>
      <c r="I1995">
        <f t="shared" si="118"/>
        <v>3.2168640059907309E-7</v>
      </c>
      <c r="J1995">
        <v>56.6</v>
      </c>
      <c r="K1995">
        <v>62.900000000000006</v>
      </c>
      <c r="L1995">
        <v>500</v>
      </c>
      <c r="M1995">
        <v>29.5</v>
      </c>
      <c r="N1995">
        <v>60.85</v>
      </c>
      <c r="O1995" s="7">
        <v>7.9459999999999997</v>
      </c>
      <c r="P1995">
        <v>8152.2</v>
      </c>
      <c r="Q1995">
        <v>4</v>
      </c>
      <c r="R1995" s="9">
        <v>23.045000000000002</v>
      </c>
      <c r="S1995" s="9">
        <v>23.050999999999998</v>
      </c>
      <c r="T1995" s="9">
        <v>22.722999999999999</v>
      </c>
      <c r="U1995" s="9">
        <v>23.056999999999999</v>
      </c>
      <c r="V1995" s="9">
        <v>23.201000000000001</v>
      </c>
    </row>
    <row r="1996" spans="1:22" x14ac:dyDescent="0.3">
      <c r="A1996" t="s">
        <v>2078</v>
      </c>
      <c r="B1996" t="s">
        <v>2079</v>
      </c>
      <c r="C1996" t="s">
        <v>2140</v>
      </c>
      <c r="D1996" t="s">
        <v>14</v>
      </c>
      <c r="E1996">
        <v>14.9</v>
      </c>
      <c r="F1996">
        <v>310200</v>
      </c>
      <c r="G1996">
        <f t="shared" si="117"/>
        <v>5.4827052546744036E-11</v>
      </c>
      <c r="H1996" s="50">
        <f t="shared" si="116"/>
        <v>639.05461153747615</v>
      </c>
      <c r="I1996">
        <f t="shared" si="118"/>
        <v>3.1533732690303872E-7</v>
      </c>
      <c r="J1996">
        <v>26.5</v>
      </c>
      <c r="K1996">
        <v>60.300000000000004</v>
      </c>
      <c r="L1996">
        <v>503</v>
      </c>
      <c r="M1996">
        <v>36.68</v>
      </c>
      <c r="N1996">
        <v>48.48</v>
      </c>
      <c r="O1996" s="7">
        <v>8.3451000000000004</v>
      </c>
      <c r="P1996">
        <v>18790</v>
      </c>
      <c r="Q1996">
        <v>4</v>
      </c>
      <c r="R1996" s="9">
        <v>22.207999999999998</v>
      </c>
      <c r="S1996" s="9">
        <v>22.062999999999999</v>
      </c>
      <c r="T1996" s="9">
        <v>20.946999999999999</v>
      </c>
      <c r="U1996" s="9">
        <v>21.475999999999999</v>
      </c>
      <c r="V1996" s="9">
        <v>22.292000000000002</v>
      </c>
    </row>
    <row r="1997" spans="1:22" x14ac:dyDescent="0.3">
      <c r="A1997" t="s">
        <v>2141</v>
      </c>
      <c r="B1997" t="s">
        <v>2142</v>
      </c>
      <c r="C1997" t="s">
        <v>2143</v>
      </c>
      <c r="D1997" t="s">
        <v>108</v>
      </c>
      <c r="E1997">
        <v>9.14</v>
      </c>
      <c r="F1997">
        <v>292100</v>
      </c>
      <c r="G1997">
        <f t="shared" si="117"/>
        <v>3.5716184936665529E-11</v>
      </c>
      <c r="H1997" s="50">
        <f t="shared" ref="H1997:H2018" si="119">F1997*CVDIRQ</f>
        <v>446.30538868261976</v>
      </c>
      <c r="I1997">
        <f t="shared" si="118"/>
        <v>1.4346293220376954E-7</v>
      </c>
      <c r="J1997">
        <v>63.5</v>
      </c>
      <c r="K1997">
        <v>36.700000000000003</v>
      </c>
      <c r="L1997">
        <v>501</v>
      </c>
      <c r="M1997">
        <v>31.86</v>
      </c>
      <c r="N1997">
        <v>47.14</v>
      </c>
      <c r="O1997" s="7">
        <v>13.67</v>
      </c>
      <c r="P1997">
        <v>12294</v>
      </c>
      <c r="Q1997">
        <v>3</v>
      </c>
      <c r="R1997" s="9">
        <v>30.509</v>
      </c>
      <c r="S1997" s="9">
        <v>30.484000000000002</v>
      </c>
      <c r="T1997" s="9">
        <v>29.718</v>
      </c>
      <c r="U1997" s="9">
        <v>30.512</v>
      </c>
      <c r="V1997" s="9">
        <v>31.257999999999999</v>
      </c>
    </row>
    <row r="1998" spans="1:22" x14ac:dyDescent="0.3">
      <c r="A1998" t="s">
        <v>2141</v>
      </c>
      <c r="B1998" t="s">
        <v>2142</v>
      </c>
      <c r="C1998" t="s">
        <v>2144</v>
      </c>
      <c r="D1998" t="s">
        <v>108</v>
      </c>
      <c r="E1998">
        <v>5.94</v>
      </c>
      <c r="F1998">
        <v>164800</v>
      </c>
      <c r="G1998">
        <f t="shared" si="117"/>
        <v>4.1141456432038838E-11</v>
      </c>
      <c r="H1998" s="50">
        <f t="shared" si="119"/>
        <v>251.80119156075227</v>
      </c>
      <c r="I1998">
        <f t="shared" si="118"/>
        <v>9.3235209769189406E-8</v>
      </c>
      <c r="J1998">
        <v>54</v>
      </c>
      <c r="K1998">
        <v>22.400000000000002</v>
      </c>
      <c r="L1998">
        <v>448</v>
      </c>
      <c r="M1998">
        <v>33.76</v>
      </c>
      <c r="N1998">
        <v>44.64</v>
      </c>
      <c r="O1998" s="7">
        <v>19.986999999999998</v>
      </c>
      <c r="P1998">
        <v>25261</v>
      </c>
      <c r="Q1998">
        <v>4</v>
      </c>
      <c r="R1998" s="9">
        <v>24.53</v>
      </c>
      <c r="S1998" s="9">
        <v>24.497</v>
      </c>
      <c r="T1998" s="9">
        <v>24.106999999999999</v>
      </c>
      <c r="U1998" s="9">
        <v>24.486999999999998</v>
      </c>
      <c r="V1998" s="9">
        <v>25.056999999999999</v>
      </c>
    </row>
    <row r="1999" spans="1:22" x14ac:dyDescent="0.3">
      <c r="A1999" t="s">
        <v>2141</v>
      </c>
      <c r="B1999" t="s">
        <v>2142</v>
      </c>
      <c r="C1999" t="s">
        <v>2145</v>
      </c>
      <c r="D1999" t="s">
        <v>108</v>
      </c>
      <c r="E1999">
        <v>43.800000000000004</v>
      </c>
      <c r="F1999">
        <v>5200000</v>
      </c>
      <c r="G1999">
        <f t="shared" si="117"/>
        <v>9.614377961538462E-12</v>
      </c>
      <c r="H1999" s="50">
        <f t="shared" si="119"/>
        <v>7945.1832288586884</v>
      </c>
      <c r="I1999">
        <f t="shared" si="118"/>
        <v>6.8749195082331571E-7</v>
      </c>
      <c r="J1999">
        <v>643</v>
      </c>
      <c r="K1999">
        <v>205</v>
      </c>
      <c r="L1999">
        <v>465</v>
      </c>
      <c r="M1999">
        <v>33.32</v>
      </c>
      <c r="N1999">
        <v>44.38</v>
      </c>
      <c r="O1999" s="7">
        <v>2.2682000000000002</v>
      </c>
      <c r="P1999" s="8">
        <v>2852500</v>
      </c>
      <c r="Q1999">
        <v>19</v>
      </c>
      <c r="R1999" s="9">
        <v>25.501000000000001</v>
      </c>
      <c r="S1999" s="9">
        <v>25.626999999999999</v>
      </c>
      <c r="T1999" s="9">
        <v>24.154</v>
      </c>
      <c r="U1999" s="9">
        <v>25.72</v>
      </c>
      <c r="V1999" s="9">
        <v>27.655000000000001</v>
      </c>
    </row>
    <row r="2000" spans="1:22" x14ac:dyDescent="0.3">
      <c r="A2000" t="s">
        <v>2141</v>
      </c>
      <c r="B2000" t="s">
        <v>2142</v>
      </c>
      <c r="C2000" t="s">
        <v>2146</v>
      </c>
      <c r="D2000" t="s">
        <v>108</v>
      </c>
      <c r="E2000">
        <v>20</v>
      </c>
      <c r="F2000">
        <v>1076000</v>
      </c>
      <c r="G2000">
        <f t="shared" si="117"/>
        <v>2.1216226765799256E-11</v>
      </c>
      <c r="H2000" s="50">
        <f t="shared" si="119"/>
        <v>1644.0417604330671</v>
      </c>
      <c r="I2000">
        <f t="shared" si="118"/>
        <v>3.1392326521612589E-7</v>
      </c>
      <c r="J2000">
        <v>146</v>
      </c>
      <c r="K2000">
        <v>89.100000000000009</v>
      </c>
      <c r="L2000">
        <v>508</v>
      </c>
      <c r="M2000">
        <v>30.54</v>
      </c>
      <c r="N2000">
        <v>47.8</v>
      </c>
      <c r="O2000" s="7">
        <v>5.7058999999999997</v>
      </c>
      <c r="P2000">
        <v>84233</v>
      </c>
      <c r="Q2000">
        <v>6</v>
      </c>
      <c r="R2000" s="9">
        <v>38.436</v>
      </c>
      <c r="S2000" s="9">
        <v>38.185000000000002</v>
      </c>
      <c r="T2000" s="9">
        <v>36.622</v>
      </c>
      <c r="U2000" s="9">
        <v>37.677</v>
      </c>
      <c r="V2000" s="9">
        <v>39.963000000000001</v>
      </c>
    </row>
    <row r="2001" spans="1:22" x14ac:dyDescent="0.3">
      <c r="A2001" t="s">
        <v>2141</v>
      </c>
      <c r="B2001" t="s">
        <v>2142</v>
      </c>
      <c r="C2001" t="s">
        <v>2147</v>
      </c>
      <c r="D2001" t="s">
        <v>108</v>
      </c>
      <c r="E2001">
        <v>9.43</v>
      </c>
      <c r="F2001">
        <v>286000</v>
      </c>
      <c r="G2001">
        <f t="shared" si="117"/>
        <v>3.7635360804195799E-11</v>
      </c>
      <c r="H2001" s="50">
        <f t="shared" si="119"/>
        <v>436.98507758722786</v>
      </c>
      <c r="I2001">
        <f t="shared" si="118"/>
        <v>1.4801481954940335E-7</v>
      </c>
      <c r="J2001">
        <v>50.800000000000004</v>
      </c>
      <c r="K2001">
        <v>40.1</v>
      </c>
      <c r="L2001">
        <v>521</v>
      </c>
      <c r="M2001">
        <v>32</v>
      </c>
      <c r="N2001">
        <v>44.92</v>
      </c>
      <c r="O2001" s="7">
        <v>12.978999999999999</v>
      </c>
      <c r="P2001">
        <v>41176</v>
      </c>
      <c r="Q2001">
        <v>4</v>
      </c>
      <c r="R2001" s="9">
        <v>23.715</v>
      </c>
      <c r="S2001" s="9">
        <v>23.974</v>
      </c>
      <c r="T2001" s="9">
        <v>23.535</v>
      </c>
      <c r="U2001" s="9">
        <v>24.437999999999999</v>
      </c>
      <c r="V2001" s="9">
        <v>25.577999999999999</v>
      </c>
    </row>
    <row r="2002" spans="1:22" x14ac:dyDescent="0.3">
      <c r="A2002" t="s">
        <v>2141</v>
      </c>
      <c r="B2002" t="s">
        <v>2142</v>
      </c>
      <c r="C2002" t="s">
        <v>2148</v>
      </c>
      <c r="D2002" t="s">
        <v>108</v>
      </c>
      <c r="E2002">
        <v>24.5</v>
      </c>
      <c r="F2002">
        <v>328200</v>
      </c>
      <c r="G2002">
        <f t="shared" si="117"/>
        <v>8.5207521328458253E-11</v>
      </c>
      <c r="H2002" s="50">
        <f t="shared" si="119"/>
        <v>501.46329532911955</v>
      </c>
      <c r="I2002">
        <f t="shared" si="118"/>
        <v>3.8455599988975421E-7</v>
      </c>
      <c r="J2002">
        <v>20.200000000000003</v>
      </c>
      <c r="K2002">
        <v>73</v>
      </c>
      <c r="L2002">
        <v>370</v>
      </c>
      <c r="M2002">
        <v>36.869999999999997</v>
      </c>
      <c r="N2002">
        <v>43</v>
      </c>
      <c r="O2002" s="7">
        <v>5.0697000000000001</v>
      </c>
      <c r="P2002">
        <v>11614</v>
      </c>
      <c r="Q2002">
        <v>2</v>
      </c>
      <c r="R2002" s="9">
        <v>22.262</v>
      </c>
      <c r="S2002" s="9">
        <v>22.204999999999998</v>
      </c>
      <c r="T2002" s="9">
        <v>21.38</v>
      </c>
      <c r="U2002" s="9">
        <v>22.146999999999998</v>
      </c>
      <c r="V2002" s="9">
        <v>22.914000000000001</v>
      </c>
    </row>
    <row r="2003" spans="1:22" x14ac:dyDescent="0.3">
      <c r="A2003" t="s">
        <v>2141</v>
      </c>
      <c r="B2003" t="s">
        <v>2142</v>
      </c>
      <c r="C2003" t="s">
        <v>2149</v>
      </c>
      <c r="D2003" t="s">
        <v>108</v>
      </c>
      <c r="E2003">
        <v>11.200000000000001</v>
      </c>
      <c r="F2003">
        <v>221600</v>
      </c>
      <c r="G2003">
        <f t="shared" si="117"/>
        <v>5.7689754512635378E-11</v>
      </c>
      <c r="H2003" s="50">
        <f t="shared" si="119"/>
        <v>338.5870391375164</v>
      </c>
      <c r="I2003">
        <f t="shared" si="118"/>
        <v>1.7579702852103047E-7</v>
      </c>
      <c r="J2003">
        <v>28</v>
      </c>
      <c r="K2003">
        <v>41.900000000000006</v>
      </c>
      <c r="L2003">
        <v>478</v>
      </c>
      <c r="M2003">
        <v>33.369999999999997</v>
      </c>
      <c r="N2003">
        <v>43.78</v>
      </c>
      <c r="O2003" s="7">
        <v>11.417999999999999</v>
      </c>
      <c r="P2003">
        <v>25315</v>
      </c>
      <c r="Q2003">
        <v>3</v>
      </c>
      <c r="R2003" s="9">
        <v>25.256</v>
      </c>
      <c r="S2003" s="9">
        <v>25.256</v>
      </c>
      <c r="T2003" s="9">
        <v>25.247</v>
      </c>
      <c r="U2003" s="9">
        <v>25.294</v>
      </c>
      <c r="V2003" s="9">
        <v>26.382000000000001</v>
      </c>
    </row>
    <row r="2004" spans="1:22" x14ac:dyDescent="0.3">
      <c r="A2004" t="s">
        <v>2141</v>
      </c>
      <c r="B2004" t="s">
        <v>2142</v>
      </c>
      <c r="C2004" t="s">
        <v>2150</v>
      </c>
      <c r="D2004" t="s">
        <v>108</v>
      </c>
      <c r="E2004">
        <v>9.61</v>
      </c>
      <c r="F2004">
        <v>348100</v>
      </c>
      <c r="G2004">
        <f t="shared" si="117"/>
        <v>3.1511551651824184E-11</v>
      </c>
      <c r="H2004" s="50">
        <f t="shared" si="119"/>
        <v>531.86890037802107</v>
      </c>
      <c r="I2004">
        <f t="shared" si="118"/>
        <v>1.5084012893634848E-7</v>
      </c>
      <c r="J2004">
        <v>70.400000000000006</v>
      </c>
      <c r="K2004">
        <v>41.5</v>
      </c>
      <c r="L2004">
        <v>519</v>
      </c>
      <c r="M2004">
        <v>32.49</v>
      </c>
      <c r="N2004">
        <v>44.42</v>
      </c>
      <c r="O2004" s="7">
        <v>12.515000000000001</v>
      </c>
      <c r="P2004">
        <v>75752</v>
      </c>
      <c r="Q2004">
        <v>4</v>
      </c>
      <c r="R2004" s="9">
        <v>25.617000000000001</v>
      </c>
      <c r="S2004" s="9">
        <v>25.658999999999999</v>
      </c>
      <c r="T2004" s="9">
        <v>25.577999999999999</v>
      </c>
      <c r="U2004" s="9">
        <v>25.72</v>
      </c>
      <c r="V2004" s="9">
        <v>26.004000000000001</v>
      </c>
    </row>
    <row r="2005" spans="1:22" x14ac:dyDescent="0.3">
      <c r="A2005" t="s">
        <v>2141</v>
      </c>
      <c r="B2005" t="s">
        <v>2142</v>
      </c>
      <c r="C2005" t="s">
        <v>2151</v>
      </c>
      <c r="D2005" t="s">
        <v>108</v>
      </c>
      <c r="E2005">
        <v>31.900000000000002</v>
      </c>
      <c r="F2005">
        <v>751300</v>
      </c>
      <c r="G2005">
        <f t="shared" si="117"/>
        <v>4.8464944363103956E-11</v>
      </c>
      <c r="H2005" s="50">
        <f t="shared" si="119"/>
        <v>1147.9261845849101</v>
      </c>
      <c r="I2005">
        <f t="shared" si="118"/>
        <v>5.0070760801972083E-7</v>
      </c>
      <c r="J2005">
        <v>57.2</v>
      </c>
      <c r="K2005">
        <v>99.300000000000011</v>
      </c>
      <c r="L2005">
        <v>369</v>
      </c>
      <c r="M2005">
        <v>36.19</v>
      </c>
      <c r="N2005">
        <v>44.01</v>
      </c>
      <c r="O2005" s="7">
        <v>3.72</v>
      </c>
      <c r="P2005">
        <v>35572</v>
      </c>
      <c r="Q2005">
        <v>4</v>
      </c>
      <c r="R2005" s="9">
        <v>22.481000000000002</v>
      </c>
      <c r="S2005" s="9">
        <v>22.513000000000002</v>
      </c>
      <c r="T2005" s="9">
        <v>22.148</v>
      </c>
      <c r="U2005" s="9">
        <v>22.411999999999999</v>
      </c>
      <c r="V2005" s="9">
        <v>23.152999999999999</v>
      </c>
    </row>
    <row r="2006" spans="1:22" x14ac:dyDescent="0.3">
      <c r="A2006" t="s">
        <v>2141</v>
      </c>
      <c r="B2006" t="s">
        <v>2142</v>
      </c>
      <c r="C2006" t="s">
        <v>2152</v>
      </c>
      <c r="D2006" t="s">
        <v>108</v>
      </c>
      <c r="E2006">
        <v>14.600000000000001</v>
      </c>
      <c r="F2006">
        <v>416500</v>
      </c>
      <c r="G2006">
        <f t="shared" si="117"/>
        <v>4.0011817046818728E-11</v>
      </c>
      <c r="H2006" s="50">
        <f t="shared" si="119"/>
        <v>636.37861823454682</v>
      </c>
      <c r="I2006">
        <f t="shared" si="118"/>
        <v>2.2916398360777189E-7</v>
      </c>
      <c r="J2006">
        <v>52.5</v>
      </c>
      <c r="K2006">
        <v>57.5</v>
      </c>
      <c r="L2006">
        <v>487</v>
      </c>
      <c r="M2006">
        <v>32.619999999999997</v>
      </c>
      <c r="N2006">
        <v>44.01</v>
      </c>
      <c r="O2006" s="7">
        <v>8.4695999999999998</v>
      </c>
      <c r="P2006">
        <v>6681.4</v>
      </c>
      <c r="Q2006">
        <v>4</v>
      </c>
      <c r="R2006" s="9">
        <v>25.431000000000001</v>
      </c>
      <c r="S2006" s="9">
        <v>25.227</v>
      </c>
      <c r="T2006" s="9">
        <v>24.202000000000002</v>
      </c>
      <c r="U2006" s="9">
        <v>25.46</v>
      </c>
      <c r="V2006" s="9">
        <v>26.948</v>
      </c>
    </row>
    <row r="2007" spans="1:22" x14ac:dyDescent="0.3">
      <c r="A2007" t="s">
        <v>2141</v>
      </c>
      <c r="B2007" t="s">
        <v>2142</v>
      </c>
      <c r="C2007" t="s">
        <v>2153</v>
      </c>
      <c r="D2007" t="s">
        <v>108</v>
      </c>
      <c r="E2007">
        <v>37.6</v>
      </c>
      <c r="F2007">
        <v>584700</v>
      </c>
      <c r="G2007">
        <f t="shared" si="117"/>
        <v>7.3401540619120904E-11</v>
      </c>
      <c r="H2007" s="50">
        <f t="shared" si="119"/>
        <v>893.37473729109138</v>
      </c>
      <c r="I2007">
        <f t="shared" si="118"/>
        <v>5.9017573860631651E-7</v>
      </c>
      <c r="J2007">
        <v>25</v>
      </c>
      <c r="K2007">
        <v>117</v>
      </c>
      <c r="L2007">
        <v>387</v>
      </c>
      <c r="M2007">
        <v>35.46</v>
      </c>
      <c r="N2007">
        <v>44.39</v>
      </c>
      <c r="O2007" s="7">
        <v>3.3062</v>
      </c>
      <c r="P2007">
        <v>58653</v>
      </c>
      <c r="Q2007">
        <v>4</v>
      </c>
      <c r="R2007" s="9">
        <v>24.257999999999999</v>
      </c>
      <c r="S2007" s="9">
        <v>24.353999999999999</v>
      </c>
      <c r="T2007" s="9">
        <v>24.106999999999999</v>
      </c>
      <c r="U2007" s="9">
        <v>24.297000000000001</v>
      </c>
      <c r="V2007" s="9">
        <v>24.82</v>
      </c>
    </row>
    <row r="2008" spans="1:22" x14ac:dyDescent="0.3">
      <c r="A2008" t="s">
        <v>2141</v>
      </c>
      <c r="B2008" t="s">
        <v>2142</v>
      </c>
      <c r="C2008" t="s">
        <v>2154</v>
      </c>
      <c r="D2008" t="s">
        <v>108</v>
      </c>
      <c r="E2008">
        <v>11.600000000000001</v>
      </c>
      <c r="F2008">
        <v>279000</v>
      </c>
      <c r="G2008">
        <f t="shared" si="117"/>
        <v>4.7457429390681002E-11</v>
      </c>
      <c r="H2008" s="50">
        <f t="shared" si="119"/>
        <v>426.2896386253027</v>
      </c>
      <c r="I2008">
        <f t="shared" si="118"/>
        <v>1.8207549382535302E-7</v>
      </c>
      <c r="J2008">
        <v>31.200000000000003</v>
      </c>
      <c r="K2008">
        <v>50</v>
      </c>
      <c r="L2008">
        <v>547</v>
      </c>
      <c r="M2008">
        <v>32.51</v>
      </c>
      <c r="N2008">
        <v>45.82</v>
      </c>
      <c r="O2008" s="7">
        <v>10.952</v>
      </c>
      <c r="P2008">
        <v>14367</v>
      </c>
      <c r="Q2008">
        <v>3</v>
      </c>
      <c r="R2008" s="9">
        <v>27.684999999999999</v>
      </c>
      <c r="S2008" s="9">
        <v>27.577999999999999</v>
      </c>
      <c r="T2008" s="9">
        <v>26.713000000000001</v>
      </c>
      <c r="U2008" s="9">
        <v>27.324999999999999</v>
      </c>
      <c r="V2008" s="9">
        <v>27.748999999999999</v>
      </c>
    </row>
    <row r="2009" spans="1:22" x14ac:dyDescent="0.3">
      <c r="A2009" t="s">
        <v>2141</v>
      </c>
      <c r="B2009" t="s">
        <v>2142</v>
      </c>
      <c r="C2009" t="s">
        <v>2155</v>
      </c>
      <c r="D2009" t="s">
        <v>108</v>
      </c>
      <c r="E2009">
        <v>24.200000000000003</v>
      </c>
      <c r="F2009">
        <v>1056000</v>
      </c>
      <c r="G2009">
        <f t="shared" si="117"/>
        <v>2.6157839583333335E-11</v>
      </c>
      <c r="H2009" s="50">
        <f t="shared" si="119"/>
        <v>1613.4833633989952</v>
      </c>
      <c r="I2009">
        <f t="shared" si="118"/>
        <v>3.7984715091151237E-7</v>
      </c>
      <c r="J2009">
        <v>168</v>
      </c>
      <c r="K2009">
        <v>81.5</v>
      </c>
      <c r="L2009">
        <v>374</v>
      </c>
      <c r="M2009">
        <v>36.369999999999997</v>
      </c>
      <c r="N2009">
        <v>43.15</v>
      </c>
      <c r="O2009" s="7">
        <v>4.5898000000000003</v>
      </c>
      <c r="P2009">
        <v>40464</v>
      </c>
      <c r="Q2009">
        <v>7</v>
      </c>
      <c r="R2009" s="9">
        <v>23.128</v>
      </c>
      <c r="S2009" s="9">
        <v>23.088999999999999</v>
      </c>
      <c r="T2009" s="9">
        <v>22.34</v>
      </c>
      <c r="U2009" s="9">
        <v>23.152999999999999</v>
      </c>
      <c r="V2009" s="9">
        <v>23.867999999999999</v>
      </c>
    </row>
    <row r="2010" spans="1:22" x14ac:dyDescent="0.3">
      <c r="A2010" t="s">
        <v>2141</v>
      </c>
      <c r="B2010" t="s">
        <v>2142</v>
      </c>
      <c r="C2010" t="s">
        <v>2156</v>
      </c>
      <c r="D2010" t="s">
        <v>108</v>
      </c>
      <c r="E2010">
        <v>14.700000000000001</v>
      </c>
      <c r="F2010">
        <v>475700</v>
      </c>
      <c r="G2010">
        <f t="shared" si="117"/>
        <v>3.5272367248265712E-11</v>
      </c>
      <c r="H2010" s="50">
        <f t="shared" si="119"/>
        <v>726.83147345539965</v>
      </c>
      <c r="I2010">
        <f t="shared" si="118"/>
        <v>2.3073359993385254E-7</v>
      </c>
      <c r="J2010">
        <v>57.400000000000006</v>
      </c>
      <c r="K2010">
        <v>62.800000000000004</v>
      </c>
      <c r="L2010">
        <v>521</v>
      </c>
      <c r="M2010">
        <v>32.03</v>
      </c>
      <c r="N2010">
        <v>44.35</v>
      </c>
      <c r="O2010" s="7">
        <v>8.2998999999999992</v>
      </c>
      <c r="P2010">
        <v>9334.7000000000007</v>
      </c>
      <c r="Q2010">
        <v>3</v>
      </c>
      <c r="R2010" s="9">
        <v>27.19</v>
      </c>
      <c r="S2010" s="9">
        <v>27.231999999999999</v>
      </c>
      <c r="T2010" s="9">
        <v>26.995999999999999</v>
      </c>
      <c r="U2010" s="9">
        <v>27.184000000000001</v>
      </c>
      <c r="V2010" s="9">
        <v>27.843</v>
      </c>
    </row>
    <row r="2011" spans="1:22" x14ac:dyDescent="0.3">
      <c r="A2011" t="s">
        <v>2141</v>
      </c>
      <c r="B2011" t="s">
        <v>2142</v>
      </c>
      <c r="C2011" t="s">
        <v>2157</v>
      </c>
      <c r="D2011" t="s">
        <v>108</v>
      </c>
      <c r="E2011">
        <v>10.100000000000001</v>
      </c>
      <c r="F2011">
        <v>374300</v>
      </c>
      <c r="G2011">
        <f t="shared" si="117"/>
        <v>3.0800088966070001E-11</v>
      </c>
      <c r="H2011" s="50">
        <f t="shared" si="119"/>
        <v>571.90040049265519</v>
      </c>
      <c r="I2011">
        <f t="shared" si="118"/>
        <v>1.5853124893414359E-7</v>
      </c>
      <c r="J2011">
        <v>76.2</v>
      </c>
      <c r="K2011">
        <v>42.900000000000006</v>
      </c>
      <c r="L2011">
        <v>508</v>
      </c>
      <c r="M2011">
        <v>31.05</v>
      </c>
      <c r="N2011">
        <v>46.26</v>
      </c>
      <c r="O2011" s="7">
        <v>11.832000000000001</v>
      </c>
      <c r="P2011">
        <v>54911</v>
      </c>
      <c r="Q2011">
        <v>6</v>
      </c>
      <c r="R2011" s="9">
        <v>31.227</v>
      </c>
      <c r="S2011" s="9">
        <v>31.492000000000001</v>
      </c>
      <c r="T2011" s="9">
        <v>30.559000000000001</v>
      </c>
      <c r="U2011" s="9">
        <v>31.280999999999999</v>
      </c>
      <c r="V2011" s="9">
        <v>33.856999999999999</v>
      </c>
    </row>
    <row r="2012" spans="1:22" x14ac:dyDescent="0.3">
      <c r="A2012" t="s">
        <v>2141</v>
      </c>
      <c r="B2012" t="s">
        <v>2142</v>
      </c>
      <c r="C2012" t="s">
        <v>2158</v>
      </c>
      <c r="D2012" t="s">
        <v>108</v>
      </c>
      <c r="E2012">
        <v>12.8</v>
      </c>
      <c r="F2012">
        <v>284000</v>
      </c>
      <c r="G2012">
        <f t="shared" si="117"/>
        <v>5.1444867605633809E-11</v>
      </c>
      <c r="H2012" s="50">
        <f t="shared" si="119"/>
        <v>433.92923788382069</v>
      </c>
      <c r="I2012">
        <f t="shared" si="118"/>
        <v>2.0091088973832057E-7</v>
      </c>
      <c r="J2012">
        <v>38.700000000000003</v>
      </c>
      <c r="K2012">
        <v>45.6</v>
      </c>
      <c r="L2012">
        <v>462</v>
      </c>
      <c r="M2012">
        <v>33.44</v>
      </c>
      <c r="N2012">
        <v>43.29</v>
      </c>
      <c r="O2012" s="7">
        <v>10.127000000000001</v>
      </c>
      <c r="P2012">
        <v>2425.6999999999998</v>
      </c>
      <c r="Q2012">
        <v>2</v>
      </c>
      <c r="R2012" s="9">
        <v>28.088000000000001</v>
      </c>
      <c r="S2012" s="9">
        <v>28.376000000000001</v>
      </c>
      <c r="T2012" s="9">
        <v>27.466999999999999</v>
      </c>
      <c r="U2012" s="9">
        <v>28.709</v>
      </c>
      <c r="V2012" s="9">
        <v>29.952000000000002</v>
      </c>
    </row>
    <row r="2013" spans="1:22" x14ac:dyDescent="0.3">
      <c r="A2013" t="s">
        <v>2141</v>
      </c>
      <c r="B2013" t="s">
        <v>2142</v>
      </c>
      <c r="C2013" t="s">
        <v>2159</v>
      </c>
      <c r="D2013" t="s">
        <v>108</v>
      </c>
      <c r="E2013">
        <v>18.5</v>
      </c>
      <c r="F2013">
        <v>305900</v>
      </c>
      <c r="G2013">
        <f t="shared" si="117"/>
        <v>6.9030763321346847E-11</v>
      </c>
      <c r="H2013" s="50">
        <f t="shared" si="119"/>
        <v>467.39068263612938</v>
      </c>
      <c r="I2013">
        <f t="shared" si="118"/>
        <v>2.9037902032491641E-7</v>
      </c>
      <c r="J2013">
        <v>21.5</v>
      </c>
      <c r="K2013">
        <v>66</v>
      </c>
      <c r="L2013">
        <v>458</v>
      </c>
      <c r="M2013">
        <v>34.21</v>
      </c>
      <c r="N2013">
        <v>43.88</v>
      </c>
      <c r="O2013" s="7">
        <v>6.9461000000000004</v>
      </c>
      <c r="P2013">
        <v>15651</v>
      </c>
      <c r="Q2013">
        <v>4</v>
      </c>
      <c r="R2013" s="9">
        <v>25.17</v>
      </c>
      <c r="S2013" s="9">
        <v>25.28</v>
      </c>
      <c r="T2013" s="9">
        <v>24.63</v>
      </c>
      <c r="U2013" s="9">
        <v>25.151</v>
      </c>
      <c r="V2013" s="9">
        <v>26.428999999999998</v>
      </c>
    </row>
    <row r="2014" spans="1:22" x14ac:dyDescent="0.3">
      <c r="A2014" t="s">
        <v>2141</v>
      </c>
      <c r="B2014" t="s">
        <v>2142</v>
      </c>
      <c r="C2014" t="s">
        <v>2160</v>
      </c>
      <c r="D2014" t="s">
        <v>108</v>
      </c>
      <c r="E2014">
        <v>5.41</v>
      </c>
      <c r="F2014">
        <v>117700</v>
      </c>
      <c r="G2014">
        <f t="shared" si="117"/>
        <v>5.2465187170773145E-11</v>
      </c>
      <c r="H2014" s="50">
        <f t="shared" si="119"/>
        <v>179.83616654551301</v>
      </c>
      <c r="I2014">
        <f t="shared" si="118"/>
        <v>8.4916243240962052E-8</v>
      </c>
      <c r="J2014">
        <v>28.400000000000002</v>
      </c>
      <c r="K2014">
        <v>22.1</v>
      </c>
      <c r="L2014">
        <v>510</v>
      </c>
      <c r="M2014">
        <v>31.33</v>
      </c>
      <c r="N2014">
        <v>45.28</v>
      </c>
      <c r="O2014" s="7">
        <v>23.091999999999999</v>
      </c>
      <c r="P2014">
        <v>2463.8000000000002</v>
      </c>
      <c r="Q2014">
        <v>3</v>
      </c>
      <c r="R2014" s="9">
        <v>27.236000000000001</v>
      </c>
      <c r="S2014" s="9">
        <v>27.238</v>
      </c>
      <c r="T2014" s="9">
        <v>26.948</v>
      </c>
      <c r="U2014" s="9">
        <v>27.231000000000002</v>
      </c>
      <c r="V2014" s="9">
        <v>27.324999999999999</v>
      </c>
    </row>
    <row r="2015" spans="1:22" x14ac:dyDescent="0.3">
      <c r="A2015" t="s">
        <v>2141</v>
      </c>
      <c r="B2015" t="s">
        <v>2142</v>
      </c>
      <c r="C2015" t="s">
        <v>2161</v>
      </c>
      <c r="D2015" t="s">
        <v>108</v>
      </c>
      <c r="E2015">
        <v>39.200000000000003</v>
      </c>
      <c r="F2015">
        <v>582400</v>
      </c>
      <c r="G2015">
        <f t="shared" si="117"/>
        <v>7.6827221153846159E-11</v>
      </c>
      <c r="H2015" s="50">
        <f t="shared" si="119"/>
        <v>889.86052163217312</v>
      </c>
      <c r="I2015">
        <f t="shared" si="118"/>
        <v>6.152895998236069E-7</v>
      </c>
      <c r="J2015">
        <v>34.4</v>
      </c>
      <c r="K2015">
        <v>99.300000000000011</v>
      </c>
      <c r="L2015">
        <v>304</v>
      </c>
      <c r="M2015">
        <v>35.57</v>
      </c>
      <c r="N2015">
        <v>45.43</v>
      </c>
      <c r="O2015" s="7">
        <v>3.0594000000000001</v>
      </c>
      <c r="P2015">
        <v>20368</v>
      </c>
      <c r="Q2015">
        <v>2</v>
      </c>
      <c r="R2015" s="9">
        <v>23.687999999999999</v>
      </c>
      <c r="S2015" s="9">
        <v>23.72</v>
      </c>
      <c r="T2015" s="9">
        <v>23.678000000000001</v>
      </c>
      <c r="U2015" s="9">
        <v>23.797000000000001</v>
      </c>
      <c r="V2015" s="9">
        <v>23.916</v>
      </c>
    </row>
    <row r="2016" spans="1:22" x14ac:dyDescent="0.3">
      <c r="A2016" t="s">
        <v>2141</v>
      </c>
      <c r="B2016" t="s">
        <v>2142</v>
      </c>
      <c r="C2016" t="s">
        <v>2162</v>
      </c>
      <c r="D2016" t="s">
        <v>108</v>
      </c>
      <c r="E2016">
        <v>11.4</v>
      </c>
      <c r="F2016">
        <v>141600</v>
      </c>
      <c r="G2016">
        <f t="shared" si="117"/>
        <v>9.1895029661016953E-11</v>
      </c>
      <c r="H2016" s="50">
        <f t="shared" si="119"/>
        <v>216.3534510012289</v>
      </c>
      <c r="I2016">
        <f t="shared" si="118"/>
        <v>1.7893626117319177E-7</v>
      </c>
      <c r="J2016">
        <v>16.8</v>
      </c>
      <c r="K2016">
        <v>34.6</v>
      </c>
      <c r="L2016">
        <v>380</v>
      </c>
      <c r="M2016">
        <v>36.39</v>
      </c>
      <c r="N2016">
        <v>42.44</v>
      </c>
      <c r="O2016" s="7">
        <v>10.988</v>
      </c>
      <c r="P2016">
        <v>17344</v>
      </c>
      <c r="Q2016">
        <v>3</v>
      </c>
      <c r="R2016" s="9">
        <v>21.846</v>
      </c>
      <c r="S2016" s="9">
        <v>21.779</v>
      </c>
      <c r="T2016" s="9">
        <v>21.332000000000001</v>
      </c>
      <c r="U2016" s="9">
        <v>21.475999999999999</v>
      </c>
      <c r="V2016" s="9">
        <v>21.861000000000001</v>
      </c>
    </row>
    <row r="2017" spans="1:22" x14ac:dyDescent="0.3">
      <c r="A2017" t="s">
        <v>2141</v>
      </c>
      <c r="B2017" t="s">
        <v>2142</v>
      </c>
      <c r="C2017" t="s">
        <v>2163</v>
      </c>
      <c r="D2017" t="s">
        <v>108</v>
      </c>
      <c r="E2017">
        <v>20.700000000000003</v>
      </c>
      <c r="F2017">
        <v>255000</v>
      </c>
      <c r="G2017">
        <f t="shared" si="117"/>
        <v>9.2657502352941177E-11</v>
      </c>
      <c r="H2017" s="50">
        <f t="shared" si="119"/>
        <v>389.61956218441645</v>
      </c>
      <c r="I2017">
        <f t="shared" si="118"/>
        <v>3.2491057949869028E-7</v>
      </c>
      <c r="J2017">
        <v>13.8</v>
      </c>
      <c r="K2017">
        <v>68.7</v>
      </c>
      <c r="L2017">
        <v>431</v>
      </c>
      <c r="M2017">
        <v>34.61</v>
      </c>
      <c r="N2017">
        <v>43.69</v>
      </c>
      <c r="O2017" s="7">
        <v>6.2690999999999999</v>
      </c>
      <c r="P2017">
        <v>15576</v>
      </c>
      <c r="Q2017">
        <v>4</v>
      </c>
      <c r="R2017" s="9">
        <v>26.481000000000002</v>
      </c>
      <c r="S2017" s="9">
        <v>26.463000000000001</v>
      </c>
      <c r="T2017" s="9">
        <v>26.050999999999998</v>
      </c>
      <c r="U2017" s="9">
        <v>26.405999999999999</v>
      </c>
      <c r="V2017" s="9">
        <v>26.948</v>
      </c>
    </row>
    <row r="2018" spans="1:22" x14ac:dyDescent="0.3">
      <c r="A2018" t="s">
        <v>2141</v>
      </c>
      <c r="B2018" t="s">
        <v>2142</v>
      </c>
      <c r="C2018" t="s">
        <v>2164</v>
      </c>
      <c r="D2018" t="s">
        <v>108</v>
      </c>
      <c r="E2018">
        <v>7.22</v>
      </c>
      <c r="F2018">
        <v>153200</v>
      </c>
      <c r="G2018">
        <f t="shared" si="117"/>
        <v>5.3793382898172319E-11</v>
      </c>
      <c r="H2018" s="50">
        <f t="shared" si="119"/>
        <v>234.07732128099059</v>
      </c>
      <c r="I2018">
        <f t="shared" si="118"/>
        <v>1.1332629874302142E-7</v>
      </c>
      <c r="J2018">
        <v>26.700000000000003</v>
      </c>
      <c r="K2018">
        <v>29.700000000000003</v>
      </c>
      <c r="L2018">
        <v>508</v>
      </c>
      <c r="M2018">
        <v>30.39</v>
      </c>
      <c r="N2018">
        <v>47.71</v>
      </c>
      <c r="O2018" s="7">
        <v>17.138000000000002</v>
      </c>
      <c r="P2018">
        <v>56252</v>
      </c>
      <c r="Q2018">
        <v>4</v>
      </c>
      <c r="R2018" s="9">
        <v>37.487000000000002</v>
      </c>
      <c r="S2018" s="9">
        <v>37.445999999999998</v>
      </c>
      <c r="T2018" s="9">
        <v>36.622</v>
      </c>
      <c r="U2018" s="9">
        <v>37.494</v>
      </c>
      <c r="V2018" s="9">
        <v>38.090000000000003</v>
      </c>
    </row>
    <row r="2019" spans="1:22" x14ac:dyDescent="0.3">
      <c r="A2019" t="s">
        <v>2165</v>
      </c>
      <c r="B2019" t="s">
        <v>2166</v>
      </c>
      <c r="C2019" t="s">
        <v>2167</v>
      </c>
      <c r="D2019" t="s">
        <v>29</v>
      </c>
      <c r="E2019">
        <v>7.19</v>
      </c>
      <c r="F2019">
        <v>186400</v>
      </c>
      <c r="G2019">
        <f t="shared" si="117"/>
        <v>4.4028451019313303E-11</v>
      </c>
      <c r="H2019" s="50">
        <f>F2019*CVDIRL</f>
        <v>356.43076597420139</v>
      </c>
      <c r="I2019">
        <f t="shared" si="118"/>
        <v>1.4123785069324302E-7</v>
      </c>
      <c r="J2019">
        <v>21.900000000000002</v>
      </c>
      <c r="K2019">
        <v>39.800000000000004</v>
      </c>
      <c r="L2019">
        <v>724</v>
      </c>
      <c r="M2019">
        <v>51.89</v>
      </c>
      <c r="N2019">
        <v>-8.48</v>
      </c>
      <c r="O2019" s="7">
        <v>18.202000000000002</v>
      </c>
      <c r="P2019" s="8">
        <v>175180</v>
      </c>
      <c r="Q2019">
        <v>4</v>
      </c>
      <c r="R2019" s="9">
        <v>11.071999999999999</v>
      </c>
      <c r="S2019" s="9">
        <v>10.989000000000001</v>
      </c>
      <c r="T2019" s="9">
        <v>10.571999999999999</v>
      </c>
      <c r="U2019" s="9">
        <v>10.826000000000001</v>
      </c>
      <c r="V2019" s="9">
        <v>11.233000000000001</v>
      </c>
    </row>
    <row r="2020" spans="1:22" x14ac:dyDescent="0.3">
      <c r="A2020" t="s">
        <v>2165</v>
      </c>
      <c r="B2020" t="s">
        <v>2166</v>
      </c>
      <c r="C2020" t="s">
        <v>2168</v>
      </c>
      <c r="D2020" t="s">
        <v>29</v>
      </c>
      <c r="E2020">
        <v>9.0299999999999994</v>
      </c>
      <c r="F2020">
        <v>989000</v>
      </c>
      <c r="G2020">
        <f t="shared" si="117"/>
        <v>1.0421779565217391E-11</v>
      </c>
      <c r="H2020" s="50">
        <f>F2020*CVDIRL</f>
        <v>1891.1482164618303</v>
      </c>
      <c r="I2020">
        <f t="shared" si="118"/>
        <v>1.7738216853407295E-7</v>
      </c>
      <c r="J2020">
        <v>176</v>
      </c>
      <c r="K2020">
        <v>74.5</v>
      </c>
      <c r="L2020">
        <v>1110</v>
      </c>
      <c r="M2020">
        <v>53.33</v>
      </c>
      <c r="N2020">
        <v>-6.29</v>
      </c>
      <c r="O2020" s="7">
        <v>14.855</v>
      </c>
      <c r="P2020" s="8">
        <v>984570</v>
      </c>
      <c r="Q2020">
        <v>12</v>
      </c>
      <c r="R2020" s="9">
        <v>11.026</v>
      </c>
      <c r="S2020" s="9">
        <v>9.8327000000000009</v>
      </c>
      <c r="T2020" s="9">
        <v>9.0823</v>
      </c>
      <c r="U2020" s="9">
        <v>9.6236999999999995</v>
      </c>
      <c r="V2020" s="9">
        <v>11.335000000000001</v>
      </c>
    </row>
    <row r="2021" spans="1:22" x14ac:dyDescent="0.3">
      <c r="A2021" t="s">
        <v>2169</v>
      </c>
      <c r="B2021" t="s">
        <v>2170</v>
      </c>
      <c r="C2021" t="s">
        <v>2171</v>
      </c>
      <c r="D2021" t="s">
        <v>108</v>
      </c>
      <c r="E2021">
        <v>5.79</v>
      </c>
      <c r="F2021">
        <v>174200</v>
      </c>
      <c r="G2021">
        <f t="shared" si="117"/>
        <v>3.7938559529276687E-11</v>
      </c>
      <c r="H2021" s="50">
        <f t="shared" ref="H2021:H2028" si="120">F2021*CVDISR</f>
        <v>221.38913967067214</v>
      </c>
      <c r="I2021">
        <f t="shared" si="118"/>
        <v>7.5592665490780309E-8</v>
      </c>
      <c r="J2021">
        <v>21.1</v>
      </c>
      <c r="K2021">
        <v>37.9</v>
      </c>
      <c r="L2021">
        <v>875</v>
      </c>
      <c r="M2021">
        <v>31.82</v>
      </c>
      <c r="N2021">
        <v>34.659999999999997</v>
      </c>
      <c r="O2021" s="7">
        <v>23.053000000000001</v>
      </c>
      <c r="P2021">
        <v>35146</v>
      </c>
      <c r="Q2021">
        <v>2</v>
      </c>
      <c r="R2021" s="9">
        <v>22.675000000000001</v>
      </c>
      <c r="S2021" s="9">
        <v>9.1129999999999995</v>
      </c>
      <c r="T2021" s="9">
        <v>22.675000000000001</v>
      </c>
      <c r="U2021" s="9">
        <v>22.675000000000001</v>
      </c>
      <c r="V2021" s="9">
        <v>22.675000000000001</v>
      </c>
    </row>
    <row r="2022" spans="1:22" x14ac:dyDescent="0.3">
      <c r="A2022" t="s">
        <v>2169</v>
      </c>
      <c r="B2022" t="s">
        <v>2170</v>
      </c>
      <c r="C2022" t="s">
        <v>2172</v>
      </c>
      <c r="D2022" t="s">
        <v>108</v>
      </c>
      <c r="E2022">
        <v>8.31</v>
      </c>
      <c r="F2022">
        <v>100000</v>
      </c>
      <c r="G2022">
        <f t="shared" si="117"/>
        <v>9.48530823E-11</v>
      </c>
      <c r="H2022" s="50">
        <f t="shared" si="120"/>
        <v>127.08905836433533</v>
      </c>
      <c r="I2022">
        <f t="shared" si="118"/>
        <v>1.0849310021215621E-7</v>
      </c>
      <c r="J2022">
        <v>15.3</v>
      </c>
      <c r="K2022">
        <v>25.6</v>
      </c>
      <c r="L2022">
        <v>380</v>
      </c>
      <c r="M2022">
        <v>31.67</v>
      </c>
      <c r="N2022">
        <v>34.58</v>
      </c>
      <c r="O2022" s="7">
        <v>14.833</v>
      </c>
      <c r="P2022">
        <v>59432</v>
      </c>
      <c r="Q2022">
        <v>2</v>
      </c>
      <c r="R2022" s="9">
        <v>20.023</v>
      </c>
      <c r="S2022" s="9">
        <v>20.239999999999998</v>
      </c>
      <c r="T2022" s="9">
        <v>19.981999999999999</v>
      </c>
      <c r="U2022" s="9">
        <v>21.423999999999999</v>
      </c>
      <c r="V2022" s="9">
        <v>22.866</v>
      </c>
    </row>
    <row r="2023" spans="1:22" x14ac:dyDescent="0.3">
      <c r="A2023" t="s">
        <v>2169</v>
      </c>
      <c r="B2023" t="s">
        <v>2170</v>
      </c>
      <c r="C2023" t="s">
        <v>2173</v>
      </c>
      <c r="D2023" t="s">
        <v>108</v>
      </c>
      <c r="E2023">
        <v>9.44</v>
      </c>
      <c r="F2023">
        <v>172900</v>
      </c>
      <c r="G2023">
        <f t="shared" si="117"/>
        <v>6.2319997223828795E-11</v>
      </c>
      <c r="H2023" s="50">
        <f t="shared" si="120"/>
        <v>219.73698191193577</v>
      </c>
      <c r="I2023">
        <f t="shared" si="118"/>
        <v>1.2324607292451919E-7</v>
      </c>
      <c r="J2023">
        <v>28.400000000000002</v>
      </c>
      <c r="K2023">
        <v>32.4</v>
      </c>
      <c r="L2023">
        <v>375</v>
      </c>
      <c r="M2023">
        <v>31.25</v>
      </c>
      <c r="N2023">
        <v>34.79</v>
      </c>
      <c r="O2023" s="7">
        <v>11.545</v>
      </c>
      <c r="P2023">
        <v>9089.2000000000007</v>
      </c>
      <c r="Q2023">
        <v>2</v>
      </c>
      <c r="R2023" s="9">
        <v>24.091000000000001</v>
      </c>
      <c r="S2023" s="9">
        <v>24.02</v>
      </c>
      <c r="T2023" s="9">
        <v>23.678000000000001</v>
      </c>
      <c r="U2023" s="9">
        <v>23.916</v>
      </c>
      <c r="V2023" s="9">
        <v>24.154</v>
      </c>
    </row>
    <row r="2024" spans="1:22" x14ac:dyDescent="0.3">
      <c r="A2024" t="s">
        <v>2169</v>
      </c>
      <c r="B2024" t="s">
        <v>2170</v>
      </c>
      <c r="C2024" t="s">
        <v>2174</v>
      </c>
      <c r="D2024" t="s">
        <v>108</v>
      </c>
      <c r="E2024">
        <v>11.8</v>
      </c>
      <c r="F2024">
        <v>515000</v>
      </c>
      <c r="G2024">
        <f t="shared" si="117"/>
        <v>2.6153222135922331E-11</v>
      </c>
      <c r="H2024" s="50">
        <f t="shared" si="120"/>
        <v>654.50865057632689</v>
      </c>
      <c r="I2024">
        <f t="shared" si="118"/>
        <v>1.5405759115564904E-7</v>
      </c>
      <c r="J2024">
        <v>108</v>
      </c>
      <c r="K2024">
        <v>49.5</v>
      </c>
      <c r="L2024">
        <v>506</v>
      </c>
      <c r="M2024">
        <v>32.83</v>
      </c>
      <c r="N2024">
        <v>35.049999999999997</v>
      </c>
      <c r="O2024" s="7">
        <v>10.225</v>
      </c>
      <c r="P2024" s="8">
        <v>396550</v>
      </c>
      <c r="Q2024">
        <v>8</v>
      </c>
      <c r="R2024" s="9">
        <v>22.257000000000001</v>
      </c>
      <c r="S2024" s="9">
        <v>9.4358000000000004</v>
      </c>
      <c r="T2024" s="9">
        <v>19.837</v>
      </c>
      <c r="U2024" s="9">
        <v>22.484000000000002</v>
      </c>
      <c r="V2024" s="9">
        <v>23.486999999999998</v>
      </c>
    </row>
    <row r="2025" spans="1:22" x14ac:dyDescent="0.3">
      <c r="A2025" t="s">
        <v>2169</v>
      </c>
      <c r="B2025" t="s">
        <v>2170</v>
      </c>
      <c r="C2025" t="s">
        <v>2175</v>
      </c>
      <c r="D2025" t="s">
        <v>108</v>
      </c>
      <c r="E2025">
        <v>40.900000000000006</v>
      </c>
      <c r="F2025">
        <v>657500</v>
      </c>
      <c r="G2025">
        <f t="shared" si="117"/>
        <v>7.1003208669201527E-11</v>
      </c>
      <c r="H2025" s="50">
        <f t="shared" si="120"/>
        <v>835.61055874550482</v>
      </c>
      <c r="I2025">
        <f t="shared" si="118"/>
        <v>5.3397927781915645E-7</v>
      </c>
      <c r="J2025">
        <v>23.700000000000003</v>
      </c>
      <c r="K2025">
        <v>135</v>
      </c>
      <c r="L2025">
        <v>370</v>
      </c>
      <c r="M2025">
        <v>31.77</v>
      </c>
      <c r="N2025">
        <v>35.19</v>
      </c>
      <c r="O2025" s="7">
        <v>2.7343999999999999</v>
      </c>
      <c r="P2025" s="8">
        <v>329130</v>
      </c>
      <c r="Q2025">
        <v>3</v>
      </c>
      <c r="R2025" s="9">
        <v>22.760999999999999</v>
      </c>
      <c r="S2025" s="9">
        <v>22.782</v>
      </c>
      <c r="T2025" s="9">
        <v>22.052</v>
      </c>
      <c r="U2025" s="9">
        <v>22.722999999999999</v>
      </c>
      <c r="V2025" s="9">
        <v>23.01</v>
      </c>
    </row>
    <row r="2026" spans="1:22" x14ac:dyDescent="0.3">
      <c r="A2026" t="s">
        <v>2169</v>
      </c>
      <c r="B2026" t="s">
        <v>2170</v>
      </c>
      <c r="C2026" t="s">
        <v>2176</v>
      </c>
      <c r="D2026" t="s">
        <v>108</v>
      </c>
      <c r="E2026">
        <v>4.07</v>
      </c>
      <c r="F2026">
        <v>161600</v>
      </c>
      <c r="G2026">
        <f t="shared" si="117"/>
        <v>2.8747724690594057E-11</v>
      </c>
      <c r="H2026" s="50">
        <f t="shared" si="120"/>
        <v>205.37591831676588</v>
      </c>
      <c r="I2026">
        <f t="shared" si="118"/>
        <v>5.3136813220634869E-8</v>
      </c>
      <c r="J2026">
        <v>13.3</v>
      </c>
      <c r="K2026">
        <v>44.2</v>
      </c>
      <c r="L2026">
        <v>1500</v>
      </c>
      <c r="M2026">
        <v>32.31</v>
      </c>
      <c r="N2026">
        <v>34.86</v>
      </c>
      <c r="O2026" s="7">
        <v>33.865000000000002</v>
      </c>
      <c r="P2026">
        <v>81639</v>
      </c>
      <c r="Q2026">
        <v>2</v>
      </c>
      <c r="R2026" s="9">
        <v>24.582000000000001</v>
      </c>
      <c r="S2026" s="9">
        <v>6.4200999999999997</v>
      </c>
      <c r="T2026" s="9">
        <v>24.582000000000001</v>
      </c>
      <c r="U2026" s="9">
        <v>24.582000000000001</v>
      </c>
      <c r="V2026" s="9">
        <v>24.582000000000001</v>
      </c>
    </row>
    <row r="2027" spans="1:22" x14ac:dyDescent="0.3">
      <c r="A2027" t="s">
        <v>2169</v>
      </c>
      <c r="B2027" t="s">
        <v>2170</v>
      </c>
      <c r="C2027" t="s">
        <v>2177</v>
      </c>
      <c r="D2027" t="s">
        <v>108</v>
      </c>
      <c r="E2027">
        <v>3.0500000000000003</v>
      </c>
      <c r="F2027">
        <v>101000</v>
      </c>
      <c r="G2027">
        <f t="shared" si="117"/>
        <v>3.4469016336633667E-11</v>
      </c>
      <c r="H2027" s="50">
        <f t="shared" si="120"/>
        <v>128.35994894797867</v>
      </c>
      <c r="I2027">
        <f t="shared" si="118"/>
        <v>3.9819970595316056E-8</v>
      </c>
      <c r="J2027">
        <v>25.200000000000003</v>
      </c>
      <c r="K2027">
        <v>20.100000000000001</v>
      </c>
      <c r="L2027">
        <v>875</v>
      </c>
      <c r="M2027">
        <v>31.9</v>
      </c>
      <c r="N2027">
        <v>34.81</v>
      </c>
      <c r="O2027" s="7">
        <v>43.442</v>
      </c>
      <c r="P2027" s="8">
        <v>548440</v>
      </c>
      <c r="Q2027">
        <v>4</v>
      </c>
      <c r="R2027" s="9">
        <v>23.515999999999998</v>
      </c>
      <c r="S2027" s="9">
        <v>23.684000000000001</v>
      </c>
      <c r="T2027" s="9">
        <v>23.344000000000001</v>
      </c>
      <c r="U2027" s="9">
        <v>23.797000000000001</v>
      </c>
      <c r="V2027" s="9">
        <v>24.535</v>
      </c>
    </row>
    <row r="2028" spans="1:22" x14ac:dyDescent="0.3">
      <c r="A2028" t="s">
        <v>2169</v>
      </c>
      <c r="B2028" t="s">
        <v>2170</v>
      </c>
      <c r="C2028" t="s">
        <v>2178</v>
      </c>
      <c r="D2028" t="s">
        <v>108</v>
      </c>
      <c r="E2028">
        <v>24.3</v>
      </c>
      <c r="F2028">
        <v>2752000</v>
      </c>
      <c r="G2028">
        <f t="shared" si="117"/>
        <v>1.0078787027616279E-11</v>
      </c>
      <c r="H2028" s="50">
        <f t="shared" si="120"/>
        <v>3497.4908861865083</v>
      </c>
      <c r="I2028">
        <f t="shared" si="118"/>
        <v>3.1725419195612467E-7</v>
      </c>
      <c r="J2028">
        <v>232</v>
      </c>
      <c r="K2028">
        <v>181</v>
      </c>
      <c r="L2028">
        <v>875</v>
      </c>
      <c r="M2028">
        <v>32.08</v>
      </c>
      <c r="N2028">
        <v>34.840000000000003</v>
      </c>
      <c r="O2028" s="7">
        <v>4.8381999999999996</v>
      </c>
      <c r="P2028" s="8">
        <v>2185500</v>
      </c>
      <c r="Q2028">
        <v>11</v>
      </c>
      <c r="R2028" s="9">
        <v>24.263999999999999</v>
      </c>
      <c r="S2028" s="9">
        <v>23.239000000000001</v>
      </c>
      <c r="T2028" s="9">
        <v>21.283999999999999</v>
      </c>
      <c r="U2028" s="9">
        <v>23.963999999999999</v>
      </c>
      <c r="V2028" s="9">
        <v>24.867000000000001</v>
      </c>
    </row>
    <row r="2029" spans="1:22" x14ac:dyDescent="0.3">
      <c r="A2029" t="s">
        <v>2179</v>
      </c>
      <c r="B2029" t="s">
        <v>2180</v>
      </c>
      <c r="C2029" t="s">
        <v>2181</v>
      </c>
      <c r="D2029" t="s">
        <v>29</v>
      </c>
      <c r="E2029">
        <v>3.5500000000000003</v>
      </c>
      <c r="F2029">
        <v>101200</v>
      </c>
      <c r="G2029">
        <f t="shared" si="117"/>
        <v>4.0040386857707508E-11</v>
      </c>
      <c r="H2029" s="50">
        <f t="shared" ref="H2029:H2071" si="121">F2029*CVDITA</f>
        <v>375.56967822618816</v>
      </c>
      <c r="I2029">
        <f t="shared" si="118"/>
        <v>1.3534159687381172E-7</v>
      </c>
      <c r="J2029">
        <v>57.2</v>
      </c>
      <c r="K2029">
        <v>13.4</v>
      </c>
      <c r="L2029">
        <v>470</v>
      </c>
      <c r="M2029">
        <v>43.59</v>
      </c>
      <c r="N2029">
        <v>13.46</v>
      </c>
      <c r="O2029" s="7">
        <v>35.118000000000002</v>
      </c>
      <c r="P2029" s="8">
        <v>212980</v>
      </c>
      <c r="Q2029">
        <v>8</v>
      </c>
      <c r="R2029" s="9">
        <v>16.343</v>
      </c>
      <c r="S2029" s="9">
        <v>12.35</v>
      </c>
      <c r="T2029" s="9">
        <v>15.685</v>
      </c>
      <c r="U2029" s="9">
        <v>16.792000000000002</v>
      </c>
      <c r="V2029" s="9">
        <v>17.404</v>
      </c>
    </row>
    <row r="2030" spans="1:22" x14ac:dyDescent="0.3">
      <c r="A2030" t="s">
        <v>2179</v>
      </c>
      <c r="B2030" t="s">
        <v>2180</v>
      </c>
      <c r="C2030" t="s">
        <v>2182</v>
      </c>
      <c r="D2030" t="s">
        <v>29</v>
      </c>
      <c r="E2030">
        <v>4.8899999999999997</v>
      </c>
      <c r="F2030">
        <v>331800</v>
      </c>
      <c r="G2030">
        <f t="shared" si="117"/>
        <v>1.6822204249547918E-11</v>
      </c>
      <c r="H2030" s="50">
        <f t="shared" si="121"/>
        <v>1231.3638264372453</v>
      </c>
      <c r="I2030">
        <f t="shared" si="118"/>
        <v>1.8642828414448993E-7</v>
      </c>
      <c r="J2030">
        <v>250</v>
      </c>
      <c r="K2030">
        <v>21</v>
      </c>
      <c r="L2030">
        <v>502</v>
      </c>
      <c r="M2030">
        <v>41.07</v>
      </c>
      <c r="N2030">
        <v>16.86</v>
      </c>
      <c r="O2030" s="7">
        <v>23.954000000000001</v>
      </c>
      <c r="P2030" s="8">
        <v>560620</v>
      </c>
      <c r="Q2030">
        <v>14</v>
      </c>
      <c r="R2030" s="9">
        <v>14.666</v>
      </c>
      <c r="S2030" s="9">
        <v>12.561999999999999</v>
      </c>
      <c r="T2030" s="9">
        <v>13.4</v>
      </c>
      <c r="U2030" s="9">
        <v>14.819000000000001</v>
      </c>
      <c r="V2030" s="9">
        <v>15.24</v>
      </c>
    </row>
    <row r="2031" spans="1:22" x14ac:dyDescent="0.3">
      <c r="A2031" t="s">
        <v>2179</v>
      </c>
      <c r="B2031" t="s">
        <v>2180</v>
      </c>
      <c r="C2031" t="s">
        <v>2183</v>
      </c>
      <c r="D2031" t="s">
        <v>29</v>
      </c>
      <c r="E2031">
        <v>12.9</v>
      </c>
      <c r="F2031">
        <v>380700</v>
      </c>
      <c r="G2031">
        <f t="shared" si="117"/>
        <v>3.8677398739164698E-11</v>
      </c>
      <c r="H2031" s="50">
        <f t="shared" si="121"/>
        <v>1412.839688742192</v>
      </c>
      <c r="I2031">
        <f t="shared" si="118"/>
        <v>4.918046759639918E-7</v>
      </c>
      <c r="J2031">
        <v>112</v>
      </c>
      <c r="K2031">
        <v>36</v>
      </c>
      <c r="L2031">
        <v>324</v>
      </c>
      <c r="M2031">
        <v>44.51</v>
      </c>
      <c r="N2031">
        <v>11.34</v>
      </c>
      <c r="O2031" s="7">
        <v>9.0113000000000003</v>
      </c>
      <c r="P2031" s="8">
        <v>504740</v>
      </c>
      <c r="Q2031">
        <v>6</v>
      </c>
      <c r="R2031" s="9">
        <v>20.170999999999999</v>
      </c>
      <c r="S2031" s="9">
        <v>19.786000000000001</v>
      </c>
      <c r="T2031" s="9">
        <v>17.501999999999999</v>
      </c>
      <c r="U2031" s="9">
        <v>19.617999999999999</v>
      </c>
      <c r="V2031" s="9">
        <v>20.995000000000001</v>
      </c>
    </row>
    <row r="2032" spans="1:22" x14ac:dyDescent="0.3">
      <c r="A2032" t="s">
        <v>2179</v>
      </c>
      <c r="B2032" t="s">
        <v>2180</v>
      </c>
      <c r="C2032" t="s">
        <v>2184</v>
      </c>
      <c r="D2032" t="s">
        <v>29</v>
      </c>
      <c r="E2032">
        <v>7.23</v>
      </c>
      <c r="F2032">
        <v>191700</v>
      </c>
      <c r="G2032">
        <f t="shared" si="117"/>
        <v>4.30493510172144E-11</v>
      </c>
      <c r="H2032" s="50">
        <f t="shared" si="121"/>
        <v>711.4299141893307</v>
      </c>
      <c r="I2032">
        <f t="shared" si="118"/>
        <v>2.7563936490074894E-7</v>
      </c>
      <c r="J2032">
        <v>122</v>
      </c>
      <c r="K2032">
        <v>17.400000000000002</v>
      </c>
      <c r="L2032">
        <v>287</v>
      </c>
      <c r="M2032">
        <v>45.54</v>
      </c>
      <c r="N2032">
        <v>10.220000000000001</v>
      </c>
      <c r="O2032" s="7">
        <v>16.518000000000001</v>
      </c>
      <c r="P2032" s="8">
        <v>470370</v>
      </c>
      <c r="Q2032">
        <v>9</v>
      </c>
      <c r="R2032" s="9">
        <v>29.478000000000002</v>
      </c>
      <c r="S2032" s="9">
        <v>29.172999999999998</v>
      </c>
      <c r="T2032" s="9">
        <v>21.716000000000001</v>
      </c>
      <c r="U2032" s="9">
        <v>28.454000000000001</v>
      </c>
      <c r="V2032" s="9">
        <v>30.419</v>
      </c>
    </row>
    <row r="2033" spans="1:22" x14ac:dyDescent="0.3">
      <c r="A2033" t="s">
        <v>2179</v>
      </c>
      <c r="B2033" t="s">
        <v>2180</v>
      </c>
      <c r="C2033" t="s">
        <v>2185</v>
      </c>
      <c r="D2033" t="s">
        <v>29</v>
      </c>
      <c r="E2033">
        <v>2.5</v>
      </c>
      <c r="F2033">
        <v>164700</v>
      </c>
      <c r="G2033">
        <f t="shared" si="117"/>
        <v>1.7325941105039468E-11</v>
      </c>
      <c r="H2033" s="50">
        <f t="shared" si="121"/>
        <v>611.22851782463624</v>
      </c>
      <c r="I2033">
        <f t="shared" si="118"/>
        <v>9.5310983713951938E-8</v>
      </c>
      <c r="J2033">
        <v>60</v>
      </c>
      <c r="K2033">
        <v>21.3</v>
      </c>
      <c r="L2033">
        <v>1090</v>
      </c>
      <c r="M2033">
        <v>39.24</v>
      </c>
      <c r="N2033">
        <v>9.1300000000000008</v>
      </c>
      <c r="O2033" s="7">
        <v>51.396000000000001</v>
      </c>
      <c r="P2033" s="8">
        <v>140600</v>
      </c>
      <c r="Q2033">
        <v>4</v>
      </c>
      <c r="R2033" s="9">
        <v>14.695</v>
      </c>
      <c r="S2033" s="9">
        <v>10.632999999999999</v>
      </c>
      <c r="T2033" s="9">
        <v>14.596</v>
      </c>
      <c r="U2033" s="9">
        <v>14.645</v>
      </c>
      <c r="V2033" s="9">
        <v>14.695</v>
      </c>
    </row>
    <row r="2034" spans="1:22" x14ac:dyDescent="0.3">
      <c r="A2034" t="s">
        <v>2179</v>
      </c>
      <c r="B2034" t="s">
        <v>2180</v>
      </c>
      <c r="C2034" t="s">
        <v>2186</v>
      </c>
      <c r="D2034" t="s">
        <v>29</v>
      </c>
      <c r="E2034">
        <v>2.57</v>
      </c>
      <c r="F2034">
        <v>337900</v>
      </c>
      <c r="G2034">
        <f t="shared" si="117"/>
        <v>8.6815117194436215E-12</v>
      </c>
      <c r="H2034" s="50">
        <f t="shared" si="121"/>
        <v>1254.0019196900096</v>
      </c>
      <c r="I2034">
        <f t="shared" si="118"/>
        <v>9.7979691257942561E-8</v>
      </c>
      <c r="J2034">
        <v>250</v>
      </c>
      <c r="K2034">
        <v>21.400000000000002</v>
      </c>
      <c r="L2034">
        <v>979</v>
      </c>
      <c r="M2034">
        <v>37.56</v>
      </c>
      <c r="N2034">
        <v>15.05</v>
      </c>
      <c r="O2034" s="7">
        <v>45.844000000000001</v>
      </c>
      <c r="P2034" s="8">
        <v>559260</v>
      </c>
      <c r="Q2034">
        <v>8</v>
      </c>
      <c r="R2034" s="9">
        <v>16.501999999999999</v>
      </c>
      <c r="S2034" s="9">
        <v>16.606999999999999</v>
      </c>
      <c r="T2034" s="9">
        <v>15.388</v>
      </c>
      <c r="U2034" s="9">
        <v>16.571000000000002</v>
      </c>
      <c r="V2034" s="9">
        <v>17.600000000000001</v>
      </c>
    </row>
    <row r="2035" spans="1:22" x14ac:dyDescent="0.3">
      <c r="A2035" t="s">
        <v>2179</v>
      </c>
      <c r="B2035" t="s">
        <v>2180</v>
      </c>
      <c r="C2035" t="s">
        <v>2187</v>
      </c>
      <c r="D2035" t="s">
        <v>29</v>
      </c>
      <c r="E2035">
        <v>7.75</v>
      </c>
      <c r="F2035">
        <v>131800</v>
      </c>
      <c r="G2035">
        <f t="shared" si="117"/>
        <v>6.7117646054628218E-11</v>
      </c>
      <c r="H2035" s="50">
        <f t="shared" si="121"/>
        <v>489.13126077284187</v>
      </c>
      <c r="I2035">
        <f t="shared" si="118"/>
        <v>2.9546404951325088E-7</v>
      </c>
      <c r="J2035">
        <v>49.900000000000006</v>
      </c>
      <c r="K2035">
        <v>18.7</v>
      </c>
      <c r="L2035">
        <v>294</v>
      </c>
      <c r="M2035">
        <v>44.86</v>
      </c>
      <c r="N2035">
        <v>11.6</v>
      </c>
      <c r="O2035" s="7">
        <v>15.782</v>
      </c>
      <c r="P2035">
        <v>82662</v>
      </c>
      <c r="Q2035">
        <v>4</v>
      </c>
      <c r="R2035" s="9">
        <v>22.977</v>
      </c>
      <c r="S2035" s="9">
        <v>23.081</v>
      </c>
      <c r="T2035" s="9">
        <v>22.530999999999999</v>
      </c>
      <c r="U2035" s="9">
        <v>23.510999999999999</v>
      </c>
      <c r="V2035" s="9">
        <v>24.677</v>
      </c>
    </row>
    <row r="2036" spans="1:22" x14ac:dyDescent="0.3">
      <c r="A2036" t="s">
        <v>2179</v>
      </c>
      <c r="B2036" t="s">
        <v>2180</v>
      </c>
      <c r="C2036" t="s">
        <v>2188</v>
      </c>
      <c r="D2036" t="s">
        <v>29</v>
      </c>
      <c r="E2036">
        <v>19.3</v>
      </c>
      <c r="F2036">
        <v>950200</v>
      </c>
      <c r="G2036">
        <f t="shared" si="117"/>
        <v>2.3184231635445172E-11</v>
      </c>
      <c r="H2036" s="50">
        <f t="shared" si="121"/>
        <v>3526.3469194715808</v>
      </c>
      <c r="I2036">
        <f t="shared" si="118"/>
        <v>7.3580079427170872E-7</v>
      </c>
      <c r="J2036">
        <v>243</v>
      </c>
      <c r="K2036">
        <v>61</v>
      </c>
      <c r="L2036">
        <v>344</v>
      </c>
      <c r="M2036">
        <v>43.85</v>
      </c>
      <c r="N2036">
        <v>11.11</v>
      </c>
      <c r="O2036" s="7">
        <v>5.6383999999999999</v>
      </c>
      <c r="P2036" s="8">
        <v>897570</v>
      </c>
      <c r="Q2036">
        <v>12</v>
      </c>
      <c r="R2036" s="9">
        <v>14.361000000000001</v>
      </c>
      <c r="S2036" s="9">
        <v>14.101000000000001</v>
      </c>
      <c r="T2036" s="9">
        <v>12.798</v>
      </c>
      <c r="U2036" s="9">
        <v>13.699</v>
      </c>
      <c r="V2036" s="9">
        <v>15.090999999999999</v>
      </c>
    </row>
    <row r="2037" spans="1:22" x14ac:dyDescent="0.3">
      <c r="A2037" t="s">
        <v>2179</v>
      </c>
      <c r="B2037" t="s">
        <v>2180</v>
      </c>
      <c r="C2037" t="s">
        <v>2189</v>
      </c>
      <c r="D2037" t="s">
        <v>29</v>
      </c>
      <c r="E2037">
        <v>9.76</v>
      </c>
      <c r="F2037">
        <v>154900</v>
      </c>
      <c r="G2037">
        <f t="shared" si="117"/>
        <v>7.191985848934797E-11</v>
      </c>
      <c r="H2037" s="50">
        <f t="shared" si="121"/>
        <v>574.85912210708045</v>
      </c>
      <c r="I2037">
        <f t="shared" si="118"/>
        <v>3.7209408041926825E-7</v>
      </c>
      <c r="J2037">
        <v>26.5</v>
      </c>
      <c r="K2037">
        <v>30.1</v>
      </c>
      <c r="L2037">
        <v>393</v>
      </c>
      <c r="M2037">
        <v>41.46</v>
      </c>
      <c r="N2037">
        <v>15.55</v>
      </c>
      <c r="O2037" s="7">
        <v>13.045</v>
      </c>
      <c r="P2037">
        <v>28308</v>
      </c>
      <c r="Q2037">
        <v>1</v>
      </c>
      <c r="R2037" s="9">
        <v>13.798999999999999</v>
      </c>
      <c r="S2037" s="9">
        <v>13.798999999999999</v>
      </c>
      <c r="T2037" s="9">
        <v>13.798999999999999</v>
      </c>
      <c r="U2037" s="9">
        <v>13.798999999999999</v>
      </c>
      <c r="V2037" s="9">
        <v>13.798999999999999</v>
      </c>
    </row>
    <row r="2038" spans="1:22" x14ac:dyDescent="0.3">
      <c r="A2038" t="s">
        <v>2179</v>
      </c>
      <c r="B2038" t="s">
        <v>2180</v>
      </c>
      <c r="C2038" t="s">
        <v>2190</v>
      </c>
      <c r="D2038" t="s">
        <v>29</v>
      </c>
      <c r="E2038">
        <v>6.42</v>
      </c>
      <c r="F2038">
        <v>107500</v>
      </c>
      <c r="G2038">
        <f t="shared" si="117"/>
        <v>6.8167440558139528E-11</v>
      </c>
      <c r="H2038" s="50">
        <f t="shared" si="121"/>
        <v>398.95000404461689</v>
      </c>
      <c r="I2038">
        <f t="shared" si="118"/>
        <v>2.4475860617742852E-7</v>
      </c>
      <c r="J2038">
        <v>41.1</v>
      </c>
      <c r="K2038">
        <v>16.8</v>
      </c>
      <c r="L2038">
        <v>328</v>
      </c>
      <c r="M2038">
        <v>44.22</v>
      </c>
      <c r="N2038">
        <v>12.06</v>
      </c>
      <c r="O2038" s="7">
        <v>19.533999999999999</v>
      </c>
      <c r="P2038" s="8">
        <v>152580</v>
      </c>
      <c r="Q2038">
        <v>5</v>
      </c>
      <c r="R2038" s="9">
        <v>18.367999999999999</v>
      </c>
      <c r="S2038" s="9">
        <v>18.234000000000002</v>
      </c>
      <c r="T2038" s="9">
        <v>17.209</v>
      </c>
      <c r="U2038" s="9">
        <v>18.381</v>
      </c>
      <c r="V2038" s="9">
        <v>19.061</v>
      </c>
    </row>
    <row r="2039" spans="1:22" x14ac:dyDescent="0.3">
      <c r="A2039" t="s">
        <v>2179</v>
      </c>
      <c r="B2039" t="s">
        <v>2180</v>
      </c>
      <c r="C2039" t="s">
        <v>2191</v>
      </c>
      <c r="D2039" t="s">
        <v>29</v>
      </c>
      <c r="E2039">
        <v>43</v>
      </c>
      <c r="F2039">
        <v>890000</v>
      </c>
      <c r="G2039">
        <f t="shared" si="117"/>
        <v>5.5147886516853931E-11</v>
      </c>
      <c r="H2039" s="50">
        <f t="shared" si="121"/>
        <v>3302.9349172065954</v>
      </c>
      <c r="I2039">
        <f t="shared" si="118"/>
        <v>1.639348919879973E-6</v>
      </c>
      <c r="J2039">
        <v>68.8</v>
      </c>
      <c r="K2039">
        <v>107</v>
      </c>
      <c r="L2039">
        <v>277</v>
      </c>
      <c r="M2039">
        <v>44.43</v>
      </c>
      <c r="N2039">
        <v>8.9</v>
      </c>
      <c r="O2039" s="7">
        <v>2.5842000000000001</v>
      </c>
      <c r="P2039" s="8">
        <v>536320</v>
      </c>
      <c r="Q2039">
        <v>8</v>
      </c>
      <c r="R2039" s="9">
        <v>16.707000000000001</v>
      </c>
      <c r="S2039" s="9">
        <v>16.129000000000001</v>
      </c>
      <c r="T2039" s="9">
        <v>16.079000000000001</v>
      </c>
      <c r="U2039" s="9">
        <v>16.866</v>
      </c>
      <c r="V2039" s="9">
        <v>18.088000000000001</v>
      </c>
    </row>
    <row r="2040" spans="1:22" x14ac:dyDescent="0.3">
      <c r="A2040" t="s">
        <v>2179</v>
      </c>
      <c r="B2040" t="s">
        <v>2180</v>
      </c>
      <c r="C2040" t="s">
        <v>2192</v>
      </c>
      <c r="D2040" t="s">
        <v>29</v>
      </c>
      <c r="E2040">
        <v>16.400000000000002</v>
      </c>
      <c r="F2040">
        <v>300700</v>
      </c>
      <c r="G2040">
        <f t="shared" si="117"/>
        <v>6.2253080146325251E-11</v>
      </c>
      <c r="H2040" s="50">
        <f t="shared" si="121"/>
        <v>1115.9466624764307</v>
      </c>
      <c r="I2040">
        <f t="shared" si="118"/>
        <v>6.2524005316352478E-7</v>
      </c>
      <c r="J2040">
        <v>20.700000000000003</v>
      </c>
      <c r="K2040">
        <v>66.2</v>
      </c>
      <c r="L2040">
        <v>495</v>
      </c>
      <c r="M2040">
        <v>44.11</v>
      </c>
      <c r="N2040">
        <v>9.84</v>
      </c>
      <c r="O2040" s="7">
        <v>7.4854000000000003</v>
      </c>
      <c r="P2040">
        <v>79394</v>
      </c>
      <c r="Q2040">
        <v>3</v>
      </c>
      <c r="R2040" s="9">
        <v>12.749000000000001</v>
      </c>
      <c r="S2040" s="9">
        <v>11.249000000000001</v>
      </c>
      <c r="T2040" s="9">
        <v>12.747999999999999</v>
      </c>
      <c r="U2040" s="9">
        <v>12.872999999999999</v>
      </c>
      <c r="V2040" s="9">
        <v>12.999000000000001</v>
      </c>
    </row>
    <row r="2041" spans="1:22" x14ac:dyDescent="0.3">
      <c r="A2041" t="s">
        <v>2179</v>
      </c>
      <c r="B2041" t="s">
        <v>2180</v>
      </c>
      <c r="C2041" t="s">
        <v>2193</v>
      </c>
      <c r="D2041" t="s">
        <v>29</v>
      </c>
      <c r="E2041">
        <v>4.3</v>
      </c>
      <c r="F2041">
        <v>114700</v>
      </c>
      <c r="G2041">
        <f t="shared" si="117"/>
        <v>4.2791298169136872E-11</v>
      </c>
      <c r="H2041" s="50">
        <f t="shared" si="121"/>
        <v>425.67037640853539</v>
      </c>
      <c r="I2041">
        <f t="shared" si="118"/>
        <v>1.6393489198799725E-7</v>
      </c>
      <c r="J2041">
        <v>18.100000000000001</v>
      </c>
      <c r="K2041">
        <v>27</v>
      </c>
      <c r="L2041">
        <v>787</v>
      </c>
      <c r="M2041">
        <v>41.46</v>
      </c>
      <c r="N2041">
        <v>12.89</v>
      </c>
      <c r="O2041" s="7">
        <v>29.184999999999999</v>
      </c>
      <c r="P2041">
        <v>63231</v>
      </c>
      <c r="Q2041">
        <v>2</v>
      </c>
      <c r="R2041" s="9">
        <v>15.347</v>
      </c>
      <c r="S2041" s="9">
        <v>15.332000000000001</v>
      </c>
      <c r="T2041" s="9">
        <v>15.24</v>
      </c>
      <c r="U2041" s="9">
        <v>15.314</v>
      </c>
      <c r="V2041" s="9">
        <v>15.388</v>
      </c>
    </row>
    <row r="2042" spans="1:22" x14ac:dyDescent="0.3">
      <c r="A2042" t="s">
        <v>2179</v>
      </c>
      <c r="B2042" t="s">
        <v>2180</v>
      </c>
      <c r="C2042" t="s">
        <v>2194</v>
      </c>
      <c r="D2042" t="s">
        <v>29</v>
      </c>
      <c r="E2042">
        <v>8.14</v>
      </c>
      <c r="F2042">
        <v>108000</v>
      </c>
      <c r="G2042">
        <f t="shared" si="117"/>
        <v>8.6030227962962964E-11</v>
      </c>
      <c r="H2042" s="50">
        <f t="shared" si="121"/>
        <v>400.8055854587779</v>
      </c>
      <c r="I2042">
        <f t="shared" si="118"/>
        <v>3.1033256297262748E-7</v>
      </c>
      <c r="J2042">
        <v>32.300000000000004</v>
      </c>
      <c r="K2042">
        <v>19</v>
      </c>
      <c r="L2042">
        <v>320</v>
      </c>
      <c r="M2042">
        <v>45.83</v>
      </c>
      <c r="N2042">
        <v>9.4</v>
      </c>
      <c r="O2042" s="7">
        <v>16.835000000000001</v>
      </c>
      <c r="P2042" s="8">
        <v>157130</v>
      </c>
      <c r="Q2042">
        <v>3</v>
      </c>
      <c r="R2042" s="9">
        <v>26.87</v>
      </c>
      <c r="S2042" s="9">
        <v>27.155000000000001</v>
      </c>
      <c r="T2042" s="9">
        <v>25.056999999999999</v>
      </c>
      <c r="U2042" s="9">
        <v>27.372</v>
      </c>
      <c r="V2042" s="9">
        <v>31.071999999999999</v>
      </c>
    </row>
    <row r="2043" spans="1:22" x14ac:dyDescent="0.3">
      <c r="A2043" t="s">
        <v>2179</v>
      </c>
      <c r="B2043" t="s">
        <v>2180</v>
      </c>
      <c r="C2043" t="s">
        <v>2195</v>
      </c>
      <c r="D2043" t="s">
        <v>29</v>
      </c>
      <c r="E2043">
        <v>4.78</v>
      </c>
      <c r="F2043">
        <v>161300</v>
      </c>
      <c r="G2043">
        <f t="shared" si="117"/>
        <v>3.3825478859268443E-11</v>
      </c>
      <c r="H2043" s="50">
        <f t="shared" si="121"/>
        <v>598.61056420834143</v>
      </c>
      <c r="I2043">
        <f t="shared" si="118"/>
        <v>1.8223460086107609E-7</v>
      </c>
      <c r="J2043">
        <v>31.200000000000003</v>
      </c>
      <c r="K2043">
        <v>28.900000000000002</v>
      </c>
      <c r="L2043">
        <v>850</v>
      </c>
      <c r="M2043">
        <v>43.56</v>
      </c>
      <c r="N2043">
        <v>10.32</v>
      </c>
      <c r="O2043" s="7">
        <v>29.44</v>
      </c>
      <c r="P2043">
        <v>93517</v>
      </c>
      <c r="Q2043">
        <v>2</v>
      </c>
      <c r="R2043" s="9">
        <v>12.798</v>
      </c>
      <c r="S2043" s="9">
        <v>12.3</v>
      </c>
      <c r="T2043" s="9">
        <v>12.798</v>
      </c>
      <c r="U2043" s="9">
        <v>12.798</v>
      </c>
      <c r="V2043" s="9">
        <v>12.798</v>
      </c>
    </row>
    <row r="2044" spans="1:22" x14ac:dyDescent="0.3">
      <c r="A2044" t="s">
        <v>2179</v>
      </c>
      <c r="B2044" t="s">
        <v>2180</v>
      </c>
      <c r="C2044" t="s">
        <v>2196</v>
      </c>
      <c r="D2044" t="s">
        <v>29</v>
      </c>
      <c r="E2044">
        <v>5.95</v>
      </c>
      <c r="F2044">
        <v>259100</v>
      </c>
      <c r="G2044">
        <f t="shared" si="117"/>
        <v>2.6211989000385948E-11</v>
      </c>
      <c r="H2044" s="50">
        <f t="shared" si="121"/>
        <v>961.56228881823472</v>
      </c>
      <c r="I2044">
        <f t="shared" si="118"/>
        <v>2.2684014123920554E-7</v>
      </c>
      <c r="J2044">
        <v>42.2</v>
      </c>
      <c r="K2044">
        <v>39.900000000000006</v>
      </c>
      <c r="L2044">
        <v>857</v>
      </c>
      <c r="M2044">
        <v>38.200000000000003</v>
      </c>
      <c r="N2044">
        <v>15.55</v>
      </c>
      <c r="O2044" s="7">
        <v>21.483000000000001</v>
      </c>
      <c r="P2044" s="8">
        <v>188800</v>
      </c>
      <c r="Q2044">
        <v>6</v>
      </c>
      <c r="R2044" s="9">
        <v>13.849</v>
      </c>
      <c r="S2044" s="9">
        <v>6.1962000000000002</v>
      </c>
      <c r="T2044" s="9">
        <v>13.849</v>
      </c>
      <c r="U2044" s="9">
        <v>14.247999999999999</v>
      </c>
      <c r="V2044" s="9">
        <v>14.596</v>
      </c>
    </row>
    <row r="2045" spans="1:22" x14ac:dyDescent="0.3">
      <c r="A2045" t="s">
        <v>2179</v>
      </c>
      <c r="B2045" t="s">
        <v>2180</v>
      </c>
      <c r="C2045" t="s">
        <v>2197</v>
      </c>
      <c r="D2045" t="s">
        <v>29</v>
      </c>
      <c r="E2045">
        <v>35.300000000000004</v>
      </c>
      <c r="F2045">
        <v>4488000</v>
      </c>
      <c r="G2045">
        <f t="shared" si="117"/>
        <v>8.977848685383245E-12</v>
      </c>
      <c r="H2045" s="50">
        <f t="shared" si="121"/>
        <v>16655.698773509215</v>
      </c>
      <c r="I2045">
        <f t="shared" si="118"/>
        <v>1.3457910900410012E-6</v>
      </c>
      <c r="J2045">
        <v>1500</v>
      </c>
      <c r="K2045">
        <v>116</v>
      </c>
      <c r="L2045">
        <v>281</v>
      </c>
      <c r="M2045">
        <v>45.61</v>
      </c>
      <c r="N2045">
        <v>9.2200000000000006</v>
      </c>
      <c r="O2045" s="7">
        <v>2.4257</v>
      </c>
      <c r="P2045" s="8">
        <v>6087800</v>
      </c>
      <c r="Q2045">
        <v>60</v>
      </c>
      <c r="R2045" s="9">
        <v>34.521999999999998</v>
      </c>
      <c r="S2045" s="9">
        <v>33.615000000000002</v>
      </c>
      <c r="T2045" s="9">
        <v>21.716000000000001</v>
      </c>
      <c r="U2045" s="9">
        <v>32.722000000000001</v>
      </c>
      <c r="V2045" s="9">
        <v>37.997999999999998</v>
      </c>
    </row>
    <row r="2046" spans="1:22" x14ac:dyDescent="0.3">
      <c r="A2046" t="s">
        <v>2179</v>
      </c>
      <c r="B2046" t="s">
        <v>2180</v>
      </c>
      <c r="C2046" t="s">
        <v>2198</v>
      </c>
      <c r="D2046" t="s">
        <v>29</v>
      </c>
      <c r="E2046">
        <v>10.700000000000001</v>
      </c>
      <c r="F2046">
        <v>176300</v>
      </c>
      <c r="G2046">
        <f t="shared" si="117"/>
        <v>6.9275854225751564E-11</v>
      </c>
      <c r="H2046" s="50">
        <f t="shared" si="121"/>
        <v>654.27800663317169</v>
      </c>
      <c r="I2046">
        <f t="shared" si="118"/>
        <v>4.0793101029571417E-7</v>
      </c>
      <c r="J2046">
        <v>44.7</v>
      </c>
      <c r="K2046">
        <v>26.400000000000002</v>
      </c>
      <c r="L2046">
        <v>303</v>
      </c>
      <c r="M2046">
        <v>44.65</v>
      </c>
      <c r="N2046">
        <v>10.92</v>
      </c>
      <c r="O2046" s="7">
        <v>11.493</v>
      </c>
      <c r="P2046" s="8">
        <v>144270</v>
      </c>
      <c r="Q2046">
        <v>2</v>
      </c>
      <c r="R2046" s="9">
        <v>22.962</v>
      </c>
      <c r="S2046" s="9">
        <v>22.962</v>
      </c>
      <c r="T2046" s="9">
        <v>22.962</v>
      </c>
      <c r="U2046" s="9">
        <v>22.962</v>
      </c>
      <c r="V2046" s="9">
        <v>22.962</v>
      </c>
    </row>
    <row r="2047" spans="1:22" x14ac:dyDescent="0.3">
      <c r="A2047" t="s">
        <v>2179</v>
      </c>
      <c r="B2047" t="s">
        <v>2180</v>
      </c>
      <c r="C2047" t="s">
        <v>2199</v>
      </c>
      <c r="D2047" t="s">
        <v>29</v>
      </c>
      <c r="E2047">
        <v>25.6</v>
      </c>
      <c r="F2047">
        <v>3154000</v>
      </c>
      <c r="G2047">
        <f t="shared" si="117"/>
        <v>9.2646432466708943E-12</v>
      </c>
      <c r="H2047" s="50">
        <f t="shared" si="121"/>
        <v>11705.007560527643</v>
      </c>
      <c r="I2047">
        <f t="shared" si="118"/>
        <v>9.7598447323086768E-7</v>
      </c>
      <c r="J2047">
        <v>1020</v>
      </c>
      <c r="K2047">
        <v>98.9</v>
      </c>
      <c r="L2047">
        <v>346</v>
      </c>
      <c r="M2047">
        <v>40.880000000000003</v>
      </c>
      <c r="N2047">
        <v>14.4</v>
      </c>
      <c r="O2047" s="7">
        <v>3.4975999999999998</v>
      </c>
      <c r="P2047" s="8">
        <v>3903500</v>
      </c>
      <c r="Q2047">
        <v>35</v>
      </c>
      <c r="R2047" s="9">
        <v>15.877000000000001</v>
      </c>
      <c r="S2047" s="9">
        <v>14.509</v>
      </c>
      <c r="T2047" s="9">
        <v>12.144</v>
      </c>
      <c r="U2047" s="9">
        <v>15.24</v>
      </c>
      <c r="V2047" s="9">
        <v>17.844000000000001</v>
      </c>
    </row>
    <row r="2048" spans="1:22" x14ac:dyDescent="0.3">
      <c r="A2048" t="s">
        <v>2179</v>
      </c>
      <c r="B2048" t="s">
        <v>2180</v>
      </c>
      <c r="C2048" t="s">
        <v>2200</v>
      </c>
      <c r="D2048" t="s">
        <v>29</v>
      </c>
      <c r="E2048">
        <v>8.02</v>
      </c>
      <c r="F2048">
        <v>102000</v>
      </c>
      <c r="G2048">
        <f t="shared" si="117"/>
        <v>8.9747967254901945E-11</v>
      </c>
      <c r="H2048" s="50">
        <f t="shared" si="121"/>
        <v>378.5386084888458</v>
      </c>
      <c r="I2048">
        <f t="shared" si="118"/>
        <v>3.057576357543577E-7</v>
      </c>
      <c r="J2048">
        <v>31.200000000000003</v>
      </c>
      <c r="K2048">
        <v>18.3</v>
      </c>
      <c r="L2048">
        <v>281</v>
      </c>
      <c r="M2048">
        <v>45.45</v>
      </c>
      <c r="N2048">
        <v>8.61</v>
      </c>
      <c r="O2048" s="7">
        <v>15.374000000000001</v>
      </c>
      <c r="P2048">
        <v>96965</v>
      </c>
      <c r="Q2048">
        <v>2</v>
      </c>
      <c r="R2048" s="9">
        <v>26.765999999999998</v>
      </c>
      <c r="S2048" s="9">
        <v>26.315000000000001</v>
      </c>
      <c r="T2048" s="9">
        <v>24.535</v>
      </c>
      <c r="U2048" s="9">
        <v>25.718</v>
      </c>
      <c r="V2048" s="9">
        <v>26.901</v>
      </c>
    </row>
    <row r="2049" spans="1:22" x14ac:dyDescent="0.3">
      <c r="A2049" t="s">
        <v>2179</v>
      </c>
      <c r="B2049" t="s">
        <v>2180</v>
      </c>
      <c r="C2049" t="s">
        <v>2201</v>
      </c>
      <c r="D2049" t="s">
        <v>29</v>
      </c>
      <c r="E2049">
        <v>6.1000000000000005</v>
      </c>
      <c r="F2049">
        <v>211500</v>
      </c>
      <c r="G2049">
        <f t="shared" si="117"/>
        <v>3.292076264775414E-11</v>
      </c>
      <c r="H2049" s="50">
        <f t="shared" si="121"/>
        <v>784.91093819010666</v>
      </c>
      <c r="I2049">
        <f t="shared" si="118"/>
        <v>2.3255880026204272E-7</v>
      </c>
      <c r="J2049">
        <v>165</v>
      </c>
      <c r="K2049">
        <v>16.5</v>
      </c>
      <c r="L2049">
        <v>312</v>
      </c>
      <c r="M2049">
        <v>45.4</v>
      </c>
      <c r="N2049">
        <v>11.88</v>
      </c>
      <c r="O2049" s="7">
        <v>18.928999999999998</v>
      </c>
      <c r="P2049" s="8">
        <v>575630</v>
      </c>
      <c r="Q2049">
        <v>9</v>
      </c>
      <c r="R2049" s="9">
        <v>27.806000000000001</v>
      </c>
      <c r="S2049" s="9">
        <v>27.63</v>
      </c>
      <c r="T2049" s="9">
        <v>25.957000000000001</v>
      </c>
      <c r="U2049" s="9">
        <v>27.655000000000001</v>
      </c>
      <c r="V2049" s="9">
        <v>28.407</v>
      </c>
    </row>
    <row r="2050" spans="1:22" x14ac:dyDescent="0.3">
      <c r="A2050" t="s">
        <v>2179</v>
      </c>
      <c r="B2050" t="s">
        <v>2180</v>
      </c>
      <c r="C2050" t="s">
        <v>2202</v>
      </c>
      <c r="D2050" t="s">
        <v>29</v>
      </c>
      <c r="E2050">
        <v>12.4</v>
      </c>
      <c r="F2050">
        <v>684300</v>
      </c>
      <c r="G2050">
        <f t="shared" ref="G2050:G2113" si="122">(1.141433*(E2050/1000000))/F2050</f>
        <v>2.0683573286570217E-11</v>
      </c>
      <c r="H2050" s="50">
        <f t="shared" si="121"/>
        <v>2539.5487234207567</v>
      </c>
      <c r="I2050">
        <f t="shared" ref="I2050:I2113" si="123">(G2050/10)*1000*H2050*0.09</f>
        <v>4.7274247922120147E-7</v>
      </c>
      <c r="J2050">
        <v>96.600000000000009</v>
      </c>
      <c r="K2050">
        <v>69.600000000000009</v>
      </c>
      <c r="L2050">
        <v>664</v>
      </c>
      <c r="M2050">
        <v>38.14</v>
      </c>
      <c r="N2050">
        <v>13.33</v>
      </c>
      <c r="O2050" s="7">
        <v>9.5436999999999994</v>
      </c>
      <c r="P2050" s="8">
        <v>736630</v>
      </c>
      <c r="Q2050">
        <v>8</v>
      </c>
      <c r="R2050" s="9">
        <v>13.744999999999999</v>
      </c>
      <c r="S2050" s="9">
        <v>12.885</v>
      </c>
      <c r="T2050" s="9">
        <v>12.396000000000001</v>
      </c>
      <c r="U2050" s="9">
        <v>13.099</v>
      </c>
      <c r="V2050" s="9">
        <v>13.949</v>
      </c>
    </row>
    <row r="2051" spans="1:22" x14ac:dyDescent="0.3">
      <c r="A2051" t="s">
        <v>2179</v>
      </c>
      <c r="B2051" t="s">
        <v>2180</v>
      </c>
      <c r="C2051" t="s">
        <v>2203</v>
      </c>
      <c r="D2051" t="s">
        <v>29</v>
      </c>
      <c r="E2051">
        <v>14.5</v>
      </c>
      <c r="F2051">
        <v>169000</v>
      </c>
      <c r="G2051">
        <f t="shared" si="122"/>
        <v>9.7933600591715963E-11</v>
      </c>
      <c r="H2051" s="50">
        <f t="shared" si="121"/>
        <v>627.18651798642088</v>
      </c>
      <c r="I2051">
        <f t="shared" si="123"/>
        <v>5.5280370554092098E-7</v>
      </c>
      <c r="J2051">
        <v>27.8</v>
      </c>
      <c r="K2051">
        <v>32.1</v>
      </c>
      <c r="L2051">
        <v>275</v>
      </c>
      <c r="M2051">
        <v>44.8</v>
      </c>
      <c r="N2051">
        <v>10.33</v>
      </c>
      <c r="O2051" s="7">
        <v>8.5827000000000009</v>
      </c>
      <c r="P2051" s="8">
        <v>158850</v>
      </c>
      <c r="Q2051">
        <v>4</v>
      </c>
      <c r="R2051" s="9">
        <v>23.582000000000001</v>
      </c>
      <c r="S2051" s="9">
        <v>23.655999999999999</v>
      </c>
      <c r="T2051" s="9">
        <v>21.765000000000001</v>
      </c>
      <c r="U2051" s="9">
        <v>23.556000000000001</v>
      </c>
      <c r="V2051" s="9">
        <v>25.247</v>
      </c>
    </row>
    <row r="2052" spans="1:22" x14ac:dyDescent="0.3">
      <c r="A2052" t="s">
        <v>2179</v>
      </c>
      <c r="B2052" t="s">
        <v>2180</v>
      </c>
      <c r="C2052" t="s">
        <v>2204</v>
      </c>
      <c r="D2052" t="s">
        <v>29</v>
      </c>
      <c r="E2052">
        <v>9.52</v>
      </c>
      <c r="F2052">
        <v>157500</v>
      </c>
      <c r="G2052">
        <f t="shared" si="122"/>
        <v>6.8993283555555554E-11</v>
      </c>
      <c r="H2052" s="50">
        <f t="shared" si="121"/>
        <v>584.50814546071774</v>
      </c>
      <c r="I2052">
        <f t="shared" si="123"/>
        <v>3.6294422598272892E-7</v>
      </c>
      <c r="J2052">
        <v>27.3</v>
      </c>
      <c r="K2052">
        <v>30.1</v>
      </c>
      <c r="L2052">
        <v>388</v>
      </c>
      <c r="M2052">
        <v>43.1</v>
      </c>
      <c r="N2052">
        <v>12.34</v>
      </c>
      <c r="O2052" s="7">
        <v>12.882</v>
      </c>
      <c r="P2052" s="8">
        <v>120090</v>
      </c>
      <c r="Q2052">
        <v>5</v>
      </c>
      <c r="R2052" s="9">
        <v>13.047000000000001</v>
      </c>
      <c r="S2052" s="9">
        <v>13.013999999999999</v>
      </c>
      <c r="T2052" s="9">
        <v>12.144</v>
      </c>
      <c r="U2052" s="9">
        <v>12.798</v>
      </c>
      <c r="V2052" s="9">
        <v>13.648999999999999</v>
      </c>
    </row>
    <row r="2053" spans="1:22" x14ac:dyDescent="0.3">
      <c r="A2053" t="s">
        <v>2179</v>
      </c>
      <c r="B2053" t="s">
        <v>2180</v>
      </c>
      <c r="C2053" t="s">
        <v>2205</v>
      </c>
      <c r="D2053" t="s">
        <v>29</v>
      </c>
      <c r="E2053">
        <v>3.89</v>
      </c>
      <c r="F2053">
        <v>115500</v>
      </c>
      <c r="G2053">
        <f t="shared" si="122"/>
        <v>3.8443068138528136E-11</v>
      </c>
      <c r="H2053" s="50">
        <f t="shared" si="121"/>
        <v>428.63930667119303</v>
      </c>
      <c r="I2053">
        <f t="shared" si="123"/>
        <v>1.4830389065890918E-7</v>
      </c>
      <c r="J2053">
        <v>45</v>
      </c>
      <c r="K2053">
        <v>17.2</v>
      </c>
      <c r="L2053">
        <v>557</v>
      </c>
      <c r="M2053">
        <v>42.47</v>
      </c>
      <c r="N2053">
        <v>14.18</v>
      </c>
      <c r="O2053" s="7">
        <v>32.356999999999999</v>
      </c>
      <c r="P2053" s="8">
        <v>130580</v>
      </c>
      <c r="Q2053">
        <v>4</v>
      </c>
      <c r="R2053" s="9">
        <v>15.586</v>
      </c>
      <c r="S2053" s="9">
        <v>8.6773000000000007</v>
      </c>
      <c r="T2053" s="9">
        <v>14.596</v>
      </c>
      <c r="U2053" s="9">
        <v>15.090999999999999</v>
      </c>
      <c r="V2053" s="9">
        <v>15.586</v>
      </c>
    </row>
    <row r="2054" spans="1:22" x14ac:dyDescent="0.3">
      <c r="A2054" t="s">
        <v>2179</v>
      </c>
      <c r="B2054" t="s">
        <v>2180</v>
      </c>
      <c r="C2054" t="s">
        <v>2206</v>
      </c>
      <c r="D2054" t="s">
        <v>29</v>
      </c>
      <c r="E2054">
        <v>7.42</v>
      </c>
      <c r="F2054">
        <v>100100</v>
      </c>
      <c r="G2054">
        <f t="shared" si="122"/>
        <v>8.4609718881118887E-11</v>
      </c>
      <c r="H2054" s="50">
        <f t="shared" si="121"/>
        <v>371.48739911503395</v>
      </c>
      <c r="I2054">
        <f t="shared" si="123"/>
        <v>2.828829996630093E-7</v>
      </c>
      <c r="J2054">
        <v>36.1</v>
      </c>
      <c r="K2054">
        <v>16.600000000000001</v>
      </c>
      <c r="L2054">
        <v>275</v>
      </c>
      <c r="M2054">
        <v>45.05</v>
      </c>
      <c r="N2054">
        <v>9.69</v>
      </c>
      <c r="O2054" s="7">
        <v>16.539000000000001</v>
      </c>
      <c r="P2054" s="8">
        <v>105400</v>
      </c>
      <c r="Q2054">
        <v>3</v>
      </c>
      <c r="R2054" s="9">
        <v>27.18</v>
      </c>
      <c r="S2054" s="9">
        <v>27.163</v>
      </c>
      <c r="T2054" s="9">
        <v>26.76</v>
      </c>
      <c r="U2054" s="9">
        <v>27.184000000000001</v>
      </c>
      <c r="V2054" s="9">
        <v>27.466999999999999</v>
      </c>
    </row>
    <row r="2055" spans="1:22" x14ac:dyDescent="0.3">
      <c r="A2055" t="s">
        <v>2179</v>
      </c>
      <c r="B2055" t="s">
        <v>2180</v>
      </c>
      <c r="C2055" t="s">
        <v>2207</v>
      </c>
      <c r="D2055" t="s">
        <v>29</v>
      </c>
      <c r="E2055">
        <v>6.05</v>
      </c>
      <c r="F2055">
        <v>138700</v>
      </c>
      <c r="G2055">
        <f t="shared" si="122"/>
        <v>4.9788533886085065E-11</v>
      </c>
      <c r="H2055" s="50">
        <f t="shared" si="121"/>
        <v>514.7382842882638</v>
      </c>
      <c r="I2055">
        <f t="shared" si="123"/>
        <v>2.3065258058776355E-7</v>
      </c>
      <c r="J2055">
        <v>58.900000000000006</v>
      </c>
      <c r="K2055">
        <v>18.100000000000001</v>
      </c>
      <c r="L2055">
        <v>360</v>
      </c>
      <c r="M2055">
        <v>44.44</v>
      </c>
      <c r="N2055">
        <v>12.23</v>
      </c>
      <c r="O2055" s="7">
        <v>19.933</v>
      </c>
      <c r="P2055">
        <v>84788</v>
      </c>
      <c r="Q2055">
        <v>7</v>
      </c>
      <c r="R2055" s="9">
        <v>20.132000000000001</v>
      </c>
      <c r="S2055" s="9">
        <v>19.571999999999999</v>
      </c>
      <c r="T2055" s="9">
        <v>18.77</v>
      </c>
      <c r="U2055" s="9">
        <v>19.449000000000002</v>
      </c>
      <c r="V2055" s="9">
        <v>21.765000000000001</v>
      </c>
    </row>
    <row r="2056" spans="1:22" x14ac:dyDescent="0.3">
      <c r="A2056" t="s">
        <v>2179</v>
      </c>
      <c r="B2056" t="s">
        <v>2180</v>
      </c>
      <c r="C2056" t="s">
        <v>2208</v>
      </c>
      <c r="D2056" t="s">
        <v>29</v>
      </c>
      <c r="E2056">
        <v>4.53</v>
      </c>
      <c r="F2056">
        <v>179600</v>
      </c>
      <c r="G2056">
        <f t="shared" si="122"/>
        <v>2.879004170378619E-11</v>
      </c>
      <c r="H2056" s="50">
        <f t="shared" si="121"/>
        <v>666.52484396663431</v>
      </c>
      <c r="I2056">
        <f t="shared" si="123"/>
        <v>1.7270350248968084E-7</v>
      </c>
      <c r="J2056">
        <v>35.5</v>
      </c>
      <c r="K2056">
        <v>30.1</v>
      </c>
      <c r="L2056">
        <v>857</v>
      </c>
      <c r="M2056">
        <v>38.130000000000003</v>
      </c>
      <c r="N2056">
        <v>15.66</v>
      </c>
      <c r="O2056" s="7">
        <v>28.436</v>
      </c>
      <c r="P2056">
        <v>78662</v>
      </c>
      <c r="Q2056">
        <v>3</v>
      </c>
      <c r="R2056" s="9">
        <v>14.349</v>
      </c>
      <c r="S2056" s="9">
        <v>11.831</v>
      </c>
      <c r="T2056" s="9">
        <v>14.297000000000001</v>
      </c>
      <c r="U2056" s="9">
        <v>14.397</v>
      </c>
      <c r="V2056" s="9">
        <v>14.496</v>
      </c>
    </row>
    <row r="2057" spans="1:22" x14ac:dyDescent="0.3">
      <c r="A2057" t="s">
        <v>2179</v>
      </c>
      <c r="B2057" t="s">
        <v>2180</v>
      </c>
      <c r="C2057" t="s">
        <v>2209</v>
      </c>
      <c r="D2057" t="s">
        <v>29</v>
      </c>
      <c r="E2057">
        <v>11.9</v>
      </c>
      <c r="F2057">
        <v>144800</v>
      </c>
      <c r="G2057">
        <f t="shared" si="122"/>
        <v>9.3805612569060761E-11</v>
      </c>
      <c r="H2057" s="50">
        <f t="shared" si="121"/>
        <v>537.37637754102809</v>
      </c>
      <c r="I2057">
        <f t="shared" si="123"/>
        <v>4.5368028247841108E-7</v>
      </c>
      <c r="J2057">
        <v>25.8</v>
      </c>
      <c r="K2057">
        <v>28.5</v>
      </c>
      <c r="L2057">
        <v>303</v>
      </c>
      <c r="M2057">
        <v>44.7</v>
      </c>
      <c r="N2057">
        <v>10.63</v>
      </c>
      <c r="O2057" s="7">
        <v>10.628</v>
      </c>
      <c r="P2057" s="8">
        <v>162670</v>
      </c>
      <c r="Q2057">
        <v>4</v>
      </c>
      <c r="R2057" s="9">
        <v>21.995999999999999</v>
      </c>
      <c r="S2057" s="9">
        <v>22.106999999999999</v>
      </c>
      <c r="T2057" s="9">
        <v>20.754000000000001</v>
      </c>
      <c r="U2057" s="9">
        <v>21.978999999999999</v>
      </c>
      <c r="V2057" s="9">
        <v>23.01</v>
      </c>
    </row>
    <row r="2058" spans="1:22" x14ac:dyDescent="0.3">
      <c r="A2058" t="s">
        <v>2179</v>
      </c>
      <c r="B2058" t="s">
        <v>2180</v>
      </c>
      <c r="C2058" t="s">
        <v>2210</v>
      </c>
      <c r="D2058" t="s">
        <v>29</v>
      </c>
      <c r="E2058">
        <v>2.5300000000000002</v>
      </c>
      <c r="F2058">
        <v>131400</v>
      </c>
      <c r="G2058">
        <f t="shared" si="122"/>
        <v>2.197736293759513E-11</v>
      </c>
      <c r="H2058" s="50">
        <f t="shared" si="121"/>
        <v>487.64679564151311</v>
      </c>
      <c r="I2058">
        <f t="shared" si="123"/>
        <v>9.6454715518519343E-8</v>
      </c>
      <c r="J2058">
        <v>100</v>
      </c>
      <c r="K2058">
        <v>13.100000000000001</v>
      </c>
      <c r="L2058">
        <v>623</v>
      </c>
      <c r="M2058">
        <v>44.11</v>
      </c>
      <c r="N2058">
        <v>12.52</v>
      </c>
      <c r="O2058" s="7">
        <v>47.448999999999998</v>
      </c>
      <c r="P2058" s="8">
        <v>275230</v>
      </c>
      <c r="Q2058">
        <v>11</v>
      </c>
      <c r="R2058" s="9">
        <v>18.148</v>
      </c>
      <c r="S2058" s="9">
        <v>15.378</v>
      </c>
      <c r="T2058" s="9">
        <v>17.111000000000001</v>
      </c>
      <c r="U2058" s="9">
        <v>17.747</v>
      </c>
      <c r="V2058" s="9">
        <v>20.126999999999999</v>
      </c>
    </row>
    <row r="2059" spans="1:22" x14ac:dyDescent="0.3">
      <c r="A2059" t="s">
        <v>2179</v>
      </c>
      <c r="B2059" t="s">
        <v>2180</v>
      </c>
      <c r="C2059" t="s">
        <v>2211</v>
      </c>
      <c r="D2059" t="s">
        <v>29</v>
      </c>
      <c r="E2059">
        <v>42.6</v>
      </c>
      <c r="F2059">
        <v>2688000</v>
      </c>
      <c r="G2059">
        <f t="shared" si="122"/>
        <v>1.8089674776785711E-11</v>
      </c>
      <c r="H2059" s="50">
        <f t="shared" si="121"/>
        <v>9975.6056825295818</v>
      </c>
      <c r="I2059">
        <f t="shared" si="123"/>
        <v>1.6240991624857401E-6</v>
      </c>
      <c r="J2059">
        <v>370</v>
      </c>
      <c r="K2059">
        <v>140</v>
      </c>
      <c r="L2059">
        <v>333</v>
      </c>
      <c r="M2059">
        <v>41.88</v>
      </c>
      <c r="N2059">
        <v>12.54</v>
      </c>
      <c r="O2059" s="7">
        <v>2.3877000000000002</v>
      </c>
      <c r="P2059" s="8">
        <v>1994400</v>
      </c>
      <c r="Q2059">
        <v>17</v>
      </c>
      <c r="R2059" s="9">
        <v>15.566000000000001</v>
      </c>
      <c r="S2059" s="9">
        <v>15.404999999999999</v>
      </c>
      <c r="T2059" s="9">
        <v>13.6</v>
      </c>
      <c r="U2059" s="9">
        <v>14.893000000000001</v>
      </c>
      <c r="V2059" s="9">
        <v>15.930999999999999</v>
      </c>
    </row>
    <row r="2060" spans="1:22" x14ac:dyDescent="0.3">
      <c r="A2060" t="s">
        <v>2179</v>
      </c>
      <c r="B2060" t="s">
        <v>2180</v>
      </c>
      <c r="C2060" t="s">
        <v>2212</v>
      </c>
      <c r="D2060" t="s">
        <v>29</v>
      </c>
      <c r="E2060">
        <v>8.4</v>
      </c>
      <c r="F2060">
        <v>120800</v>
      </c>
      <c r="G2060">
        <f t="shared" si="122"/>
        <v>7.9371168874172183E-11</v>
      </c>
      <c r="H2060" s="50">
        <f t="shared" si="121"/>
        <v>448.30846966129968</v>
      </c>
      <c r="I2060">
        <f t="shared" si="123"/>
        <v>3.2024490527887836E-7</v>
      </c>
      <c r="J2060">
        <v>14</v>
      </c>
      <c r="K2060">
        <v>32.300000000000004</v>
      </c>
      <c r="L2060">
        <v>462</v>
      </c>
      <c r="M2060">
        <v>40.729999999999997</v>
      </c>
      <c r="N2060">
        <v>8.5500000000000007</v>
      </c>
      <c r="O2060" s="7">
        <v>14.292999999999999</v>
      </c>
      <c r="P2060">
        <v>18070</v>
      </c>
      <c r="Q2060">
        <v>1</v>
      </c>
      <c r="R2060" s="9">
        <v>12.647</v>
      </c>
      <c r="S2060" s="9">
        <v>12.647</v>
      </c>
      <c r="T2060" s="9">
        <v>12.647</v>
      </c>
      <c r="U2060" s="9">
        <v>12.647</v>
      </c>
      <c r="V2060" s="9">
        <v>12.647</v>
      </c>
    </row>
    <row r="2061" spans="1:22" x14ac:dyDescent="0.3">
      <c r="A2061" t="s">
        <v>2179</v>
      </c>
      <c r="B2061" t="s">
        <v>2180</v>
      </c>
      <c r="C2061" t="s">
        <v>2213</v>
      </c>
      <c r="D2061" t="s">
        <v>29</v>
      </c>
      <c r="E2061">
        <v>2.62</v>
      </c>
      <c r="F2061">
        <v>126300</v>
      </c>
      <c r="G2061">
        <f t="shared" si="122"/>
        <v>2.3678182581155976E-11</v>
      </c>
      <c r="H2061" s="50">
        <f t="shared" si="121"/>
        <v>468.71986521707078</v>
      </c>
      <c r="I2061">
        <f t="shared" si="123"/>
        <v>9.9885910932221608E-8</v>
      </c>
      <c r="J2061">
        <v>48.6</v>
      </c>
      <c r="K2061">
        <v>18.100000000000001</v>
      </c>
      <c r="L2061">
        <v>896</v>
      </c>
      <c r="M2061">
        <v>37.119999999999997</v>
      </c>
      <c r="N2061">
        <v>15.23</v>
      </c>
      <c r="O2061" s="7">
        <v>49.441000000000003</v>
      </c>
      <c r="P2061" s="8">
        <v>121200</v>
      </c>
      <c r="Q2061">
        <v>6</v>
      </c>
      <c r="R2061" s="9">
        <v>16.457999999999998</v>
      </c>
      <c r="S2061" s="9">
        <v>10.773</v>
      </c>
      <c r="T2061" s="9">
        <v>15.734</v>
      </c>
      <c r="U2061" s="9">
        <v>16.128</v>
      </c>
      <c r="V2061" s="9">
        <v>16.521999999999998</v>
      </c>
    </row>
    <row r="2062" spans="1:22" x14ac:dyDescent="0.3">
      <c r="A2062" t="s">
        <v>2179</v>
      </c>
      <c r="B2062" t="s">
        <v>2180</v>
      </c>
      <c r="C2062" t="s">
        <v>2214</v>
      </c>
      <c r="D2062" t="s">
        <v>29</v>
      </c>
      <c r="E2062">
        <v>6.09</v>
      </c>
      <c r="F2062">
        <v>208000</v>
      </c>
      <c r="G2062">
        <f t="shared" si="122"/>
        <v>3.3419841201923077E-11</v>
      </c>
      <c r="H2062" s="50">
        <f t="shared" si="121"/>
        <v>771.92186829097966</v>
      </c>
      <c r="I2062">
        <f t="shared" si="123"/>
        <v>2.3217755632718689E-7</v>
      </c>
      <c r="J2062">
        <v>52.1</v>
      </c>
      <c r="K2062">
        <v>28.8</v>
      </c>
      <c r="L2062">
        <v>596</v>
      </c>
      <c r="M2062">
        <v>40.409999999999997</v>
      </c>
      <c r="N2062">
        <v>17.29</v>
      </c>
      <c r="O2062" s="7">
        <v>20.667000000000002</v>
      </c>
      <c r="P2062" s="8">
        <v>119170</v>
      </c>
      <c r="Q2062">
        <v>4</v>
      </c>
      <c r="R2062" s="9">
        <v>15.888999999999999</v>
      </c>
      <c r="S2062" s="9">
        <v>13.747999999999999</v>
      </c>
      <c r="T2062" s="9">
        <v>14.744999999999999</v>
      </c>
      <c r="U2062" s="9">
        <v>15.833</v>
      </c>
      <c r="V2062" s="9">
        <v>16.03</v>
      </c>
    </row>
    <row r="2063" spans="1:22" x14ac:dyDescent="0.3">
      <c r="A2063" t="s">
        <v>2179</v>
      </c>
      <c r="B2063" t="s">
        <v>2180</v>
      </c>
      <c r="C2063" t="s">
        <v>2215</v>
      </c>
      <c r="D2063" t="s">
        <v>29</v>
      </c>
      <c r="E2063">
        <v>6.88</v>
      </c>
      <c r="F2063">
        <v>107800</v>
      </c>
      <c r="G2063">
        <f t="shared" si="122"/>
        <v>7.2848414100185532E-11</v>
      </c>
      <c r="H2063" s="50">
        <f t="shared" si="121"/>
        <v>400.06335289311346</v>
      </c>
      <c r="I2063">
        <f t="shared" si="123"/>
        <v>2.6229582718079565E-7</v>
      </c>
      <c r="J2063">
        <v>27.5</v>
      </c>
      <c r="K2063">
        <v>20.5</v>
      </c>
      <c r="L2063">
        <v>361</v>
      </c>
      <c r="M2063">
        <v>42.56</v>
      </c>
      <c r="N2063">
        <v>12.63</v>
      </c>
      <c r="O2063" s="7">
        <v>17.555</v>
      </c>
      <c r="P2063">
        <v>53621</v>
      </c>
      <c r="Q2063">
        <v>2</v>
      </c>
      <c r="R2063" s="9">
        <v>11.238</v>
      </c>
      <c r="S2063" s="9">
        <v>11.279</v>
      </c>
      <c r="T2063" s="9">
        <v>11.233000000000001</v>
      </c>
      <c r="U2063" s="9">
        <v>11.385</v>
      </c>
      <c r="V2063" s="9">
        <v>11.537000000000001</v>
      </c>
    </row>
    <row r="2064" spans="1:22" x14ac:dyDescent="0.3">
      <c r="A2064" t="s">
        <v>2179</v>
      </c>
      <c r="B2064" t="s">
        <v>2180</v>
      </c>
      <c r="C2064" t="s">
        <v>2216</v>
      </c>
      <c r="D2064" t="s">
        <v>29</v>
      </c>
      <c r="E2064">
        <v>12.100000000000001</v>
      </c>
      <c r="F2064">
        <v>105400</v>
      </c>
      <c r="G2064">
        <f t="shared" si="122"/>
        <v>1.3103737476280835E-10</v>
      </c>
      <c r="H2064" s="50">
        <f t="shared" si="121"/>
        <v>391.15656210514061</v>
      </c>
      <c r="I2064">
        <f t="shared" si="123"/>
        <v>4.6130516117552726E-7</v>
      </c>
      <c r="J2064">
        <v>43.7</v>
      </c>
      <c r="K2064">
        <v>15.9</v>
      </c>
      <c r="L2064">
        <v>164</v>
      </c>
      <c r="M2064">
        <v>46.09</v>
      </c>
      <c r="N2064">
        <v>11.11</v>
      </c>
      <c r="O2064" s="7">
        <v>10.303000000000001</v>
      </c>
      <c r="P2064" s="8">
        <v>128620</v>
      </c>
      <c r="Q2064">
        <v>4</v>
      </c>
      <c r="R2064" s="9">
        <v>18.681999999999999</v>
      </c>
      <c r="S2064" s="9">
        <v>18.722000000000001</v>
      </c>
      <c r="T2064" s="9">
        <v>18.672999999999998</v>
      </c>
      <c r="U2064" s="9">
        <v>18.77</v>
      </c>
      <c r="V2064" s="9">
        <v>18.916</v>
      </c>
    </row>
    <row r="2065" spans="1:22" x14ac:dyDescent="0.3">
      <c r="A2065" t="s">
        <v>2179</v>
      </c>
      <c r="B2065" t="s">
        <v>2180</v>
      </c>
      <c r="C2065" t="s">
        <v>2217</v>
      </c>
      <c r="D2065" t="s">
        <v>29</v>
      </c>
      <c r="E2065">
        <v>5.07</v>
      </c>
      <c r="F2065">
        <v>101300</v>
      </c>
      <c r="G2065">
        <f t="shared" si="122"/>
        <v>5.7127989239881547E-11</v>
      </c>
      <c r="H2065" s="50">
        <f t="shared" si="121"/>
        <v>375.94079450902035</v>
      </c>
      <c r="I2065">
        <f t="shared" si="123"/>
        <v>1.9329067497189449E-7</v>
      </c>
      <c r="J2065">
        <v>63.300000000000004</v>
      </c>
      <c r="K2065">
        <v>12.700000000000001</v>
      </c>
      <c r="L2065">
        <v>312</v>
      </c>
      <c r="M2065">
        <v>45.68</v>
      </c>
      <c r="N2065">
        <v>12.22</v>
      </c>
      <c r="O2065" s="7">
        <v>24.457999999999998</v>
      </c>
      <c r="P2065" s="8">
        <v>228310</v>
      </c>
      <c r="Q2065">
        <v>5</v>
      </c>
      <c r="R2065" s="9">
        <v>26.202000000000002</v>
      </c>
      <c r="S2065" s="9">
        <v>26.187000000000001</v>
      </c>
      <c r="T2065" s="9">
        <v>25.768000000000001</v>
      </c>
      <c r="U2065" s="9">
        <v>26.193000000000001</v>
      </c>
      <c r="V2065" s="9">
        <v>27.137</v>
      </c>
    </row>
    <row r="2066" spans="1:22" x14ac:dyDescent="0.3">
      <c r="A2066" t="s">
        <v>2179</v>
      </c>
      <c r="B2066" t="s">
        <v>2180</v>
      </c>
      <c r="C2066" t="s">
        <v>2218</v>
      </c>
      <c r="D2066" t="s">
        <v>29</v>
      </c>
      <c r="E2066">
        <v>12.200000000000001</v>
      </c>
      <c r="F2066">
        <v>215500</v>
      </c>
      <c r="G2066">
        <f t="shared" si="122"/>
        <v>6.4619408816705339E-11</v>
      </c>
      <c r="H2066" s="50">
        <f t="shared" si="121"/>
        <v>799.75558950339473</v>
      </c>
      <c r="I2066">
        <f t="shared" si="123"/>
        <v>4.6511760052408533E-7</v>
      </c>
      <c r="J2066">
        <v>48.800000000000004</v>
      </c>
      <c r="K2066">
        <v>30.8</v>
      </c>
      <c r="L2066">
        <v>324</v>
      </c>
      <c r="M2066">
        <v>45.64</v>
      </c>
      <c r="N2066">
        <v>13.8</v>
      </c>
      <c r="O2066" s="7">
        <v>10.515000000000001</v>
      </c>
      <c r="P2066" s="8">
        <v>134190</v>
      </c>
      <c r="Q2066">
        <v>5</v>
      </c>
      <c r="R2066" s="9">
        <v>15.586</v>
      </c>
      <c r="S2066" s="9">
        <v>6.7862999999999998</v>
      </c>
      <c r="T2066" s="9">
        <v>15.141</v>
      </c>
      <c r="U2066" s="9">
        <v>15.586</v>
      </c>
      <c r="V2066" s="9">
        <v>16.571000000000002</v>
      </c>
    </row>
    <row r="2067" spans="1:22" x14ac:dyDescent="0.3">
      <c r="A2067" t="s">
        <v>2179</v>
      </c>
      <c r="B2067" t="s">
        <v>2180</v>
      </c>
      <c r="C2067" t="s">
        <v>2219</v>
      </c>
      <c r="D2067" t="s">
        <v>29</v>
      </c>
      <c r="E2067">
        <v>22.700000000000003</v>
      </c>
      <c r="F2067">
        <v>1294000</v>
      </c>
      <c r="G2067">
        <f t="shared" si="122"/>
        <v>2.0023592812983002E-11</v>
      </c>
      <c r="H2067" s="50">
        <f t="shared" si="121"/>
        <v>4802.2446998486903</v>
      </c>
      <c r="I2067">
        <f t="shared" si="123"/>
        <v>8.6542373212268353E-7</v>
      </c>
      <c r="J2067">
        <v>423</v>
      </c>
      <c r="K2067">
        <v>63</v>
      </c>
      <c r="L2067">
        <v>302</v>
      </c>
      <c r="M2067">
        <v>45.05</v>
      </c>
      <c r="N2067">
        <v>7.62</v>
      </c>
      <c r="O2067" s="7">
        <v>4.7971000000000004</v>
      </c>
      <c r="P2067" s="8">
        <v>1585900</v>
      </c>
      <c r="Q2067">
        <v>17</v>
      </c>
      <c r="R2067" s="9">
        <v>21.024000000000001</v>
      </c>
      <c r="S2067" s="9">
        <v>20.507999999999999</v>
      </c>
      <c r="T2067" s="9">
        <v>15.537000000000001</v>
      </c>
      <c r="U2067" s="9">
        <v>20.224</v>
      </c>
      <c r="V2067" s="9">
        <v>21.571999999999999</v>
      </c>
    </row>
    <row r="2068" spans="1:22" x14ac:dyDescent="0.3">
      <c r="A2068" t="s">
        <v>2179</v>
      </c>
      <c r="B2068" t="s">
        <v>2180</v>
      </c>
      <c r="C2068" t="s">
        <v>2220</v>
      </c>
      <c r="D2068" t="s">
        <v>29</v>
      </c>
      <c r="E2068">
        <v>9.82</v>
      </c>
      <c r="F2068">
        <v>132700</v>
      </c>
      <c r="G2068">
        <f t="shared" si="122"/>
        <v>8.4467762321024861E-11</v>
      </c>
      <c r="H2068" s="50">
        <f t="shared" si="121"/>
        <v>492.4713073183317</v>
      </c>
      <c r="I2068">
        <f t="shared" si="123"/>
        <v>3.7438154402840312E-7</v>
      </c>
      <c r="J2068">
        <v>47.1</v>
      </c>
      <c r="K2068">
        <v>19.3</v>
      </c>
      <c r="L2068">
        <v>242</v>
      </c>
      <c r="M2068">
        <v>46.07</v>
      </c>
      <c r="N2068">
        <v>13.23</v>
      </c>
      <c r="O2068" s="7">
        <v>12.497</v>
      </c>
      <c r="P2068" s="8">
        <v>168140</v>
      </c>
      <c r="Q2068">
        <v>4</v>
      </c>
      <c r="R2068" s="9">
        <v>20.367000000000001</v>
      </c>
      <c r="S2068" s="9">
        <v>20.353000000000002</v>
      </c>
      <c r="T2068" s="9">
        <v>19.981999999999999</v>
      </c>
      <c r="U2068" s="9">
        <v>20.393000000000001</v>
      </c>
      <c r="V2068" s="9">
        <v>20.561</v>
      </c>
    </row>
    <row r="2069" spans="1:22" x14ac:dyDescent="0.3">
      <c r="A2069" t="s">
        <v>2179</v>
      </c>
      <c r="B2069" t="s">
        <v>2180</v>
      </c>
      <c r="C2069" t="s">
        <v>2221</v>
      </c>
      <c r="D2069" t="s">
        <v>29</v>
      </c>
      <c r="E2069">
        <v>10.700000000000001</v>
      </c>
      <c r="F2069">
        <v>271100</v>
      </c>
      <c r="G2069">
        <f t="shared" si="122"/>
        <v>4.5051025820730361E-11</v>
      </c>
      <c r="H2069" s="50">
        <f t="shared" si="121"/>
        <v>1006.0962427580989</v>
      </c>
      <c r="I2069">
        <f t="shared" si="123"/>
        <v>4.0793101029571417E-7</v>
      </c>
      <c r="J2069">
        <v>96.4</v>
      </c>
      <c r="K2069">
        <v>27.6</v>
      </c>
      <c r="L2069">
        <v>312</v>
      </c>
      <c r="M2069">
        <v>45.48</v>
      </c>
      <c r="N2069">
        <v>12.22</v>
      </c>
      <c r="O2069" s="7">
        <v>11.285</v>
      </c>
      <c r="P2069" s="8">
        <v>309280</v>
      </c>
      <c r="Q2069">
        <v>7</v>
      </c>
      <c r="R2069" s="9">
        <v>26.071000000000002</v>
      </c>
      <c r="S2069" s="9">
        <v>24.727</v>
      </c>
      <c r="T2069" s="9">
        <v>25.388999999999999</v>
      </c>
      <c r="U2069" s="9">
        <v>27.09</v>
      </c>
      <c r="V2069" s="9">
        <v>27.655000000000001</v>
      </c>
    </row>
    <row r="2070" spans="1:22" x14ac:dyDescent="0.3">
      <c r="A2070" t="s">
        <v>2179</v>
      </c>
      <c r="B2070" t="s">
        <v>2180</v>
      </c>
      <c r="C2070" t="s">
        <v>2222</v>
      </c>
      <c r="D2070" t="s">
        <v>29</v>
      </c>
      <c r="E2070">
        <v>7.26</v>
      </c>
      <c r="F2070">
        <v>255700</v>
      </c>
      <c r="G2070">
        <f t="shared" si="122"/>
        <v>3.2408304966757917E-11</v>
      </c>
      <c r="H2070" s="50">
        <f t="shared" si="121"/>
        <v>948.94433520193979</v>
      </c>
      <c r="I2070">
        <f t="shared" si="123"/>
        <v>2.7678309670531632E-7</v>
      </c>
      <c r="J2070">
        <v>153</v>
      </c>
      <c r="K2070">
        <v>20.700000000000003</v>
      </c>
      <c r="L2070">
        <v>354</v>
      </c>
      <c r="M2070">
        <v>45.42</v>
      </c>
      <c r="N2070">
        <v>10.99</v>
      </c>
      <c r="O2070" s="7">
        <v>17.077999999999999</v>
      </c>
      <c r="P2070" s="8">
        <v>451210</v>
      </c>
      <c r="Q2070">
        <v>9</v>
      </c>
      <c r="R2070" s="9">
        <v>27.527000000000001</v>
      </c>
      <c r="S2070" s="9">
        <v>27.016999999999999</v>
      </c>
      <c r="T2070" s="9">
        <v>24.582000000000001</v>
      </c>
      <c r="U2070" s="9">
        <v>26.664999999999999</v>
      </c>
      <c r="V2070" s="9">
        <v>27.843</v>
      </c>
    </row>
    <row r="2071" spans="1:22" x14ac:dyDescent="0.3">
      <c r="A2071" t="s">
        <v>2179</v>
      </c>
      <c r="B2071" t="s">
        <v>2180</v>
      </c>
      <c r="C2071" t="s">
        <v>2223</v>
      </c>
      <c r="D2071" t="s">
        <v>29</v>
      </c>
      <c r="E2071">
        <v>4.33</v>
      </c>
      <c r="F2071">
        <v>110100</v>
      </c>
      <c r="G2071">
        <f t="shared" si="122"/>
        <v>4.4890144323342419E-11</v>
      </c>
      <c r="H2071" s="50">
        <f t="shared" si="121"/>
        <v>408.59902739825412</v>
      </c>
      <c r="I2071">
        <f t="shared" si="123"/>
        <v>1.6507862379256471E-7</v>
      </c>
      <c r="J2071">
        <v>125</v>
      </c>
      <c r="K2071">
        <v>9.83</v>
      </c>
      <c r="L2071">
        <v>272</v>
      </c>
      <c r="M2071">
        <v>45.51</v>
      </c>
      <c r="N2071">
        <v>11.44</v>
      </c>
      <c r="O2071" s="7">
        <v>27.690999999999999</v>
      </c>
      <c r="P2071" s="8">
        <v>318810</v>
      </c>
      <c r="Q2071">
        <v>8</v>
      </c>
      <c r="R2071" s="9">
        <v>24.998000000000001</v>
      </c>
      <c r="S2071" s="9">
        <v>24.690999999999999</v>
      </c>
      <c r="T2071" s="9">
        <v>22.1</v>
      </c>
      <c r="U2071" s="9">
        <v>24.63</v>
      </c>
      <c r="V2071" s="9">
        <v>27.655000000000001</v>
      </c>
    </row>
    <row r="2072" spans="1:22" x14ac:dyDescent="0.3">
      <c r="A2072" t="s">
        <v>2224</v>
      </c>
      <c r="B2072" t="s">
        <v>2225</v>
      </c>
      <c r="C2072" t="s">
        <v>398</v>
      </c>
      <c r="D2072" t="s">
        <v>77</v>
      </c>
      <c r="E2072">
        <v>16.8</v>
      </c>
      <c r="F2072">
        <v>735500</v>
      </c>
      <c r="G2072">
        <f t="shared" si="122"/>
        <v>2.6072160978925901E-11</v>
      </c>
      <c r="H2072" s="50">
        <f>F2072*CVDJAM</f>
        <v>1524.8750268448996</v>
      </c>
      <c r="I2072">
        <f t="shared" si="123"/>
        <v>3.5781108455379762E-7</v>
      </c>
      <c r="J2072">
        <v>142</v>
      </c>
      <c r="K2072">
        <v>61.800000000000004</v>
      </c>
      <c r="L2072">
        <v>469</v>
      </c>
      <c r="M2072">
        <v>18.010000000000002</v>
      </c>
      <c r="N2072">
        <v>-76.81</v>
      </c>
      <c r="O2072" s="7">
        <v>7.5960000000000001</v>
      </c>
      <c r="P2072" s="8">
        <v>411940</v>
      </c>
      <c r="Q2072">
        <v>6</v>
      </c>
      <c r="R2072" s="9">
        <v>11.961</v>
      </c>
      <c r="S2072" s="9">
        <v>7.5335999999999999</v>
      </c>
      <c r="T2072" s="9">
        <v>11.638999999999999</v>
      </c>
      <c r="U2072" s="9">
        <v>12.396000000000001</v>
      </c>
      <c r="V2072" s="9">
        <v>12.698</v>
      </c>
    </row>
    <row r="2073" spans="1:22" x14ac:dyDescent="0.3">
      <c r="A2073" t="s">
        <v>2224</v>
      </c>
      <c r="B2073" t="s">
        <v>2225</v>
      </c>
      <c r="C2073" t="s">
        <v>2226</v>
      </c>
      <c r="D2073" t="s">
        <v>77</v>
      </c>
      <c r="E2073">
        <v>5.74</v>
      </c>
      <c r="F2073">
        <v>131500</v>
      </c>
      <c r="G2073">
        <f t="shared" si="122"/>
        <v>4.9823767452471484E-11</v>
      </c>
      <c r="H2073" s="50">
        <f>F2073*CVDJAM</f>
        <v>272.63231275337091</v>
      </c>
      <c r="I2073">
        <f t="shared" si="123"/>
        <v>1.2225212055588084E-7</v>
      </c>
      <c r="J2073">
        <v>44.1</v>
      </c>
      <c r="K2073">
        <v>19.8</v>
      </c>
      <c r="L2073">
        <v>469</v>
      </c>
      <c r="M2073">
        <v>18</v>
      </c>
      <c r="N2073">
        <v>-76.97</v>
      </c>
      <c r="O2073" s="7">
        <v>23.693999999999999</v>
      </c>
      <c r="P2073" s="8">
        <v>210190</v>
      </c>
      <c r="Q2073">
        <v>4</v>
      </c>
      <c r="R2073" s="9">
        <v>11.413</v>
      </c>
      <c r="S2073" s="9">
        <v>11.430999999999999</v>
      </c>
      <c r="T2073" s="9">
        <v>10.316000000000001</v>
      </c>
      <c r="U2073" s="9">
        <v>11.157</v>
      </c>
      <c r="V2073" s="9">
        <v>12.295</v>
      </c>
    </row>
    <row r="2074" spans="1:22" x14ac:dyDescent="0.3">
      <c r="A2074" t="s">
        <v>2227</v>
      </c>
      <c r="B2074" t="s">
        <v>2228</v>
      </c>
      <c r="C2074" t="s">
        <v>2229</v>
      </c>
      <c r="D2074" t="s">
        <v>29</v>
      </c>
      <c r="E2074">
        <v>10.9</v>
      </c>
      <c r="F2074">
        <v>135400</v>
      </c>
      <c r="G2074">
        <f t="shared" si="122"/>
        <v>9.188788552437222E-11</v>
      </c>
      <c r="H2074" s="50">
        <f t="shared" ref="H2074:H2105" si="124">F2074*CVDJPN</f>
        <v>389.29539352196605</v>
      </c>
      <c r="I2074">
        <f t="shared" si="123"/>
        <v>3.2194377499600668E-7</v>
      </c>
      <c r="J2074">
        <v>22.400000000000002</v>
      </c>
      <c r="K2074">
        <v>28.6</v>
      </c>
      <c r="L2074">
        <v>351</v>
      </c>
      <c r="M2074">
        <v>37.5</v>
      </c>
      <c r="N2074">
        <v>139.94</v>
      </c>
      <c r="O2074" s="7">
        <v>12.260999999999999</v>
      </c>
      <c r="P2074">
        <v>61735</v>
      </c>
      <c r="Q2074">
        <v>2</v>
      </c>
      <c r="R2074" s="9">
        <v>18.262</v>
      </c>
      <c r="S2074" s="9">
        <v>18.253</v>
      </c>
      <c r="T2074" s="9">
        <v>18.186</v>
      </c>
      <c r="U2074" s="9">
        <v>18.259</v>
      </c>
      <c r="V2074" s="9">
        <v>18.332000000000001</v>
      </c>
    </row>
    <row r="2075" spans="1:22" x14ac:dyDescent="0.3">
      <c r="A2075" t="s">
        <v>2227</v>
      </c>
      <c r="B2075" t="s">
        <v>2228</v>
      </c>
      <c r="C2075" t="s">
        <v>2230</v>
      </c>
      <c r="D2075" t="s">
        <v>29</v>
      </c>
      <c r="E2075">
        <v>7.44</v>
      </c>
      <c r="F2075">
        <v>336700</v>
      </c>
      <c r="G2075">
        <f t="shared" si="122"/>
        <v>2.522204193644194E-11</v>
      </c>
      <c r="H2075" s="50">
        <f t="shared" si="124"/>
        <v>968.06321269457874</v>
      </c>
      <c r="I2075">
        <f t="shared" si="123"/>
        <v>2.197487785293844E-7</v>
      </c>
      <c r="J2075">
        <v>80</v>
      </c>
      <c r="K2075">
        <v>37.6</v>
      </c>
      <c r="L2075">
        <v>641</v>
      </c>
      <c r="M2075">
        <v>39.74</v>
      </c>
      <c r="N2075">
        <v>140.11000000000001</v>
      </c>
      <c r="O2075" s="7">
        <v>17.038</v>
      </c>
      <c r="P2075" s="8">
        <v>147660</v>
      </c>
      <c r="Q2075">
        <v>5</v>
      </c>
      <c r="R2075" s="9">
        <v>11.053000000000001</v>
      </c>
      <c r="S2075" s="9">
        <v>6.8339999999999996</v>
      </c>
      <c r="T2075" s="9">
        <v>11.03</v>
      </c>
      <c r="U2075" s="9">
        <v>11.182</v>
      </c>
      <c r="V2075" s="9">
        <v>11.638999999999999</v>
      </c>
    </row>
    <row r="2076" spans="1:22" x14ac:dyDescent="0.3">
      <c r="A2076" t="s">
        <v>2227</v>
      </c>
      <c r="B2076" t="s">
        <v>2228</v>
      </c>
      <c r="C2076" t="s">
        <v>2231</v>
      </c>
      <c r="D2076" t="s">
        <v>29</v>
      </c>
      <c r="E2076">
        <v>12.100000000000001</v>
      </c>
      <c r="F2076">
        <v>318700</v>
      </c>
      <c r="G2076">
        <f t="shared" si="122"/>
        <v>4.3336489802321933E-11</v>
      </c>
      <c r="H2076" s="50">
        <f t="shared" si="124"/>
        <v>916.31050159121548</v>
      </c>
      <c r="I2076">
        <f t="shared" si="123"/>
        <v>3.573871263717139E-7</v>
      </c>
      <c r="J2076">
        <v>50.6</v>
      </c>
      <c r="K2076">
        <v>44.800000000000004</v>
      </c>
      <c r="L2076">
        <v>462</v>
      </c>
      <c r="M2076">
        <v>40.82</v>
      </c>
      <c r="N2076">
        <v>140.76</v>
      </c>
      <c r="O2076" s="7">
        <v>10.3</v>
      </c>
      <c r="P2076" s="8">
        <v>144210</v>
      </c>
      <c r="Q2076">
        <v>5</v>
      </c>
      <c r="R2076" s="9">
        <v>10.393000000000001</v>
      </c>
      <c r="S2076" s="9">
        <v>3.641</v>
      </c>
      <c r="T2076" s="9">
        <v>9.9575999999999993</v>
      </c>
      <c r="U2076" s="9">
        <v>10.162000000000001</v>
      </c>
      <c r="V2076" s="9">
        <v>10.978999999999999</v>
      </c>
    </row>
    <row r="2077" spans="1:22" x14ac:dyDescent="0.3">
      <c r="A2077" t="s">
        <v>2227</v>
      </c>
      <c r="B2077" t="s">
        <v>2228</v>
      </c>
      <c r="C2077" t="s">
        <v>2232</v>
      </c>
      <c r="D2077" t="s">
        <v>29</v>
      </c>
      <c r="E2077">
        <v>10.4</v>
      </c>
      <c r="F2077">
        <v>359500</v>
      </c>
      <c r="G2077">
        <f t="shared" si="122"/>
        <v>3.3020593045897078E-11</v>
      </c>
      <c r="H2077" s="50">
        <f t="shared" si="124"/>
        <v>1033.6166467588389</v>
      </c>
      <c r="I2077">
        <f t="shared" si="123"/>
        <v>3.0717571192279531E-7</v>
      </c>
      <c r="J2077">
        <v>97.5</v>
      </c>
      <c r="K2077">
        <v>36.4</v>
      </c>
      <c r="L2077">
        <v>455</v>
      </c>
      <c r="M2077">
        <v>43.79</v>
      </c>
      <c r="N2077">
        <v>142.38999999999999</v>
      </c>
      <c r="O2077" s="7">
        <v>12.481</v>
      </c>
      <c r="P2077" s="8">
        <v>158940</v>
      </c>
      <c r="Q2077">
        <v>5</v>
      </c>
      <c r="R2077" s="9">
        <v>9.5771999999999995</v>
      </c>
      <c r="S2077" s="9">
        <v>9.3363999999999994</v>
      </c>
      <c r="T2077" s="9">
        <v>8.9270999999999994</v>
      </c>
      <c r="U2077" s="9">
        <v>9.0823</v>
      </c>
      <c r="V2077" s="9">
        <v>9.8550000000000004</v>
      </c>
    </row>
    <row r="2078" spans="1:22" x14ac:dyDescent="0.3">
      <c r="A2078" t="s">
        <v>2227</v>
      </c>
      <c r="B2078" t="s">
        <v>2228</v>
      </c>
      <c r="C2078" t="s">
        <v>2233</v>
      </c>
      <c r="D2078" t="s">
        <v>29</v>
      </c>
      <c r="E2078">
        <v>6.01</v>
      </c>
      <c r="F2078">
        <v>163100</v>
      </c>
      <c r="G2078">
        <f t="shared" si="122"/>
        <v>4.2060161434702628E-11</v>
      </c>
      <c r="H2078" s="50">
        <f t="shared" si="124"/>
        <v>468.93706560880838</v>
      </c>
      <c r="I2078">
        <f t="shared" si="123"/>
        <v>1.7751211813999995E-7</v>
      </c>
      <c r="J2078">
        <v>97.5</v>
      </c>
      <c r="K2078">
        <v>16.5</v>
      </c>
      <c r="L2078">
        <v>319</v>
      </c>
      <c r="M2078">
        <v>36.31</v>
      </c>
      <c r="N2078">
        <v>139.41999999999999</v>
      </c>
      <c r="O2078" s="7">
        <v>19.302</v>
      </c>
      <c r="P2078" s="8">
        <v>517320</v>
      </c>
      <c r="Q2078">
        <v>5</v>
      </c>
      <c r="R2078" s="9">
        <v>23.832999999999998</v>
      </c>
      <c r="S2078" s="9">
        <v>24.238</v>
      </c>
      <c r="T2078" s="9">
        <v>20.850999999999999</v>
      </c>
      <c r="U2078" s="9">
        <v>23.916</v>
      </c>
      <c r="V2078" s="9">
        <v>26.477</v>
      </c>
    </row>
    <row r="2079" spans="1:22" x14ac:dyDescent="0.3">
      <c r="A2079" t="s">
        <v>2227</v>
      </c>
      <c r="B2079" t="s">
        <v>2228</v>
      </c>
      <c r="C2079" t="s">
        <v>2234</v>
      </c>
      <c r="D2079" t="s">
        <v>29</v>
      </c>
      <c r="E2079">
        <v>8.35</v>
      </c>
      <c r="F2079">
        <v>126500</v>
      </c>
      <c r="G2079">
        <f t="shared" si="122"/>
        <v>7.5343601185770742E-11</v>
      </c>
      <c r="H2079" s="50">
        <f t="shared" si="124"/>
        <v>363.70655303196975</v>
      </c>
      <c r="I2079">
        <f t="shared" si="123"/>
        <v>2.4662665332262893E-7</v>
      </c>
      <c r="J2079">
        <v>22.400000000000002</v>
      </c>
      <c r="K2079">
        <v>26.700000000000003</v>
      </c>
      <c r="L2079">
        <v>419</v>
      </c>
      <c r="M2079">
        <v>33.299999999999997</v>
      </c>
      <c r="N2079">
        <v>131.49</v>
      </c>
      <c r="O2079" s="7">
        <v>15.651</v>
      </c>
      <c r="P2079" s="8">
        <v>195290</v>
      </c>
      <c r="Q2079">
        <v>4</v>
      </c>
      <c r="R2079" s="9">
        <v>18.239999999999998</v>
      </c>
      <c r="S2079" s="9">
        <v>18.547000000000001</v>
      </c>
      <c r="T2079" s="9">
        <v>17.942</v>
      </c>
      <c r="U2079" s="9">
        <v>18.768999999999998</v>
      </c>
      <c r="V2079" s="9">
        <v>20.465</v>
      </c>
    </row>
    <row r="2080" spans="1:22" x14ac:dyDescent="0.3">
      <c r="A2080" t="s">
        <v>2227</v>
      </c>
      <c r="B2080" t="s">
        <v>2228</v>
      </c>
      <c r="C2080" t="s">
        <v>2235</v>
      </c>
      <c r="D2080" t="s">
        <v>29</v>
      </c>
      <c r="E2080">
        <v>3.89</v>
      </c>
      <c r="F2080">
        <v>251600</v>
      </c>
      <c r="G2080">
        <f t="shared" si="122"/>
        <v>1.7647751868044513E-11</v>
      </c>
      <c r="H2080" s="50">
        <f t="shared" si="124"/>
        <v>723.38789520034459</v>
      </c>
      <c r="I2080">
        <f t="shared" si="123"/>
        <v>1.1489553070958403E-7</v>
      </c>
      <c r="J2080">
        <v>229</v>
      </c>
      <c r="K2080">
        <v>16.600000000000001</v>
      </c>
      <c r="L2080">
        <v>505</v>
      </c>
      <c r="M2080">
        <v>35.15</v>
      </c>
      <c r="N2080">
        <v>138.79</v>
      </c>
      <c r="O2080" s="7">
        <v>30.402999999999999</v>
      </c>
      <c r="P2080" s="8">
        <v>813130</v>
      </c>
      <c r="Q2080">
        <v>13</v>
      </c>
      <c r="R2080" s="9">
        <v>15.859</v>
      </c>
      <c r="S2080" s="9">
        <v>15.29</v>
      </c>
      <c r="T2080" s="9">
        <v>13.4</v>
      </c>
      <c r="U2080" s="9">
        <v>15.265000000000001</v>
      </c>
      <c r="V2080" s="9">
        <v>16.766999999999999</v>
      </c>
    </row>
    <row r="2081" spans="1:22" x14ac:dyDescent="0.3">
      <c r="A2081" t="s">
        <v>2227</v>
      </c>
      <c r="B2081" t="s">
        <v>2228</v>
      </c>
      <c r="C2081" t="s">
        <v>2236</v>
      </c>
      <c r="D2081" t="s">
        <v>29</v>
      </c>
      <c r="E2081">
        <v>4.6000000000000005</v>
      </c>
      <c r="F2081">
        <v>141600</v>
      </c>
      <c r="G2081">
        <f t="shared" si="122"/>
        <v>3.7080450564971755E-11</v>
      </c>
      <c r="H2081" s="50">
        <f t="shared" si="124"/>
        <v>407.1213273464578</v>
      </c>
      <c r="I2081">
        <f t="shared" si="123"/>
        <v>1.3586618027354413E-7</v>
      </c>
      <c r="J2081">
        <v>170</v>
      </c>
      <c r="K2081">
        <v>10.9</v>
      </c>
      <c r="L2081">
        <v>271</v>
      </c>
      <c r="M2081">
        <v>34.840000000000003</v>
      </c>
      <c r="N2081">
        <v>138.26</v>
      </c>
      <c r="O2081" s="7">
        <v>24.98</v>
      </c>
      <c r="P2081" s="8">
        <v>314720</v>
      </c>
      <c r="Q2081">
        <v>7</v>
      </c>
      <c r="R2081" s="9">
        <v>17.033000000000001</v>
      </c>
      <c r="S2081" s="9">
        <v>13.349</v>
      </c>
      <c r="T2081" s="9">
        <v>14.198</v>
      </c>
      <c r="U2081" s="9">
        <v>15.289</v>
      </c>
      <c r="V2081" s="9">
        <v>17.257999999999999</v>
      </c>
    </row>
    <row r="2082" spans="1:22" x14ac:dyDescent="0.3">
      <c r="A2082" t="s">
        <v>2227</v>
      </c>
      <c r="B2082" t="s">
        <v>2228</v>
      </c>
      <c r="C2082" t="s">
        <v>2237</v>
      </c>
      <c r="D2082" t="s">
        <v>29</v>
      </c>
      <c r="E2082">
        <v>5.0600000000000005</v>
      </c>
      <c r="F2082">
        <v>269600</v>
      </c>
      <c r="G2082">
        <f t="shared" si="122"/>
        <v>2.1423037759643917E-11</v>
      </c>
      <c r="H2082" s="50">
        <f t="shared" si="124"/>
        <v>775.14060630370784</v>
      </c>
      <c r="I2082">
        <f t="shared" si="123"/>
        <v>1.4945279830089849E-7</v>
      </c>
      <c r="J2082">
        <v>53.800000000000004</v>
      </c>
      <c r="K2082">
        <v>36.800000000000004</v>
      </c>
      <c r="L2082">
        <v>982</v>
      </c>
      <c r="M2082">
        <v>36.08</v>
      </c>
      <c r="N2082">
        <v>136.22999999999999</v>
      </c>
      <c r="O2082" s="7">
        <v>26.722000000000001</v>
      </c>
      <c r="P2082" s="8">
        <v>172510</v>
      </c>
      <c r="Q2082">
        <v>3</v>
      </c>
      <c r="R2082" s="9">
        <v>18.869</v>
      </c>
      <c r="S2082" s="9">
        <v>18.888000000000002</v>
      </c>
      <c r="T2082" s="9">
        <v>18.818000000000001</v>
      </c>
      <c r="U2082" s="9">
        <v>18.867000000000001</v>
      </c>
      <c r="V2082" s="9">
        <v>19.158000000000001</v>
      </c>
    </row>
    <row r="2083" spans="1:22" x14ac:dyDescent="0.3">
      <c r="A2083" t="s">
        <v>2227</v>
      </c>
      <c r="B2083" t="s">
        <v>2228</v>
      </c>
      <c r="C2083" t="s">
        <v>2238</v>
      </c>
      <c r="D2083" t="s">
        <v>29</v>
      </c>
      <c r="E2083">
        <v>28.3</v>
      </c>
      <c r="F2083">
        <v>1342000</v>
      </c>
      <c r="G2083">
        <f t="shared" si="122"/>
        <v>2.407045745156483E-11</v>
      </c>
      <c r="H2083" s="50">
        <f t="shared" si="124"/>
        <v>3858.4521278174179</v>
      </c>
      <c r="I2083">
        <f t="shared" si="123"/>
        <v>8.3587236994376035E-7</v>
      </c>
      <c r="J2083">
        <v>331</v>
      </c>
      <c r="K2083">
        <v>73.7</v>
      </c>
      <c r="L2083">
        <v>258</v>
      </c>
      <c r="M2083">
        <v>33.6</v>
      </c>
      <c r="N2083">
        <v>130.44</v>
      </c>
      <c r="O2083" s="7">
        <v>3.5036999999999998</v>
      </c>
      <c r="P2083" s="8">
        <v>2123100</v>
      </c>
      <c r="Q2083">
        <v>15</v>
      </c>
      <c r="R2083" s="9">
        <v>25.605</v>
      </c>
      <c r="S2083" s="9">
        <v>22.181999999999999</v>
      </c>
      <c r="T2083" s="9">
        <v>18.088000000000001</v>
      </c>
      <c r="U2083" s="9">
        <v>23.224</v>
      </c>
      <c r="V2083" s="9">
        <v>26.571000000000002</v>
      </c>
    </row>
    <row r="2084" spans="1:22" x14ac:dyDescent="0.3">
      <c r="A2084" t="s">
        <v>2227</v>
      </c>
      <c r="B2084" t="s">
        <v>2228</v>
      </c>
      <c r="C2084" t="s">
        <v>2239</v>
      </c>
      <c r="D2084" t="s">
        <v>29</v>
      </c>
      <c r="E2084">
        <v>10.200000000000001</v>
      </c>
      <c r="F2084">
        <v>291100</v>
      </c>
      <c r="G2084">
        <f t="shared" si="122"/>
        <v>3.9995247681209207E-11</v>
      </c>
      <c r="H2084" s="50">
        <f t="shared" si="124"/>
        <v>836.95634456605842</v>
      </c>
      <c r="I2084">
        <f t="shared" si="123"/>
        <v>3.0126848669351083E-7</v>
      </c>
      <c r="J2084">
        <v>49.300000000000004</v>
      </c>
      <c r="K2084">
        <v>41.5</v>
      </c>
      <c r="L2084">
        <v>513</v>
      </c>
      <c r="M2084">
        <v>37.770000000000003</v>
      </c>
      <c r="N2084">
        <v>140.47</v>
      </c>
      <c r="O2084" s="7">
        <v>12.365</v>
      </c>
      <c r="P2084" s="8">
        <v>147960</v>
      </c>
      <c r="Q2084">
        <v>4</v>
      </c>
      <c r="R2084" s="9">
        <v>14.74</v>
      </c>
      <c r="S2084" s="9">
        <v>14.691000000000001</v>
      </c>
      <c r="T2084" s="9">
        <v>14.247999999999999</v>
      </c>
      <c r="U2084" s="9">
        <v>14.571</v>
      </c>
      <c r="V2084" s="9">
        <v>14.744999999999999</v>
      </c>
    </row>
    <row r="2085" spans="1:22" x14ac:dyDescent="0.3">
      <c r="A2085" t="s">
        <v>2227</v>
      </c>
      <c r="B2085" t="s">
        <v>2228</v>
      </c>
      <c r="C2085" t="s">
        <v>2240</v>
      </c>
      <c r="D2085" t="s">
        <v>29</v>
      </c>
      <c r="E2085">
        <v>10.4</v>
      </c>
      <c r="F2085">
        <v>456900</v>
      </c>
      <c r="G2085">
        <f t="shared" si="122"/>
        <v>2.5981403370540599E-11</v>
      </c>
      <c r="H2085" s="50">
        <f t="shared" si="124"/>
        <v>1313.6563168403713</v>
      </c>
      <c r="I2085">
        <f t="shared" si="123"/>
        <v>3.0717571192279531E-7</v>
      </c>
      <c r="J2085">
        <v>56.400000000000006</v>
      </c>
      <c r="K2085">
        <v>60.900000000000006</v>
      </c>
      <c r="L2085">
        <v>744</v>
      </c>
      <c r="M2085">
        <v>34.49</v>
      </c>
      <c r="N2085">
        <v>133.4</v>
      </c>
      <c r="O2085" s="7">
        <v>12.227</v>
      </c>
      <c r="P2085" s="8">
        <v>284840</v>
      </c>
      <c r="Q2085">
        <v>4</v>
      </c>
      <c r="R2085" s="9">
        <v>21.364000000000001</v>
      </c>
      <c r="S2085" s="9">
        <v>21.183</v>
      </c>
      <c r="T2085" s="9">
        <v>20.417000000000002</v>
      </c>
      <c r="U2085" s="9">
        <v>20.995000000000001</v>
      </c>
      <c r="V2085" s="9">
        <v>21.765000000000001</v>
      </c>
    </row>
    <row r="2086" spans="1:22" x14ac:dyDescent="0.3">
      <c r="A2086" t="s">
        <v>2227</v>
      </c>
      <c r="B2086" t="s">
        <v>2228</v>
      </c>
      <c r="C2086" t="s">
        <v>2241</v>
      </c>
      <c r="D2086" t="s">
        <v>29</v>
      </c>
      <c r="E2086">
        <v>5.97</v>
      </c>
      <c r="F2086">
        <v>248600</v>
      </c>
      <c r="G2086">
        <f t="shared" si="122"/>
        <v>2.7410921198712785E-11</v>
      </c>
      <c r="H2086" s="50">
        <f t="shared" si="124"/>
        <v>714.76244334978401</v>
      </c>
      <c r="I2086">
        <f t="shared" si="123"/>
        <v>1.763306730941431E-7</v>
      </c>
      <c r="J2086">
        <v>54.900000000000006</v>
      </c>
      <c r="K2086">
        <v>33.6</v>
      </c>
      <c r="L2086">
        <v>733</v>
      </c>
      <c r="M2086">
        <v>40.520000000000003</v>
      </c>
      <c r="N2086">
        <v>141.5</v>
      </c>
      <c r="O2086" s="7">
        <v>21.847999999999999</v>
      </c>
      <c r="P2086" s="8">
        <v>188240</v>
      </c>
      <c r="Q2086">
        <v>4</v>
      </c>
      <c r="R2086" s="9">
        <v>12.176</v>
      </c>
      <c r="S2086" s="9">
        <v>7.6185999999999998</v>
      </c>
      <c r="T2086" s="9">
        <v>11.284000000000001</v>
      </c>
      <c r="U2086" s="9">
        <v>11.537000000000001</v>
      </c>
      <c r="V2086" s="9">
        <v>12.194000000000001</v>
      </c>
    </row>
    <row r="2087" spans="1:22" x14ac:dyDescent="0.3">
      <c r="A2087" t="s">
        <v>2227</v>
      </c>
      <c r="B2087" t="s">
        <v>2228</v>
      </c>
      <c r="C2087" t="s">
        <v>2242</v>
      </c>
      <c r="D2087" t="s">
        <v>29</v>
      </c>
      <c r="E2087">
        <v>9.2000000000000011</v>
      </c>
      <c r="F2087">
        <v>305300</v>
      </c>
      <c r="G2087">
        <f t="shared" si="122"/>
        <v>3.4396277759580746E-11</v>
      </c>
      <c r="H2087" s="50">
        <f t="shared" si="124"/>
        <v>877.78348332537837</v>
      </c>
      <c r="I2087">
        <f t="shared" si="123"/>
        <v>2.7173236054708825E-7</v>
      </c>
      <c r="J2087">
        <v>80.2</v>
      </c>
      <c r="K2087">
        <v>34.1</v>
      </c>
      <c r="L2087">
        <v>460</v>
      </c>
      <c r="M2087">
        <v>41.8</v>
      </c>
      <c r="N2087">
        <v>140.78</v>
      </c>
      <c r="O2087" s="7">
        <v>13.488</v>
      </c>
      <c r="P2087" s="8">
        <v>162860</v>
      </c>
      <c r="Q2087">
        <v>6</v>
      </c>
      <c r="R2087" s="9">
        <v>9.7824000000000009</v>
      </c>
      <c r="S2087" s="9">
        <v>6.0818000000000003</v>
      </c>
      <c r="T2087" s="9">
        <v>8.9788999999999994</v>
      </c>
      <c r="U2087" s="9">
        <v>9.6751000000000005</v>
      </c>
      <c r="V2087" s="9">
        <v>10.06</v>
      </c>
    </row>
    <row r="2088" spans="1:22" x14ac:dyDescent="0.3">
      <c r="A2088" t="s">
        <v>2227</v>
      </c>
      <c r="B2088" t="s">
        <v>2228</v>
      </c>
      <c r="C2088" t="s">
        <v>2243</v>
      </c>
      <c r="D2088" t="s">
        <v>29</v>
      </c>
      <c r="E2088">
        <v>10.700000000000001</v>
      </c>
      <c r="F2088">
        <v>107200</v>
      </c>
      <c r="G2088">
        <f t="shared" si="122"/>
        <v>1.1393034608208955E-10</v>
      </c>
      <c r="H2088" s="50">
        <f t="shared" si="124"/>
        <v>308.21614612669686</v>
      </c>
      <c r="I2088">
        <f t="shared" si="123"/>
        <v>3.1603654976672215E-7</v>
      </c>
      <c r="J2088">
        <v>15</v>
      </c>
      <c r="K2088">
        <v>27.700000000000003</v>
      </c>
      <c r="L2088">
        <v>339</v>
      </c>
      <c r="M2088">
        <v>39.39</v>
      </c>
      <c r="N2088">
        <v>141.11000000000001</v>
      </c>
      <c r="O2088" s="7">
        <v>12.252000000000001</v>
      </c>
      <c r="P2088">
        <v>70480</v>
      </c>
      <c r="Q2088">
        <v>4</v>
      </c>
      <c r="R2088" s="9">
        <v>11.722</v>
      </c>
      <c r="S2088" s="9">
        <v>11.871</v>
      </c>
      <c r="T2088" s="9">
        <v>11.587999999999999</v>
      </c>
      <c r="U2088" s="9">
        <v>12.144</v>
      </c>
      <c r="V2088" s="9">
        <v>12.446</v>
      </c>
    </row>
    <row r="2089" spans="1:22" x14ac:dyDescent="0.3">
      <c r="A2089" t="s">
        <v>2227</v>
      </c>
      <c r="B2089" t="s">
        <v>2228</v>
      </c>
      <c r="C2089" t="s">
        <v>2244</v>
      </c>
      <c r="D2089" t="s">
        <v>29</v>
      </c>
      <c r="E2089">
        <v>11.9</v>
      </c>
      <c r="F2089">
        <v>175400</v>
      </c>
      <c r="G2089">
        <f t="shared" si="122"/>
        <v>7.744043728620296E-11</v>
      </c>
      <c r="H2089" s="50">
        <f t="shared" si="124"/>
        <v>504.30141819610662</v>
      </c>
      <c r="I2089">
        <f t="shared" si="123"/>
        <v>3.5147990114242926E-7</v>
      </c>
      <c r="J2089">
        <v>15.200000000000001</v>
      </c>
      <c r="K2089">
        <v>45</v>
      </c>
      <c r="L2089">
        <v>483</v>
      </c>
      <c r="M2089">
        <v>34.43</v>
      </c>
      <c r="N2089">
        <v>132.72999999999999</v>
      </c>
      <c r="O2089" s="7">
        <v>10.73</v>
      </c>
      <c r="P2089" s="8">
        <v>136730</v>
      </c>
      <c r="Q2089">
        <v>3</v>
      </c>
      <c r="R2089" s="9">
        <v>15.728</v>
      </c>
      <c r="S2089" s="9">
        <v>15.938000000000001</v>
      </c>
      <c r="T2089" s="9">
        <v>15.685</v>
      </c>
      <c r="U2089" s="9">
        <v>17.356000000000002</v>
      </c>
      <c r="V2089" s="9">
        <v>17.698</v>
      </c>
    </row>
    <row r="2090" spans="1:22" x14ac:dyDescent="0.3">
      <c r="A2090" t="s">
        <v>2227</v>
      </c>
      <c r="B2090" t="s">
        <v>2228</v>
      </c>
      <c r="C2090" t="s">
        <v>2245</v>
      </c>
      <c r="D2090" t="s">
        <v>29</v>
      </c>
      <c r="E2090">
        <v>8.94</v>
      </c>
      <c r="F2090">
        <v>114400</v>
      </c>
      <c r="G2090">
        <f t="shared" si="122"/>
        <v>8.9199397027972011E-11</v>
      </c>
      <c r="H2090" s="50">
        <f t="shared" si="124"/>
        <v>328.91723056804221</v>
      </c>
      <c r="I2090">
        <f t="shared" si="123"/>
        <v>2.6405296774901827E-7</v>
      </c>
      <c r="J2090">
        <v>11.9</v>
      </c>
      <c r="K2090">
        <v>33.200000000000003</v>
      </c>
      <c r="L2090">
        <v>494</v>
      </c>
      <c r="M2090">
        <v>35.11</v>
      </c>
      <c r="N2090">
        <v>136.21</v>
      </c>
      <c r="O2090" s="7">
        <v>14.872999999999999</v>
      </c>
      <c r="P2090" s="8">
        <v>208260</v>
      </c>
      <c r="Q2090">
        <v>4</v>
      </c>
      <c r="R2090" s="9">
        <v>21.530999999999999</v>
      </c>
      <c r="S2090" s="9">
        <v>21.143999999999998</v>
      </c>
      <c r="T2090" s="9">
        <v>18.77</v>
      </c>
      <c r="U2090" s="9">
        <v>21.308</v>
      </c>
      <c r="V2090" s="9">
        <v>22.866</v>
      </c>
    </row>
    <row r="2091" spans="1:22" x14ac:dyDescent="0.3">
      <c r="A2091" t="s">
        <v>2227</v>
      </c>
      <c r="B2091" t="s">
        <v>2228</v>
      </c>
      <c r="C2091" t="s">
        <v>2246</v>
      </c>
      <c r="D2091" t="s">
        <v>29</v>
      </c>
      <c r="E2091">
        <v>3.83</v>
      </c>
      <c r="F2091">
        <v>107900</v>
      </c>
      <c r="G2091">
        <f t="shared" si="122"/>
        <v>4.0516111121408707E-11</v>
      </c>
      <c r="H2091" s="50">
        <f t="shared" si="124"/>
        <v>310.22875155849437</v>
      </c>
      <c r="I2091">
        <f t="shared" si="123"/>
        <v>1.1312336314079868E-7</v>
      </c>
      <c r="J2091">
        <v>22.200000000000003</v>
      </c>
      <c r="K2091">
        <v>22.900000000000002</v>
      </c>
      <c r="L2091">
        <v>812</v>
      </c>
      <c r="M2091">
        <v>35.26</v>
      </c>
      <c r="N2091">
        <v>136.25</v>
      </c>
      <c r="O2091" s="7">
        <v>35.429000000000002</v>
      </c>
      <c r="P2091">
        <v>73491</v>
      </c>
      <c r="Q2091">
        <v>1</v>
      </c>
      <c r="R2091" s="9">
        <v>20.513000000000002</v>
      </c>
      <c r="S2091" s="9">
        <v>20.513000000000002</v>
      </c>
      <c r="T2091" s="9">
        <v>20.513000000000002</v>
      </c>
      <c r="U2091" s="9">
        <v>20.513000000000002</v>
      </c>
      <c r="V2091" s="9">
        <v>20.513000000000002</v>
      </c>
    </row>
    <row r="2092" spans="1:22" x14ac:dyDescent="0.3">
      <c r="A2092" t="s">
        <v>2227</v>
      </c>
      <c r="B2092" t="s">
        <v>2228</v>
      </c>
      <c r="C2092" t="s">
        <v>2247</v>
      </c>
      <c r="D2092" t="s">
        <v>29</v>
      </c>
      <c r="E2092">
        <v>11.700000000000001</v>
      </c>
      <c r="F2092">
        <v>193200</v>
      </c>
      <c r="G2092">
        <f t="shared" si="122"/>
        <v>6.9124048136645972E-11</v>
      </c>
      <c r="H2092" s="50">
        <f t="shared" si="124"/>
        <v>555.47909917609923</v>
      </c>
      <c r="I2092">
        <f t="shared" si="123"/>
        <v>3.4557267591314483E-7</v>
      </c>
      <c r="J2092">
        <v>37.6</v>
      </c>
      <c r="K2092">
        <v>31.5</v>
      </c>
      <c r="L2092">
        <v>338</v>
      </c>
      <c r="M2092">
        <v>40.61</v>
      </c>
      <c r="N2092">
        <v>140.49</v>
      </c>
      <c r="O2092" s="7">
        <v>10.742000000000001</v>
      </c>
      <c r="P2092" s="8">
        <v>184310</v>
      </c>
      <c r="Q2092">
        <v>6</v>
      </c>
      <c r="R2092" s="9">
        <v>12.058999999999999</v>
      </c>
      <c r="S2092" s="9">
        <v>11.760999999999999</v>
      </c>
      <c r="T2092" s="9">
        <v>10.163</v>
      </c>
      <c r="U2092" s="9">
        <v>11.257999999999999</v>
      </c>
      <c r="V2092" s="9">
        <v>12.497</v>
      </c>
    </row>
    <row r="2093" spans="1:22" x14ac:dyDescent="0.3">
      <c r="A2093" t="s">
        <v>2227</v>
      </c>
      <c r="B2093" t="s">
        <v>2228</v>
      </c>
      <c r="C2093" t="s">
        <v>2248</v>
      </c>
      <c r="D2093" t="s">
        <v>29</v>
      </c>
      <c r="E2093">
        <v>16.100000000000001</v>
      </c>
      <c r="F2093">
        <v>1134000</v>
      </c>
      <c r="G2093">
        <f t="shared" si="122"/>
        <v>1.620553024691358E-11</v>
      </c>
      <c r="H2093" s="50">
        <f t="shared" si="124"/>
        <v>3260.4207995118868</v>
      </c>
      <c r="I2093">
        <f t="shared" si="123"/>
        <v>4.7553163095740431E-7</v>
      </c>
      <c r="J2093">
        <v>268</v>
      </c>
      <c r="K2093">
        <v>69.2</v>
      </c>
      <c r="L2093">
        <v>483</v>
      </c>
      <c r="M2093">
        <v>34.369999999999997</v>
      </c>
      <c r="N2093">
        <v>132.41999999999999</v>
      </c>
      <c r="O2093" s="7">
        <v>6.9813999999999998</v>
      </c>
      <c r="P2093" s="8">
        <v>1227400</v>
      </c>
      <c r="Q2093">
        <v>13</v>
      </c>
      <c r="R2093" s="9">
        <v>20.32</v>
      </c>
      <c r="S2093" s="9">
        <v>14.023</v>
      </c>
      <c r="T2093" s="9">
        <v>15.24</v>
      </c>
      <c r="U2093" s="9">
        <v>18.233000000000001</v>
      </c>
      <c r="V2093" s="9">
        <v>20.899000000000001</v>
      </c>
    </row>
    <row r="2094" spans="1:22" x14ac:dyDescent="0.3">
      <c r="A2094" t="s">
        <v>2227</v>
      </c>
      <c r="B2094" t="s">
        <v>2228</v>
      </c>
      <c r="C2094" t="s">
        <v>2249</v>
      </c>
      <c r="D2094" t="s">
        <v>29</v>
      </c>
      <c r="E2094">
        <v>5.0200000000000005</v>
      </c>
      <c r="F2094">
        <v>206600</v>
      </c>
      <c r="G2094">
        <f t="shared" si="122"/>
        <v>2.7734722458857694E-11</v>
      </c>
      <c r="H2094" s="50">
        <f t="shared" si="124"/>
        <v>594.00611744193634</v>
      </c>
      <c r="I2094">
        <f t="shared" si="123"/>
        <v>1.482713532550416E-7</v>
      </c>
      <c r="J2094">
        <v>54.2</v>
      </c>
      <c r="K2094">
        <v>28.1</v>
      </c>
      <c r="L2094">
        <v>717</v>
      </c>
      <c r="M2094">
        <v>36.58</v>
      </c>
      <c r="N2094">
        <v>140.65</v>
      </c>
      <c r="O2094" s="7">
        <v>25.571000000000002</v>
      </c>
      <c r="P2094" s="8">
        <v>115790</v>
      </c>
      <c r="Q2094">
        <v>5</v>
      </c>
      <c r="R2094" s="9">
        <v>17.748000000000001</v>
      </c>
      <c r="S2094" s="9">
        <v>6.1116999999999999</v>
      </c>
      <c r="T2094" s="9">
        <v>17.747</v>
      </c>
      <c r="U2094" s="9">
        <v>19.033000000000001</v>
      </c>
      <c r="V2094" s="9">
        <v>20.32</v>
      </c>
    </row>
    <row r="2095" spans="1:22" x14ac:dyDescent="0.3">
      <c r="A2095" t="s">
        <v>2227</v>
      </c>
      <c r="B2095" t="s">
        <v>2228</v>
      </c>
      <c r="C2095" t="s">
        <v>2250</v>
      </c>
      <c r="D2095" t="s">
        <v>29</v>
      </c>
      <c r="E2095">
        <v>4.2</v>
      </c>
      <c r="F2095">
        <v>117700</v>
      </c>
      <c r="G2095">
        <f t="shared" si="122"/>
        <v>4.0730829226847916E-11</v>
      </c>
      <c r="H2095" s="50">
        <f t="shared" si="124"/>
        <v>338.40522760365877</v>
      </c>
      <c r="I2095">
        <f t="shared" si="123"/>
        <v>1.2405172981497503E-7</v>
      </c>
      <c r="J2095">
        <v>41.300000000000004</v>
      </c>
      <c r="K2095">
        <v>18.3</v>
      </c>
      <c r="L2095">
        <v>569</v>
      </c>
      <c r="M2095">
        <v>34.049999999999997</v>
      </c>
      <c r="N2095">
        <v>131.58000000000001</v>
      </c>
      <c r="O2095" s="7">
        <v>31.042000000000002</v>
      </c>
      <c r="P2095">
        <v>86054</v>
      </c>
      <c r="Q2095">
        <v>2</v>
      </c>
      <c r="R2095" s="9">
        <v>17.638000000000002</v>
      </c>
      <c r="S2095" s="9">
        <v>17.567</v>
      </c>
      <c r="T2095" s="9">
        <v>17.16</v>
      </c>
      <c r="U2095" s="9">
        <v>17.404</v>
      </c>
      <c r="V2095" s="9">
        <v>17.649000000000001</v>
      </c>
    </row>
    <row r="2096" spans="1:22" x14ac:dyDescent="0.3">
      <c r="A2096" t="s">
        <v>2227</v>
      </c>
      <c r="B2096" t="s">
        <v>2228</v>
      </c>
      <c r="C2096" t="s">
        <v>2251</v>
      </c>
      <c r="D2096" t="s">
        <v>29</v>
      </c>
      <c r="E2096">
        <v>7.5200000000000005</v>
      </c>
      <c r="F2096">
        <v>136200</v>
      </c>
      <c r="G2096">
        <f t="shared" si="122"/>
        <v>6.302185139500734E-11</v>
      </c>
      <c r="H2096" s="50">
        <f t="shared" si="124"/>
        <v>391.59551401544883</v>
      </c>
      <c r="I2096">
        <f t="shared" si="123"/>
        <v>2.2211166862109817E-7</v>
      </c>
      <c r="J2096">
        <v>21.5</v>
      </c>
      <c r="K2096">
        <v>29.400000000000002</v>
      </c>
      <c r="L2096">
        <v>519</v>
      </c>
      <c r="M2096">
        <v>34.51</v>
      </c>
      <c r="N2096">
        <v>136.71</v>
      </c>
      <c r="O2096" s="7">
        <v>17.672000000000001</v>
      </c>
      <c r="P2096" s="8">
        <v>138770</v>
      </c>
      <c r="Q2096">
        <v>4</v>
      </c>
      <c r="R2096" s="9">
        <v>17.526</v>
      </c>
      <c r="S2096" s="9">
        <v>8.3007000000000009</v>
      </c>
      <c r="T2096" s="9">
        <v>16.03</v>
      </c>
      <c r="U2096" s="9">
        <v>16.472999999999999</v>
      </c>
      <c r="V2096" s="9">
        <v>18.283000000000001</v>
      </c>
    </row>
    <row r="2097" spans="1:22" x14ac:dyDescent="0.3">
      <c r="A2097" t="s">
        <v>2227</v>
      </c>
      <c r="B2097" t="s">
        <v>2228</v>
      </c>
      <c r="C2097" t="s">
        <v>2252</v>
      </c>
      <c r="D2097" t="s">
        <v>29</v>
      </c>
      <c r="E2097">
        <v>15.200000000000001</v>
      </c>
      <c r="F2097">
        <v>194400</v>
      </c>
      <c r="G2097">
        <f t="shared" si="122"/>
        <v>8.9247847736625525E-11</v>
      </c>
      <c r="H2097" s="50">
        <f t="shared" si="124"/>
        <v>558.92927991632348</v>
      </c>
      <c r="I2097">
        <f t="shared" si="123"/>
        <v>4.4894911742562403E-7</v>
      </c>
      <c r="J2097">
        <v>25.6</v>
      </c>
      <c r="K2097">
        <v>38.400000000000006</v>
      </c>
      <c r="L2097">
        <v>319</v>
      </c>
      <c r="M2097">
        <v>36.33</v>
      </c>
      <c r="N2097">
        <v>139.21</v>
      </c>
      <c r="O2097" s="7">
        <v>8.3026999999999997</v>
      </c>
      <c r="P2097" s="8">
        <v>295350</v>
      </c>
      <c r="Q2097">
        <v>2</v>
      </c>
      <c r="R2097" s="9">
        <v>27.86</v>
      </c>
      <c r="S2097" s="9">
        <v>27.853000000000002</v>
      </c>
      <c r="T2097" s="9">
        <v>27.702000000000002</v>
      </c>
      <c r="U2097" s="9">
        <v>27.818999999999999</v>
      </c>
      <c r="V2097" s="9">
        <v>27.937000000000001</v>
      </c>
    </row>
    <row r="2098" spans="1:22" x14ac:dyDescent="0.3">
      <c r="A2098" t="s">
        <v>2227</v>
      </c>
      <c r="B2098" t="s">
        <v>2228</v>
      </c>
      <c r="C2098" t="s">
        <v>2253</v>
      </c>
      <c r="D2098" t="s">
        <v>29</v>
      </c>
      <c r="E2098">
        <v>12</v>
      </c>
      <c r="F2098">
        <v>144300</v>
      </c>
      <c r="G2098">
        <f t="shared" si="122"/>
        <v>9.4921663201663199E-11</v>
      </c>
      <c r="H2098" s="50">
        <f t="shared" si="124"/>
        <v>414.88423401196229</v>
      </c>
      <c r="I2098">
        <f t="shared" si="123"/>
        <v>3.5443351375707155E-7</v>
      </c>
      <c r="J2098">
        <v>19.600000000000001</v>
      </c>
      <c r="K2098">
        <v>32.6</v>
      </c>
      <c r="L2098">
        <v>350</v>
      </c>
      <c r="M2098">
        <v>32.85</v>
      </c>
      <c r="N2098">
        <v>130.04</v>
      </c>
      <c r="O2098" s="7">
        <v>10.743</v>
      </c>
      <c r="P2098">
        <v>63404</v>
      </c>
      <c r="Q2098">
        <v>2</v>
      </c>
      <c r="R2098" s="9">
        <v>19.885000000000002</v>
      </c>
      <c r="S2098" s="9">
        <v>18.856999999999999</v>
      </c>
      <c r="T2098" s="9">
        <v>19.885000000000002</v>
      </c>
      <c r="U2098" s="9">
        <v>19.885000000000002</v>
      </c>
      <c r="V2098" s="9">
        <v>19.885000000000002</v>
      </c>
    </row>
    <row r="2099" spans="1:22" x14ac:dyDescent="0.3">
      <c r="A2099" t="s">
        <v>2227</v>
      </c>
      <c r="B2099" t="s">
        <v>2228</v>
      </c>
      <c r="C2099" t="s">
        <v>2254</v>
      </c>
      <c r="D2099" t="s">
        <v>29</v>
      </c>
      <c r="E2099">
        <v>4.76</v>
      </c>
      <c r="F2099">
        <v>174800</v>
      </c>
      <c r="G2099">
        <f t="shared" si="122"/>
        <v>3.1082500457665908E-11</v>
      </c>
      <c r="H2099" s="50">
        <f t="shared" si="124"/>
        <v>502.57632782599455</v>
      </c>
      <c r="I2099">
        <f t="shared" si="123"/>
        <v>1.4059196045697174E-7</v>
      </c>
      <c r="J2099">
        <v>37.6</v>
      </c>
      <c r="K2099">
        <v>28.5</v>
      </c>
      <c r="L2099">
        <v>781</v>
      </c>
      <c r="M2099">
        <v>38.43</v>
      </c>
      <c r="N2099">
        <v>141.29</v>
      </c>
      <c r="O2099" s="7">
        <v>27.434999999999999</v>
      </c>
      <c r="P2099" s="8">
        <v>105070</v>
      </c>
      <c r="Q2099">
        <v>2</v>
      </c>
      <c r="R2099" s="9">
        <v>15.275</v>
      </c>
      <c r="S2099" s="9">
        <v>15.269</v>
      </c>
      <c r="T2099" s="9">
        <v>15.090999999999999</v>
      </c>
      <c r="U2099" s="9">
        <v>15.24</v>
      </c>
      <c r="V2099" s="9">
        <v>15.388</v>
      </c>
    </row>
    <row r="2100" spans="1:22" x14ac:dyDescent="0.3">
      <c r="A2100" t="s">
        <v>2227</v>
      </c>
      <c r="B2100" t="s">
        <v>2228</v>
      </c>
      <c r="C2100" t="s">
        <v>2255</v>
      </c>
      <c r="D2100" t="s">
        <v>29</v>
      </c>
      <c r="E2100">
        <v>25.8</v>
      </c>
      <c r="F2100">
        <v>360100</v>
      </c>
      <c r="G2100">
        <f t="shared" si="122"/>
        <v>8.1779981671757844E-11</v>
      </c>
      <c r="H2100" s="50">
        <f t="shared" si="124"/>
        <v>1035.3417371289511</v>
      </c>
      <c r="I2100">
        <f t="shared" si="123"/>
        <v>7.6203205457770377E-7</v>
      </c>
      <c r="J2100">
        <v>33.300000000000004</v>
      </c>
      <c r="K2100">
        <v>62.400000000000006</v>
      </c>
      <c r="L2100">
        <v>312</v>
      </c>
      <c r="M2100">
        <v>37.049999999999997</v>
      </c>
      <c r="N2100">
        <v>140.9</v>
      </c>
      <c r="O2100" s="7">
        <v>5.0022000000000002</v>
      </c>
      <c r="P2100">
        <v>51180</v>
      </c>
      <c r="Q2100">
        <v>2</v>
      </c>
      <c r="R2100" s="9">
        <v>14.13</v>
      </c>
      <c r="S2100" s="9">
        <v>14.125</v>
      </c>
      <c r="T2100" s="9">
        <v>14.098000000000001</v>
      </c>
      <c r="U2100" s="9">
        <v>14.122999999999999</v>
      </c>
      <c r="V2100" s="9">
        <v>14.148</v>
      </c>
    </row>
    <row r="2101" spans="1:22" x14ac:dyDescent="0.3">
      <c r="A2101" t="s">
        <v>2227</v>
      </c>
      <c r="B2101" t="s">
        <v>2228</v>
      </c>
      <c r="C2101" t="s">
        <v>2256</v>
      </c>
      <c r="D2101" t="s">
        <v>29</v>
      </c>
      <c r="E2101">
        <v>13</v>
      </c>
      <c r="F2101">
        <v>211900</v>
      </c>
      <c r="G2101">
        <f t="shared" si="122"/>
        <v>7.0026564417177902E-11</v>
      </c>
      <c r="H2101" s="50">
        <f t="shared" si="124"/>
        <v>609.24441571125999</v>
      </c>
      <c r="I2101">
        <f t="shared" si="123"/>
        <v>3.8396963990349408E-7</v>
      </c>
      <c r="J2101">
        <v>29.700000000000003</v>
      </c>
      <c r="K2101">
        <v>38.900000000000006</v>
      </c>
      <c r="L2101">
        <v>405</v>
      </c>
      <c r="M2101">
        <v>37.15</v>
      </c>
      <c r="N2101">
        <v>138.26</v>
      </c>
      <c r="O2101" s="7">
        <v>10.404999999999999</v>
      </c>
      <c r="P2101">
        <v>70071</v>
      </c>
      <c r="Q2101">
        <v>3</v>
      </c>
      <c r="R2101" s="9">
        <v>17.16</v>
      </c>
      <c r="S2101" s="9">
        <v>17.132000000000001</v>
      </c>
      <c r="T2101" s="9">
        <v>17.16</v>
      </c>
      <c r="U2101" s="9">
        <v>17.257999999999999</v>
      </c>
      <c r="V2101" s="9">
        <v>17.356000000000002</v>
      </c>
    </row>
    <row r="2102" spans="1:22" x14ac:dyDescent="0.3">
      <c r="A2102" t="s">
        <v>2227</v>
      </c>
      <c r="B2102" t="s">
        <v>2228</v>
      </c>
      <c r="C2102" t="s">
        <v>2257</v>
      </c>
      <c r="D2102" t="s">
        <v>29</v>
      </c>
      <c r="E2102">
        <v>22.1</v>
      </c>
      <c r="F2102">
        <v>601700</v>
      </c>
      <c r="G2102">
        <f t="shared" si="122"/>
        <v>4.1923997507063321E-11</v>
      </c>
      <c r="H2102" s="50">
        <f t="shared" si="124"/>
        <v>1729.9781261607604</v>
      </c>
      <c r="I2102">
        <f t="shared" si="123"/>
        <v>6.5274838783594009E-7</v>
      </c>
      <c r="J2102">
        <v>77</v>
      </c>
      <c r="K2102">
        <v>68.600000000000009</v>
      </c>
      <c r="L2102">
        <v>368</v>
      </c>
      <c r="M2102">
        <v>31.57</v>
      </c>
      <c r="N2102">
        <v>130.54</v>
      </c>
      <c r="O2102" s="7">
        <v>5.3628</v>
      </c>
      <c r="P2102" s="8">
        <v>292170</v>
      </c>
      <c r="Q2102">
        <v>5</v>
      </c>
      <c r="R2102" s="9">
        <v>17.306999999999999</v>
      </c>
      <c r="S2102" s="9">
        <v>4.7359</v>
      </c>
      <c r="T2102" s="9">
        <v>16.718</v>
      </c>
      <c r="U2102" s="9">
        <v>17.306999999999999</v>
      </c>
      <c r="V2102" s="9">
        <v>17.356000000000002</v>
      </c>
    </row>
    <row r="2103" spans="1:22" x14ac:dyDescent="0.3">
      <c r="A2103" t="s">
        <v>2227</v>
      </c>
      <c r="B2103" t="s">
        <v>2228</v>
      </c>
      <c r="C2103" t="s">
        <v>2258</v>
      </c>
      <c r="D2103" t="s">
        <v>29</v>
      </c>
      <c r="E2103">
        <v>9.5</v>
      </c>
      <c r="F2103">
        <v>456400</v>
      </c>
      <c r="G2103">
        <f t="shared" si="122"/>
        <v>2.375901292725679E-11</v>
      </c>
      <c r="H2103" s="50">
        <f t="shared" si="124"/>
        <v>1312.2187415319445</v>
      </c>
      <c r="I2103">
        <f t="shared" si="123"/>
        <v>2.8059319839101493E-7</v>
      </c>
      <c r="J2103">
        <v>75.900000000000006</v>
      </c>
      <c r="K2103">
        <v>52.400000000000006</v>
      </c>
      <c r="L2103">
        <v>723</v>
      </c>
      <c r="M2103">
        <v>36.58</v>
      </c>
      <c r="N2103">
        <v>136.63</v>
      </c>
      <c r="O2103" s="7">
        <v>13.808</v>
      </c>
      <c r="P2103" s="8">
        <v>241350</v>
      </c>
      <c r="Q2103">
        <v>4</v>
      </c>
      <c r="R2103" s="9">
        <v>21.263999999999999</v>
      </c>
      <c r="S2103" s="9">
        <v>17.927</v>
      </c>
      <c r="T2103" s="9">
        <v>18.478000000000002</v>
      </c>
      <c r="U2103" s="9">
        <v>19.303999999999998</v>
      </c>
      <c r="V2103" s="9">
        <v>21.62</v>
      </c>
    </row>
    <row r="2104" spans="1:22" x14ac:dyDescent="0.3">
      <c r="A2104" t="s">
        <v>2227</v>
      </c>
      <c r="B2104" t="s">
        <v>2228</v>
      </c>
      <c r="C2104" t="s">
        <v>2259</v>
      </c>
      <c r="D2104" t="s">
        <v>29</v>
      </c>
      <c r="E2104">
        <v>7.99</v>
      </c>
      <c r="F2104">
        <v>106500</v>
      </c>
      <c r="G2104">
        <f t="shared" si="122"/>
        <v>8.5634269201877934E-11</v>
      </c>
      <c r="H2104" s="50">
        <f t="shared" si="124"/>
        <v>306.2035406948994</v>
      </c>
      <c r="I2104">
        <f t="shared" si="123"/>
        <v>2.3599364790991681E-7</v>
      </c>
      <c r="J2104">
        <v>20.900000000000002</v>
      </c>
      <c r="K2104">
        <v>23.3</v>
      </c>
      <c r="L2104">
        <v>368</v>
      </c>
      <c r="M2104">
        <v>31.38</v>
      </c>
      <c r="N2104">
        <v>130.86000000000001</v>
      </c>
      <c r="O2104" s="7">
        <v>15.804</v>
      </c>
      <c r="P2104">
        <v>63130</v>
      </c>
      <c r="Q2104">
        <v>2</v>
      </c>
      <c r="R2104" s="9">
        <v>16.766999999999999</v>
      </c>
      <c r="S2104" s="9">
        <v>16.766999999999999</v>
      </c>
      <c r="T2104" s="9">
        <v>16.766999999999999</v>
      </c>
      <c r="U2104" s="9">
        <v>16.766999999999999</v>
      </c>
      <c r="V2104" s="9">
        <v>16.766999999999999</v>
      </c>
    </row>
    <row r="2105" spans="1:22" x14ac:dyDescent="0.3">
      <c r="A2105" t="s">
        <v>2227</v>
      </c>
      <c r="B2105" t="s">
        <v>2228</v>
      </c>
      <c r="C2105" t="s">
        <v>2260</v>
      </c>
      <c r="D2105" t="s">
        <v>29</v>
      </c>
      <c r="E2105">
        <v>9.5500000000000007</v>
      </c>
      <c r="F2105">
        <v>104800</v>
      </c>
      <c r="G2105">
        <f t="shared" si="122"/>
        <v>1.0401417127862594E-10</v>
      </c>
      <c r="H2105" s="50">
        <f t="shared" si="124"/>
        <v>301.31578464624846</v>
      </c>
      <c r="I2105">
        <f t="shared" si="123"/>
        <v>2.8207000469833605E-7</v>
      </c>
      <c r="J2105">
        <v>16.8</v>
      </c>
      <c r="K2105">
        <v>25.6</v>
      </c>
      <c r="L2105">
        <v>338</v>
      </c>
      <c r="M2105">
        <v>36.57</v>
      </c>
      <c r="N2105">
        <v>139.77000000000001</v>
      </c>
      <c r="O2105" s="7">
        <v>13.231</v>
      </c>
      <c r="P2105" s="8">
        <v>213190</v>
      </c>
      <c r="Q2105">
        <v>3</v>
      </c>
      <c r="R2105" s="9">
        <v>20.03</v>
      </c>
      <c r="S2105" s="9">
        <v>20.032</v>
      </c>
      <c r="T2105" s="9">
        <v>18.039000000000001</v>
      </c>
      <c r="U2105" s="9">
        <v>20.03</v>
      </c>
      <c r="V2105" s="9">
        <v>21.667999999999999</v>
      </c>
    </row>
    <row r="2106" spans="1:22" x14ac:dyDescent="0.3">
      <c r="A2106" t="s">
        <v>2227</v>
      </c>
      <c r="B2106" t="s">
        <v>2228</v>
      </c>
      <c r="C2106" t="s">
        <v>2261</v>
      </c>
      <c r="D2106" t="s">
        <v>29</v>
      </c>
      <c r="E2106">
        <v>7.83</v>
      </c>
      <c r="F2106">
        <v>134100</v>
      </c>
      <c r="G2106">
        <f t="shared" si="122"/>
        <v>6.6647430201342262E-11</v>
      </c>
      <c r="H2106" s="50">
        <f t="shared" ref="H2106:H2137" si="125">F2106*CVDJPN</f>
        <v>385.55769772005647</v>
      </c>
      <c r="I2106">
        <f t="shared" si="123"/>
        <v>2.3126786772648909E-7</v>
      </c>
      <c r="J2106">
        <v>15.3</v>
      </c>
      <c r="K2106">
        <v>34.300000000000004</v>
      </c>
      <c r="L2106">
        <v>574</v>
      </c>
      <c r="M2106">
        <v>33.450000000000003</v>
      </c>
      <c r="N2106">
        <v>129.97999999999999</v>
      </c>
      <c r="O2106" s="7">
        <v>16.728999999999999</v>
      </c>
      <c r="P2106">
        <v>63032</v>
      </c>
      <c r="Q2106">
        <v>2</v>
      </c>
      <c r="R2106" s="9">
        <v>17.925999999999998</v>
      </c>
      <c r="S2106" s="9">
        <v>17.838999999999999</v>
      </c>
      <c r="T2106" s="9">
        <v>17.452999999999999</v>
      </c>
      <c r="U2106" s="9">
        <v>17.698</v>
      </c>
      <c r="V2106" s="9">
        <v>17.942</v>
      </c>
    </row>
    <row r="2107" spans="1:22" x14ac:dyDescent="0.3">
      <c r="A2107" t="s">
        <v>2227</v>
      </c>
      <c r="B2107" t="s">
        <v>2228</v>
      </c>
      <c r="C2107" t="s">
        <v>2262</v>
      </c>
      <c r="D2107" t="s">
        <v>29</v>
      </c>
      <c r="E2107">
        <v>5.79</v>
      </c>
      <c r="F2107">
        <v>125000</v>
      </c>
      <c r="G2107">
        <f t="shared" si="122"/>
        <v>5.2871176559999996E-11</v>
      </c>
      <c r="H2107" s="50">
        <f t="shared" si="125"/>
        <v>359.39382710668946</v>
      </c>
      <c r="I2107">
        <f t="shared" si="123"/>
        <v>1.7101417038778699E-7</v>
      </c>
      <c r="J2107">
        <v>54.2</v>
      </c>
      <c r="K2107">
        <v>17</v>
      </c>
      <c r="L2107">
        <v>364</v>
      </c>
      <c r="M2107">
        <v>34.520000000000003</v>
      </c>
      <c r="N2107">
        <v>135.79</v>
      </c>
      <c r="O2107" s="7">
        <v>21.422999999999998</v>
      </c>
      <c r="P2107" s="8">
        <v>518380</v>
      </c>
      <c r="Q2107">
        <v>4</v>
      </c>
      <c r="R2107" s="9">
        <v>24.242000000000001</v>
      </c>
      <c r="S2107" s="9">
        <v>23.024000000000001</v>
      </c>
      <c r="T2107" s="9">
        <v>18.234000000000002</v>
      </c>
      <c r="U2107" s="9">
        <v>21.35</v>
      </c>
      <c r="V2107" s="9">
        <v>24.771999999999998</v>
      </c>
    </row>
    <row r="2108" spans="1:22" x14ac:dyDescent="0.3">
      <c r="A2108" t="s">
        <v>2227</v>
      </c>
      <c r="B2108" t="s">
        <v>2228</v>
      </c>
      <c r="C2108" t="s">
        <v>2263</v>
      </c>
      <c r="D2108" t="s">
        <v>29</v>
      </c>
      <c r="E2108">
        <v>8.93</v>
      </c>
      <c r="F2108">
        <v>134300</v>
      </c>
      <c r="G2108">
        <f t="shared" si="122"/>
        <v>7.5897220327624697E-11</v>
      </c>
      <c r="H2108" s="50">
        <f t="shared" si="125"/>
        <v>386.13272784342718</v>
      </c>
      <c r="I2108">
        <f t="shared" si="123"/>
        <v>2.6375760648755399E-7</v>
      </c>
      <c r="J2108">
        <v>34.200000000000003</v>
      </c>
      <c r="K2108">
        <v>23</v>
      </c>
      <c r="L2108">
        <v>319</v>
      </c>
      <c r="M2108">
        <v>36.409999999999997</v>
      </c>
      <c r="N2108">
        <v>139.33000000000001</v>
      </c>
      <c r="O2108" s="7">
        <v>13.891999999999999</v>
      </c>
      <c r="P2108" s="8">
        <v>242130</v>
      </c>
      <c r="Q2108">
        <v>3</v>
      </c>
      <c r="R2108" s="9">
        <v>20.526</v>
      </c>
      <c r="S2108" s="9">
        <v>20.888999999999999</v>
      </c>
      <c r="T2108" s="9">
        <v>18.916</v>
      </c>
      <c r="U2108" s="9">
        <v>21.765000000000001</v>
      </c>
      <c r="V2108" s="9">
        <v>23.916</v>
      </c>
    </row>
    <row r="2109" spans="1:22" x14ac:dyDescent="0.3">
      <c r="A2109" t="s">
        <v>2227</v>
      </c>
      <c r="B2109" t="s">
        <v>2228</v>
      </c>
      <c r="C2109" t="s">
        <v>2264</v>
      </c>
      <c r="D2109" t="s">
        <v>29</v>
      </c>
      <c r="E2109">
        <v>3.9</v>
      </c>
      <c r="F2109">
        <v>1012000</v>
      </c>
      <c r="G2109">
        <f t="shared" si="122"/>
        <v>4.3988030632411069E-12</v>
      </c>
      <c r="H2109" s="50">
        <f t="shared" si="125"/>
        <v>2909.652424255758</v>
      </c>
      <c r="I2109">
        <f t="shared" si="123"/>
        <v>1.1519089197104825E-7</v>
      </c>
      <c r="J2109">
        <v>467</v>
      </c>
      <c r="K2109">
        <v>46.800000000000004</v>
      </c>
      <c r="L2109">
        <v>1320</v>
      </c>
      <c r="M2109">
        <v>33.83</v>
      </c>
      <c r="N2109">
        <v>130.82</v>
      </c>
      <c r="O2109" s="7">
        <v>28.178000000000001</v>
      </c>
      <c r="P2109" s="8">
        <v>1573700</v>
      </c>
      <c r="Q2109">
        <v>22</v>
      </c>
      <c r="R2109" s="9">
        <v>24.32</v>
      </c>
      <c r="S2109" s="9">
        <v>20.913</v>
      </c>
      <c r="T2109" s="9">
        <v>18.916</v>
      </c>
      <c r="U2109" s="9">
        <v>22.292000000000002</v>
      </c>
      <c r="V2109" s="9">
        <v>25.009</v>
      </c>
    </row>
    <row r="2110" spans="1:22" x14ac:dyDescent="0.3">
      <c r="A2110" t="s">
        <v>2227</v>
      </c>
      <c r="B2110" t="s">
        <v>2228</v>
      </c>
      <c r="C2110" t="s">
        <v>2265</v>
      </c>
      <c r="D2110" t="s">
        <v>29</v>
      </c>
      <c r="E2110">
        <v>4.2300000000000004</v>
      </c>
      <c r="F2110">
        <v>132100</v>
      </c>
      <c r="G2110">
        <f t="shared" si="122"/>
        <v>3.6550049886449656E-11</v>
      </c>
      <c r="H2110" s="50">
        <f t="shared" si="125"/>
        <v>379.80739648634943</v>
      </c>
      <c r="I2110">
        <f t="shared" si="123"/>
        <v>1.2493781359936773E-7</v>
      </c>
      <c r="J2110">
        <v>49.7</v>
      </c>
      <c r="K2110">
        <v>18.7</v>
      </c>
      <c r="L2110">
        <v>589</v>
      </c>
      <c r="M2110">
        <v>43.82</v>
      </c>
      <c r="N2110">
        <v>143.88999999999999</v>
      </c>
      <c r="O2110" s="7">
        <v>31.405000000000001</v>
      </c>
      <c r="P2110">
        <v>29828</v>
      </c>
      <c r="Q2110">
        <v>2</v>
      </c>
      <c r="R2110" s="9">
        <v>21.780999999999999</v>
      </c>
      <c r="S2110" s="9">
        <v>21.719000000000001</v>
      </c>
      <c r="T2110" s="9">
        <v>21.38</v>
      </c>
      <c r="U2110" s="9">
        <v>21.596</v>
      </c>
      <c r="V2110" s="9">
        <v>21.812999999999999</v>
      </c>
    </row>
    <row r="2111" spans="1:22" x14ac:dyDescent="0.3">
      <c r="A2111" t="s">
        <v>2227</v>
      </c>
      <c r="B2111" t="s">
        <v>2228</v>
      </c>
      <c r="C2111" t="s">
        <v>2266</v>
      </c>
      <c r="D2111" t="s">
        <v>29</v>
      </c>
      <c r="E2111">
        <v>10.9</v>
      </c>
      <c r="F2111">
        <v>349000</v>
      </c>
      <c r="G2111">
        <f t="shared" si="122"/>
        <v>3.5649340114613178E-11</v>
      </c>
      <c r="H2111" s="50">
        <f t="shared" si="125"/>
        <v>1003.4275652818769</v>
      </c>
      <c r="I2111">
        <f t="shared" si="123"/>
        <v>3.2194377499600663E-7</v>
      </c>
      <c r="J2111">
        <v>90.4</v>
      </c>
      <c r="K2111">
        <v>36.700000000000003</v>
      </c>
      <c r="L2111">
        <v>410</v>
      </c>
      <c r="M2111">
        <v>33.56</v>
      </c>
      <c r="N2111">
        <v>133.58000000000001</v>
      </c>
      <c r="O2111" s="7">
        <v>11.18</v>
      </c>
      <c r="P2111" s="8">
        <v>394740</v>
      </c>
      <c r="Q2111">
        <v>6</v>
      </c>
      <c r="R2111" s="9">
        <v>14.273999999999999</v>
      </c>
      <c r="S2111" s="9">
        <v>14.427</v>
      </c>
      <c r="T2111" s="9">
        <v>13.999000000000001</v>
      </c>
      <c r="U2111" s="9">
        <v>14.198</v>
      </c>
      <c r="V2111" s="9">
        <v>16.079000000000001</v>
      </c>
    </row>
    <row r="2112" spans="1:22" x14ac:dyDescent="0.3">
      <c r="A2112" t="s">
        <v>2227</v>
      </c>
      <c r="B2112" t="s">
        <v>2228</v>
      </c>
      <c r="C2112" t="s">
        <v>2267</v>
      </c>
      <c r="D2112" t="s">
        <v>29</v>
      </c>
      <c r="E2112">
        <v>6.12</v>
      </c>
      <c r="F2112">
        <v>202100</v>
      </c>
      <c r="G2112">
        <f t="shared" si="122"/>
        <v>3.4564918159327061E-11</v>
      </c>
      <c r="H2112" s="50">
        <f t="shared" si="125"/>
        <v>581.06793966609553</v>
      </c>
      <c r="I2112">
        <f t="shared" si="123"/>
        <v>1.8076109201610644E-7</v>
      </c>
      <c r="J2112">
        <v>87.300000000000011</v>
      </c>
      <c r="K2112">
        <v>21.6</v>
      </c>
      <c r="L2112">
        <v>461</v>
      </c>
      <c r="M2112">
        <v>35.65</v>
      </c>
      <c r="N2112">
        <v>138.56</v>
      </c>
      <c r="O2112" s="7">
        <v>21.297000000000001</v>
      </c>
      <c r="P2112" s="8">
        <v>408630</v>
      </c>
      <c r="Q2112">
        <v>6</v>
      </c>
      <c r="R2112" s="9">
        <v>18.841000000000001</v>
      </c>
      <c r="S2112" s="9">
        <v>18.48</v>
      </c>
      <c r="T2112" s="9">
        <v>15.090999999999999</v>
      </c>
      <c r="U2112" s="9">
        <v>16.986999999999998</v>
      </c>
      <c r="V2112" s="9">
        <v>18.867000000000001</v>
      </c>
    </row>
    <row r="2113" spans="1:22" x14ac:dyDescent="0.3">
      <c r="A2113" t="s">
        <v>2227</v>
      </c>
      <c r="B2113" t="s">
        <v>2228</v>
      </c>
      <c r="C2113" t="s">
        <v>2268</v>
      </c>
      <c r="D2113" t="s">
        <v>29</v>
      </c>
      <c r="E2113">
        <v>5.21</v>
      </c>
      <c r="F2113">
        <v>108600</v>
      </c>
      <c r="G2113">
        <f t="shared" si="122"/>
        <v>5.4759354788213622E-11</v>
      </c>
      <c r="H2113" s="50">
        <f t="shared" si="125"/>
        <v>312.24135699029182</v>
      </c>
      <c r="I2113">
        <f t="shared" si="123"/>
        <v>1.5388321722286188E-7</v>
      </c>
      <c r="J2113">
        <v>16.400000000000002</v>
      </c>
      <c r="K2113">
        <v>26.900000000000002</v>
      </c>
      <c r="L2113">
        <v>723</v>
      </c>
      <c r="M2113">
        <v>36.39</v>
      </c>
      <c r="N2113">
        <v>136.44</v>
      </c>
      <c r="O2113" s="7">
        <v>26.922999999999998</v>
      </c>
      <c r="P2113">
        <v>30051</v>
      </c>
      <c r="Q2113">
        <v>4</v>
      </c>
      <c r="R2113" s="9">
        <v>17.795000000000002</v>
      </c>
      <c r="S2113" s="9">
        <v>8.9359000000000002</v>
      </c>
      <c r="T2113" s="9">
        <v>17.795000000000002</v>
      </c>
      <c r="U2113" s="9">
        <v>17.795000000000002</v>
      </c>
      <c r="V2113" s="9">
        <v>17.795000000000002</v>
      </c>
    </row>
    <row r="2114" spans="1:22" x14ac:dyDescent="0.3">
      <c r="A2114" t="s">
        <v>2227</v>
      </c>
      <c r="B2114" t="s">
        <v>2228</v>
      </c>
      <c r="C2114" t="s">
        <v>2269</v>
      </c>
      <c r="D2114" t="s">
        <v>29</v>
      </c>
      <c r="E2114">
        <v>15</v>
      </c>
      <c r="F2114">
        <v>334800</v>
      </c>
      <c r="G2114">
        <f t="shared" ref="G2114:G2177" si="126">(1.141433*(E2114/1000000))/F2114</f>
        <v>5.1139471326164872E-11</v>
      </c>
      <c r="H2114" s="50">
        <f t="shared" si="125"/>
        <v>962.60042652255709</v>
      </c>
      <c r="I2114">
        <f t="shared" ref="I2114:I2177" si="127">(G2114/10)*1000*H2114*0.09</f>
        <v>4.4304189219633949E-7</v>
      </c>
      <c r="J2114">
        <v>65.2</v>
      </c>
      <c r="K2114">
        <v>41.5</v>
      </c>
      <c r="L2114">
        <v>345</v>
      </c>
      <c r="M2114">
        <v>37.4</v>
      </c>
      <c r="N2114">
        <v>140.37</v>
      </c>
      <c r="O2114" s="7">
        <v>8.3249999999999993</v>
      </c>
      <c r="P2114" s="8">
        <v>172400</v>
      </c>
      <c r="Q2114">
        <v>4</v>
      </c>
      <c r="R2114" s="9">
        <v>17.437999999999999</v>
      </c>
      <c r="S2114" s="9">
        <v>17.263999999999999</v>
      </c>
      <c r="T2114" s="9">
        <v>16.03</v>
      </c>
      <c r="U2114" s="9">
        <v>16.864999999999998</v>
      </c>
      <c r="V2114" s="9">
        <v>17.649000000000001</v>
      </c>
    </row>
    <row r="2115" spans="1:22" x14ac:dyDescent="0.3">
      <c r="A2115" t="s">
        <v>2227</v>
      </c>
      <c r="B2115" t="s">
        <v>2228</v>
      </c>
      <c r="C2115" t="s">
        <v>2270</v>
      </c>
      <c r="D2115" t="s">
        <v>29</v>
      </c>
      <c r="E2115">
        <v>8.9500000000000011</v>
      </c>
      <c r="F2115">
        <v>662000</v>
      </c>
      <c r="G2115">
        <f t="shared" si="126"/>
        <v>1.5431760347432026E-11</v>
      </c>
      <c r="H2115" s="50">
        <f t="shared" si="125"/>
        <v>1903.3497083570273</v>
      </c>
      <c r="I2115">
        <f t="shared" si="127"/>
        <v>2.6434832901048254E-7</v>
      </c>
      <c r="J2115">
        <v>154</v>
      </c>
      <c r="K2115">
        <v>53.300000000000004</v>
      </c>
      <c r="L2115">
        <v>662</v>
      </c>
      <c r="M2115">
        <v>32.82</v>
      </c>
      <c r="N2115">
        <v>130.72999999999999</v>
      </c>
      <c r="O2115" s="7">
        <v>12.406000000000001</v>
      </c>
      <c r="P2115" s="8">
        <v>877990</v>
      </c>
      <c r="Q2115">
        <v>8</v>
      </c>
      <c r="R2115" s="9">
        <v>23.396000000000001</v>
      </c>
      <c r="S2115" s="9">
        <v>23.507999999999999</v>
      </c>
      <c r="T2115" s="9">
        <v>19.158000000000001</v>
      </c>
      <c r="U2115" s="9">
        <v>22.675000000000001</v>
      </c>
      <c r="V2115" s="9">
        <v>25.056999999999999</v>
      </c>
    </row>
    <row r="2116" spans="1:22" x14ac:dyDescent="0.3">
      <c r="A2116" t="s">
        <v>2227</v>
      </c>
      <c r="B2116" t="s">
        <v>2228</v>
      </c>
      <c r="C2116" t="s">
        <v>2271</v>
      </c>
      <c r="D2116" t="s">
        <v>29</v>
      </c>
      <c r="E2116">
        <v>6.01</v>
      </c>
      <c r="F2116">
        <v>460900</v>
      </c>
      <c r="G2116">
        <f t="shared" si="126"/>
        <v>1.4883949511824689E-11</v>
      </c>
      <c r="H2116" s="50">
        <f t="shared" si="125"/>
        <v>1325.1569193077853</v>
      </c>
      <c r="I2116">
        <f t="shared" si="127"/>
        <v>1.7751211814E-7</v>
      </c>
      <c r="J2116">
        <v>100</v>
      </c>
      <c r="K2116">
        <v>46.1</v>
      </c>
      <c r="L2116">
        <v>973</v>
      </c>
      <c r="M2116">
        <v>34.549999999999997</v>
      </c>
      <c r="N2116">
        <v>133.72999999999999</v>
      </c>
      <c r="O2116" s="7">
        <v>21.113</v>
      </c>
      <c r="P2116" s="8">
        <v>437660</v>
      </c>
      <c r="Q2116">
        <v>5</v>
      </c>
      <c r="R2116" s="9">
        <v>22.42</v>
      </c>
      <c r="S2116" s="9">
        <v>19.773</v>
      </c>
      <c r="T2116" s="9">
        <v>20.03</v>
      </c>
      <c r="U2116" s="9">
        <v>21.931999999999999</v>
      </c>
      <c r="V2116" s="9">
        <v>23.535</v>
      </c>
    </row>
    <row r="2117" spans="1:22" x14ac:dyDescent="0.3">
      <c r="A2117" t="s">
        <v>2227</v>
      </c>
      <c r="B2117" t="s">
        <v>2228</v>
      </c>
      <c r="C2117" t="s">
        <v>2272</v>
      </c>
      <c r="D2117" t="s">
        <v>29</v>
      </c>
      <c r="E2117">
        <v>8.41</v>
      </c>
      <c r="F2117">
        <v>259200</v>
      </c>
      <c r="G2117">
        <f t="shared" si="126"/>
        <v>3.7034921026234567E-11</v>
      </c>
      <c r="H2117" s="50">
        <f t="shared" si="125"/>
        <v>745.23903988843131</v>
      </c>
      <c r="I2117">
        <f t="shared" si="127"/>
        <v>2.4839882089141433E-7</v>
      </c>
      <c r="J2117">
        <v>28.8</v>
      </c>
      <c r="K2117">
        <v>48.300000000000004</v>
      </c>
      <c r="L2117">
        <v>772</v>
      </c>
      <c r="M2117">
        <v>34.25</v>
      </c>
      <c r="N2117">
        <v>132.59</v>
      </c>
      <c r="O2117" s="7">
        <v>15.994999999999999</v>
      </c>
      <c r="P2117" s="8">
        <v>175680</v>
      </c>
      <c r="Q2117">
        <v>2</v>
      </c>
      <c r="R2117" s="9">
        <v>18.774000000000001</v>
      </c>
      <c r="S2117" s="9">
        <v>18.736000000000001</v>
      </c>
      <c r="T2117" s="9">
        <v>18.527000000000001</v>
      </c>
      <c r="U2117" s="9">
        <v>18.696999999999999</v>
      </c>
      <c r="V2117" s="9">
        <v>18.867000000000001</v>
      </c>
    </row>
    <row r="2118" spans="1:22" x14ac:dyDescent="0.3">
      <c r="A2118" t="s">
        <v>2227</v>
      </c>
      <c r="B2118" t="s">
        <v>2228</v>
      </c>
      <c r="C2118" t="s">
        <v>2273</v>
      </c>
      <c r="D2118" t="s">
        <v>29</v>
      </c>
      <c r="E2118">
        <v>18.600000000000001</v>
      </c>
      <c r="F2118">
        <v>304900</v>
      </c>
      <c r="G2118">
        <f t="shared" si="126"/>
        <v>6.9631530993768455E-11</v>
      </c>
      <c r="H2118" s="50">
        <f t="shared" si="125"/>
        <v>876.63342307863695</v>
      </c>
      <c r="I2118">
        <f t="shared" si="127"/>
        <v>5.4937194632346099E-7</v>
      </c>
      <c r="J2118">
        <v>55.1</v>
      </c>
      <c r="K2118">
        <v>41.1</v>
      </c>
      <c r="L2118">
        <v>258</v>
      </c>
      <c r="M2118">
        <v>33.31</v>
      </c>
      <c r="N2118">
        <v>130.54</v>
      </c>
      <c r="O2118" s="7">
        <v>6.2854000000000001</v>
      </c>
      <c r="P2118" s="8">
        <v>513950</v>
      </c>
      <c r="Q2118">
        <v>5</v>
      </c>
      <c r="R2118" s="9">
        <v>27.091999999999999</v>
      </c>
      <c r="S2118" s="9">
        <v>26.742000000000001</v>
      </c>
      <c r="T2118" s="9">
        <v>25.056999999999999</v>
      </c>
      <c r="U2118" s="9">
        <v>26.193000000000001</v>
      </c>
      <c r="V2118" s="9">
        <v>27.513999999999999</v>
      </c>
    </row>
    <row r="2119" spans="1:22" x14ac:dyDescent="0.3">
      <c r="A2119" t="s">
        <v>2227</v>
      </c>
      <c r="B2119" t="s">
        <v>2228</v>
      </c>
      <c r="C2119" t="s">
        <v>2274</v>
      </c>
      <c r="D2119" t="s">
        <v>29</v>
      </c>
      <c r="E2119">
        <v>3.6</v>
      </c>
      <c r="F2119">
        <v>115500</v>
      </c>
      <c r="G2119">
        <f t="shared" si="126"/>
        <v>3.5577132467532467E-11</v>
      </c>
      <c r="H2119" s="50">
        <f t="shared" si="125"/>
        <v>332.07989624658109</v>
      </c>
      <c r="I2119">
        <f t="shared" si="127"/>
        <v>1.0633005412712146E-7</v>
      </c>
      <c r="J2119">
        <v>65.8</v>
      </c>
      <c r="K2119">
        <v>14.200000000000001</v>
      </c>
      <c r="L2119">
        <v>494</v>
      </c>
      <c r="M2119">
        <v>35.03</v>
      </c>
      <c r="N2119">
        <v>135.94999999999999</v>
      </c>
      <c r="O2119" s="7">
        <v>34.725999999999999</v>
      </c>
      <c r="P2119" s="8">
        <v>729180</v>
      </c>
      <c r="Q2119">
        <v>5</v>
      </c>
      <c r="R2119" s="9">
        <v>22.6</v>
      </c>
      <c r="S2119" s="9">
        <v>21.988</v>
      </c>
      <c r="T2119" s="9">
        <v>19.692</v>
      </c>
      <c r="U2119" s="9">
        <v>21.475999999999999</v>
      </c>
      <c r="V2119" s="9">
        <v>23.678000000000001</v>
      </c>
    </row>
    <row r="2120" spans="1:22" x14ac:dyDescent="0.3">
      <c r="A2120" t="s">
        <v>2227</v>
      </c>
      <c r="B2120" t="s">
        <v>2228</v>
      </c>
      <c r="C2120" t="s">
        <v>2275</v>
      </c>
      <c r="D2120" t="s">
        <v>29</v>
      </c>
      <c r="E2120">
        <v>3.7800000000000002</v>
      </c>
      <c r="F2120">
        <v>201600</v>
      </c>
      <c r="G2120">
        <f t="shared" si="126"/>
        <v>2.1401868750000003E-11</v>
      </c>
      <c r="H2120" s="50">
        <f t="shared" si="125"/>
        <v>579.63036435766878</v>
      </c>
      <c r="I2120">
        <f t="shared" si="127"/>
        <v>1.1164655683347756E-7</v>
      </c>
      <c r="J2120">
        <v>69.900000000000006</v>
      </c>
      <c r="K2120">
        <v>24.1</v>
      </c>
      <c r="L2120">
        <v>872</v>
      </c>
      <c r="M2120">
        <v>43.01</v>
      </c>
      <c r="N2120">
        <v>144.38999999999999</v>
      </c>
      <c r="O2120" s="7">
        <v>36.168999999999997</v>
      </c>
      <c r="P2120" s="8">
        <v>152100</v>
      </c>
      <c r="Q2120">
        <v>5</v>
      </c>
      <c r="R2120" s="9">
        <v>7.3409000000000004</v>
      </c>
      <c r="S2120" s="9">
        <v>6.8556999999999997</v>
      </c>
      <c r="T2120" s="9">
        <v>6.8341000000000003</v>
      </c>
      <c r="U2120" s="9">
        <v>7.3091999999999997</v>
      </c>
      <c r="V2120" s="9">
        <v>7.5720999999999998</v>
      </c>
    </row>
    <row r="2121" spans="1:22" x14ac:dyDescent="0.3">
      <c r="A2121" t="s">
        <v>2227</v>
      </c>
      <c r="B2121" t="s">
        <v>2228</v>
      </c>
      <c r="C2121" t="s">
        <v>175</v>
      </c>
      <c r="D2121" t="s">
        <v>29</v>
      </c>
      <c r="E2121">
        <v>6.8</v>
      </c>
      <c r="F2121">
        <v>107400</v>
      </c>
      <c r="G2121">
        <f t="shared" si="126"/>
        <v>7.2269500931098688E-11</v>
      </c>
      <c r="H2121" s="50">
        <f t="shared" si="125"/>
        <v>308.79117625006756</v>
      </c>
      <c r="I2121">
        <f t="shared" si="127"/>
        <v>2.0084565779567384E-7</v>
      </c>
      <c r="J2121">
        <v>23.5</v>
      </c>
      <c r="K2121">
        <v>22.1</v>
      </c>
      <c r="L2121">
        <v>429</v>
      </c>
      <c r="M2121">
        <v>35.51</v>
      </c>
      <c r="N2121">
        <v>137.82</v>
      </c>
      <c r="O2121" s="7">
        <v>19.356999999999999</v>
      </c>
      <c r="P2121">
        <v>99173</v>
      </c>
      <c r="Q2121">
        <v>4</v>
      </c>
      <c r="R2121" s="9">
        <v>12.144</v>
      </c>
      <c r="S2121" s="9">
        <v>12.156000000000001</v>
      </c>
      <c r="T2121" s="9">
        <v>11.993</v>
      </c>
      <c r="U2121" s="9">
        <v>12.194000000000001</v>
      </c>
      <c r="V2121" s="9">
        <v>12.396000000000001</v>
      </c>
    </row>
    <row r="2122" spans="1:22" x14ac:dyDescent="0.3">
      <c r="A2122" t="s">
        <v>2227</v>
      </c>
      <c r="B2122" t="s">
        <v>2228</v>
      </c>
      <c r="C2122" t="s">
        <v>2276</v>
      </c>
      <c r="D2122" t="s">
        <v>29</v>
      </c>
      <c r="E2122">
        <v>9.64</v>
      </c>
      <c r="F2122">
        <v>320500</v>
      </c>
      <c r="G2122">
        <f t="shared" si="126"/>
        <v>3.4332025335413413E-11</v>
      </c>
      <c r="H2122" s="50">
        <f t="shared" si="125"/>
        <v>921.48577270155181</v>
      </c>
      <c r="I2122">
        <f t="shared" si="127"/>
        <v>2.8472825605151412E-7</v>
      </c>
      <c r="J2122">
        <v>138</v>
      </c>
      <c r="K2122">
        <v>27.3</v>
      </c>
      <c r="L2122">
        <v>319</v>
      </c>
      <c r="M2122">
        <v>36.369999999999997</v>
      </c>
      <c r="N2122">
        <v>139.05000000000001</v>
      </c>
      <c r="O2122" s="7">
        <v>11.689</v>
      </c>
      <c r="P2122" s="8">
        <v>758820</v>
      </c>
      <c r="Q2122">
        <v>6</v>
      </c>
      <c r="R2122" s="9">
        <v>26.916</v>
      </c>
      <c r="S2122" s="9">
        <v>25.91</v>
      </c>
      <c r="T2122" s="9">
        <v>22.34</v>
      </c>
      <c r="U2122" s="9">
        <v>23.654</v>
      </c>
      <c r="V2122" s="9">
        <v>27.702000000000002</v>
      </c>
    </row>
    <row r="2123" spans="1:22" x14ac:dyDescent="0.3">
      <c r="A2123" t="s">
        <v>2227</v>
      </c>
      <c r="B2123" t="s">
        <v>2228</v>
      </c>
      <c r="C2123" t="s">
        <v>2277</v>
      </c>
      <c r="D2123" t="s">
        <v>29</v>
      </c>
      <c r="E2123">
        <v>2.6</v>
      </c>
      <c r="F2123">
        <v>108400</v>
      </c>
      <c r="G2123">
        <f t="shared" si="126"/>
        <v>2.7377544280442805E-11</v>
      </c>
      <c r="H2123" s="50">
        <f t="shared" si="125"/>
        <v>311.66632686692111</v>
      </c>
      <c r="I2123">
        <f t="shared" si="127"/>
        <v>7.6793927980698842E-8</v>
      </c>
      <c r="J2123">
        <v>32.5</v>
      </c>
      <c r="K2123">
        <v>19</v>
      </c>
      <c r="L2123">
        <v>973</v>
      </c>
      <c r="M2123">
        <v>34.299999999999997</v>
      </c>
      <c r="N2123">
        <v>133.83000000000001</v>
      </c>
      <c r="O2123" s="7">
        <v>51.182000000000002</v>
      </c>
      <c r="P2123" s="8">
        <v>228680</v>
      </c>
      <c r="Q2123">
        <v>5</v>
      </c>
      <c r="R2123" s="9">
        <v>21.452999999999999</v>
      </c>
      <c r="S2123" s="9">
        <v>10.89</v>
      </c>
      <c r="T2123" s="9">
        <v>20.61</v>
      </c>
      <c r="U2123" s="9">
        <v>21.62</v>
      </c>
      <c r="V2123" s="9">
        <v>22.004000000000001</v>
      </c>
    </row>
    <row r="2124" spans="1:22" x14ac:dyDescent="0.3">
      <c r="A2124" t="s">
        <v>2227</v>
      </c>
      <c r="B2124" t="s">
        <v>2228</v>
      </c>
      <c r="C2124" t="s">
        <v>2278</v>
      </c>
      <c r="D2124" t="s">
        <v>29</v>
      </c>
      <c r="E2124">
        <v>2.95</v>
      </c>
      <c r="F2124">
        <v>199300</v>
      </c>
      <c r="G2124">
        <f t="shared" si="126"/>
        <v>1.6895270195684897E-11</v>
      </c>
      <c r="H2124" s="50">
        <f t="shared" si="125"/>
        <v>573.01751793890571</v>
      </c>
      <c r="I2124">
        <f t="shared" si="127"/>
        <v>8.7131572131946754E-8</v>
      </c>
      <c r="J2124">
        <v>39.400000000000006</v>
      </c>
      <c r="K2124">
        <v>31.8</v>
      </c>
      <c r="L2124">
        <v>1450</v>
      </c>
      <c r="M2124">
        <v>35.46</v>
      </c>
      <c r="N2124">
        <v>133.09</v>
      </c>
      <c r="O2124" s="7">
        <v>45.62</v>
      </c>
      <c r="P2124">
        <v>98145</v>
      </c>
      <c r="Q2124">
        <v>3</v>
      </c>
      <c r="R2124" s="9">
        <v>17.466999999999999</v>
      </c>
      <c r="S2124" s="9">
        <v>16.782</v>
      </c>
      <c r="T2124" s="9">
        <v>17.209</v>
      </c>
      <c r="U2124" s="9">
        <v>17.355</v>
      </c>
      <c r="V2124" s="9">
        <v>17.501999999999999</v>
      </c>
    </row>
    <row r="2125" spans="1:22" x14ac:dyDescent="0.3">
      <c r="A2125" t="s">
        <v>2227</v>
      </c>
      <c r="B2125" t="s">
        <v>2228</v>
      </c>
      <c r="C2125" t="s">
        <v>2279</v>
      </c>
      <c r="D2125" t="s">
        <v>29</v>
      </c>
      <c r="E2125">
        <v>7.36</v>
      </c>
      <c r="F2125">
        <v>229000</v>
      </c>
      <c r="G2125">
        <f t="shared" si="126"/>
        <v>3.6685357554585154E-11</v>
      </c>
      <c r="H2125" s="50">
        <f t="shared" si="125"/>
        <v>658.40949125945508</v>
      </c>
      <c r="I2125">
        <f t="shared" si="127"/>
        <v>2.1738588843767058E-7</v>
      </c>
      <c r="J2125">
        <v>73.600000000000009</v>
      </c>
      <c r="K2125">
        <v>26.700000000000003</v>
      </c>
      <c r="L2125">
        <v>454</v>
      </c>
      <c r="M2125">
        <v>36.200000000000003</v>
      </c>
      <c r="N2125">
        <v>137.97</v>
      </c>
      <c r="O2125" s="7">
        <v>16.988</v>
      </c>
      <c r="P2125" s="8">
        <v>251150</v>
      </c>
      <c r="Q2125">
        <v>4</v>
      </c>
      <c r="R2125" s="9">
        <v>17.378</v>
      </c>
      <c r="S2125" s="9">
        <v>17.145</v>
      </c>
      <c r="T2125" s="9">
        <v>15.042</v>
      </c>
      <c r="U2125" s="9">
        <v>16.126999999999999</v>
      </c>
      <c r="V2125" s="9">
        <v>17.747</v>
      </c>
    </row>
    <row r="2126" spans="1:22" x14ac:dyDescent="0.3">
      <c r="A2126" t="s">
        <v>2227</v>
      </c>
      <c r="B2126" t="s">
        <v>2228</v>
      </c>
      <c r="C2126" t="s">
        <v>2280</v>
      </c>
      <c r="D2126" t="s">
        <v>29</v>
      </c>
      <c r="E2126">
        <v>9.9</v>
      </c>
      <c r="F2126">
        <v>164500</v>
      </c>
      <c r="G2126">
        <f t="shared" si="126"/>
        <v>6.869414407294832E-11</v>
      </c>
      <c r="H2126" s="50">
        <f t="shared" si="125"/>
        <v>472.96227647240335</v>
      </c>
      <c r="I2126">
        <f t="shared" si="127"/>
        <v>2.92407648849584E-7</v>
      </c>
      <c r="J2126">
        <v>18.3</v>
      </c>
      <c r="K2126">
        <v>38.5</v>
      </c>
      <c r="L2126">
        <v>519</v>
      </c>
      <c r="M2126">
        <v>34.58</v>
      </c>
      <c r="N2126">
        <v>136.54</v>
      </c>
      <c r="O2126" s="7">
        <v>13.487</v>
      </c>
      <c r="P2126">
        <v>53661</v>
      </c>
      <c r="Q2126">
        <v>2</v>
      </c>
      <c r="R2126" s="9">
        <v>18.186</v>
      </c>
      <c r="S2126" s="9">
        <v>16.417000000000002</v>
      </c>
      <c r="T2126" s="9">
        <v>18.186</v>
      </c>
      <c r="U2126" s="9">
        <v>18.186</v>
      </c>
      <c r="V2126" s="9">
        <v>18.186</v>
      </c>
    </row>
    <row r="2127" spans="1:22" x14ac:dyDescent="0.3">
      <c r="A2127" t="s">
        <v>2227</v>
      </c>
      <c r="B2127" t="s">
        <v>2228</v>
      </c>
      <c r="C2127" t="s">
        <v>2281</v>
      </c>
      <c r="D2127" t="s">
        <v>29</v>
      </c>
      <c r="E2127">
        <v>7.7700000000000005</v>
      </c>
      <c r="F2127">
        <v>508300</v>
      </c>
      <c r="G2127">
        <f t="shared" si="126"/>
        <v>1.7448228231359435E-11</v>
      </c>
      <c r="H2127" s="50">
        <f t="shared" si="125"/>
        <v>1461.4390585466419</v>
      </c>
      <c r="I2127">
        <f t="shared" si="127"/>
        <v>2.2949570015770385E-7</v>
      </c>
      <c r="J2127">
        <v>113</v>
      </c>
      <c r="K2127">
        <v>47.800000000000004</v>
      </c>
      <c r="L2127">
        <v>772</v>
      </c>
      <c r="M2127">
        <v>33.83</v>
      </c>
      <c r="N2127">
        <v>132.77000000000001</v>
      </c>
      <c r="O2127" s="7">
        <v>16.146999999999998</v>
      </c>
      <c r="P2127" s="8">
        <v>463090</v>
      </c>
      <c r="Q2127">
        <v>7</v>
      </c>
      <c r="R2127" s="9">
        <v>19.911999999999999</v>
      </c>
      <c r="S2127" s="9">
        <v>18.850999999999999</v>
      </c>
      <c r="T2127" s="9">
        <v>16.766999999999999</v>
      </c>
      <c r="U2127" s="9">
        <v>18.381</v>
      </c>
      <c r="V2127" s="9">
        <v>20.03</v>
      </c>
    </row>
    <row r="2128" spans="1:22" x14ac:dyDescent="0.3">
      <c r="A2128" t="s">
        <v>2227</v>
      </c>
      <c r="B2128" t="s">
        <v>2228</v>
      </c>
      <c r="C2128" t="s">
        <v>2282</v>
      </c>
      <c r="D2128" t="s">
        <v>29</v>
      </c>
      <c r="E2128">
        <v>5.39</v>
      </c>
      <c r="F2128">
        <v>261600</v>
      </c>
      <c r="G2128">
        <f t="shared" si="126"/>
        <v>2.3518057607033639E-11</v>
      </c>
      <c r="H2128" s="50">
        <f t="shared" si="125"/>
        <v>752.1394013688797</v>
      </c>
      <c r="I2128">
        <f t="shared" si="127"/>
        <v>1.5919971992921797E-7</v>
      </c>
      <c r="J2128">
        <v>73.100000000000009</v>
      </c>
      <c r="K2128">
        <v>30.6</v>
      </c>
      <c r="L2128">
        <v>717</v>
      </c>
      <c r="M2128">
        <v>36.380000000000003</v>
      </c>
      <c r="N2128">
        <v>140.47999999999999</v>
      </c>
      <c r="O2128" s="7">
        <v>23.46</v>
      </c>
      <c r="P2128" s="8">
        <v>420030</v>
      </c>
      <c r="Q2128">
        <v>4</v>
      </c>
      <c r="R2128" s="9">
        <v>21.492000000000001</v>
      </c>
      <c r="S2128" s="9">
        <v>21.196999999999999</v>
      </c>
      <c r="T2128" s="9">
        <v>19.739999999999998</v>
      </c>
      <c r="U2128" s="9">
        <v>20.827000000000002</v>
      </c>
      <c r="V2128" s="9">
        <v>21.62</v>
      </c>
    </row>
    <row r="2129" spans="1:22" x14ac:dyDescent="0.3">
      <c r="A2129" t="s">
        <v>2227</v>
      </c>
      <c r="B2129" t="s">
        <v>2228</v>
      </c>
      <c r="C2129" t="s">
        <v>2283</v>
      </c>
      <c r="D2129" t="s">
        <v>29</v>
      </c>
      <c r="E2129">
        <v>4.1500000000000004</v>
      </c>
      <c r="F2129">
        <v>171800</v>
      </c>
      <c r="G2129">
        <f t="shared" si="126"/>
        <v>2.757245023282887E-11</v>
      </c>
      <c r="H2129" s="50">
        <f t="shared" si="125"/>
        <v>493.95087597543397</v>
      </c>
      <c r="I2129">
        <f t="shared" si="127"/>
        <v>1.2257492350765391E-7</v>
      </c>
      <c r="J2129">
        <v>42.6</v>
      </c>
      <c r="K2129">
        <v>26.3</v>
      </c>
      <c r="L2129">
        <v>871</v>
      </c>
      <c r="M2129">
        <v>31.75</v>
      </c>
      <c r="N2129">
        <v>131.09</v>
      </c>
      <c r="O2129" s="7">
        <v>33.094999999999999</v>
      </c>
      <c r="P2129">
        <v>73644</v>
      </c>
      <c r="Q2129">
        <v>3</v>
      </c>
      <c r="R2129" s="9">
        <v>16.006</v>
      </c>
      <c r="S2129" s="9">
        <v>15.845000000000001</v>
      </c>
      <c r="T2129" s="9">
        <v>15.339</v>
      </c>
      <c r="U2129" s="9">
        <v>15.734</v>
      </c>
      <c r="V2129" s="9">
        <v>16.079000000000001</v>
      </c>
    </row>
    <row r="2130" spans="1:22" x14ac:dyDescent="0.3">
      <c r="A2130" t="s">
        <v>2227</v>
      </c>
      <c r="B2130" t="s">
        <v>2228</v>
      </c>
      <c r="C2130" t="s">
        <v>2284</v>
      </c>
      <c r="D2130" t="s">
        <v>29</v>
      </c>
      <c r="E2130">
        <v>11.700000000000001</v>
      </c>
      <c r="F2130">
        <v>363400</v>
      </c>
      <c r="G2130">
        <f t="shared" si="126"/>
        <v>3.6749493946064949E-11</v>
      </c>
      <c r="H2130" s="50">
        <f t="shared" si="125"/>
        <v>1044.8297341645675</v>
      </c>
      <c r="I2130">
        <f t="shared" si="127"/>
        <v>3.4557267591314483E-7</v>
      </c>
      <c r="J2130">
        <v>89.300000000000011</v>
      </c>
      <c r="K2130">
        <v>38.5</v>
      </c>
      <c r="L2130">
        <v>405</v>
      </c>
      <c r="M2130">
        <v>31.94</v>
      </c>
      <c r="N2130">
        <v>131.44</v>
      </c>
      <c r="O2130" s="7">
        <v>10.535</v>
      </c>
      <c r="P2130" s="8">
        <v>252480</v>
      </c>
      <c r="Q2130">
        <v>5</v>
      </c>
      <c r="R2130" s="9">
        <v>18.794</v>
      </c>
      <c r="S2130" s="9">
        <v>14.933</v>
      </c>
      <c r="T2130" s="9">
        <v>16.866</v>
      </c>
      <c r="U2130" s="9">
        <v>18.21</v>
      </c>
      <c r="V2130" s="9">
        <v>18.818000000000001</v>
      </c>
    </row>
    <row r="2131" spans="1:22" x14ac:dyDescent="0.3">
      <c r="A2131" t="s">
        <v>2227</v>
      </c>
      <c r="B2131" t="s">
        <v>2228</v>
      </c>
      <c r="C2131" t="s">
        <v>2285</v>
      </c>
      <c r="D2131" t="s">
        <v>29</v>
      </c>
      <c r="E2131">
        <v>14.5</v>
      </c>
      <c r="F2131">
        <v>302900</v>
      </c>
      <c r="G2131">
        <f t="shared" si="126"/>
        <v>5.4641064707824362E-11</v>
      </c>
      <c r="H2131" s="50">
        <f t="shared" si="125"/>
        <v>870.88312184492986</v>
      </c>
      <c r="I2131">
        <f t="shared" si="127"/>
        <v>4.2827382912312813E-7</v>
      </c>
      <c r="J2131">
        <v>56.300000000000004</v>
      </c>
      <c r="K2131">
        <v>40.400000000000006</v>
      </c>
      <c r="L2131">
        <v>339</v>
      </c>
      <c r="M2131">
        <v>39.71</v>
      </c>
      <c r="N2131">
        <v>141.15</v>
      </c>
      <c r="O2131" s="7">
        <v>8.3986000000000001</v>
      </c>
      <c r="P2131" s="8">
        <v>118690</v>
      </c>
      <c r="Q2131">
        <v>3</v>
      </c>
      <c r="R2131" s="9">
        <v>10.425000000000001</v>
      </c>
      <c r="S2131" s="9">
        <v>10.441000000000001</v>
      </c>
      <c r="T2131" s="9">
        <v>10.316000000000001</v>
      </c>
      <c r="U2131" s="9">
        <v>10.417999999999999</v>
      </c>
      <c r="V2131" s="9">
        <v>10.622999999999999</v>
      </c>
    </row>
    <row r="2132" spans="1:22" x14ac:dyDescent="0.3">
      <c r="A2132" t="s">
        <v>2227</v>
      </c>
      <c r="B2132" t="s">
        <v>2228</v>
      </c>
      <c r="C2132" t="s">
        <v>2286</v>
      </c>
      <c r="D2132" t="s">
        <v>29</v>
      </c>
      <c r="E2132">
        <v>3</v>
      </c>
      <c r="F2132">
        <v>103300</v>
      </c>
      <c r="G2132">
        <f t="shared" si="126"/>
        <v>3.3149070667957401E-11</v>
      </c>
      <c r="H2132" s="50">
        <f t="shared" si="125"/>
        <v>297.00305872096817</v>
      </c>
      <c r="I2132">
        <f t="shared" si="127"/>
        <v>8.8608378439267862E-8</v>
      </c>
      <c r="J2132">
        <v>55.5</v>
      </c>
      <c r="K2132">
        <v>13.9</v>
      </c>
      <c r="L2132">
        <v>624</v>
      </c>
      <c r="M2132">
        <v>42.37</v>
      </c>
      <c r="N2132">
        <v>141.04</v>
      </c>
      <c r="O2132" s="7">
        <v>45.042000000000002</v>
      </c>
      <c r="P2132" s="8">
        <v>115160</v>
      </c>
      <c r="Q2132">
        <v>6</v>
      </c>
      <c r="R2132" s="9">
        <v>10.087</v>
      </c>
      <c r="S2132" s="9">
        <v>4.4401000000000002</v>
      </c>
      <c r="T2132" s="9">
        <v>8.3560999999999996</v>
      </c>
      <c r="U2132" s="9">
        <v>9.4426000000000005</v>
      </c>
      <c r="V2132" s="9">
        <v>10.316000000000001</v>
      </c>
    </row>
    <row r="2133" spans="1:22" x14ac:dyDescent="0.3">
      <c r="A2133" t="s">
        <v>2227</v>
      </c>
      <c r="B2133" t="s">
        <v>2228</v>
      </c>
      <c r="C2133" t="s">
        <v>2287</v>
      </c>
      <c r="D2133" t="s">
        <v>29</v>
      </c>
      <c r="E2133">
        <v>7.43</v>
      </c>
      <c r="F2133">
        <v>378900</v>
      </c>
      <c r="G2133">
        <f t="shared" si="126"/>
        <v>2.2382811269464235E-11</v>
      </c>
      <c r="H2133" s="50">
        <f t="shared" si="125"/>
        <v>1089.3945687257972</v>
      </c>
      <c r="I2133">
        <f t="shared" si="127"/>
        <v>2.1945341726792012E-7</v>
      </c>
      <c r="J2133">
        <v>200</v>
      </c>
      <c r="K2133">
        <v>26.8</v>
      </c>
      <c r="L2133">
        <v>444</v>
      </c>
      <c r="M2133">
        <v>36.57</v>
      </c>
      <c r="N2133">
        <v>138.19</v>
      </c>
      <c r="O2133" s="7">
        <v>16.57</v>
      </c>
      <c r="P2133" s="8">
        <v>524380</v>
      </c>
      <c r="Q2133">
        <v>10</v>
      </c>
      <c r="R2133" s="9">
        <v>16.815999999999999</v>
      </c>
      <c r="S2133" s="9">
        <v>16.323</v>
      </c>
      <c r="T2133" s="9">
        <v>13.749000000000001</v>
      </c>
      <c r="U2133" s="9">
        <v>15.512</v>
      </c>
      <c r="V2133" s="9">
        <v>18.186</v>
      </c>
    </row>
    <row r="2134" spans="1:22" x14ac:dyDescent="0.3">
      <c r="A2134" t="s">
        <v>2227</v>
      </c>
      <c r="B2134" t="s">
        <v>2228</v>
      </c>
      <c r="C2134" t="s">
        <v>2288</v>
      </c>
      <c r="D2134" t="s">
        <v>29</v>
      </c>
      <c r="E2134">
        <v>9.42</v>
      </c>
      <c r="F2134">
        <v>287100</v>
      </c>
      <c r="G2134">
        <f t="shared" si="126"/>
        <v>3.7451406687565302E-11</v>
      </c>
      <c r="H2134" s="50">
        <f t="shared" si="125"/>
        <v>825.45574209864435</v>
      </c>
      <c r="I2134">
        <f t="shared" si="127"/>
        <v>2.7823030829930108E-7</v>
      </c>
      <c r="J2134">
        <v>40.400000000000006</v>
      </c>
      <c r="K2134">
        <v>45.2</v>
      </c>
      <c r="L2134">
        <v>640</v>
      </c>
      <c r="M2134">
        <v>37.450000000000003</v>
      </c>
      <c r="N2134">
        <v>138.84</v>
      </c>
      <c r="O2134" s="7">
        <v>14.178000000000001</v>
      </c>
      <c r="P2134" s="8">
        <v>161000</v>
      </c>
      <c r="Q2134">
        <v>3</v>
      </c>
      <c r="R2134" s="9">
        <v>18.818000000000001</v>
      </c>
      <c r="S2134" s="9">
        <v>18.812999999999999</v>
      </c>
      <c r="T2134" s="9">
        <v>18.77</v>
      </c>
      <c r="U2134" s="9">
        <v>18.818000000000001</v>
      </c>
      <c r="V2134" s="9">
        <v>19.254999999999999</v>
      </c>
    </row>
    <row r="2135" spans="1:22" x14ac:dyDescent="0.3">
      <c r="A2135" t="s">
        <v>2227</v>
      </c>
      <c r="B2135" t="s">
        <v>2228</v>
      </c>
      <c r="C2135" t="s">
        <v>2289</v>
      </c>
      <c r="D2135" t="s">
        <v>29</v>
      </c>
      <c r="E2135">
        <v>22.1</v>
      </c>
      <c r="F2135">
        <v>470100</v>
      </c>
      <c r="G2135">
        <f t="shared" si="126"/>
        <v>5.3660219740480752E-11</v>
      </c>
      <c r="H2135" s="50">
        <f t="shared" si="125"/>
        <v>1351.6083049828378</v>
      </c>
      <c r="I2135">
        <f t="shared" si="127"/>
        <v>6.5274838783594019E-7</v>
      </c>
      <c r="J2135">
        <v>55.900000000000006</v>
      </c>
      <c r="K2135">
        <v>62.900000000000006</v>
      </c>
      <c r="L2135">
        <v>350</v>
      </c>
      <c r="M2135">
        <v>32.770000000000003</v>
      </c>
      <c r="N2135">
        <v>129.87</v>
      </c>
      <c r="O2135" s="7">
        <v>5.5735999999999999</v>
      </c>
      <c r="P2135" s="8">
        <v>302840</v>
      </c>
      <c r="Q2135">
        <v>4</v>
      </c>
      <c r="R2135" s="9">
        <v>18.335999999999999</v>
      </c>
      <c r="S2135" s="9">
        <v>13.090999999999999</v>
      </c>
      <c r="T2135" s="9">
        <v>18.332000000000001</v>
      </c>
      <c r="U2135" s="9">
        <v>18.574999999999999</v>
      </c>
      <c r="V2135" s="9">
        <v>19.303999999999998</v>
      </c>
    </row>
    <row r="2136" spans="1:22" x14ac:dyDescent="0.3">
      <c r="A2136" t="s">
        <v>2227</v>
      </c>
      <c r="B2136" t="s">
        <v>2228</v>
      </c>
      <c r="C2136" t="s">
        <v>2290</v>
      </c>
      <c r="D2136" t="s">
        <v>29</v>
      </c>
      <c r="E2136">
        <v>38.900000000000006</v>
      </c>
      <c r="F2136">
        <v>6832000</v>
      </c>
      <c r="G2136">
        <f t="shared" si="126"/>
        <v>6.4990842652224827E-12</v>
      </c>
      <c r="H2136" s="50">
        <f t="shared" si="125"/>
        <v>19643.029014343218</v>
      </c>
      <c r="I2136">
        <f t="shared" si="127"/>
        <v>1.1489553070958402E-6</v>
      </c>
      <c r="J2136">
        <v>1770</v>
      </c>
      <c r="K2136">
        <v>163</v>
      </c>
      <c r="L2136">
        <v>361</v>
      </c>
      <c r="M2136">
        <v>34.99</v>
      </c>
      <c r="N2136">
        <v>137.24</v>
      </c>
      <c r="O2136" s="7">
        <v>2.2185000000000001</v>
      </c>
      <c r="P2136" s="8">
        <v>8698100</v>
      </c>
      <c r="Q2136">
        <v>62</v>
      </c>
      <c r="R2136" s="9">
        <v>25.913</v>
      </c>
      <c r="S2136" s="9">
        <v>22.152999999999999</v>
      </c>
      <c r="T2136" s="9">
        <v>10.468999999999999</v>
      </c>
      <c r="U2136" s="9">
        <v>21.861000000000001</v>
      </c>
      <c r="V2136" s="9">
        <v>28.030999999999999</v>
      </c>
    </row>
    <row r="2137" spans="1:22" x14ac:dyDescent="0.3">
      <c r="A2137" t="s">
        <v>2227</v>
      </c>
      <c r="B2137" t="s">
        <v>2228</v>
      </c>
      <c r="C2137" t="s">
        <v>2291</v>
      </c>
      <c r="D2137" t="s">
        <v>29</v>
      </c>
      <c r="E2137">
        <v>2.33</v>
      </c>
      <c r="F2137">
        <v>301000</v>
      </c>
      <c r="G2137">
        <f t="shared" si="126"/>
        <v>8.8356773754152821E-12</v>
      </c>
      <c r="H2137" s="50">
        <f t="shared" si="125"/>
        <v>865.42033567290821</v>
      </c>
      <c r="I2137">
        <f t="shared" si="127"/>
        <v>6.8819173921164723E-8</v>
      </c>
      <c r="J2137">
        <v>162</v>
      </c>
      <c r="K2137">
        <v>23.700000000000003</v>
      </c>
      <c r="L2137">
        <v>1330</v>
      </c>
      <c r="M2137">
        <v>26.26</v>
      </c>
      <c r="N2137">
        <v>127.74</v>
      </c>
      <c r="O2137" s="7">
        <v>56.036999999999999</v>
      </c>
      <c r="P2137" s="8">
        <v>711950</v>
      </c>
      <c r="Q2137">
        <v>7</v>
      </c>
      <c r="R2137" s="9">
        <v>12.183999999999999</v>
      </c>
      <c r="S2137" s="9">
        <v>11.744999999999999</v>
      </c>
      <c r="T2137" s="9">
        <v>11.03</v>
      </c>
      <c r="U2137" s="9">
        <v>14.61</v>
      </c>
      <c r="V2137" s="9">
        <v>19.061</v>
      </c>
    </row>
    <row r="2138" spans="1:22" x14ac:dyDescent="0.3">
      <c r="A2138" t="s">
        <v>2227</v>
      </c>
      <c r="B2138" t="s">
        <v>2228</v>
      </c>
      <c r="C2138" t="s">
        <v>2292</v>
      </c>
      <c r="D2138" t="s">
        <v>29</v>
      </c>
      <c r="E2138">
        <v>18.900000000000002</v>
      </c>
      <c r="F2138">
        <v>809000</v>
      </c>
      <c r="G2138">
        <f t="shared" si="126"/>
        <v>2.6666358096415327E-11</v>
      </c>
      <c r="H2138" s="50">
        <f t="shared" ref="H2138:H2169" si="128">F2138*CVDJPN</f>
        <v>2325.9968490344941</v>
      </c>
      <c r="I2138">
        <f t="shared" si="127"/>
        <v>5.5823278416738772E-7</v>
      </c>
      <c r="J2138">
        <v>111</v>
      </c>
      <c r="K2138">
        <v>76.900000000000006</v>
      </c>
      <c r="L2138">
        <v>495</v>
      </c>
      <c r="M2138">
        <v>37.909999999999997</v>
      </c>
      <c r="N2138">
        <v>139.07</v>
      </c>
      <c r="O2138" s="7">
        <v>6.4451999999999998</v>
      </c>
      <c r="P2138" s="8">
        <v>555460</v>
      </c>
      <c r="Q2138">
        <v>7</v>
      </c>
      <c r="R2138" s="9">
        <v>18.542000000000002</v>
      </c>
      <c r="S2138" s="9">
        <v>13.978</v>
      </c>
      <c r="T2138" s="9">
        <v>16.866</v>
      </c>
      <c r="U2138" s="9">
        <v>17.893000000000001</v>
      </c>
      <c r="V2138" s="9">
        <v>18.623999999999999</v>
      </c>
    </row>
    <row r="2139" spans="1:22" x14ac:dyDescent="0.3">
      <c r="A2139" t="s">
        <v>2227</v>
      </c>
      <c r="B2139" t="s">
        <v>2228</v>
      </c>
      <c r="C2139" t="s">
        <v>2293</v>
      </c>
      <c r="D2139" t="s">
        <v>29</v>
      </c>
      <c r="E2139">
        <v>4.18</v>
      </c>
      <c r="F2139">
        <v>125800</v>
      </c>
      <c r="G2139">
        <f t="shared" si="126"/>
        <v>3.7926788076311605E-11</v>
      </c>
      <c r="H2139" s="50">
        <f t="shared" si="128"/>
        <v>361.69394760017229</v>
      </c>
      <c r="I2139">
        <f t="shared" si="127"/>
        <v>1.2346100729204658E-7</v>
      </c>
      <c r="J2139">
        <v>22.200000000000003</v>
      </c>
      <c r="K2139">
        <v>26.700000000000003</v>
      </c>
      <c r="L2139">
        <v>872</v>
      </c>
      <c r="M2139">
        <v>33.950000000000003</v>
      </c>
      <c r="N2139">
        <v>133.29</v>
      </c>
      <c r="O2139" s="7">
        <v>32.61</v>
      </c>
      <c r="P2139">
        <v>52363</v>
      </c>
      <c r="Q2139">
        <v>2</v>
      </c>
      <c r="R2139" s="9">
        <v>16.963999999999999</v>
      </c>
      <c r="S2139" s="9">
        <v>3.8740999999999999</v>
      </c>
      <c r="T2139" s="9">
        <v>16.963999999999999</v>
      </c>
      <c r="U2139" s="9">
        <v>16.963999999999999</v>
      </c>
      <c r="V2139" s="9">
        <v>16.963999999999999</v>
      </c>
    </row>
    <row r="2140" spans="1:22" x14ac:dyDescent="0.3">
      <c r="A2140" t="s">
        <v>2227</v>
      </c>
      <c r="B2140" t="s">
        <v>2228</v>
      </c>
      <c r="C2140" t="s">
        <v>2294</v>
      </c>
      <c r="D2140" t="s">
        <v>29</v>
      </c>
      <c r="E2140">
        <v>2.0499999999999998</v>
      </c>
      <c r="F2140">
        <v>134400</v>
      </c>
      <c r="G2140">
        <f t="shared" si="126"/>
        <v>1.7410250372023808E-11</v>
      </c>
      <c r="H2140" s="50">
        <f t="shared" si="128"/>
        <v>386.4202429051125</v>
      </c>
      <c r="I2140">
        <f t="shared" si="127"/>
        <v>6.0549058600166393E-8</v>
      </c>
      <c r="J2140">
        <v>31</v>
      </c>
      <c r="K2140">
        <v>24.1</v>
      </c>
      <c r="L2140">
        <v>1780</v>
      </c>
      <c r="M2140">
        <v>32.58</v>
      </c>
      <c r="N2140">
        <v>131.68</v>
      </c>
      <c r="O2140" s="7">
        <v>73.554000000000002</v>
      </c>
      <c r="P2140">
        <v>87457</v>
      </c>
      <c r="Q2140">
        <v>4</v>
      </c>
      <c r="R2140" s="9">
        <v>15.141</v>
      </c>
      <c r="S2140" s="9">
        <v>14.913</v>
      </c>
      <c r="T2140" s="9">
        <v>15.141</v>
      </c>
      <c r="U2140" s="9">
        <v>15.141</v>
      </c>
      <c r="V2140" s="9">
        <v>15.141</v>
      </c>
    </row>
    <row r="2141" spans="1:22" x14ac:dyDescent="0.3">
      <c r="A2141" t="s">
        <v>2227</v>
      </c>
      <c r="B2141" t="s">
        <v>2228</v>
      </c>
      <c r="C2141" t="s">
        <v>2295</v>
      </c>
      <c r="D2141" t="s">
        <v>29</v>
      </c>
      <c r="E2141">
        <v>5.5200000000000005</v>
      </c>
      <c r="F2141">
        <v>173000</v>
      </c>
      <c r="G2141">
        <f t="shared" si="126"/>
        <v>3.642028994219653E-11</v>
      </c>
      <c r="H2141" s="50">
        <f t="shared" si="128"/>
        <v>497.40105671565823</v>
      </c>
      <c r="I2141">
        <f t="shared" si="127"/>
        <v>1.6303941632825291E-7</v>
      </c>
      <c r="J2141">
        <v>64.5</v>
      </c>
      <c r="K2141">
        <v>21.5</v>
      </c>
      <c r="L2141">
        <v>525</v>
      </c>
      <c r="M2141">
        <v>42.93</v>
      </c>
      <c r="N2141">
        <v>143.19</v>
      </c>
      <c r="O2141" s="7">
        <v>24.393000000000001</v>
      </c>
      <c r="P2141">
        <v>59653</v>
      </c>
      <c r="Q2141">
        <v>5</v>
      </c>
      <c r="R2141" s="9">
        <v>8.2195999999999998</v>
      </c>
      <c r="S2141" s="9">
        <v>8.2360000000000007</v>
      </c>
      <c r="T2141" s="9">
        <v>8.0954999999999995</v>
      </c>
      <c r="U2141" s="9">
        <v>8.2520000000000007</v>
      </c>
      <c r="V2141" s="9">
        <v>8.6160999999999994</v>
      </c>
    </row>
    <row r="2142" spans="1:22" x14ac:dyDescent="0.3">
      <c r="A2142" t="s">
        <v>2227</v>
      </c>
      <c r="B2142" t="s">
        <v>2228</v>
      </c>
      <c r="C2142" t="s">
        <v>2296</v>
      </c>
      <c r="D2142" t="s">
        <v>29</v>
      </c>
      <c r="E2142">
        <v>6.4</v>
      </c>
      <c r="F2142">
        <v>161800</v>
      </c>
      <c r="G2142">
        <f t="shared" si="126"/>
        <v>4.5149389369592094E-11</v>
      </c>
      <c r="H2142" s="50">
        <f t="shared" si="128"/>
        <v>465.19936980689886</v>
      </c>
      <c r="I2142">
        <f t="shared" si="127"/>
        <v>1.8903120733710485E-7</v>
      </c>
      <c r="J2142">
        <v>59.800000000000004</v>
      </c>
      <c r="K2142">
        <v>20.900000000000002</v>
      </c>
      <c r="L2142">
        <v>405</v>
      </c>
      <c r="M2142">
        <v>35.39</v>
      </c>
      <c r="N2142">
        <v>136.6</v>
      </c>
      <c r="O2142" s="7">
        <v>19.367000000000001</v>
      </c>
      <c r="P2142" s="8">
        <v>404110</v>
      </c>
      <c r="Q2142">
        <v>4</v>
      </c>
      <c r="R2142" s="9">
        <v>24.806000000000001</v>
      </c>
      <c r="S2142" s="9">
        <v>24.081</v>
      </c>
      <c r="T2142" s="9">
        <v>21.956</v>
      </c>
      <c r="U2142" s="9">
        <v>23.32</v>
      </c>
      <c r="V2142" s="9">
        <v>25.768000000000001</v>
      </c>
    </row>
    <row r="2143" spans="1:22" x14ac:dyDescent="0.3">
      <c r="A2143" t="s">
        <v>2227</v>
      </c>
      <c r="B2143" t="s">
        <v>2228</v>
      </c>
      <c r="C2143" t="s">
        <v>2297</v>
      </c>
      <c r="D2143" t="s">
        <v>29</v>
      </c>
      <c r="E2143">
        <v>17.400000000000002</v>
      </c>
      <c r="F2143">
        <v>454400</v>
      </c>
      <c r="G2143">
        <f t="shared" si="126"/>
        <v>4.3708041813380284E-11</v>
      </c>
      <c r="H2143" s="50">
        <f t="shared" si="128"/>
        <v>1306.4684402982375</v>
      </c>
      <c r="I2143">
        <f t="shared" si="127"/>
        <v>5.1392859494775377E-7</v>
      </c>
      <c r="J2143">
        <v>122</v>
      </c>
      <c r="K2143">
        <v>41.2</v>
      </c>
      <c r="L2143">
        <v>273</v>
      </c>
      <c r="M2143">
        <v>33.229999999999997</v>
      </c>
      <c r="N2143">
        <v>131.65</v>
      </c>
      <c r="O2143" s="7">
        <v>6.6157000000000004</v>
      </c>
      <c r="P2143" s="8">
        <v>247110</v>
      </c>
      <c r="Q2143">
        <v>5</v>
      </c>
      <c r="R2143" s="9">
        <v>20.725999999999999</v>
      </c>
      <c r="S2143" s="9">
        <v>6.2525000000000004</v>
      </c>
      <c r="T2143" s="9">
        <v>19.885000000000002</v>
      </c>
      <c r="U2143" s="9">
        <v>20.465</v>
      </c>
      <c r="V2143" s="9">
        <v>20.850999999999999</v>
      </c>
    </row>
    <row r="2144" spans="1:22" x14ac:dyDescent="0.3">
      <c r="A2144" t="s">
        <v>2227</v>
      </c>
      <c r="B2144" t="s">
        <v>2228</v>
      </c>
      <c r="C2144" t="s">
        <v>2298</v>
      </c>
      <c r="D2144" t="s">
        <v>29</v>
      </c>
      <c r="E2144">
        <v>9.36</v>
      </c>
      <c r="F2144">
        <v>674400</v>
      </c>
      <c r="G2144">
        <f t="shared" si="126"/>
        <v>1.5841952669039147E-11</v>
      </c>
      <c r="H2144" s="50">
        <f t="shared" si="128"/>
        <v>1939.001576006011</v>
      </c>
      <c r="I2144">
        <f t="shared" si="127"/>
        <v>2.7645814073051584E-7</v>
      </c>
      <c r="J2144">
        <v>89.300000000000011</v>
      </c>
      <c r="K2144">
        <v>71.400000000000006</v>
      </c>
      <c r="L2144">
        <v>973</v>
      </c>
      <c r="M2144">
        <v>34.659999999999997</v>
      </c>
      <c r="N2144">
        <v>133.94999999999999</v>
      </c>
      <c r="O2144" s="7">
        <v>13.632999999999999</v>
      </c>
      <c r="P2144" s="8">
        <v>471750</v>
      </c>
      <c r="Q2144">
        <v>5</v>
      </c>
      <c r="R2144" s="9">
        <v>22.855</v>
      </c>
      <c r="S2144" s="9">
        <v>22.713000000000001</v>
      </c>
      <c r="T2144" s="9">
        <v>17.893000000000001</v>
      </c>
      <c r="U2144" s="9">
        <v>20.850999999999999</v>
      </c>
      <c r="V2144" s="9">
        <v>23.535</v>
      </c>
    </row>
    <row r="2145" spans="1:22" x14ac:dyDescent="0.3">
      <c r="A2145" t="s">
        <v>2227</v>
      </c>
      <c r="B2145" t="s">
        <v>2228</v>
      </c>
      <c r="C2145" t="s">
        <v>2299</v>
      </c>
      <c r="D2145" t="s">
        <v>29</v>
      </c>
      <c r="E2145">
        <v>4.03</v>
      </c>
      <c r="F2145">
        <v>138600</v>
      </c>
      <c r="G2145">
        <f t="shared" si="126"/>
        <v>3.3188852741702741E-11</v>
      </c>
      <c r="H2145" s="50">
        <f t="shared" si="128"/>
        <v>398.49587549589728</v>
      </c>
      <c r="I2145">
        <f t="shared" si="127"/>
        <v>1.1903058837008319E-7</v>
      </c>
      <c r="J2145">
        <v>38.5</v>
      </c>
      <c r="K2145">
        <v>22.3</v>
      </c>
      <c r="L2145">
        <v>662</v>
      </c>
      <c r="M2145">
        <v>33.04</v>
      </c>
      <c r="N2145">
        <v>130.46</v>
      </c>
      <c r="O2145" s="7">
        <v>29.622</v>
      </c>
      <c r="P2145" s="8">
        <v>174200</v>
      </c>
      <c r="Q2145">
        <v>2</v>
      </c>
      <c r="R2145" s="9">
        <v>22.952000000000002</v>
      </c>
      <c r="S2145" s="9">
        <v>22.789000000000001</v>
      </c>
      <c r="T2145" s="9">
        <v>21.187999999999999</v>
      </c>
      <c r="U2145" s="9">
        <v>22.074999999999999</v>
      </c>
      <c r="V2145" s="9">
        <v>22.962</v>
      </c>
    </row>
    <row r="2146" spans="1:22" x14ac:dyDescent="0.3">
      <c r="A2146" t="s">
        <v>2227</v>
      </c>
      <c r="B2146" t="s">
        <v>2228</v>
      </c>
      <c r="C2146" t="s">
        <v>2300</v>
      </c>
      <c r="D2146" t="s">
        <v>29</v>
      </c>
      <c r="E2146">
        <v>25.3</v>
      </c>
      <c r="F2146">
        <v>12970000</v>
      </c>
      <c r="G2146">
        <f t="shared" si="126"/>
        <v>2.2265423978411718E-12</v>
      </c>
      <c r="H2146" s="50">
        <f t="shared" si="128"/>
        <v>37290.703500590098</v>
      </c>
      <c r="I2146">
        <f t="shared" si="127"/>
        <v>7.4726399150449246E-7</v>
      </c>
      <c r="J2146">
        <v>1870</v>
      </c>
      <c r="K2146">
        <v>300</v>
      </c>
      <c r="L2146">
        <v>1150</v>
      </c>
      <c r="M2146">
        <v>34.72</v>
      </c>
      <c r="N2146">
        <v>135.38999999999999</v>
      </c>
      <c r="O2146" s="7">
        <v>3.8368000000000002</v>
      </c>
      <c r="P2146" s="8">
        <v>14669000</v>
      </c>
      <c r="Q2146">
        <v>57</v>
      </c>
      <c r="R2146" s="9">
        <v>24.780999999999999</v>
      </c>
      <c r="S2146" s="9">
        <v>20.513999999999999</v>
      </c>
      <c r="T2146" s="9">
        <v>15.19</v>
      </c>
      <c r="U2146" s="9">
        <v>21.38</v>
      </c>
      <c r="V2146" s="9">
        <v>26.664999999999999</v>
      </c>
    </row>
    <row r="2147" spans="1:22" x14ac:dyDescent="0.3">
      <c r="A2147" t="s">
        <v>2227</v>
      </c>
      <c r="B2147" t="s">
        <v>2228</v>
      </c>
      <c r="C2147" t="s">
        <v>2301</v>
      </c>
      <c r="D2147" t="s">
        <v>29</v>
      </c>
      <c r="E2147">
        <v>9.5</v>
      </c>
      <c r="F2147">
        <v>150700</v>
      </c>
      <c r="G2147">
        <f t="shared" si="126"/>
        <v>7.1954966821499657E-11</v>
      </c>
      <c r="H2147" s="50">
        <f t="shared" si="128"/>
        <v>433.28519795982481</v>
      </c>
      <c r="I2147">
        <f t="shared" si="127"/>
        <v>2.8059319839101493E-7</v>
      </c>
      <c r="J2147">
        <v>31.8</v>
      </c>
      <c r="K2147">
        <v>26.700000000000003</v>
      </c>
      <c r="L2147">
        <v>364</v>
      </c>
      <c r="M2147">
        <v>43.2</v>
      </c>
      <c r="N2147">
        <v>141</v>
      </c>
      <c r="O2147" s="7">
        <v>13.613</v>
      </c>
      <c r="P2147">
        <v>74820</v>
      </c>
      <c r="Q2147">
        <v>4</v>
      </c>
      <c r="R2147" s="9">
        <v>7.5972</v>
      </c>
      <c r="S2147" s="9">
        <v>3.2921999999999998</v>
      </c>
      <c r="T2147" s="9">
        <v>7.5720999999999998</v>
      </c>
      <c r="U2147" s="9">
        <v>7.7031000000000001</v>
      </c>
      <c r="V2147" s="9">
        <v>7.8342000000000001</v>
      </c>
    </row>
    <row r="2148" spans="1:22" x14ac:dyDescent="0.3">
      <c r="A2148" t="s">
        <v>2227</v>
      </c>
      <c r="B2148" t="s">
        <v>2228</v>
      </c>
      <c r="C2148" t="s">
        <v>2302</v>
      </c>
      <c r="D2148" t="s">
        <v>29</v>
      </c>
      <c r="E2148">
        <v>10.8</v>
      </c>
      <c r="F2148">
        <v>155200</v>
      </c>
      <c r="G2148">
        <f t="shared" si="126"/>
        <v>7.9429615979381439E-11</v>
      </c>
      <c r="H2148" s="50">
        <f t="shared" si="128"/>
        <v>446.22337573566563</v>
      </c>
      <c r="I2148">
        <f t="shared" si="127"/>
        <v>3.1899016238136433E-7</v>
      </c>
      <c r="J2148">
        <v>27.900000000000002</v>
      </c>
      <c r="K2148">
        <v>29.400000000000002</v>
      </c>
      <c r="L2148">
        <v>338</v>
      </c>
      <c r="M2148">
        <v>36.299999999999997</v>
      </c>
      <c r="N2148">
        <v>139.80000000000001</v>
      </c>
      <c r="O2148" s="7">
        <v>11.506</v>
      </c>
      <c r="P2148" s="8">
        <v>325480</v>
      </c>
      <c r="Q2148">
        <v>4</v>
      </c>
      <c r="R2148" s="9">
        <v>23.068000000000001</v>
      </c>
      <c r="S2148" s="9">
        <v>23.31</v>
      </c>
      <c r="T2148" s="9">
        <v>22.052</v>
      </c>
      <c r="U2148" s="9">
        <v>23.439</v>
      </c>
      <c r="V2148" s="9">
        <v>24.725000000000001</v>
      </c>
    </row>
    <row r="2149" spans="1:22" x14ac:dyDescent="0.3">
      <c r="A2149" t="s">
        <v>2227</v>
      </c>
      <c r="B2149" t="s">
        <v>2228</v>
      </c>
      <c r="C2149" t="s">
        <v>2303</v>
      </c>
      <c r="D2149" t="s">
        <v>29</v>
      </c>
      <c r="E2149">
        <v>9.4700000000000006</v>
      </c>
      <c r="F2149">
        <v>243100</v>
      </c>
      <c r="G2149">
        <f t="shared" si="126"/>
        <v>4.4464707980255035E-11</v>
      </c>
      <c r="H2149" s="50">
        <f t="shared" si="128"/>
        <v>698.94911495708971</v>
      </c>
      <c r="I2149">
        <f t="shared" si="127"/>
        <v>2.7970711460662231E-7</v>
      </c>
      <c r="J2149">
        <v>32.5</v>
      </c>
      <c r="K2149">
        <v>42.6</v>
      </c>
      <c r="L2149">
        <v>574</v>
      </c>
      <c r="M2149">
        <v>33.26</v>
      </c>
      <c r="N2149">
        <v>130.30000000000001</v>
      </c>
      <c r="O2149" s="7">
        <v>13.464</v>
      </c>
      <c r="P2149" s="8">
        <v>234040</v>
      </c>
      <c r="Q2149">
        <v>3</v>
      </c>
      <c r="R2149" s="9">
        <v>25.327999999999999</v>
      </c>
      <c r="S2149" s="9">
        <v>25.411000000000001</v>
      </c>
      <c r="T2149" s="9">
        <v>21.236000000000001</v>
      </c>
      <c r="U2149" s="9">
        <v>24.535</v>
      </c>
      <c r="V2149" s="9">
        <v>26.571000000000002</v>
      </c>
    </row>
    <row r="2150" spans="1:22" x14ac:dyDescent="0.3">
      <c r="A2150" t="s">
        <v>2227</v>
      </c>
      <c r="B2150" t="s">
        <v>2228</v>
      </c>
      <c r="C2150" t="s">
        <v>2304</v>
      </c>
      <c r="D2150" t="s">
        <v>29</v>
      </c>
      <c r="E2150">
        <v>8.52</v>
      </c>
      <c r="F2150">
        <v>121600</v>
      </c>
      <c r="G2150">
        <f t="shared" si="126"/>
        <v>7.9975404276315781E-11</v>
      </c>
      <c r="H2150" s="50">
        <f t="shared" si="128"/>
        <v>349.61831500938752</v>
      </c>
      <c r="I2150">
        <f t="shared" si="127"/>
        <v>2.5164779476752075E-7</v>
      </c>
      <c r="J2150">
        <v>18.900000000000002</v>
      </c>
      <c r="K2150">
        <v>28</v>
      </c>
      <c r="L2150">
        <v>435</v>
      </c>
      <c r="M2150">
        <v>38.92</v>
      </c>
      <c r="N2150">
        <v>139.85</v>
      </c>
      <c r="O2150" s="7">
        <v>15.568</v>
      </c>
      <c r="P2150">
        <v>79464</v>
      </c>
      <c r="Q2150">
        <v>2</v>
      </c>
      <c r="R2150" s="9">
        <v>12.5</v>
      </c>
      <c r="S2150" s="9">
        <v>12.557</v>
      </c>
      <c r="T2150" s="9">
        <v>12.497</v>
      </c>
      <c r="U2150" s="9">
        <v>13.098000000000001</v>
      </c>
      <c r="V2150" s="9">
        <v>13.699</v>
      </c>
    </row>
    <row r="2151" spans="1:22" x14ac:dyDescent="0.3">
      <c r="A2151" t="s">
        <v>2227</v>
      </c>
      <c r="B2151" t="s">
        <v>2228</v>
      </c>
      <c r="C2151" t="s">
        <v>2305</v>
      </c>
      <c r="D2151" t="s">
        <v>29</v>
      </c>
      <c r="E2151">
        <v>20.6</v>
      </c>
      <c r="F2151">
        <v>1822000</v>
      </c>
      <c r="G2151">
        <f t="shared" si="126"/>
        <v>1.2905334687156971E-11</v>
      </c>
      <c r="H2151" s="50">
        <f t="shared" si="128"/>
        <v>5238.5244239071053</v>
      </c>
      <c r="I2151">
        <f t="shared" si="127"/>
        <v>6.0844419861630614E-7</v>
      </c>
      <c r="J2151">
        <v>354</v>
      </c>
      <c r="K2151">
        <v>96.800000000000011</v>
      </c>
      <c r="L2151">
        <v>544</v>
      </c>
      <c r="M2151">
        <v>43.08</v>
      </c>
      <c r="N2151">
        <v>141.38</v>
      </c>
      <c r="O2151" s="7">
        <v>5.6223999999999998</v>
      </c>
      <c r="P2151" s="8">
        <v>1896500</v>
      </c>
      <c r="Q2151">
        <v>14</v>
      </c>
      <c r="R2151" s="9">
        <v>13.957000000000001</v>
      </c>
      <c r="S2151" s="9">
        <v>12.839</v>
      </c>
      <c r="T2151" s="9">
        <v>9.1340000000000003</v>
      </c>
      <c r="U2151" s="9">
        <v>11.537000000000001</v>
      </c>
      <c r="V2151" s="9">
        <v>14.744999999999999</v>
      </c>
    </row>
    <row r="2152" spans="1:22" x14ac:dyDescent="0.3">
      <c r="A2152" t="s">
        <v>2227</v>
      </c>
      <c r="B2152" t="s">
        <v>2228</v>
      </c>
      <c r="C2152" t="s">
        <v>2306</v>
      </c>
      <c r="D2152" t="s">
        <v>29</v>
      </c>
      <c r="E2152">
        <v>16.400000000000002</v>
      </c>
      <c r="F2152">
        <v>262500</v>
      </c>
      <c r="G2152">
        <f t="shared" si="126"/>
        <v>7.1312385523809536E-11</v>
      </c>
      <c r="H2152" s="50">
        <f t="shared" si="128"/>
        <v>754.72703692404787</v>
      </c>
      <c r="I2152">
        <f t="shared" si="127"/>
        <v>4.8439246880133114E-7</v>
      </c>
      <c r="J2152">
        <v>33.300000000000004</v>
      </c>
      <c r="K2152">
        <v>45.5</v>
      </c>
      <c r="L2152">
        <v>350</v>
      </c>
      <c r="M2152">
        <v>33.17</v>
      </c>
      <c r="N2152">
        <v>129.75</v>
      </c>
      <c r="O2152" s="7">
        <v>7.7064000000000004</v>
      </c>
      <c r="P2152" s="8">
        <v>215090</v>
      </c>
      <c r="Q2152">
        <v>4</v>
      </c>
      <c r="R2152" s="9">
        <v>18.045000000000002</v>
      </c>
      <c r="S2152" s="9">
        <v>17.847999999999999</v>
      </c>
      <c r="T2152" s="9">
        <v>16.817</v>
      </c>
      <c r="U2152" s="9">
        <v>17.771000000000001</v>
      </c>
      <c r="V2152" s="9">
        <v>18.332000000000001</v>
      </c>
    </row>
    <row r="2153" spans="1:22" x14ac:dyDescent="0.3">
      <c r="A2153" t="s">
        <v>2227</v>
      </c>
      <c r="B2153" t="s">
        <v>2228</v>
      </c>
      <c r="C2153" t="s">
        <v>2307</v>
      </c>
      <c r="D2153" t="s">
        <v>29</v>
      </c>
      <c r="E2153">
        <v>18.600000000000001</v>
      </c>
      <c r="F2153">
        <v>1008000</v>
      </c>
      <c r="G2153">
        <f t="shared" si="126"/>
        <v>2.106215654761905E-11</v>
      </c>
      <c r="H2153" s="50">
        <f t="shared" si="128"/>
        <v>2898.151821788344</v>
      </c>
      <c r="I2153">
        <f t="shared" si="127"/>
        <v>5.4937194632346099E-7</v>
      </c>
      <c r="J2153">
        <v>229</v>
      </c>
      <c r="K2153">
        <v>66.7</v>
      </c>
      <c r="L2153">
        <v>399</v>
      </c>
      <c r="M2153">
        <v>38.270000000000003</v>
      </c>
      <c r="N2153">
        <v>140.93</v>
      </c>
      <c r="O2153" s="7">
        <v>5.98</v>
      </c>
      <c r="P2153" s="8">
        <v>769520</v>
      </c>
      <c r="Q2153">
        <v>8</v>
      </c>
      <c r="R2153" s="9">
        <v>17.634</v>
      </c>
      <c r="S2153" s="9">
        <v>15.768000000000001</v>
      </c>
      <c r="T2153" s="9">
        <v>15.042</v>
      </c>
      <c r="U2153" s="9">
        <v>16.276</v>
      </c>
      <c r="V2153" s="9">
        <v>18.186</v>
      </c>
    </row>
    <row r="2154" spans="1:22" x14ac:dyDescent="0.3">
      <c r="A2154" t="s">
        <v>2227</v>
      </c>
      <c r="B2154" t="s">
        <v>2228</v>
      </c>
      <c r="C2154" t="s">
        <v>2308</v>
      </c>
      <c r="D2154" t="s">
        <v>29</v>
      </c>
      <c r="E2154">
        <v>15.200000000000001</v>
      </c>
      <c r="F2154">
        <v>730000</v>
      </c>
      <c r="G2154">
        <f t="shared" si="126"/>
        <v>2.3766824109589044E-11</v>
      </c>
      <c r="H2154" s="50">
        <f t="shared" si="128"/>
        <v>2098.8599503030664</v>
      </c>
      <c r="I2154">
        <f t="shared" si="127"/>
        <v>4.4894911742562403E-7</v>
      </c>
      <c r="J2154">
        <v>138</v>
      </c>
      <c r="K2154">
        <v>62.2</v>
      </c>
      <c r="L2154">
        <v>505</v>
      </c>
      <c r="M2154">
        <v>35</v>
      </c>
      <c r="N2154">
        <v>138.43</v>
      </c>
      <c r="O2154" s="7">
        <v>8.1182999999999996</v>
      </c>
      <c r="P2154" s="8">
        <v>172160</v>
      </c>
      <c r="Q2154">
        <v>6</v>
      </c>
      <c r="R2154" s="9">
        <v>13.712999999999999</v>
      </c>
      <c r="S2154" s="9">
        <v>9.6007999999999996</v>
      </c>
      <c r="T2154" s="9">
        <v>12.999000000000001</v>
      </c>
      <c r="U2154" s="9">
        <v>13.55</v>
      </c>
      <c r="V2154" s="9">
        <v>14.397</v>
      </c>
    </row>
    <row r="2155" spans="1:22" x14ac:dyDescent="0.3">
      <c r="A2155" t="s">
        <v>2227</v>
      </c>
      <c r="B2155" t="s">
        <v>2228</v>
      </c>
      <c r="C2155" t="s">
        <v>2309</v>
      </c>
      <c r="D2155" t="s">
        <v>29</v>
      </c>
      <c r="E2155">
        <v>7.8100000000000005</v>
      </c>
      <c r="F2155">
        <v>115700</v>
      </c>
      <c r="G2155">
        <f t="shared" si="126"/>
        <v>7.7049193863439921E-11</v>
      </c>
      <c r="H2155" s="50">
        <f t="shared" si="128"/>
        <v>332.65492636995174</v>
      </c>
      <c r="I2155">
        <f t="shared" si="127"/>
        <v>2.306771452035607E-7</v>
      </c>
      <c r="J2155">
        <v>51.800000000000004</v>
      </c>
      <c r="K2155">
        <v>16.100000000000001</v>
      </c>
      <c r="L2155">
        <v>244</v>
      </c>
      <c r="M2155">
        <v>35.340000000000003</v>
      </c>
      <c r="N2155">
        <v>137.18</v>
      </c>
      <c r="O2155" s="7">
        <v>15.183999999999999</v>
      </c>
      <c r="P2155" s="8">
        <v>397450</v>
      </c>
      <c r="Q2155">
        <v>4</v>
      </c>
      <c r="R2155" s="9">
        <v>18.041</v>
      </c>
      <c r="S2155" s="9">
        <v>17.456</v>
      </c>
      <c r="T2155" s="9">
        <v>15.635</v>
      </c>
      <c r="U2155" s="9">
        <v>19.084</v>
      </c>
      <c r="V2155" s="9">
        <v>22.292000000000002</v>
      </c>
    </row>
    <row r="2156" spans="1:22" x14ac:dyDescent="0.3">
      <c r="A2156" t="s">
        <v>2227</v>
      </c>
      <c r="B2156" t="s">
        <v>2228</v>
      </c>
      <c r="C2156" t="s">
        <v>2310</v>
      </c>
      <c r="D2156" t="s">
        <v>29</v>
      </c>
      <c r="E2156">
        <v>7.34</v>
      </c>
      <c r="F2156">
        <v>416700</v>
      </c>
      <c r="G2156">
        <f t="shared" si="126"/>
        <v>2.010587525797936E-11</v>
      </c>
      <c r="H2156" s="50">
        <f t="shared" si="128"/>
        <v>1198.07526204286</v>
      </c>
      <c r="I2156">
        <f t="shared" si="127"/>
        <v>2.1679516591474208E-7</v>
      </c>
      <c r="J2156">
        <v>57.7</v>
      </c>
      <c r="K2156">
        <v>54.900000000000006</v>
      </c>
      <c r="L2156">
        <v>973</v>
      </c>
      <c r="M2156">
        <v>34.33</v>
      </c>
      <c r="N2156">
        <v>134.07</v>
      </c>
      <c r="O2156" s="7">
        <v>17.731000000000002</v>
      </c>
      <c r="P2156" s="8">
        <v>268080</v>
      </c>
      <c r="Q2156">
        <v>4</v>
      </c>
      <c r="R2156" s="9">
        <v>20.888000000000002</v>
      </c>
      <c r="S2156" s="9">
        <v>5.6047000000000002</v>
      </c>
      <c r="T2156" s="9">
        <v>19.594999999999999</v>
      </c>
      <c r="U2156" s="9">
        <v>21.14</v>
      </c>
      <c r="V2156" s="9">
        <v>21.62</v>
      </c>
    </row>
    <row r="2157" spans="1:22" x14ac:dyDescent="0.3">
      <c r="A2157" t="s">
        <v>2227</v>
      </c>
      <c r="B2157" t="s">
        <v>2228</v>
      </c>
      <c r="C2157" t="s">
        <v>2311</v>
      </c>
      <c r="D2157" t="s">
        <v>29</v>
      </c>
      <c r="E2157">
        <v>4.2</v>
      </c>
      <c r="F2157">
        <v>185700</v>
      </c>
      <c r="G2157">
        <f t="shared" si="126"/>
        <v>2.5815932148626816E-11</v>
      </c>
      <c r="H2157" s="50">
        <f t="shared" si="128"/>
        <v>533.91546954969783</v>
      </c>
      <c r="I2157">
        <f t="shared" si="127"/>
        <v>1.2405172981497503E-7</v>
      </c>
      <c r="J2157">
        <v>42</v>
      </c>
      <c r="K2157">
        <v>28.700000000000003</v>
      </c>
      <c r="L2157">
        <v>944</v>
      </c>
      <c r="M2157">
        <v>36.770000000000003</v>
      </c>
      <c r="N2157">
        <v>137.06</v>
      </c>
      <c r="O2157" s="7">
        <v>32.918999999999997</v>
      </c>
      <c r="P2157" s="8">
        <v>248130</v>
      </c>
      <c r="Q2157">
        <v>4</v>
      </c>
      <c r="R2157" s="9">
        <v>19.076000000000001</v>
      </c>
      <c r="S2157" s="9">
        <v>18.616</v>
      </c>
      <c r="T2157" s="9">
        <v>17.844000000000001</v>
      </c>
      <c r="U2157" s="9">
        <v>18.963999999999999</v>
      </c>
      <c r="V2157" s="9">
        <v>20.850999999999999</v>
      </c>
    </row>
    <row r="2158" spans="1:22" x14ac:dyDescent="0.3">
      <c r="A2158" t="s">
        <v>2227</v>
      </c>
      <c r="B2158" t="s">
        <v>2228</v>
      </c>
      <c r="C2158" t="s">
        <v>2312</v>
      </c>
      <c r="D2158" t="s">
        <v>29</v>
      </c>
      <c r="E2158">
        <v>4.0999999999999996</v>
      </c>
      <c r="F2158">
        <v>268200</v>
      </c>
      <c r="G2158">
        <f t="shared" si="126"/>
        <v>1.7449199478001489E-11</v>
      </c>
      <c r="H2158" s="50">
        <f t="shared" si="128"/>
        <v>771.11539544011293</v>
      </c>
      <c r="I2158">
        <f t="shared" si="127"/>
        <v>1.2109811720033279E-7</v>
      </c>
      <c r="J2158">
        <v>41.300000000000004</v>
      </c>
      <c r="K2158">
        <v>41.7</v>
      </c>
      <c r="L2158">
        <v>1400</v>
      </c>
      <c r="M2158">
        <v>34.08</v>
      </c>
      <c r="N2158">
        <v>134.57</v>
      </c>
      <c r="O2158" s="7">
        <v>33.543999999999997</v>
      </c>
      <c r="P2158" s="8">
        <v>216470</v>
      </c>
      <c r="Q2158">
        <v>4</v>
      </c>
      <c r="R2158" s="9">
        <v>19.984999999999999</v>
      </c>
      <c r="S2158" s="9">
        <v>18.757000000000001</v>
      </c>
      <c r="T2158" s="9">
        <v>19.981999999999999</v>
      </c>
      <c r="U2158" s="9">
        <v>20.03</v>
      </c>
      <c r="V2158" s="9">
        <v>20.079000000000001</v>
      </c>
    </row>
    <row r="2159" spans="1:22" x14ac:dyDescent="0.3">
      <c r="A2159" t="s">
        <v>2227</v>
      </c>
      <c r="B2159" t="s">
        <v>2228</v>
      </c>
      <c r="C2159" t="s">
        <v>2313</v>
      </c>
      <c r="D2159" t="s">
        <v>29</v>
      </c>
      <c r="E2159">
        <v>4.51</v>
      </c>
      <c r="F2159">
        <v>157400</v>
      </c>
      <c r="G2159">
        <f t="shared" si="126"/>
        <v>3.270560883100381E-11</v>
      </c>
      <c r="H2159" s="50">
        <f t="shared" si="128"/>
        <v>452.54870709274337</v>
      </c>
      <c r="I2159">
        <f t="shared" si="127"/>
        <v>1.3320792892036606E-7</v>
      </c>
      <c r="J2159">
        <v>71</v>
      </c>
      <c r="K2159">
        <v>18.7</v>
      </c>
      <c r="L2159">
        <v>522</v>
      </c>
      <c r="M2159">
        <v>34.03</v>
      </c>
      <c r="N2159">
        <v>131.85</v>
      </c>
      <c r="O2159" s="7">
        <v>27.94</v>
      </c>
      <c r="P2159" s="8">
        <v>113450</v>
      </c>
      <c r="Q2159">
        <v>5</v>
      </c>
      <c r="R2159" s="9">
        <v>17.087</v>
      </c>
      <c r="S2159" s="9">
        <v>12.284000000000001</v>
      </c>
      <c r="T2159" s="9">
        <v>16.817</v>
      </c>
      <c r="U2159" s="9">
        <v>17.013000000000002</v>
      </c>
      <c r="V2159" s="9">
        <v>17.550999999999998</v>
      </c>
    </row>
    <row r="2160" spans="1:22" x14ac:dyDescent="0.3">
      <c r="A2160" t="s">
        <v>2227</v>
      </c>
      <c r="B2160" t="s">
        <v>2228</v>
      </c>
      <c r="C2160" t="s">
        <v>2314</v>
      </c>
      <c r="D2160" t="s">
        <v>29</v>
      </c>
      <c r="E2160">
        <v>94.5</v>
      </c>
      <c r="F2160">
        <v>34450000</v>
      </c>
      <c r="G2160">
        <f t="shared" si="126"/>
        <v>3.1310716545718435E-12</v>
      </c>
      <c r="H2160" s="50">
        <f t="shared" si="128"/>
        <v>99048.938750603615</v>
      </c>
      <c r="I2160">
        <f t="shared" si="127"/>
        <v>2.7911639208369393E-6</v>
      </c>
      <c r="J2160">
        <v>4330</v>
      </c>
      <c r="K2160">
        <v>524</v>
      </c>
      <c r="L2160">
        <v>489</v>
      </c>
      <c r="M2160">
        <v>35.68</v>
      </c>
      <c r="N2160">
        <v>139.65</v>
      </c>
      <c r="O2160" s="7">
        <v>0.93364999999999998</v>
      </c>
      <c r="P2160" s="8">
        <v>31042000</v>
      </c>
      <c r="Q2160">
        <v>92</v>
      </c>
      <c r="R2160" s="9">
        <v>24.407</v>
      </c>
      <c r="S2160" s="9">
        <v>22.303000000000001</v>
      </c>
      <c r="T2160" s="9">
        <v>13.55</v>
      </c>
      <c r="U2160" s="9">
        <v>24.248999999999999</v>
      </c>
      <c r="V2160" s="9">
        <v>26.713000000000001</v>
      </c>
    </row>
    <row r="2161" spans="1:22" x14ac:dyDescent="0.3">
      <c r="A2161" t="s">
        <v>2227</v>
      </c>
      <c r="B2161" t="s">
        <v>2228</v>
      </c>
      <c r="C2161" t="s">
        <v>2315</v>
      </c>
      <c r="D2161" t="s">
        <v>29</v>
      </c>
      <c r="E2161">
        <v>5.45</v>
      </c>
      <c r="F2161">
        <v>172100</v>
      </c>
      <c r="G2161">
        <f t="shared" si="126"/>
        <v>3.6146483730389306E-11</v>
      </c>
      <c r="H2161" s="50">
        <f t="shared" si="128"/>
        <v>494.81342116049007</v>
      </c>
      <c r="I2161">
        <f t="shared" si="127"/>
        <v>1.6097188749800331E-7</v>
      </c>
      <c r="J2161">
        <v>47.300000000000004</v>
      </c>
      <c r="K2161">
        <v>25</v>
      </c>
      <c r="L2161">
        <v>624</v>
      </c>
      <c r="M2161">
        <v>42.64</v>
      </c>
      <c r="N2161">
        <v>141.58000000000001</v>
      </c>
      <c r="O2161" s="7">
        <v>24.962</v>
      </c>
      <c r="P2161">
        <v>68546</v>
      </c>
      <c r="Q2161">
        <v>3</v>
      </c>
      <c r="R2161" s="9">
        <v>8.1635000000000009</v>
      </c>
      <c r="S2161" s="9">
        <v>8.1752000000000002</v>
      </c>
      <c r="T2161" s="9">
        <v>7.9911000000000003</v>
      </c>
      <c r="U2161" s="9">
        <v>8.0433000000000003</v>
      </c>
      <c r="V2161" s="9">
        <v>8.3560999999999996</v>
      </c>
    </row>
    <row r="2162" spans="1:22" x14ac:dyDescent="0.3">
      <c r="A2162" t="s">
        <v>2227</v>
      </c>
      <c r="B2162" t="s">
        <v>2228</v>
      </c>
      <c r="C2162" t="s">
        <v>2316</v>
      </c>
      <c r="D2162" t="s">
        <v>29</v>
      </c>
      <c r="E2162">
        <v>3.79</v>
      </c>
      <c r="F2162">
        <v>200700</v>
      </c>
      <c r="G2162">
        <f t="shared" si="126"/>
        <v>2.1554713851519681E-11</v>
      </c>
      <c r="H2162" s="50">
        <f t="shared" si="128"/>
        <v>577.04272880250062</v>
      </c>
      <c r="I2162">
        <f t="shared" si="127"/>
        <v>1.1194191809494176E-7</v>
      </c>
      <c r="J2162">
        <v>32.700000000000003</v>
      </c>
      <c r="K2162">
        <v>35.1</v>
      </c>
      <c r="L2162">
        <v>1260</v>
      </c>
      <c r="M2162">
        <v>35.51</v>
      </c>
      <c r="N2162">
        <v>134.22</v>
      </c>
      <c r="O2162" s="7">
        <v>35.85</v>
      </c>
      <c r="P2162">
        <v>95708</v>
      </c>
      <c r="Q2162">
        <v>4</v>
      </c>
      <c r="R2162" s="9">
        <v>16.03</v>
      </c>
      <c r="S2162" s="9">
        <v>5.9389000000000003</v>
      </c>
      <c r="T2162" s="9">
        <v>16.03</v>
      </c>
      <c r="U2162" s="9">
        <v>16.128</v>
      </c>
      <c r="V2162" s="9">
        <v>16.227</v>
      </c>
    </row>
    <row r="2163" spans="1:22" x14ac:dyDescent="0.3">
      <c r="A2163" t="s">
        <v>2227</v>
      </c>
      <c r="B2163" t="s">
        <v>2228</v>
      </c>
      <c r="C2163" t="s">
        <v>2317</v>
      </c>
      <c r="D2163" t="s">
        <v>29</v>
      </c>
      <c r="E2163">
        <v>18.7</v>
      </c>
      <c r="F2163">
        <v>420800</v>
      </c>
      <c r="G2163">
        <f t="shared" si="126"/>
        <v>5.0724327709125477E-11</v>
      </c>
      <c r="H2163" s="50">
        <f t="shared" si="128"/>
        <v>1209.8633795719593</v>
      </c>
      <c r="I2163">
        <f t="shared" si="127"/>
        <v>5.5232555893810323E-7</v>
      </c>
      <c r="J2163">
        <v>53.1</v>
      </c>
      <c r="K2163">
        <v>57.7</v>
      </c>
      <c r="L2163">
        <v>414</v>
      </c>
      <c r="M2163">
        <v>36.72</v>
      </c>
      <c r="N2163">
        <v>137.22999999999999</v>
      </c>
      <c r="O2163" s="7">
        <v>7.1795999999999998</v>
      </c>
      <c r="P2163" s="8">
        <v>263610</v>
      </c>
      <c r="Q2163">
        <v>4</v>
      </c>
      <c r="R2163" s="9">
        <v>20.202000000000002</v>
      </c>
      <c r="S2163" s="9">
        <v>6.4039000000000001</v>
      </c>
      <c r="T2163" s="9">
        <v>20.175000000000001</v>
      </c>
      <c r="U2163" s="9">
        <v>20.561</v>
      </c>
      <c r="V2163" s="9">
        <v>20.850999999999999</v>
      </c>
    </row>
    <row r="2164" spans="1:22" x14ac:dyDescent="0.3">
      <c r="A2164" t="s">
        <v>2227</v>
      </c>
      <c r="B2164" t="s">
        <v>2228</v>
      </c>
      <c r="C2164" t="s">
        <v>2318</v>
      </c>
      <c r="D2164" t="s">
        <v>29</v>
      </c>
      <c r="E2164">
        <v>11.4</v>
      </c>
      <c r="F2164">
        <v>286500</v>
      </c>
      <c r="G2164">
        <f t="shared" si="126"/>
        <v>4.5418276439790577E-11</v>
      </c>
      <c r="H2164" s="50">
        <f t="shared" si="128"/>
        <v>823.73065172853228</v>
      </c>
      <c r="I2164">
        <f t="shared" si="127"/>
        <v>3.3671183806921805E-7</v>
      </c>
      <c r="J2164">
        <v>39.6</v>
      </c>
      <c r="K2164">
        <v>45.5</v>
      </c>
      <c r="L2164">
        <v>519</v>
      </c>
      <c r="M2164">
        <v>34.72</v>
      </c>
      <c r="N2164">
        <v>136.52000000000001</v>
      </c>
      <c r="O2164" s="7">
        <v>11.393000000000001</v>
      </c>
      <c r="P2164" s="8">
        <v>229520</v>
      </c>
      <c r="Q2164">
        <v>5</v>
      </c>
      <c r="R2164" s="9">
        <v>19.068999999999999</v>
      </c>
      <c r="S2164" s="9">
        <v>4.5620000000000003</v>
      </c>
      <c r="T2164" s="9">
        <v>18.721</v>
      </c>
      <c r="U2164" s="9">
        <v>20.271999999999998</v>
      </c>
      <c r="V2164" s="9">
        <v>22.484000000000002</v>
      </c>
    </row>
    <row r="2165" spans="1:22" x14ac:dyDescent="0.3">
      <c r="A2165" t="s">
        <v>2227</v>
      </c>
      <c r="B2165" t="s">
        <v>2228</v>
      </c>
      <c r="C2165" t="s">
        <v>2319</v>
      </c>
      <c r="D2165" t="s">
        <v>29</v>
      </c>
      <c r="E2165">
        <v>7.21</v>
      </c>
      <c r="F2165">
        <v>144100</v>
      </c>
      <c r="G2165">
        <f t="shared" si="126"/>
        <v>5.7111255586398325E-11</v>
      </c>
      <c r="H2165" s="50">
        <f t="shared" si="128"/>
        <v>414.30920388859158</v>
      </c>
      <c r="I2165">
        <f t="shared" si="127"/>
        <v>2.1295546951570711E-7</v>
      </c>
      <c r="J2165">
        <v>29.700000000000003</v>
      </c>
      <c r="K2165">
        <v>26.400000000000002</v>
      </c>
      <c r="L2165">
        <v>473</v>
      </c>
      <c r="M2165">
        <v>36.090000000000003</v>
      </c>
      <c r="N2165">
        <v>140.19999999999999</v>
      </c>
      <c r="O2165" s="7">
        <v>17.902000000000001</v>
      </c>
      <c r="P2165" s="8">
        <v>308360</v>
      </c>
      <c r="Q2165">
        <v>4</v>
      </c>
      <c r="R2165" s="9">
        <v>23.663</v>
      </c>
      <c r="S2165" s="9">
        <v>23.219000000000001</v>
      </c>
      <c r="T2165" s="9">
        <v>21.956</v>
      </c>
      <c r="U2165" s="9">
        <v>22.795000000000002</v>
      </c>
      <c r="V2165" s="9">
        <v>24.344000000000001</v>
      </c>
    </row>
    <row r="2166" spans="1:22" x14ac:dyDescent="0.3">
      <c r="A2166" t="s">
        <v>2227</v>
      </c>
      <c r="B2166" t="s">
        <v>2228</v>
      </c>
      <c r="C2166" t="s">
        <v>2320</v>
      </c>
      <c r="D2166" t="s">
        <v>29</v>
      </c>
      <c r="E2166">
        <v>8.58</v>
      </c>
      <c r="F2166">
        <v>191800</v>
      </c>
      <c r="G2166">
        <f t="shared" si="126"/>
        <v>5.106097570385819E-11</v>
      </c>
      <c r="H2166" s="50">
        <f t="shared" si="128"/>
        <v>551.45388831250432</v>
      </c>
      <c r="I2166">
        <f t="shared" si="127"/>
        <v>2.534199623363062E-7</v>
      </c>
      <c r="J2166">
        <v>36.800000000000004</v>
      </c>
      <c r="K2166">
        <v>31.6</v>
      </c>
      <c r="L2166">
        <v>473</v>
      </c>
      <c r="M2166">
        <v>36.08</v>
      </c>
      <c r="N2166">
        <v>140.11000000000001</v>
      </c>
      <c r="O2166" s="7">
        <v>14.968</v>
      </c>
      <c r="P2166" s="8">
        <v>292640</v>
      </c>
      <c r="Q2166">
        <v>4</v>
      </c>
      <c r="R2166" s="9">
        <v>24.172999999999998</v>
      </c>
      <c r="S2166" s="9">
        <v>23.82</v>
      </c>
      <c r="T2166" s="9">
        <v>21.908000000000001</v>
      </c>
      <c r="U2166" s="9">
        <v>23.677</v>
      </c>
      <c r="V2166" s="9">
        <v>25.009</v>
      </c>
    </row>
    <row r="2167" spans="1:22" x14ac:dyDescent="0.3">
      <c r="A2167" t="s">
        <v>2227</v>
      </c>
      <c r="B2167" t="s">
        <v>2228</v>
      </c>
      <c r="C2167" t="s">
        <v>2321</v>
      </c>
      <c r="D2167" t="s">
        <v>29</v>
      </c>
      <c r="E2167">
        <v>16.3</v>
      </c>
      <c r="F2167">
        <v>147600</v>
      </c>
      <c r="G2167">
        <f t="shared" si="126"/>
        <v>1.2605256029810299E-10</v>
      </c>
      <c r="H2167" s="50">
        <f t="shared" si="128"/>
        <v>424.37223104757891</v>
      </c>
      <c r="I2167">
        <f t="shared" si="127"/>
        <v>4.814388561866889E-7</v>
      </c>
      <c r="J2167">
        <v>18.100000000000001</v>
      </c>
      <c r="K2167">
        <v>34.700000000000003</v>
      </c>
      <c r="L2167">
        <v>283</v>
      </c>
      <c r="M2167">
        <v>38.729999999999997</v>
      </c>
      <c r="N2167">
        <v>139.84</v>
      </c>
      <c r="O2167" s="7">
        <v>8.1592000000000002</v>
      </c>
      <c r="P2167">
        <v>60160</v>
      </c>
      <c r="Q2167">
        <v>2</v>
      </c>
      <c r="R2167" s="9">
        <v>13.6</v>
      </c>
      <c r="S2167" s="9">
        <v>13.599</v>
      </c>
      <c r="T2167" s="9">
        <v>13.35</v>
      </c>
      <c r="U2167" s="9">
        <v>13.475</v>
      </c>
      <c r="V2167" s="9">
        <v>13.6</v>
      </c>
    </row>
    <row r="2168" spans="1:22" x14ac:dyDescent="0.3">
      <c r="A2168" t="s">
        <v>2227</v>
      </c>
      <c r="B2168" t="s">
        <v>2228</v>
      </c>
      <c r="C2168" t="s">
        <v>2322</v>
      </c>
      <c r="D2168" t="s">
        <v>29</v>
      </c>
      <c r="E2168">
        <v>4.55</v>
      </c>
      <c r="F2168">
        <v>182000</v>
      </c>
      <c r="G2168">
        <f t="shared" si="126"/>
        <v>2.8535824999999996E-11</v>
      </c>
      <c r="H2168" s="50">
        <f t="shared" si="128"/>
        <v>523.27741226733986</v>
      </c>
      <c r="I2168">
        <f t="shared" si="127"/>
        <v>1.3438937396622293E-7</v>
      </c>
      <c r="J2168">
        <v>77.900000000000006</v>
      </c>
      <c r="K2168">
        <v>20.6</v>
      </c>
      <c r="L2168">
        <v>569</v>
      </c>
      <c r="M2168">
        <v>33.979999999999997</v>
      </c>
      <c r="N2168">
        <v>131.24</v>
      </c>
      <c r="O2168" s="7">
        <v>27.565000000000001</v>
      </c>
      <c r="P2168" s="8">
        <v>147710</v>
      </c>
      <c r="Q2168">
        <v>5</v>
      </c>
      <c r="R2168" s="9">
        <v>21.553999999999998</v>
      </c>
      <c r="S2168" s="9">
        <v>15.945</v>
      </c>
      <c r="T2168" s="9">
        <v>19.885000000000002</v>
      </c>
      <c r="U2168" s="9">
        <v>20.32</v>
      </c>
      <c r="V2168" s="9">
        <v>21.62</v>
      </c>
    </row>
    <row r="2169" spans="1:22" x14ac:dyDescent="0.3">
      <c r="A2169" t="s">
        <v>2227</v>
      </c>
      <c r="B2169" t="s">
        <v>2228</v>
      </c>
      <c r="C2169" t="s">
        <v>2323</v>
      </c>
      <c r="D2169" t="s">
        <v>29</v>
      </c>
      <c r="E2169">
        <v>9.89</v>
      </c>
      <c r="F2169">
        <v>101500</v>
      </c>
      <c r="G2169">
        <f t="shared" si="126"/>
        <v>1.1121943221674876E-10</v>
      </c>
      <c r="H2169" s="50">
        <f t="shared" si="128"/>
        <v>291.82778761063184</v>
      </c>
      <c r="I2169">
        <f t="shared" si="127"/>
        <v>2.9211228758811978E-7</v>
      </c>
      <c r="J2169">
        <v>7.79</v>
      </c>
      <c r="K2169">
        <v>36.4</v>
      </c>
      <c r="L2169">
        <v>494</v>
      </c>
      <c r="M2169">
        <v>34.76</v>
      </c>
      <c r="N2169">
        <v>136.13999999999999</v>
      </c>
      <c r="O2169" s="7">
        <v>13.584</v>
      </c>
      <c r="P2169">
        <v>29407</v>
      </c>
      <c r="Q2169">
        <v>1</v>
      </c>
      <c r="R2169" s="9">
        <v>16.276</v>
      </c>
      <c r="S2169" s="9">
        <v>16.276</v>
      </c>
      <c r="T2169" s="9">
        <v>16.276</v>
      </c>
      <c r="U2169" s="9">
        <v>16.276</v>
      </c>
      <c r="V2169" s="9">
        <v>16.276</v>
      </c>
    </row>
    <row r="2170" spans="1:22" x14ac:dyDescent="0.3">
      <c r="A2170" t="s">
        <v>2227</v>
      </c>
      <c r="B2170" t="s">
        <v>2228</v>
      </c>
      <c r="C2170" t="s">
        <v>2324</v>
      </c>
      <c r="D2170" t="s">
        <v>29</v>
      </c>
      <c r="E2170">
        <v>19.100000000000001</v>
      </c>
      <c r="F2170">
        <v>487600</v>
      </c>
      <c r="G2170">
        <f t="shared" si="126"/>
        <v>4.4711587981952411E-11</v>
      </c>
      <c r="H2170" s="50">
        <f t="shared" ref="H2170:H2176" si="129">F2170*CVDJPN</f>
        <v>1401.9234407777742</v>
      </c>
      <c r="I2170">
        <f t="shared" si="127"/>
        <v>5.6414000939667209E-7</v>
      </c>
      <c r="J2170">
        <v>79.800000000000011</v>
      </c>
      <c r="K2170">
        <v>54.6</v>
      </c>
      <c r="L2170">
        <v>338</v>
      </c>
      <c r="M2170">
        <v>36.56</v>
      </c>
      <c r="N2170">
        <v>139.88999999999999</v>
      </c>
      <c r="O2170" s="7">
        <v>6.2004000000000001</v>
      </c>
      <c r="P2170" s="8">
        <v>510170</v>
      </c>
      <c r="Q2170">
        <v>5</v>
      </c>
      <c r="R2170" s="9">
        <v>21.469000000000001</v>
      </c>
      <c r="S2170" s="9">
        <v>21.353000000000002</v>
      </c>
      <c r="T2170" s="9">
        <v>19.594999999999999</v>
      </c>
      <c r="U2170" s="9">
        <v>21.042999999999999</v>
      </c>
      <c r="V2170" s="9">
        <v>22.244</v>
      </c>
    </row>
    <row r="2171" spans="1:22" x14ac:dyDescent="0.3">
      <c r="A2171" t="s">
        <v>2227</v>
      </c>
      <c r="B2171" t="s">
        <v>2228</v>
      </c>
      <c r="C2171" t="s">
        <v>2325</v>
      </c>
      <c r="D2171" t="s">
        <v>29</v>
      </c>
      <c r="E2171">
        <v>14.8</v>
      </c>
      <c r="F2171">
        <v>386600</v>
      </c>
      <c r="G2171">
        <f t="shared" si="126"/>
        <v>4.3696866011381277E-11</v>
      </c>
      <c r="H2171" s="50">
        <f t="shared" si="129"/>
        <v>1111.5332284755691</v>
      </c>
      <c r="I2171">
        <f t="shared" si="127"/>
        <v>4.3713466696705496E-7</v>
      </c>
      <c r="J2171">
        <v>65.8</v>
      </c>
      <c r="K2171">
        <v>47.6</v>
      </c>
      <c r="L2171">
        <v>400</v>
      </c>
      <c r="M2171">
        <v>34.229999999999997</v>
      </c>
      <c r="N2171">
        <v>135.18</v>
      </c>
      <c r="O2171" s="7">
        <v>8.3969000000000005</v>
      </c>
      <c r="P2171" s="8">
        <v>376300</v>
      </c>
      <c r="Q2171">
        <v>4</v>
      </c>
      <c r="R2171" s="9">
        <v>17.170000000000002</v>
      </c>
      <c r="S2171" s="9">
        <v>15.42</v>
      </c>
      <c r="T2171" s="9">
        <v>15.882</v>
      </c>
      <c r="U2171" s="9">
        <v>17.16</v>
      </c>
      <c r="V2171" s="9">
        <v>17.550999999999998</v>
      </c>
    </row>
    <row r="2172" spans="1:22" x14ac:dyDescent="0.3">
      <c r="A2172" t="s">
        <v>2227</v>
      </c>
      <c r="B2172" t="s">
        <v>2228</v>
      </c>
      <c r="C2172" t="s">
        <v>2326</v>
      </c>
      <c r="D2172" t="s">
        <v>29</v>
      </c>
      <c r="E2172">
        <v>12.8</v>
      </c>
      <c r="F2172">
        <v>255400</v>
      </c>
      <c r="G2172">
        <f t="shared" si="126"/>
        <v>5.7205725920125298E-11</v>
      </c>
      <c r="H2172" s="50">
        <f t="shared" si="129"/>
        <v>734.31346754438789</v>
      </c>
      <c r="I2172">
        <f t="shared" si="127"/>
        <v>3.7806241467420965E-7</v>
      </c>
      <c r="J2172">
        <v>40</v>
      </c>
      <c r="K2172">
        <v>40.400000000000006</v>
      </c>
      <c r="L2172">
        <v>399</v>
      </c>
      <c r="M2172">
        <v>38.26</v>
      </c>
      <c r="N2172">
        <v>140.34</v>
      </c>
      <c r="O2172" s="7">
        <v>9.8750999999999998</v>
      </c>
      <c r="P2172" s="8">
        <v>115070</v>
      </c>
      <c r="Q2172">
        <v>2</v>
      </c>
      <c r="R2172" s="9">
        <v>16.521999999999998</v>
      </c>
      <c r="S2172" s="9">
        <v>16.512</v>
      </c>
      <c r="T2172" s="9">
        <v>16.03</v>
      </c>
      <c r="U2172" s="9">
        <v>16.276</v>
      </c>
      <c r="V2172" s="9">
        <v>16.521999999999998</v>
      </c>
    </row>
    <row r="2173" spans="1:22" x14ac:dyDescent="0.3">
      <c r="A2173" t="s">
        <v>2227</v>
      </c>
      <c r="B2173" t="s">
        <v>2228</v>
      </c>
      <c r="C2173" t="s">
        <v>2327</v>
      </c>
      <c r="D2173" t="s">
        <v>29</v>
      </c>
      <c r="E2173">
        <v>7.15</v>
      </c>
      <c r="F2173">
        <v>188700</v>
      </c>
      <c r="G2173">
        <f t="shared" si="126"/>
        <v>4.3249846051934284E-11</v>
      </c>
      <c r="H2173" s="50">
        <f t="shared" si="129"/>
        <v>542.54092140025841</v>
      </c>
      <c r="I2173">
        <f t="shared" si="127"/>
        <v>2.1118330194692179E-7</v>
      </c>
      <c r="J2173">
        <v>37</v>
      </c>
      <c r="K2173">
        <v>31</v>
      </c>
      <c r="L2173">
        <v>569</v>
      </c>
      <c r="M2173">
        <v>34.159999999999997</v>
      </c>
      <c r="N2173">
        <v>131.46</v>
      </c>
      <c r="O2173" s="7">
        <v>18.329999999999998</v>
      </c>
      <c r="P2173" s="8">
        <v>250690</v>
      </c>
      <c r="Q2173">
        <v>7</v>
      </c>
      <c r="R2173" s="9">
        <v>17.463999999999999</v>
      </c>
      <c r="S2173" s="9">
        <v>17.622</v>
      </c>
      <c r="T2173" s="9">
        <v>16.128</v>
      </c>
      <c r="U2173" s="9">
        <v>17.452999999999999</v>
      </c>
      <c r="V2173" s="9">
        <v>20.367999999999999</v>
      </c>
    </row>
    <row r="2174" spans="1:22" x14ac:dyDescent="0.3">
      <c r="A2174" t="s">
        <v>2227</v>
      </c>
      <c r="B2174" t="s">
        <v>2228</v>
      </c>
      <c r="C2174" t="s">
        <v>2328</v>
      </c>
      <c r="D2174" t="s">
        <v>29</v>
      </c>
      <c r="E2174">
        <v>8.35</v>
      </c>
      <c r="F2174">
        <v>140700</v>
      </c>
      <c r="G2174">
        <f t="shared" si="126"/>
        <v>6.7739627221037667E-11</v>
      </c>
      <c r="H2174" s="50">
        <f t="shared" si="129"/>
        <v>404.53369179128964</v>
      </c>
      <c r="I2174">
        <f t="shared" si="127"/>
        <v>2.4662665332262893E-7</v>
      </c>
      <c r="J2174">
        <v>30.8</v>
      </c>
      <c r="K2174">
        <v>25.400000000000002</v>
      </c>
      <c r="L2174">
        <v>388</v>
      </c>
      <c r="M2174">
        <v>32.51</v>
      </c>
      <c r="N2174">
        <v>130.6</v>
      </c>
      <c r="O2174" s="7">
        <v>15.307</v>
      </c>
      <c r="P2174">
        <v>78052</v>
      </c>
      <c r="Q2174">
        <v>4</v>
      </c>
      <c r="R2174" s="9">
        <v>21.093</v>
      </c>
      <c r="S2174" s="9">
        <v>12.332000000000001</v>
      </c>
      <c r="T2174" s="9">
        <v>18.77</v>
      </c>
      <c r="U2174" s="9">
        <v>20.003</v>
      </c>
      <c r="V2174" s="9">
        <v>21.236000000000001</v>
      </c>
    </row>
    <row r="2175" spans="1:22" x14ac:dyDescent="0.3">
      <c r="A2175" t="s">
        <v>2227</v>
      </c>
      <c r="B2175" t="s">
        <v>2228</v>
      </c>
      <c r="C2175" t="s">
        <v>2329</v>
      </c>
      <c r="D2175" t="s">
        <v>29</v>
      </c>
      <c r="E2175">
        <v>8.56</v>
      </c>
      <c r="F2175">
        <v>302100</v>
      </c>
      <c r="G2175">
        <f t="shared" si="126"/>
        <v>3.2342490830850714E-11</v>
      </c>
      <c r="H2175" s="50">
        <f t="shared" si="129"/>
        <v>868.58300135144714</v>
      </c>
      <c r="I2175">
        <f t="shared" si="127"/>
        <v>2.5282923981337775E-7</v>
      </c>
      <c r="J2175">
        <v>51</v>
      </c>
      <c r="K2175">
        <v>42.300000000000004</v>
      </c>
      <c r="L2175">
        <v>604</v>
      </c>
      <c r="M2175">
        <v>34.97</v>
      </c>
      <c r="N2175">
        <v>136.63999999999999</v>
      </c>
      <c r="O2175" s="7">
        <v>14.268000000000001</v>
      </c>
      <c r="P2175" s="8">
        <v>286560</v>
      </c>
      <c r="Q2175">
        <v>3</v>
      </c>
      <c r="R2175" s="9">
        <v>24.652000000000001</v>
      </c>
      <c r="S2175" s="9">
        <v>5.5917000000000003</v>
      </c>
      <c r="T2175" s="9">
        <v>22.914000000000001</v>
      </c>
      <c r="U2175" s="9">
        <v>23.818999999999999</v>
      </c>
      <c r="V2175" s="9">
        <v>24.725000000000001</v>
      </c>
    </row>
    <row r="2176" spans="1:22" x14ac:dyDescent="0.3">
      <c r="A2176" t="s">
        <v>2227</v>
      </c>
      <c r="B2176" t="s">
        <v>2228</v>
      </c>
      <c r="C2176" t="s">
        <v>2330</v>
      </c>
      <c r="D2176" t="s">
        <v>29</v>
      </c>
      <c r="E2176">
        <v>1.6600000000000001</v>
      </c>
      <c r="F2176">
        <v>147800</v>
      </c>
      <c r="G2176">
        <f t="shared" si="126"/>
        <v>1.2819883491204331E-11</v>
      </c>
      <c r="H2176" s="50">
        <f t="shared" si="129"/>
        <v>424.94726117094962</v>
      </c>
      <c r="I2176">
        <f t="shared" si="127"/>
        <v>4.9029969403061571E-8</v>
      </c>
      <c r="J2176">
        <v>65.8</v>
      </c>
      <c r="K2176">
        <v>18.2</v>
      </c>
      <c r="L2176">
        <v>1450</v>
      </c>
      <c r="M2176">
        <v>35.479999999999997</v>
      </c>
      <c r="N2176">
        <v>133.29</v>
      </c>
      <c r="O2176" s="7">
        <v>79.522999999999996</v>
      </c>
      <c r="P2176">
        <v>56287</v>
      </c>
      <c r="Q2176">
        <v>3</v>
      </c>
      <c r="R2176" s="9">
        <v>17.795000000000002</v>
      </c>
      <c r="S2176" s="9">
        <v>4.7211999999999996</v>
      </c>
      <c r="T2176" s="9">
        <v>17.795000000000002</v>
      </c>
      <c r="U2176" s="9">
        <v>17.795000000000002</v>
      </c>
      <c r="V2176" s="9">
        <v>17.795000000000002</v>
      </c>
    </row>
    <row r="2177" spans="1:22" x14ac:dyDescent="0.3">
      <c r="A2177" t="s">
        <v>2331</v>
      </c>
      <c r="B2177" t="s">
        <v>2332</v>
      </c>
      <c r="C2177" t="s">
        <v>2333</v>
      </c>
      <c r="D2177" t="s">
        <v>108</v>
      </c>
      <c r="E2177">
        <v>21.5</v>
      </c>
      <c r="F2177">
        <v>1690000</v>
      </c>
      <c r="G2177">
        <f t="shared" si="126"/>
        <v>1.4521189053254437E-11</v>
      </c>
      <c r="H2177" s="50">
        <f>F2177*CVDJOR</f>
        <v>2246.5916658021069</v>
      </c>
      <c r="I2177">
        <f t="shared" si="127"/>
        <v>2.9360864074120384E-7</v>
      </c>
      <c r="J2177">
        <v>333</v>
      </c>
      <c r="K2177">
        <v>92.600000000000009</v>
      </c>
      <c r="L2177">
        <v>454</v>
      </c>
      <c r="M2177">
        <v>31.99</v>
      </c>
      <c r="N2177">
        <v>35.950000000000003</v>
      </c>
      <c r="O2177" s="7">
        <v>4.8959000000000001</v>
      </c>
      <c r="P2177" s="8">
        <v>2580400</v>
      </c>
      <c r="Q2177">
        <v>12</v>
      </c>
      <c r="R2177" s="9">
        <v>26.206</v>
      </c>
      <c r="S2177" s="9">
        <v>25.663</v>
      </c>
      <c r="T2177" s="9">
        <v>24.059000000000001</v>
      </c>
      <c r="U2177" s="9">
        <v>26.050999999999998</v>
      </c>
      <c r="V2177" s="9">
        <v>27.324999999999999</v>
      </c>
    </row>
    <row r="2178" spans="1:22" x14ac:dyDescent="0.3">
      <c r="A2178" t="s">
        <v>2331</v>
      </c>
      <c r="B2178" t="s">
        <v>2332</v>
      </c>
      <c r="C2178" t="s">
        <v>2334</v>
      </c>
      <c r="D2178" t="s">
        <v>108</v>
      </c>
      <c r="E2178">
        <v>7.7</v>
      </c>
      <c r="F2178">
        <v>232700</v>
      </c>
      <c r="G2178">
        <f t="shared" ref="G2178:G2241" si="130">(1.141433*(E2178/1000000))/F2178</f>
        <v>3.7769807047700902E-11</v>
      </c>
      <c r="H2178" s="50">
        <f>F2178*CVDJOR</f>
        <v>309.33839090659779</v>
      </c>
      <c r="I2178">
        <f t="shared" ref="I2178:I2241" si="131">(G2178/10)*1000*H2178*0.09</f>
        <v>1.0515286203289626E-7</v>
      </c>
      <c r="J2178">
        <v>80.2</v>
      </c>
      <c r="K2178">
        <v>26</v>
      </c>
      <c r="L2178">
        <v>379</v>
      </c>
      <c r="M2178">
        <v>32.56</v>
      </c>
      <c r="N2178">
        <v>35.869999999999997</v>
      </c>
      <c r="O2178" s="7">
        <v>14.59</v>
      </c>
      <c r="P2178" s="8">
        <v>524170</v>
      </c>
      <c r="Q2178">
        <v>7</v>
      </c>
      <c r="R2178" s="9">
        <v>24.565999999999999</v>
      </c>
      <c r="S2178" s="9">
        <v>24.716000000000001</v>
      </c>
      <c r="T2178" s="9">
        <v>22.914000000000001</v>
      </c>
      <c r="U2178" s="9">
        <v>24.535</v>
      </c>
      <c r="V2178" s="9">
        <v>27.137</v>
      </c>
    </row>
    <row r="2179" spans="1:22" x14ac:dyDescent="0.3">
      <c r="A2179" t="s">
        <v>2335</v>
      </c>
      <c r="B2179" t="s">
        <v>2336</v>
      </c>
      <c r="C2179" t="s">
        <v>2337</v>
      </c>
      <c r="D2179" t="s">
        <v>14</v>
      </c>
      <c r="E2179">
        <v>9.08</v>
      </c>
      <c r="F2179">
        <v>143400</v>
      </c>
      <c r="G2179">
        <f t="shared" si="130"/>
        <v>7.2274837099023698E-11</v>
      </c>
      <c r="H2179" s="50">
        <f t="shared" ref="H2179:H2197" si="132">F2179*CVDKAZ</f>
        <v>404.83964134048682</v>
      </c>
      <c r="I2179">
        <f t="shared" si="131"/>
        <v>2.6333747216199777E-7</v>
      </c>
      <c r="J2179">
        <v>7.32</v>
      </c>
      <c r="K2179">
        <v>53</v>
      </c>
      <c r="L2179">
        <v>806</v>
      </c>
      <c r="M2179">
        <v>43.65</v>
      </c>
      <c r="N2179">
        <v>51.17</v>
      </c>
      <c r="O2179" s="7">
        <v>15.207000000000001</v>
      </c>
      <c r="P2179">
        <v>15659</v>
      </c>
      <c r="Q2179">
        <v>1</v>
      </c>
      <c r="R2179" s="9">
        <v>15.586</v>
      </c>
      <c r="S2179" s="9">
        <v>15.586</v>
      </c>
      <c r="T2179" s="9">
        <v>15.586</v>
      </c>
      <c r="U2179" s="9">
        <v>15.586</v>
      </c>
      <c r="V2179" s="9">
        <v>15.586</v>
      </c>
    </row>
    <row r="2180" spans="1:22" x14ac:dyDescent="0.3">
      <c r="A2180" t="s">
        <v>2335</v>
      </c>
      <c r="B2180" t="s">
        <v>2336</v>
      </c>
      <c r="C2180" t="s">
        <v>2338</v>
      </c>
      <c r="D2180" t="s">
        <v>14</v>
      </c>
      <c r="E2180">
        <v>11.600000000000001</v>
      </c>
      <c r="F2180">
        <v>253100</v>
      </c>
      <c r="G2180">
        <f t="shared" si="130"/>
        <v>5.2313800079020151E-11</v>
      </c>
      <c r="H2180" s="50">
        <f t="shared" si="132"/>
        <v>714.53914381643801</v>
      </c>
      <c r="I2180">
        <f t="shared" si="131"/>
        <v>3.3642232126422626E-7</v>
      </c>
      <c r="J2180">
        <v>42.6</v>
      </c>
      <c r="K2180">
        <v>38.800000000000004</v>
      </c>
      <c r="L2180">
        <v>454</v>
      </c>
      <c r="M2180">
        <v>50.3</v>
      </c>
      <c r="N2180">
        <v>57.18</v>
      </c>
      <c r="O2180" s="7">
        <v>11.709</v>
      </c>
      <c r="P2180" s="8">
        <v>180960</v>
      </c>
      <c r="Q2180">
        <v>4</v>
      </c>
      <c r="R2180" s="9">
        <v>11.666</v>
      </c>
      <c r="S2180" s="9">
        <v>11.672000000000001</v>
      </c>
      <c r="T2180" s="9">
        <v>11.436</v>
      </c>
      <c r="U2180" s="9">
        <v>11.613</v>
      </c>
      <c r="V2180" s="9">
        <v>11.791</v>
      </c>
    </row>
    <row r="2181" spans="1:22" x14ac:dyDescent="0.3">
      <c r="A2181" t="s">
        <v>2335</v>
      </c>
      <c r="B2181" t="s">
        <v>2336</v>
      </c>
      <c r="C2181" t="s">
        <v>2339</v>
      </c>
      <c r="D2181" t="s">
        <v>14</v>
      </c>
      <c r="E2181">
        <v>18.3</v>
      </c>
      <c r="F2181">
        <v>1130000</v>
      </c>
      <c r="G2181">
        <f t="shared" si="130"/>
        <v>1.8485153893805309E-11</v>
      </c>
      <c r="H2181" s="50">
        <f t="shared" si="132"/>
        <v>3190.1589589592058</v>
      </c>
      <c r="I2181">
        <f t="shared" si="131"/>
        <v>5.3073521371856388E-7</v>
      </c>
      <c r="J2181">
        <v>335</v>
      </c>
      <c r="K2181">
        <v>61.800000000000004</v>
      </c>
      <c r="L2181">
        <v>329</v>
      </c>
      <c r="M2181">
        <v>43.28</v>
      </c>
      <c r="N2181">
        <v>76.89</v>
      </c>
      <c r="O2181" s="7">
        <v>5.3192000000000004</v>
      </c>
      <c r="P2181" s="8">
        <v>1071200</v>
      </c>
      <c r="Q2181">
        <v>13</v>
      </c>
      <c r="R2181" s="9">
        <v>17.637</v>
      </c>
      <c r="S2181" s="9">
        <v>17.864000000000001</v>
      </c>
      <c r="T2181" s="9">
        <v>17.16</v>
      </c>
      <c r="U2181" s="9">
        <v>17.698</v>
      </c>
      <c r="V2181" s="9">
        <v>18.478000000000002</v>
      </c>
    </row>
    <row r="2182" spans="1:22" x14ac:dyDescent="0.3">
      <c r="A2182" t="s">
        <v>2335</v>
      </c>
      <c r="B2182" t="s">
        <v>2336</v>
      </c>
      <c r="C2182" t="s">
        <v>2340</v>
      </c>
      <c r="D2182" t="s">
        <v>14</v>
      </c>
      <c r="E2182">
        <v>13.100000000000001</v>
      </c>
      <c r="F2182">
        <v>313000</v>
      </c>
      <c r="G2182">
        <f t="shared" si="130"/>
        <v>4.7772435463258783E-11</v>
      </c>
      <c r="H2182" s="50">
        <f t="shared" si="132"/>
        <v>883.64580013648799</v>
      </c>
      <c r="I2182">
        <f t="shared" si="131"/>
        <v>3.7992520763460039E-7</v>
      </c>
      <c r="J2182">
        <v>45.2</v>
      </c>
      <c r="K2182">
        <v>46.6</v>
      </c>
      <c r="L2182">
        <v>460</v>
      </c>
      <c r="M2182">
        <v>51.19</v>
      </c>
      <c r="N2182">
        <v>71.42</v>
      </c>
      <c r="O2182" s="7">
        <v>9.8727999999999998</v>
      </c>
      <c r="P2182" s="8">
        <v>194910</v>
      </c>
      <c r="Q2182">
        <v>4</v>
      </c>
      <c r="R2182" s="9">
        <v>8.7293000000000003</v>
      </c>
      <c r="S2182" s="9">
        <v>8.7771000000000008</v>
      </c>
      <c r="T2182" s="9">
        <v>8.7199000000000009</v>
      </c>
      <c r="U2182" s="9">
        <v>8.7457999999999991</v>
      </c>
      <c r="V2182" s="9">
        <v>9.1340000000000003</v>
      </c>
    </row>
    <row r="2183" spans="1:22" x14ac:dyDescent="0.3">
      <c r="A2183" t="s">
        <v>2335</v>
      </c>
      <c r="B2183" t="s">
        <v>2336</v>
      </c>
      <c r="C2183" t="s">
        <v>2341</v>
      </c>
      <c r="D2183" t="s">
        <v>14</v>
      </c>
      <c r="E2183">
        <v>6.21</v>
      </c>
      <c r="F2183">
        <v>142500</v>
      </c>
      <c r="G2183">
        <f t="shared" si="130"/>
        <v>4.9742448631578944E-11</v>
      </c>
      <c r="H2183" s="50">
        <f t="shared" si="132"/>
        <v>402.29880677140426</v>
      </c>
      <c r="I2183">
        <f t="shared" si="131"/>
        <v>1.8010194957334872E-7</v>
      </c>
      <c r="J2183">
        <v>27.3</v>
      </c>
      <c r="K2183">
        <v>27.3</v>
      </c>
      <c r="L2183">
        <v>556</v>
      </c>
      <c r="M2183">
        <v>47.1</v>
      </c>
      <c r="N2183">
        <v>51.91</v>
      </c>
      <c r="O2183" s="7">
        <v>20.411999999999999</v>
      </c>
      <c r="P2183" s="8">
        <v>136560</v>
      </c>
      <c r="Q2183">
        <v>4</v>
      </c>
      <c r="R2183" s="9">
        <v>14.474</v>
      </c>
      <c r="S2183" s="9">
        <v>14.451000000000001</v>
      </c>
      <c r="T2183" s="9">
        <v>14.347</v>
      </c>
      <c r="U2183" s="9">
        <v>14.347</v>
      </c>
      <c r="V2183" s="9">
        <v>14.645</v>
      </c>
    </row>
    <row r="2184" spans="1:22" x14ac:dyDescent="0.3">
      <c r="A2184" t="s">
        <v>2335</v>
      </c>
      <c r="B2184" t="s">
        <v>2336</v>
      </c>
      <c r="C2184" t="s">
        <v>2342</v>
      </c>
      <c r="D2184" t="s">
        <v>14</v>
      </c>
      <c r="E2184">
        <v>6.18</v>
      </c>
      <c r="F2184">
        <v>127200</v>
      </c>
      <c r="G2184">
        <f t="shared" si="130"/>
        <v>5.545641462264151E-11</v>
      </c>
      <c r="H2184" s="50">
        <f t="shared" si="132"/>
        <v>359.10461909700086</v>
      </c>
      <c r="I2184">
        <f t="shared" si="131"/>
        <v>1.7923189184594126E-7</v>
      </c>
      <c r="J2184">
        <v>29</v>
      </c>
      <c r="K2184">
        <v>23.6</v>
      </c>
      <c r="L2184">
        <v>506</v>
      </c>
      <c r="M2184">
        <v>51.73</v>
      </c>
      <c r="N2184">
        <v>75.33</v>
      </c>
      <c r="O2184" s="7">
        <v>21.443000000000001</v>
      </c>
      <c r="P2184">
        <v>41177</v>
      </c>
      <c r="Q2184">
        <v>3</v>
      </c>
      <c r="R2184" s="9">
        <v>9.6454000000000004</v>
      </c>
      <c r="S2184" s="9">
        <v>9.6242000000000001</v>
      </c>
      <c r="T2184" s="9">
        <v>9.2888999999999999</v>
      </c>
      <c r="U2184" s="9">
        <v>9.6494999999999997</v>
      </c>
      <c r="V2184" s="9">
        <v>9.8550000000000004</v>
      </c>
    </row>
    <row r="2185" spans="1:22" x14ac:dyDescent="0.3">
      <c r="A2185" t="s">
        <v>2335</v>
      </c>
      <c r="B2185" t="s">
        <v>2336</v>
      </c>
      <c r="C2185" t="s">
        <v>2343</v>
      </c>
      <c r="D2185" t="s">
        <v>14</v>
      </c>
      <c r="E2185">
        <v>11.8</v>
      </c>
      <c r="F2185">
        <v>436900</v>
      </c>
      <c r="G2185">
        <f t="shared" si="130"/>
        <v>3.0828357518883038E-11</v>
      </c>
      <c r="H2185" s="50">
        <f t="shared" si="132"/>
        <v>1233.4340258135194</v>
      </c>
      <c r="I2185">
        <f t="shared" si="131"/>
        <v>3.4222270611360943E-7</v>
      </c>
      <c r="J2185">
        <v>111</v>
      </c>
      <c r="K2185">
        <v>41.400000000000006</v>
      </c>
      <c r="L2185">
        <v>446</v>
      </c>
      <c r="M2185">
        <v>49.85</v>
      </c>
      <c r="N2185">
        <v>73.11</v>
      </c>
      <c r="O2185" s="7">
        <v>10.763</v>
      </c>
      <c r="P2185" s="8">
        <v>446590</v>
      </c>
      <c r="Q2185">
        <v>9</v>
      </c>
      <c r="R2185" s="9">
        <v>9.5307999999999993</v>
      </c>
      <c r="S2185" s="9">
        <v>9.5547000000000004</v>
      </c>
      <c r="T2185" s="9">
        <v>9.2372999999999994</v>
      </c>
      <c r="U2185" s="9">
        <v>9.5980000000000008</v>
      </c>
      <c r="V2185" s="9">
        <v>10.111000000000001</v>
      </c>
    </row>
    <row r="2186" spans="1:22" x14ac:dyDescent="0.3">
      <c r="A2186" t="s">
        <v>2335</v>
      </c>
      <c r="B2186" t="s">
        <v>2336</v>
      </c>
      <c r="C2186" t="s">
        <v>2344</v>
      </c>
      <c r="D2186" t="s">
        <v>14</v>
      </c>
      <c r="E2186">
        <v>9.7100000000000009</v>
      </c>
      <c r="F2186">
        <v>123400</v>
      </c>
      <c r="G2186">
        <f t="shared" si="130"/>
        <v>8.9816162317666126E-11</v>
      </c>
      <c r="H2186" s="50">
        <f t="shared" si="132"/>
        <v>348.37665091643009</v>
      </c>
      <c r="I2186">
        <f t="shared" si="131"/>
        <v>2.8160868443755497E-7</v>
      </c>
      <c r="J2186">
        <v>11.8</v>
      </c>
      <c r="K2186">
        <v>35.9</v>
      </c>
      <c r="L2186">
        <v>506</v>
      </c>
      <c r="M2186">
        <v>53.29</v>
      </c>
      <c r="N2186">
        <v>69.400000000000006</v>
      </c>
      <c r="O2186" s="7">
        <v>14.115</v>
      </c>
      <c r="P2186" s="8">
        <v>103710</v>
      </c>
      <c r="Q2186">
        <v>4</v>
      </c>
      <c r="R2186" s="9">
        <v>8.0387000000000004</v>
      </c>
      <c r="S2186" s="9">
        <v>8.0424000000000007</v>
      </c>
      <c r="T2186" s="9">
        <v>7.9387999999999996</v>
      </c>
      <c r="U2186" s="9">
        <v>8.0693999999999999</v>
      </c>
      <c r="V2186" s="9">
        <v>8.1477000000000004</v>
      </c>
    </row>
    <row r="2187" spans="1:22" x14ac:dyDescent="0.3">
      <c r="A2187" t="s">
        <v>2335</v>
      </c>
      <c r="B2187" t="s">
        <v>2336</v>
      </c>
      <c r="C2187" t="s">
        <v>2345</v>
      </c>
      <c r="D2187" t="s">
        <v>14</v>
      </c>
      <c r="E2187">
        <v>11.8</v>
      </c>
      <c r="F2187">
        <v>221400</v>
      </c>
      <c r="G2187">
        <f t="shared" si="130"/>
        <v>6.0835182475158087E-11</v>
      </c>
      <c r="H2187" s="50">
        <f t="shared" si="132"/>
        <v>625.04530399430814</v>
      </c>
      <c r="I2187">
        <f t="shared" si="131"/>
        <v>3.4222270611360959E-7</v>
      </c>
      <c r="J2187">
        <v>32.1</v>
      </c>
      <c r="K2187">
        <v>39.1</v>
      </c>
      <c r="L2187">
        <v>443</v>
      </c>
      <c r="M2187">
        <v>53.22</v>
      </c>
      <c r="N2187">
        <v>63.62</v>
      </c>
      <c r="O2187" s="7">
        <v>11.327999999999999</v>
      </c>
      <c r="P2187" s="8">
        <v>214590</v>
      </c>
      <c r="Q2187">
        <v>4</v>
      </c>
      <c r="R2187" s="9">
        <v>8.4644999999999992</v>
      </c>
      <c r="S2187" s="9">
        <v>8.4868000000000006</v>
      </c>
      <c r="T2187" s="9">
        <v>8.4602000000000004</v>
      </c>
      <c r="U2187" s="9">
        <v>8.4862000000000002</v>
      </c>
      <c r="V2187" s="9">
        <v>8.6160999999999994</v>
      </c>
    </row>
    <row r="2188" spans="1:22" x14ac:dyDescent="0.3">
      <c r="A2188" t="s">
        <v>2335</v>
      </c>
      <c r="B2188" t="s">
        <v>2336</v>
      </c>
      <c r="C2188" t="s">
        <v>2346</v>
      </c>
      <c r="D2188" t="s">
        <v>14</v>
      </c>
      <c r="E2188">
        <v>5.89</v>
      </c>
      <c r="F2188">
        <v>157400</v>
      </c>
      <c r="G2188">
        <f t="shared" si="130"/>
        <v>4.2713090025412953E-11</v>
      </c>
      <c r="H2188" s="50">
        <f t="shared" si="132"/>
        <v>444.36373463732656</v>
      </c>
      <c r="I2188">
        <f t="shared" si="131"/>
        <v>1.7082133381433558E-7</v>
      </c>
      <c r="J2188">
        <v>38.700000000000003</v>
      </c>
      <c r="K2188">
        <v>25.3</v>
      </c>
      <c r="L2188">
        <v>516</v>
      </c>
      <c r="M2188">
        <v>44.86</v>
      </c>
      <c r="N2188">
        <v>65.489999999999995</v>
      </c>
      <c r="O2188" s="7">
        <v>20.422999999999998</v>
      </c>
      <c r="P2188" s="8">
        <v>134920</v>
      </c>
      <c r="Q2188">
        <v>3</v>
      </c>
      <c r="R2188" s="9">
        <v>31.66</v>
      </c>
      <c r="S2188" s="9">
        <v>31.587</v>
      </c>
      <c r="T2188" s="9">
        <v>29.11</v>
      </c>
      <c r="U2188" s="9">
        <v>31.071999999999999</v>
      </c>
      <c r="V2188" s="9">
        <v>32.002000000000002</v>
      </c>
    </row>
    <row r="2189" spans="1:22" x14ac:dyDescent="0.3">
      <c r="A2189" t="s">
        <v>2335</v>
      </c>
      <c r="B2189" t="s">
        <v>2336</v>
      </c>
      <c r="C2189" t="s">
        <v>2347</v>
      </c>
      <c r="D2189" t="s">
        <v>14</v>
      </c>
      <c r="E2189">
        <v>17.900000000000002</v>
      </c>
      <c r="F2189">
        <v>311000</v>
      </c>
      <c r="G2189">
        <f t="shared" si="130"/>
        <v>6.5696626045016081E-11</v>
      </c>
      <c r="H2189" s="50">
        <f t="shared" si="132"/>
        <v>877.99950109408235</v>
      </c>
      <c r="I2189">
        <f t="shared" si="131"/>
        <v>5.1913444401979753E-7</v>
      </c>
      <c r="J2189">
        <v>52.300000000000004</v>
      </c>
      <c r="K2189">
        <v>43</v>
      </c>
      <c r="L2189">
        <v>303</v>
      </c>
      <c r="M2189">
        <v>49.98</v>
      </c>
      <c r="N2189">
        <v>82.61</v>
      </c>
      <c r="O2189" s="7">
        <v>7.0426000000000002</v>
      </c>
      <c r="P2189" s="8">
        <v>223660</v>
      </c>
      <c r="Q2189">
        <v>4</v>
      </c>
      <c r="R2189" s="9">
        <v>10.457000000000001</v>
      </c>
      <c r="S2189" s="9">
        <v>10.465</v>
      </c>
      <c r="T2189" s="9">
        <v>9.8550000000000004</v>
      </c>
      <c r="U2189" s="9">
        <v>10.316000000000001</v>
      </c>
      <c r="V2189" s="9">
        <v>10.673999999999999</v>
      </c>
    </row>
    <row r="2190" spans="1:22" x14ac:dyDescent="0.3">
      <c r="A2190" t="s">
        <v>2335</v>
      </c>
      <c r="B2190" t="s">
        <v>2336</v>
      </c>
      <c r="C2190" t="s">
        <v>2348</v>
      </c>
      <c r="D2190" t="s">
        <v>14</v>
      </c>
      <c r="E2190">
        <v>12.100000000000001</v>
      </c>
      <c r="F2190">
        <v>300500</v>
      </c>
      <c r="G2190">
        <f t="shared" si="130"/>
        <v>4.5961195673876878E-11</v>
      </c>
      <c r="H2190" s="50">
        <f t="shared" si="132"/>
        <v>848.35643112145249</v>
      </c>
      <c r="I2190">
        <f t="shared" si="131"/>
        <v>3.5092328338768435E-7</v>
      </c>
      <c r="J2190">
        <v>47.300000000000004</v>
      </c>
      <c r="K2190">
        <v>43.7</v>
      </c>
      <c r="L2190">
        <v>476</v>
      </c>
      <c r="M2190">
        <v>52.29</v>
      </c>
      <c r="N2190">
        <v>76.97</v>
      </c>
      <c r="O2190" s="7">
        <v>10.893000000000001</v>
      </c>
      <c r="P2190" s="8">
        <v>261780</v>
      </c>
      <c r="Q2190">
        <v>5</v>
      </c>
      <c r="R2190" s="9">
        <v>9.1438000000000006</v>
      </c>
      <c r="S2190" s="9">
        <v>9.1453000000000007</v>
      </c>
      <c r="T2190" s="9">
        <v>8.9270999999999994</v>
      </c>
      <c r="U2190" s="9">
        <v>9.0823</v>
      </c>
      <c r="V2190" s="9">
        <v>9.2372999999999994</v>
      </c>
    </row>
    <row r="2191" spans="1:22" x14ac:dyDescent="0.3">
      <c r="A2191" t="s">
        <v>2335</v>
      </c>
      <c r="B2191" t="s">
        <v>2336</v>
      </c>
      <c r="C2191" t="s">
        <v>2349</v>
      </c>
      <c r="D2191" t="s">
        <v>14</v>
      </c>
      <c r="E2191">
        <v>9.85</v>
      </c>
      <c r="F2191">
        <v>203500</v>
      </c>
      <c r="G2191">
        <f t="shared" si="130"/>
        <v>5.5248722604422595E-11</v>
      </c>
      <c r="H2191" s="50">
        <f t="shared" si="132"/>
        <v>574.51092756477738</v>
      </c>
      <c r="I2191">
        <f t="shared" si="131"/>
        <v>2.8566895383212311E-7</v>
      </c>
      <c r="J2191">
        <v>34</v>
      </c>
      <c r="K2191">
        <v>34.9</v>
      </c>
      <c r="L2191">
        <v>485</v>
      </c>
      <c r="M2191">
        <v>54.88</v>
      </c>
      <c r="N2191">
        <v>69.150000000000006</v>
      </c>
      <c r="O2191" s="7">
        <v>13.891999999999999</v>
      </c>
      <c r="P2191" s="8">
        <v>188740</v>
      </c>
      <c r="Q2191">
        <v>4</v>
      </c>
      <c r="R2191" s="9">
        <v>8.5106999999999999</v>
      </c>
      <c r="S2191" s="9">
        <v>8.4903999999999993</v>
      </c>
      <c r="T2191" s="9">
        <v>8.2520000000000007</v>
      </c>
      <c r="U2191" s="9">
        <v>8.3560999999999996</v>
      </c>
      <c r="V2191" s="9">
        <v>8.5122</v>
      </c>
    </row>
    <row r="2192" spans="1:22" x14ac:dyDescent="0.3">
      <c r="A2192" t="s">
        <v>2335</v>
      </c>
      <c r="B2192" t="s">
        <v>2336</v>
      </c>
      <c r="C2192" t="s">
        <v>2350</v>
      </c>
      <c r="D2192" t="s">
        <v>14</v>
      </c>
      <c r="E2192">
        <v>7.78</v>
      </c>
      <c r="F2192">
        <v>109500</v>
      </c>
      <c r="G2192">
        <f t="shared" si="130"/>
        <v>8.1099075251141545E-11</v>
      </c>
      <c r="H2192" s="50">
        <f t="shared" si="132"/>
        <v>309.13487257171067</v>
      </c>
      <c r="I2192">
        <f t="shared" si="131"/>
        <v>2.2563497064100692E-7</v>
      </c>
      <c r="J2192">
        <v>18.7</v>
      </c>
      <c r="K2192">
        <v>25.3</v>
      </c>
      <c r="L2192">
        <v>443</v>
      </c>
      <c r="M2192">
        <v>52.98</v>
      </c>
      <c r="N2192">
        <v>63.12</v>
      </c>
      <c r="O2192" s="7">
        <v>17.501999999999999</v>
      </c>
      <c r="P2192" s="8">
        <v>110220</v>
      </c>
      <c r="Q2192">
        <v>4</v>
      </c>
      <c r="R2192" s="9">
        <v>9.1789000000000005</v>
      </c>
      <c r="S2192" s="9">
        <v>9.1485000000000003</v>
      </c>
      <c r="T2192" s="9">
        <v>8.7199000000000009</v>
      </c>
      <c r="U2192" s="9">
        <v>9.0823</v>
      </c>
      <c r="V2192" s="9">
        <v>9.1857000000000006</v>
      </c>
    </row>
    <row r="2193" spans="1:22" x14ac:dyDescent="0.3">
      <c r="A2193" t="s">
        <v>2335</v>
      </c>
      <c r="B2193" t="s">
        <v>2336</v>
      </c>
      <c r="C2193" t="s">
        <v>2351</v>
      </c>
      <c r="D2193" t="s">
        <v>14</v>
      </c>
      <c r="E2193">
        <v>10.700000000000001</v>
      </c>
      <c r="F2193">
        <v>269600</v>
      </c>
      <c r="G2193">
        <f t="shared" si="130"/>
        <v>4.5301680637982197E-11</v>
      </c>
      <c r="H2193" s="50">
        <f t="shared" si="132"/>
        <v>761.12111091628481</v>
      </c>
      <c r="I2193">
        <f t="shared" si="131"/>
        <v>3.1032058944200181E-7</v>
      </c>
      <c r="J2193">
        <v>64.100000000000009</v>
      </c>
      <c r="K2193">
        <v>33.700000000000003</v>
      </c>
      <c r="L2193">
        <v>403</v>
      </c>
      <c r="M2193">
        <v>50.42</v>
      </c>
      <c r="N2193">
        <v>80.239999999999995</v>
      </c>
      <c r="O2193" s="7">
        <v>11.971</v>
      </c>
      <c r="P2193" s="8">
        <v>310170</v>
      </c>
      <c r="Q2193">
        <v>6</v>
      </c>
      <c r="R2193" s="9">
        <v>10.23</v>
      </c>
      <c r="S2193" s="9">
        <v>10.324</v>
      </c>
      <c r="T2193" s="9">
        <v>9.7523</v>
      </c>
      <c r="U2193" s="9">
        <v>10.468999999999999</v>
      </c>
      <c r="V2193" s="9">
        <v>10.978999999999999</v>
      </c>
    </row>
    <row r="2194" spans="1:22" x14ac:dyDescent="0.3">
      <c r="A2194" t="s">
        <v>2335</v>
      </c>
      <c r="B2194" t="s">
        <v>2336</v>
      </c>
      <c r="C2194" t="s">
        <v>2352</v>
      </c>
      <c r="D2194" t="s">
        <v>14</v>
      </c>
      <c r="E2194">
        <v>8.32</v>
      </c>
      <c r="F2194">
        <v>360100</v>
      </c>
      <c r="G2194">
        <f t="shared" si="130"/>
        <v>2.637245920577617E-11</v>
      </c>
      <c r="H2194" s="50">
        <f t="shared" si="132"/>
        <v>1016.6161425851416</v>
      </c>
      <c r="I2194">
        <f t="shared" si="131"/>
        <v>2.4129600973434156E-7</v>
      </c>
      <c r="J2194">
        <v>140</v>
      </c>
      <c r="K2194">
        <v>30.400000000000002</v>
      </c>
      <c r="L2194">
        <v>387</v>
      </c>
      <c r="M2194">
        <v>42.32</v>
      </c>
      <c r="N2194">
        <v>69.63</v>
      </c>
      <c r="O2194" s="7">
        <v>12.734</v>
      </c>
      <c r="P2194" s="8">
        <v>303030</v>
      </c>
      <c r="Q2194">
        <v>7</v>
      </c>
      <c r="R2194" s="9">
        <v>17.893999999999998</v>
      </c>
      <c r="S2194" s="9">
        <v>17.899999999999999</v>
      </c>
      <c r="T2194" s="9">
        <v>17.452999999999999</v>
      </c>
      <c r="U2194" s="9">
        <v>17.991</v>
      </c>
      <c r="V2194" s="9">
        <v>18.916</v>
      </c>
    </row>
    <row r="2195" spans="1:22" x14ac:dyDescent="0.3">
      <c r="A2195" t="s">
        <v>2335</v>
      </c>
      <c r="B2195" t="s">
        <v>2336</v>
      </c>
      <c r="C2195" t="s">
        <v>2353</v>
      </c>
      <c r="D2195" t="s">
        <v>14</v>
      </c>
      <c r="E2195">
        <v>11.700000000000001</v>
      </c>
      <c r="F2195">
        <v>330100</v>
      </c>
      <c r="G2195">
        <f t="shared" si="130"/>
        <v>4.0456728567100882E-11</v>
      </c>
      <c r="H2195" s="50">
        <f t="shared" si="132"/>
        <v>931.92165694905646</v>
      </c>
      <c r="I2195">
        <f t="shared" si="131"/>
        <v>3.393225136889179E-7</v>
      </c>
      <c r="J2195">
        <v>72.900000000000006</v>
      </c>
      <c r="K2195">
        <v>38.700000000000003</v>
      </c>
      <c r="L2195">
        <v>341</v>
      </c>
      <c r="M2195">
        <v>42.89</v>
      </c>
      <c r="N2195">
        <v>71.39</v>
      </c>
      <c r="O2195" s="7">
        <v>8.8291000000000004</v>
      </c>
      <c r="P2195" s="8">
        <v>296160</v>
      </c>
      <c r="Q2195">
        <v>4</v>
      </c>
      <c r="R2195" s="9">
        <v>16.247</v>
      </c>
      <c r="S2195" s="9">
        <v>16.202000000000002</v>
      </c>
      <c r="T2195" s="9">
        <v>15.833</v>
      </c>
      <c r="U2195" s="9">
        <v>16.202000000000002</v>
      </c>
      <c r="V2195" s="9">
        <v>16.571000000000002</v>
      </c>
    </row>
    <row r="2196" spans="1:22" x14ac:dyDescent="0.3">
      <c r="A2196" t="s">
        <v>2335</v>
      </c>
      <c r="B2196" t="s">
        <v>2336</v>
      </c>
      <c r="C2196" t="s">
        <v>2354</v>
      </c>
      <c r="D2196" t="s">
        <v>14</v>
      </c>
      <c r="E2196">
        <v>8.35</v>
      </c>
      <c r="F2196">
        <v>170500</v>
      </c>
      <c r="G2196">
        <f t="shared" si="130"/>
        <v>5.5900091202346036E-11</v>
      </c>
      <c r="H2196" s="50">
        <f t="shared" si="132"/>
        <v>481.34699336508373</v>
      </c>
      <c r="I2196">
        <f t="shared" si="131"/>
        <v>2.4216606746174908E-7</v>
      </c>
      <c r="J2196">
        <v>38.700000000000003</v>
      </c>
      <c r="K2196">
        <v>27.400000000000002</v>
      </c>
      <c r="L2196">
        <v>437</v>
      </c>
      <c r="M2196">
        <v>50.06</v>
      </c>
      <c r="N2196">
        <v>73</v>
      </c>
      <c r="O2196" s="7">
        <v>15.958</v>
      </c>
      <c r="P2196">
        <v>93155</v>
      </c>
      <c r="Q2196">
        <v>2</v>
      </c>
      <c r="R2196" s="9">
        <v>9.9044000000000008</v>
      </c>
      <c r="S2196" s="9">
        <v>9.9075000000000006</v>
      </c>
      <c r="T2196" s="9">
        <v>9.7523</v>
      </c>
      <c r="U2196" s="9">
        <v>9.9062000000000001</v>
      </c>
      <c r="V2196" s="9">
        <v>10.06</v>
      </c>
    </row>
    <row r="2197" spans="1:22" x14ac:dyDescent="0.3">
      <c r="A2197" t="s">
        <v>2335</v>
      </c>
      <c r="B2197" t="s">
        <v>2336</v>
      </c>
      <c r="C2197" t="s">
        <v>2355</v>
      </c>
      <c r="D2197" t="s">
        <v>14</v>
      </c>
      <c r="E2197">
        <v>9.66</v>
      </c>
      <c r="F2197">
        <v>195500</v>
      </c>
      <c r="G2197">
        <f t="shared" si="130"/>
        <v>5.6400218823529408E-11</v>
      </c>
      <c r="H2197" s="50">
        <f t="shared" si="132"/>
        <v>551.92573139515468</v>
      </c>
      <c r="I2197">
        <f t="shared" si="131"/>
        <v>2.8015858822520917E-7</v>
      </c>
      <c r="J2197">
        <v>33.800000000000004</v>
      </c>
      <c r="K2197">
        <v>33.6</v>
      </c>
      <c r="L2197">
        <v>462</v>
      </c>
      <c r="M2197">
        <v>51.23</v>
      </c>
      <c r="N2197">
        <v>51.39</v>
      </c>
      <c r="O2197" s="7">
        <v>13.723000000000001</v>
      </c>
      <c r="P2197">
        <v>70599</v>
      </c>
      <c r="Q2197">
        <v>3</v>
      </c>
      <c r="R2197" s="9">
        <v>17.844999999999999</v>
      </c>
      <c r="S2197" s="9">
        <v>17.788</v>
      </c>
      <c r="T2197" s="9">
        <v>17.452999999999999</v>
      </c>
      <c r="U2197" s="9">
        <v>17.795000000000002</v>
      </c>
      <c r="V2197" s="9">
        <v>17.942</v>
      </c>
    </row>
    <row r="2198" spans="1:22" x14ac:dyDescent="0.3">
      <c r="A2198" t="s">
        <v>2356</v>
      </c>
      <c r="B2198" t="s">
        <v>2357</v>
      </c>
      <c r="C2198" t="s">
        <v>2358</v>
      </c>
      <c r="D2198" t="s">
        <v>69</v>
      </c>
      <c r="E2198">
        <v>15.100000000000001</v>
      </c>
      <c r="F2198">
        <v>167000</v>
      </c>
      <c r="G2198">
        <f t="shared" si="130"/>
        <v>1.0320741497005989E-10</v>
      </c>
      <c r="H2198" s="50">
        <f>F2198*CVDKEN</f>
        <v>109.08689902426494</v>
      </c>
      <c r="I2198">
        <f t="shared" si="131"/>
        <v>1.0132719169854898E-7</v>
      </c>
      <c r="J2198">
        <v>16.400000000000002</v>
      </c>
      <c r="K2198">
        <v>41.300000000000004</v>
      </c>
      <c r="L2198">
        <v>309</v>
      </c>
      <c r="M2198">
        <v>0.53</v>
      </c>
      <c r="N2198">
        <v>35.25</v>
      </c>
      <c r="O2198" s="7">
        <v>7.4892000000000003</v>
      </c>
      <c r="P2198" s="8">
        <v>160980</v>
      </c>
      <c r="Q2198">
        <v>1</v>
      </c>
      <c r="R2198" s="9">
        <v>9.8035999999999994</v>
      </c>
      <c r="S2198" s="9">
        <v>9.8035999999999994</v>
      </c>
      <c r="T2198" s="9">
        <v>9.8035999999999994</v>
      </c>
      <c r="U2198" s="9">
        <v>9.8035999999999994</v>
      </c>
      <c r="V2198" s="9">
        <v>9.8035999999999994</v>
      </c>
    </row>
    <row r="2199" spans="1:22" x14ac:dyDescent="0.3">
      <c r="A2199" t="s">
        <v>2356</v>
      </c>
      <c r="B2199" t="s">
        <v>2357</v>
      </c>
      <c r="C2199" t="s">
        <v>2359</v>
      </c>
      <c r="D2199" t="s">
        <v>69</v>
      </c>
      <c r="E2199">
        <v>15.5</v>
      </c>
      <c r="F2199">
        <v>322700</v>
      </c>
      <c r="G2199">
        <f t="shared" si="130"/>
        <v>5.4825570189030055E-11</v>
      </c>
      <c r="H2199" s="50">
        <f>F2199*CVDKEN</f>
        <v>210.79246895287602</v>
      </c>
      <c r="I2199">
        <f t="shared" si="131"/>
        <v>1.0401135571705358E-7</v>
      </c>
      <c r="J2199">
        <v>11.8</v>
      </c>
      <c r="K2199">
        <v>93.800000000000011</v>
      </c>
      <c r="L2199">
        <v>751</v>
      </c>
      <c r="M2199">
        <v>-0.1</v>
      </c>
      <c r="N2199">
        <v>34.76</v>
      </c>
      <c r="O2199" s="7">
        <v>7.9997999999999996</v>
      </c>
      <c r="P2199" s="8">
        <v>309080</v>
      </c>
      <c r="Q2199">
        <v>2</v>
      </c>
      <c r="R2199" s="9">
        <v>10.169</v>
      </c>
      <c r="S2199" s="9">
        <v>10.206</v>
      </c>
      <c r="T2199" s="9">
        <v>10.06</v>
      </c>
      <c r="U2199" s="9">
        <v>10.214</v>
      </c>
      <c r="V2199" s="9">
        <v>10.367000000000001</v>
      </c>
    </row>
    <row r="2200" spans="1:22" x14ac:dyDescent="0.3">
      <c r="A2200" t="s">
        <v>2356</v>
      </c>
      <c r="B2200" t="s">
        <v>2357</v>
      </c>
      <c r="C2200" t="s">
        <v>2360</v>
      </c>
      <c r="D2200" t="s">
        <v>69</v>
      </c>
      <c r="E2200">
        <v>20.700000000000003</v>
      </c>
      <c r="F2200">
        <v>665000</v>
      </c>
      <c r="G2200">
        <f t="shared" si="130"/>
        <v>3.5530320451127823E-11</v>
      </c>
      <c r="H2200" s="50">
        <f>F2200*CVDKEN</f>
        <v>434.38795120440824</v>
      </c>
      <c r="I2200">
        <f t="shared" si="131"/>
        <v>1.389054879576135E-7</v>
      </c>
      <c r="J2200">
        <v>43.5</v>
      </c>
      <c r="K2200">
        <v>101</v>
      </c>
      <c r="L2200">
        <v>540</v>
      </c>
      <c r="M2200">
        <v>-4.04</v>
      </c>
      <c r="N2200">
        <v>39.65</v>
      </c>
      <c r="O2200" s="7">
        <v>5.3525999999999998</v>
      </c>
      <c r="P2200" s="8">
        <v>684190</v>
      </c>
      <c r="Q2200">
        <v>5</v>
      </c>
      <c r="R2200" s="9">
        <v>6.1414</v>
      </c>
      <c r="S2200" s="9">
        <v>6.0510999999999999</v>
      </c>
      <c r="T2200" s="9">
        <v>5.4446000000000003</v>
      </c>
      <c r="U2200" s="9">
        <v>5.9017999999999997</v>
      </c>
      <c r="V2200" s="9">
        <v>6.1426999999999996</v>
      </c>
    </row>
    <row r="2201" spans="1:22" x14ac:dyDescent="0.3">
      <c r="A2201" t="s">
        <v>2356</v>
      </c>
      <c r="B2201" t="s">
        <v>2357</v>
      </c>
      <c r="C2201" t="s">
        <v>2361</v>
      </c>
      <c r="D2201" t="s">
        <v>69</v>
      </c>
      <c r="E2201">
        <v>26.6</v>
      </c>
      <c r="F2201">
        <v>2233000</v>
      </c>
      <c r="G2201">
        <f t="shared" si="130"/>
        <v>1.3597007523510972E-11</v>
      </c>
      <c r="H2201" s="50">
        <f>F2201*CVDKEN</f>
        <v>1458.6290150969078</v>
      </c>
      <c r="I2201">
        <f t="shared" si="131"/>
        <v>1.7849690723055649E-7</v>
      </c>
      <c r="J2201">
        <v>175</v>
      </c>
      <c r="K2201">
        <v>169</v>
      </c>
      <c r="L2201">
        <v>611</v>
      </c>
      <c r="M2201">
        <v>-1.28</v>
      </c>
      <c r="N2201">
        <v>36.85</v>
      </c>
      <c r="O2201" s="7">
        <v>3.6202999999999999</v>
      </c>
      <c r="P2201" s="8">
        <v>3090200</v>
      </c>
      <c r="Q2201">
        <v>8</v>
      </c>
      <c r="R2201" s="9">
        <v>8.6921999999999997</v>
      </c>
      <c r="S2201" s="9">
        <v>8.6016999999999992</v>
      </c>
      <c r="T2201" s="9">
        <v>7.4669999999999996</v>
      </c>
      <c r="U2201" s="9">
        <v>8.4080999999999992</v>
      </c>
      <c r="V2201" s="9">
        <v>8.9788999999999994</v>
      </c>
    </row>
    <row r="2202" spans="1:22" x14ac:dyDescent="0.3">
      <c r="A2202" t="s">
        <v>2356</v>
      </c>
      <c r="B2202" t="s">
        <v>2357</v>
      </c>
      <c r="C2202" t="s">
        <v>2362</v>
      </c>
      <c r="D2202" t="s">
        <v>69</v>
      </c>
      <c r="E2202">
        <v>15.4</v>
      </c>
      <c r="F2202">
        <v>219400</v>
      </c>
      <c r="G2202">
        <f t="shared" si="130"/>
        <v>8.0118815861440286E-11</v>
      </c>
      <c r="H2202" s="50">
        <f>F2202*CVDKEN</f>
        <v>143.31536314924386</v>
      </c>
      <c r="I2202">
        <f t="shared" si="131"/>
        <v>1.0334031471242743E-7</v>
      </c>
      <c r="J2202">
        <v>22.8</v>
      </c>
      <c r="K2202">
        <v>45.900000000000006</v>
      </c>
      <c r="L2202">
        <v>344</v>
      </c>
      <c r="M2202">
        <v>-0.28999999999999998</v>
      </c>
      <c r="N2202">
        <v>36.06</v>
      </c>
      <c r="O2202" s="7">
        <v>7.4981999999999998</v>
      </c>
      <c r="P2202" s="8">
        <v>250490</v>
      </c>
      <c r="Q2202">
        <v>2</v>
      </c>
      <c r="R2202" s="9">
        <v>8.7075999999999993</v>
      </c>
      <c r="S2202" s="9">
        <v>8.6869999999999994</v>
      </c>
      <c r="T2202" s="9">
        <v>8.6160999999999994</v>
      </c>
      <c r="U2202" s="9">
        <v>8.6679999999999993</v>
      </c>
      <c r="V2202" s="9">
        <v>8.7199000000000009</v>
      </c>
    </row>
    <row r="2203" spans="1:22" x14ac:dyDescent="0.3">
      <c r="A2203" t="s">
        <v>2363</v>
      </c>
      <c r="B2203" t="s">
        <v>2364</v>
      </c>
      <c r="C2203" t="s">
        <v>2365</v>
      </c>
      <c r="D2203" t="s">
        <v>448</v>
      </c>
      <c r="E2203">
        <v>11.700000000000001</v>
      </c>
      <c r="F2203">
        <v>186000</v>
      </c>
      <c r="G2203">
        <f t="shared" si="130"/>
        <v>7.1799817741935493E-11</v>
      </c>
      <c r="H2203" s="50">
        <f t="shared" ref="H2203:H2226" si="133">F2203*CVD_PRK</f>
        <v>682.37994905807989</v>
      </c>
      <c r="I2203">
        <f t="shared" si="131"/>
        <v>4.4095280375809226E-7</v>
      </c>
      <c r="J2203">
        <v>26.200000000000003</v>
      </c>
      <c r="K2203">
        <v>36.300000000000004</v>
      </c>
      <c r="L2203">
        <v>369</v>
      </c>
      <c r="M2203">
        <v>39.65</v>
      </c>
      <c r="N2203">
        <v>125.68</v>
      </c>
      <c r="O2203" s="7">
        <v>10.173</v>
      </c>
      <c r="P2203" s="8">
        <v>139180</v>
      </c>
      <c r="Q2203">
        <v>4</v>
      </c>
      <c r="R2203" s="9">
        <v>33.162999999999997</v>
      </c>
      <c r="S2203" s="9">
        <v>32.734000000000002</v>
      </c>
      <c r="T2203" s="9">
        <v>30.045999999999999</v>
      </c>
      <c r="U2203" s="9">
        <v>31.164999999999999</v>
      </c>
      <c r="V2203" s="9">
        <v>33.579000000000001</v>
      </c>
    </row>
    <row r="2204" spans="1:22" x14ac:dyDescent="0.3">
      <c r="A2204" t="s">
        <v>2363</v>
      </c>
      <c r="B2204" t="s">
        <v>2364</v>
      </c>
      <c r="C2204" t="s">
        <v>2366</v>
      </c>
      <c r="D2204" t="s">
        <v>448</v>
      </c>
      <c r="E2204">
        <v>23</v>
      </c>
      <c r="F2204">
        <v>597800</v>
      </c>
      <c r="G2204">
        <f t="shared" si="130"/>
        <v>4.3915956841753093E-11</v>
      </c>
      <c r="H2204" s="50">
        <f t="shared" si="133"/>
        <v>2193.1544814350545</v>
      </c>
      <c r="I2204">
        <f t="shared" si="131"/>
        <v>8.6683029798599315E-7</v>
      </c>
      <c r="J2204">
        <v>60</v>
      </c>
      <c r="K2204">
        <v>77.2</v>
      </c>
      <c r="L2204">
        <v>389</v>
      </c>
      <c r="M2204">
        <v>41.78</v>
      </c>
      <c r="N2204">
        <v>129.76</v>
      </c>
      <c r="O2204" s="7">
        <v>5.0415999999999999</v>
      </c>
      <c r="P2204">
        <v>65261</v>
      </c>
      <c r="Q2204">
        <v>5</v>
      </c>
      <c r="R2204" s="9">
        <v>16.395</v>
      </c>
      <c r="S2204" s="9">
        <v>14.345000000000001</v>
      </c>
      <c r="T2204" s="9">
        <v>15.141</v>
      </c>
      <c r="U2204" s="9">
        <v>15.537000000000001</v>
      </c>
      <c r="V2204" s="9">
        <v>16.766999999999999</v>
      </c>
    </row>
    <row r="2205" spans="1:22" x14ac:dyDescent="0.3">
      <c r="A2205" t="s">
        <v>2363</v>
      </c>
      <c r="B2205" t="s">
        <v>2364</v>
      </c>
      <c r="C2205" t="s">
        <v>2367</v>
      </c>
      <c r="D2205" t="s">
        <v>448</v>
      </c>
      <c r="E2205">
        <v>6.13</v>
      </c>
      <c r="F2205">
        <v>102700</v>
      </c>
      <c r="G2205">
        <f t="shared" si="130"/>
        <v>6.8130324148003893E-11</v>
      </c>
      <c r="H2205" s="50">
        <f t="shared" si="133"/>
        <v>376.77645574335918</v>
      </c>
      <c r="I2205">
        <f t="shared" si="131"/>
        <v>2.3102911855017996E-7</v>
      </c>
      <c r="J2205">
        <v>14.200000000000001</v>
      </c>
      <c r="K2205">
        <v>27.200000000000003</v>
      </c>
      <c r="L2205">
        <v>541</v>
      </c>
      <c r="M2205">
        <v>39.700000000000003</v>
      </c>
      <c r="N2205">
        <v>125.2</v>
      </c>
      <c r="O2205" s="7">
        <v>19.841999999999999</v>
      </c>
      <c r="P2205" s="8">
        <v>138210</v>
      </c>
      <c r="Q2205">
        <v>4</v>
      </c>
      <c r="R2205" s="9">
        <v>30.184000000000001</v>
      </c>
      <c r="S2205" s="9">
        <v>30.248000000000001</v>
      </c>
      <c r="T2205" s="9">
        <v>27.937000000000001</v>
      </c>
      <c r="U2205" s="9">
        <v>29.928000000000001</v>
      </c>
      <c r="V2205" s="9">
        <v>33.718000000000004</v>
      </c>
    </row>
    <row r="2206" spans="1:22" x14ac:dyDescent="0.3">
      <c r="A2206" t="s">
        <v>2363</v>
      </c>
      <c r="B2206" t="s">
        <v>2364</v>
      </c>
      <c r="C2206" t="s">
        <v>2368</v>
      </c>
      <c r="D2206" t="s">
        <v>448</v>
      </c>
      <c r="E2206">
        <v>9.67</v>
      </c>
      <c r="F2206">
        <v>244900</v>
      </c>
      <c r="G2206">
        <f t="shared" si="130"/>
        <v>4.5070057615353203E-11</v>
      </c>
      <c r="H2206" s="50">
        <f t="shared" si="133"/>
        <v>898.46693292647194</v>
      </c>
      <c r="I2206">
        <f t="shared" si="131"/>
        <v>3.6444560789237193E-7</v>
      </c>
      <c r="J2206">
        <v>35.1</v>
      </c>
      <c r="K2206">
        <v>41.300000000000004</v>
      </c>
      <c r="L2206">
        <v>505</v>
      </c>
      <c r="M2206">
        <v>38.04</v>
      </c>
      <c r="N2206">
        <v>125.71</v>
      </c>
      <c r="O2206" s="7">
        <v>12.215</v>
      </c>
      <c r="P2206" s="8">
        <v>156970</v>
      </c>
      <c r="Q2206">
        <v>2</v>
      </c>
      <c r="R2206" s="9">
        <v>28.826000000000001</v>
      </c>
      <c r="S2206" s="9">
        <v>28.577999999999999</v>
      </c>
      <c r="T2206" s="9">
        <v>27.561</v>
      </c>
      <c r="U2206" s="9">
        <v>28.405999999999999</v>
      </c>
      <c r="V2206" s="9">
        <v>29.251000000000001</v>
      </c>
    </row>
    <row r="2207" spans="1:22" x14ac:dyDescent="0.3">
      <c r="A2207" t="s">
        <v>2363</v>
      </c>
      <c r="B2207" t="s">
        <v>2364</v>
      </c>
      <c r="C2207" t="s">
        <v>2369</v>
      </c>
      <c r="D2207" t="s">
        <v>448</v>
      </c>
      <c r="E2207">
        <v>26.6</v>
      </c>
      <c r="F2207">
        <v>741100</v>
      </c>
      <c r="G2207">
        <f t="shared" si="130"/>
        <v>4.0968989070300904E-11</v>
      </c>
      <c r="H2207" s="50">
        <f t="shared" si="133"/>
        <v>2718.8805389620593</v>
      </c>
      <c r="I2207">
        <f t="shared" si="131"/>
        <v>1.0025080837577141E-6</v>
      </c>
      <c r="J2207">
        <v>63.7</v>
      </c>
      <c r="K2207">
        <v>92.9</v>
      </c>
      <c r="L2207">
        <v>411</v>
      </c>
      <c r="M2207">
        <v>39.89</v>
      </c>
      <c r="N2207">
        <v>127.58</v>
      </c>
      <c r="O2207" s="7">
        <v>4.4227999999999996</v>
      </c>
      <c r="P2207" s="8">
        <v>381320</v>
      </c>
      <c r="Q2207">
        <v>4</v>
      </c>
      <c r="R2207" s="9">
        <v>34.677999999999997</v>
      </c>
      <c r="S2207" s="9">
        <v>33.561999999999998</v>
      </c>
      <c r="T2207" s="9">
        <v>27.655000000000001</v>
      </c>
      <c r="U2207" s="9">
        <v>32.396999999999998</v>
      </c>
      <c r="V2207" s="9">
        <v>35.932000000000002</v>
      </c>
    </row>
    <row r="2208" spans="1:22" x14ac:dyDescent="0.3">
      <c r="A2208" t="s">
        <v>2363</v>
      </c>
      <c r="B2208" t="s">
        <v>2364</v>
      </c>
      <c r="C2208" t="s">
        <v>2370</v>
      </c>
      <c r="D2208" t="s">
        <v>448</v>
      </c>
      <c r="E2208">
        <v>19.8</v>
      </c>
      <c r="F2208">
        <v>163000</v>
      </c>
      <c r="G2208">
        <f t="shared" si="130"/>
        <v>1.3865259754601226E-10</v>
      </c>
      <c r="H2208" s="50">
        <f t="shared" si="133"/>
        <v>597.9996327767044</v>
      </c>
      <c r="I2208">
        <f t="shared" si="131"/>
        <v>7.4622782174446357E-7</v>
      </c>
      <c r="J2208">
        <v>7.8100000000000005</v>
      </c>
      <c r="K2208">
        <v>58.300000000000004</v>
      </c>
      <c r="L2208">
        <v>371</v>
      </c>
      <c r="M2208">
        <v>40.18</v>
      </c>
      <c r="N2208">
        <v>126.26</v>
      </c>
      <c r="O2208" s="7">
        <v>6.3571999999999997</v>
      </c>
      <c r="P2208">
        <v>20745</v>
      </c>
      <c r="Q2208">
        <v>3</v>
      </c>
      <c r="R2208" s="9">
        <v>20.754000000000001</v>
      </c>
      <c r="S2208" s="9">
        <v>20.751999999999999</v>
      </c>
      <c r="T2208" s="9">
        <v>20.561</v>
      </c>
      <c r="U2208" s="9">
        <v>20.706</v>
      </c>
      <c r="V2208" s="9">
        <v>20.754000000000001</v>
      </c>
    </row>
    <row r="2209" spans="1:22" x14ac:dyDescent="0.3">
      <c r="A2209" t="s">
        <v>2363</v>
      </c>
      <c r="B2209" t="s">
        <v>446</v>
      </c>
      <c r="C2209" t="s">
        <v>2371</v>
      </c>
      <c r="D2209" t="s">
        <v>448</v>
      </c>
      <c r="E2209">
        <v>20.200000000000003</v>
      </c>
      <c r="F2209">
        <v>206000</v>
      </c>
      <c r="G2209">
        <f t="shared" si="130"/>
        <v>1.1192692524271845E-10</v>
      </c>
      <c r="H2209" s="50">
        <f t="shared" si="133"/>
        <v>755.75413712884119</v>
      </c>
      <c r="I2209">
        <f t="shared" si="131"/>
        <v>7.6130313127465504E-7</v>
      </c>
      <c r="J2209">
        <v>21.8</v>
      </c>
      <c r="K2209">
        <v>44.1</v>
      </c>
      <c r="L2209">
        <v>288</v>
      </c>
      <c r="M2209">
        <v>41.41</v>
      </c>
      <c r="N2209">
        <v>128.19</v>
      </c>
      <c r="O2209" s="7">
        <v>6.5240999999999998</v>
      </c>
      <c r="P2209" s="8">
        <v>100160</v>
      </c>
      <c r="Q2209">
        <v>4</v>
      </c>
      <c r="R2209" s="9">
        <v>17.074000000000002</v>
      </c>
      <c r="S2209" s="9">
        <v>17.247</v>
      </c>
      <c r="T2209" s="9">
        <v>16.766999999999999</v>
      </c>
      <c r="U2209" s="9">
        <v>17.331</v>
      </c>
      <c r="V2209" s="9">
        <v>17.698</v>
      </c>
    </row>
    <row r="2210" spans="1:22" x14ac:dyDescent="0.3">
      <c r="A2210" t="s">
        <v>2363</v>
      </c>
      <c r="B2210" t="s">
        <v>2364</v>
      </c>
      <c r="C2210" t="s">
        <v>2372</v>
      </c>
      <c r="D2210" t="s">
        <v>448</v>
      </c>
      <c r="E2210">
        <v>30.3</v>
      </c>
      <c r="F2210">
        <v>262400</v>
      </c>
      <c r="G2210">
        <f t="shared" si="130"/>
        <v>1.3180419169207317E-10</v>
      </c>
      <c r="H2210" s="50">
        <f t="shared" si="133"/>
        <v>962.66934748838798</v>
      </c>
      <c r="I2210">
        <f t="shared" si="131"/>
        <v>1.1419546969119822E-6</v>
      </c>
      <c r="J2210">
        <v>8.39</v>
      </c>
      <c r="K2210">
        <v>90.600000000000009</v>
      </c>
      <c r="L2210">
        <v>369</v>
      </c>
      <c r="M2210">
        <v>39.71</v>
      </c>
      <c r="N2210">
        <v>125.9</v>
      </c>
      <c r="O2210" s="7">
        <v>4.0773000000000001</v>
      </c>
      <c r="P2210" s="8">
        <v>106070</v>
      </c>
      <c r="Q2210">
        <v>4</v>
      </c>
      <c r="R2210" s="9">
        <v>30.335999999999999</v>
      </c>
      <c r="S2210" s="9">
        <v>30.518000000000001</v>
      </c>
      <c r="T2210" s="9">
        <v>29.952000000000002</v>
      </c>
      <c r="U2210" s="9">
        <v>30.466000000000001</v>
      </c>
      <c r="V2210" s="9">
        <v>30.931999999999999</v>
      </c>
    </row>
    <row r="2211" spans="1:22" x14ac:dyDescent="0.3">
      <c r="A2211" t="s">
        <v>2363</v>
      </c>
      <c r="B2211" t="s">
        <v>2364</v>
      </c>
      <c r="C2211" t="s">
        <v>2373</v>
      </c>
      <c r="D2211" t="s">
        <v>448</v>
      </c>
      <c r="E2211">
        <v>15</v>
      </c>
      <c r="F2211">
        <v>192600</v>
      </c>
      <c r="G2211">
        <f t="shared" si="130"/>
        <v>8.8896651090342673E-11</v>
      </c>
      <c r="H2211" s="50">
        <f t="shared" si="133"/>
        <v>706.59343112143119</v>
      </c>
      <c r="I2211">
        <f t="shared" si="131"/>
        <v>5.6532410738216952E-7</v>
      </c>
      <c r="J2211">
        <v>15.700000000000001</v>
      </c>
      <c r="K2211">
        <v>48.6</v>
      </c>
      <c r="L2211">
        <v>396</v>
      </c>
      <c r="M2211">
        <v>37.979999999999997</v>
      </c>
      <c r="N2211">
        <v>126.56</v>
      </c>
      <c r="O2211" s="7">
        <v>8.1401000000000003</v>
      </c>
      <c r="P2211">
        <v>80450</v>
      </c>
      <c r="Q2211">
        <v>3</v>
      </c>
      <c r="R2211" s="9">
        <v>31.068000000000001</v>
      </c>
      <c r="S2211" s="9">
        <v>30.957999999999998</v>
      </c>
      <c r="T2211" s="9">
        <v>27.513999999999999</v>
      </c>
      <c r="U2211" s="9">
        <v>27.795999999999999</v>
      </c>
      <c r="V2211" s="9">
        <v>31.071999999999999</v>
      </c>
    </row>
    <row r="2212" spans="1:22" x14ac:dyDescent="0.3">
      <c r="A2212" t="s">
        <v>2363</v>
      </c>
      <c r="B2212" t="s">
        <v>2364</v>
      </c>
      <c r="C2212" t="s">
        <v>2374</v>
      </c>
      <c r="D2212" t="s">
        <v>448</v>
      </c>
      <c r="E2212">
        <v>17.8</v>
      </c>
      <c r="F2212">
        <v>258500</v>
      </c>
      <c r="G2212">
        <f t="shared" si="130"/>
        <v>7.8597707543520315E-11</v>
      </c>
      <c r="H2212" s="50">
        <f t="shared" si="133"/>
        <v>948.36138081458955</v>
      </c>
      <c r="I2212">
        <f t="shared" si="131"/>
        <v>6.7085127409350785E-7</v>
      </c>
      <c r="J2212">
        <v>23.900000000000002</v>
      </c>
      <c r="K2212">
        <v>52.900000000000006</v>
      </c>
      <c r="L2212">
        <v>365</v>
      </c>
      <c r="M2212">
        <v>40.99</v>
      </c>
      <c r="N2212">
        <v>126.61</v>
      </c>
      <c r="O2212" s="7">
        <v>6.9086999999999996</v>
      </c>
      <c r="P2212">
        <v>30236</v>
      </c>
      <c r="Q2212">
        <v>4</v>
      </c>
      <c r="R2212" s="9">
        <v>19.841000000000001</v>
      </c>
      <c r="S2212" s="9">
        <v>19.866</v>
      </c>
      <c r="T2212" s="9">
        <v>19.643000000000001</v>
      </c>
      <c r="U2212" s="9">
        <v>19.957999999999998</v>
      </c>
      <c r="V2212" s="9">
        <v>20.465</v>
      </c>
    </row>
    <row r="2213" spans="1:22" x14ac:dyDescent="0.3">
      <c r="A2213" t="s">
        <v>2363</v>
      </c>
      <c r="B2213" t="s">
        <v>2364</v>
      </c>
      <c r="C2213" t="s">
        <v>2375</v>
      </c>
      <c r="D2213" t="s">
        <v>448</v>
      </c>
      <c r="E2213">
        <v>5.19</v>
      </c>
      <c r="F2213">
        <v>155300</v>
      </c>
      <c r="G2213">
        <f t="shared" si="130"/>
        <v>3.8145764777849328E-11</v>
      </c>
      <c r="H2213" s="50">
        <f t="shared" si="133"/>
        <v>569.75057036946134</v>
      </c>
      <c r="I2213">
        <f t="shared" si="131"/>
        <v>1.9560214115423066E-7</v>
      </c>
      <c r="J2213">
        <v>17.900000000000002</v>
      </c>
      <c r="K2213">
        <v>36.700000000000003</v>
      </c>
      <c r="L2213">
        <v>952</v>
      </c>
      <c r="M2213">
        <v>40.700000000000003</v>
      </c>
      <c r="N2213">
        <v>129.21</v>
      </c>
      <c r="O2213" s="7">
        <v>25.893999999999998</v>
      </c>
      <c r="P2213">
        <v>43060</v>
      </c>
      <c r="Q2213">
        <v>4</v>
      </c>
      <c r="R2213" s="9">
        <v>18.564</v>
      </c>
      <c r="S2213" s="9">
        <v>14.686</v>
      </c>
      <c r="T2213" s="9">
        <v>17.404</v>
      </c>
      <c r="U2213" s="9">
        <v>17.501999999999999</v>
      </c>
      <c r="V2213" s="9">
        <v>18.867000000000001</v>
      </c>
    </row>
    <row r="2214" spans="1:22" x14ac:dyDescent="0.3">
      <c r="A2214" t="s">
        <v>2363</v>
      </c>
      <c r="B2214" t="s">
        <v>2364</v>
      </c>
      <c r="C2214" t="s">
        <v>2376</v>
      </c>
      <c r="D2214" t="s">
        <v>448</v>
      </c>
      <c r="E2214">
        <v>14.5</v>
      </c>
      <c r="F2214">
        <v>155200</v>
      </c>
      <c r="G2214">
        <f t="shared" si="130"/>
        <v>1.0664161404639175E-10</v>
      </c>
      <c r="H2214" s="50">
        <f t="shared" si="133"/>
        <v>569.38369942910754</v>
      </c>
      <c r="I2214">
        <f t="shared" si="131"/>
        <v>5.4647997046943048E-7</v>
      </c>
      <c r="J2214">
        <v>13.3</v>
      </c>
      <c r="K2214">
        <v>42.5</v>
      </c>
      <c r="L2214">
        <v>365</v>
      </c>
      <c r="M2214">
        <v>39.99</v>
      </c>
      <c r="N2214">
        <v>125.25</v>
      </c>
      <c r="O2214" s="7">
        <v>8.5870999999999995</v>
      </c>
      <c r="P2214">
        <v>44760</v>
      </c>
      <c r="Q2214">
        <v>2</v>
      </c>
      <c r="R2214" s="9">
        <v>25.48</v>
      </c>
      <c r="S2214" s="9">
        <v>25.376000000000001</v>
      </c>
      <c r="T2214" s="9">
        <v>23.486999999999998</v>
      </c>
      <c r="U2214" s="9">
        <v>24.484999999999999</v>
      </c>
      <c r="V2214" s="9">
        <v>25.483000000000001</v>
      </c>
    </row>
    <row r="2215" spans="1:22" x14ac:dyDescent="0.3">
      <c r="A2215" t="s">
        <v>2363</v>
      </c>
      <c r="B2215" t="s">
        <v>2364</v>
      </c>
      <c r="C2215" t="s">
        <v>2377</v>
      </c>
      <c r="D2215" t="s">
        <v>448</v>
      </c>
      <c r="E2215">
        <v>16.900000000000002</v>
      </c>
      <c r="F2215">
        <v>310500</v>
      </c>
      <c r="G2215">
        <f t="shared" si="130"/>
        <v>6.2126304991948459E-11</v>
      </c>
      <c r="H2215" s="50">
        <f t="shared" si="133"/>
        <v>1139.134269798569</v>
      </c>
      <c r="I2215">
        <f t="shared" si="131"/>
        <v>6.3693182765057756E-7</v>
      </c>
      <c r="J2215">
        <v>20.900000000000002</v>
      </c>
      <c r="K2215">
        <v>68</v>
      </c>
      <c r="L2215">
        <v>473</v>
      </c>
      <c r="M2215">
        <v>38.75</v>
      </c>
      <c r="N2215">
        <v>125.41</v>
      </c>
      <c r="O2215" s="7">
        <v>6.9610000000000003</v>
      </c>
      <c r="P2215" s="8">
        <v>171450</v>
      </c>
      <c r="Q2215">
        <v>2</v>
      </c>
      <c r="R2215" s="9">
        <v>35.886000000000003</v>
      </c>
      <c r="S2215" s="9">
        <v>35.886000000000003</v>
      </c>
      <c r="T2215" s="9">
        <v>35.886000000000003</v>
      </c>
      <c r="U2215" s="9">
        <v>35.886000000000003</v>
      </c>
      <c r="V2215" s="9">
        <v>35.886000000000003</v>
      </c>
    </row>
    <row r="2216" spans="1:22" x14ac:dyDescent="0.3">
      <c r="A2216" t="s">
        <v>2363</v>
      </c>
      <c r="B2216" t="s">
        <v>2364</v>
      </c>
      <c r="C2216" t="s">
        <v>2378</v>
      </c>
      <c r="D2216" t="s">
        <v>448</v>
      </c>
      <c r="E2216">
        <v>22.400000000000002</v>
      </c>
      <c r="F2216">
        <v>236600</v>
      </c>
      <c r="G2216">
        <f t="shared" si="130"/>
        <v>1.080646627218935E-10</v>
      </c>
      <c r="H2216" s="50">
        <f t="shared" si="133"/>
        <v>868.01664487710593</v>
      </c>
      <c r="I2216">
        <f t="shared" si="131"/>
        <v>8.4421733369070654E-7</v>
      </c>
      <c r="J2216">
        <v>11</v>
      </c>
      <c r="K2216">
        <v>71.400000000000006</v>
      </c>
      <c r="L2216">
        <v>385</v>
      </c>
      <c r="M2216">
        <v>39.25</v>
      </c>
      <c r="N2216">
        <v>125.87</v>
      </c>
      <c r="O2216" s="7">
        <v>5.3883999999999999</v>
      </c>
      <c r="P2216" s="8">
        <v>194960</v>
      </c>
      <c r="Q2216">
        <v>2</v>
      </c>
      <c r="R2216" s="9">
        <v>36.942999999999998</v>
      </c>
      <c r="S2216" s="9">
        <v>36.942999999999998</v>
      </c>
      <c r="T2216" s="9">
        <v>36.942999999999998</v>
      </c>
      <c r="U2216" s="9">
        <v>37.15</v>
      </c>
      <c r="V2216" s="9">
        <v>37.356000000000002</v>
      </c>
    </row>
    <row r="2217" spans="1:22" x14ac:dyDescent="0.3">
      <c r="A2217" t="s">
        <v>2363</v>
      </c>
      <c r="B2217" t="s">
        <v>2364</v>
      </c>
      <c r="C2217" t="s">
        <v>2379</v>
      </c>
      <c r="D2217" t="s">
        <v>448</v>
      </c>
      <c r="E2217">
        <v>54.400000000000006</v>
      </c>
      <c r="F2217">
        <v>2581000</v>
      </c>
      <c r="G2217">
        <f t="shared" si="130"/>
        <v>2.4058099651297949E-11</v>
      </c>
      <c r="H2217" s="50">
        <f t="shared" si="133"/>
        <v>9468.9389705317426</v>
      </c>
      <c r="I2217">
        <f t="shared" si="131"/>
        <v>2.0502420961060012E-6</v>
      </c>
      <c r="J2217">
        <v>174</v>
      </c>
      <c r="K2217">
        <v>196</v>
      </c>
      <c r="L2217">
        <v>385</v>
      </c>
      <c r="M2217">
        <v>39.049999999999997</v>
      </c>
      <c r="N2217">
        <v>125.77</v>
      </c>
      <c r="O2217" s="7">
        <v>1.9659</v>
      </c>
      <c r="P2217" s="8">
        <v>1844800</v>
      </c>
      <c r="Q2217">
        <v>8</v>
      </c>
      <c r="R2217" s="9">
        <v>37.075000000000003</v>
      </c>
      <c r="S2217" s="9">
        <v>36.993000000000002</v>
      </c>
      <c r="T2217" s="9">
        <v>33.579000000000001</v>
      </c>
      <c r="U2217" s="9">
        <v>37.494</v>
      </c>
      <c r="V2217" s="9">
        <v>38.912999999999997</v>
      </c>
    </row>
    <row r="2218" spans="1:22" x14ac:dyDescent="0.3">
      <c r="A2218" t="s">
        <v>2363</v>
      </c>
      <c r="B2218" t="s">
        <v>2364</v>
      </c>
      <c r="C2218" t="s">
        <v>2380</v>
      </c>
      <c r="D2218" t="s">
        <v>448</v>
      </c>
      <c r="E2218">
        <v>19.700000000000003</v>
      </c>
      <c r="F2218">
        <v>158300</v>
      </c>
      <c r="G2218">
        <f t="shared" si="130"/>
        <v>1.4204820025268479E-10</v>
      </c>
      <c r="H2218" s="50">
        <f t="shared" si="133"/>
        <v>580.75669858007552</v>
      </c>
      <c r="I2218">
        <f t="shared" si="131"/>
        <v>7.42458994361916E-7</v>
      </c>
      <c r="J2218">
        <v>8.39</v>
      </c>
      <c r="K2218">
        <v>54.7</v>
      </c>
      <c r="L2218">
        <v>347</v>
      </c>
      <c r="M2218">
        <v>42.35</v>
      </c>
      <c r="N2218">
        <v>130.4</v>
      </c>
      <c r="O2218" s="7">
        <v>6.3399000000000001</v>
      </c>
      <c r="P2218">
        <v>26018</v>
      </c>
      <c r="Q2218">
        <v>2</v>
      </c>
      <c r="R2218" s="9">
        <v>15.254</v>
      </c>
      <c r="S2218" s="9">
        <v>15.308</v>
      </c>
      <c r="T2218" s="9">
        <v>14.893000000000001</v>
      </c>
      <c r="U2218" s="9">
        <v>15.314</v>
      </c>
      <c r="V2218" s="9">
        <v>15.734</v>
      </c>
    </row>
    <row r="2219" spans="1:22" x14ac:dyDescent="0.3">
      <c r="A2219" t="s">
        <v>2363</v>
      </c>
      <c r="B2219" t="s">
        <v>2364</v>
      </c>
      <c r="C2219" t="s">
        <v>2381</v>
      </c>
      <c r="D2219" t="s">
        <v>448</v>
      </c>
      <c r="E2219">
        <v>19.8</v>
      </c>
      <c r="F2219">
        <v>271400</v>
      </c>
      <c r="G2219">
        <f t="shared" si="130"/>
        <v>8.327329918938835E-11</v>
      </c>
      <c r="H2219" s="50">
        <f t="shared" si="133"/>
        <v>995.68773212023063</v>
      </c>
      <c r="I2219">
        <f t="shared" si="131"/>
        <v>7.4622782174446357E-7</v>
      </c>
      <c r="J2219">
        <v>17.900000000000002</v>
      </c>
      <c r="K2219">
        <v>64.2</v>
      </c>
      <c r="L2219">
        <v>393</v>
      </c>
      <c r="M2219">
        <v>38.520000000000003</v>
      </c>
      <c r="N2219">
        <v>125.76</v>
      </c>
      <c r="O2219" s="7">
        <v>6.1195000000000004</v>
      </c>
      <c r="P2219" s="8">
        <v>106440</v>
      </c>
      <c r="Q2219">
        <v>3</v>
      </c>
      <c r="R2219" s="9">
        <v>32.554000000000002</v>
      </c>
      <c r="S2219" s="9">
        <v>32.478000000000002</v>
      </c>
      <c r="T2219" s="9">
        <v>29.484999999999999</v>
      </c>
      <c r="U2219" s="9">
        <v>31.350999999999999</v>
      </c>
      <c r="V2219" s="9">
        <v>32.56</v>
      </c>
    </row>
    <row r="2220" spans="1:22" x14ac:dyDescent="0.3">
      <c r="A2220" t="s">
        <v>2363</v>
      </c>
      <c r="B2220" t="s">
        <v>2364</v>
      </c>
      <c r="C2220" t="s">
        <v>2382</v>
      </c>
      <c r="D2220" t="s">
        <v>448</v>
      </c>
      <c r="E2220">
        <v>11.100000000000001</v>
      </c>
      <c r="F2220">
        <v>152700</v>
      </c>
      <c r="G2220">
        <f t="shared" si="130"/>
        <v>8.2972536345776039E-11</v>
      </c>
      <c r="H2220" s="50">
        <f t="shared" si="133"/>
        <v>560.21192592026239</v>
      </c>
      <c r="I2220">
        <f t="shared" si="131"/>
        <v>4.1833983946280554E-7</v>
      </c>
      <c r="J2220">
        <v>8.82</v>
      </c>
      <c r="K2220">
        <v>51.400000000000006</v>
      </c>
      <c r="L2220">
        <v>573</v>
      </c>
      <c r="M2220">
        <v>38.76</v>
      </c>
      <c r="N2220">
        <v>125.64</v>
      </c>
      <c r="O2220" s="7">
        <v>11.143000000000001</v>
      </c>
      <c r="P2220">
        <v>36350</v>
      </c>
      <c r="Q2220">
        <v>1</v>
      </c>
      <c r="R2220" s="9">
        <v>36.392000000000003</v>
      </c>
      <c r="S2220" s="9">
        <v>36.392000000000003</v>
      </c>
      <c r="T2220" s="9">
        <v>36.392000000000003</v>
      </c>
      <c r="U2220" s="9">
        <v>36.392000000000003</v>
      </c>
      <c r="V2220" s="9">
        <v>36.392000000000003</v>
      </c>
    </row>
    <row r="2221" spans="1:22" x14ac:dyDescent="0.3">
      <c r="A2221" t="s">
        <v>2363</v>
      </c>
      <c r="B2221" t="s">
        <v>2364</v>
      </c>
      <c r="C2221" t="s">
        <v>2383</v>
      </c>
      <c r="D2221" t="s">
        <v>448</v>
      </c>
      <c r="E2221">
        <v>4.8</v>
      </c>
      <c r="F2221">
        <v>131000</v>
      </c>
      <c r="G2221">
        <f t="shared" si="130"/>
        <v>4.182349923664122E-11</v>
      </c>
      <c r="H2221" s="50">
        <f t="shared" si="133"/>
        <v>480.60093186348638</v>
      </c>
      <c r="I2221">
        <f t="shared" si="131"/>
        <v>1.8090371436229421E-7</v>
      </c>
      <c r="J2221">
        <v>14.600000000000001</v>
      </c>
      <c r="K2221">
        <v>34.200000000000003</v>
      </c>
      <c r="L2221">
        <v>962</v>
      </c>
      <c r="M2221">
        <v>40.08</v>
      </c>
      <c r="N2221">
        <v>128.35</v>
      </c>
      <c r="O2221" s="7">
        <v>28.1</v>
      </c>
      <c r="P2221">
        <v>54453</v>
      </c>
      <c r="Q2221">
        <v>3</v>
      </c>
      <c r="R2221" s="9">
        <v>24.82</v>
      </c>
      <c r="S2221" s="9">
        <v>7.7625999999999999</v>
      </c>
      <c r="T2221" s="9">
        <v>23.201000000000001</v>
      </c>
      <c r="U2221" s="9">
        <v>24.01</v>
      </c>
      <c r="V2221" s="9">
        <v>24.82</v>
      </c>
    </row>
    <row r="2222" spans="1:22" x14ac:dyDescent="0.3">
      <c r="A2222" t="s">
        <v>2363</v>
      </c>
      <c r="B2222" t="s">
        <v>2364</v>
      </c>
      <c r="C2222" t="s">
        <v>2384</v>
      </c>
      <c r="D2222" t="s">
        <v>448</v>
      </c>
      <c r="E2222">
        <v>28.6</v>
      </c>
      <c r="F2222">
        <v>334000</v>
      </c>
      <c r="G2222">
        <f t="shared" si="130"/>
        <v>9.7739472455089811E-11</v>
      </c>
      <c r="H2222" s="50">
        <f t="shared" si="133"/>
        <v>1225.3489407817135</v>
      </c>
      <c r="I2222">
        <f t="shared" si="131"/>
        <v>1.0778846314086698E-6</v>
      </c>
      <c r="J2222">
        <v>12.5</v>
      </c>
      <c r="K2222">
        <v>94.600000000000009</v>
      </c>
      <c r="L2222">
        <v>415</v>
      </c>
      <c r="M2222">
        <v>40.11</v>
      </c>
      <c r="N2222">
        <v>124.41</v>
      </c>
      <c r="O2222" s="7">
        <v>4.3883999999999999</v>
      </c>
      <c r="P2222" s="8">
        <v>457220</v>
      </c>
      <c r="Q2222">
        <v>4</v>
      </c>
      <c r="R2222" s="9">
        <v>36.381</v>
      </c>
      <c r="S2222" s="9">
        <v>36.484000000000002</v>
      </c>
      <c r="T2222" s="9">
        <v>33.579000000000001</v>
      </c>
      <c r="U2222" s="9">
        <v>37.378</v>
      </c>
      <c r="V2222" s="9">
        <v>39.186999999999998</v>
      </c>
    </row>
    <row r="2223" spans="1:22" x14ac:dyDescent="0.3">
      <c r="A2223" t="s">
        <v>2363</v>
      </c>
      <c r="B2223" t="s">
        <v>2364</v>
      </c>
      <c r="C2223" t="s">
        <v>2385</v>
      </c>
      <c r="D2223" t="s">
        <v>448</v>
      </c>
      <c r="E2223">
        <v>19.8</v>
      </c>
      <c r="F2223">
        <v>250700</v>
      </c>
      <c r="G2223">
        <f t="shared" si="130"/>
        <v>9.0149076186677297E-11</v>
      </c>
      <c r="H2223" s="50">
        <f t="shared" si="133"/>
        <v>919.74544746699269</v>
      </c>
      <c r="I2223">
        <f t="shared" si="131"/>
        <v>7.4622782174446357E-7</v>
      </c>
      <c r="J2223">
        <v>17.2</v>
      </c>
      <c r="K2223">
        <v>60.400000000000006</v>
      </c>
      <c r="L2223">
        <v>369</v>
      </c>
      <c r="M2223">
        <v>39.44</v>
      </c>
      <c r="N2223">
        <v>125.95</v>
      </c>
      <c r="O2223" s="7">
        <v>6.1111000000000004</v>
      </c>
      <c r="P2223" s="8">
        <v>122710</v>
      </c>
      <c r="Q2223">
        <v>2</v>
      </c>
      <c r="R2223" s="9">
        <v>40.540999999999997</v>
      </c>
      <c r="S2223" s="9">
        <v>40.256</v>
      </c>
      <c r="T2223" s="9">
        <v>34.549999999999997</v>
      </c>
      <c r="U2223" s="9">
        <v>37.552999999999997</v>
      </c>
      <c r="V2223" s="9">
        <v>40.555</v>
      </c>
    </row>
    <row r="2224" spans="1:22" x14ac:dyDescent="0.3">
      <c r="A2224" t="s">
        <v>2363</v>
      </c>
      <c r="B2224" t="s">
        <v>2364</v>
      </c>
      <c r="C2224" t="s">
        <v>2386</v>
      </c>
      <c r="D2224" t="s">
        <v>448</v>
      </c>
      <c r="E2224">
        <v>17</v>
      </c>
      <c r="F2224">
        <v>240900</v>
      </c>
      <c r="G2224">
        <f t="shared" si="130"/>
        <v>8.0549443752594439E-11</v>
      </c>
      <c r="H2224" s="50">
        <f t="shared" si="133"/>
        <v>883.79209531231959</v>
      </c>
      <c r="I2224">
        <f t="shared" si="131"/>
        <v>6.4070065503312535E-7</v>
      </c>
      <c r="J2224">
        <v>23.5</v>
      </c>
      <c r="K2224">
        <v>49.7</v>
      </c>
      <c r="L2224">
        <v>358</v>
      </c>
      <c r="M2224">
        <v>40.44</v>
      </c>
      <c r="N2224">
        <v>128.91</v>
      </c>
      <c r="O2224" s="7">
        <v>7.2003000000000004</v>
      </c>
      <c r="P2224">
        <v>26513</v>
      </c>
      <c r="Q2224">
        <v>2</v>
      </c>
      <c r="R2224" s="9">
        <v>20.292999999999999</v>
      </c>
      <c r="S2224" s="9">
        <v>20.181000000000001</v>
      </c>
      <c r="T2224" s="9">
        <v>19.352</v>
      </c>
      <c r="U2224" s="9">
        <v>19.86</v>
      </c>
      <c r="V2224" s="9">
        <v>20.367999999999999</v>
      </c>
    </row>
    <row r="2225" spans="1:22" x14ac:dyDescent="0.3">
      <c r="A2225" t="s">
        <v>2363</v>
      </c>
      <c r="B2225" t="s">
        <v>2364</v>
      </c>
      <c r="C2225" t="s">
        <v>2387</v>
      </c>
      <c r="D2225" t="s">
        <v>448</v>
      </c>
      <c r="E2225">
        <v>29.6</v>
      </c>
      <c r="F2225">
        <v>217000</v>
      </c>
      <c r="G2225">
        <f t="shared" si="130"/>
        <v>1.5569777327188942E-10</v>
      </c>
      <c r="H2225" s="50">
        <f t="shared" si="133"/>
        <v>796.10994056775996</v>
      </c>
      <c r="I2225">
        <f t="shared" si="131"/>
        <v>1.1155729052341481E-6</v>
      </c>
      <c r="J2225">
        <v>6.24</v>
      </c>
      <c r="K2225">
        <v>86.9</v>
      </c>
      <c r="L2225">
        <v>371</v>
      </c>
      <c r="M2225">
        <v>39.770000000000003</v>
      </c>
      <c r="N2225">
        <v>126.33</v>
      </c>
      <c r="O2225" s="7">
        <v>4.2694000000000001</v>
      </c>
      <c r="P2225">
        <v>63108</v>
      </c>
      <c r="Q2225">
        <v>2</v>
      </c>
      <c r="R2225" s="9">
        <v>25.911000000000001</v>
      </c>
      <c r="S2225" s="9">
        <v>25.954000000000001</v>
      </c>
      <c r="T2225" s="9">
        <v>25.908999999999999</v>
      </c>
      <c r="U2225" s="9">
        <v>26.617000000000001</v>
      </c>
      <c r="V2225" s="9">
        <v>27.324999999999999</v>
      </c>
    </row>
    <row r="2226" spans="1:22" x14ac:dyDescent="0.3">
      <c r="A2226" t="s">
        <v>2363</v>
      </c>
      <c r="B2226" t="s">
        <v>2364</v>
      </c>
      <c r="C2226" t="s">
        <v>2388</v>
      </c>
      <c r="D2226" t="s">
        <v>448</v>
      </c>
      <c r="E2226">
        <v>23.900000000000002</v>
      </c>
      <c r="F2226">
        <v>313100</v>
      </c>
      <c r="G2226">
        <f t="shared" si="130"/>
        <v>8.7129507186202486E-11</v>
      </c>
      <c r="H2226" s="50">
        <f t="shared" si="133"/>
        <v>1148.6729142477679</v>
      </c>
      <c r="I2226">
        <f t="shared" si="131"/>
        <v>9.0074974442892334E-7</v>
      </c>
      <c r="J2226">
        <v>19.100000000000001</v>
      </c>
      <c r="K2226">
        <v>71.600000000000009</v>
      </c>
      <c r="L2226">
        <v>353</v>
      </c>
      <c r="M2226">
        <v>39.159999999999997</v>
      </c>
      <c r="N2226">
        <v>127.45</v>
      </c>
      <c r="O2226" s="7">
        <v>4.9394</v>
      </c>
      <c r="P2226">
        <v>26233</v>
      </c>
      <c r="Q2226">
        <v>3</v>
      </c>
      <c r="R2226" s="9">
        <v>26.617999999999999</v>
      </c>
      <c r="S2226" s="9">
        <v>26.614000000000001</v>
      </c>
      <c r="T2226" s="9">
        <v>25.009</v>
      </c>
      <c r="U2226" s="9">
        <v>25.814</v>
      </c>
      <c r="V2226" s="9">
        <v>26.617999999999999</v>
      </c>
    </row>
    <row r="2227" spans="1:22" x14ac:dyDescent="0.3">
      <c r="A2227" t="s">
        <v>2389</v>
      </c>
      <c r="B2227" t="s">
        <v>2390</v>
      </c>
      <c r="C2227" t="s">
        <v>2391</v>
      </c>
      <c r="D2227" t="s">
        <v>448</v>
      </c>
      <c r="E2227">
        <v>11.5</v>
      </c>
      <c r="F2227">
        <v>182100</v>
      </c>
      <c r="G2227">
        <f t="shared" si="130"/>
        <v>7.2083907193849529E-11</v>
      </c>
      <c r="H2227" s="50">
        <f t="shared" ref="H2227:H2259" si="134">F2227*CVDKOR</f>
        <v>226.86106965950174</v>
      </c>
      <c r="I2227">
        <f t="shared" si="131"/>
        <v>1.4717729062109661E-7</v>
      </c>
      <c r="J2227">
        <v>15.9</v>
      </c>
      <c r="K2227">
        <v>45.6</v>
      </c>
      <c r="L2227">
        <v>493</v>
      </c>
      <c r="M2227">
        <v>36.57</v>
      </c>
      <c r="N2227">
        <v>128.74</v>
      </c>
      <c r="O2227" s="7">
        <v>10.792999999999999</v>
      </c>
      <c r="P2227">
        <v>22529</v>
      </c>
      <c r="Q2227">
        <v>2</v>
      </c>
      <c r="R2227" s="9">
        <v>25.247</v>
      </c>
      <c r="S2227" s="9">
        <v>25.277999999999999</v>
      </c>
      <c r="T2227" s="9">
        <v>25.247</v>
      </c>
      <c r="U2227" s="9">
        <v>25.838000000000001</v>
      </c>
      <c r="V2227" s="9">
        <v>26.428999999999998</v>
      </c>
    </row>
    <row r="2228" spans="1:22" x14ac:dyDescent="0.3">
      <c r="A2228" t="s">
        <v>2389</v>
      </c>
      <c r="B2228" t="s">
        <v>2390</v>
      </c>
      <c r="C2228" t="s">
        <v>2392</v>
      </c>
      <c r="D2228" t="s">
        <v>448</v>
      </c>
      <c r="E2228">
        <v>10.100000000000001</v>
      </c>
      <c r="F2228">
        <v>951800</v>
      </c>
      <c r="G2228">
        <f t="shared" si="130"/>
        <v>1.2112285459130071E-11</v>
      </c>
      <c r="H2228" s="50">
        <f t="shared" si="134"/>
        <v>1185.7570900709159</v>
      </c>
      <c r="I2228">
        <f t="shared" si="131"/>
        <v>1.2926005524113704E-7</v>
      </c>
      <c r="J2228">
        <v>103</v>
      </c>
      <c r="K2228">
        <v>93.7</v>
      </c>
      <c r="L2228">
        <v>1120</v>
      </c>
      <c r="M2228">
        <v>35.229999999999997</v>
      </c>
      <c r="N2228">
        <v>128.63999999999999</v>
      </c>
      <c r="O2228" s="7">
        <v>11.907999999999999</v>
      </c>
      <c r="P2228" s="8">
        <v>777110</v>
      </c>
      <c r="Q2228">
        <v>6</v>
      </c>
      <c r="R2228" s="9">
        <v>28.55</v>
      </c>
      <c r="S2228" s="9">
        <v>27.853999999999999</v>
      </c>
      <c r="T2228" s="9">
        <v>24.059000000000001</v>
      </c>
      <c r="U2228" s="9">
        <v>26.288</v>
      </c>
      <c r="V2228" s="9">
        <v>30.512</v>
      </c>
    </row>
    <row r="2229" spans="1:22" x14ac:dyDescent="0.3">
      <c r="A2229" t="s">
        <v>2389</v>
      </c>
      <c r="B2229" t="s">
        <v>2390</v>
      </c>
      <c r="C2229" t="s">
        <v>2393</v>
      </c>
      <c r="D2229" t="s">
        <v>448</v>
      </c>
      <c r="E2229">
        <v>10.700000000000001</v>
      </c>
      <c r="F2229">
        <v>143700</v>
      </c>
      <c r="G2229">
        <f t="shared" si="130"/>
        <v>8.4991879610299234E-11</v>
      </c>
      <c r="H2229" s="50">
        <f t="shared" si="134"/>
        <v>179.02216205420319</v>
      </c>
      <c r="I2229">
        <f t="shared" si="131"/>
        <v>1.3693887040397684E-7</v>
      </c>
      <c r="J2229">
        <v>14.600000000000001</v>
      </c>
      <c r="K2229">
        <v>37.6</v>
      </c>
      <c r="L2229">
        <v>421</v>
      </c>
      <c r="M2229">
        <v>37.15</v>
      </c>
      <c r="N2229">
        <v>128.22</v>
      </c>
      <c r="O2229" s="7">
        <v>11.218</v>
      </c>
      <c r="P2229">
        <v>32027</v>
      </c>
      <c r="Q2229">
        <v>2</v>
      </c>
      <c r="R2229" s="9">
        <v>25.103999999999999</v>
      </c>
      <c r="S2229" s="9">
        <v>25.103999999999999</v>
      </c>
      <c r="T2229" s="9">
        <v>25.103999999999999</v>
      </c>
      <c r="U2229" s="9">
        <v>25.103999999999999</v>
      </c>
      <c r="V2229" s="9">
        <v>25.103999999999999</v>
      </c>
    </row>
    <row r="2230" spans="1:22" x14ac:dyDescent="0.3">
      <c r="A2230" t="s">
        <v>2389</v>
      </c>
      <c r="B2230" t="s">
        <v>2390</v>
      </c>
      <c r="C2230" t="s">
        <v>2394</v>
      </c>
      <c r="D2230" t="s">
        <v>448</v>
      </c>
      <c r="E2230">
        <v>10.8</v>
      </c>
      <c r="F2230">
        <v>367400</v>
      </c>
      <c r="G2230">
        <f t="shared" si="130"/>
        <v>3.3553283614589002E-11</v>
      </c>
      <c r="H2230" s="50">
        <f t="shared" si="134"/>
        <v>457.70871495277839</v>
      </c>
      <c r="I2230">
        <f t="shared" si="131"/>
        <v>1.3821867293111683E-7</v>
      </c>
      <c r="J2230">
        <v>14.200000000000001</v>
      </c>
      <c r="K2230">
        <v>97.5</v>
      </c>
      <c r="L2230">
        <v>1190</v>
      </c>
      <c r="M2230">
        <v>33.5</v>
      </c>
      <c r="N2230">
        <v>126.52</v>
      </c>
      <c r="O2230" s="7">
        <v>12.256</v>
      </c>
      <c r="P2230" s="8">
        <v>214400</v>
      </c>
      <c r="Q2230">
        <v>5</v>
      </c>
      <c r="R2230" s="9">
        <v>20.997</v>
      </c>
      <c r="S2230" s="9">
        <v>11.500999999999999</v>
      </c>
      <c r="T2230" s="9">
        <v>20.850999999999999</v>
      </c>
      <c r="U2230" s="9">
        <v>21.067</v>
      </c>
      <c r="V2230" s="9">
        <v>21.283999999999999</v>
      </c>
    </row>
    <row r="2231" spans="1:22" x14ac:dyDescent="0.3">
      <c r="A2231" t="s">
        <v>2389</v>
      </c>
      <c r="B2231" t="s">
        <v>2390</v>
      </c>
      <c r="C2231" t="s">
        <v>2395</v>
      </c>
      <c r="D2231" t="s">
        <v>448</v>
      </c>
      <c r="E2231">
        <v>20.8</v>
      </c>
      <c r="F2231">
        <v>417800</v>
      </c>
      <c r="G2231">
        <f t="shared" si="130"/>
        <v>5.6825769267592146E-11</v>
      </c>
      <c r="H2231" s="50">
        <f t="shared" si="134"/>
        <v>520.49728118473274</v>
      </c>
      <c r="I2231">
        <f t="shared" si="131"/>
        <v>2.6619892564511385E-7</v>
      </c>
      <c r="J2231">
        <v>33.300000000000004</v>
      </c>
      <c r="K2231">
        <v>72.400000000000006</v>
      </c>
      <c r="L2231">
        <v>401</v>
      </c>
      <c r="M2231">
        <v>36.83</v>
      </c>
      <c r="N2231">
        <v>127.14</v>
      </c>
      <c r="O2231" s="7">
        <v>5.5378999999999996</v>
      </c>
      <c r="P2231" s="8">
        <v>146570</v>
      </c>
      <c r="Q2231">
        <v>2</v>
      </c>
      <c r="R2231" s="9">
        <v>39.036999999999999</v>
      </c>
      <c r="S2231" s="9">
        <v>38.741999999999997</v>
      </c>
      <c r="T2231" s="9">
        <v>36.438000000000002</v>
      </c>
      <c r="U2231" s="9">
        <v>37.767000000000003</v>
      </c>
      <c r="V2231" s="9">
        <v>39.095999999999997</v>
      </c>
    </row>
    <row r="2232" spans="1:22" x14ac:dyDescent="0.3">
      <c r="A2232" t="s">
        <v>2389</v>
      </c>
      <c r="B2232" t="s">
        <v>2390</v>
      </c>
      <c r="C2232" t="s">
        <v>2396</v>
      </c>
      <c r="D2232" t="s">
        <v>448</v>
      </c>
      <c r="E2232">
        <v>22.700000000000003</v>
      </c>
      <c r="F2232">
        <v>586700</v>
      </c>
      <c r="G2232">
        <f t="shared" si="130"/>
        <v>4.4163165331515259E-11</v>
      </c>
      <c r="H2232" s="50">
        <f t="shared" si="134"/>
        <v>730.91372635491314</v>
      </c>
      <c r="I2232">
        <f t="shared" si="131"/>
        <v>2.9051517366077336E-7</v>
      </c>
      <c r="J2232">
        <v>49.5</v>
      </c>
      <c r="K2232">
        <v>83.4</v>
      </c>
      <c r="L2232">
        <v>407</v>
      </c>
      <c r="M2232">
        <v>36.65</v>
      </c>
      <c r="N2232">
        <v>127.48</v>
      </c>
      <c r="O2232" s="7">
        <v>4.8766999999999996</v>
      </c>
      <c r="P2232" s="8">
        <v>117470</v>
      </c>
      <c r="Q2232">
        <v>2</v>
      </c>
      <c r="R2232" s="9">
        <v>34.381</v>
      </c>
      <c r="S2232" s="9">
        <v>33.56</v>
      </c>
      <c r="T2232" s="9">
        <v>29.484999999999999</v>
      </c>
      <c r="U2232" s="9">
        <v>32.085999999999999</v>
      </c>
      <c r="V2232" s="9">
        <v>34.688000000000002</v>
      </c>
    </row>
    <row r="2233" spans="1:22" x14ac:dyDescent="0.3">
      <c r="A2233" t="s">
        <v>2389</v>
      </c>
      <c r="B2233" t="s">
        <v>2390</v>
      </c>
      <c r="C2233" t="s">
        <v>2397</v>
      </c>
      <c r="D2233" t="s">
        <v>448</v>
      </c>
      <c r="E2233">
        <v>8.5299999999999994</v>
      </c>
      <c r="F2233">
        <v>339800</v>
      </c>
      <c r="G2233">
        <f t="shared" si="130"/>
        <v>2.8653394614479099E-11</v>
      </c>
      <c r="H2233" s="50">
        <f t="shared" si="134"/>
        <v>423.32450011147006</v>
      </c>
      <c r="I2233">
        <f t="shared" si="131"/>
        <v>1.0916715556503947E-7</v>
      </c>
      <c r="J2233">
        <v>39.800000000000004</v>
      </c>
      <c r="K2233">
        <v>53.900000000000006</v>
      </c>
      <c r="L2233">
        <v>744</v>
      </c>
      <c r="M2233">
        <v>35.19</v>
      </c>
      <c r="N2233">
        <v>128.11000000000001</v>
      </c>
      <c r="O2233" s="7">
        <v>13.814</v>
      </c>
      <c r="P2233" s="8">
        <v>176420</v>
      </c>
      <c r="Q2233">
        <v>4</v>
      </c>
      <c r="R2233" s="9">
        <v>20.765999999999998</v>
      </c>
      <c r="S2233" s="9">
        <v>20.768999999999998</v>
      </c>
      <c r="T2233" s="9">
        <v>20.706</v>
      </c>
      <c r="U2233" s="9">
        <v>20.706</v>
      </c>
      <c r="V2233" s="9">
        <v>20.899000000000001</v>
      </c>
    </row>
    <row r="2234" spans="1:22" x14ac:dyDescent="0.3">
      <c r="A2234" t="s">
        <v>2389</v>
      </c>
      <c r="B2234" t="s">
        <v>2390</v>
      </c>
      <c r="C2234" t="s">
        <v>2398</v>
      </c>
      <c r="D2234" t="s">
        <v>448</v>
      </c>
      <c r="E2234">
        <v>21.6</v>
      </c>
      <c r="F2234">
        <v>616500</v>
      </c>
      <c r="G2234">
        <f t="shared" si="130"/>
        <v>3.9991813138686131E-11</v>
      </c>
      <c r="H2234" s="50">
        <f t="shared" si="134"/>
        <v>768.03871194444162</v>
      </c>
      <c r="I2234">
        <f t="shared" si="131"/>
        <v>2.7643734586223365E-7</v>
      </c>
      <c r="J2234">
        <v>59.2</v>
      </c>
      <c r="K2234">
        <v>80.100000000000009</v>
      </c>
      <c r="L2234">
        <v>411</v>
      </c>
      <c r="M2234">
        <v>35.840000000000003</v>
      </c>
      <c r="N2234">
        <v>127.13</v>
      </c>
      <c r="O2234" s="7">
        <v>5.1337000000000002</v>
      </c>
      <c r="P2234" s="8">
        <v>575000</v>
      </c>
      <c r="Q2234">
        <v>3</v>
      </c>
      <c r="R2234" s="9">
        <v>32.988999999999997</v>
      </c>
      <c r="S2234" s="9">
        <v>33.216000000000001</v>
      </c>
      <c r="T2234" s="9">
        <v>28.687999999999999</v>
      </c>
      <c r="U2234" s="9">
        <v>32.884</v>
      </c>
      <c r="V2234" s="9">
        <v>35.380000000000003</v>
      </c>
    </row>
    <row r="2235" spans="1:22" x14ac:dyDescent="0.3">
      <c r="A2235" t="s">
        <v>2389</v>
      </c>
      <c r="B2235" t="s">
        <v>2390</v>
      </c>
      <c r="C2235" t="s">
        <v>2399</v>
      </c>
      <c r="D2235" t="s">
        <v>448</v>
      </c>
      <c r="E2235">
        <v>11.700000000000001</v>
      </c>
      <c r="F2235">
        <v>252600</v>
      </c>
      <c r="G2235">
        <f t="shared" si="130"/>
        <v>5.2869224465558198E-11</v>
      </c>
      <c r="H2235" s="50">
        <f t="shared" si="134"/>
        <v>314.69031409110454</v>
      </c>
      <c r="I2235">
        <f t="shared" si="131"/>
        <v>1.4973689567537656E-7</v>
      </c>
      <c r="J2235">
        <v>36.1</v>
      </c>
      <c r="K2235">
        <v>42</v>
      </c>
      <c r="L2235">
        <v>437</v>
      </c>
      <c r="M2235">
        <v>37.9</v>
      </c>
      <c r="N2235">
        <v>127.74</v>
      </c>
      <c r="O2235" s="7">
        <v>10.396000000000001</v>
      </c>
      <c r="P2235">
        <v>44329</v>
      </c>
      <c r="Q2235">
        <v>2</v>
      </c>
      <c r="R2235" s="9">
        <v>27.297000000000001</v>
      </c>
      <c r="S2235" s="9">
        <v>27.311</v>
      </c>
      <c r="T2235" s="9">
        <v>27.184000000000001</v>
      </c>
      <c r="U2235" s="9">
        <v>27.324999999999999</v>
      </c>
      <c r="V2235" s="9">
        <v>27.466999999999999</v>
      </c>
    </row>
    <row r="2236" spans="1:22" x14ac:dyDescent="0.3">
      <c r="A2236" t="s">
        <v>2389</v>
      </c>
      <c r="B2236" t="s">
        <v>2390</v>
      </c>
      <c r="C2236" t="s">
        <v>2400</v>
      </c>
      <c r="D2236" t="s">
        <v>448</v>
      </c>
      <c r="E2236">
        <v>14.100000000000001</v>
      </c>
      <c r="F2236">
        <v>217900</v>
      </c>
      <c r="G2236">
        <f t="shared" si="130"/>
        <v>7.3860510784763658E-11</v>
      </c>
      <c r="H2236" s="50">
        <f t="shared" si="134"/>
        <v>271.46088456235822</v>
      </c>
      <c r="I2236">
        <f t="shared" si="131"/>
        <v>1.8045215632673588E-7</v>
      </c>
      <c r="J2236">
        <v>19.100000000000001</v>
      </c>
      <c r="K2236">
        <v>49.800000000000004</v>
      </c>
      <c r="L2236">
        <v>421</v>
      </c>
      <c r="M2236">
        <v>36.979999999999997</v>
      </c>
      <c r="N2236">
        <v>127.93</v>
      </c>
      <c r="O2236" s="7">
        <v>8.4629999999999992</v>
      </c>
      <c r="P2236">
        <v>62801</v>
      </c>
      <c r="Q2236">
        <v>3</v>
      </c>
      <c r="R2236" s="9">
        <v>25.673999999999999</v>
      </c>
      <c r="S2236" s="9">
        <v>25.704999999999998</v>
      </c>
      <c r="T2236" s="9">
        <v>25.672999999999998</v>
      </c>
      <c r="U2236" s="9">
        <v>26.382000000000001</v>
      </c>
      <c r="V2236" s="9">
        <v>26.382000000000001</v>
      </c>
    </row>
    <row r="2237" spans="1:22" x14ac:dyDescent="0.3">
      <c r="A2237" t="s">
        <v>2389</v>
      </c>
      <c r="B2237" t="s">
        <v>2390</v>
      </c>
      <c r="C2237" t="s">
        <v>2401</v>
      </c>
      <c r="D2237" t="s">
        <v>448</v>
      </c>
      <c r="E2237">
        <v>9.51</v>
      </c>
      <c r="F2237">
        <v>323700</v>
      </c>
      <c r="G2237">
        <f t="shared" si="130"/>
        <v>3.3534222520852639E-11</v>
      </c>
      <c r="H2237" s="50">
        <f t="shared" si="134"/>
        <v>403.26704145404017</v>
      </c>
      <c r="I2237">
        <f t="shared" si="131"/>
        <v>1.2170922033101118E-7</v>
      </c>
      <c r="J2237">
        <v>30.6</v>
      </c>
      <c r="K2237">
        <v>58.6</v>
      </c>
      <c r="L2237">
        <v>728</v>
      </c>
      <c r="M2237">
        <v>35.950000000000003</v>
      </c>
      <c r="N2237">
        <v>126.96</v>
      </c>
      <c r="O2237" s="7">
        <v>12.429</v>
      </c>
      <c r="P2237" s="8">
        <v>212820</v>
      </c>
      <c r="Q2237">
        <v>3</v>
      </c>
      <c r="R2237" s="9">
        <v>41.874000000000002</v>
      </c>
      <c r="S2237" s="9">
        <v>41.872</v>
      </c>
      <c r="T2237" s="9">
        <v>38.683999999999997</v>
      </c>
      <c r="U2237" s="9">
        <v>40.418999999999997</v>
      </c>
      <c r="V2237" s="9">
        <v>41.874000000000002</v>
      </c>
    </row>
    <row r="2238" spans="1:22" x14ac:dyDescent="0.3">
      <c r="A2238" t="s">
        <v>2389</v>
      </c>
      <c r="B2238" t="s">
        <v>2390</v>
      </c>
      <c r="C2238" t="s">
        <v>2402</v>
      </c>
      <c r="D2238" t="s">
        <v>448</v>
      </c>
      <c r="E2238">
        <v>2.8000000000000003</v>
      </c>
      <c r="F2238">
        <v>127600</v>
      </c>
      <c r="G2238">
        <f t="shared" si="130"/>
        <v>2.5047119122257053E-11</v>
      </c>
      <c r="H2238" s="50">
        <f t="shared" si="134"/>
        <v>158.96470339677333</v>
      </c>
      <c r="I2238">
        <f t="shared" si="131"/>
        <v>3.5834470759919175E-8</v>
      </c>
      <c r="J2238">
        <v>26.5</v>
      </c>
      <c r="K2238">
        <v>24.8</v>
      </c>
      <c r="L2238">
        <v>1120</v>
      </c>
      <c r="M2238">
        <v>35.159999999999997</v>
      </c>
      <c r="N2238">
        <v>128.68</v>
      </c>
      <c r="O2238" s="7">
        <v>44.969000000000001</v>
      </c>
      <c r="P2238" s="8">
        <v>248630</v>
      </c>
      <c r="Q2238">
        <v>2</v>
      </c>
      <c r="R2238" s="9">
        <v>25.218</v>
      </c>
      <c r="S2238" s="9">
        <v>25.35</v>
      </c>
      <c r="T2238" s="9">
        <v>24.962</v>
      </c>
      <c r="U2238" s="9">
        <v>25.553999999999998</v>
      </c>
      <c r="V2238" s="9">
        <v>26.146000000000001</v>
      </c>
    </row>
    <row r="2239" spans="1:22" x14ac:dyDescent="0.3">
      <c r="A2239" t="s">
        <v>2389</v>
      </c>
      <c r="B2239" t="s">
        <v>2390</v>
      </c>
      <c r="C2239" t="s">
        <v>2403</v>
      </c>
      <c r="D2239" t="s">
        <v>448</v>
      </c>
      <c r="E2239">
        <v>6.7700000000000005</v>
      </c>
      <c r="F2239">
        <v>228200</v>
      </c>
      <c r="G2239">
        <f t="shared" si="130"/>
        <v>3.386284579316389E-11</v>
      </c>
      <c r="H2239" s="50">
        <f t="shared" si="134"/>
        <v>284.29267488357112</v>
      </c>
      <c r="I2239">
        <f t="shared" si="131"/>
        <v>8.6642631087376016E-8</v>
      </c>
      <c r="J2239">
        <v>19.100000000000001</v>
      </c>
      <c r="K2239">
        <v>52.2</v>
      </c>
      <c r="L2239">
        <v>955</v>
      </c>
      <c r="M2239">
        <v>37.76</v>
      </c>
      <c r="N2239">
        <v>128.9</v>
      </c>
      <c r="O2239" s="7">
        <v>18.309000000000001</v>
      </c>
      <c r="P2239">
        <v>33586</v>
      </c>
      <c r="Q2239">
        <v>2</v>
      </c>
      <c r="R2239" s="9">
        <v>24.056000000000001</v>
      </c>
      <c r="S2239" s="9">
        <v>24.067</v>
      </c>
      <c r="T2239" s="9">
        <v>23.725999999999999</v>
      </c>
      <c r="U2239" s="9">
        <v>24.010999999999999</v>
      </c>
      <c r="V2239" s="9">
        <v>24.297000000000001</v>
      </c>
    </row>
    <row r="2240" spans="1:22" x14ac:dyDescent="0.3">
      <c r="A2240" t="s">
        <v>2389</v>
      </c>
      <c r="B2240" t="s">
        <v>2390</v>
      </c>
      <c r="C2240" t="s">
        <v>2404</v>
      </c>
      <c r="D2240" t="s">
        <v>448</v>
      </c>
      <c r="E2240">
        <v>6.37</v>
      </c>
      <c r="F2240">
        <v>247700</v>
      </c>
      <c r="G2240">
        <f t="shared" si="130"/>
        <v>2.9353767501009284E-11</v>
      </c>
      <c r="H2240" s="50">
        <f t="shared" si="134"/>
        <v>308.58587015188675</v>
      </c>
      <c r="I2240">
        <f t="shared" si="131"/>
        <v>8.1523420978816103E-8</v>
      </c>
      <c r="J2240">
        <v>19.600000000000001</v>
      </c>
      <c r="K2240">
        <v>56</v>
      </c>
      <c r="L2240">
        <v>1120</v>
      </c>
      <c r="M2240">
        <v>35.24</v>
      </c>
      <c r="N2240">
        <v>128.9</v>
      </c>
      <c r="O2240" s="7">
        <v>19.920999999999999</v>
      </c>
      <c r="P2240" s="8">
        <v>200080</v>
      </c>
      <c r="Q2240">
        <v>2</v>
      </c>
      <c r="R2240" s="9">
        <v>28.297000000000001</v>
      </c>
      <c r="S2240" s="9">
        <v>28.257000000000001</v>
      </c>
      <c r="T2240" s="9">
        <v>27.231000000000002</v>
      </c>
      <c r="U2240" s="9">
        <v>28.241</v>
      </c>
      <c r="V2240" s="9">
        <v>29.251000000000001</v>
      </c>
    </row>
    <row r="2241" spans="1:22" x14ac:dyDescent="0.3">
      <c r="A2241" t="s">
        <v>2389</v>
      </c>
      <c r="B2241" t="s">
        <v>2390</v>
      </c>
      <c r="C2241" t="s">
        <v>2405</v>
      </c>
      <c r="D2241" t="s">
        <v>448</v>
      </c>
      <c r="E2241">
        <v>11.200000000000001</v>
      </c>
      <c r="F2241">
        <v>341600</v>
      </c>
      <c r="G2241">
        <f t="shared" si="130"/>
        <v>3.7424032786885245E-11</v>
      </c>
      <c r="H2241" s="50">
        <f t="shared" si="134"/>
        <v>425.56694890546839</v>
      </c>
      <c r="I2241">
        <f t="shared" si="131"/>
        <v>1.433378830396767E-7</v>
      </c>
      <c r="J2241">
        <v>54.2</v>
      </c>
      <c r="K2241">
        <v>46.400000000000006</v>
      </c>
      <c r="L2241">
        <v>493</v>
      </c>
      <c r="M2241">
        <v>36.119999999999997</v>
      </c>
      <c r="N2241">
        <v>128.38</v>
      </c>
      <c r="O2241" s="7">
        <v>10.624000000000001</v>
      </c>
      <c r="P2241" s="8">
        <v>203030</v>
      </c>
      <c r="Q2241">
        <v>4</v>
      </c>
      <c r="R2241" s="9">
        <v>32.216999999999999</v>
      </c>
      <c r="S2241" s="9">
        <v>31.315000000000001</v>
      </c>
      <c r="T2241" s="9">
        <v>27.655000000000001</v>
      </c>
      <c r="U2241" s="9">
        <v>29.858000000000001</v>
      </c>
      <c r="V2241" s="9">
        <v>32.698999999999998</v>
      </c>
    </row>
    <row r="2242" spans="1:22" x14ac:dyDescent="0.3">
      <c r="A2242" t="s">
        <v>2389</v>
      </c>
      <c r="B2242" t="s">
        <v>2390</v>
      </c>
      <c r="C2242" t="s">
        <v>2406</v>
      </c>
      <c r="D2242" t="s">
        <v>448</v>
      </c>
      <c r="E2242">
        <v>6.38</v>
      </c>
      <c r="F2242">
        <v>272700</v>
      </c>
      <c r="G2242">
        <f t="shared" ref="G2242:G2305" si="135">(1.141433*(E2242/1000000))/F2242</f>
        <v>2.6704593105977263E-11</v>
      </c>
      <c r="H2242" s="50">
        <f t="shared" si="134"/>
        <v>339.73099229075302</v>
      </c>
      <c r="I2242">
        <f t="shared" ref="I2242:I2305" si="136">(G2242/10)*1000*H2242*0.09</f>
        <v>8.1651401231530123E-8</v>
      </c>
      <c r="J2242">
        <v>46.7</v>
      </c>
      <c r="K2242">
        <v>39.900000000000006</v>
      </c>
      <c r="L2242">
        <v>728</v>
      </c>
      <c r="M2242">
        <v>35.979999999999997</v>
      </c>
      <c r="N2242">
        <v>126.68</v>
      </c>
      <c r="O2242" s="7">
        <v>18.236000000000001</v>
      </c>
      <c r="P2242" s="8">
        <v>153150</v>
      </c>
      <c r="Q2242">
        <v>4</v>
      </c>
      <c r="R2242" s="9">
        <v>33.110999999999997</v>
      </c>
      <c r="S2242" s="9">
        <v>26.67</v>
      </c>
      <c r="T2242" s="9">
        <v>30.652000000000001</v>
      </c>
      <c r="U2242" s="9">
        <v>32.606000000000002</v>
      </c>
      <c r="V2242" s="9">
        <v>34.225999999999999</v>
      </c>
    </row>
    <row r="2243" spans="1:22" x14ac:dyDescent="0.3">
      <c r="A2243" t="s">
        <v>2389</v>
      </c>
      <c r="B2243" t="s">
        <v>2390</v>
      </c>
      <c r="C2243" t="s">
        <v>2407</v>
      </c>
      <c r="D2243" t="s">
        <v>448</v>
      </c>
      <c r="E2243">
        <v>24.700000000000003</v>
      </c>
      <c r="F2243">
        <v>1353000</v>
      </c>
      <c r="G2243">
        <f t="shared" si="135"/>
        <v>2.08376903917221E-11</v>
      </c>
      <c r="H2243" s="50">
        <f t="shared" si="134"/>
        <v>1685.5740101554413</v>
      </c>
      <c r="I2243">
        <f t="shared" si="136"/>
        <v>3.1611122420357276E-7</v>
      </c>
      <c r="J2243">
        <v>154</v>
      </c>
      <c r="K2243">
        <v>109</v>
      </c>
      <c r="L2243">
        <v>485</v>
      </c>
      <c r="M2243">
        <v>35.18</v>
      </c>
      <c r="N2243">
        <v>126.87</v>
      </c>
      <c r="O2243" s="7">
        <v>4.4602000000000004</v>
      </c>
      <c r="P2243" s="8">
        <v>947410</v>
      </c>
      <c r="Q2243">
        <v>6</v>
      </c>
      <c r="R2243" s="9">
        <v>31.431999999999999</v>
      </c>
      <c r="S2243" s="9">
        <v>31.359000000000002</v>
      </c>
      <c r="T2243" s="9">
        <v>26.524000000000001</v>
      </c>
      <c r="U2243" s="9">
        <v>32.372999999999998</v>
      </c>
      <c r="V2243" s="9">
        <v>34.273000000000003</v>
      </c>
    </row>
    <row r="2244" spans="1:22" x14ac:dyDescent="0.3">
      <c r="A2244" t="s">
        <v>2389</v>
      </c>
      <c r="B2244" t="s">
        <v>2390</v>
      </c>
      <c r="C2244" t="s">
        <v>2408</v>
      </c>
      <c r="D2244" t="s">
        <v>448</v>
      </c>
      <c r="E2244">
        <v>8.6</v>
      </c>
      <c r="F2244">
        <v>275800</v>
      </c>
      <c r="G2244">
        <f t="shared" si="135"/>
        <v>3.5592182015953583E-11</v>
      </c>
      <c r="H2244" s="50">
        <f t="shared" si="134"/>
        <v>343.59298743597242</v>
      </c>
      <c r="I2244">
        <f t="shared" si="136"/>
        <v>1.1006301733403745E-7</v>
      </c>
      <c r="J2244">
        <v>18.7</v>
      </c>
      <c r="K2244">
        <v>63.800000000000004</v>
      </c>
      <c r="L2244">
        <v>919</v>
      </c>
      <c r="M2244">
        <v>35.86</v>
      </c>
      <c r="N2244">
        <v>129.22</v>
      </c>
      <c r="O2244" s="7">
        <v>14.419</v>
      </c>
      <c r="P2244">
        <v>44454</v>
      </c>
      <c r="Q2244">
        <v>2</v>
      </c>
      <c r="R2244" s="9">
        <v>19.981999999999999</v>
      </c>
      <c r="S2244" s="9">
        <v>19.983000000000001</v>
      </c>
      <c r="T2244" s="9">
        <v>19.981999999999999</v>
      </c>
      <c r="U2244" s="9">
        <v>20.248000000000001</v>
      </c>
      <c r="V2244" s="9">
        <v>20.513000000000002</v>
      </c>
    </row>
    <row r="2245" spans="1:22" x14ac:dyDescent="0.3">
      <c r="A2245" t="s">
        <v>2389</v>
      </c>
      <c r="B2245" t="s">
        <v>2390</v>
      </c>
      <c r="C2245" t="s">
        <v>2409</v>
      </c>
      <c r="D2245" t="s">
        <v>448</v>
      </c>
      <c r="E2245">
        <v>9.09</v>
      </c>
      <c r="F2245">
        <v>250500</v>
      </c>
      <c r="G2245">
        <f t="shared" si="135"/>
        <v>4.1419664550898201E-11</v>
      </c>
      <c r="H2245" s="50">
        <f t="shared" si="134"/>
        <v>312.07412383143981</v>
      </c>
      <c r="I2245">
        <f t="shared" si="136"/>
        <v>1.1633404971702332E-7</v>
      </c>
      <c r="J2245">
        <v>44.1</v>
      </c>
      <c r="K2245">
        <v>37.700000000000003</v>
      </c>
      <c r="L2245">
        <v>485</v>
      </c>
      <c r="M2245">
        <v>34.799999999999997</v>
      </c>
      <c r="N2245">
        <v>126.42</v>
      </c>
      <c r="O2245" s="7">
        <v>12.872</v>
      </c>
      <c r="P2245">
        <v>25537</v>
      </c>
      <c r="Q2245">
        <v>4</v>
      </c>
      <c r="R2245" s="9">
        <v>30.466000000000001</v>
      </c>
      <c r="S2245" s="9">
        <v>10.627000000000001</v>
      </c>
      <c r="T2245" s="9">
        <v>30.466000000000001</v>
      </c>
      <c r="U2245" s="9">
        <v>30.466000000000001</v>
      </c>
      <c r="V2245" s="9">
        <v>30.466000000000001</v>
      </c>
    </row>
    <row r="2246" spans="1:22" x14ac:dyDescent="0.3">
      <c r="A2246" t="s">
        <v>2389</v>
      </c>
      <c r="B2246" t="s">
        <v>2390</v>
      </c>
      <c r="C2246" t="s">
        <v>2410</v>
      </c>
      <c r="D2246" t="s">
        <v>448</v>
      </c>
      <c r="E2246">
        <v>11.600000000000001</v>
      </c>
      <c r="F2246">
        <v>102700</v>
      </c>
      <c r="G2246">
        <f t="shared" si="135"/>
        <v>1.2892524634858812E-10</v>
      </c>
      <c r="H2246" s="50">
        <f t="shared" si="134"/>
        <v>127.94416174646254</v>
      </c>
      <c r="I2246">
        <f t="shared" si="136"/>
        <v>1.484570931482366E-7</v>
      </c>
      <c r="J2246">
        <v>7.1000000000000005</v>
      </c>
      <c r="K2246">
        <v>38.5</v>
      </c>
      <c r="L2246">
        <v>401</v>
      </c>
      <c r="M2246">
        <v>37.159999999999997</v>
      </c>
      <c r="N2246">
        <v>127.08</v>
      </c>
      <c r="O2246" s="7">
        <v>10.397</v>
      </c>
      <c r="P2246" s="8">
        <v>143880</v>
      </c>
      <c r="Q2246">
        <v>1</v>
      </c>
      <c r="R2246" s="9">
        <v>46.442</v>
      </c>
      <c r="S2246" s="9">
        <v>46.442</v>
      </c>
      <c r="T2246" s="9">
        <v>46.442</v>
      </c>
      <c r="U2246" s="9">
        <v>46.442</v>
      </c>
      <c r="V2246" s="9">
        <v>46.442</v>
      </c>
    </row>
    <row r="2247" spans="1:22" x14ac:dyDescent="0.3">
      <c r="A2247" t="s">
        <v>2389</v>
      </c>
      <c r="B2247" t="s">
        <v>2390</v>
      </c>
      <c r="C2247" t="s">
        <v>2411</v>
      </c>
      <c r="D2247" t="s">
        <v>448</v>
      </c>
      <c r="E2247">
        <v>8.18</v>
      </c>
      <c r="F2247">
        <v>515700</v>
      </c>
      <c r="G2247">
        <f t="shared" si="135"/>
        <v>1.8105336319565635E-11</v>
      </c>
      <c r="H2247" s="50">
        <f t="shared" si="134"/>
        <v>642.46157948053292</v>
      </c>
      <c r="I2247">
        <f t="shared" si="136"/>
        <v>1.0468784672004958E-7</v>
      </c>
      <c r="J2247">
        <v>67.100000000000009</v>
      </c>
      <c r="K2247">
        <v>62.900000000000006</v>
      </c>
      <c r="L2247">
        <v>919</v>
      </c>
      <c r="M2247">
        <v>36.01</v>
      </c>
      <c r="N2247">
        <v>129.38999999999999</v>
      </c>
      <c r="O2247" s="7">
        <v>14.605</v>
      </c>
      <c r="P2247" s="8">
        <v>124320</v>
      </c>
      <c r="Q2247">
        <v>4</v>
      </c>
      <c r="R2247" s="9">
        <v>21.550999999999998</v>
      </c>
      <c r="S2247" s="9">
        <v>18.850000000000001</v>
      </c>
      <c r="T2247" s="9">
        <v>20.32</v>
      </c>
      <c r="U2247" s="9">
        <v>20.561</v>
      </c>
      <c r="V2247" s="9">
        <v>21.861000000000001</v>
      </c>
    </row>
    <row r="2248" spans="1:22" x14ac:dyDescent="0.3">
      <c r="A2248" t="s">
        <v>2389</v>
      </c>
      <c r="B2248" t="s">
        <v>2390</v>
      </c>
      <c r="C2248" t="s">
        <v>2412</v>
      </c>
      <c r="D2248" t="s">
        <v>448</v>
      </c>
      <c r="E2248">
        <v>8.74</v>
      </c>
      <c r="F2248">
        <v>109500</v>
      </c>
      <c r="G2248">
        <f t="shared" si="135"/>
        <v>9.1106159086757994E-11</v>
      </c>
      <c r="H2248" s="50">
        <f t="shared" si="134"/>
        <v>136.41563496823417</v>
      </c>
      <c r="I2248">
        <f t="shared" si="136"/>
        <v>1.1185474087203344E-7</v>
      </c>
      <c r="J2248">
        <v>8.39</v>
      </c>
      <c r="K2248">
        <v>37.800000000000004</v>
      </c>
      <c r="L2248">
        <v>524</v>
      </c>
      <c r="M2248">
        <v>36.36</v>
      </c>
      <c r="N2248">
        <v>126.6</v>
      </c>
      <c r="O2248" s="7">
        <v>13.869</v>
      </c>
      <c r="P2248">
        <v>34780</v>
      </c>
      <c r="Q2248">
        <v>2</v>
      </c>
      <c r="R2248" s="9">
        <v>25.504999999999999</v>
      </c>
      <c r="S2248" s="9">
        <v>25.504999999999999</v>
      </c>
      <c r="T2248" s="9">
        <v>25.483000000000001</v>
      </c>
      <c r="U2248" s="9">
        <v>25.507000000000001</v>
      </c>
      <c r="V2248" s="9">
        <v>25.530999999999999</v>
      </c>
    </row>
    <row r="2249" spans="1:22" x14ac:dyDescent="0.3">
      <c r="A2249" t="s">
        <v>2389</v>
      </c>
      <c r="B2249" t="s">
        <v>2390</v>
      </c>
      <c r="C2249" t="s">
        <v>2413</v>
      </c>
      <c r="D2249" t="s">
        <v>448</v>
      </c>
      <c r="E2249">
        <v>17.100000000000001</v>
      </c>
      <c r="F2249">
        <v>3673000</v>
      </c>
      <c r="G2249">
        <f t="shared" si="135"/>
        <v>5.314049632453036E-12</v>
      </c>
      <c r="H2249" s="50">
        <f t="shared" si="134"/>
        <v>4575.8413446422292</v>
      </c>
      <c r="I2249">
        <f t="shared" si="136"/>
        <v>2.1884623214093503E-7</v>
      </c>
      <c r="J2249">
        <v>295</v>
      </c>
      <c r="K2249">
        <v>214</v>
      </c>
      <c r="L2249">
        <v>1620</v>
      </c>
      <c r="M2249">
        <v>35.17</v>
      </c>
      <c r="N2249">
        <v>129.04</v>
      </c>
      <c r="O2249" s="7">
        <v>7.5941000000000001</v>
      </c>
      <c r="P2249" s="8">
        <v>2630200</v>
      </c>
      <c r="Q2249">
        <v>14</v>
      </c>
      <c r="R2249" s="9">
        <v>27.207000000000001</v>
      </c>
      <c r="S2249" s="9">
        <v>22.614000000000001</v>
      </c>
      <c r="T2249" s="9">
        <v>19.981999999999999</v>
      </c>
      <c r="U2249" s="9">
        <v>24.056999999999999</v>
      </c>
      <c r="V2249" s="9">
        <v>29.062999999999999</v>
      </c>
    </row>
    <row r="2250" spans="1:22" x14ac:dyDescent="0.3">
      <c r="A2250" t="s">
        <v>2389</v>
      </c>
      <c r="B2250" t="s">
        <v>2390</v>
      </c>
      <c r="C2250" t="s">
        <v>2414</v>
      </c>
      <c r="D2250" t="s">
        <v>448</v>
      </c>
      <c r="E2250">
        <v>21.200000000000003</v>
      </c>
      <c r="F2250">
        <v>345300</v>
      </c>
      <c r="G2250">
        <f t="shared" si="135"/>
        <v>7.0079292209672756E-11</v>
      </c>
      <c r="H2250" s="50">
        <f t="shared" si="134"/>
        <v>430.17642698202059</v>
      </c>
      <c r="I2250">
        <f t="shared" si="136"/>
        <v>2.713181357536738E-7</v>
      </c>
      <c r="J2250">
        <v>22.6</v>
      </c>
      <c r="K2250">
        <v>72.7</v>
      </c>
      <c r="L2250">
        <v>401</v>
      </c>
      <c r="M2250">
        <v>36.979999999999997</v>
      </c>
      <c r="N2250">
        <v>127.07</v>
      </c>
      <c r="O2250" s="7">
        <v>5.5153999999999996</v>
      </c>
      <c r="P2250" s="8">
        <v>289660</v>
      </c>
      <c r="Q2250">
        <v>4</v>
      </c>
      <c r="R2250" s="9">
        <v>44.110999999999997</v>
      </c>
      <c r="S2250" s="9">
        <v>44.276000000000003</v>
      </c>
      <c r="T2250" s="9">
        <v>42.646000000000001</v>
      </c>
      <c r="U2250" s="9">
        <v>44.207999999999998</v>
      </c>
      <c r="V2250" s="9">
        <v>46.350999999999999</v>
      </c>
    </row>
    <row r="2251" spans="1:22" x14ac:dyDescent="0.3">
      <c r="A2251" t="s">
        <v>2389</v>
      </c>
      <c r="B2251" t="s">
        <v>2390</v>
      </c>
      <c r="C2251" t="s">
        <v>2415</v>
      </c>
      <c r="D2251" t="s">
        <v>448</v>
      </c>
      <c r="E2251">
        <v>75.2</v>
      </c>
      <c r="F2251">
        <v>17400000</v>
      </c>
      <c r="G2251">
        <f t="shared" si="135"/>
        <v>4.9330897471264361E-12</v>
      </c>
      <c r="H2251" s="50">
        <f t="shared" si="134"/>
        <v>21677.005008650907</v>
      </c>
      <c r="I2251">
        <f t="shared" si="136"/>
        <v>9.6241150040925783E-7</v>
      </c>
      <c r="J2251">
        <v>1290</v>
      </c>
      <c r="K2251">
        <v>484</v>
      </c>
      <c r="L2251">
        <v>581</v>
      </c>
      <c r="M2251">
        <v>37.5</v>
      </c>
      <c r="N2251">
        <v>126.94</v>
      </c>
      <c r="O2251" s="7">
        <v>1.1992</v>
      </c>
      <c r="P2251" s="8">
        <v>19575000</v>
      </c>
      <c r="Q2251">
        <v>35</v>
      </c>
      <c r="R2251" s="9">
        <v>44.348999999999997</v>
      </c>
      <c r="S2251" s="9">
        <v>42.383000000000003</v>
      </c>
      <c r="T2251" s="9">
        <v>37.127000000000002</v>
      </c>
      <c r="U2251" s="9">
        <v>42.826999999999998</v>
      </c>
      <c r="V2251" s="9">
        <v>46.396999999999998</v>
      </c>
    </row>
    <row r="2252" spans="1:22" x14ac:dyDescent="0.3">
      <c r="A2252" t="s">
        <v>2389</v>
      </c>
      <c r="B2252" t="s">
        <v>2390</v>
      </c>
      <c r="C2252" t="s">
        <v>2385</v>
      </c>
      <c r="D2252" t="s">
        <v>448</v>
      </c>
      <c r="E2252">
        <v>13.4</v>
      </c>
      <c r="F2252">
        <v>265900</v>
      </c>
      <c r="G2252">
        <f t="shared" si="135"/>
        <v>5.7522385107183155E-11</v>
      </c>
      <c r="H2252" s="50">
        <f t="shared" si="134"/>
        <v>331.25951906898143</v>
      </c>
      <c r="I2252">
        <f t="shared" si="136"/>
        <v>1.714935386367561E-7</v>
      </c>
      <c r="J2252">
        <v>31</v>
      </c>
      <c r="K2252">
        <v>47.800000000000004</v>
      </c>
      <c r="L2252">
        <v>422</v>
      </c>
      <c r="M2252">
        <v>34.96</v>
      </c>
      <c r="N2252">
        <v>127.51</v>
      </c>
      <c r="O2252" s="7">
        <v>8.8313000000000006</v>
      </c>
      <c r="P2252">
        <v>96320</v>
      </c>
      <c r="Q2252">
        <v>3</v>
      </c>
      <c r="R2252" s="9">
        <v>24.939</v>
      </c>
      <c r="S2252" s="9">
        <v>24.684999999999999</v>
      </c>
      <c r="T2252" s="9">
        <v>20.32</v>
      </c>
      <c r="U2252" s="9">
        <v>23.201000000000001</v>
      </c>
      <c r="V2252" s="9">
        <v>25.577999999999999</v>
      </c>
    </row>
    <row r="2253" spans="1:22" x14ac:dyDescent="0.3">
      <c r="A2253" t="s">
        <v>2389</v>
      </c>
      <c r="B2253" t="s">
        <v>2390</v>
      </c>
      <c r="C2253" t="s">
        <v>2416</v>
      </c>
      <c r="D2253" t="s">
        <v>448</v>
      </c>
      <c r="E2253">
        <v>36.700000000000003</v>
      </c>
      <c r="F2253">
        <v>2481000</v>
      </c>
      <c r="G2253">
        <f t="shared" si="135"/>
        <v>1.6884559089076985E-11</v>
      </c>
      <c r="H2253" s="50">
        <f t="shared" si="134"/>
        <v>3090.8419210610864</v>
      </c>
      <c r="I2253">
        <f t="shared" si="136"/>
        <v>4.6968752746036913E-7</v>
      </c>
      <c r="J2253">
        <v>228</v>
      </c>
      <c r="K2253">
        <v>164</v>
      </c>
      <c r="L2253">
        <v>493</v>
      </c>
      <c r="M2253">
        <v>35.869999999999997</v>
      </c>
      <c r="N2253">
        <v>128.6</v>
      </c>
      <c r="O2253" s="7">
        <v>3.0001000000000002</v>
      </c>
      <c r="P2253" s="8">
        <v>2547100</v>
      </c>
      <c r="Q2253">
        <v>9</v>
      </c>
      <c r="R2253" s="9">
        <v>31.087</v>
      </c>
      <c r="S2253" s="9">
        <v>31.120999999999999</v>
      </c>
      <c r="T2253" s="9">
        <v>25.388999999999999</v>
      </c>
      <c r="U2253" s="9">
        <v>30.186</v>
      </c>
      <c r="V2253" s="9">
        <v>33.07</v>
      </c>
    </row>
    <row r="2254" spans="1:22" x14ac:dyDescent="0.3">
      <c r="A2254" t="s">
        <v>2389</v>
      </c>
      <c r="B2254" t="s">
        <v>2390</v>
      </c>
      <c r="C2254" t="s">
        <v>2417</v>
      </c>
      <c r="D2254" t="s">
        <v>448</v>
      </c>
      <c r="E2254">
        <v>30.6</v>
      </c>
      <c r="F2254">
        <v>1368000</v>
      </c>
      <c r="G2254">
        <f t="shared" si="135"/>
        <v>2.5532053947368418E-11</v>
      </c>
      <c r="H2254" s="50">
        <f t="shared" si="134"/>
        <v>1704.261083438761</v>
      </c>
      <c r="I2254">
        <f t="shared" si="136"/>
        <v>3.9161957330483095E-7</v>
      </c>
      <c r="J2254">
        <v>134</v>
      </c>
      <c r="K2254">
        <v>118</v>
      </c>
      <c r="L2254">
        <v>407</v>
      </c>
      <c r="M2254">
        <v>36.36</v>
      </c>
      <c r="N2254">
        <v>127.4</v>
      </c>
      <c r="O2254" s="7">
        <v>3.4443999999999999</v>
      </c>
      <c r="P2254" s="8">
        <v>1406400</v>
      </c>
      <c r="Q2254">
        <v>6</v>
      </c>
      <c r="R2254" s="9">
        <v>34.857999999999997</v>
      </c>
      <c r="S2254" s="9">
        <v>34.402999999999999</v>
      </c>
      <c r="T2254" s="9">
        <v>30.138999999999999</v>
      </c>
      <c r="U2254" s="9">
        <v>33.231999999999999</v>
      </c>
      <c r="V2254" s="9">
        <v>34.965000000000003</v>
      </c>
    </row>
    <row r="2255" spans="1:22" x14ac:dyDescent="0.3">
      <c r="A2255" t="s">
        <v>2389</v>
      </c>
      <c r="B2255" t="s">
        <v>2390</v>
      </c>
      <c r="C2255" t="s">
        <v>2418</v>
      </c>
      <c r="D2255" t="s">
        <v>448</v>
      </c>
      <c r="E2255">
        <v>4.0999999999999996</v>
      </c>
      <c r="F2255">
        <v>123800</v>
      </c>
      <c r="G2255">
        <f t="shared" si="135"/>
        <v>3.7801900646203549E-11</v>
      </c>
      <c r="H2255" s="50">
        <f t="shared" si="134"/>
        <v>154.23064483166564</v>
      </c>
      <c r="I2255">
        <f t="shared" si="136"/>
        <v>5.2471903612738777E-8</v>
      </c>
      <c r="J2255">
        <v>12</v>
      </c>
      <c r="K2255">
        <v>35.700000000000003</v>
      </c>
      <c r="L2255">
        <v>1120</v>
      </c>
      <c r="M2255">
        <v>34.840000000000003</v>
      </c>
      <c r="N2255">
        <v>128.41999999999999</v>
      </c>
      <c r="O2255" s="7">
        <v>31.259</v>
      </c>
      <c r="P2255">
        <v>36867</v>
      </c>
      <c r="Q2255">
        <v>2</v>
      </c>
      <c r="R2255" s="9">
        <v>25.388999999999999</v>
      </c>
      <c r="S2255" s="9">
        <v>25.068000000000001</v>
      </c>
      <c r="T2255" s="9">
        <v>25.388999999999999</v>
      </c>
      <c r="U2255" s="9">
        <v>25.388999999999999</v>
      </c>
      <c r="V2255" s="9">
        <v>25.388999999999999</v>
      </c>
    </row>
    <row r="2256" spans="1:22" x14ac:dyDescent="0.3">
      <c r="A2256" t="s">
        <v>2389</v>
      </c>
      <c r="B2256" t="s">
        <v>2390</v>
      </c>
      <c r="C2256" t="s">
        <v>2419</v>
      </c>
      <c r="D2256" t="s">
        <v>448</v>
      </c>
      <c r="E2256">
        <v>8.51</v>
      </c>
      <c r="F2256">
        <v>1014000</v>
      </c>
      <c r="G2256">
        <f t="shared" si="135"/>
        <v>9.5794820808678495E-12</v>
      </c>
      <c r="H2256" s="50">
        <f t="shared" si="134"/>
        <v>1263.2461539524149</v>
      </c>
      <c r="I2256">
        <f t="shared" si="136"/>
        <v>1.0891119505961151E-7</v>
      </c>
      <c r="J2256">
        <v>161</v>
      </c>
      <c r="K2256">
        <v>80</v>
      </c>
      <c r="L2256">
        <v>1100</v>
      </c>
      <c r="M2256">
        <v>35.53</v>
      </c>
      <c r="N2256">
        <v>129.36000000000001</v>
      </c>
      <c r="O2256" s="7">
        <v>13.744</v>
      </c>
      <c r="P2256" s="8">
        <v>895350</v>
      </c>
      <c r="Q2256">
        <v>7</v>
      </c>
      <c r="R2256" s="9">
        <v>24.094000000000001</v>
      </c>
      <c r="S2256" s="9">
        <v>22.859000000000002</v>
      </c>
      <c r="T2256" s="9">
        <v>20.658000000000001</v>
      </c>
      <c r="U2256" s="9">
        <v>23.32</v>
      </c>
      <c r="V2256" s="9">
        <v>24.439</v>
      </c>
    </row>
    <row r="2257" spans="1:22" x14ac:dyDescent="0.3">
      <c r="A2257" t="s">
        <v>2389</v>
      </c>
      <c r="B2257" t="s">
        <v>2390</v>
      </c>
      <c r="C2257" t="s">
        <v>2420</v>
      </c>
      <c r="D2257" t="s">
        <v>448</v>
      </c>
      <c r="E2257">
        <v>15.4</v>
      </c>
      <c r="F2257">
        <v>268400</v>
      </c>
      <c r="G2257">
        <f t="shared" si="135"/>
        <v>6.5492057377049179E-11</v>
      </c>
      <c r="H2257" s="50">
        <f t="shared" si="134"/>
        <v>334.37403128286803</v>
      </c>
      <c r="I2257">
        <f t="shared" si="136"/>
        <v>1.9708958917955546E-7</v>
      </c>
      <c r="J2257">
        <v>25.8</v>
      </c>
      <c r="K2257">
        <v>52.800000000000004</v>
      </c>
      <c r="L2257">
        <v>417</v>
      </c>
      <c r="M2257">
        <v>37.369999999999997</v>
      </c>
      <c r="N2257">
        <v>127.96</v>
      </c>
      <c r="O2257" s="7">
        <v>7.9008000000000003</v>
      </c>
      <c r="P2257">
        <v>54354</v>
      </c>
      <c r="Q2257">
        <v>2</v>
      </c>
      <c r="R2257" s="9">
        <v>25.911999999999999</v>
      </c>
      <c r="S2257" s="9">
        <v>25.949000000000002</v>
      </c>
      <c r="T2257" s="9">
        <v>25.908999999999999</v>
      </c>
      <c r="U2257" s="9">
        <v>26.122</v>
      </c>
      <c r="V2257" s="9">
        <v>26.335000000000001</v>
      </c>
    </row>
    <row r="2258" spans="1:22" x14ac:dyDescent="0.3">
      <c r="A2258" t="s">
        <v>2389</v>
      </c>
      <c r="B2258" t="s">
        <v>2390</v>
      </c>
      <c r="C2258" t="s">
        <v>2421</v>
      </c>
      <c r="D2258" t="s">
        <v>448</v>
      </c>
      <c r="E2258">
        <v>5.72</v>
      </c>
      <c r="F2258">
        <v>303200</v>
      </c>
      <c r="G2258">
        <f t="shared" si="135"/>
        <v>2.1533630474934034E-11</v>
      </c>
      <c r="H2258" s="50">
        <f t="shared" si="134"/>
        <v>377.72804130016982</v>
      </c>
      <c r="I2258">
        <f t="shared" si="136"/>
        <v>7.3204704552406299E-8</v>
      </c>
      <c r="J2258">
        <v>68</v>
      </c>
      <c r="K2258">
        <v>36.800000000000004</v>
      </c>
      <c r="L2258">
        <v>744</v>
      </c>
      <c r="M2258">
        <v>34.79</v>
      </c>
      <c r="N2258">
        <v>127.7</v>
      </c>
      <c r="O2258" s="7">
        <v>20.23</v>
      </c>
      <c r="P2258">
        <v>88336</v>
      </c>
      <c r="Q2258">
        <v>4</v>
      </c>
      <c r="R2258" s="9">
        <v>29.324000000000002</v>
      </c>
      <c r="S2258" s="9">
        <v>17.844000000000001</v>
      </c>
      <c r="T2258" s="9">
        <v>27.937000000000001</v>
      </c>
      <c r="U2258" s="9">
        <v>29.388000000000002</v>
      </c>
      <c r="V2258" s="9">
        <v>30.838999999999999</v>
      </c>
    </row>
    <row r="2259" spans="1:22" x14ac:dyDescent="0.3">
      <c r="A2259" t="s">
        <v>2389</v>
      </c>
      <c r="B2259" t="s">
        <v>2390</v>
      </c>
      <c r="C2259" t="s">
        <v>2422</v>
      </c>
      <c r="D2259" t="s">
        <v>448</v>
      </c>
      <c r="E2259">
        <v>37.5</v>
      </c>
      <c r="F2259">
        <v>386100</v>
      </c>
      <c r="G2259">
        <f t="shared" si="135"/>
        <v>1.1086179098679096E-10</v>
      </c>
      <c r="H2259" s="50">
        <f t="shared" si="134"/>
        <v>481.00526631265035</v>
      </c>
      <c r="I2259">
        <f t="shared" si="136"/>
        <v>4.7992594767748898E-7</v>
      </c>
      <c r="J2259">
        <v>9.4700000000000006</v>
      </c>
      <c r="K2259">
        <v>126</v>
      </c>
      <c r="L2259">
        <v>401</v>
      </c>
      <c r="M2259">
        <v>37.25</v>
      </c>
      <c r="N2259">
        <v>127.21</v>
      </c>
      <c r="O2259" s="7">
        <v>3.1928999999999998</v>
      </c>
      <c r="P2259" s="8">
        <v>225170</v>
      </c>
      <c r="Q2259">
        <v>2</v>
      </c>
      <c r="R2259" s="9">
        <v>42.613</v>
      </c>
      <c r="S2259" s="9">
        <v>42.944000000000003</v>
      </c>
      <c r="T2259" s="9">
        <v>42.418999999999997</v>
      </c>
      <c r="U2259" s="9">
        <v>43.619</v>
      </c>
      <c r="V2259" s="9">
        <v>44.817999999999998</v>
      </c>
    </row>
    <row r="2260" spans="1:22" x14ac:dyDescent="0.3">
      <c r="A2260" t="s">
        <v>2423</v>
      </c>
      <c r="B2260" t="s">
        <v>2424</v>
      </c>
      <c r="C2260" t="s">
        <v>2425</v>
      </c>
      <c r="D2260" t="s">
        <v>29</v>
      </c>
      <c r="E2260">
        <v>11.700000000000001</v>
      </c>
      <c r="F2260">
        <v>186600</v>
      </c>
      <c r="G2260">
        <f t="shared" si="135"/>
        <v>7.1568950160771709E-11</v>
      </c>
      <c r="H2260" s="50">
        <f>F2260*CVDSRB</f>
        <v>1182.8603746287381</v>
      </c>
      <c r="I2260">
        <f t="shared" si="136"/>
        <v>7.6190467679060317E-7</v>
      </c>
      <c r="J2260">
        <v>31.200000000000003</v>
      </c>
      <c r="K2260">
        <v>33.4</v>
      </c>
      <c r="L2260">
        <v>368</v>
      </c>
      <c r="M2260">
        <v>42.66</v>
      </c>
      <c r="N2260">
        <v>21.13</v>
      </c>
      <c r="O2260" s="7">
        <v>11.009</v>
      </c>
      <c r="P2260">
        <v>59771</v>
      </c>
      <c r="Q2260">
        <v>3</v>
      </c>
      <c r="R2260" s="9">
        <v>16.196000000000002</v>
      </c>
      <c r="S2260" s="9">
        <v>16.215</v>
      </c>
      <c r="T2260" s="9">
        <v>15.635</v>
      </c>
      <c r="U2260" s="9">
        <v>16.178000000000001</v>
      </c>
      <c r="V2260" s="9">
        <v>16.324999999999999</v>
      </c>
    </row>
    <row r="2261" spans="1:22" x14ac:dyDescent="0.3">
      <c r="A2261" t="s">
        <v>2423</v>
      </c>
      <c r="B2261" t="s">
        <v>2424</v>
      </c>
      <c r="C2261" t="s">
        <v>2426</v>
      </c>
      <c r="D2261" t="s">
        <v>29</v>
      </c>
      <c r="E2261">
        <v>10.8</v>
      </c>
      <c r="F2261">
        <v>115700</v>
      </c>
      <c r="G2261">
        <f t="shared" si="135"/>
        <v>1.0654690060501296E-10</v>
      </c>
      <c r="H2261" s="50">
        <f>F2261*CVDSRB</f>
        <v>733.42414439734728</v>
      </c>
      <c r="I2261">
        <f t="shared" si="136"/>
        <v>7.0329662472978743E-7</v>
      </c>
      <c r="J2261">
        <v>14.200000000000001</v>
      </c>
      <c r="K2261">
        <v>30.700000000000003</v>
      </c>
      <c r="L2261">
        <v>379</v>
      </c>
      <c r="M2261">
        <v>42.22</v>
      </c>
      <c r="N2261">
        <v>20.74</v>
      </c>
      <c r="O2261" s="7">
        <v>12.347</v>
      </c>
      <c r="P2261">
        <v>40078</v>
      </c>
      <c r="Q2261">
        <v>2</v>
      </c>
      <c r="R2261" s="9">
        <v>15.237</v>
      </c>
      <c r="S2261" s="9">
        <v>15.215</v>
      </c>
      <c r="T2261" s="9">
        <v>14.992000000000001</v>
      </c>
      <c r="U2261" s="9">
        <v>15.116</v>
      </c>
      <c r="V2261" s="9">
        <v>15.24</v>
      </c>
    </row>
    <row r="2262" spans="1:22" x14ac:dyDescent="0.3">
      <c r="A2262" t="s">
        <v>2427</v>
      </c>
      <c r="B2262" t="s">
        <v>2428</v>
      </c>
      <c r="C2262" t="s">
        <v>2429</v>
      </c>
      <c r="D2262" t="s">
        <v>108</v>
      </c>
      <c r="E2262">
        <v>10.200000000000001</v>
      </c>
      <c r="F2262">
        <v>263900</v>
      </c>
      <c r="G2262">
        <f t="shared" si="135"/>
        <v>4.411753164077302E-11</v>
      </c>
      <c r="H2262" s="50">
        <f>F2262*CVDKWT</f>
        <v>284.78157688600538</v>
      </c>
      <c r="I2262">
        <f t="shared" si="136"/>
        <v>1.130747420607982E-7</v>
      </c>
      <c r="J2262">
        <v>24.700000000000003</v>
      </c>
      <c r="K2262">
        <v>53.1</v>
      </c>
      <c r="L2262">
        <v>673</v>
      </c>
      <c r="M2262">
        <v>29.35</v>
      </c>
      <c r="N2262">
        <v>47.68</v>
      </c>
      <c r="O2262" s="7">
        <v>12.693</v>
      </c>
      <c r="P2262">
        <v>4584</v>
      </c>
      <c r="Q2262">
        <v>2</v>
      </c>
      <c r="R2262" s="9">
        <v>43.033000000000001</v>
      </c>
      <c r="S2262" s="9">
        <v>43.189</v>
      </c>
      <c r="T2262" s="9">
        <v>43.009</v>
      </c>
      <c r="U2262" s="9">
        <v>43.688000000000002</v>
      </c>
      <c r="V2262" s="9">
        <v>44.366</v>
      </c>
    </row>
    <row r="2263" spans="1:22" x14ac:dyDescent="0.3">
      <c r="A2263" t="s">
        <v>2427</v>
      </c>
      <c r="B2263" t="s">
        <v>2428</v>
      </c>
      <c r="C2263" t="s">
        <v>2430</v>
      </c>
      <c r="D2263" t="s">
        <v>108</v>
      </c>
      <c r="E2263">
        <v>16.5</v>
      </c>
      <c r="F2263">
        <v>1800000</v>
      </c>
      <c r="G2263">
        <f t="shared" si="135"/>
        <v>1.0463135833333334E-11</v>
      </c>
      <c r="H2263" s="50">
        <f>F2263*CVDKWT</f>
        <v>1942.4283379871531</v>
      </c>
      <c r="I2263">
        <f t="shared" si="136"/>
        <v>1.8291502392187945E-7</v>
      </c>
      <c r="J2263">
        <v>336</v>
      </c>
      <c r="K2263">
        <v>98.2</v>
      </c>
      <c r="L2263">
        <v>673</v>
      </c>
      <c r="M2263">
        <v>29.26</v>
      </c>
      <c r="N2263">
        <v>48.01</v>
      </c>
      <c r="O2263" s="7">
        <v>6.8583999999999996</v>
      </c>
      <c r="P2263" s="8">
        <v>844720</v>
      </c>
      <c r="Q2263">
        <v>13</v>
      </c>
      <c r="R2263" s="9">
        <v>45.262</v>
      </c>
      <c r="S2263" s="9">
        <v>27.486000000000001</v>
      </c>
      <c r="T2263" s="9">
        <v>39.506999999999998</v>
      </c>
      <c r="U2263" s="9">
        <v>45.134</v>
      </c>
      <c r="V2263" s="9">
        <v>46.396999999999998</v>
      </c>
    </row>
    <row r="2264" spans="1:22" x14ac:dyDescent="0.3">
      <c r="A2264" t="s">
        <v>2431</v>
      </c>
      <c r="B2264" t="s">
        <v>2432</v>
      </c>
      <c r="C2264" t="s">
        <v>2433</v>
      </c>
      <c r="D2264" t="s">
        <v>14</v>
      </c>
      <c r="E2264">
        <v>17.400000000000002</v>
      </c>
      <c r="F2264">
        <v>769000</v>
      </c>
      <c r="G2264">
        <f t="shared" si="135"/>
        <v>2.5826962548764631E-11</v>
      </c>
      <c r="H2264" s="50">
        <f>F2264*CVDKGZ</f>
        <v>2550.826951046296</v>
      </c>
      <c r="I2264">
        <f t="shared" si="136"/>
        <v>5.9292100919746937E-7</v>
      </c>
      <c r="J2264">
        <v>159</v>
      </c>
      <c r="K2264">
        <v>61.1</v>
      </c>
      <c r="L2264">
        <v>389</v>
      </c>
      <c r="M2264">
        <v>42.87</v>
      </c>
      <c r="N2264">
        <v>74.59</v>
      </c>
      <c r="O2264" s="7">
        <v>6.3776000000000002</v>
      </c>
      <c r="P2264" s="8">
        <v>929900</v>
      </c>
      <c r="Q2264">
        <v>8</v>
      </c>
      <c r="R2264" s="9">
        <v>18.003</v>
      </c>
      <c r="S2264" s="9">
        <v>18.053999999999998</v>
      </c>
      <c r="T2264" s="9">
        <v>16.03</v>
      </c>
      <c r="U2264" s="9">
        <v>17.991</v>
      </c>
      <c r="V2264" s="9">
        <v>18.623999999999999</v>
      </c>
    </row>
    <row r="2265" spans="1:22" x14ac:dyDescent="0.3">
      <c r="A2265" t="s">
        <v>2431</v>
      </c>
      <c r="B2265" t="s">
        <v>2432</v>
      </c>
      <c r="C2265" t="s">
        <v>2434</v>
      </c>
      <c r="D2265" t="s">
        <v>14</v>
      </c>
      <c r="E2265">
        <v>5.9</v>
      </c>
      <c r="F2265">
        <v>208500</v>
      </c>
      <c r="G2265">
        <f t="shared" si="135"/>
        <v>3.2299542925659471E-11</v>
      </c>
      <c r="H2265" s="50">
        <f>F2265*CVDKGZ</f>
        <v>691.60912781944432</v>
      </c>
      <c r="I2265">
        <f t="shared" si="136"/>
        <v>2.0104792840603842E-7</v>
      </c>
      <c r="J2265">
        <v>126</v>
      </c>
      <c r="K2265">
        <v>18.600000000000001</v>
      </c>
      <c r="L2265">
        <v>336</v>
      </c>
      <c r="M2265">
        <v>40.549999999999997</v>
      </c>
      <c r="N2265">
        <v>72.790000000000006</v>
      </c>
      <c r="O2265" s="7">
        <v>18.085999999999999</v>
      </c>
      <c r="P2265" s="8">
        <v>264030</v>
      </c>
      <c r="Q2265">
        <v>7</v>
      </c>
      <c r="R2265" s="9">
        <v>17.146999999999998</v>
      </c>
      <c r="S2265" s="9">
        <v>16.988</v>
      </c>
      <c r="T2265" s="9">
        <v>16.128</v>
      </c>
      <c r="U2265" s="9">
        <v>16.963999999999999</v>
      </c>
      <c r="V2265" s="9">
        <v>17.209</v>
      </c>
    </row>
    <row r="2266" spans="1:22" x14ac:dyDescent="0.3">
      <c r="A2266" t="s">
        <v>2435</v>
      </c>
      <c r="B2266" t="s">
        <v>2436</v>
      </c>
      <c r="C2266" t="s">
        <v>2437</v>
      </c>
      <c r="D2266" t="s">
        <v>369</v>
      </c>
      <c r="E2266">
        <v>40.800000000000004</v>
      </c>
      <c r="F2266">
        <v>116000</v>
      </c>
      <c r="G2266">
        <f t="shared" si="135"/>
        <v>4.0146953793103448E-10</v>
      </c>
      <c r="H2266" s="50">
        <f>F2266*CVDLAO</f>
        <v>198.15147135166129</v>
      </c>
      <c r="I2266">
        <f t="shared" si="136"/>
        <v>7.1596601679515459E-7</v>
      </c>
      <c r="J2266">
        <v>7.1000000000000005</v>
      </c>
      <c r="K2266">
        <v>43.5</v>
      </c>
      <c r="L2266">
        <v>131</v>
      </c>
      <c r="M2266">
        <v>19.899999999999999</v>
      </c>
      <c r="N2266">
        <v>102.14</v>
      </c>
      <c r="O2266" s="7">
        <v>3.0184000000000002</v>
      </c>
      <c r="P2266">
        <v>12314</v>
      </c>
      <c r="Q2266">
        <v>2</v>
      </c>
      <c r="R2266" s="9">
        <v>22.213000000000001</v>
      </c>
      <c r="S2266" s="9">
        <v>22.305</v>
      </c>
      <c r="T2266" s="9">
        <v>22.148</v>
      </c>
      <c r="U2266" s="9">
        <v>22.34</v>
      </c>
      <c r="V2266" s="9">
        <v>22.530999999999999</v>
      </c>
    </row>
    <row r="2267" spans="1:22" x14ac:dyDescent="0.3">
      <c r="A2267" t="s">
        <v>2435</v>
      </c>
      <c r="B2267" t="s">
        <v>2436</v>
      </c>
      <c r="C2267" t="s">
        <v>2438</v>
      </c>
      <c r="D2267" t="s">
        <v>369</v>
      </c>
      <c r="E2267">
        <v>20</v>
      </c>
      <c r="F2267">
        <v>154900</v>
      </c>
      <c r="G2267">
        <f t="shared" si="135"/>
        <v>1.4737675919948356E-10</v>
      </c>
      <c r="H2267" s="50">
        <f>F2267*CVDLAO</f>
        <v>264.60054234803738</v>
      </c>
      <c r="I2267">
        <f t="shared" si="136"/>
        <v>3.509637337231151E-7</v>
      </c>
      <c r="J2267">
        <v>7.32</v>
      </c>
      <c r="K2267">
        <v>57.300000000000004</v>
      </c>
      <c r="L2267">
        <v>384</v>
      </c>
      <c r="M2267">
        <v>16.579999999999998</v>
      </c>
      <c r="N2267">
        <v>104.75</v>
      </c>
      <c r="O2267" s="7">
        <v>6.6989000000000001</v>
      </c>
      <c r="P2267">
        <v>38160</v>
      </c>
      <c r="Q2267">
        <v>2</v>
      </c>
      <c r="R2267" s="9">
        <v>18.478000000000002</v>
      </c>
      <c r="S2267" s="9">
        <v>18.469000000000001</v>
      </c>
      <c r="T2267" s="9">
        <v>18.283000000000001</v>
      </c>
      <c r="U2267" s="9">
        <v>18.381</v>
      </c>
      <c r="V2267" s="9">
        <v>18.478000000000002</v>
      </c>
    </row>
    <row r="2268" spans="1:22" x14ac:dyDescent="0.3">
      <c r="A2268" t="s">
        <v>2435</v>
      </c>
      <c r="B2268" t="s">
        <v>2436</v>
      </c>
      <c r="C2268" t="s">
        <v>2439</v>
      </c>
      <c r="D2268" t="s">
        <v>369</v>
      </c>
      <c r="E2268">
        <v>35.1</v>
      </c>
      <c r="F2268">
        <v>632200</v>
      </c>
      <c r="G2268">
        <f t="shared" si="135"/>
        <v>6.3372822366339757E-11</v>
      </c>
      <c r="H2268" s="50">
        <f>F2268*CVDLAO</f>
        <v>1079.9255188665541</v>
      </c>
      <c r="I2268">
        <f t="shared" si="136"/>
        <v>6.1594135268406675E-7</v>
      </c>
      <c r="J2268">
        <v>48.800000000000004</v>
      </c>
      <c r="K2268">
        <v>90.5</v>
      </c>
      <c r="L2268">
        <v>302</v>
      </c>
      <c r="M2268">
        <v>17.98</v>
      </c>
      <c r="N2268">
        <v>102.61</v>
      </c>
      <c r="O2268" s="7">
        <v>3.3389000000000002</v>
      </c>
      <c r="P2268" s="8">
        <v>259060</v>
      </c>
      <c r="Q2268">
        <v>5</v>
      </c>
      <c r="R2268" s="9">
        <v>24.84</v>
      </c>
      <c r="S2268" s="9">
        <v>24.686</v>
      </c>
      <c r="T2268" s="9">
        <v>22.388000000000002</v>
      </c>
      <c r="U2268" s="9">
        <v>24.82</v>
      </c>
      <c r="V2268" s="9">
        <v>25.294</v>
      </c>
    </row>
    <row r="2269" spans="1:22" x14ac:dyDescent="0.3">
      <c r="A2269" t="s">
        <v>2440</v>
      </c>
      <c r="B2269" t="s">
        <v>2441</v>
      </c>
      <c r="C2269" t="s">
        <v>2442</v>
      </c>
      <c r="D2269" t="s">
        <v>29</v>
      </c>
      <c r="E2269">
        <v>10.5</v>
      </c>
      <c r="F2269">
        <v>115300</v>
      </c>
      <c r="G2269">
        <f t="shared" si="135"/>
        <v>1.0394663052905463E-10</v>
      </c>
      <c r="H2269" s="50">
        <f>F2269*CVDLVA</f>
        <v>979.32697129041594</v>
      </c>
      <c r="I2269">
        <f t="shared" si="136"/>
        <v>9.1617964966676664E-7</v>
      </c>
      <c r="J2269">
        <v>23.200000000000003</v>
      </c>
      <c r="K2269">
        <v>23.900000000000002</v>
      </c>
      <c r="L2269">
        <v>306</v>
      </c>
      <c r="M2269">
        <v>55.88</v>
      </c>
      <c r="N2269">
        <v>26.53</v>
      </c>
      <c r="O2269" s="7">
        <v>12.807</v>
      </c>
      <c r="P2269" s="8">
        <v>102880</v>
      </c>
      <c r="Q2269">
        <v>4</v>
      </c>
      <c r="R2269" s="9">
        <v>9.1875999999999998</v>
      </c>
      <c r="S2269" s="9">
        <v>9.2121999999999993</v>
      </c>
      <c r="T2269" s="9">
        <v>9.1340000000000003</v>
      </c>
      <c r="U2269" s="9">
        <v>9.2372999999999994</v>
      </c>
      <c r="V2269" s="9">
        <v>9.4951000000000008</v>
      </c>
    </row>
    <row r="2270" spans="1:22" x14ac:dyDescent="0.3">
      <c r="A2270" t="s">
        <v>2440</v>
      </c>
      <c r="B2270" t="s">
        <v>2441</v>
      </c>
      <c r="C2270" t="s">
        <v>2443</v>
      </c>
      <c r="D2270" t="s">
        <v>29</v>
      </c>
      <c r="E2270">
        <v>12.200000000000001</v>
      </c>
      <c r="F2270">
        <v>761000</v>
      </c>
      <c r="G2270">
        <f t="shared" si="135"/>
        <v>1.8298925886990802E-11</v>
      </c>
      <c r="H2270" s="50">
        <f>F2270*CVDLVA</f>
        <v>6463.7278850997964</v>
      </c>
      <c r="I2270">
        <f t="shared" si="136"/>
        <v>1.0645134977080527E-6</v>
      </c>
      <c r="J2270">
        <v>119</v>
      </c>
      <c r="K2270">
        <v>69.7</v>
      </c>
      <c r="L2270">
        <v>764</v>
      </c>
      <c r="M2270">
        <v>56.96</v>
      </c>
      <c r="N2270">
        <v>24.12</v>
      </c>
      <c r="O2270" s="7">
        <v>10.961</v>
      </c>
      <c r="P2270" s="8">
        <v>712500</v>
      </c>
      <c r="Q2270">
        <v>9</v>
      </c>
      <c r="R2270" s="9">
        <v>10.532999999999999</v>
      </c>
      <c r="S2270" s="9">
        <v>10.455</v>
      </c>
      <c r="T2270" s="9">
        <v>9.6494999999999997</v>
      </c>
      <c r="U2270" s="9">
        <v>10.265000000000001</v>
      </c>
      <c r="V2270" s="9">
        <v>10.622999999999999</v>
      </c>
    </row>
    <row r="2271" spans="1:22" x14ac:dyDescent="0.3">
      <c r="A2271" t="s">
        <v>2444</v>
      </c>
      <c r="B2271" t="s">
        <v>2445</v>
      </c>
      <c r="C2271" t="s">
        <v>2446</v>
      </c>
      <c r="D2271" t="s">
        <v>108</v>
      </c>
      <c r="E2271">
        <v>13.3</v>
      </c>
      <c r="F2271">
        <v>1639000</v>
      </c>
      <c r="G2271">
        <f t="shared" si="135"/>
        <v>9.2623910311165356E-12</v>
      </c>
      <c r="H2271" s="50">
        <f>F2271*CVDLBN</f>
        <v>4883.3002711862591</v>
      </c>
      <c r="I2271">
        <f t="shared" si="136"/>
        <v>4.0707932970676092E-7</v>
      </c>
      <c r="J2271">
        <v>178</v>
      </c>
      <c r="K2271">
        <v>123</v>
      </c>
      <c r="L2271">
        <v>1180</v>
      </c>
      <c r="M2271">
        <v>33.909999999999997</v>
      </c>
      <c r="N2271">
        <v>35.6</v>
      </c>
      <c r="O2271" s="7">
        <v>9.5767000000000007</v>
      </c>
      <c r="P2271" s="8">
        <v>1107300</v>
      </c>
      <c r="Q2271">
        <v>12</v>
      </c>
      <c r="R2271" s="9">
        <v>22.733000000000001</v>
      </c>
      <c r="S2271" s="9">
        <v>19.887</v>
      </c>
      <c r="T2271" s="9">
        <v>20.367999999999999</v>
      </c>
      <c r="U2271" s="9">
        <v>21.765000000000001</v>
      </c>
      <c r="V2271" s="9">
        <v>22.914000000000001</v>
      </c>
    </row>
    <row r="2272" spans="1:22" x14ac:dyDescent="0.3">
      <c r="A2272" t="s">
        <v>2444</v>
      </c>
      <c r="B2272" t="s">
        <v>2445</v>
      </c>
      <c r="C2272" t="s">
        <v>2447</v>
      </c>
      <c r="D2272" t="s">
        <v>108</v>
      </c>
      <c r="E2272">
        <v>6.55</v>
      </c>
      <c r="F2272">
        <v>144600</v>
      </c>
      <c r="G2272">
        <f t="shared" si="135"/>
        <v>5.1703915283540794E-11</v>
      </c>
      <c r="H2272" s="50">
        <f>F2272*CVDLBN</f>
        <v>430.82685736030078</v>
      </c>
      <c r="I2272">
        <f t="shared" si="136"/>
        <v>2.0047891801347992E-7</v>
      </c>
      <c r="J2272">
        <v>10.100000000000001</v>
      </c>
      <c r="K2272">
        <v>45.5</v>
      </c>
      <c r="L2272">
        <v>933</v>
      </c>
      <c r="M2272">
        <v>33.549999999999997</v>
      </c>
      <c r="N2272">
        <v>35.380000000000003</v>
      </c>
      <c r="O2272" s="7">
        <v>20.512</v>
      </c>
      <c r="P2272">
        <v>32129</v>
      </c>
      <c r="Q2272">
        <v>2</v>
      </c>
      <c r="R2272" s="9">
        <v>20.899000000000001</v>
      </c>
      <c r="S2272" s="9">
        <v>0.66325000000000001</v>
      </c>
      <c r="T2272" s="9">
        <v>20.899000000000001</v>
      </c>
      <c r="U2272" s="9">
        <v>20.899000000000001</v>
      </c>
      <c r="V2272" s="9">
        <v>20.899000000000001</v>
      </c>
    </row>
    <row r="2273" spans="1:22" x14ac:dyDescent="0.3">
      <c r="A2273" t="s">
        <v>2444</v>
      </c>
      <c r="B2273" t="s">
        <v>2445</v>
      </c>
      <c r="C2273" t="s">
        <v>2448</v>
      </c>
      <c r="D2273" t="s">
        <v>108</v>
      </c>
      <c r="E2273">
        <v>7.3500000000000005</v>
      </c>
      <c r="F2273">
        <v>114800</v>
      </c>
      <c r="G2273">
        <f t="shared" si="135"/>
        <v>7.3079551829268288E-11</v>
      </c>
      <c r="H2273" s="50">
        <f>F2273*CVDLBN</f>
        <v>342.03957970236883</v>
      </c>
      <c r="I2273">
        <f t="shared" si="136"/>
        <v>2.2496489273268359E-7</v>
      </c>
      <c r="J2273">
        <v>5.22</v>
      </c>
      <c r="K2273">
        <v>50.300000000000004</v>
      </c>
      <c r="L2273">
        <v>933</v>
      </c>
      <c r="M2273">
        <v>33.270000000000003</v>
      </c>
      <c r="N2273">
        <v>35.22</v>
      </c>
      <c r="O2273" s="7">
        <v>18.559000000000001</v>
      </c>
      <c r="P2273">
        <v>36185</v>
      </c>
      <c r="Q2273">
        <v>2</v>
      </c>
      <c r="R2273" s="9">
        <v>21.091999999999999</v>
      </c>
      <c r="S2273" s="9">
        <v>19.366</v>
      </c>
      <c r="T2273" s="9">
        <v>21.091999999999999</v>
      </c>
      <c r="U2273" s="9">
        <v>21.091999999999999</v>
      </c>
      <c r="V2273" s="9">
        <v>21.091999999999999</v>
      </c>
    </row>
    <row r="2274" spans="1:22" x14ac:dyDescent="0.3">
      <c r="A2274" t="s">
        <v>2444</v>
      </c>
      <c r="B2274" t="s">
        <v>2445</v>
      </c>
      <c r="C2274" t="s">
        <v>2449</v>
      </c>
      <c r="D2274" t="s">
        <v>108</v>
      </c>
      <c r="E2274">
        <v>10.5</v>
      </c>
      <c r="F2274">
        <v>208700</v>
      </c>
      <c r="G2274">
        <f t="shared" si="135"/>
        <v>5.7427151413512208E-11</v>
      </c>
      <c r="H2274" s="50">
        <f>F2274*CVDLBN</f>
        <v>621.80888749028202</v>
      </c>
      <c r="I2274">
        <f t="shared" si="136"/>
        <v>3.2137841818954799E-7</v>
      </c>
      <c r="J2274">
        <v>12.3</v>
      </c>
      <c r="K2274">
        <v>59.6</v>
      </c>
      <c r="L2274">
        <v>750</v>
      </c>
      <c r="M2274">
        <v>34.44</v>
      </c>
      <c r="N2274">
        <v>35.85</v>
      </c>
      <c r="O2274" s="7">
        <v>12.581</v>
      </c>
      <c r="P2274">
        <v>28418</v>
      </c>
      <c r="Q2274">
        <v>2</v>
      </c>
      <c r="R2274" s="9">
        <v>22.196000000000002</v>
      </c>
      <c r="S2274" s="9">
        <v>1.3868</v>
      </c>
      <c r="T2274" s="9">
        <v>22.196000000000002</v>
      </c>
      <c r="U2274" s="9">
        <v>22.196000000000002</v>
      </c>
      <c r="V2274" s="9">
        <v>22.196000000000002</v>
      </c>
    </row>
    <row r="2275" spans="1:22" x14ac:dyDescent="0.3">
      <c r="A2275" t="s">
        <v>2450</v>
      </c>
      <c r="B2275" t="s">
        <v>2451</v>
      </c>
      <c r="C2275" t="s">
        <v>2452</v>
      </c>
      <c r="D2275" t="s">
        <v>69</v>
      </c>
      <c r="E2275">
        <v>103</v>
      </c>
      <c r="F2275">
        <v>693900</v>
      </c>
      <c r="G2275">
        <f t="shared" si="135"/>
        <v>1.6943017581784116E-10</v>
      </c>
      <c r="H2275" s="50">
        <f>F2275*CVDLBR</f>
        <v>719.6264282135237</v>
      </c>
      <c r="I2275">
        <f t="shared" si="136"/>
        <v>1.0973378902984411E-6</v>
      </c>
      <c r="J2275">
        <v>11.200000000000001</v>
      </c>
      <c r="K2275">
        <v>207</v>
      </c>
      <c r="L2275">
        <v>238</v>
      </c>
      <c r="M2275">
        <v>6.29</v>
      </c>
      <c r="N2275">
        <v>-10.77</v>
      </c>
      <c r="O2275" s="7">
        <v>1.1456</v>
      </c>
      <c r="P2275">
        <v>59459</v>
      </c>
      <c r="Q2275">
        <v>3</v>
      </c>
      <c r="R2275" s="9">
        <v>11.791</v>
      </c>
      <c r="S2275" s="9">
        <v>1.3952</v>
      </c>
      <c r="T2275" s="9">
        <v>11.791</v>
      </c>
      <c r="U2275" s="9">
        <v>11.791</v>
      </c>
      <c r="V2275" s="9">
        <v>11.791</v>
      </c>
    </row>
    <row r="2276" spans="1:22" x14ac:dyDescent="0.3">
      <c r="A2276" t="s">
        <v>2453</v>
      </c>
      <c r="B2276" t="s">
        <v>2454</v>
      </c>
      <c r="C2276" t="s">
        <v>2455</v>
      </c>
      <c r="D2276" t="s">
        <v>33</v>
      </c>
      <c r="E2276">
        <v>3.13</v>
      </c>
      <c r="F2276">
        <v>122200</v>
      </c>
      <c r="G2276">
        <f t="shared" si="135"/>
        <v>2.9236377168576103E-11</v>
      </c>
      <c r="H2276" s="50">
        <f t="shared" ref="H2276:H2289" si="137">F2276*CVDLBY</f>
        <v>240.34381215521825</v>
      </c>
      <c r="I2276">
        <f t="shared" si="136"/>
        <v>6.3241041080730293E-8</v>
      </c>
      <c r="J2276">
        <v>17.600000000000001</v>
      </c>
      <c r="K2276">
        <v>29.1</v>
      </c>
      <c r="L2276">
        <v>1230</v>
      </c>
      <c r="M2276">
        <v>30.76</v>
      </c>
      <c r="N2276">
        <v>20.22</v>
      </c>
      <c r="O2276" s="7">
        <v>42.180999999999997</v>
      </c>
      <c r="P2276">
        <v>166.7</v>
      </c>
      <c r="Q2276">
        <v>2</v>
      </c>
      <c r="R2276" s="9">
        <v>35.15</v>
      </c>
      <c r="S2276" s="9">
        <v>35.162999999999997</v>
      </c>
      <c r="T2276" s="9">
        <v>35.149000000000001</v>
      </c>
      <c r="U2276" s="9">
        <v>35.287999999999997</v>
      </c>
      <c r="V2276" s="9">
        <v>35.426000000000002</v>
      </c>
    </row>
    <row r="2277" spans="1:22" x14ac:dyDescent="0.3">
      <c r="A2277" t="s">
        <v>2453</v>
      </c>
      <c r="B2277" t="s">
        <v>2454</v>
      </c>
      <c r="C2277" t="s">
        <v>2456</v>
      </c>
      <c r="D2277" t="s">
        <v>33</v>
      </c>
      <c r="E2277">
        <v>3.5100000000000002</v>
      </c>
      <c r="F2277">
        <v>130900</v>
      </c>
      <c r="G2277">
        <f t="shared" si="135"/>
        <v>3.0606797784568375E-11</v>
      </c>
      <c r="H2277" s="50">
        <f t="shared" si="137"/>
        <v>257.4550328242068</v>
      </c>
      <c r="I2277">
        <f t="shared" si="136"/>
        <v>7.0918867154429189E-8</v>
      </c>
      <c r="J2277">
        <v>12.700000000000001</v>
      </c>
      <c r="K2277">
        <v>36.700000000000003</v>
      </c>
      <c r="L2277">
        <v>1320</v>
      </c>
      <c r="M2277">
        <v>32.770000000000003</v>
      </c>
      <c r="N2277">
        <v>21.75</v>
      </c>
      <c r="O2277" s="7">
        <v>35.948</v>
      </c>
      <c r="P2277">
        <v>2346.6</v>
      </c>
      <c r="Q2277">
        <v>1</v>
      </c>
      <c r="R2277" s="9">
        <v>16.423999999999999</v>
      </c>
      <c r="S2277" s="9">
        <v>16.423999999999999</v>
      </c>
      <c r="T2277" s="9">
        <v>16.423999999999999</v>
      </c>
      <c r="U2277" s="9">
        <v>16.423999999999999</v>
      </c>
      <c r="V2277" s="9">
        <v>16.423999999999999</v>
      </c>
    </row>
    <row r="2278" spans="1:22" x14ac:dyDescent="0.3">
      <c r="A2278" t="s">
        <v>2453</v>
      </c>
      <c r="B2278" t="s">
        <v>2454</v>
      </c>
      <c r="C2278" t="s">
        <v>2457</v>
      </c>
      <c r="D2278" t="s">
        <v>33</v>
      </c>
      <c r="E2278">
        <v>12</v>
      </c>
      <c r="F2278">
        <v>187900</v>
      </c>
      <c r="G2278">
        <f t="shared" si="135"/>
        <v>7.289620010643959E-11</v>
      </c>
      <c r="H2278" s="50">
        <f t="shared" si="137"/>
        <v>369.56303031068336</v>
      </c>
      <c r="I2278">
        <f t="shared" si="136"/>
        <v>2.4245766548522792E-7</v>
      </c>
      <c r="J2278">
        <v>9.0400000000000009</v>
      </c>
      <c r="K2278">
        <v>62.5</v>
      </c>
      <c r="L2278">
        <v>558</v>
      </c>
      <c r="M2278">
        <v>32.659999999999997</v>
      </c>
      <c r="N2278">
        <v>14.26</v>
      </c>
      <c r="O2278" s="7">
        <v>8.9199000000000002</v>
      </c>
      <c r="P2278">
        <v>9265.4</v>
      </c>
      <c r="Q2278">
        <v>1</v>
      </c>
      <c r="R2278" s="9">
        <v>22.196000000000002</v>
      </c>
      <c r="S2278" s="9">
        <v>22.196000000000002</v>
      </c>
      <c r="T2278" s="9">
        <v>22.196000000000002</v>
      </c>
      <c r="U2278" s="9">
        <v>22.196000000000002</v>
      </c>
      <c r="V2278" s="9">
        <v>22.196000000000002</v>
      </c>
    </row>
    <row r="2279" spans="1:22" x14ac:dyDescent="0.3">
      <c r="A2279" t="s">
        <v>2453</v>
      </c>
      <c r="B2279" t="s">
        <v>2454</v>
      </c>
      <c r="C2279" t="s">
        <v>2458</v>
      </c>
      <c r="D2279" t="s">
        <v>33</v>
      </c>
      <c r="E2279">
        <v>4.7700000000000005</v>
      </c>
      <c r="F2279">
        <v>158300</v>
      </c>
      <c r="G2279">
        <f t="shared" si="135"/>
        <v>3.4394411939355652E-11</v>
      </c>
      <c r="H2279" s="50">
        <f t="shared" si="137"/>
        <v>311.3455438966534</v>
      </c>
      <c r="I2279">
        <f t="shared" si="136"/>
        <v>9.637692203037812E-8</v>
      </c>
      <c r="J2279">
        <v>11.4</v>
      </c>
      <c r="K2279">
        <v>46.900000000000006</v>
      </c>
      <c r="L2279">
        <v>1120</v>
      </c>
      <c r="M2279">
        <v>32.49</v>
      </c>
      <c r="N2279">
        <v>20.82</v>
      </c>
      <c r="O2279" s="7">
        <v>23.998999999999999</v>
      </c>
      <c r="P2279">
        <v>4522.8999999999996</v>
      </c>
      <c r="Q2279">
        <v>4</v>
      </c>
      <c r="R2279" s="9">
        <v>17.356000000000002</v>
      </c>
      <c r="S2279" s="9">
        <v>17.614000000000001</v>
      </c>
      <c r="T2279" s="9">
        <v>17.209</v>
      </c>
      <c r="U2279" s="9">
        <v>19.061</v>
      </c>
      <c r="V2279" s="9">
        <v>20.417000000000002</v>
      </c>
    </row>
    <row r="2280" spans="1:22" x14ac:dyDescent="0.3">
      <c r="A2280" t="s">
        <v>2453</v>
      </c>
      <c r="B2280" t="s">
        <v>2454</v>
      </c>
      <c r="C2280" t="s">
        <v>2459</v>
      </c>
      <c r="D2280" t="s">
        <v>33</v>
      </c>
      <c r="E2280">
        <v>4.09</v>
      </c>
      <c r="F2280">
        <v>140400</v>
      </c>
      <c r="G2280">
        <f t="shared" si="135"/>
        <v>3.3251146509971502E-11</v>
      </c>
      <c r="H2280" s="50">
        <f t="shared" si="137"/>
        <v>276.13969907195286</v>
      </c>
      <c r="I2280">
        <f t="shared" si="136"/>
        <v>8.2637654319548517E-8</v>
      </c>
      <c r="J2280">
        <v>17.2</v>
      </c>
      <c r="K2280">
        <v>33.9</v>
      </c>
      <c r="L2280">
        <v>1150</v>
      </c>
      <c r="M2280">
        <v>32.78</v>
      </c>
      <c r="N2280">
        <v>12.71</v>
      </c>
      <c r="O2280" s="7">
        <v>34.115000000000002</v>
      </c>
      <c r="P2280">
        <v>20332</v>
      </c>
      <c r="Q2280">
        <v>2</v>
      </c>
      <c r="R2280" s="9">
        <v>21.59</v>
      </c>
      <c r="S2280" s="9">
        <v>21.611999999999998</v>
      </c>
      <c r="T2280" s="9">
        <v>21.571999999999999</v>
      </c>
      <c r="U2280" s="9">
        <v>21.643999999999998</v>
      </c>
      <c r="V2280" s="9">
        <v>21.716000000000001</v>
      </c>
    </row>
    <row r="2281" spans="1:22" x14ac:dyDescent="0.3">
      <c r="A2281" t="s">
        <v>2453</v>
      </c>
      <c r="B2281" t="s">
        <v>2454</v>
      </c>
      <c r="C2281" t="s">
        <v>2460</v>
      </c>
      <c r="D2281" t="s">
        <v>33</v>
      </c>
      <c r="E2281">
        <v>8.5299999999999994</v>
      </c>
      <c r="F2281">
        <v>912000</v>
      </c>
      <c r="G2281">
        <f t="shared" si="135"/>
        <v>1.0675902949561401E-11</v>
      </c>
      <c r="H2281" s="50">
        <f t="shared" si="137"/>
        <v>1793.7279597836255</v>
      </c>
      <c r="I2281">
        <f t="shared" si="136"/>
        <v>1.7234699054908283E-7</v>
      </c>
      <c r="J2281">
        <v>86.9</v>
      </c>
      <c r="K2281">
        <v>97.800000000000011</v>
      </c>
      <c r="L2281">
        <v>1340</v>
      </c>
      <c r="M2281">
        <v>32.119999999999997</v>
      </c>
      <c r="N2281">
        <v>20.100000000000001</v>
      </c>
      <c r="O2281" s="7">
        <v>13.724</v>
      </c>
      <c r="P2281">
        <v>23411</v>
      </c>
      <c r="Q2281">
        <v>5</v>
      </c>
      <c r="R2281" s="9">
        <v>22.756</v>
      </c>
      <c r="S2281" s="9">
        <v>17.048999999999999</v>
      </c>
      <c r="T2281" s="9">
        <v>22.148</v>
      </c>
      <c r="U2281" s="9">
        <v>23.344000000000001</v>
      </c>
      <c r="V2281" s="9">
        <v>23.963999999999999</v>
      </c>
    </row>
    <row r="2282" spans="1:22" x14ac:dyDescent="0.3">
      <c r="A2282" t="s">
        <v>2453</v>
      </c>
      <c r="B2282" t="s">
        <v>2454</v>
      </c>
      <c r="C2282" t="s">
        <v>2461</v>
      </c>
      <c r="D2282" t="s">
        <v>33</v>
      </c>
      <c r="E2282">
        <v>3.92</v>
      </c>
      <c r="F2282">
        <v>121200</v>
      </c>
      <c r="G2282">
        <f t="shared" si="135"/>
        <v>3.6917634983498346E-11</v>
      </c>
      <c r="H2282" s="50">
        <f t="shared" si="137"/>
        <v>238.3770051817713</v>
      </c>
      <c r="I2282">
        <f t="shared" si="136"/>
        <v>7.9202837391841136E-8</v>
      </c>
      <c r="J2282">
        <v>11.8</v>
      </c>
      <c r="K2282">
        <v>35.200000000000003</v>
      </c>
      <c r="L2282">
        <v>1320</v>
      </c>
      <c r="M2282">
        <v>32.76</v>
      </c>
      <c r="N2282">
        <v>22.64</v>
      </c>
      <c r="O2282" s="7">
        <v>37.527000000000001</v>
      </c>
      <c r="P2282">
        <v>544.1</v>
      </c>
      <c r="Q2282">
        <v>1</v>
      </c>
      <c r="R2282" s="9">
        <v>18.039000000000001</v>
      </c>
      <c r="S2282" s="9">
        <v>18.039000000000001</v>
      </c>
      <c r="T2282" s="9">
        <v>18.039000000000001</v>
      </c>
      <c r="U2282" s="9">
        <v>18.039000000000001</v>
      </c>
      <c r="V2282" s="9">
        <v>18.039000000000001</v>
      </c>
    </row>
    <row r="2283" spans="1:22" x14ac:dyDescent="0.3">
      <c r="A2283" t="s">
        <v>2453</v>
      </c>
      <c r="B2283" t="s">
        <v>2454</v>
      </c>
      <c r="C2283" t="s">
        <v>2462</v>
      </c>
      <c r="D2283" t="s">
        <v>33</v>
      </c>
      <c r="E2283">
        <v>9.26</v>
      </c>
      <c r="F2283">
        <v>148800</v>
      </c>
      <c r="G2283">
        <f t="shared" si="135"/>
        <v>7.1032725672042994E-11</v>
      </c>
      <c r="H2283" s="50">
        <f t="shared" si="137"/>
        <v>292.66087764890733</v>
      </c>
      <c r="I2283">
        <f t="shared" si="136"/>
        <v>1.8709649853276755E-7</v>
      </c>
      <c r="J2283">
        <v>8.48</v>
      </c>
      <c r="K2283">
        <v>51.1</v>
      </c>
      <c r="L2283">
        <v>616</v>
      </c>
      <c r="M2283">
        <v>32.159999999999997</v>
      </c>
      <c r="N2283">
        <v>13.01</v>
      </c>
      <c r="O2283" s="7">
        <v>12.068</v>
      </c>
      <c r="P2283">
        <v>515.4</v>
      </c>
      <c r="Q2283">
        <v>2</v>
      </c>
      <c r="R2283" s="9">
        <v>24.132999999999999</v>
      </c>
      <c r="S2283" s="9">
        <v>24.07</v>
      </c>
      <c r="T2283" s="9">
        <v>23.678000000000001</v>
      </c>
      <c r="U2283" s="9">
        <v>23.916</v>
      </c>
      <c r="V2283" s="9">
        <v>24.154</v>
      </c>
    </row>
    <row r="2284" spans="1:22" x14ac:dyDescent="0.3">
      <c r="A2284" t="s">
        <v>2453</v>
      </c>
      <c r="B2284" t="s">
        <v>2454</v>
      </c>
      <c r="C2284" t="s">
        <v>2463</v>
      </c>
      <c r="D2284" t="s">
        <v>33</v>
      </c>
      <c r="E2284">
        <v>4.41</v>
      </c>
      <c r="F2284">
        <v>308500</v>
      </c>
      <c r="G2284">
        <f t="shared" si="135"/>
        <v>1.6316756985413291E-11</v>
      </c>
      <c r="H2284" s="50">
        <f t="shared" si="137"/>
        <v>606.75995130838646</v>
      </c>
      <c r="I2284">
        <f t="shared" si="136"/>
        <v>8.9103192065821285E-8</v>
      </c>
      <c r="J2284">
        <v>48.6</v>
      </c>
      <c r="K2284">
        <v>44.2</v>
      </c>
      <c r="L2284">
        <v>1380</v>
      </c>
      <c r="M2284">
        <v>32.380000000000003</v>
      </c>
      <c r="N2284">
        <v>15.09</v>
      </c>
      <c r="O2284" s="7">
        <v>31.291</v>
      </c>
      <c r="P2284">
        <v>25198</v>
      </c>
      <c r="Q2284">
        <v>4</v>
      </c>
      <c r="R2284" s="9">
        <v>20.673999999999999</v>
      </c>
      <c r="S2284" s="9">
        <v>18.738</v>
      </c>
      <c r="T2284" s="9">
        <v>20.658000000000001</v>
      </c>
      <c r="U2284" s="9">
        <v>20.706</v>
      </c>
      <c r="V2284" s="9">
        <v>20.754000000000001</v>
      </c>
    </row>
    <row r="2285" spans="1:22" x14ac:dyDescent="0.3">
      <c r="A2285" t="s">
        <v>2453</v>
      </c>
      <c r="B2285" t="s">
        <v>2454</v>
      </c>
      <c r="C2285" t="s">
        <v>2464</v>
      </c>
      <c r="D2285" t="s">
        <v>33</v>
      </c>
      <c r="E2285">
        <v>9.5299999999999994</v>
      </c>
      <c r="F2285">
        <v>125300</v>
      </c>
      <c r="G2285">
        <f t="shared" si="135"/>
        <v>8.6814497126895425E-11</v>
      </c>
      <c r="H2285" s="50">
        <f t="shared" si="137"/>
        <v>246.4409137729038</v>
      </c>
      <c r="I2285">
        <f t="shared" si="136"/>
        <v>1.9255179600618516E-7</v>
      </c>
      <c r="J2285">
        <v>6.88</v>
      </c>
      <c r="K2285">
        <v>47.800000000000004</v>
      </c>
      <c r="L2285">
        <v>562</v>
      </c>
      <c r="M2285">
        <v>32.44</v>
      </c>
      <c r="N2285">
        <v>13.63</v>
      </c>
      <c r="O2285" s="7">
        <v>11.760999999999999</v>
      </c>
      <c r="P2285">
        <v>3741.7</v>
      </c>
      <c r="Q2285">
        <v>1</v>
      </c>
      <c r="R2285" s="9">
        <v>22.052</v>
      </c>
      <c r="S2285" s="9">
        <v>22.052</v>
      </c>
      <c r="T2285" s="9">
        <v>22.052</v>
      </c>
      <c r="U2285" s="9">
        <v>22.052</v>
      </c>
      <c r="V2285" s="9">
        <v>22.052</v>
      </c>
    </row>
    <row r="2286" spans="1:22" x14ac:dyDescent="0.3">
      <c r="A2286" t="s">
        <v>2453</v>
      </c>
      <c r="B2286" t="s">
        <v>2454</v>
      </c>
      <c r="C2286" t="s">
        <v>2449</v>
      </c>
      <c r="D2286" t="s">
        <v>33</v>
      </c>
      <c r="E2286">
        <v>15.100000000000001</v>
      </c>
      <c r="F2286">
        <v>1877000</v>
      </c>
      <c r="G2286">
        <f t="shared" si="135"/>
        <v>9.1825457112413427E-12</v>
      </c>
      <c r="H2286" s="50">
        <f t="shared" si="137"/>
        <v>3691.69668915994</v>
      </c>
      <c r="I2286">
        <f t="shared" si="136"/>
        <v>3.0509256240224522E-7</v>
      </c>
      <c r="J2286">
        <v>161</v>
      </c>
      <c r="K2286">
        <v>148</v>
      </c>
      <c r="L2286">
        <v>1140</v>
      </c>
      <c r="M2286">
        <v>32.869999999999997</v>
      </c>
      <c r="N2286">
        <v>13.19</v>
      </c>
      <c r="O2286" s="7">
        <v>7.7417999999999996</v>
      </c>
      <c r="P2286" s="8">
        <v>288330</v>
      </c>
      <c r="Q2286">
        <v>10</v>
      </c>
      <c r="R2286" s="9">
        <v>20.542999999999999</v>
      </c>
      <c r="S2286" s="9">
        <v>18.216999999999999</v>
      </c>
      <c r="T2286" s="9">
        <v>20.224</v>
      </c>
      <c r="U2286" s="9">
        <v>20.489000000000001</v>
      </c>
      <c r="V2286" s="9">
        <v>21.667999999999999</v>
      </c>
    </row>
    <row r="2287" spans="1:22" x14ac:dyDescent="0.3">
      <c r="A2287" t="s">
        <v>2453</v>
      </c>
      <c r="B2287" t="s">
        <v>2454</v>
      </c>
      <c r="C2287" t="s">
        <v>2465</v>
      </c>
      <c r="D2287" t="s">
        <v>33</v>
      </c>
      <c r="E2287">
        <v>3.54</v>
      </c>
      <c r="F2287">
        <v>146800</v>
      </c>
      <c r="G2287">
        <f t="shared" si="135"/>
        <v>2.7525019209809258E-11</v>
      </c>
      <c r="H2287" s="50">
        <f t="shared" si="137"/>
        <v>288.72726370201343</v>
      </c>
      <c r="I2287">
        <f t="shared" si="136"/>
        <v>7.152501131814224E-8</v>
      </c>
      <c r="J2287">
        <v>25.200000000000003</v>
      </c>
      <c r="K2287">
        <v>29.3</v>
      </c>
      <c r="L2287">
        <v>992</v>
      </c>
      <c r="M2287">
        <v>32.090000000000003</v>
      </c>
      <c r="N2287">
        <v>23.93</v>
      </c>
      <c r="O2287" s="7">
        <v>33.911000000000001</v>
      </c>
      <c r="P2287">
        <v>373.7</v>
      </c>
      <c r="Q2287">
        <v>4</v>
      </c>
      <c r="R2287" s="9">
        <v>21.298999999999999</v>
      </c>
      <c r="S2287" s="9">
        <v>18.446999999999999</v>
      </c>
      <c r="T2287" s="9">
        <v>21.283999999999999</v>
      </c>
      <c r="U2287" s="9">
        <v>21.404</v>
      </c>
      <c r="V2287" s="9">
        <v>21.524000000000001</v>
      </c>
    </row>
    <row r="2288" spans="1:22" x14ac:dyDescent="0.3">
      <c r="A2288" t="s">
        <v>2453</v>
      </c>
      <c r="B2288" t="s">
        <v>2454</v>
      </c>
      <c r="C2288" t="s">
        <v>2466</v>
      </c>
      <c r="D2288" t="s">
        <v>33</v>
      </c>
      <c r="E2288">
        <v>11.9</v>
      </c>
      <c r="F2288">
        <v>134700</v>
      </c>
      <c r="G2288">
        <f t="shared" si="135"/>
        <v>1.0083929250185596E-10</v>
      </c>
      <c r="H2288" s="50">
        <f t="shared" si="137"/>
        <v>264.92889932330519</v>
      </c>
      <c r="I2288">
        <f t="shared" si="136"/>
        <v>2.4043718493951767E-7</v>
      </c>
      <c r="J2288">
        <v>5.14</v>
      </c>
      <c r="K2288">
        <v>59.400000000000006</v>
      </c>
      <c r="L2288">
        <v>587</v>
      </c>
      <c r="M2288">
        <v>32.06</v>
      </c>
      <c r="N2288">
        <v>12.55</v>
      </c>
      <c r="O2288" s="7">
        <v>9.8872999999999998</v>
      </c>
      <c r="P2288">
        <v>1212.2</v>
      </c>
      <c r="Q2288">
        <v>1</v>
      </c>
      <c r="R2288" s="9">
        <v>25.768000000000001</v>
      </c>
      <c r="S2288" s="9">
        <v>25.768000000000001</v>
      </c>
      <c r="T2288" s="9">
        <v>25.768000000000001</v>
      </c>
      <c r="U2288" s="9">
        <v>25.768000000000001</v>
      </c>
      <c r="V2288" s="9">
        <v>25.768000000000001</v>
      </c>
    </row>
    <row r="2289" spans="1:22" x14ac:dyDescent="0.3">
      <c r="A2289" t="s">
        <v>2453</v>
      </c>
      <c r="B2289" t="s">
        <v>2454</v>
      </c>
      <c r="C2289" t="s">
        <v>2467</v>
      </c>
      <c r="D2289" t="s">
        <v>33</v>
      </c>
      <c r="E2289">
        <v>4.18</v>
      </c>
      <c r="F2289">
        <v>156600</v>
      </c>
      <c r="G2289">
        <f t="shared" si="135"/>
        <v>3.0467368710089395E-11</v>
      </c>
      <c r="H2289" s="50">
        <f t="shared" si="137"/>
        <v>308.00197204179358</v>
      </c>
      <c r="I2289">
        <f t="shared" si="136"/>
        <v>8.4456086810687736E-8</v>
      </c>
      <c r="J2289">
        <v>18.5</v>
      </c>
      <c r="K2289">
        <v>36.4</v>
      </c>
      <c r="L2289">
        <v>1040</v>
      </c>
      <c r="M2289">
        <v>32.47</v>
      </c>
      <c r="N2289">
        <v>14.55</v>
      </c>
      <c r="O2289" s="7">
        <v>28.489000000000001</v>
      </c>
      <c r="P2289">
        <v>6959.9</v>
      </c>
      <c r="Q2289">
        <v>2</v>
      </c>
      <c r="R2289" s="9">
        <v>20.513000000000002</v>
      </c>
      <c r="S2289" s="9">
        <v>20.385999999999999</v>
      </c>
      <c r="T2289" s="9">
        <v>20.513000000000002</v>
      </c>
      <c r="U2289" s="9">
        <v>20.513000000000002</v>
      </c>
      <c r="V2289" s="9">
        <v>20.513000000000002</v>
      </c>
    </row>
    <row r="2290" spans="1:22" x14ac:dyDescent="0.3">
      <c r="A2290" t="s">
        <v>2468</v>
      </c>
      <c r="B2290" t="s">
        <v>2469</v>
      </c>
      <c r="C2290" t="s">
        <v>2470</v>
      </c>
      <c r="D2290" t="s">
        <v>29</v>
      </c>
      <c r="E2290">
        <v>16.7</v>
      </c>
      <c r="F2290">
        <v>378900</v>
      </c>
      <c r="G2290">
        <f t="shared" si="135"/>
        <v>5.0308606756400101E-11</v>
      </c>
      <c r="H2290" s="50">
        <f>F2290*CVDLTU</f>
        <v>3150.8391610568588</v>
      </c>
      <c r="I2290">
        <f t="shared" si="136"/>
        <v>1.426628954756476E-6</v>
      </c>
      <c r="J2290">
        <v>74</v>
      </c>
      <c r="K2290">
        <v>44</v>
      </c>
      <c r="L2290">
        <v>339</v>
      </c>
      <c r="M2290">
        <v>54.9</v>
      </c>
      <c r="N2290">
        <v>23.93</v>
      </c>
      <c r="O2290" s="7">
        <v>7.6920999999999999</v>
      </c>
      <c r="P2290" s="8">
        <v>405580</v>
      </c>
      <c r="Q2290">
        <v>7</v>
      </c>
      <c r="R2290" s="9">
        <v>12.978</v>
      </c>
      <c r="S2290" s="9">
        <v>12.878</v>
      </c>
      <c r="T2290" s="9">
        <v>11.587999999999999</v>
      </c>
      <c r="U2290" s="9">
        <v>12.547000000000001</v>
      </c>
      <c r="V2290" s="9">
        <v>13.199</v>
      </c>
    </row>
    <row r="2291" spans="1:22" x14ac:dyDescent="0.3">
      <c r="A2291" t="s">
        <v>2468</v>
      </c>
      <c r="B2291" t="s">
        <v>2469</v>
      </c>
      <c r="C2291" t="s">
        <v>2471</v>
      </c>
      <c r="D2291" t="s">
        <v>29</v>
      </c>
      <c r="E2291">
        <v>7.19</v>
      </c>
      <c r="F2291">
        <v>193000</v>
      </c>
      <c r="G2291">
        <f t="shared" si="135"/>
        <v>4.2522814870466316E-11</v>
      </c>
      <c r="H2291" s="50">
        <f>F2291*CVDLTU</f>
        <v>1604.9405069516329</v>
      </c>
      <c r="I2291">
        <f t="shared" si="136"/>
        <v>6.1421929249694965E-7</v>
      </c>
      <c r="J2291">
        <v>27.5</v>
      </c>
      <c r="K2291">
        <v>36.800000000000004</v>
      </c>
      <c r="L2291">
        <v>690</v>
      </c>
      <c r="M2291">
        <v>55.7</v>
      </c>
      <c r="N2291">
        <v>21.16</v>
      </c>
      <c r="O2291" s="7">
        <v>18.776</v>
      </c>
      <c r="P2291" s="8">
        <v>104980</v>
      </c>
      <c r="Q2291">
        <v>3</v>
      </c>
      <c r="R2291" s="9">
        <v>11.385</v>
      </c>
      <c r="S2291" s="9">
        <v>5.6798000000000002</v>
      </c>
      <c r="T2291" s="9">
        <v>11.385</v>
      </c>
      <c r="U2291" s="9">
        <v>11.385</v>
      </c>
      <c r="V2291" s="9">
        <v>11.385</v>
      </c>
    </row>
    <row r="2292" spans="1:22" x14ac:dyDescent="0.3">
      <c r="A2292" t="s">
        <v>2468</v>
      </c>
      <c r="B2292" t="s">
        <v>2469</v>
      </c>
      <c r="C2292" t="s">
        <v>2472</v>
      </c>
      <c r="D2292" t="s">
        <v>29</v>
      </c>
      <c r="E2292">
        <v>10.8</v>
      </c>
      <c r="F2292">
        <v>119800</v>
      </c>
      <c r="G2292">
        <f t="shared" si="135"/>
        <v>1.0290047078464107E-10</v>
      </c>
      <c r="H2292" s="50">
        <f>F2292*CVDLTU</f>
        <v>996.2273198590965</v>
      </c>
      <c r="I2292">
        <f t="shared" si="136"/>
        <v>9.2261034199820005E-7</v>
      </c>
      <c r="J2292">
        <v>25.6</v>
      </c>
      <c r="K2292">
        <v>23.700000000000003</v>
      </c>
      <c r="L2292">
        <v>291</v>
      </c>
      <c r="M2292">
        <v>55.74</v>
      </c>
      <c r="N2292">
        <v>24.35</v>
      </c>
      <c r="O2292" s="7">
        <v>12.276</v>
      </c>
      <c r="P2292" s="8">
        <v>113770</v>
      </c>
      <c r="Q2292">
        <v>3</v>
      </c>
      <c r="R2292" s="9">
        <v>10.417999999999999</v>
      </c>
      <c r="S2292" s="9">
        <v>10.416</v>
      </c>
      <c r="T2292" s="9">
        <v>10.316000000000001</v>
      </c>
      <c r="U2292" s="9">
        <v>10.417999999999999</v>
      </c>
      <c r="V2292" s="9">
        <v>10.417999999999999</v>
      </c>
    </row>
    <row r="2293" spans="1:22" x14ac:dyDescent="0.3">
      <c r="A2293" t="s">
        <v>2468</v>
      </c>
      <c r="B2293" t="s">
        <v>2469</v>
      </c>
      <c r="C2293" t="s">
        <v>2473</v>
      </c>
      <c r="D2293" t="s">
        <v>29</v>
      </c>
      <c r="E2293">
        <v>9.98</v>
      </c>
      <c r="F2293">
        <v>133900</v>
      </c>
      <c r="G2293">
        <f t="shared" si="135"/>
        <v>8.5074692606422706E-11</v>
      </c>
      <c r="H2293" s="50">
        <f>F2293*CVDLTU</f>
        <v>1113.479450159708</v>
      </c>
      <c r="I2293">
        <f t="shared" si="136"/>
        <v>8.5256029751315159E-7</v>
      </c>
      <c r="J2293">
        <v>18.900000000000002</v>
      </c>
      <c r="K2293">
        <v>30.8</v>
      </c>
      <c r="L2293">
        <v>429</v>
      </c>
      <c r="M2293">
        <v>55.93</v>
      </c>
      <c r="N2293">
        <v>23.31</v>
      </c>
      <c r="O2293" s="7">
        <v>13.95</v>
      </c>
      <c r="P2293">
        <v>73576</v>
      </c>
      <c r="Q2293">
        <v>2</v>
      </c>
      <c r="R2293" s="9">
        <v>10.311999999999999</v>
      </c>
      <c r="S2293" s="9">
        <v>10.3</v>
      </c>
      <c r="T2293" s="9">
        <v>10.265000000000001</v>
      </c>
      <c r="U2293" s="9">
        <v>10.291</v>
      </c>
      <c r="V2293" s="9">
        <v>10.316000000000001</v>
      </c>
    </row>
    <row r="2294" spans="1:22" x14ac:dyDescent="0.3">
      <c r="A2294" t="s">
        <v>2468</v>
      </c>
      <c r="B2294" t="s">
        <v>2469</v>
      </c>
      <c r="C2294" t="s">
        <v>2474</v>
      </c>
      <c r="D2294" t="s">
        <v>29</v>
      </c>
      <c r="E2294">
        <v>17.8</v>
      </c>
      <c r="F2294">
        <v>542300</v>
      </c>
      <c r="G2294">
        <f t="shared" si="135"/>
        <v>3.7465438687073579E-11</v>
      </c>
      <c r="H2294" s="50">
        <f>F2294*CVDLTU</f>
        <v>4509.6333519164273</v>
      </c>
      <c r="I2294">
        <f t="shared" si="136"/>
        <v>1.5205985266266628E-6</v>
      </c>
      <c r="J2294">
        <v>76.800000000000011</v>
      </c>
      <c r="K2294">
        <v>61.900000000000006</v>
      </c>
      <c r="L2294">
        <v>470</v>
      </c>
      <c r="M2294">
        <v>54.69</v>
      </c>
      <c r="N2294">
        <v>25.24</v>
      </c>
      <c r="O2294" s="7">
        <v>7.5910000000000002</v>
      </c>
      <c r="P2294" s="8">
        <v>428150</v>
      </c>
      <c r="Q2294">
        <v>6</v>
      </c>
      <c r="R2294" s="9">
        <v>11.334</v>
      </c>
      <c r="S2294" s="9">
        <v>11.345000000000001</v>
      </c>
      <c r="T2294" s="9">
        <v>10.928000000000001</v>
      </c>
      <c r="U2294" s="9">
        <v>11.335000000000001</v>
      </c>
      <c r="V2294" s="9">
        <v>11.638999999999999</v>
      </c>
    </row>
    <row r="2295" spans="1:22" x14ac:dyDescent="0.3">
      <c r="A2295" t="s">
        <v>2475</v>
      </c>
      <c r="B2295" t="s">
        <v>2476</v>
      </c>
      <c r="C2295" t="s">
        <v>2477</v>
      </c>
      <c r="D2295" t="s">
        <v>29</v>
      </c>
      <c r="E2295">
        <v>9.1</v>
      </c>
      <c r="F2295">
        <v>102700</v>
      </c>
      <c r="G2295">
        <f t="shared" si="135"/>
        <v>1.0113963291139239E-10</v>
      </c>
      <c r="H2295" s="50">
        <f>F2295*CVDMDA</f>
        <v>663.67799965303516</v>
      </c>
      <c r="I2295">
        <f t="shared" si="136"/>
        <v>6.0411734330647662E-7</v>
      </c>
      <c r="J2295">
        <v>18.100000000000001</v>
      </c>
      <c r="K2295">
        <v>24.200000000000003</v>
      </c>
      <c r="L2295">
        <v>351</v>
      </c>
      <c r="M2295">
        <v>42.14</v>
      </c>
      <c r="N2295">
        <v>21.69</v>
      </c>
      <c r="O2295" s="7">
        <v>14.513</v>
      </c>
      <c r="P2295">
        <v>46491</v>
      </c>
      <c r="Q2295">
        <v>2</v>
      </c>
      <c r="R2295" s="9">
        <v>17.16</v>
      </c>
      <c r="S2295" s="9">
        <v>17.16</v>
      </c>
      <c r="T2295" s="9">
        <v>17.16</v>
      </c>
      <c r="U2295" s="9">
        <v>17.16</v>
      </c>
      <c r="V2295" s="9">
        <v>17.16</v>
      </c>
    </row>
    <row r="2296" spans="1:22" x14ac:dyDescent="0.3">
      <c r="A2296" t="s">
        <v>2475</v>
      </c>
      <c r="B2296" t="s">
        <v>2476</v>
      </c>
      <c r="C2296" t="s">
        <v>2478</v>
      </c>
      <c r="D2296" t="s">
        <v>29</v>
      </c>
      <c r="E2296">
        <v>18.2</v>
      </c>
      <c r="F2296">
        <v>500000</v>
      </c>
      <c r="G2296">
        <f t="shared" si="135"/>
        <v>4.1548161199999993E-11</v>
      </c>
      <c r="H2296" s="50">
        <f>F2296*CVDMDA</f>
        <v>3231.1489759154583</v>
      </c>
      <c r="I2296">
        <f t="shared" si="136"/>
        <v>1.208234686612953E-6</v>
      </c>
      <c r="J2296">
        <v>93.2</v>
      </c>
      <c r="K2296">
        <v>51.800000000000004</v>
      </c>
      <c r="L2296">
        <v>350</v>
      </c>
      <c r="M2296">
        <v>42.01</v>
      </c>
      <c r="N2296">
        <v>21.43</v>
      </c>
      <c r="O2296" s="7">
        <v>6.7554999999999996</v>
      </c>
      <c r="P2296" s="8">
        <v>458530</v>
      </c>
      <c r="Q2296">
        <v>6</v>
      </c>
      <c r="R2296" s="9">
        <v>18.972000000000001</v>
      </c>
      <c r="S2296" s="9">
        <v>18.943000000000001</v>
      </c>
      <c r="T2296" s="9">
        <v>18.137</v>
      </c>
      <c r="U2296" s="9">
        <v>18.963999999999999</v>
      </c>
      <c r="V2296" s="9">
        <v>19.254999999999999</v>
      </c>
    </row>
    <row r="2297" spans="1:22" x14ac:dyDescent="0.3">
      <c r="A2297" t="s">
        <v>2479</v>
      </c>
      <c r="B2297" t="s">
        <v>2480</v>
      </c>
      <c r="C2297" t="s">
        <v>2481</v>
      </c>
      <c r="D2297" t="s">
        <v>69</v>
      </c>
      <c r="E2297">
        <v>36.9</v>
      </c>
      <c r="F2297">
        <v>1403000</v>
      </c>
      <c r="G2297">
        <f t="shared" si="135"/>
        <v>3.0020582822523162E-11</v>
      </c>
      <c r="H2297" s="50">
        <f t="shared" ref="H2297:H2302" si="138">F2297*CVDMDG</f>
        <v>1810.2558082288385</v>
      </c>
      <c r="I2297">
        <f t="shared" si="136"/>
        <v>4.8910440978798703E-7</v>
      </c>
      <c r="J2297">
        <v>94.4</v>
      </c>
      <c r="K2297">
        <v>144</v>
      </c>
      <c r="L2297">
        <v>501</v>
      </c>
      <c r="M2297">
        <v>-18.899999999999999</v>
      </c>
      <c r="N2297">
        <v>47.52</v>
      </c>
      <c r="O2297" s="7">
        <v>3.4674</v>
      </c>
      <c r="P2297" s="8">
        <v>1300700</v>
      </c>
      <c r="Q2297">
        <v>4</v>
      </c>
      <c r="R2297" s="9">
        <v>5.3868999999999998</v>
      </c>
      <c r="S2297" s="9">
        <v>5.3613999999999997</v>
      </c>
      <c r="T2297" s="9">
        <v>5.2824999999999998</v>
      </c>
      <c r="U2297" s="9">
        <v>5.3906000000000001</v>
      </c>
      <c r="V2297" s="9">
        <v>5.4446000000000003</v>
      </c>
    </row>
    <row r="2298" spans="1:22" x14ac:dyDescent="0.3">
      <c r="A2298" t="s">
        <v>2479</v>
      </c>
      <c r="B2298" t="s">
        <v>2480</v>
      </c>
      <c r="C2298" t="s">
        <v>2482</v>
      </c>
      <c r="D2298" t="s">
        <v>69</v>
      </c>
      <c r="E2298">
        <v>19.900000000000002</v>
      </c>
      <c r="F2298">
        <v>160400</v>
      </c>
      <c r="G2298">
        <f t="shared" si="135"/>
        <v>1.4161170012468829E-10</v>
      </c>
      <c r="H2298" s="50">
        <f t="shared" si="138"/>
        <v>206.96010808261275</v>
      </c>
      <c r="I2298">
        <f t="shared" si="136"/>
        <v>2.6377175487211232E-7</v>
      </c>
      <c r="J2298">
        <v>11.600000000000001</v>
      </c>
      <c r="K2298">
        <v>47</v>
      </c>
      <c r="L2298">
        <v>307</v>
      </c>
      <c r="M2298">
        <v>-19.87</v>
      </c>
      <c r="N2298">
        <v>47.03</v>
      </c>
      <c r="O2298" s="7">
        <v>6.5151000000000003</v>
      </c>
      <c r="P2298">
        <v>81694</v>
      </c>
      <c r="Q2298">
        <v>1</v>
      </c>
      <c r="R2298" s="9">
        <v>4.4650999999999996</v>
      </c>
      <c r="S2298" s="9">
        <v>4.4650999999999996</v>
      </c>
      <c r="T2298" s="9">
        <v>4.4650999999999996</v>
      </c>
      <c r="U2298" s="9">
        <v>4.4650999999999996</v>
      </c>
      <c r="V2298" s="9">
        <v>4.4650999999999996</v>
      </c>
    </row>
    <row r="2299" spans="1:22" x14ac:dyDescent="0.3">
      <c r="A2299" t="s">
        <v>2479</v>
      </c>
      <c r="B2299" t="s">
        <v>2480</v>
      </c>
      <c r="C2299" t="s">
        <v>2483</v>
      </c>
      <c r="D2299" t="s">
        <v>69</v>
      </c>
      <c r="E2299">
        <v>15</v>
      </c>
      <c r="F2299">
        <v>144200</v>
      </c>
      <c r="G2299">
        <f t="shared" si="135"/>
        <v>1.1873436199722606E-10</v>
      </c>
      <c r="H2299" s="50">
        <f t="shared" si="138"/>
        <v>186.05765327626409</v>
      </c>
      <c r="I2299">
        <f t="shared" si="136"/>
        <v>1.9882293080812482E-7</v>
      </c>
      <c r="J2299">
        <v>12.4</v>
      </c>
      <c r="K2299">
        <v>41</v>
      </c>
      <c r="L2299">
        <v>335</v>
      </c>
      <c r="M2299">
        <v>-21.45</v>
      </c>
      <c r="N2299">
        <v>47.09</v>
      </c>
      <c r="O2299" s="7">
        <v>8.1708999999999996</v>
      </c>
      <c r="P2299">
        <v>62882</v>
      </c>
      <c r="Q2299">
        <v>2</v>
      </c>
      <c r="R2299" s="9">
        <v>4.7988</v>
      </c>
      <c r="S2299" s="9">
        <v>4.8117000000000001</v>
      </c>
      <c r="T2299" s="9">
        <v>4.7934000000000001</v>
      </c>
      <c r="U2299" s="9">
        <v>4.8207000000000004</v>
      </c>
      <c r="V2299" s="9">
        <v>4.8479999999999999</v>
      </c>
    </row>
    <row r="2300" spans="1:22" x14ac:dyDescent="0.3">
      <c r="A2300" t="s">
        <v>2479</v>
      </c>
      <c r="B2300" t="s">
        <v>2480</v>
      </c>
      <c r="C2300" t="s">
        <v>2484</v>
      </c>
      <c r="D2300" t="s">
        <v>69</v>
      </c>
      <c r="E2300">
        <v>3.04</v>
      </c>
      <c r="F2300">
        <v>135700</v>
      </c>
      <c r="G2300">
        <f t="shared" si="135"/>
        <v>2.557079086219602E-11</v>
      </c>
      <c r="H2300" s="50">
        <f t="shared" si="138"/>
        <v>175.09031587787126</v>
      </c>
      <c r="I2300">
        <f t="shared" si="136"/>
        <v>4.0294780643779967E-8</v>
      </c>
      <c r="J2300">
        <v>14.9</v>
      </c>
      <c r="K2300">
        <v>35.200000000000003</v>
      </c>
      <c r="L2300">
        <v>2320</v>
      </c>
      <c r="M2300">
        <v>-15.71</v>
      </c>
      <c r="N2300">
        <v>46.33</v>
      </c>
      <c r="O2300" s="7">
        <v>65.956999999999994</v>
      </c>
      <c r="P2300" s="8">
        <v>107440</v>
      </c>
      <c r="Q2300">
        <v>3</v>
      </c>
      <c r="R2300" s="9">
        <v>5.7127999999999997</v>
      </c>
      <c r="S2300" s="9">
        <v>5.6033999999999997</v>
      </c>
      <c r="T2300" s="9">
        <v>4.5747999999999998</v>
      </c>
      <c r="U2300" s="9">
        <v>5.1443000000000003</v>
      </c>
      <c r="V2300" s="9">
        <v>5.7138999999999998</v>
      </c>
    </row>
    <row r="2301" spans="1:22" x14ac:dyDescent="0.3">
      <c r="A2301" t="s">
        <v>2479</v>
      </c>
      <c r="B2301" t="s">
        <v>2480</v>
      </c>
      <c r="C2301" t="s">
        <v>2485</v>
      </c>
      <c r="D2301" t="s">
        <v>69</v>
      </c>
      <c r="E2301">
        <v>14.600000000000001</v>
      </c>
      <c r="F2301">
        <v>179000</v>
      </c>
      <c r="G2301">
        <f t="shared" si="135"/>
        <v>9.3100121787709498E-11</v>
      </c>
      <c r="H2301" s="50">
        <f t="shared" si="138"/>
        <v>230.95922286027235</v>
      </c>
      <c r="I2301">
        <f t="shared" si="136"/>
        <v>1.9352098598657485E-7</v>
      </c>
      <c r="J2301">
        <v>22.200000000000003</v>
      </c>
      <c r="K2301">
        <v>38</v>
      </c>
      <c r="L2301">
        <v>332</v>
      </c>
      <c r="M2301">
        <v>-18.149999999999999</v>
      </c>
      <c r="N2301">
        <v>49.4</v>
      </c>
      <c r="O2301" s="7">
        <v>8.7399000000000004</v>
      </c>
      <c r="P2301">
        <v>25801</v>
      </c>
      <c r="Q2301">
        <v>2</v>
      </c>
      <c r="R2301" s="9">
        <v>4.6295000000000002</v>
      </c>
      <c r="S2301" s="9">
        <v>2.6911999999999998</v>
      </c>
      <c r="T2301" s="9">
        <v>4.6295000000000002</v>
      </c>
      <c r="U2301" s="9">
        <v>4.6295000000000002</v>
      </c>
      <c r="V2301" s="9">
        <v>4.6295000000000002</v>
      </c>
    </row>
    <row r="2302" spans="1:22" x14ac:dyDescent="0.3">
      <c r="A2302" t="s">
        <v>2479</v>
      </c>
      <c r="B2302" t="s">
        <v>2480</v>
      </c>
      <c r="C2302" t="s">
        <v>2486</v>
      </c>
      <c r="D2302" t="s">
        <v>69</v>
      </c>
      <c r="E2302">
        <v>5.76</v>
      </c>
      <c r="F2302">
        <v>101700</v>
      </c>
      <c r="G2302">
        <f t="shared" si="135"/>
        <v>6.4647532743362829E-11</v>
      </c>
      <c r="H2302" s="50">
        <f t="shared" si="138"/>
        <v>131.22096628429998</v>
      </c>
      <c r="I2302">
        <f t="shared" si="136"/>
        <v>7.634800543031993E-8</v>
      </c>
      <c r="J2302">
        <v>11.200000000000001</v>
      </c>
      <c r="K2302">
        <v>30.400000000000002</v>
      </c>
      <c r="L2302">
        <v>638</v>
      </c>
      <c r="M2302">
        <v>-23.35</v>
      </c>
      <c r="N2302">
        <v>43.67</v>
      </c>
      <c r="O2302" s="7">
        <v>21.004000000000001</v>
      </c>
      <c r="P2302">
        <v>15079</v>
      </c>
      <c r="Q2302">
        <v>1</v>
      </c>
      <c r="R2302" s="9">
        <v>6.2493999999999996</v>
      </c>
      <c r="S2302" s="9">
        <v>6.2493999999999996</v>
      </c>
      <c r="T2302" s="9">
        <v>6.2493999999999996</v>
      </c>
      <c r="U2302" s="9">
        <v>6.2493999999999996</v>
      </c>
      <c r="V2302" s="9">
        <v>6.2493999999999996</v>
      </c>
    </row>
    <row r="2303" spans="1:22" x14ac:dyDescent="0.3">
      <c r="A2303" t="s">
        <v>2487</v>
      </c>
      <c r="B2303" t="s">
        <v>2488</v>
      </c>
      <c r="C2303" t="s">
        <v>2489</v>
      </c>
      <c r="D2303" t="s">
        <v>69</v>
      </c>
      <c r="E2303">
        <v>29.200000000000003</v>
      </c>
      <c r="F2303">
        <v>518800</v>
      </c>
      <c r="G2303">
        <f t="shared" si="135"/>
        <v>6.4244108712413266E-11</v>
      </c>
      <c r="H2303" s="50">
        <f>Transportation!F2303*CVDMWI</f>
        <v>483.41241301145743</v>
      </c>
      <c r="I2303">
        <f t="shared" si="136"/>
        <v>2.7950759652994284E-7</v>
      </c>
      <c r="J2303">
        <v>24.3</v>
      </c>
      <c r="K2303">
        <v>105</v>
      </c>
      <c r="L2303">
        <v>475</v>
      </c>
      <c r="M2303">
        <v>-15.79</v>
      </c>
      <c r="N2303">
        <v>35.03</v>
      </c>
      <c r="O2303" s="7">
        <v>4.5172999999999996</v>
      </c>
      <c r="P2303" s="8">
        <v>651780</v>
      </c>
      <c r="Q2303">
        <v>3</v>
      </c>
      <c r="R2303" s="9">
        <v>6.6407999999999996</v>
      </c>
      <c r="S2303" s="9">
        <v>6.6189999999999998</v>
      </c>
      <c r="T2303" s="9">
        <v>6.5156999999999998</v>
      </c>
      <c r="U2303" s="9">
        <v>6.6749999999999998</v>
      </c>
      <c r="V2303" s="9">
        <v>6.6749999999999998</v>
      </c>
    </row>
    <row r="2304" spans="1:22" x14ac:dyDescent="0.3">
      <c r="A2304" t="s">
        <v>2487</v>
      </c>
      <c r="B2304" t="s">
        <v>2488</v>
      </c>
      <c r="C2304" t="s">
        <v>2490</v>
      </c>
      <c r="D2304" t="s">
        <v>69</v>
      </c>
      <c r="E2304">
        <v>16.400000000000002</v>
      </c>
      <c r="F2304">
        <v>473000</v>
      </c>
      <c r="G2304">
        <f t="shared" si="135"/>
        <v>3.9576112473572945E-11</v>
      </c>
      <c r="H2304" s="50">
        <f>Transportation!F2304*CVDMWI</f>
        <v>440.73645210952071</v>
      </c>
      <c r="I2304">
        <f t="shared" si="136"/>
        <v>1.5698371859900898E-7</v>
      </c>
      <c r="J2304">
        <v>68.2</v>
      </c>
      <c r="K2304">
        <v>57.300000000000004</v>
      </c>
      <c r="L2304">
        <v>449</v>
      </c>
      <c r="M2304">
        <v>-13.99</v>
      </c>
      <c r="N2304">
        <v>33.78</v>
      </c>
      <c r="O2304" s="7">
        <v>7.8411999999999997</v>
      </c>
      <c r="P2304" s="8">
        <v>599620</v>
      </c>
      <c r="Q2304">
        <v>5</v>
      </c>
      <c r="R2304" s="9">
        <v>6.2462</v>
      </c>
      <c r="S2304" s="9">
        <v>6.2946</v>
      </c>
      <c r="T2304" s="9">
        <v>6.1426999999999996</v>
      </c>
      <c r="U2304" s="9">
        <v>6.1961000000000004</v>
      </c>
      <c r="V2304" s="9">
        <v>6.5689000000000002</v>
      </c>
    </row>
    <row r="2305" spans="1:22" x14ac:dyDescent="0.3">
      <c r="A2305" t="s">
        <v>2491</v>
      </c>
      <c r="B2305" t="s">
        <v>2492</v>
      </c>
      <c r="C2305" t="s">
        <v>2493</v>
      </c>
      <c r="D2305" t="s">
        <v>369</v>
      </c>
      <c r="E2305">
        <v>41.2</v>
      </c>
      <c r="F2305">
        <v>252900</v>
      </c>
      <c r="G2305">
        <f t="shared" si="135"/>
        <v>1.8595112534598658E-10</v>
      </c>
      <c r="H2305" s="50">
        <f t="shared" ref="H2305:H2328" si="139">F2305*CVDMYS</f>
        <v>431.5345239174257</v>
      </c>
      <c r="I2305">
        <f t="shared" si="136"/>
        <v>7.2219897313280865E-7</v>
      </c>
      <c r="J2305">
        <v>29.3</v>
      </c>
      <c r="K2305">
        <v>46.800000000000004</v>
      </c>
      <c r="L2305">
        <v>110</v>
      </c>
      <c r="M2305">
        <v>6.13</v>
      </c>
      <c r="N2305">
        <v>100.36</v>
      </c>
      <c r="O2305" s="7">
        <v>2.3544</v>
      </c>
      <c r="P2305" s="8">
        <v>258750</v>
      </c>
      <c r="Q2305">
        <v>3</v>
      </c>
      <c r="R2305" s="9">
        <v>8.8237000000000005</v>
      </c>
      <c r="S2305" s="9">
        <v>8.8293999999999997</v>
      </c>
      <c r="T2305" s="9">
        <v>8.5640999999999998</v>
      </c>
      <c r="U2305" s="9">
        <v>8.8236000000000008</v>
      </c>
      <c r="V2305" s="9">
        <v>9.0305999999999997</v>
      </c>
    </row>
    <row r="2306" spans="1:22" x14ac:dyDescent="0.3">
      <c r="A2306" t="s">
        <v>2491</v>
      </c>
      <c r="B2306" t="s">
        <v>2492</v>
      </c>
      <c r="C2306" t="s">
        <v>2494</v>
      </c>
      <c r="D2306" t="s">
        <v>369</v>
      </c>
      <c r="E2306">
        <v>14.8</v>
      </c>
      <c r="F2306">
        <v>101500</v>
      </c>
      <c r="G2306">
        <f t="shared" ref="G2306:G2369" si="140">(1.141433*(E2306/1000000))/F2306</f>
        <v>1.6643555073891628E-10</v>
      </c>
      <c r="H2306" s="50">
        <f t="shared" si="139"/>
        <v>173.19396669679205</v>
      </c>
      <c r="I2306">
        <f t="shared" ref="I2306:I2369" si="141">(G2306/10)*1000*H2306*0.09</f>
        <v>2.5943069908654298E-7</v>
      </c>
      <c r="J2306">
        <v>14.4</v>
      </c>
      <c r="K2306">
        <v>26.700000000000003</v>
      </c>
      <c r="L2306">
        <v>227</v>
      </c>
      <c r="M2306">
        <v>1.85</v>
      </c>
      <c r="N2306">
        <v>102.94</v>
      </c>
      <c r="O2306" s="7">
        <v>8.4740000000000002</v>
      </c>
      <c r="P2306">
        <v>80824</v>
      </c>
      <c r="Q2306">
        <v>1</v>
      </c>
      <c r="R2306" s="9">
        <v>15.042</v>
      </c>
      <c r="S2306" s="9">
        <v>15.042</v>
      </c>
      <c r="T2306" s="9">
        <v>15.042</v>
      </c>
      <c r="U2306" s="9">
        <v>15.042</v>
      </c>
      <c r="V2306" s="9">
        <v>15.042</v>
      </c>
    </row>
    <row r="2307" spans="1:22" x14ac:dyDescent="0.3">
      <c r="A2307" t="s">
        <v>2491</v>
      </c>
      <c r="B2307" t="s">
        <v>2492</v>
      </c>
      <c r="C2307" t="s">
        <v>2495</v>
      </c>
      <c r="D2307" t="s">
        <v>369</v>
      </c>
      <c r="E2307">
        <v>33.200000000000003</v>
      </c>
      <c r="F2307">
        <v>103700</v>
      </c>
      <c r="G2307">
        <f t="shared" si="140"/>
        <v>3.6543467309546766E-10</v>
      </c>
      <c r="H2307" s="50">
        <f t="shared" si="139"/>
        <v>176.94792459563877</v>
      </c>
      <c r="I2307">
        <f t="shared" si="141"/>
        <v>5.8196616281575844E-7</v>
      </c>
      <c r="J2307">
        <v>33.6</v>
      </c>
      <c r="K2307">
        <v>17.900000000000002</v>
      </c>
      <c r="L2307">
        <v>42.800000000000004</v>
      </c>
      <c r="M2307">
        <v>3.18</v>
      </c>
      <c r="N2307">
        <v>113.07</v>
      </c>
      <c r="O2307" s="7">
        <v>2.3921999999999999</v>
      </c>
      <c r="P2307">
        <v>15446</v>
      </c>
      <c r="Q2307">
        <v>3</v>
      </c>
      <c r="R2307" s="9">
        <v>8.8242999999999991</v>
      </c>
      <c r="S2307" s="9">
        <v>8.1720000000000006</v>
      </c>
      <c r="T2307" s="9">
        <v>8.8236000000000008</v>
      </c>
      <c r="U2307" s="9">
        <v>8.9270999999999994</v>
      </c>
      <c r="V2307" s="9">
        <v>9.0305999999999997</v>
      </c>
    </row>
    <row r="2308" spans="1:22" x14ac:dyDescent="0.3">
      <c r="A2308" t="s">
        <v>2491</v>
      </c>
      <c r="B2308" t="s">
        <v>2492</v>
      </c>
      <c r="C2308" t="s">
        <v>2496</v>
      </c>
      <c r="D2308" t="s">
        <v>369</v>
      </c>
      <c r="E2308">
        <v>10.4</v>
      </c>
      <c r="F2308">
        <v>167300</v>
      </c>
      <c r="G2308">
        <f t="shared" si="140"/>
        <v>7.0955787208607297E-11</v>
      </c>
      <c r="H2308" s="50">
        <f t="shared" si="139"/>
        <v>285.4714347622986</v>
      </c>
      <c r="I2308">
        <f t="shared" si="141"/>
        <v>1.8230265341216533E-7</v>
      </c>
      <c r="J2308">
        <v>69.5</v>
      </c>
      <c r="K2308">
        <v>20.100000000000001</v>
      </c>
      <c r="L2308">
        <v>192</v>
      </c>
      <c r="M2308">
        <v>5.39</v>
      </c>
      <c r="N2308">
        <v>100.42</v>
      </c>
      <c r="O2308" s="7">
        <v>9.5692000000000004</v>
      </c>
      <c r="P2308" s="8">
        <v>329890</v>
      </c>
      <c r="Q2308">
        <v>4</v>
      </c>
      <c r="R2308" s="9">
        <v>9.5073000000000008</v>
      </c>
      <c r="S2308" s="9">
        <v>5.8083999999999998</v>
      </c>
      <c r="T2308" s="9">
        <v>9.4951000000000008</v>
      </c>
      <c r="U2308" s="9">
        <v>10.007999999999999</v>
      </c>
      <c r="V2308" s="9">
        <v>10.52</v>
      </c>
    </row>
    <row r="2309" spans="1:22" x14ac:dyDescent="0.3">
      <c r="A2309" t="s">
        <v>2491</v>
      </c>
      <c r="B2309" t="s">
        <v>2492</v>
      </c>
      <c r="C2309" t="s">
        <v>2497</v>
      </c>
      <c r="D2309" t="s">
        <v>369</v>
      </c>
      <c r="E2309">
        <v>8.27</v>
      </c>
      <c r="F2309">
        <v>1267000</v>
      </c>
      <c r="G2309">
        <f t="shared" si="140"/>
        <v>7.4503953512233609E-12</v>
      </c>
      <c r="H2309" s="50">
        <f t="shared" si="139"/>
        <v>2161.9384808358182</v>
      </c>
      <c r="I2309">
        <f t="shared" si="141"/>
        <v>1.4496566766525066E-7</v>
      </c>
      <c r="J2309">
        <v>85</v>
      </c>
      <c r="K2309">
        <v>137</v>
      </c>
      <c r="L2309">
        <v>2780</v>
      </c>
      <c r="M2309">
        <v>5.37</v>
      </c>
      <c r="N2309">
        <v>100.29</v>
      </c>
      <c r="O2309" s="7">
        <v>20.23</v>
      </c>
      <c r="P2309" s="8">
        <v>247920</v>
      </c>
      <c r="Q2309">
        <v>5</v>
      </c>
      <c r="R2309" s="9">
        <v>9.6740999999999993</v>
      </c>
      <c r="S2309" s="9">
        <v>5.2911000000000001</v>
      </c>
      <c r="T2309" s="9">
        <v>9.3919999999999995</v>
      </c>
      <c r="U2309" s="9">
        <v>9.5464000000000002</v>
      </c>
      <c r="V2309" s="9">
        <v>9.7009000000000007</v>
      </c>
    </row>
    <row r="2310" spans="1:22" x14ac:dyDescent="0.3">
      <c r="A2310" t="s">
        <v>2491</v>
      </c>
      <c r="B2310" t="s">
        <v>2492</v>
      </c>
      <c r="C2310" t="s">
        <v>2498</v>
      </c>
      <c r="D2310" t="s">
        <v>369</v>
      </c>
      <c r="E2310">
        <v>38.900000000000006</v>
      </c>
      <c r="F2310">
        <v>608100</v>
      </c>
      <c r="G2310">
        <f t="shared" si="140"/>
        <v>7.3017174313435298E-11</v>
      </c>
      <c r="H2310" s="50">
        <f t="shared" si="139"/>
        <v>1037.6280901312241</v>
      </c>
      <c r="I2310">
        <f t="shared" si="141"/>
        <v>6.8188204016665697E-7</v>
      </c>
      <c r="J2310">
        <v>171</v>
      </c>
      <c r="K2310">
        <v>46.5</v>
      </c>
      <c r="L2310">
        <v>92.300000000000011</v>
      </c>
      <c r="M2310">
        <v>4.59</v>
      </c>
      <c r="N2310">
        <v>101.08</v>
      </c>
      <c r="O2310" s="7">
        <v>1.9846999999999999</v>
      </c>
      <c r="P2310" s="8">
        <v>436650</v>
      </c>
      <c r="Q2310">
        <v>9</v>
      </c>
      <c r="R2310" s="9">
        <v>12.472</v>
      </c>
      <c r="S2310" s="9">
        <v>12.417999999999999</v>
      </c>
      <c r="T2310" s="9">
        <v>11.132</v>
      </c>
      <c r="U2310" s="9">
        <v>12.042999999999999</v>
      </c>
      <c r="V2310" s="9">
        <v>12.798</v>
      </c>
    </row>
    <row r="2311" spans="1:22" x14ac:dyDescent="0.3">
      <c r="A2311" t="s">
        <v>2491</v>
      </c>
      <c r="B2311" t="s">
        <v>2492</v>
      </c>
      <c r="C2311" t="s">
        <v>2499</v>
      </c>
      <c r="D2311" t="s">
        <v>369</v>
      </c>
      <c r="E2311">
        <v>26.6</v>
      </c>
      <c r="F2311">
        <v>1013000</v>
      </c>
      <c r="G2311">
        <f t="shared" si="140"/>
        <v>2.9972475616979273E-11</v>
      </c>
      <c r="H2311" s="50">
        <f t="shared" si="139"/>
        <v>1728.5269779689688</v>
      </c>
      <c r="I2311">
        <f t="shared" si="141"/>
        <v>4.6627409430419206E-7</v>
      </c>
      <c r="J2311">
        <v>130</v>
      </c>
      <c r="K2311">
        <v>88.9</v>
      </c>
      <c r="L2311">
        <v>385</v>
      </c>
      <c r="M2311">
        <v>1.52</v>
      </c>
      <c r="N2311">
        <v>103.74</v>
      </c>
      <c r="O2311" s="7">
        <v>4.3327999999999998</v>
      </c>
      <c r="P2311" s="8">
        <v>614870</v>
      </c>
      <c r="Q2311">
        <v>7</v>
      </c>
      <c r="R2311" s="9">
        <v>16.827999999999999</v>
      </c>
      <c r="S2311" s="9">
        <v>12.698</v>
      </c>
      <c r="T2311" s="9">
        <v>15.19</v>
      </c>
      <c r="U2311" s="9">
        <v>16.766999999999999</v>
      </c>
      <c r="V2311" s="9">
        <v>19.254999999999999</v>
      </c>
    </row>
    <row r="2312" spans="1:22" x14ac:dyDescent="0.3">
      <c r="A2312" t="s">
        <v>2491</v>
      </c>
      <c r="B2312" t="s">
        <v>2492</v>
      </c>
      <c r="C2312" t="s">
        <v>2500</v>
      </c>
      <c r="D2312" t="s">
        <v>369</v>
      </c>
      <c r="E2312">
        <v>46.300000000000004</v>
      </c>
      <c r="F2312">
        <v>626700</v>
      </c>
      <c r="G2312">
        <f t="shared" si="140"/>
        <v>8.4327984522099905E-11</v>
      </c>
      <c r="H2312" s="50">
        <f t="shared" si="139"/>
        <v>1069.3660978214737</v>
      </c>
      <c r="I2312">
        <f t="shared" si="141"/>
        <v>8.1159738970992853E-7</v>
      </c>
      <c r="J2312">
        <v>31</v>
      </c>
      <c r="K2312">
        <v>113</v>
      </c>
      <c r="L2312">
        <v>273</v>
      </c>
      <c r="M2312">
        <v>2.0299999999999998</v>
      </c>
      <c r="N2312">
        <v>103.32</v>
      </c>
      <c r="O2312" s="7">
        <v>2.4262000000000001</v>
      </c>
      <c r="P2312">
        <v>96253</v>
      </c>
      <c r="Q2312">
        <v>4</v>
      </c>
      <c r="R2312" s="9">
        <v>15.917999999999999</v>
      </c>
      <c r="S2312" s="9">
        <v>15.824999999999999</v>
      </c>
      <c r="T2312" s="9">
        <v>15.090999999999999</v>
      </c>
      <c r="U2312" s="9">
        <v>15.685</v>
      </c>
      <c r="V2312" s="9">
        <v>16.521999999999998</v>
      </c>
    </row>
    <row r="2313" spans="1:22" x14ac:dyDescent="0.3">
      <c r="A2313" t="s">
        <v>2491</v>
      </c>
      <c r="B2313" t="s">
        <v>2492</v>
      </c>
      <c r="C2313" t="s">
        <v>2501</v>
      </c>
      <c r="D2313" t="s">
        <v>369</v>
      </c>
      <c r="E2313">
        <v>42.400000000000006</v>
      </c>
      <c r="F2313">
        <v>269900</v>
      </c>
      <c r="G2313">
        <f t="shared" si="140"/>
        <v>1.7931366876620975E-10</v>
      </c>
      <c r="H2313" s="50">
        <f t="shared" si="139"/>
        <v>460.54238040851402</v>
      </c>
      <c r="I2313">
        <f t="shared" si="141"/>
        <v>7.4323389468036636E-7</v>
      </c>
      <c r="J2313">
        <v>24.5</v>
      </c>
      <c r="K2313">
        <v>54.5</v>
      </c>
      <c r="L2313">
        <v>136</v>
      </c>
      <c r="M2313">
        <v>6.12</v>
      </c>
      <c r="N2313">
        <v>102.24</v>
      </c>
      <c r="O2313" s="7">
        <v>2.4912000000000001</v>
      </c>
      <c r="P2313" s="8">
        <v>346100</v>
      </c>
      <c r="Q2313">
        <v>3</v>
      </c>
      <c r="R2313" s="9">
        <v>10.215999999999999</v>
      </c>
      <c r="S2313" s="9">
        <v>10.244999999999999</v>
      </c>
      <c r="T2313" s="9">
        <v>10.214</v>
      </c>
      <c r="U2313" s="9">
        <v>10.417999999999999</v>
      </c>
      <c r="V2313" s="9">
        <v>10.877000000000001</v>
      </c>
    </row>
    <row r="2314" spans="1:22" x14ac:dyDescent="0.3">
      <c r="A2314" t="s">
        <v>2491</v>
      </c>
      <c r="B2314" t="s">
        <v>2492</v>
      </c>
      <c r="C2314" t="s">
        <v>2502</v>
      </c>
      <c r="D2314" t="s">
        <v>369</v>
      </c>
      <c r="E2314">
        <v>5.8</v>
      </c>
      <c r="F2314">
        <v>437800</v>
      </c>
      <c r="G2314">
        <f t="shared" si="140"/>
        <v>1.5121771128369115E-11</v>
      </c>
      <c r="H2314" s="50">
        <f t="shared" si="139"/>
        <v>747.03762187049813</v>
      </c>
      <c r="I2314">
        <f t="shared" si="141"/>
        <v>1.0166878747986141E-7</v>
      </c>
      <c r="J2314">
        <v>32.1</v>
      </c>
      <c r="K2314">
        <v>77.300000000000011</v>
      </c>
      <c r="L2314">
        <v>2070</v>
      </c>
      <c r="M2314">
        <v>5.99</v>
      </c>
      <c r="N2314">
        <v>116.11</v>
      </c>
      <c r="O2314" s="7">
        <v>26.719000000000001</v>
      </c>
      <c r="P2314" s="8">
        <v>208860</v>
      </c>
      <c r="Q2314">
        <v>3</v>
      </c>
      <c r="R2314" s="9">
        <v>10.009</v>
      </c>
      <c r="S2314" s="9">
        <v>6.5166000000000004</v>
      </c>
      <c r="T2314" s="9">
        <v>10.009</v>
      </c>
      <c r="U2314" s="9">
        <v>10.009</v>
      </c>
      <c r="V2314" s="9">
        <v>10.009</v>
      </c>
    </row>
    <row r="2315" spans="1:22" x14ac:dyDescent="0.3">
      <c r="A2315" t="s">
        <v>2491</v>
      </c>
      <c r="B2315" t="s">
        <v>2492</v>
      </c>
      <c r="C2315" t="s">
        <v>2503</v>
      </c>
      <c r="D2315" t="s">
        <v>369</v>
      </c>
      <c r="E2315">
        <v>20</v>
      </c>
      <c r="F2315">
        <v>4815000</v>
      </c>
      <c r="G2315">
        <f t="shared" si="140"/>
        <v>4.7411547248182761E-12</v>
      </c>
      <c r="H2315" s="50">
        <f t="shared" si="139"/>
        <v>8216.0487649758979</v>
      </c>
      <c r="I2315">
        <f t="shared" si="141"/>
        <v>3.5058202579262553E-7</v>
      </c>
      <c r="J2315">
        <v>860</v>
      </c>
      <c r="K2315">
        <v>164</v>
      </c>
      <c r="L2315">
        <v>850</v>
      </c>
      <c r="M2315">
        <v>3.09</v>
      </c>
      <c r="N2315">
        <v>101.64</v>
      </c>
      <c r="O2315" s="7">
        <v>5.1750999999999996</v>
      </c>
      <c r="P2315" s="8">
        <v>4693100</v>
      </c>
      <c r="Q2315">
        <v>21</v>
      </c>
      <c r="R2315" s="9">
        <v>20.503</v>
      </c>
      <c r="S2315" s="9">
        <v>19.561</v>
      </c>
      <c r="T2315" s="9">
        <v>13.949</v>
      </c>
      <c r="U2315" s="9">
        <v>17.722000000000001</v>
      </c>
      <c r="V2315" s="9">
        <v>25.626000000000001</v>
      </c>
    </row>
    <row r="2316" spans="1:22" x14ac:dyDescent="0.3">
      <c r="A2316" t="s">
        <v>2491</v>
      </c>
      <c r="B2316" t="s">
        <v>2492</v>
      </c>
      <c r="C2316" t="s">
        <v>2504</v>
      </c>
      <c r="D2316" t="s">
        <v>369</v>
      </c>
      <c r="E2316">
        <v>4.24</v>
      </c>
      <c r="F2316">
        <v>272500</v>
      </c>
      <c r="G2316">
        <f t="shared" si="140"/>
        <v>1.7760278605504584E-11</v>
      </c>
      <c r="H2316" s="50">
        <f t="shared" si="139"/>
        <v>464.97887610715105</v>
      </c>
      <c r="I2316">
        <f t="shared" si="141"/>
        <v>7.4323389468036623E-8</v>
      </c>
      <c r="J2316">
        <v>17.2</v>
      </c>
      <c r="K2316">
        <v>65.7</v>
      </c>
      <c r="L2316">
        <v>2650</v>
      </c>
      <c r="M2316">
        <v>5.32</v>
      </c>
      <c r="N2316">
        <v>103.13</v>
      </c>
      <c r="O2316" s="7">
        <v>40.305</v>
      </c>
      <c r="P2316" s="8">
        <v>155240</v>
      </c>
      <c r="Q2316">
        <v>3</v>
      </c>
      <c r="R2316" s="9">
        <v>9.5980000000000008</v>
      </c>
      <c r="S2316" s="9">
        <v>0.36141000000000001</v>
      </c>
      <c r="T2316" s="9">
        <v>9.5980000000000008</v>
      </c>
      <c r="U2316" s="9">
        <v>9.5980000000000008</v>
      </c>
      <c r="V2316" s="9">
        <v>9.5980000000000008</v>
      </c>
    </row>
    <row r="2317" spans="1:22" x14ac:dyDescent="0.3">
      <c r="A2317" t="s">
        <v>2491</v>
      </c>
      <c r="B2317" t="s">
        <v>2492</v>
      </c>
      <c r="C2317" t="s">
        <v>2505</v>
      </c>
      <c r="D2317" t="s">
        <v>369</v>
      </c>
      <c r="E2317">
        <v>40.5</v>
      </c>
      <c r="F2317">
        <v>317000</v>
      </c>
      <c r="G2317">
        <f t="shared" si="140"/>
        <v>1.4582976813880127E-10</v>
      </c>
      <c r="H2317" s="50">
        <f t="shared" si="139"/>
        <v>540.91120633382343</v>
      </c>
      <c r="I2317">
        <f t="shared" si="141"/>
        <v>7.0992860223006682E-7</v>
      </c>
      <c r="J2317">
        <v>17.2</v>
      </c>
      <c r="K2317">
        <v>76.400000000000006</v>
      </c>
      <c r="L2317">
        <v>241</v>
      </c>
      <c r="M2317">
        <v>3.83</v>
      </c>
      <c r="N2317">
        <v>103.33</v>
      </c>
      <c r="O2317" s="7">
        <v>3.15</v>
      </c>
      <c r="P2317">
        <v>33701</v>
      </c>
      <c r="Q2317">
        <v>2</v>
      </c>
      <c r="R2317" s="9">
        <v>12.346</v>
      </c>
      <c r="S2317" s="9">
        <v>11.432</v>
      </c>
      <c r="T2317" s="9">
        <v>12.346</v>
      </c>
      <c r="U2317" s="9">
        <v>12.346</v>
      </c>
      <c r="V2317" s="9">
        <v>12.346</v>
      </c>
    </row>
    <row r="2318" spans="1:22" x14ac:dyDescent="0.3">
      <c r="A2318" t="s">
        <v>2491</v>
      </c>
      <c r="B2318" t="s">
        <v>2492</v>
      </c>
      <c r="C2318" t="s">
        <v>2506</v>
      </c>
      <c r="D2318" t="s">
        <v>369</v>
      </c>
      <c r="E2318">
        <v>55.1</v>
      </c>
      <c r="F2318">
        <v>432500</v>
      </c>
      <c r="G2318">
        <f t="shared" si="140"/>
        <v>1.4541724462427746E-10</v>
      </c>
      <c r="H2318" s="50">
        <f t="shared" si="139"/>
        <v>737.9939960232764</v>
      </c>
      <c r="I2318">
        <f t="shared" si="141"/>
        <v>9.6585348105868335E-7</v>
      </c>
      <c r="J2318">
        <v>70.600000000000009</v>
      </c>
      <c r="K2318">
        <v>51.5</v>
      </c>
      <c r="L2318">
        <v>90.9</v>
      </c>
      <c r="M2318">
        <v>1.54</v>
      </c>
      <c r="N2318">
        <v>110.35</v>
      </c>
      <c r="O2318" s="7">
        <v>1.7658</v>
      </c>
      <c r="P2318" s="8">
        <v>174460</v>
      </c>
      <c r="Q2318">
        <v>4</v>
      </c>
      <c r="R2318" s="9">
        <v>11.989000000000001</v>
      </c>
      <c r="S2318" s="9">
        <v>11.95</v>
      </c>
      <c r="T2318" s="9">
        <v>11.537000000000001</v>
      </c>
      <c r="U2318" s="9">
        <v>11.891999999999999</v>
      </c>
      <c r="V2318" s="9">
        <v>12.446</v>
      </c>
    </row>
    <row r="2319" spans="1:22" x14ac:dyDescent="0.3">
      <c r="A2319" t="s">
        <v>2491</v>
      </c>
      <c r="B2319" t="s">
        <v>2492</v>
      </c>
      <c r="C2319" t="s">
        <v>2507</v>
      </c>
      <c r="D2319" t="s">
        <v>369</v>
      </c>
      <c r="E2319">
        <v>16.8</v>
      </c>
      <c r="F2319">
        <v>117500</v>
      </c>
      <c r="G2319">
        <f t="shared" si="140"/>
        <v>1.6320063319148935E-10</v>
      </c>
      <c r="H2319" s="50">
        <f t="shared" si="139"/>
        <v>200.49547868840457</v>
      </c>
      <c r="I2319">
        <f t="shared" si="141"/>
        <v>2.9448890166580545E-7</v>
      </c>
      <c r="J2319">
        <v>15.700000000000001</v>
      </c>
      <c r="K2319">
        <v>29.700000000000003</v>
      </c>
      <c r="L2319">
        <v>192</v>
      </c>
      <c r="M2319">
        <v>5.38</v>
      </c>
      <c r="N2319">
        <v>100.56</v>
      </c>
      <c r="O2319" s="7">
        <v>6.4752999999999998</v>
      </c>
      <c r="P2319" s="8">
        <v>188270</v>
      </c>
      <c r="Q2319">
        <v>2</v>
      </c>
      <c r="R2319" s="9">
        <v>8.7790999999999997</v>
      </c>
      <c r="S2319" s="9">
        <v>8.8176000000000005</v>
      </c>
      <c r="T2319" s="9">
        <v>8.7716999999999992</v>
      </c>
      <c r="U2319" s="9">
        <v>8.9269999999999996</v>
      </c>
      <c r="V2319" s="9">
        <v>9.0823</v>
      </c>
    </row>
    <row r="2320" spans="1:22" x14ac:dyDescent="0.3">
      <c r="A2320" t="s">
        <v>2491</v>
      </c>
      <c r="B2320" t="s">
        <v>2492</v>
      </c>
      <c r="C2320" t="s">
        <v>2508</v>
      </c>
      <c r="D2320" t="s">
        <v>369</v>
      </c>
      <c r="E2320">
        <v>12.200000000000001</v>
      </c>
      <c r="F2320">
        <v>395500</v>
      </c>
      <c r="G2320">
        <f t="shared" si="140"/>
        <v>3.5209816940581547E-11</v>
      </c>
      <c r="H2320" s="50">
        <f t="shared" si="139"/>
        <v>674.8592495426725</v>
      </c>
      <c r="I2320">
        <f t="shared" si="141"/>
        <v>2.1385503573350165E-7</v>
      </c>
      <c r="J2320">
        <v>26.5</v>
      </c>
      <c r="K2320">
        <v>76.900000000000006</v>
      </c>
      <c r="L2320">
        <v>1060</v>
      </c>
      <c r="M2320">
        <v>2.21</v>
      </c>
      <c r="N2320">
        <v>102.26</v>
      </c>
      <c r="O2320" s="7">
        <v>13.786</v>
      </c>
      <c r="P2320" s="8">
        <v>316750</v>
      </c>
      <c r="Q2320">
        <v>4</v>
      </c>
      <c r="R2320" s="9">
        <v>17.013000000000002</v>
      </c>
      <c r="S2320" s="9">
        <v>14.337999999999999</v>
      </c>
      <c r="T2320" s="9">
        <v>17.013000000000002</v>
      </c>
      <c r="U2320" s="9">
        <v>17.111000000000001</v>
      </c>
      <c r="V2320" s="9">
        <v>17.209</v>
      </c>
    </row>
    <row r="2321" spans="1:22" x14ac:dyDescent="0.3">
      <c r="A2321" t="s">
        <v>2491</v>
      </c>
      <c r="B2321" t="s">
        <v>2492</v>
      </c>
      <c r="C2321" t="s">
        <v>2509</v>
      </c>
      <c r="D2321" t="s">
        <v>369</v>
      </c>
      <c r="E2321">
        <v>12.4</v>
      </c>
      <c r="F2321">
        <v>169000</v>
      </c>
      <c r="G2321">
        <f t="shared" si="140"/>
        <v>8.375011360946744E-11</v>
      </c>
      <c r="H2321" s="50">
        <f t="shared" si="139"/>
        <v>288.37222041140745</v>
      </c>
      <c r="I2321">
        <f t="shared" si="141"/>
        <v>2.1736085599142786E-7</v>
      </c>
      <c r="J2321">
        <v>45.6</v>
      </c>
      <c r="K2321">
        <v>25</v>
      </c>
      <c r="L2321">
        <v>246</v>
      </c>
      <c r="M2321">
        <v>4.42</v>
      </c>
      <c r="N2321">
        <v>114.01</v>
      </c>
      <c r="O2321" s="7">
        <v>9.8163999999999998</v>
      </c>
      <c r="P2321">
        <v>72133</v>
      </c>
      <c r="Q2321">
        <v>5</v>
      </c>
      <c r="R2321" s="9">
        <v>8.9791000000000007</v>
      </c>
      <c r="S2321" s="9">
        <v>6.1310000000000002</v>
      </c>
      <c r="T2321" s="9">
        <v>8.7716999999999992</v>
      </c>
      <c r="U2321" s="9">
        <v>8.9788999999999994</v>
      </c>
      <c r="V2321" s="9">
        <v>9.0305999999999997</v>
      </c>
    </row>
    <row r="2322" spans="1:22" x14ac:dyDescent="0.3">
      <c r="A2322" t="s">
        <v>2491</v>
      </c>
      <c r="B2322" t="s">
        <v>2492</v>
      </c>
      <c r="C2322" t="s">
        <v>2510</v>
      </c>
      <c r="D2322" t="s">
        <v>369</v>
      </c>
      <c r="E2322">
        <v>17.2</v>
      </c>
      <c r="F2322">
        <v>103200</v>
      </c>
      <c r="G2322">
        <f t="shared" si="140"/>
        <v>1.9023883333333331E-10</v>
      </c>
      <c r="H2322" s="50">
        <f t="shared" si="139"/>
        <v>176.09475234590087</v>
      </c>
      <c r="I2322">
        <f t="shared" si="141"/>
        <v>3.0150054218165802E-7</v>
      </c>
      <c r="J2322">
        <v>11.4</v>
      </c>
      <c r="K2322">
        <v>30.6</v>
      </c>
      <c r="L2322">
        <v>227</v>
      </c>
      <c r="M2322">
        <v>2.0499999999999998</v>
      </c>
      <c r="N2322">
        <v>102.57</v>
      </c>
      <c r="O2322" s="7">
        <v>7.4085000000000001</v>
      </c>
      <c r="P2322">
        <v>0</v>
      </c>
      <c r="Q2322">
        <v>1</v>
      </c>
      <c r="R2322" s="9" t="s">
        <v>3975</v>
      </c>
      <c r="S2322" s="9">
        <v>0</v>
      </c>
      <c r="T2322" s="9" t="s">
        <v>3975</v>
      </c>
      <c r="U2322" s="9" t="s">
        <v>3975</v>
      </c>
      <c r="V2322" s="9" t="s">
        <v>3975</v>
      </c>
    </row>
    <row r="2323" spans="1:22" x14ac:dyDescent="0.3">
      <c r="A2323" t="s">
        <v>2491</v>
      </c>
      <c r="B2323" t="s">
        <v>2492</v>
      </c>
      <c r="C2323" t="s">
        <v>2511</v>
      </c>
      <c r="D2323" t="s">
        <v>369</v>
      </c>
      <c r="E2323">
        <v>45.7</v>
      </c>
      <c r="F2323">
        <v>276800</v>
      </c>
      <c r="G2323">
        <f t="shared" si="140"/>
        <v>1.8845190787572252E-10</v>
      </c>
      <c r="H2323" s="50">
        <f t="shared" si="139"/>
        <v>472.31615745489694</v>
      </c>
      <c r="I2323">
        <f t="shared" si="141"/>
        <v>8.0107992893614936E-7</v>
      </c>
      <c r="J2323">
        <v>14.200000000000001</v>
      </c>
      <c r="K2323">
        <v>73.5</v>
      </c>
      <c r="L2323">
        <v>246</v>
      </c>
      <c r="M2323">
        <v>5.86</v>
      </c>
      <c r="N2323">
        <v>118.08</v>
      </c>
      <c r="O2323" s="7">
        <v>3.3452000000000002</v>
      </c>
      <c r="P2323">
        <v>21058</v>
      </c>
      <c r="Q2323">
        <v>2</v>
      </c>
      <c r="R2323" s="9">
        <v>9.5980000000000008</v>
      </c>
      <c r="S2323" s="9">
        <v>7.2209000000000003</v>
      </c>
      <c r="T2323" s="9">
        <v>9.5980000000000008</v>
      </c>
      <c r="U2323" s="9">
        <v>9.5980000000000008</v>
      </c>
      <c r="V2323" s="9">
        <v>9.5980000000000008</v>
      </c>
    </row>
    <row r="2324" spans="1:22" x14ac:dyDescent="0.3">
      <c r="A2324" t="s">
        <v>2491</v>
      </c>
      <c r="B2324" t="s">
        <v>2492</v>
      </c>
      <c r="C2324" t="s">
        <v>2512</v>
      </c>
      <c r="D2324" t="s">
        <v>369</v>
      </c>
      <c r="E2324">
        <v>16.8</v>
      </c>
      <c r="F2324">
        <v>290700</v>
      </c>
      <c r="G2324">
        <f t="shared" si="140"/>
        <v>6.5965168214654282E-11</v>
      </c>
      <c r="H2324" s="50">
        <f t="shared" si="139"/>
        <v>496.03434599761033</v>
      </c>
      <c r="I2324">
        <f t="shared" si="141"/>
        <v>2.9448890166580551E-7</v>
      </c>
      <c r="J2324">
        <v>92.100000000000009</v>
      </c>
      <c r="K2324">
        <v>30.3</v>
      </c>
      <c r="L2324">
        <v>183</v>
      </c>
      <c r="M2324">
        <v>2.71</v>
      </c>
      <c r="N2324">
        <v>101.94</v>
      </c>
      <c r="O2324" s="7">
        <v>6.0548999999999999</v>
      </c>
      <c r="P2324" s="8">
        <v>301060</v>
      </c>
      <c r="Q2324">
        <v>4</v>
      </c>
      <c r="R2324" s="9">
        <v>14.768000000000001</v>
      </c>
      <c r="S2324" s="9">
        <v>14.957000000000001</v>
      </c>
      <c r="T2324" s="9">
        <v>14.048</v>
      </c>
      <c r="U2324" s="9">
        <v>14.645</v>
      </c>
      <c r="V2324" s="9">
        <v>15.782999999999999</v>
      </c>
    </row>
    <row r="2325" spans="1:22" x14ac:dyDescent="0.3">
      <c r="A2325" t="s">
        <v>2491</v>
      </c>
      <c r="B2325" t="s">
        <v>2492</v>
      </c>
      <c r="C2325" t="s">
        <v>2513</v>
      </c>
      <c r="D2325" t="s">
        <v>369</v>
      </c>
      <c r="E2325">
        <v>50.300000000000004</v>
      </c>
      <c r="F2325">
        <v>167400</v>
      </c>
      <c r="G2325">
        <f t="shared" si="140"/>
        <v>3.4297538769414572E-10</v>
      </c>
      <c r="H2325" s="50">
        <f t="shared" si="139"/>
        <v>285.64206921224621</v>
      </c>
      <c r="I2325">
        <f t="shared" si="141"/>
        <v>8.8171379486845327E-7</v>
      </c>
      <c r="J2325">
        <v>36.6</v>
      </c>
      <c r="K2325">
        <v>27.700000000000003</v>
      </c>
      <c r="L2325">
        <v>45.2</v>
      </c>
      <c r="M2325">
        <v>2.2799999999999998</v>
      </c>
      <c r="N2325">
        <v>111.85</v>
      </c>
      <c r="O2325" s="7">
        <v>1.6343000000000001</v>
      </c>
      <c r="P2325">
        <v>17705</v>
      </c>
      <c r="Q2325">
        <v>2</v>
      </c>
      <c r="R2325" s="9">
        <v>12.202</v>
      </c>
      <c r="S2325" s="9">
        <v>12.166</v>
      </c>
      <c r="T2325" s="9">
        <v>11.993</v>
      </c>
      <c r="U2325" s="9">
        <v>12.119</v>
      </c>
      <c r="V2325" s="9">
        <v>12.244999999999999</v>
      </c>
    </row>
    <row r="2326" spans="1:22" x14ac:dyDescent="0.3">
      <c r="A2326" t="s">
        <v>2491</v>
      </c>
      <c r="B2326" t="s">
        <v>2492</v>
      </c>
      <c r="C2326" t="s">
        <v>2514</v>
      </c>
      <c r="D2326" t="s">
        <v>369</v>
      </c>
      <c r="E2326">
        <v>22.8</v>
      </c>
      <c r="F2326">
        <v>175000</v>
      </c>
      <c r="G2326">
        <f t="shared" si="140"/>
        <v>1.4871241371428572E-10</v>
      </c>
      <c r="H2326" s="50">
        <f t="shared" si="139"/>
        <v>298.61028740826214</v>
      </c>
      <c r="I2326">
        <f t="shared" si="141"/>
        <v>3.9966350940359319E-7</v>
      </c>
      <c r="J2326">
        <v>18.7</v>
      </c>
      <c r="K2326">
        <v>40.400000000000006</v>
      </c>
      <c r="L2326">
        <v>192</v>
      </c>
      <c r="M2326">
        <v>5.64</v>
      </c>
      <c r="N2326">
        <v>100.49</v>
      </c>
      <c r="O2326" s="7">
        <v>4.7476000000000003</v>
      </c>
      <c r="P2326" s="8">
        <v>188810</v>
      </c>
      <c r="Q2326">
        <v>2</v>
      </c>
      <c r="R2326" s="9">
        <v>9.3835999999999995</v>
      </c>
      <c r="S2326" s="9">
        <v>9.2439999999999998</v>
      </c>
      <c r="T2326" s="9">
        <v>8.4602000000000004</v>
      </c>
      <c r="U2326" s="9">
        <v>8.9776000000000007</v>
      </c>
      <c r="V2326" s="9">
        <v>9.4951000000000008</v>
      </c>
    </row>
    <row r="2327" spans="1:22" x14ac:dyDescent="0.3">
      <c r="A2327" t="s">
        <v>2491</v>
      </c>
      <c r="B2327" t="s">
        <v>2492</v>
      </c>
      <c r="C2327" t="s">
        <v>2515</v>
      </c>
      <c r="D2327" t="s">
        <v>369</v>
      </c>
      <c r="E2327">
        <v>9.4700000000000006</v>
      </c>
      <c r="F2327">
        <v>199500</v>
      </c>
      <c r="G2327">
        <f t="shared" si="140"/>
        <v>5.4182308320802001E-11</v>
      </c>
      <c r="H2327" s="50">
        <f t="shared" si="139"/>
        <v>340.41572764541883</v>
      </c>
      <c r="I2327">
        <f t="shared" si="141"/>
        <v>1.6600058921280821E-7</v>
      </c>
      <c r="J2327">
        <v>35.5</v>
      </c>
      <c r="K2327">
        <v>33.5</v>
      </c>
      <c r="L2327">
        <v>417</v>
      </c>
      <c r="M2327">
        <v>4.8499999999999996</v>
      </c>
      <c r="N2327">
        <v>100.73</v>
      </c>
      <c r="O2327" s="7">
        <v>12.464</v>
      </c>
      <c r="P2327" s="8">
        <v>158370</v>
      </c>
      <c r="Q2327">
        <v>3</v>
      </c>
      <c r="R2327" s="9">
        <v>10.265000000000001</v>
      </c>
      <c r="S2327" s="9">
        <v>10.273999999999999</v>
      </c>
      <c r="T2327" s="9">
        <v>9.8035999999999994</v>
      </c>
      <c r="U2327" s="9">
        <v>10.265000000000001</v>
      </c>
      <c r="V2327" s="9">
        <v>10.673999999999999</v>
      </c>
    </row>
    <row r="2328" spans="1:22" x14ac:dyDescent="0.3">
      <c r="A2328" t="s">
        <v>2491</v>
      </c>
      <c r="B2328" t="s">
        <v>2492</v>
      </c>
      <c r="C2328" t="s">
        <v>2516</v>
      </c>
      <c r="D2328" t="s">
        <v>369</v>
      </c>
      <c r="E2328">
        <v>65.100000000000009</v>
      </c>
      <c r="F2328">
        <v>213700</v>
      </c>
      <c r="G2328">
        <f t="shared" si="140"/>
        <v>3.4771777398221808E-10</v>
      </c>
      <c r="H2328" s="50">
        <f t="shared" si="139"/>
        <v>364.645819537975</v>
      </c>
      <c r="I2328">
        <f t="shared" si="141"/>
        <v>1.1411444939549963E-6</v>
      </c>
      <c r="J2328">
        <v>26.200000000000003</v>
      </c>
      <c r="K2328">
        <v>41.7</v>
      </c>
      <c r="L2328">
        <v>61</v>
      </c>
      <c r="M2328">
        <v>4.2699999999999996</v>
      </c>
      <c r="N2328">
        <v>117.9</v>
      </c>
      <c r="O2328" s="7">
        <v>1.4618</v>
      </c>
      <c r="P2328">
        <v>12517</v>
      </c>
      <c r="Q2328">
        <v>3</v>
      </c>
      <c r="R2328" s="9">
        <v>8.58</v>
      </c>
      <c r="S2328" s="9">
        <v>4.7279999999999998</v>
      </c>
      <c r="T2328" s="9">
        <v>8.5640999999999998</v>
      </c>
      <c r="U2328" s="9">
        <v>8.9780999999999995</v>
      </c>
      <c r="V2328" s="9">
        <v>9.3919999999999995</v>
      </c>
    </row>
    <row r="2329" spans="1:22" x14ac:dyDescent="0.3">
      <c r="A2329" t="s">
        <v>2517</v>
      </c>
      <c r="B2329" t="s">
        <v>2518</v>
      </c>
      <c r="C2329" t="s">
        <v>2519</v>
      </c>
      <c r="D2329" t="s">
        <v>69</v>
      </c>
      <c r="E2329">
        <v>28.6</v>
      </c>
      <c r="F2329">
        <v>1114000</v>
      </c>
      <c r="G2329">
        <f t="shared" si="140"/>
        <v>2.9304294254937157E-11</v>
      </c>
      <c r="H2329" s="50">
        <f>F2329*CVDMLI</f>
        <v>1333.0073292745456</v>
      </c>
      <c r="I2329">
        <f t="shared" si="141"/>
        <v>3.515655511894427E-7</v>
      </c>
      <c r="J2329">
        <v>131</v>
      </c>
      <c r="K2329">
        <v>97.2</v>
      </c>
      <c r="L2329">
        <v>399</v>
      </c>
      <c r="M2329">
        <v>12.62</v>
      </c>
      <c r="N2329">
        <v>-7.99</v>
      </c>
      <c r="O2329" s="7">
        <v>4.1041999999999996</v>
      </c>
      <c r="P2329">
        <v>56100</v>
      </c>
      <c r="Q2329">
        <v>4</v>
      </c>
      <c r="R2329" s="9">
        <v>25.393000000000001</v>
      </c>
      <c r="S2329" s="9">
        <v>25.372</v>
      </c>
      <c r="T2329" s="9">
        <v>25.199000000000002</v>
      </c>
      <c r="U2329" s="9">
        <v>25.364999999999998</v>
      </c>
      <c r="V2329" s="9">
        <v>25.436</v>
      </c>
    </row>
    <row r="2330" spans="1:22" x14ac:dyDescent="0.3">
      <c r="A2330" t="s">
        <v>2517</v>
      </c>
      <c r="B2330" t="s">
        <v>2518</v>
      </c>
      <c r="C2330" t="s">
        <v>2520</v>
      </c>
      <c r="D2330" t="s">
        <v>69</v>
      </c>
      <c r="E2330">
        <v>5.5600000000000005</v>
      </c>
      <c r="F2330">
        <v>104700</v>
      </c>
      <c r="G2330">
        <f t="shared" si="140"/>
        <v>6.0614780133715379E-11</v>
      </c>
      <c r="H2330" s="50">
        <f>F2330*CVDMLI</f>
        <v>125.28354342463636</v>
      </c>
      <c r="I2330">
        <f t="shared" si="141"/>
        <v>6.8346309951514042E-8</v>
      </c>
      <c r="J2330">
        <v>14.8</v>
      </c>
      <c r="K2330">
        <v>27.200000000000003</v>
      </c>
      <c r="L2330">
        <v>658</v>
      </c>
      <c r="M2330">
        <v>16.28</v>
      </c>
      <c r="N2330">
        <v>-0.05</v>
      </c>
      <c r="O2330" s="7">
        <v>24.204999999999998</v>
      </c>
      <c r="P2330">
        <v>10237</v>
      </c>
      <c r="Q2330">
        <v>2</v>
      </c>
      <c r="R2330" s="9">
        <v>32.616999999999997</v>
      </c>
      <c r="S2330" s="9">
        <v>32.752000000000002</v>
      </c>
      <c r="T2330" s="9">
        <v>32.606000000000002</v>
      </c>
      <c r="U2330" s="9">
        <v>33.762</v>
      </c>
      <c r="V2330" s="9">
        <v>34.918999999999997</v>
      </c>
    </row>
    <row r="2331" spans="1:22" x14ac:dyDescent="0.3">
      <c r="A2331" t="s">
        <v>2517</v>
      </c>
      <c r="B2331" t="s">
        <v>2518</v>
      </c>
      <c r="C2331" t="s">
        <v>2521</v>
      </c>
      <c r="D2331" t="s">
        <v>69</v>
      </c>
      <c r="E2331">
        <v>7.94</v>
      </c>
      <c r="F2331">
        <v>132400</v>
      </c>
      <c r="G2331">
        <f t="shared" si="140"/>
        <v>6.8451495619335338E-11</v>
      </c>
      <c r="H2331" s="50">
        <f>F2331*CVDMLI</f>
        <v>158.42923733927273</v>
      </c>
      <c r="I2331">
        <f t="shared" si="141"/>
        <v>9.7602464211334778E-8</v>
      </c>
      <c r="J2331">
        <v>22.200000000000003</v>
      </c>
      <c r="K2331">
        <v>28.1</v>
      </c>
      <c r="L2331">
        <v>475</v>
      </c>
      <c r="M2331">
        <v>13.44</v>
      </c>
      <c r="N2331">
        <v>-6.26</v>
      </c>
      <c r="O2331" s="7">
        <v>16.887</v>
      </c>
      <c r="P2331">
        <v>13214</v>
      </c>
      <c r="Q2331">
        <v>1</v>
      </c>
      <c r="R2331" s="9">
        <v>27.655000000000001</v>
      </c>
      <c r="S2331" s="9">
        <v>27.655000000000001</v>
      </c>
      <c r="T2331" s="9">
        <v>27.655000000000001</v>
      </c>
      <c r="U2331" s="9">
        <v>27.655000000000001</v>
      </c>
      <c r="V2331" s="9">
        <v>27.655000000000001</v>
      </c>
    </row>
    <row r="2332" spans="1:22" x14ac:dyDescent="0.3">
      <c r="A2332" t="s">
        <v>2517</v>
      </c>
      <c r="B2332" t="s">
        <v>2518</v>
      </c>
      <c r="C2332" t="s">
        <v>2522</v>
      </c>
      <c r="D2332" t="s">
        <v>69</v>
      </c>
      <c r="E2332">
        <v>9.82</v>
      </c>
      <c r="F2332">
        <v>125400</v>
      </c>
      <c r="G2332">
        <f t="shared" si="140"/>
        <v>8.9384944657097289E-11</v>
      </c>
      <c r="H2332" s="50">
        <f>F2332*CVDMLI</f>
        <v>150.05306920200002</v>
      </c>
      <c r="I2332">
        <f t="shared" si="141"/>
        <v>1.2071236757623523E-7</v>
      </c>
      <c r="J2332">
        <v>18.5</v>
      </c>
      <c r="K2332">
        <v>29.200000000000003</v>
      </c>
      <c r="L2332">
        <v>397</v>
      </c>
      <c r="M2332">
        <v>11.32</v>
      </c>
      <c r="N2332">
        <v>-5.67</v>
      </c>
      <c r="O2332" s="7">
        <v>13.6</v>
      </c>
      <c r="P2332">
        <v>73056</v>
      </c>
      <c r="Q2332">
        <v>4</v>
      </c>
      <c r="R2332" s="9">
        <v>23.29</v>
      </c>
      <c r="S2332" s="9">
        <v>23.216000000000001</v>
      </c>
      <c r="T2332" s="9">
        <v>22.579000000000001</v>
      </c>
      <c r="U2332" s="9">
        <v>22.722999999999999</v>
      </c>
      <c r="V2332" s="9">
        <v>23.295999999999999</v>
      </c>
    </row>
    <row r="2333" spans="1:22" x14ac:dyDescent="0.3">
      <c r="A2333" t="s">
        <v>2523</v>
      </c>
      <c r="B2333" t="s">
        <v>2524</v>
      </c>
      <c r="C2333" t="s">
        <v>2525</v>
      </c>
      <c r="D2333" t="s">
        <v>69</v>
      </c>
      <c r="E2333">
        <v>9.69</v>
      </c>
      <c r="F2333">
        <v>604700</v>
      </c>
      <c r="G2333">
        <f t="shared" si="140"/>
        <v>1.8290864511327926E-11</v>
      </c>
      <c r="H2333" s="50">
        <f>F2333*CVDMRT</f>
        <v>718.37776654769436</v>
      </c>
      <c r="I2333">
        <f t="shared" si="141"/>
        <v>1.1825775356286815E-7</v>
      </c>
      <c r="J2333">
        <v>83.9</v>
      </c>
      <c r="K2333">
        <v>66</v>
      </c>
      <c r="L2333">
        <v>871</v>
      </c>
      <c r="M2333">
        <v>18.079999999999998</v>
      </c>
      <c r="N2333">
        <v>-15.97</v>
      </c>
      <c r="O2333" s="7">
        <v>13.199</v>
      </c>
      <c r="P2333" s="8">
        <v>225150</v>
      </c>
      <c r="Q2333">
        <v>5</v>
      </c>
      <c r="R2333" s="9">
        <v>62.598999999999997</v>
      </c>
      <c r="S2333" s="9">
        <v>53.984999999999999</v>
      </c>
      <c r="T2333" s="9">
        <v>60.195999999999998</v>
      </c>
      <c r="U2333" s="9">
        <v>62.087000000000003</v>
      </c>
      <c r="V2333" s="9">
        <v>63.448</v>
      </c>
    </row>
    <row r="2334" spans="1:22" x14ac:dyDescent="0.3">
      <c r="A2334" t="s">
        <v>2526</v>
      </c>
      <c r="B2334" t="s">
        <v>2527</v>
      </c>
      <c r="C2334" t="s">
        <v>2528</v>
      </c>
      <c r="D2334" t="s">
        <v>77</v>
      </c>
      <c r="E2334">
        <v>7.97</v>
      </c>
      <c r="F2334">
        <v>791600</v>
      </c>
      <c r="G2334">
        <f t="shared" si="140"/>
        <v>1.1492194302678119E-11</v>
      </c>
      <c r="H2334" s="50">
        <f t="shared" ref="H2334:H2365" si="142">F2334*CVD_MEX</f>
        <v>934.93284319411737</v>
      </c>
      <c r="I2334">
        <f t="shared" si="141"/>
        <v>9.6699869045478814E-8</v>
      </c>
      <c r="J2334">
        <v>69.3</v>
      </c>
      <c r="K2334">
        <v>95.100000000000009</v>
      </c>
      <c r="L2334">
        <v>1450</v>
      </c>
      <c r="M2334">
        <v>16.87</v>
      </c>
      <c r="N2334">
        <v>-99.87</v>
      </c>
      <c r="O2334" s="7">
        <v>15.260999999999999</v>
      </c>
      <c r="P2334">
        <v>91377</v>
      </c>
      <c r="Q2334">
        <v>4</v>
      </c>
      <c r="R2334" s="9">
        <v>9.2164000000000001</v>
      </c>
      <c r="S2334" s="9">
        <v>7.1497000000000002</v>
      </c>
      <c r="T2334" s="9">
        <v>8.8236000000000008</v>
      </c>
      <c r="U2334" s="9">
        <v>8.9270999999999994</v>
      </c>
      <c r="V2334" s="9">
        <v>9.2372999999999994</v>
      </c>
    </row>
    <row r="2335" spans="1:22" x14ac:dyDescent="0.3">
      <c r="A2335" t="s">
        <v>2526</v>
      </c>
      <c r="B2335" t="s">
        <v>2527</v>
      </c>
      <c r="C2335" t="s">
        <v>2529</v>
      </c>
      <c r="D2335" t="s">
        <v>77</v>
      </c>
      <c r="E2335">
        <v>9.120000000000001</v>
      </c>
      <c r="F2335">
        <v>103000</v>
      </c>
      <c r="G2335">
        <f t="shared" si="140"/>
        <v>1.0106668893203884E-10</v>
      </c>
      <c r="H2335" s="50">
        <f t="shared" si="142"/>
        <v>121.64992780317596</v>
      </c>
      <c r="I2335">
        <f t="shared" si="141"/>
        <v>1.1065279870699712E-7</v>
      </c>
      <c r="J2335">
        <v>8.18</v>
      </c>
      <c r="K2335">
        <v>36</v>
      </c>
      <c r="L2335">
        <v>457</v>
      </c>
      <c r="M2335">
        <v>17.95</v>
      </c>
      <c r="N2335">
        <v>-94.91</v>
      </c>
      <c r="O2335" s="7">
        <v>12.683</v>
      </c>
      <c r="P2335">
        <v>29979</v>
      </c>
      <c r="Q2335">
        <v>2</v>
      </c>
      <c r="R2335" s="9">
        <v>14.35</v>
      </c>
      <c r="S2335" s="9">
        <v>14.395</v>
      </c>
      <c r="T2335" s="9">
        <v>14.347</v>
      </c>
      <c r="U2335" s="9">
        <v>14.595000000000001</v>
      </c>
      <c r="V2335" s="9">
        <v>14.843999999999999</v>
      </c>
    </row>
    <row r="2336" spans="1:22" x14ac:dyDescent="0.3">
      <c r="A2336" t="s">
        <v>2526</v>
      </c>
      <c r="B2336" t="s">
        <v>2527</v>
      </c>
      <c r="C2336" t="s">
        <v>2530</v>
      </c>
      <c r="D2336" t="s">
        <v>77</v>
      </c>
      <c r="E2336">
        <v>6.41</v>
      </c>
      <c r="F2336">
        <v>108200</v>
      </c>
      <c r="G2336">
        <f t="shared" si="140"/>
        <v>6.7620938354898333E-11</v>
      </c>
      <c r="H2336" s="50">
        <f t="shared" si="142"/>
        <v>127.79147755634601</v>
      </c>
      <c r="I2336">
        <f t="shared" si="141"/>
        <v>7.7772416635071426E-8</v>
      </c>
      <c r="J2336">
        <v>12.700000000000001</v>
      </c>
      <c r="K2336">
        <v>30.400000000000002</v>
      </c>
      <c r="L2336">
        <v>583</v>
      </c>
      <c r="M2336">
        <v>29.32</v>
      </c>
      <c r="N2336">
        <v>-100.95</v>
      </c>
      <c r="O2336" s="7">
        <v>19.218</v>
      </c>
      <c r="P2336">
        <v>16515</v>
      </c>
      <c r="Q2336">
        <v>1</v>
      </c>
      <c r="R2336" s="9">
        <v>11.689</v>
      </c>
      <c r="S2336" s="9">
        <v>11.689</v>
      </c>
      <c r="T2336" s="9">
        <v>11.689</v>
      </c>
      <c r="U2336" s="9">
        <v>11.689</v>
      </c>
      <c r="V2336" s="9">
        <v>11.689</v>
      </c>
    </row>
    <row r="2337" spans="1:22" x14ac:dyDescent="0.3">
      <c r="A2337" t="s">
        <v>2526</v>
      </c>
      <c r="B2337" t="s">
        <v>2527</v>
      </c>
      <c r="C2337" t="s">
        <v>2531</v>
      </c>
      <c r="D2337" t="s">
        <v>77</v>
      </c>
      <c r="E2337">
        <v>20.3</v>
      </c>
      <c r="F2337">
        <v>707500</v>
      </c>
      <c r="G2337">
        <f t="shared" si="140"/>
        <v>3.2750657102473501E-11</v>
      </c>
      <c r="H2337" s="50">
        <f t="shared" si="142"/>
        <v>835.60508660919413</v>
      </c>
      <c r="I2337">
        <f t="shared" si="141"/>
        <v>2.462995409815835E-7</v>
      </c>
      <c r="J2337">
        <v>61.300000000000004</v>
      </c>
      <c r="K2337">
        <v>90.4</v>
      </c>
      <c r="L2337">
        <v>488</v>
      </c>
      <c r="M2337">
        <v>21.89</v>
      </c>
      <c r="N2337">
        <v>-102.3</v>
      </c>
      <c r="O2337" s="7">
        <v>5.3993000000000002</v>
      </c>
      <c r="P2337" s="8">
        <v>168870</v>
      </c>
      <c r="Q2337">
        <v>4</v>
      </c>
      <c r="R2337" s="9">
        <v>14.013</v>
      </c>
      <c r="S2337" s="9">
        <v>13.955</v>
      </c>
      <c r="T2337" s="9">
        <v>13.749000000000001</v>
      </c>
      <c r="U2337" s="9">
        <v>13.874000000000001</v>
      </c>
      <c r="V2337" s="9">
        <v>14.098000000000001</v>
      </c>
    </row>
    <row r="2338" spans="1:22" x14ac:dyDescent="0.3">
      <c r="A2338" t="s">
        <v>2526</v>
      </c>
      <c r="B2338" t="s">
        <v>2527</v>
      </c>
      <c r="C2338" t="s">
        <v>2532</v>
      </c>
      <c r="D2338" t="s">
        <v>77</v>
      </c>
      <c r="E2338">
        <v>14.200000000000001</v>
      </c>
      <c r="F2338">
        <v>159000</v>
      </c>
      <c r="G2338">
        <f t="shared" si="140"/>
        <v>1.0193929937106918E-10</v>
      </c>
      <c r="H2338" s="50">
        <f t="shared" si="142"/>
        <v>187.78969437577649</v>
      </c>
      <c r="I2338">
        <f t="shared" si="141"/>
        <v>1.7228834886396477E-7</v>
      </c>
      <c r="J2338">
        <v>11.8</v>
      </c>
      <c r="K2338">
        <v>46.2</v>
      </c>
      <c r="L2338">
        <v>380</v>
      </c>
      <c r="M2338">
        <v>19.41</v>
      </c>
      <c r="N2338">
        <v>-98.14</v>
      </c>
      <c r="O2338" s="7">
        <v>8.2119999999999997</v>
      </c>
      <c r="P2338" s="8">
        <v>143570</v>
      </c>
      <c r="Q2338">
        <v>2</v>
      </c>
      <c r="R2338" s="9">
        <v>16.861999999999998</v>
      </c>
      <c r="S2338" s="9">
        <v>16.84</v>
      </c>
      <c r="T2338" s="9">
        <v>16.324999999999999</v>
      </c>
      <c r="U2338" s="9">
        <v>16.594999999999999</v>
      </c>
      <c r="V2338" s="9">
        <v>16.866</v>
      </c>
    </row>
    <row r="2339" spans="1:22" x14ac:dyDescent="0.3">
      <c r="A2339" t="s">
        <v>2526</v>
      </c>
      <c r="B2339" t="s">
        <v>2527</v>
      </c>
      <c r="C2339" t="s">
        <v>2533</v>
      </c>
      <c r="D2339" t="s">
        <v>77</v>
      </c>
      <c r="E2339">
        <v>4.95</v>
      </c>
      <c r="F2339">
        <v>190800</v>
      </c>
      <c r="G2339">
        <f t="shared" si="140"/>
        <v>2.9612648584905659E-11</v>
      </c>
      <c r="H2339" s="50">
        <f t="shared" si="142"/>
        <v>225.34763325093178</v>
      </c>
      <c r="I2339">
        <f t="shared" si="141"/>
        <v>6.0058262456100393E-8</v>
      </c>
      <c r="J2339">
        <v>37.200000000000003</v>
      </c>
      <c r="K2339">
        <v>31.3</v>
      </c>
      <c r="L2339">
        <v>884</v>
      </c>
      <c r="M2339">
        <v>19.84</v>
      </c>
      <c r="N2339">
        <v>-90.52</v>
      </c>
      <c r="O2339" s="7">
        <v>28.271999999999998</v>
      </c>
      <c r="P2339">
        <v>33702</v>
      </c>
      <c r="Q2339">
        <v>4</v>
      </c>
      <c r="R2339" s="9">
        <v>8.8976000000000006</v>
      </c>
      <c r="S2339" s="9">
        <v>8.8955000000000002</v>
      </c>
      <c r="T2339" s="9">
        <v>8.7199000000000009</v>
      </c>
      <c r="U2339" s="9">
        <v>9.0564</v>
      </c>
      <c r="V2339" s="9">
        <v>9.3919999999999995</v>
      </c>
    </row>
    <row r="2340" spans="1:22" x14ac:dyDescent="0.3">
      <c r="A2340" t="s">
        <v>2526</v>
      </c>
      <c r="B2340" t="s">
        <v>2527</v>
      </c>
      <c r="C2340" t="s">
        <v>2534</v>
      </c>
      <c r="D2340" t="s">
        <v>77</v>
      </c>
      <c r="E2340">
        <v>17.600000000000001</v>
      </c>
      <c r="F2340">
        <v>431100</v>
      </c>
      <c r="G2340">
        <f t="shared" si="140"/>
        <v>4.6599909069821383E-11</v>
      </c>
      <c r="H2340" s="50">
        <f t="shared" si="142"/>
        <v>509.15809588300152</v>
      </c>
      <c r="I2340">
        <f t="shared" si="141"/>
        <v>2.1354048873280141E-7</v>
      </c>
      <c r="J2340">
        <v>10.5</v>
      </c>
      <c r="K2340">
        <v>133</v>
      </c>
      <c r="L2340">
        <v>1160</v>
      </c>
      <c r="M2340">
        <v>21.17</v>
      </c>
      <c r="N2340">
        <v>-86.84</v>
      </c>
      <c r="O2340" s="7">
        <v>8.7058</v>
      </c>
      <c r="P2340">
        <v>27565</v>
      </c>
      <c r="Q2340">
        <v>1</v>
      </c>
      <c r="R2340" s="9">
        <v>8.7199000000000009</v>
      </c>
      <c r="S2340" s="9">
        <v>8.7199000000000009</v>
      </c>
      <c r="T2340" s="9">
        <v>8.7199000000000009</v>
      </c>
      <c r="U2340" s="9">
        <v>8.7199000000000009</v>
      </c>
      <c r="V2340" s="9">
        <v>8.7199000000000009</v>
      </c>
    </row>
    <row r="2341" spans="1:22" x14ac:dyDescent="0.3">
      <c r="A2341" t="s">
        <v>2526</v>
      </c>
      <c r="B2341" t="s">
        <v>2527</v>
      </c>
      <c r="C2341" t="s">
        <v>2535</v>
      </c>
      <c r="D2341" t="s">
        <v>77</v>
      </c>
      <c r="E2341">
        <v>4.3899999999999997</v>
      </c>
      <c r="F2341">
        <v>126000</v>
      </c>
      <c r="G2341">
        <f t="shared" si="140"/>
        <v>3.9768975158730148E-11</v>
      </c>
      <c r="H2341" s="50">
        <f t="shared" si="142"/>
        <v>148.81447478835119</v>
      </c>
      <c r="I2341">
        <f t="shared" si="141"/>
        <v>5.3263792360056712E-8</v>
      </c>
      <c r="J2341">
        <v>24.3</v>
      </c>
      <c r="K2341">
        <v>25.6</v>
      </c>
      <c r="L2341">
        <v>787</v>
      </c>
      <c r="M2341">
        <v>18.649999999999999</v>
      </c>
      <c r="N2341">
        <v>-91.81</v>
      </c>
      <c r="O2341" s="7">
        <v>30.771999999999998</v>
      </c>
      <c r="P2341">
        <v>0</v>
      </c>
      <c r="Q2341">
        <v>2</v>
      </c>
      <c r="R2341" s="9" t="s">
        <v>3975</v>
      </c>
      <c r="S2341" s="9">
        <v>0</v>
      </c>
      <c r="T2341" s="9" t="s">
        <v>3975</v>
      </c>
      <c r="U2341" s="9" t="s">
        <v>3975</v>
      </c>
      <c r="V2341" s="9" t="s">
        <v>3975</v>
      </c>
    </row>
    <row r="2342" spans="1:22" x14ac:dyDescent="0.3">
      <c r="A2342" t="s">
        <v>2526</v>
      </c>
      <c r="B2342" t="s">
        <v>2527</v>
      </c>
      <c r="C2342" t="s">
        <v>2536</v>
      </c>
      <c r="D2342" t="s">
        <v>77</v>
      </c>
      <c r="E2342">
        <v>12.600000000000001</v>
      </c>
      <c r="F2342">
        <v>277800</v>
      </c>
      <c r="G2342">
        <f t="shared" si="140"/>
        <v>5.1771259179265661E-11</v>
      </c>
      <c r="H2342" s="50">
        <f t="shared" si="142"/>
        <v>328.10048489050757</v>
      </c>
      <c r="I2342">
        <f t="shared" si="141"/>
        <v>1.5287557716098285E-7</v>
      </c>
      <c r="J2342">
        <v>28</v>
      </c>
      <c r="K2342">
        <v>52.5</v>
      </c>
      <c r="L2342">
        <v>456</v>
      </c>
      <c r="M2342">
        <v>20.53</v>
      </c>
      <c r="N2342">
        <v>-100.82</v>
      </c>
      <c r="O2342" s="7">
        <v>8.6873000000000005</v>
      </c>
      <c r="P2342" s="8">
        <v>225440</v>
      </c>
      <c r="Q2342">
        <v>3</v>
      </c>
      <c r="R2342" s="9">
        <v>20.274000000000001</v>
      </c>
      <c r="S2342" s="9">
        <v>20.29</v>
      </c>
      <c r="T2342" s="9">
        <v>19.692</v>
      </c>
      <c r="U2342" s="9">
        <v>20.271999999999998</v>
      </c>
      <c r="V2342" s="9">
        <v>20.465</v>
      </c>
    </row>
    <row r="2343" spans="1:22" x14ac:dyDescent="0.3">
      <c r="A2343" t="s">
        <v>2526</v>
      </c>
      <c r="B2343" t="s">
        <v>2527</v>
      </c>
      <c r="C2343" t="s">
        <v>2537</v>
      </c>
      <c r="D2343" t="s">
        <v>77</v>
      </c>
      <c r="E2343">
        <v>5.5</v>
      </c>
      <c r="F2343">
        <v>121600</v>
      </c>
      <c r="G2343">
        <f t="shared" si="140"/>
        <v>5.1627314967105258E-11</v>
      </c>
      <c r="H2343" s="50">
        <f t="shared" si="142"/>
        <v>143.61777884336112</v>
      </c>
      <c r="I2343">
        <f t="shared" si="141"/>
        <v>6.6731402729000421E-8</v>
      </c>
      <c r="J2343">
        <v>12.5</v>
      </c>
      <c r="K2343">
        <v>34.4</v>
      </c>
      <c r="L2343">
        <v>941</v>
      </c>
      <c r="M2343">
        <v>18.510000000000002</v>
      </c>
      <c r="N2343">
        <v>-88.3</v>
      </c>
      <c r="O2343" s="7">
        <v>27.344000000000001</v>
      </c>
      <c r="P2343">
        <v>4955.5</v>
      </c>
      <c r="Q2343">
        <v>4</v>
      </c>
      <c r="R2343" s="9">
        <v>8.3478999999999992</v>
      </c>
      <c r="S2343" s="9">
        <v>7.4875999999999996</v>
      </c>
      <c r="T2343" s="9">
        <v>8.3041</v>
      </c>
      <c r="U2343" s="9">
        <v>8.4602000000000004</v>
      </c>
      <c r="V2343" s="9">
        <v>8.8236000000000008</v>
      </c>
    </row>
    <row r="2344" spans="1:22" x14ac:dyDescent="0.3">
      <c r="A2344" t="s">
        <v>2526</v>
      </c>
      <c r="B2344" t="s">
        <v>2527</v>
      </c>
      <c r="C2344" t="s">
        <v>2538</v>
      </c>
      <c r="D2344" t="s">
        <v>77</v>
      </c>
      <c r="E2344">
        <v>15.5</v>
      </c>
      <c r="F2344">
        <v>696500</v>
      </c>
      <c r="G2344">
        <f t="shared" si="140"/>
        <v>2.5401595836324478E-11</v>
      </c>
      <c r="H2344" s="50">
        <f t="shared" si="142"/>
        <v>822.613346746719</v>
      </c>
      <c r="I2344">
        <f t="shared" si="141"/>
        <v>1.8806122587263759E-7</v>
      </c>
      <c r="J2344">
        <v>109</v>
      </c>
      <c r="K2344">
        <v>66.600000000000009</v>
      </c>
      <c r="L2344">
        <v>494</v>
      </c>
      <c r="M2344">
        <v>28.65</v>
      </c>
      <c r="N2344">
        <v>-106.08</v>
      </c>
      <c r="O2344" s="7">
        <v>7.4204999999999997</v>
      </c>
      <c r="P2344">
        <v>57175</v>
      </c>
      <c r="Q2344">
        <v>8</v>
      </c>
      <c r="R2344" s="9">
        <v>8.8246000000000002</v>
      </c>
      <c r="S2344" s="9">
        <v>8.8024000000000004</v>
      </c>
      <c r="T2344" s="9">
        <v>8.2520000000000007</v>
      </c>
      <c r="U2344" s="9">
        <v>8.7196999999999996</v>
      </c>
      <c r="V2344" s="9">
        <v>10.009</v>
      </c>
    </row>
    <row r="2345" spans="1:22" x14ac:dyDescent="0.3">
      <c r="A2345" t="s">
        <v>2526</v>
      </c>
      <c r="B2345" t="s">
        <v>2527</v>
      </c>
      <c r="C2345" t="s">
        <v>2539</v>
      </c>
      <c r="D2345" t="s">
        <v>77</v>
      </c>
      <c r="E2345">
        <v>7.66</v>
      </c>
      <c r="F2345">
        <v>142800</v>
      </c>
      <c r="G2345">
        <f t="shared" si="140"/>
        <v>6.1228128711484589E-11</v>
      </c>
      <c r="H2345" s="50">
        <f t="shared" si="142"/>
        <v>168.65640476013132</v>
      </c>
      <c r="I2345">
        <f t="shared" si="141"/>
        <v>9.293864452802606E-8</v>
      </c>
      <c r="J2345">
        <v>21.6</v>
      </c>
      <c r="K2345">
        <v>30.700000000000003</v>
      </c>
      <c r="L2345">
        <v>417</v>
      </c>
      <c r="M2345">
        <v>17.55</v>
      </c>
      <c r="N2345">
        <v>-99.5</v>
      </c>
      <c r="O2345" s="7">
        <v>13.587999999999999</v>
      </c>
      <c r="P2345">
        <v>24597</v>
      </c>
      <c r="Q2345">
        <v>2</v>
      </c>
      <c r="R2345" s="9">
        <v>11.404</v>
      </c>
      <c r="S2345" s="9">
        <v>11.388999999999999</v>
      </c>
      <c r="T2345" s="9">
        <v>11.132</v>
      </c>
      <c r="U2345" s="9">
        <v>11.36</v>
      </c>
      <c r="V2345" s="9">
        <v>11.587999999999999</v>
      </c>
    </row>
    <row r="2346" spans="1:22" x14ac:dyDescent="0.3">
      <c r="A2346" t="s">
        <v>2526</v>
      </c>
      <c r="B2346" t="s">
        <v>2527</v>
      </c>
      <c r="C2346" t="s">
        <v>2540</v>
      </c>
      <c r="D2346" t="s">
        <v>77</v>
      </c>
      <c r="E2346">
        <v>6.1000000000000005</v>
      </c>
      <c r="F2346">
        <v>105700</v>
      </c>
      <c r="G2346">
        <f t="shared" si="140"/>
        <v>6.5872670766319782E-11</v>
      </c>
      <c r="H2346" s="50">
        <f t="shared" si="142"/>
        <v>124.83880940578349</v>
      </c>
      <c r="I2346">
        <f t="shared" si="141"/>
        <v>7.4011192117618686E-8</v>
      </c>
      <c r="J2346">
        <v>24</v>
      </c>
      <c r="K2346">
        <v>21.6</v>
      </c>
      <c r="L2346">
        <v>343</v>
      </c>
      <c r="M2346">
        <v>21.99</v>
      </c>
      <c r="N2346">
        <v>-99.01</v>
      </c>
      <c r="O2346" s="7">
        <v>15.885999999999999</v>
      </c>
      <c r="P2346">
        <v>34749</v>
      </c>
      <c r="Q2346">
        <v>4</v>
      </c>
      <c r="R2346" s="9">
        <v>18.280999999999999</v>
      </c>
      <c r="S2346" s="9">
        <v>18.318000000000001</v>
      </c>
      <c r="T2346" s="9">
        <v>17.942</v>
      </c>
      <c r="U2346" s="9">
        <v>18.161000000000001</v>
      </c>
      <c r="V2346" s="9">
        <v>18.963999999999999</v>
      </c>
    </row>
    <row r="2347" spans="1:22" x14ac:dyDescent="0.3">
      <c r="A2347" t="s">
        <v>2526</v>
      </c>
      <c r="B2347" t="s">
        <v>2527</v>
      </c>
      <c r="C2347" t="s">
        <v>2541</v>
      </c>
      <c r="D2347" t="s">
        <v>77</v>
      </c>
      <c r="E2347">
        <v>13.600000000000001</v>
      </c>
      <c r="F2347">
        <v>307700</v>
      </c>
      <c r="G2347">
        <f t="shared" si="140"/>
        <v>5.0450077348066302E-11</v>
      </c>
      <c r="H2347" s="50">
        <f t="shared" si="142"/>
        <v>363.41439597123536</v>
      </c>
      <c r="I2347">
        <f t="shared" si="141"/>
        <v>1.6500855947534656E-7</v>
      </c>
      <c r="J2347">
        <v>31.200000000000003</v>
      </c>
      <c r="K2347">
        <v>55.1</v>
      </c>
      <c r="L2347">
        <v>457</v>
      </c>
      <c r="M2347">
        <v>18.13</v>
      </c>
      <c r="N2347">
        <v>-94.43</v>
      </c>
      <c r="O2347" s="7">
        <v>8.2909000000000006</v>
      </c>
      <c r="P2347">
        <v>35494</v>
      </c>
      <c r="Q2347">
        <v>2</v>
      </c>
      <c r="R2347" s="9">
        <v>14.048</v>
      </c>
      <c r="S2347" s="9">
        <v>2.2006000000000001</v>
      </c>
      <c r="T2347" s="9">
        <v>14.048</v>
      </c>
      <c r="U2347" s="9">
        <v>14.048</v>
      </c>
      <c r="V2347" s="9">
        <v>14.048</v>
      </c>
    </row>
    <row r="2348" spans="1:22" x14ac:dyDescent="0.3">
      <c r="A2348" t="s">
        <v>2526</v>
      </c>
      <c r="B2348" t="s">
        <v>2527</v>
      </c>
      <c r="C2348" t="s">
        <v>2542</v>
      </c>
      <c r="D2348" t="s">
        <v>77</v>
      </c>
      <c r="E2348">
        <v>6.97</v>
      </c>
      <c r="F2348">
        <v>210800</v>
      </c>
      <c r="G2348">
        <f t="shared" si="140"/>
        <v>3.7740929838709666E-11</v>
      </c>
      <c r="H2348" s="50">
        <f t="shared" si="142"/>
        <v>248.96897845543197</v>
      </c>
      <c r="I2348">
        <f t="shared" si="141"/>
        <v>8.4566886731115061E-8</v>
      </c>
      <c r="J2348">
        <v>24.3</v>
      </c>
      <c r="K2348">
        <v>42.7</v>
      </c>
      <c r="L2348">
        <v>709</v>
      </c>
      <c r="M2348">
        <v>19.25</v>
      </c>
      <c r="N2348">
        <v>-103.73</v>
      </c>
      <c r="O2348" s="7">
        <v>16.577999999999999</v>
      </c>
      <c r="P2348">
        <v>41345</v>
      </c>
      <c r="Q2348">
        <v>2</v>
      </c>
      <c r="R2348" s="9">
        <v>12.497999999999999</v>
      </c>
      <c r="S2348" s="9">
        <v>12.523999999999999</v>
      </c>
      <c r="T2348" s="9">
        <v>12.497</v>
      </c>
      <c r="U2348" s="9">
        <v>12.723000000000001</v>
      </c>
      <c r="V2348" s="9">
        <v>12.949</v>
      </c>
    </row>
    <row r="2349" spans="1:22" x14ac:dyDescent="0.3">
      <c r="A2349" t="s">
        <v>2526</v>
      </c>
      <c r="B2349" t="s">
        <v>2527</v>
      </c>
      <c r="C2349" t="s">
        <v>82</v>
      </c>
      <c r="D2349" t="s">
        <v>77</v>
      </c>
      <c r="E2349">
        <v>24</v>
      </c>
      <c r="F2349">
        <v>276600</v>
      </c>
      <c r="G2349">
        <f t="shared" si="140"/>
        <v>9.9039739696312354E-11</v>
      </c>
      <c r="H2349" s="50">
        <f t="shared" si="142"/>
        <v>326.68320417823759</v>
      </c>
      <c r="I2349">
        <f t="shared" si="141"/>
        <v>2.9119157554472916E-7</v>
      </c>
      <c r="J2349">
        <v>15.100000000000001</v>
      </c>
      <c r="K2349">
        <v>71.3</v>
      </c>
      <c r="L2349">
        <v>378</v>
      </c>
      <c r="M2349">
        <v>18.89</v>
      </c>
      <c r="N2349">
        <v>-96.94</v>
      </c>
      <c r="O2349" s="7">
        <v>5.3007</v>
      </c>
      <c r="P2349" s="8">
        <v>127650</v>
      </c>
      <c r="Q2349">
        <v>2</v>
      </c>
      <c r="R2349" s="9">
        <v>15.234</v>
      </c>
      <c r="S2349" s="9">
        <v>15.138</v>
      </c>
      <c r="T2349" s="9">
        <v>14.645</v>
      </c>
      <c r="U2349" s="9">
        <v>14.967000000000001</v>
      </c>
      <c r="V2349" s="9">
        <v>15.289</v>
      </c>
    </row>
    <row r="2350" spans="1:22" x14ac:dyDescent="0.3">
      <c r="A2350" t="s">
        <v>2526</v>
      </c>
      <c r="B2350" t="s">
        <v>2527</v>
      </c>
      <c r="C2350" t="s">
        <v>2543</v>
      </c>
      <c r="D2350" t="s">
        <v>77</v>
      </c>
      <c r="E2350">
        <v>23.3</v>
      </c>
      <c r="F2350">
        <v>358400</v>
      </c>
      <c r="G2350">
        <f t="shared" si="140"/>
        <v>7.4205884207589282E-11</v>
      </c>
      <c r="H2350" s="50">
        <f t="shared" si="142"/>
        <v>423.29450606464337</v>
      </c>
      <c r="I2350">
        <f t="shared" si="141"/>
        <v>2.8269848792467461E-7</v>
      </c>
      <c r="J2350">
        <v>21.700000000000003</v>
      </c>
      <c r="K2350">
        <v>76.900000000000006</v>
      </c>
      <c r="L2350">
        <v>369</v>
      </c>
      <c r="M2350">
        <v>18.82</v>
      </c>
      <c r="N2350">
        <v>-98.95</v>
      </c>
      <c r="O2350" s="7">
        <v>4.7941000000000003</v>
      </c>
      <c r="P2350" s="8">
        <v>147180</v>
      </c>
      <c r="Q2350">
        <v>2</v>
      </c>
      <c r="R2350" s="9">
        <v>24.716000000000001</v>
      </c>
      <c r="S2350" s="9">
        <v>24.577999999999999</v>
      </c>
      <c r="T2350" s="9">
        <v>23.295999999999999</v>
      </c>
      <c r="U2350" s="9">
        <v>24.01</v>
      </c>
      <c r="V2350" s="9">
        <v>24.725000000000001</v>
      </c>
    </row>
    <row r="2351" spans="1:22" x14ac:dyDescent="0.3">
      <c r="A2351" t="s">
        <v>2526</v>
      </c>
      <c r="B2351" t="s">
        <v>2527</v>
      </c>
      <c r="C2351" t="s">
        <v>2544</v>
      </c>
      <c r="D2351" t="s">
        <v>77</v>
      </c>
      <c r="E2351">
        <v>25.8</v>
      </c>
      <c r="F2351">
        <v>738300</v>
      </c>
      <c r="G2351">
        <f t="shared" si="140"/>
        <v>3.9887540837058105E-11</v>
      </c>
      <c r="H2351" s="50">
        <f t="shared" si="142"/>
        <v>871.98195822412436</v>
      </c>
      <c r="I2351">
        <f t="shared" si="141"/>
        <v>3.130309437105839E-7</v>
      </c>
      <c r="J2351">
        <v>84.600000000000009</v>
      </c>
      <c r="K2351">
        <v>80.300000000000011</v>
      </c>
      <c r="L2351">
        <v>325</v>
      </c>
      <c r="M2351">
        <v>18.920000000000002</v>
      </c>
      <c r="N2351">
        <v>-99.22</v>
      </c>
      <c r="O2351" s="7">
        <v>4.0442</v>
      </c>
      <c r="P2351" s="8">
        <v>602350</v>
      </c>
      <c r="Q2351">
        <v>4</v>
      </c>
      <c r="R2351" s="9">
        <v>24.018999999999998</v>
      </c>
      <c r="S2351" s="9">
        <v>24.338000000000001</v>
      </c>
      <c r="T2351" s="9">
        <v>23.535</v>
      </c>
      <c r="U2351" s="9">
        <v>25.222000000000001</v>
      </c>
      <c r="V2351" s="9">
        <v>26.099</v>
      </c>
    </row>
    <row r="2352" spans="1:22" x14ac:dyDescent="0.3">
      <c r="A2352" t="s">
        <v>2526</v>
      </c>
      <c r="B2352" t="s">
        <v>2527</v>
      </c>
      <c r="C2352" t="s">
        <v>2545</v>
      </c>
      <c r="D2352" t="s">
        <v>77</v>
      </c>
      <c r="E2352">
        <v>26.3</v>
      </c>
      <c r="F2352">
        <v>540800</v>
      </c>
      <c r="G2352">
        <f t="shared" si="140"/>
        <v>5.5509777921597636E-11</v>
      </c>
      <c r="H2352" s="50">
        <f t="shared" si="142"/>
        <v>638.72117432968503</v>
      </c>
      <c r="I2352">
        <f t="shared" si="141"/>
        <v>3.1909743486776577E-7</v>
      </c>
      <c r="J2352">
        <v>71.2</v>
      </c>
      <c r="K2352">
        <v>64.100000000000009</v>
      </c>
      <c r="L2352">
        <v>297</v>
      </c>
      <c r="M2352">
        <v>24.8</v>
      </c>
      <c r="N2352">
        <v>-107.4</v>
      </c>
      <c r="O2352" s="7">
        <v>4.6372999999999998</v>
      </c>
      <c r="P2352">
        <v>69553</v>
      </c>
      <c r="Q2352">
        <v>4</v>
      </c>
      <c r="R2352" s="9">
        <v>9.7741000000000007</v>
      </c>
      <c r="S2352" s="9">
        <v>9.7187000000000001</v>
      </c>
      <c r="T2352" s="9">
        <v>9.1857000000000006</v>
      </c>
      <c r="U2352" s="9">
        <v>9.5464000000000002</v>
      </c>
      <c r="V2352" s="9">
        <v>10.417999999999999</v>
      </c>
    </row>
    <row r="2353" spans="1:22" x14ac:dyDescent="0.3">
      <c r="A2353" t="s">
        <v>2526</v>
      </c>
      <c r="B2353" t="s">
        <v>2527</v>
      </c>
      <c r="C2353" t="s">
        <v>2546</v>
      </c>
      <c r="D2353" t="s">
        <v>77</v>
      </c>
      <c r="E2353">
        <v>5.12</v>
      </c>
      <c r="F2353">
        <v>101100</v>
      </c>
      <c r="G2353">
        <f t="shared" si="140"/>
        <v>5.7805509000989118E-11</v>
      </c>
      <c r="H2353" s="50">
        <f t="shared" si="142"/>
        <v>119.40590000874845</v>
      </c>
      <c r="I2353">
        <f t="shared" si="141"/>
        <v>6.2120869449542228E-8</v>
      </c>
      <c r="J2353">
        <v>20.200000000000003</v>
      </c>
      <c r="K2353">
        <v>22.5</v>
      </c>
      <c r="L2353">
        <v>537</v>
      </c>
      <c r="M2353">
        <v>28.19</v>
      </c>
      <c r="N2353">
        <v>-105.47</v>
      </c>
      <c r="O2353" s="7">
        <v>23.902999999999999</v>
      </c>
      <c r="P2353">
        <v>56652</v>
      </c>
      <c r="Q2353">
        <v>3</v>
      </c>
      <c r="R2353" s="9">
        <v>9.2515000000000001</v>
      </c>
      <c r="S2353" s="9">
        <v>9.2708999999999993</v>
      </c>
      <c r="T2353" s="9">
        <v>9.1340000000000003</v>
      </c>
      <c r="U2353" s="9">
        <v>9.1340000000000003</v>
      </c>
      <c r="V2353" s="9">
        <v>9.6494999999999997</v>
      </c>
    </row>
    <row r="2354" spans="1:22" x14ac:dyDescent="0.3">
      <c r="A2354" t="s">
        <v>2526</v>
      </c>
      <c r="B2354" t="s">
        <v>2527</v>
      </c>
      <c r="C2354" t="s">
        <v>2547</v>
      </c>
      <c r="D2354" t="s">
        <v>77</v>
      </c>
      <c r="E2354">
        <v>17.400000000000002</v>
      </c>
      <c r="F2354">
        <v>427100</v>
      </c>
      <c r="G2354">
        <f t="shared" si="140"/>
        <v>4.650183610395692E-11</v>
      </c>
      <c r="H2354" s="50">
        <f t="shared" si="142"/>
        <v>504.4338268421015</v>
      </c>
      <c r="I2354">
        <f t="shared" si="141"/>
        <v>2.111138922699287E-7</v>
      </c>
      <c r="J2354">
        <v>44.7</v>
      </c>
      <c r="K2354">
        <v>63.900000000000006</v>
      </c>
      <c r="L2354">
        <v>397</v>
      </c>
      <c r="M2354">
        <v>24.02</v>
      </c>
      <c r="N2354">
        <v>-104.66</v>
      </c>
      <c r="O2354" s="7">
        <v>6.2106000000000003</v>
      </c>
      <c r="P2354">
        <v>20551</v>
      </c>
      <c r="Q2354">
        <v>3</v>
      </c>
      <c r="R2354" s="9">
        <v>8.9717000000000002</v>
      </c>
      <c r="S2354" s="9">
        <v>8.9185999999999996</v>
      </c>
      <c r="T2354" s="9">
        <v>8.4602000000000004</v>
      </c>
      <c r="U2354" s="9">
        <v>8.5640999999999998</v>
      </c>
      <c r="V2354" s="9">
        <v>8.9788999999999994</v>
      </c>
    </row>
    <row r="2355" spans="1:22" x14ac:dyDescent="0.3">
      <c r="A2355" t="s">
        <v>2526</v>
      </c>
      <c r="B2355" t="s">
        <v>2527</v>
      </c>
      <c r="C2355" t="s">
        <v>2548</v>
      </c>
      <c r="D2355" t="s">
        <v>77</v>
      </c>
      <c r="E2355">
        <v>9.5</v>
      </c>
      <c r="F2355">
        <v>223500</v>
      </c>
      <c r="G2355">
        <f t="shared" si="140"/>
        <v>4.8517286353467557E-11</v>
      </c>
      <c r="H2355" s="50">
        <f t="shared" si="142"/>
        <v>263.96853266028961</v>
      </c>
      <c r="I2355">
        <f t="shared" si="141"/>
        <v>1.1526333198645531E-7</v>
      </c>
      <c r="J2355">
        <v>34.4</v>
      </c>
      <c r="K2355">
        <v>38.1</v>
      </c>
      <c r="L2355">
        <v>463</v>
      </c>
      <c r="M2355">
        <v>31.87</v>
      </c>
      <c r="N2355">
        <v>-116.61</v>
      </c>
      <c r="O2355" s="7">
        <v>12.159000000000001</v>
      </c>
      <c r="P2355">
        <v>1762.7</v>
      </c>
      <c r="Q2355">
        <v>3</v>
      </c>
      <c r="R2355" s="9">
        <v>6.7281000000000004</v>
      </c>
      <c r="S2355" s="9">
        <v>2.6898</v>
      </c>
      <c r="T2355" s="9">
        <v>6.7281000000000004</v>
      </c>
      <c r="U2355" s="9">
        <v>7.0712999999999999</v>
      </c>
      <c r="V2355" s="9">
        <v>7.4145000000000003</v>
      </c>
    </row>
    <row r="2356" spans="1:22" x14ac:dyDescent="0.3">
      <c r="A2356" t="s">
        <v>2526</v>
      </c>
      <c r="B2356" t="s">
        <v>2527</v>
      </c>
      <c r="C2356" t="s">
        <v>2549</v>
      </c>
      <c r="D2356" t="s">
        <v>77</v>
      </c>
      <c r="E2356">
        <v>54.900000000000006</v>
      </c>
      <c r="F2356">
        <v>3697000</v>
      </c>
      <c r="G2356">
        <f t="shared" si="140"/>
        <v>1.6950141114417097E-11</v>
      </c>
      <c r="H2356" s="50">
        <f t="shared" si="142"/>
        <v>4366.4056610518592</v>
      </c>
      <c r="I2356">
        <f t="shared" si="141"/>
        <v>6.6610072905856805E-7</v>
      </c>
      <c r="J2356">
        <v>361</v>
      </c>
      <c r="K2356">
        <v>195</v>
      </c>
      <c r="L2356">
        <v>299</v>
      </c>
      <c r="M2356">
        <v>20.66</v>
      </c>
      <c r="N2356">
        <v>-103.36</v>
      </c>
      <c r="O2356" s="7">
        <v>1.5382</v>
      </c>
      <c r="P2356" s="8">
        <v>2921200</v>
      </c>
      <c r="Q2356">
        <v>9</v>
      </c>
      <c r="R2356" s="9">
        <v>16.88</v>
      </c>
      <c r="S2356" s="9">
        <v>16.818999999999999</v>
      </c>
      <c r="T2356" s="9">
        <v>15.537000000000001</v>
      </c>
      <c r="U2356" s="9">
        <v>17.013000000000002</v>
      </c>
      <c r="V2356" s="9">
        <v>18.039000000000001</v>
      </c>
    </row>
    <row r="2357" spans="1:22" x14ac:dyDescent="0.3">
      <c r="A2357" t="s">
        <v>2526</v>
      </c>
      <c r="B2357" t="s">
        <v>2527</v>
      </c>
      <c r="C2357" t="s">
        <v>2550</v>
      </c>
      <c r="D2357" t="s">
        <v>77</v>
      </c>
      <c r="E2357">
        <v>15.3</v>
      </c>
      <c r="F2357">
        <v>180300</v>
      </c>
      <c r="G2357">
        <f t="shared" si="140"/>
        <v>9.6860371048252899E-11</v>
      </c>
      <c r="H2357" s="50">
        <f t="shared" si="142"/>
        <v>212.94642701856918</v>
      </c>
      <c r="I2357">
        <f t="shared" si="141"/>
        <v>1.8563462940976485E-7</v>
      </c>
      <c r="J2357">
        <v>12.3</v>
      </c>
      <c r="K2357">
        <v>51.5</v>
      </c>
      <c r="L2357">
        <v>393</v>
      </c>
      <c r="M2357">
        <v>27.92</v>
      </c>
      <c r="N2357">
        <v>-110.9</v>
      </c>
      <c r="O2357" s="7">
        <v>7.6288</v>
      </c>
      <c r="P2357">
        <v>2380.1999999999998</v>
      </c>
      <c r="Q2357">
        <v>3</v>
      </c>
      <c r="R2357" s="9">
        <v>9.2166999999999994</v>
      </c>
      <c r="S2357" s="9">
        <v>8.4938000000000002</v>
      </c>
      <c r="T2357" s="9">
        <v>9.1857000000000006</v>
      </c>
      <c r="U2357" s="9">
        <v>9.2114999999999991</v>
      </c>
      <c r="V2357" s="9">
        <v>9.2372999999999994</v>
      </c>
    </row>
    <row r="2358" spans="1:22" x14ac:dyDescent="0.3">
      <c r="A2358" t="s">
        <v>2526</v>
      </c>
      <c r="B2358" t="s">
        <v>2527</v>
      </c>
      <c r="C2358" t="s">
        <v>2551</v>
      </c>
      <c r="D2358" t="s">
        <v>77</v>
      </c>
      <c r="E2358">
        <v>20.100000000000001</v>
      </c>
      <c r="F2358">
        <v>545900</v>
      </c>
      <c r="G2358">
        <f t="shared" si="140"/>
        <v>4.2027483605055867E-11</v>
      </c>
      <c r="H2358" s="50">
        <f t="shared" si="142"/>
        <v>644.74461735683258</v>
      </c>
      <c r="I2358">
        <f t="shared" si="141"/>
        <v>2.4387294451871071E-7</v>
      </c>
      <c r="J2358">
        <v>63.7</v>
      </c>
      <c r="K2358">
        <v>68.400000000000006</v>
      </c>
      <c r="L2358">
        <v>361</v>
      </c>
      <c r="M2358">
        <v>29.09</v>
      </c>
      <c r="N2358">
        <v>-110.97</v>
      </c>
      <c r="O2358" s="7">
        <v>5.2706999999999997</v>
      </c>
      <c r="P2358">
        <v>19746</v>
      </c>
      <c r="Q2358">
        <v>4</v>
      </c>
      <c r="R2358" s="9">
        <v>8.3019999999999996</v>
      </c>
      <c r="S2358" s="9">
        <v>8.298</v>
      </c>
      <c r="T2358" s="9">
        <v>8.1997999999999998</v>
      </c>
      <c r="U2358" s="9">
        <v>8.3041</v>
      </c>
      <c r="V2358" s="9">
        <v>8.4602000000000004</v>
      </c>
    </row>
    <row r="2359" spans="1:22" x14ac:dyDescent="0.3">
      <c r="A2359" t="s">
        <v>2526</v>
      </c>
      <c r="B2359" t="s">
        <v>2527</v>
      </c>
      <c r="C2359" t="s">
        <v>2552</v>
      </c>
      <c r="D2359" t="s">
        <v>77</v>
      </c>
      <c r="E2359">
        <v>7.91</v>
      </c>
      <c r="F2359">
        <v>104800</v>
      </c>
      <c r="G2359">
        <f t="shared" si="140"/>
        <v>8.6152051812977103E-11</v>
      </c>
      <c r="H2359" s="50">
        <f t="shared" si="142"/>
        <v>123.77584887158098</v>
      </c>
      <c r="I2359">
        <f t="shared" si="141"/>
        <v>9.5971890106617022E-8</v>
      </c>
      <c r="J2359">
        <v>17</v>
      </c>
      <c r="K2359">
        <v>25.400000000000002</v>
      </c>
      <c r="L2359">
        <v>363</v>
      </c>
      <c r="M2359">
        <v>18.350000000000001</v>
      </c>
      <c r="N2359">
        <v>-99.54</v>
      </c>
      <c r="O2359" s="7">
        <v>14.303000000000001</v>
      </c>
      <c r="P2359">
        <v>43955</v>
      </c>
      <c r="Q2359">
        <v>2</v>
      </c>
      <c r="R2359" s="9">
        <v>16.029</v>
      </c>
      <c r="S2359" s="9">
        <v>16.015000000000001</v>
      </c>
      <c r="T2359" s="9">
        <v>15.537000000000001</v>
      </c>
      <c r="U2359" s="9">
        <v>15.782999999999999</v>
      </c>
      <c r="V2359" s="9">
        <v>16.03</v>
      </c>
    </row>
    <row r="2360" spans="1:22" x14ac:dyDescent="0.3">
      <c r="A2360" t="s">
        <v>2526</v>
      </c>
      <c r="B2360" t="s">
        <v>2527</v>
      </c>
      <c r="C2360" t="s">
        <v>2553</v>
      </c>
      <c r="D2360" t="s">
        <v>77</v>
      </c>
      <c r="E2360">
        <v>15.8</v>
      </c>
      <c r="F2360">
        <v>319200</v>
      </c>
      <c r="G2360">
        <f t="shared" si="140"/>
        <v>5.6499503132832084E-11</v>
      </c>
      <c r="H2360" s="50">
        <f t="shared" si="142"/>
        <v>376.99666946382297</v>
      </c>
      <c r="I2360">
        <f t="shared" si="141"/>
        <v>1.9170112056694675E-7</v>
      </c>
      <c r="J2360">
        <v>31.8</v>
      </c>
      <c r="K2360">
        <v>56.6</v>
      </c>
      <c r="L2360">
        <v>385</v>
      </c>
      <c r="M2360">
        <v>20.68</v>
      </c>
      <c r="N2360">
        <v>-101.36</v>
      </c>
      <c r="O2360" s="7">
        <v>6.8010000000000002</v>
      </c>
      <c r="P2360" s="8">
        <v>180240</v>
      </c>
      <c r="Q2360">
        <v>2</v>
      </c>
      <c r="R2360" s="9">
        <v>19.347000000000001</v>
      </c>
      <c r="S2360" s="9">
        <v>19.311</v>
      </c>
      <c r="T2360" s="9">
        <v>18.963999999999999</v>
      </c>
      <c r="U2360" s="9">
        <v>19.158000000000001</v>
      </c>
      <c r="V2360" s="9">
        <v>19.352</v>
      </c>
    </row>
    <row r="2361" spans="1:22" x14ac:dyDescent="0.3">
      <c r="A2361" t="s">
        <v>2526</v>
      </c>
      <c r="B2361" t="s">
        <v>2527</v>
      </c>
      <c r="C2361" t="s">
        <v>2554</v>
      </c>
      <c r="D2361" t="s">
        <v>77</v>
      </c>
      <c r="E2361">
        <v>28.700000000000003</v>
      </c>
      <c r="F2361">
        <v>1239000</v>
      </c>
      <c r="G2361">
        <f t="shared" si="140"/>
        <v>2.6439973446327684E-11</v>
      </c>
      <c r="H2361" s="50">
        <f t="shared" si="142"/>
        <v>1463.3423354187867</v>
      </c>
      <c r="I2361">
        <f t="shared" si="141"/>
        <v>3.4821659242223873E-7</v>
      </c>
      <c r="J2361">
        <v>114</v>
      </c>
      <c r="K2361">
        <v>116</v>
      </c>
      <c r="L2361">
        <v>480</v>
      </c>
      <c r="M2361">
        <v>31.7</v>
      </c>
      <c r="N2361">
        <v>-106.45</v>
      </c>
      <c r="O2361" s="7">
        <v>4.1458000000000004</v>
      </c>
      <c r="P2361" s="8">
        <v>459610</v>
      </c>
      <c r="Q2361">
        <v>5</v>
      </c>
      <c r="R2361" s="9">
        <v>9.4777000000000005</v>
      </c>
      <c r="S2361" s="9">
        <v>9.5622000000000007</v>
      </c>
      <c r="T2361" s="9">
        <v>9.3405000000000005</v>
      </c>
      <c r="U2361" s="9">
        <v>9.5465999999999998</v>
      </c>
      <c r="V2361" s="9">
        <v>9.7523</v>
      </c>
    </row>
    <row r="2362" spans="1:22" x14ac:dyDescent="0.3">
      <c r="A2362" t="s">
        <v>2526</v>
      </c>
      <c r="B2362" t="s">
        <v>2527</v>
      </c>
      <c r="C2362" t="s">
        <v>205</v>
      </c>
      <c r="D2362" t="s">
        <v>77</v>
      </c>
      <c r="E2362">
        <v>7.49</v>
      </c>
      <c r="F2362">
        <v>163000</v>
      </c>
      <c r="G2362">
        <f t="shared" si="140"/>
        <v>5.2449896748466262E-11</v>
      </c>
      <c r="H2362" s="50">
        <f t="shared" si="142"/>
        <v>192.51396341667652</v>
      </c>
      <c r="I2362">
        <f t="shared" si="141"/>
        <v>9.0876037534584252E-8</v>
      </c>
      <c r="J2362">
        <v>12.5</v>
      </c>
      <c r="K2362">
        <v>46.1</v>
      </c>
      <c r="L2362">
        <v>824</v>
      </c>
      <c r="M2362">
        <v>24.15</v>
      </c>
      <c r="N2362">
        <v>-110.3</v>
      </c>
      <c r="O2362" s="7">
        <v>17.864999999999998</v>
      </c>
      <c r="P2362">
        <v>2297.9</v>
      </c>
      <c r="Q2362">
        <v>2</v>
      </c>
      <c r="R2362" s="9">
        <v>8.0954999999999995</v>
      </c>
      <c r="S2362" s="9">
        <v>4.2046000000000001</v>
      </c>
      <c r="T2362" s="9">
        <v>8.0954999999999995</v>
      </c>
      <c r="U2362" s="9">
        <v>8.0954999999999995</v>
      </c>
      <c r="V2362" s="9">
        <v>8.0954999999999995</v>
      </c>
    </row>
    <row r="2363" spans="1:22" x14ac:dyDescent="0.3">
      <c r="A2363" t="s">
        <v>2526</v>
      </c>
      <c r="B2363" t="s">
        <v>2527</v>
      </c>
      <c r="C2363" t="s">
        <v>2555</v>
      </c>
      <c r="D2363" t="s">
        <v>77</v>
      </c>
      <c r="E2363">
        <v>20.900000000000002</v>
      </c>
      <c r="F2363">
        <v>229400</v>
      </c>
      <c r="G2363">
        <f t="shared" si="140"/>
        <v>1.0399280601569311E-10</v>
      </c>
      <c r="H2363" s="50">
        <f t="shared" si="142"/>
        <v>270.93682949561713</v>
      </c>
      <c r="I2363">
        <f t="shared" si="141"/>
        <v>2.5357933037020166E-7</v>
      </c>
      <c r="J2363">
        <v>10.5</v>
      </c>
      <c r="K2363">
        <v>70.600000000000009</v>
      </c>
      <c r="L2363">
        <v>373</v>
      </c>
      <c r="M2363">
        <v>20.350000000000001</v>
      </c>
      <c r="N2363">
        <v>-102.03</v>
      </c>
      <c r="O2363" s="7">
        <v>5.2850000000000001</v>
      </c>
      <c r="P2363">
        <v>27480</v>
      </c>
      <c r="Q2363">
        <v>1</v>
      </c>
      <c r="R2363" s="9">
        <v>18.283000000000001</v>
      </c>
      <c r="S2363" s="9">
        <v>18.283000000000001</v>
      </c>
      <c r="T2363" s="9">
        <v>18.283000000000001</v>
      </c>
      <c r="U2363" s="9">
        <v>18.283000000000001</v>
      </c>
      <c r="V2363" s="9">
        <v>18.283000000000001</v>
      </c>
    </row>
    <row r="2364" spans="1:22" x14ac:dyDescent="0.3">
      <c r="A2364" t="s">
        <v>2526</v>
      </c>
      <c r="B2364" t="s">
        <v>2527</v>
      </c>
      <c r="C2364" t="s">
        <v>2556</v>
      </c>
      <c r="D2364" t="s">
        <v>77</v>
      </c>
      <c r="E2364">
        <v>37.800000000000004</v>
      </c>
      <c r="F2364">
        <v>1293000</v>
      </c>
      <c r="G2364">
        <f t="shared" si="140"/>
        <v>3.3369038979118327E-11</v>
      </c>
      <c r="H2364" s="50">
        <f t="shared" si="142"/>
        <v>1527.1199674709371</v>
      </c>
      <c r="I2364">
        <f t="shared" si="141"/>
        <v>4.5862673148294851E-7</v>
      </c>
      <c r="J2364">
        <v>77</v>
      </c>
      <c r="K2364">
        <v>147</v>
      </c>
      <c r="L2364">
        <v>407</v>
      </c>
      <c r="M2364">
        <v>21.13</v>
      </c>
      <c r="N2364">
        <v>-101.68</v>
      </c>
      <c r="O2364" s="7">
        <v>2.7648000000000001</v>
      </c>
      <c r="P2364" s="8">
        <v>559310</v>
      </c>
      <c r="Q2364">
        <v>4</v>
      </c>
      <c r="R2364" s="9">
        <v>18.521000000000001</v>
      </c>
      <c r="S2364" s="9">
        <v>18.791</v>
      </c>
      <c r="T2364" s="9">
        <v>18.428999999999998</v>
      </c>
      <c r="U2364" s="9">
        <v>19.350999999999999</v>
      </c>
      <c r="V2364" s="9">
        <v>20.754000000000001</v>
      </c>
    </row>
    <row r="2365" spans="1:22" x14ac:dyDescent="0.3">
      <c r="A2365" t="s">
        <v>2526</v>
      </c>
      <c r="B2365" t="s">
        <v>2527</v>
      </c>
      <c r="C2365" t="s">
        <v>2557</v>
      </c>
      <c r="D2365" t="s">
        <v>77</v>
      </c>
      <c r="E2365">
        <v>5.69</v>
      </c>
      <c r="F2365">
        <v>200900</v>
      </c>
      <c r="G2365">
        <f t="shared" si="140"/>
        <v>3.2328291538078645E-11</v>
      </c>
      <c r="H2365" s="50">
        <f t="shared" si="142"/>
        <v>237.27641257920439</v>
      </c>
      <c r="I2365">
        <f t="shared" si="141"/>
        <v>6.9036669368729551E-8</v>
      </c>
      <c r="J2365">
        <v>48.6</v>
      </c>
      <c r="K2365">
        <v>28.8</v>
      </c>
      <c r="L2365">
        <v>589</v>
      </c>
      <c r="M2365">
        <v>25.79</v>
      </c>
      <c r="N2365">
        <v>-109</v>
      </c>
      <c r="O2365" s="7">
        <v>20.457999999999998</v>
      </c>
      <c r="P2365">
        <v>36413</v>
      </c>
      <c r="Q2365">
        <v>4</v>
      </c>
      <c r="R2365" s="9">
        <v>9.0245999999999995</v>
      </c>
      <c r="S2365" s="9">
        <v>9.0647000000000002</v>
      </c>
      <c r="T2365" s="9">
        <v>8.9270999999999994</v>
      </c>
      <c r="U2365" s="9">
        <v>9.1081000000000003</v>
      </c>
      <c r="V2365" s="9">
        <v>9.2888999999999999</v>
      </c>
    </row>
    <row r="2366" spans="1:22" x14ac:dyDescent="0.3">
      <c r="A2366" t="s">
        <v>2526</v>
      </c>
      <c r="B2366" t="s">
        <v>2527</v>
      </c>
      <c r="C2366" t="s">
        <v>2558</v>
      </c>
      <c r="D2366" t="s">
        <v>77</v>
      </c>
      <c r="E2366">
        <v>5.62</v>
      </c>
      <c r="F2366">
        <v>418100</v>
      </c>
      <c r="G2366">
        <f t="shared" si="140"/>
        <v>1.5342868835206888E-11</v>
      </c>
      <c r="H2366" s="50">
        <f t="shared" ref="H2366:H2397" si="143">F2366*CVD_MEX</f>
        <v>493.80422150007638</v>
      </c>
      <c r="I2366">
        <f t="shared" si="141"/>
        <v>6.8187360606724098E-8</v>
      </c>
      <c r="J2366">
        <v>49.1</v>
      </c>
      <c r="K2366">
        <v>59.7</v>
      </c>
      <c r="L2366">
        <v>1340</v>
      </c>
      <c r="M2366">
        <v>25.86</v>
      </c>
      <c r="N2366">
        <v>-97.51</v>
      </c>
      <c r="O2366" s="7">
        <v>22.524000000000001</v>
      </c>
      <c r="P2366" s="8">
        <v>107200</v>
      </c>
      <c r="Q2366">
        <v>3</v>
      </c>
      <c r="R2366" s="9">
        <v>9.3310999999999993</v>
      </c>
      <c r="S2366" s="9">
        <v>9.3619000000000003</v>
      </c>
      <c r="T2366" s="9">
        <v>9.1857000000000006</v>
      </c>
      <c r="U2366" s="9">
        <v>9.4436</v>
      </c>
      <c r="V2366" s="9">
        <v>10.06</v>
      </c>
    </row>
    <row r="2367" spans="1:22" x14ac:dyDescent="0.3">
      <c r="A2367" t="s">
        <v>2526</v>
      </c>
      <c r="B2367" t="s">
        <v>2527</v>
      </c>
      <c r="C2367" t="s">
        <v>2559</v>
      </c>
      <c r="D2367" t="s">
        <v>77</v>
      </c>
      <c r="E2367">
        <v>8.0299999999999994</v>
      </c>
      <c r="F2367">
        <v>328000</v>
      </c>
      <c r="G2367">
        <f t="shared" si="140"/>
        <v>2.7944228628048778E-11</v>
      </c>
      <c r="H2367" s="50">
        <f t="shared" si="143"/>
        <v>387.39006135380305</v>
      </c>
      <c r="I2367">
        <f t="shared" si="141"/>
        <v>9.7427847984340632E-8</v>
      </c>
      <c r="J2367">
        <v>15.5</v>
      </c>
      <c r="K2367">
        <v>83.300000000000011</v>
      </c>
      <c r="L2367">
        <v>1420</v>
      </c>
      <c r="M2367">
        <v>23.24</v>
      </c>
      <c r="N2367">
        <v>-106.4</v>
      </c>
      <c r="O2367" s="7">
        <v>17.094999999999999</v>
      </c>
      <c r="P2367">
        <v>15900</v>
      </c>
      <c r="Q2367">
        <v>2</v>
      </c>
      <c r="R2367" s="9">
        <v>8.0433000000000003</v>
      </c>
      <c r="S2367" s="9">
        <v>3.9603999999999999</v>
      </c>
      <c r="T2367" s="9">
        <v>8.0433000000000003</v>
      </c>
      <c r="U2367" s="9">
        <v>8.0433000000000003</v>
      </c>
      <c r="V2367" s="9">
        <v>8.0433000000000003</v>
      </c>
    </row>
    <row r="2368" spans="1:22" x14ac:dyDescent="0.3">
      <c r="A2368" t="s">
        <v>2526</v>
      </c>
      <c r="B2368" t="s">
        <v>2527</v>
      </c>
      <c r="C2368" t="s">
        <v>2560</v>
      </c>
      <c r="D2368" t="s">
        <v>77</v>
      </c>
      <c r="E2368">
        <v>38</v>
      </c>
      <c r="F2368">
        <v>849000</v>
      </c>
      <c r="G2368">
        <f t="shared" si="140"/>
        <v>5.1088873969375736E-11</v>
      </c>
      <c r="H2368" s="50">
        <f t="shared" si="143"/>
        <v>1002.726103931033</v>
      </c>
      <c r="I2368">
        <f t="shared" si="141"/>
        <v>4.6105332794582125E-7</v>
      </c>
      <c r="J2368">
        <v>75.5</v>
      </c>
      <c r="K2368">
        <v>97.7</v>
      </c>
      <c r="L2368">
        <v>257</v>
      </c>
      <c r="M2368">
        <v>20.98</v>
      </c>
      <c r="N2368">
        <v>-89.62</v>
      </c>
      <c r="O2368" s="7">
        <v>2.6326999999999998</v>
      </c>
      <c r="P2368" s="8">
        <v>328890</v>
      </c>
      <c r="Q2368">
        <v>4</v>
      </c>
      <c r="R2368" s="9">
        <v>7.8250000000000002</v>
      </c>
      <c r="S2368" s="9">
        <v>7.8406000000000002</v>
      </c>
      <c r="T2368" s="9">
        <v>7.5195999999999996</v>
      </c>
      <c r="U2368" s="9">
        <v>7.7556000000000003</v>
      </c>
      <c r="V2368" s="9">
        <v>8.2520000000000007</v>
      </c>
    </row>
    <row r="2369" spans="1:22" x14ac:dyDescent="0.3">
      <c r="A2369" t="s">
        <v>2526</v>
      </c>
      <c r="B2369" t="s">
        <v>2527</v>
      </c>
      <c r="C2369" t="s">
        <v>2561</v>
      </c>
      <c r="D2369" t="s">
        <v>77</v>
      </c>
      <c r="E2369">
        <v>17.8</v>
      </c>
      <c r="F2369">
        <v>549900</v>
      </c>
      <c r="G2369">
        <f t="shared" si="140"/>
        <v>3.6947640298236047E-11</v>
      </c>
      <c r="H2369" s="50">
        <f t="shared" si="143"/>
        <v>649.4688863977326</v>
      </c>
      <c r="I2369">
        <f t="shared" si="141"/>
        <v>2.1596708519567417E-7</v>
      </c>
      <c r="J2369">
        <v>66.3</v>
      </c>
      <c r="K2369">
        <v>67.600000000000009</v>
      </c>
      <c r="L2369">
        <v>495</v>
      </c>
      <c r="M2369">
        <v>32.630000000000003</v>
      </c>
      <c r="N2369">
        <v>-115.46</v>
      </c>
      <c r="O2369" s="7">
        <v>7.3341000000000003</v>
      </c>
      <c r="P2369">
        <v>47301</v>
      </c>
      <c r="Q2369">
        <v>5</v>
      </c>
      <c r="R2369" s="9">
        <v>9.5533000000000001</v>
      </c>
      <c r="S2369" s="9">
        <v>9.5623000000000005</v>
      </c>
      <c r="T2369" s="9">
        <v>9.1857000000000006</v>
      </c>
      <c r="U2369" s="9">
        <v>9.4436</v>
      </c>
      <c r="V2369" s="9">
        <v>9.8035999999999994</v>
      </c>
    </row>
    <row r="2370" spans="1:22" x14ac:dyDescent="0.3">
      <c r="A2370" t="s">
        <v>2526</v>
      </c>
      <c r="B2370" t="s">
        <v>2527</v>
      </c>
      <c r="C2370" t="s">
        <v>2526</v>
      </c>
      <c r="D2370" t="s">
        <v>77</v>
      </c>
      <c r="E2370">
        <v>145</v>
      </c>
      <c r="F2370">
        <v>18400000</v>
      </c>
      <c r="G2370">
        <f t="shared" ref="G2370:G2433" si="144">(1.141433*(E2370/1000000))/F2370</f>
        <v>8.9949883152173914E-12</v>
      </c>
      <c r="H2370" s="50">
        <f t="shared" si="143"/>
        <v>21731.637588140173</v>
      </c>
      <c r="I2370">
        <f t="shared" ref="I2370:I2433" si="145">(G2370/10)*1000*H2370*0.09</f>
        <v>1.7592824355827394E-6</v>
      </c>
      <c r="J2370">
        <v>1250</v>
      </c>
      <c r="K2370">
        <v>520</v>
      </c>
      <c r="L2370">
        <v>223</v>
      </c>
      <c r="M2370">
        <v>19.45</v>
      </c>
      <c r="N2370">
        <v>-99.12</v>
      </c>
      <c r="O2370" s="7">
        <v>0.42953999999999998</v>
      </c>
      <c r="P2370" s="8">
        <v>16918000</v>
      </c>
      <c r="Q2370">
        <v>30</v>
      </c>
      <c r="R2370" s="9">
        <v>28.484000000000002</v>
      </c>
      <c r="S2370" s="9">
        <v>27.260999999999999</v>
      </c>
      <c r="T2370" s="9">
        <v>20.850999999999999</v>
      </c>
      <c r="U2370" s="9">
        <v>25.364000000000001</v>
      </c>
      <c r="V2370" s="9">
        <v>29.998999999999999</v>
      </c>
    </row>
    <row r="2371" spans="1:22" x14ac:dyDescent="0.3">
      <c r="A2371" t="s">
        <v>2526</v>
      </c>
      <c r="B2371" t="s">
        <v>2527</v>
      </c>
      <c r="C2371" t="s">
        <v>2562</v>
      </c>
      <c r="D2371" t="s">
        <v>77</v>
      </c>
      <c r="E2371">
        <v>17.7</v>
      </c>
      <c r="F2371">
        <v>323400</v>
      </c>
      <c r="G2371">
        <f t="shared" si="144"/>
        <v>6.247175046382189E-11</v>
      </c>
      <c r="H2371" s="50">
        <f t="shared" si="143"/>
        <v>381.95715195676803</v>
      </c>
      <c r="I2371">
        <f t="shared" si="145"/>
        <v>2.1475378696423775E-7</v>
      </c>
      <c r="J2371">
        <v>20.700000000000003</v>
      </c>
      <c r="K2371">
        <v>71.2</v>
      </c>
      <c r="L2371">
        <v>457</v>
      </c>
      <c r="M2371">
        <v>18</v>
      </c>
      <c r="N2371">
        <v>-94.56</v>
      </c>
      <c r="O2371" s="7">
        <v>6.4192999999999998</v>
      </c>
      <c r="P2371" s="8">
        <v>143400</v>
      </c>
      <c r="Q2371">
        <v>3</v>
      </c>
      <c r="R2371" s="9">
        <v>15.58</v>
      </c>
      <c r="S2371" s="9">
        <v>15.648</v>
      </c>
      <c r="T2371" s="9">
        <v>14.794</v>
      </c>
      <c r="U2371" s="9">
        <v>16.128</v>
      </c>
      <c r="V2371" s="9">
        <v>16.227</v>
      </c>
    </row>
    <row r="2372" spans="1:22" x14ac:dyDescent="0.3">
      <c r="A2372" t="s">
        <v>2526</v>
      </c>
      <c r="B2372" t="s">
        <v>2527</v>
      </c>
      <c r="C2372" t="s">
        <v>2563</v>
      </c>
      <c r="D2372" t="s">
        <v>77</v>
      </c>
      <c r="E2372">
        <v>10.5</v>
      </c>
      <c r="F2372">
        <v>282900</v>
      </c>
      <c r="G2372">
        <f t="shared" si="144"/>
        <v>4.2364957582184509E-11</v>
      </c>
      <c r="H2372" s="50">
        <f t="shared" si="143"/>
        <v>334.12392791765512</v>
      </c>
      <c r="I2372">
        <f t="shared" si="145"/>
        <v>1.2739631430081903E-7</v>
      </c>
      <c r="J2372">
        <v>35.9</v>
      </c>
      <c r="K2372">
        <v>47.2</v>
      </c>
      <c r="L2372">
        <v>459</v>
      </c>
      <c r="M2372">
        <v>26.9</v>
      </c>
      <c r="N2372">
        <v>-101.43</v>
      </c>
      <c r="O2372" s="7">
        <v>9.7232000000000003</v>
      </c>
      <c r="P2372">
        <v>35195</v>
      </c>
      <c r="Q2372">
        <v>3</v>
      </c>
      <c r="R2372" s="9">
        <v>14.087999999999999</v>
      </c>
      <c r="S2372" s="9">
        <v>13.872999999999999</v>
      </c>
      <c r="T2372" s="9">
        <v>11.284000000000001</v>
      </c>
      <c r="U2372" s="9">
        <v>13.45</v>
      </c>
      <c r="V2372" s="9">
        <v>14.247999999999999</v>
      </c>
    </row>
    <row r="2373" spans="1:22" x14ac:dyDescent="0.3">
      <c r="A2373" t="s">
        <v>2526</v>
      </c>
      <c r="B2373" t="s">
        <v>2527</v>
      </c>
      <c r="C2373" t="s">
        <v>2564</v>
      </c>
      <c r="D2373" t="s">
        <v>77</v>
      </c>
      <c r="E2373">
        <v>34</v>
      </c>
      <c r="F2373">
        <v>3299000</v>
      </c>
      <c r="G2373">
        <f t="shared" si="144"/>
        <v>1.1763783570779024E-11</v>
      </c>
      <c r="H2373" s="50">
        <f t="shared" si="143"/>
        <v>3896.3408914823058</v>
      </c>
      <c r="I2373">
        <f t="shared" si="145"/>
        <v>4.1252139868836634E-7</v>
      </c>
      <c r="J2373">
        <v>418</v>
      </c>
      <c r="K2373">
        <v>161</v>
      </c>
      <c r="L2373">
        <v>456</v>
      </c>
      <c r="M2373">
        <v>25.71</v>
      </c>
      <c r="N2373">
        <v>-100.3</v>
      </c>
      <c r="O2373" s="7">
        <v>2.8268</v>
      </c>
      <c r="P2373" s="8">
        <v>2820600</v>
      </c>
      <c r="Q2373">
        <v>12</v>
      </c>
      <c r="R2373" s="9">
        <v>15.829000000000001</v>
      </c>
      <c r="S2373" s="9">
        <v>14.872999999999999</v>
      </c>
      <c r="T2373" s="9">
        <v>9.5465999999999998</v>
      </c>
      <c r="U2373" s="9">
        <v>13.749000000000001</v>
      </c>
      <c r="V2373" s="9">
        <v>17.257999999999999</v>
      </c>
    </row>
    <row r="2374" spans="1:22" x14ac:dyDescent="0.3">
      <c r="A2374" t="s">
        <v>2526</v>
      </c>
      <c r="B2374" t="s">
        <v>2527</v>
      </c>
      <c r="C2374" t="s">
        <v>2565</v>
      </c>
      <c r="D2374" t="s">
        <v>77</v>
      </c>
      <c r="E2374">
        <v>26.400000000000002</v>
      </c>
      <c r="F2374">
        <v>659900</v>
      </c>
      <c r="G2374">
        <f t="shared" si="144"/>
        <v>4.5664238824064253E-11</v>
      </c>
      <c r="H2374" s="50">
        <f t="shared" si="143"/>
        <v>779.38628502248366</v>
      </c>
      <c r="I2374">
        <f t="shared" si="145"/>
        <v>3.2031073309920217E-7</v>
      </c>
      <c r="J2374">
        <v>55.7</v>
      </c>
      <c r="K2374">
        <v>88.4</v>
      </c>
      <c r="L2374">
        <v>305</v>
      </c>
      <c r="M2374">
        <v>19.7</v>
      </c>
      <c r="N2374">
        <v>-101.2</v>
      </c>
      <c r="O2374" s="7">
        <v>3.4550999999999998</v>
      </c>
      <c r="P2374" s="8">
        <v>197020</v>
      </c>
      <c r="Q2374">
        <v>4</v>
      </c>
      <c r="R2374" s="9">
        <v>16.751999999999999</v>
      </c>
      <c r="S2374" s="9">
        <v>16.861999999999998</v>
      </c>
      <c r="T2374" s="9">
        <v>15.537000000000001</v>
      </c>
      <c r="U2374" s="9">
        <v>16.571000000000002</v>
      </c>
      <c r="V2374" s="9">
        <v>18.332000000000001</v>
      </c>
    </row>
    <row r="2375" spans="1:22" x14ac:dyDescent="0.3">
      <c r="A2375" t="s">
        <v>2526</v>
      </c>
      <c r="B2375" t="s">
        <v>2527</v>
      </c>
      <c r="C2375" t="s">
        <v>2566</v>
      </c>
      <c r="D2375" t="s">
        <v>77</v>
      </c>
      <c r="E2375">
        <v>9.01</v>
      </c>
      <c r="F2375">
        <v>100100</v>
      </c>
      <c r="G2375">
        <f t="shared" si="144"/>
        <v>1.0274037292707293E-10</v>
      </c>
      <c r="H2375" s="50">
        <f t="shared" si="143"/>
        <v>118.22483274852344</v>
      </c>
      <c r="I2375">
        <f t="shared" si="145"/>
        <v>1.0931817065241709E-7</v>
      </c>
      <c r="J2375">
        <v>12.100000000000001</v>
      </c>
      <c r="K2375">
        <v>28.8</v>
      </c>
      <c r="L2375">
        <v>348</v>
      </c>
      <c r="M2375">
        <v>20.13</v>
      </c>
      <c r="N2375">
        <v>-101.19</v>
      </c>
      <c r="O2375" s="7">
        <v>12.081</v>
      </c>
      <c r="P2375">
        <v>48582</v>
      </c>
      <c r="Q2375">
        <v>2</v>
      </c>
      <c r="R2375" s="9">
        <v>18.661000000000001</v>
      </c>
      <c r="S2375" s="9">
        <v>18.577999999999999</v>
      </c>
      <c r="T2375" s="9">
        <v>17.844000000000001</v>
      </c>
      <c r="U2375" s="9">
        <v>18.257999999999999</v>
      </c>
      <c r="V2375" s="9">
        <v>18.672999999999998</v>
      </c>
    </row>
    <row r="2376" spans="1:22" x14ac:dyDescent="0.3">
      <c r="A2376" t="s">
        <v>2526</v>
      </c>
      <c r="B2376" t="s">
        <v>2527</v>
      </c>
      <c r="C2376" t="s">
        <v>2567</v>
      </c>
      <c r="D2376" t="s">
        <v>77</v>
      </c>
      <c r="E2376">
        <v>8.25</v>
      </c>
      <c r="F2376">
        <v>156900</v>
      </c>
      <c r="G2376">
        <f t="shared" si="144"/>
        <v>6.0017987571701716E-11</v>
      </c>
      <c r="H2376" s="50">
        <f t="shared" si="143"/>
        <v>185.30945312930396</v>
      </c>
      <c r="I2376">
        <f t="shared" si="145"/>
        <v>1.0009710409350068E-7</v>
      </c>
      <c r="J2376">
        <v>24.3</v>
      </c>
      <c r="K2376">
        <v>31.8</v>
      </c>
      <c r="L2376">
        <v>430</v>
      </c>
      <c r="M2376">
        <v>31.3</v>
      </c>
      <c r="N2376">
        <v>-110.95</v>
      </c>
      <c r="O2376" s="7">
        <v>13.506</v>
      </c>
      <c r="P2376">
        <v>35447</v>
      </c>
      <c r="Q2376">
        <v>2</v>
      </c>
      <c r="R2376" s="9">
        <v>5.9602000000000004</v>
      </c>
      <c r="S2376" s="9">
        <v>5.9657</v>
      </c>
      <c r="T2376" s="9">
        <v>5.875</v>
      </c>
      <c r="U2376" s="9">
        <v>5.9554</v>
      </c>
      <c r="V2376" s="9">
        <v>6.0357000000000003</v>
      </c>
    </row>
    <row r="2377" spans="1:22" x14ac:dyDescent="0.3">
      <c r="A2377" t="s">
        <v>2526</v>
      </c>
      <c r="B2377" t="s">
        <v>2527</v>
      </c>
      <c r="C2377" t="s">
        <v>2568</v>
      </c>
      <c r="D2377" t="s">
        <v>77</v>
      </c>
      <c r="E2377">
        <v>6.22</v>
      </c>
      <c r="F2377">
        <v>310900</v>
      </c>
      <c r="G2377">
        <f t="shared" si="144"/>
        <v>2.2836002766162751E-11</v>
      </c>
      <c r="H2377" s="50">
        <f t="shared" si="143"/>
        <v>367.19381120395542</v>
      </c>
      <c r="I2377">
        <f t="shared" si="145"/>
        <v>7.5467149995342323E-8</v>
      </c>
      <c r="J2377">
        <v>84.600000000000009</v>
      </c>
      <c r="K2377">
        <v>33.800000000000004</v>
      </c>
      <c r="L2377">
        <v>630</v>
      </c>
      <c r="M2377">
        <v>27.5</v>
      </c>
      <c r="N2377">
        <v>-99.52</v>
      </c>
      <c r="O2377" s="7">
        <v>18.637</v>
      </c>
      <c r="P2377" s="8">
        <v>218870</v>
      </c>
      <c r="Q2377">
        <v>4</v>
      </c>
      <c r="R2377" s="9">
        <v>11.036</v>
      </c>
      <c r="S2377" s="9">
        <v>11.068</v>
      </c>
      <c r="T2377" s="9">
        <v>10.978999999999999</v>
      </c>
      <c r="U2377" s="9">
        <v>11.03</v>
      </c>
      <c r="V2377" s="9">
        <v>11.436</v>
      </c>
    </row>
    <row r="2378" spans="1:22" x14ac:dyDescent="0.3">
      <c r="A2378" t="s">
        <v>2526</v>
      </c>
      <c r="B2378" t="s">
        <v>2527</v>
      </c>
      <c r="C2378" t="s">
        <v>2569</v>
      </c>
      <c r="D2378" t="s">
        <v>77</v>
      </c>
      <c r="E2378">
        <v>21.1</v>
      </c>
      <c r="F2378">
        <v>460400</v>
      </c>
      <c r="G2378">
        <f t="shared" si="144"/>
        <v>5.2311547132927885E-11</v>
      </c>
      <c r="H2378" s="50">
        <f t="shared" si="143"/>
        <v>543.76336660759432</v>
      </c>
      <c r="I2378">
        <f t="shared" si="145"/>
        <v>2.5600592683307445E-7</v>
      </c>
      <c r="J2378">
        <v>25.8</v>
      </c>
      <c r="K2378">
        <v>90.600000000000009</v>
      </c>
      <c r="L2378">
        <v>504</v>
      </c>
      <c r="M2378">
        <v>17.07</v>
      </c>
      <c r="N2378">
        <v>-96.72</v>
      </c>
      <c r="O2378" s="7">
        <v>5.5610999999999997</v>
      </c>
      <c r="P2378" s="8">
        <v>309770</v>
      </c>
      <c r="Q2378">
        <v>2</v>
      </c>
      <c r="R2378" s="9">
        <v>10.369</v>
      </c>
      <c r="S2378" s="9">
        <v>10.442</v>
      </c>
      <c r="T2378" s="9">
        <v>10.367000000000001</v>
      </c>
      <c r="U2378" s="9">
        <v>11.18</v>
      </c>
      <c r="V2378" s="9">
        <v>11.993</v>
      </c>
    </row>
    <row r="2379" spans="1:22" x14ac:dyDescent="0.3">
      <c r="A2379" t="s">
        <v>2526</v>
      </c>
      <c r="B2379" t="s">
        <v>2527</v>
      </c>
      <c r="C2379" t="s">
        <v>2570</v>
      </c>
      <c r="D2379" t="s">
        <v>77</v>
      </c>
      <c r="E2379">
        <v>14.5</v>
      </c>
      <c r="F2379">
        <v>250800</v>
      </c>
      <c r="G2379">
        <f t="shared" si="144"/>
        <v>6.5991939792663475E-11</v>
      </c>
      <c r="H2379" s="50">
        <f t="shared" si="143"/>
        <v>296.21166886443234</v>
      </c>
      <c r="I2379">
        <f t="shared" si="145"/>
        <v>1.759282435582739E-7</v>
      </c>
      <c r="J2379">
        <v>35.1</v>
      </c>
      <c r="K2379">
        <v>42.400000000000006</v>
      </c>
      <c r="L2379">
        <v>313</v>
      </c>
      <c r="M2379">
        <v>27.48</v>
      </c>
      <c r="N2379">
        <v>-109.94</v>
      </c>
      <c r="O2379" s="7">
        <v>7.3888999999999996</v>
      </c>
      <c r="P2379">
        <v>24015</v>
      </c>
      <c r="Q2379">
        <v>3</v>
      </c>
      <c r="R2379" s="9">
        <v>8.6975999999999996</v>
      </c>
      <c r="S2379" s="9">
        <v>8.6263000000000005</v>
      </c>
      <c r="T2379" s="9">
        <v>8.3041</v>
      </c>
      <c r="U2379" s="9">
        <v>8.3041</v>
      </c>
      <c r="V2379" s="9">
        <v>8.7199000000000009</v>
      </c>
    </row>
    <row r="2380" spans="1:22" x14ac:dyDescent="0.3">
      <c r="A2380" t="s">
        <v>2526</v>
      </c>
      <c r="B2380" t="s">
        <v>2527</v>
      </c>
      <c r="C2380" t="s">
        <v>2571</v>
      </c>
      <c r="D2380" t="s">
        <v>77</v>
      </c>
      <c r="E2380">
        <v>11.100000000000001</v>
      </c>
      <c r="F2380">
        <v>125000</v>
      </c>
      <c r="G2380">
        <f t="shared" si="144"/>
        <v>1.0135925040000002E-10</v>
      </c>
      <c r="H2380" s="50">
        <f t="shared" si="143"/>
        <v>147.63340752812616</v>
      </c>
      <c r="I2380">
        <f t="shared" si="145"/>
        <v>1.3467610368943729E-7</v>
      </c>
      <c r="J2380">
        <v>12.5</v>
      </c>
      <c r="K2380">
        <v>35.300000000000004</v>
      </c>
      <c r="L2380">
        <v>344</v>
      </c>
      <c r="M2380">
        <v>20.350000000000001</v>
      </c>
      <c r="N2380">
        <v>-102.77</v>
      </c>
      <c r="O2380" s="7">
        <v>9.7462999999999997</v>
      </c>
      <c r="P2380">
        <v>31783</v>
      </c>
      <c r="Q2380">
        <v>1</v>
      </c>
      <c r="R2380" s="9">
        <v>16.521999999999998</v>
      </c>
      <c r="S2380" s="9">
        <v>16.521999999999998</v>
      </c>
      <c r="T2380" s="9">
        <v>16.521999999999998</v>
      </c>
      <c r="U2380" s="9">
        <v>16.521999999999998</v>
      </c>
      <c r="V2380" s="9">
        <v>16.521999999999998</v>
      </c>
    </row>
    <row r="2381" spans="1:22" x14ac:dyDescent="0.3">
      <c r="A2381" t="s">
        <v>2526</v>
      </c>
      <c r="B2381" t="s">
        <v>2527</v>
      </c>
      <c r="C2381" t="s">
        <v>2572</v>
      </c>
      <c r="D2381" t="s">
        <v>77</v>
      </c>
      <c r="E2381">
        <v>14.8</v>
      </c>
      <c r="F2381">
        <v>367000</v>
      </c>
      <c r="G2381">
        <f t="shared" si="144"/>
        <v>4.6030540599455047E-11</v>
      </c>
      <c r="H2381" s="50">
        <f t="shared" si="143"/>
        <v>433.45168450257842</v>
      </c>
      <c r="I2381">
        <f t="shared" si="145"/>
        <v>1.7956813825258301E-7</v>
      </c>
      <c r="J2381">
        <v>18.900000000000002</v>
      </c>
      <c r="K2381">
        <v>84.4</v>
      </c>
      <c r="L2381">
        <v>544</v>
      </c>
      <c r="M2381">
        <v>18.850000000000001</v>
      </c>
      <c r="N2381">
        <v>-97.1</v>
      </c>
      <c r="O2381" s="7">
        <v>6.4531999999999998</v>
      </c>
      <c r="P2381" s="8">
        <v>230050</v>
      </c>
      <c r="Q2381">
        <v>2</v>
      </c>
      <c r="R2381" s="9">
        <v>12.811</v>
      </c>
      <c r="S2381" s="9">
        <v>12.531000000000001</v>
      </c>
      <c r="T2381" s="9">
        <v>11.993</v>
      </c>
      <c r="U2381" s="9">
        <v>12.621</v>
      </c>
      <c r="V2381" s="9">
        <v>13.249000000000001</v>
      </c>
    </row>
    <row r="2382" spans="1:22" x14ac:dyDescent="0.3">
      <c r="A2382" t="s">
        <v>2526</v>
      </c>
      <c r="B2382" t="s">
        <v>2527</v>
      </c>
      <c r="C2382" t="s">
        <v>2573</v>
      </c>
      <c r="D2382" t="s">
        <v>77</v>
      </c>
      <c r="E2382">
        <v>19.400000000000002</v>
      </c>
      <c r="F2382">
        <v>375000</v>
      </c>
      <c r="G2382">
        <f t="shared" si="144"/>
        <v>5.9050133866666659E-11</v>
      </c>
      <c r="H2382" s="50">
        <f t="shared" si="143"/>
        <v>442.90022258437853</v>
      </c>
      <c r="I2382">
        <f t="shared" si="145"/>
        <v>2.353798568986561E-7</v>
      </c>
      <c r="J2382">
        <v>29.900000000000002</v>
      </c>
      <c r="K2382">
        <v>68.600000000000009</v>
      </c>
      <c r="L2382">
        <v>383</v>
      </c>
      <c r="M2382">
        <v>20.11</v>
      </c>
      <c r="N2382">
        <v>-98.75</v>
      </c>
      <c r="O2382" s="7">
        <v>5.5823999999999998</v>
      </c>
      <c r="P2382" s="8">
        <v>106110</v>
      </c>
      <c r="Q2382">
        <v>2</v>
      </c>
      <c r="R2382" s="9">
        <v>18.103999999999999</v>
      </c>
      <c r="S2382" s="9">
        <v>18.172999999999998</v>
      </c>
      <c r="T2382" s="9">
        <v>17.942</v>
      </c>
      <c r="U2382" s="9">
        <v>18.428999999999998</v>
      </c>
      <c r="V2382" s="9">
        <v>18.916</v>
      </c>
    </row>
    <row r="2383" spans="1:22" x14ac:dyDescent="0.3">
      <c r="A2383" t="s">
        <v>2526</v>
      </c>
      <c r="B2383" t="s">
        <v>2527</v>
      </c>
      <c r="C2383" t="s">
        <v>2574</v>
      </c>
      <c r="D2383" t="s">
        <v>77</v>
      </c>
      <c r="E2383">
        <v>5.25</v>
      </c>
      <c r="F2383">
        <v>151200</v>
      </c>
      <c r="G2383">
        <f t="shared" si="144"/>
        <v>3.9633090277777774E-11</v>
      </c>
      <c r="H2383" s="50">
        <f t="shared" si="143"/>
        <v>178.57736974602142</v>
      </c>
      <c r="I2383">
        <f t="shared" si="145"/>
        <v>6.3698157150409513E-8</v>
      </c>
      <c r="J2383">
        <v>37.6</v>
      </c>
      <c r="K2383">
        <v>24.6</v>
      </c>
      <c r="L2383">
        <v>530</v>
      </c>
      <c r="M2383">
        <v>28.69</v>
      </c>
      <c r="N2383">
        <v>-100.53</v>
      </c>
      <c r="O2383" s="7">
        <v>21.515999999999998</v>
      </c>
      <c r="P2383">
        <v>61694</v>
      </c>
      <c r="Q2383">
        <v>4</v>
      </c>
      <c r="R2383" s="9">
        <v>11.605</v>
      </c>
      <c r="S2383" s="9">
        <v>11.409000000000001</v>
      </c>
      <c r="T2383" s="9">
        <v>9.7009000000000007</v>
      </c>
      <c r="U2383" s="9">
        <v>10.826000000000001</v>
      </c>
      <c r="V2383" s="9">
        <v>11.840999999999999</v>
      </c>
    </row>
    <row r="2384" spans="1:22" x14ac:dyDescent="0.3">
      <c r="A2384" t="s">
        <v>2526</v>
      </c>
      <c r="B2384" t="s">
        <v>2527</v>
      </c>
      <c r="C2384" t="s">
        <v>2575</v>
      </c>
      <c r="D2384" t="s">
        <v>77</v>
      </c>
      <c r="E2384">
        <v>21.5</v>
      </c>
      <c r="F2384">
        <v>443400</v>
      </c>
      <c r="G2384">
        <f t="shared" si="144"/>
        <v>5.5346886558412268E-11</v>
      </c>
      <c r="H2384" s="50">
        <f t="shared" si="143"/>
        <v>523.68522318376915</v>
      </c>
      <c r="I2384">
        <f t="shared" si="145"/>
        <v>2.6085911975881992E-7</v>
      </c>
      <c r="J2384">
        <v>26.200000000000003</v>
      </c>
      <c r="K2384">
        <v>86.600000000000009</v>
      </c>
      <c r="L2384">
        <v>453</v>
      </c>
      <c r="M2384">
        <v>20.53</v>
      </c>
      <c r="N2384">
        <v>-97.46</v>
      </c>
      <c r="O2384" s="7">
        <v>5.2312000000000003</v>
      </c>
      <c r="P2384" s="8">
        <v>137470</v>
      </c>
      <c r="Q2384">
        <v>2</v>
      </c>
      <c r="R2384" s="9">
        <v>17.013000000000002</v>
      </c>
      <c r="S2384" s="9">
        <v>17.039000000000001</v>
      </c>
      <c r="T2384" s="9">
        <v>17.013000000000002</v>
      </c>
      <c r="U2384" s="9">
        <v>17.209</v>
      </c>
      <c r="V2384" s="9">
        <v>17.404</v>
      </c>
    </row>
    <row r="2385" spans="1:22" x14ac:dyDescent="0.3">
      <c r="A2385" t="s">
        <v>2526</v>
      </c>
      <c r="B2385" t="s">
        <v>2527</v>
      </c>
      <c r="C2385" t="s">
        <v>2576</v>
      </c>
      <c r="D2385" t="s">
        <v>77</v>
      </c>
      <c r="E2385">
        <v>39.5</v>
      </c>
      <c r="F2385">
        <v>1885000</v>
      </c>
      <c r="G2385">
        <f t="shared" si="144"/>
        <v>2.3918622546419094E-11</v>
      </c>
      <c r="H2385" s="50">
        <f t="shared" si="143"/>
        <v>2226.3117855241426</v>
      </c>
      <c r="I2385">
        <f t="shared" si="145"/>
        <v>4.792528014173667E-7</v>
      </c>
      <c r="J2385">
        <v>128</v>
      </c>
      <c r="K2385">
        <v>167</v>
      </c>
      <c r="L2385">
        <v>441</v>
      </c>
      <c r="M2385">
        <v>19.05</v>
      </c>
      <c r="N2385">
        <v>-98.21</v>
      </c>
      <c r="O2385" s="7">
        <v>2.6448</v>
      </c>
      <c r="P2385" s="8">
        <v>1036700</v>
      </c>
      <c r="Q2385">
        <v>6</v>
      </c>
      <c r="R2385" s="9">
        <v>17.239000000000001</v>
      </c>
      <c r="S2385" s="9">
        <v>17.242000000000001</v>
      </c>
      <c r="T2385" s="9">
        <v>16.718</v>
      </c>
      <c r="U2385" s="9">
        <v>17.527000000000001</v>
      </c>
      <c r="V2385" s="9">
        <v>18.478000000000002</v>
      </c>
    </row>
    <row r="2386" spans="1:22" x14ac:dyDescent="0.3">
      <c r="A2386" t="s">
        <v>2526</v>
      </c>
      <c r="B2386" t="s">
        <v>2527</v>
      </c>
      <c r="C2386" t="s">
        <v>2577</v>
      </c>
      <c r="D2386" t="s">
        <v>77</v>
      </c>
      <c r="E2386">
        <v>28.200000000000003</v>
      </c>
      <c r="F2386">
        <v>244500</v>
      </c>
      <c r="G2386">
        <f t="shared" si="144"/>
        <v>1.3164994110429449E-10</v>
      </c>
      <c r="H2386" s="50">
        <f t="shared" si="143"/>
        <v>288.7709451250148</v>
      </c>
      <c r="I2386">
        <f t="shared" si="145"/>
        <v>3.4215010126505686E-7</v>
      </c>
      <c r="J2386">
        <v>21.700000000000003</v>
      </c>
      <c r="K2386">
        <v>52.400000000000006</v>
      </c>
      <c r="L2386">
        <v>207</v>
      </c>
      <c r="M2386">
        <v>20.64</v>
      </c>
      <c r="N2386">
        <v>-105.22</v>
      </c>
      <c r="O2386" s="7">
        <v>3.9420000000000002</v>
      </c>
      <c r="P2386">
        <v>59008</v>
      </c>
      <c r="Q2386">
        <v>3</v>
      </c>
      <c r="R2386" s="9">
        <v>6.9832000000000001</v>
      </c>
      <c r="S2386" s="9">
        <v>0.77292000000000005</v>
      </c>
      <c r="T2386" s="9">
        <v>6.1426999999999996</v>
      </c>
      <c r="U2386" s="9">
        <v>6.5677000000000003</v>
      </c>
      <c r="V2386" s="9">
        <v>6.9927999999999999</v>
      </c>
    </row>
    <row r="2387" spans="1:22" x14ac:dyDescent="0.3">
      <c r="A2387" t="s">
        <v>2526</v>
      </c>
      <c r="B2387" t="s">
        <v>2527</v>
      </c>
      <c r="C2387" t="s">
        <v>2578</v>
      </c>
      <c r="D2387" t="s">
        <v>77</v>
      </c>
      <c r="E2387">
        <v>20.5</v>
      </c>
      <c r="F2387">
        <v>787300</v>
      </c>
      <c r="G2387">
        <f t="shared" si="144"/>
        <v>2.9721042169439853E-11</v>
      </c>
      <c r="H2387" s="50">
        <f t="shared" si="143"/>
        <v>929.85425397514985</v>
      </c>
      <c r="I2387">
        <f t="shared" si="145"/>
        <v>2.4872613744445618E-7</v>
      </c>
      <c r="J2387">
        <v>77.5</v>
      </c>
      <c r="K2387">
        <v>89.5</v>
      </c>
      <c r="L2387">
        <v>456</v>
      </c>
      <c r="M2387">
        <v>20.6</v>
      </c>
      <c r="N2387">
        <v>-100.41</v>
      </c>
      <c r="O2387" s="7">
        <v>5.0998000000000001</v>
      </c>
      <c r="P2387" s="8">
        <v>308410</v>
      </c>
      <c r="Q2387">
        <v>4</v>
      </c>
      <c r="R2387" s="9">
        <v>19.523</v>
      </c>
      <c r="S2387" s="9">
        <v>19.510999999999999</v>
      </c>
      <c r="T2387" s="9">
        <v>19.254999999999999</v>
      </c>
      <c r="U2387" s="9">
        <v>19.401</v>
      </c>
      <c r="V2387" s="9">
        <v>19.934000000000001</v>
      </c>
    </row>
    <row r="2388" spans="1:22" x14ac:dyDescent="0.3">
      <c r="A2388" t="s">
        <v>2526</v>
      </c>
      <c r="B2388" t="s">
        <v>2527</v>
      </c>
      <c r="C2388" t="s">
        <v>2579</v>
      </c>
      <c r="D2388" t="s">
        <v>77</v>
      </c>
      <c r="E2388">
        <v>13.3</v>
      </c>
      <c r="F2388">
        <v>524700</v>
      </c>
      <c r="G2388">
        <f t="shared" si="144"/>
        <v>2.8932835715647038E-11</v>
      </c>
      <c r="H2388" s="50">
        <f t="shared" si="143"/>
        <v>619.70599144006235</v>
      </c>
      <c r="I2388">
        <f t="shared" si="145"/>
        <v>1.6136866478103745E-7</v>
      </c>
      <c r="J2388">
        <v>46.300000000000004</v>
      </c>
      <c r="K2388">
        <v>77.100000000000009</v>
      </c>
      <c r="L2388">
        <v>671</v>
      </c>
      <c r="M2388">
        <v>26.06</v>
      </c>
      <c r="N2388">
        <v>-98.3</v>
      </c>
      <c r="O2388" s="7">
        <v>8.7018000000000004</v>
      </c>
      <c r="P2388" s="8">
        <v>111780</v>
      </c>
      <c r="Q2388">
        <v>4</v>
      </c>
      <c r="R2388" s="9">
        <v>11.456</v>
      </c>
      <c r="S2388" s="9">
        <v>11.468</v>
      </c>
      <c r="T2388" s="9">
        <v>10.673999999999999</v>
      </c>
      <c r="U2388" s="9">
        <v>12.596</v>
      </c>
      <c r="V2388" s="9">
        <v>13.199</v>
      </c>
    </row>
    <row r="2389" spans="1:22" x14ac:dyDescent="0.3">
      <c r="A2389" t="s">
        <v>2526</v>
      </c>
      <c r="B2389" t="s">
        <v>2527</v>
      </c>
      <c r="C2389" t="s">
        <v>324</v>
      </c>
      <c r="D2389" t="s">
        <v>77</v>
      </c>
      <c r="E2389">
        <v>7.63</v>
      </c>
      <c r="F2389">
        <v>128900</v>
      </c>
      <c r="G2389">
        <f t="shared" si="144"/>
        <v>6.7565041039565554E-11</v>
      </c>
      <c r="H2389" s="50">
        <f t="shared" si="143"/>
        <v>152.23956984300369</v>
      </c>
      <c r="I2389">
        <f t="shared" si="145"/>
        <v>9.2574655058595158E-8</v>
      </c>
      <c r="J2389">
        <v>10.200000000000001</v>
      </c>
      <c r="K2389">
        <v>40.300000000000004</v>
      </c>
      <c r="L2389">
        <v>521</v>
      </c>
      <c r="M2389">
        <v>21.93</v>
      </c>
      <c r="N2389">
        <v>-100</v>
      </c>
      <c r="O2389" s="7">
        <v>12.930999999999999</v>
      </c>
      <c r="P2389">
        <v>17803</v>
      </c>
      <c r="Q2389">
        <v>4</v>
      </c>
      <c r="R2389" s="9">
        <v>15.313000000000001</v>
      </c>
      <c r="S2389" s="9">
        <v>15.369</v>
      </c>
      <c r="T2389" s="9">
        <v>14.446999999999999</v>
      </c>
      <c r="U2389" s="9">
        <v>14.917999999999999</v>
      </c>
      <c r="V2389" s="9">
        <v>15.833</v>
      </c>
    </row>
    <row r="2390" spans="1:22" x14ac:dyDescent="0.3">
      <c r="A2390" t="s">
        <v>2526</v>
      </c>
      <c r="B2390" t="s">
        <v>2527</v>
      </c>
      <c r="C2390" t="s">
        <v>2580</v>
      </c>
      <c r="D2390" t="s">
        <v>77</v>
      </c>
      <c r="E2390">
        <v>7.86</v>
      </c>
      <c r="F2390">
        <v>137000</v>
      </c>
      <c r="G2390">
        <f t="shared" si="144"/>
        <v>6.5486594014598532E-11</v>
      </c>
      <c r="H2390" s="50">
        <f t="shared" si="143"/>
        <v>161.80621465082629</v>
      </c>
      <c r="I2390">
        <f t="shared" si="145"/>
        <v>9.5365240990898811E-8</v>
      </c>
      <c r="J2390">
        <v>24.3</v>
      </c>
      <c r="K2390">
        <v>27.8</v>
      </c>
      <c r="L2390">
        <v>385</v>
      </c>
      <c r="M2390">
        <v>20.57</v>
      </c>
      <c r="N2390">
        <v>-101.19</v>
      </c>
      <c r="O2390" s="7">
        <v>13.843999999999999</v>
      </c>
      <c r="P2390">
        <v>92366</v>
      </c>
      <c r="Q2390">
        <v>3</v>
      </c>
      <c r="R2390" s="9">
        <v>17.986999999999998</v>
      </c>
      <c r="S2390" s="9">
        <v>17.981999999999999</v>
      </c>
      <c r="T2390" s="9">
        <v>17.844000000000001</v>
      </c>
      <c r="U2390" s="9">
        <v>18.039000000000001</v>
      </c>
      <c r="V2390" s="9">
        <v>19.352</v>
      </c>
    </row>
    <row r="2391" spans="1:22" x14ac:dyDescent="0.3">
      <c r="A2391" t="s">
        <v>2526</v>
      </c>
      <c r="B2391" t="s">
        <v>2527</v>
      </c>
      <c r="C2391" t="s">
        <v>2581</v>
      </c>
      <c r="D2391" t="s">
        <v>77</v>
      </c>
      <c r="E2391">
        <v>12.100000000000001</v>
      </c>
      <c r="F2391">
        <v>637300</v>
      </c>
      <c r="G2391">
        <f t="shared" si="144"/>
        <v>2.1671644908206498E-11</v>
      </c>
      <c r="H2391" s="50">
        <f t="shared" si="143"/>
        <v>752.69416494139841</v>
      </c>
      <c r="I2391">
        <f t="shared" si="145"/>
        <v>1.4680908600380098E-7</v>
      </c>
      <c r="J2391">
        <v>77.5</v>
      </c>
      <c r="K2391">
        <v>72.400000000000006</v>
      </c>
      <c r="L2391">
        <v>672</v>
      </c>
      <c r="M2391">
        <v>25.43</v>
      </c>
      <c r="N2391">
        <v>-101</v>
      </c>
      <c r="O2391" s="7">
        <v>9.2750000000000004</v>
      </c>
      <c r="P2391">
        <v>50117</v>
      </c>
      <c r="Q2391">
        <v>6</v>
      </c>
      <c r="R2391" s="9">
        <v>10.18</v>
      </c>
      <c r="S2391" s="9">
        <v>10.036</v>
      </c>
      <c r="T2391" s="9">
        <v>8.8236000000000008</v>
      </c>
      <c r="U2391" s="9">
        <v>10.214</v>
      </c>
      <c r="V2391" s="9">
        <v>10.928000000000001</v>
      </c>
    </row>
    <row r="2392" spans="1:22" x14ac:dyDescent="0.3">
      <c r="A2392" t="s">
        <v>2526</v>
      </c>
      <c r="B2392" t="s">
        <v>2527</v>
      </c>
      <c r="C2392" t="s">
        <v>2582</v>
      </c>
      <c r="D2392" t="s">
        <v>77</v>
      </c>
      <c r="E2392">
        <v>9.32</v>
      </c>
      <c r="F2392">
        <v>112400</v>
      </c>
      <c r="G2392">
        <f t="shared" si="144"/>
        <v>9.4645512099644126E-11</v>
      </c>
      <c r="H2392" s="50">
        <f t="shared" si="143"/>
        <v>132.75196004929106</v>
      </c>
      <c r="I2392">
        <f t="shared" si="145"/>
        <v>1.1307939516986986E-7</v>
      </c>
      <c r="J2392">
        <v>18.5</v>
      </c>
      <c r="K2392">
        <v>26.1</v>
      </c>
      <c r="L2392">
        <v>362</v>
      </c>
      <c r="M2392">
        <v>16.73</v>
      </c>
      <c r="N2392">
        <v>-92.64</v>
      </c>
      <c r="O2392" s="7">
        <v>13.859</v>
      </c>
      <c r="P2392">
        <v>46419</v>
      </c>
      <c r="Q2392">
        <v>1</v>
      </c>
      <c r="R2392" s="9">
        <v>10.417999999999999</v>
      </c>
      <c r="S2392" s="9">
        <v>10.417999999999999</v>
      </c>
      <c r="T2392" s="9">
        <v>10.417999999999999</v>
      </c>
      <c r="U2392" s="9">
        <v>10.417999999999999</v>
      </c>
      <c r="V2392" s="9">
        <v>10.417999999999999</v>
      </c>
    </row>
    <row r="2393" spans="1:22" x14ac:dyDescent="0.3">
      <c r="A2393" t="s">
        <v>2526</v>
      </c>
      <c r="B2393" t="s">
        <v>2527</v>
      </c>
      <c r="C2393" t="s">
        <v>2583</v>
      </c>
      <c r="D2393" t="s">
        <v>77</v>
      </c>
      <c r="E2393">
        <v>10.200000000000001</v>
      </c>
      <c r="F2393">
        <v>145000</v>
      </c>
      <c r="G2393">
        <f t="shared" si="144"/>
        <v>8.0293907586206888E-11</v>
      </c>
      <c r="H2393" s="50">
        <f t="shared" si="143"/>
        <v>171.25475273262634</v>
      </c>
      <c r="I2393">
        <f t="shared" si="145"/>
        <v>1.2375641960650989E-7</v>
      </c>
      <c r="J2393">
        <v>15.5</v>
      </c>
      <c r="K2393">
        <v>36.9</v>
      </c>
      <c r="L2393">
        <v>407</v>
      </c>
      <c r="M2393">
        <v>21.03</v>
      </c>
      <c r="N2393">
        <v>-101.86</v>
      </c>
      <c r="O2393" s="7">
        <v>11.045</v>
      </c>
      <c r="P2393">
        <v>65760</v>
      </c>
      <c r="Q2393">
        <v>2</v>
      </c>
      <c r="R2393" s="9">
        <v>18.186</v>
      </c>
      <c r="S2393" s="9">
        <v>18.186</v>
      </c>
      <c r="T2393" s="9">
        <v>18.186</v>
      </c>
      <c r="U2393" s="9">
        <v>18.186</v>
      </c>
      <c r="V2393" s="9">
        <v>18.186</v>
      </c>
    </row>
    <row r="2394" spans="1:22" x14ac:dyDescent="0.3">
      <c r="A2394" t="s">
        <v>2526</v>
      </c>
      <c r="B2394" t="s">
        <v>2527</v>
      </c>
      <c r="C2394" t="s">
        <v>2584</v>
      </c>
      <c r="D2394" t="s">
        <v>77</v>
      </c>
      <c r="E2394">
        <v>14.8</v>
      </c>
      <c r="F2394">
        <v>850800</v>
      </c>
      <c r="G2394">
        <f t="shared" si="144"/>
        <v>1.9855675129290082E-11</v>
      </c>
      <c r="H2394" s="50">
        <f t="shared" si="143"/>
        <v>1004.852024999438</v>
      </c>
      <c r="I2394">
        <f t="shared" si="145"/>
        <v>1.7956813825258304E-7</v>
      </c>
      <c r="J2394">
        <v>88.4</v>
      </c>
      <c r="K2394">
        <v>90.5</v>
      </c>
      <c r="L2394">
        <v>646</v>
      </c>
      <c r="M2394">
        <v>22.16</v>
      </c>
      <c r="N2394">
        <v>-100.98</v>
      </c>
      <c r="O2394" s="7">
        <v>7.1426999999999996</v>
      </c>
      <c r="P2394" s="8">
        <v>199940</v>
      </c>
      <c r="Q2394">
        <v>4</v>
      </c>
      <c r="R2394" s="9">
        <v>14.144</v>
      </c>
      <c r="S2394" s="9">
        <v>14.137</v>
      </c>
      <c r="T2394" s="9">
        <v>14.098000000000001</v>
      </c>
      <c r="U2394" s="9">
        <v>14.420999999999999</v>
      </c>
      <c r="V2394" s="9">
        <v>15.24</v>
      </c>
    </row>
    <row r="2395" spans="1:22" x14ac:dyDescent="0.3">
      <c r="A2395" t="s">
        <v>2526</v>
      </c>
      <c r="B2395" t="s">
        <v>2527</v>
      </c>
      <c r="C2395" t="s">
        <v>2585</v>
      </c>
      <c r="D2395" t="s">
        <v>77</v>
      </c>
      <c r="E2395">
        <v>6.3900000000000006</v>
      </c>
      <c r="F2395">
        <v>126600</v>
      </c>
      <c r="G2395">
        <f t="shared" si="144"/>
        <v>5.7612613507109005E-11</v>
      </c>
      <c r="H2395" s="50">
        <f t="shared" si="143"/>
        <v>149.52311514448618</v>
      </c>
      <c r="I2395">
        <f t="shared" si="145"/>
        <v>7.7529756988784158E-8</v>
      </c>
      <c r="J2395">
        <v>31.6</v>
      </c>
      <c r="K2395">
        <v>22.5</v>
      </c>
      <c r="L2395">
        <v>413</v>
      </c>
      <c r="M2395">
        <v>32.46</v>
      </c>
      <c r="N2395">
        <v>-114.78</v>
      </c>
      <c r="O2395" s="7">
        <v>18.36</v>
      </c>
      <c r="P2395">
        <v>21097</v>
      </c>
      <c r="Q2395">
        <v>4</v>
      </c>
      <c r="R2395" s="9">
        <v>10.034000000000001</v>
      </c>
      <c r="S2395" s="9">
        <v>10.114000000000001</v>
      </c>
      <c r="T2395" s="9">
        <v>10.009</v>
      </c>
      <c r="U2395" s="9">
        <v>10.162000000000001</v>
      </c>
      <c r="V2395" s="9">
        <v>10.571999999999999</v>
      </c>
    </row>
    <row r="2396" spans="1:22" x14ac:dyDescent="0.3">
      <c r="A2396" t="s">
        <v>2526</v>
      </c>
      <c r="B2396" t="s">
        <v>2527</v>
      </c>
      <c r="C2396" t="s">
        <v>2586</v>
      </c>
      <c r="D2396" t="s">
        <v>77</v>
      </c>
      <c r="E2396">
        <v>8.9700000000000006</v>
      </c>
      <c r="F2396">
        <v>143700</v>
      </c>
      <c r="G2396">
        <f t="shared" si="144"/>
        <v>7.1250201878914407E-11</v>
      </c>
      <c r="H2396" s="50">
        <f t="shared" si="143"/>
        <v>169.71936529433384</v>
      </c>
      <c r="I2396">
        <f t="shared" si="145"/>
        <v>1.0883285135984254E-7</v>
      </c>
      <c r="J2396">
        <v>25</v>
      </c>
      <c r="K2396">
        <v>28.8</v>
      </c>
      <c r="L2396">
        <v>360</v>
      </c>
      <c r="M2396">
        <v>19.28</v>
      </c>
      <c r="N2396">
        <v>-98.44</v>
      </c>
      <c r="O2396" s="7">
        <v>12.513999999999999</v>
      </c>
      <c r="P2396">
        <v>69191</v>
      </c>
      <c r="Q2396">
        <v>2</v>
      </c>
      <c r="R2396" s="9">
        <v>16.28</v>
      </c>
      <c r="S2396" s="9">
        <v>16.303000000000001</v>
      </c>
      <c r="T2396" s="9">
        <v>16.276</v>
      </c>
      <c r="U2396" s="9">
        <v>16.373999999999999</v>
      </c>
      <c r="V2396" s="9">
        <v>16.472999999999999</v>
      </c>
    </row>
    <row r="2397" spans="1:22" x14ac:dyDescent="0.3">
      <c r="A2397" t="s">
        <v>2526</v>
      </c>
      <c r="B2397" t="s">
        <v>2527</v>
      </c>
      <c r="C2397" t="s">
        <v>2587</v>
      </c>
      <c r="D2397" t="s">
        <v>77</v>
      </c>
      <c r="E2397">
        <v>7.88</v>
      </c>
      <c r="F2397">
        <v>746400</v>
      </c>
      <c r="G2397">
        <f t="shared" si="144"/>
        <v>1.2050498445873525E-11</v>
      </c>
      <c r="H2397" s="50">
        <f t="shared" si="143"/>
        <v>881.54860303194698</v>
      </c>
      <c r="I2397">
        <f t="shared" si="145"/>
        <v>9.5607900637186079E-8</v>
      </c>
      <c r="J2397">
        <v>102</v>
      </c>
      <c r="K2397">
        <v>74.100000000000009</v>
      </c>
      <c r="L2397">
        <v>1180</v>
      </c>
      <c r="M2397">
        <v>22.27</v>
      </c>
      <c r="N2397">
        <v>-97.86</v>
      </c>
      <c r="O2397" s="7">
        <v>15.991</v>
      </c>
      <c r="P2397" s="8">
        <v>496050</v>
      </c>
      <c r="Q2397">
        <v>6</v>
      </c>
      <c r="R2397" s="9">
        <v>15.242000000000001</v>
      </c>
      <c r="S2397" s="9">
        <v>15.175000000000001</v>
      </c>
      <c r="T2397" s="9">
        <v>14.744999999999999</v>
      </c>
      <c r="U2397" s="9">
        <v>15.635</v>
      </c>
      <c r="V2397" s="9">
        <v>15.930999999999999</v>
      </c>
    </row>
    <row r="2398" spans="1:22" x14ac:dyDescent="0.3">
      <c r="A2398" t="s">
        <v>2526</v>
      </c>
      <c r="B2398" t="s">
        <v>2527</v>
      </c>
      <c r="C2398" t="s">
        <v>2588</v>
      </c>
      <c r="D2398" t="s">
        <v>77</v>
      </c>
      <c r="E2398">
        <v>36.1</v>
      </c>
      <c r="F2398">
        <v>179800</v>
      </c>
      <c r="G2398">
        <f t="shared" si="144"/>
        <v>2.2917536874304786E-10</v>
      </c>
      <c r="H2398" s="50">
        <f t="shared" ref="H2398:H2415" si="146">F2398*CVD_MEX</f>
        <v>212.35589338845668</v>
      </c>
      <c r="I2398">
        <f t="shared" si="145"/>
        <v>4.3800066154853027E-7</v>
      </c>
      <c r="J2398">
        <v>19.400000000000002</v>
      </c>
      <c r="K2398">
        <v>40.900000000000006</v>
      </c>
      <c r="L2398">
        <v>132</v>
      </c>
      <c r="M2398">
        <v>14.91</v>
      </c>
      <c r="N2398">
        <v>-92.27</v>
      </c>
      <c r="O2398" s="7">
        <v>3.2183000000000002</v>
      </c>
      <c r="P2398">
        <v>71529</v>
      </c>
      <c r="Q2398">
        <v>2</v>
      </c>
      <c r="R2398" s="9">
        <v>12.237</v>
      </c>
      <c r="S2398" s="9">
        <v>12.265000000000001</v>
      </c>
      <c r="T2398" s="9">
        <v>12.194000000000001</v>
      </c>
      <c r="U2398" s="9">
        <v>12.295</v>
      </c>
      <c r="V2398" s="9">
        <v>12.396000000000001</v>
      </c>
    </row>
    <row r="2399" spans="1:22" x14ac:dyDescent="0.3">
      <c r="A2399" t="s">
        <v>2526</v>
      </c>
      <c r="B2399" t="s">
        <v>2527</v>
      </c>
      <c r="C2399" t="s">
        <v>2589</v>
      </c>
      <c r="D2399" t="s">
        <v>77</v>
      </c>
      <c r="E2399">
        <v>7.47</v>
      </c>
      <c r="F2399">
        <v>204600</v>
      </c>
      <c r="G2399">
        <f t="shared" si="144"/>
        <v>4.1674020087976536E-11</v>
      </c>
      <c r="H2399" s="50">
        <f t="shared" si="146"/>
        <v>241.64636144203692</v>
      </c>
      <c r="I2399">
        <f t="shared" si="145"/>
        <v>9.0633377888296944E-8</v>
      </c>
      <c r="J2399">
        <v>25.8</v>
      </c>
      <c r="K2399">
        <v>40.300000000000004</v>
      </c>
      <c r="L2399">
        <v>530</v>
      </c>
      <c r="M2399">
        <v>18.47</v>
      </c>
      <c r="N2399">
        <v>-97.4</v>
      </c>
      <c r="O2399" s="7">
        <v>13.157</v>
      </c>
      <c r="P2399">
        <v>70123</v>
      </c>
      <c r="Q2399">
        <v>2</v>
      </c>
      <c r="R2399" s="9">
        <v>12.151</v>
      </c>
      <c r="S2399" s="9">
        <v>12.27</v>
      </c>
      <c r="T2399" s="9">
        <v>11.74</v>
      </c>
      <c r="U2399" s="9">
        <v>12.244</v>
      </c>
      <c r="V2399" s="9">
        <v>12.747999999999999</v>
      </c>
    </row>
    <row r="2400" spans="1:22" x14ac:dyDescent="0.3">
      <c r="A2400" t="s">
        <v>2526</v>
      </c>
      <c r="B2400" t="s">
        <v>2527</v>
      </c>
      <c r="C2400" t="s">
        <v>2590</v>
      </c>
      <c r="D2400" t="s">
        <v>77</v>
      </c>
      <c r="E2400">
        <v>6.29</v>
      </c>
      <c r="F2400">
        <v>127900</v>
      </c>
      <c r="G2400">
        <f t="shared" si="144"/>
        <v>5.6134586161063331E-11</v>
      </c>
      <c r="H2400" s="50">
        <f t="shared" si="146"/>
        <v>151.05850258277869</v>
      </c>
      <c r="I2400">
        <f t="shared" si="145"/>
        <v>7.6316458757347776E-8</v>
      </c>
      <c r="J2400">
        <v>11.4</v>
      </c>
      <c r="K2400">
        <v>37.9</v>
      </c>
      <c r="L2400">
        <v>709</v>
      </c>
      <c r="M2400">
        <v>18.91</v>
      </c>
      <c r="N2400">
        <v>-103.88</v>
      </c>
      <c r="O2400" s="7">
        <v>18.715</v>
      </c>
      <c r="P2400">
        <v>28487</v>
      </c>
      <c r="Q2400">
        <v>2</v>
      </c>
      <c r="R2400" s="9">
        <v>12.198</v>
      </c>
      <c r="S2400" s="9">
        <v>12.231999999999999</v>
      </c>
      <c r="T2400" s="9">
        <v>12.194000000000001</v>
      </c>
      <c r="U2400" s="9">
        <v>12.446</v>
      </c>
      <c r="V2400" s="9">
        <v>12.698</v>
      </c>
    </row>
    <row r="2401" spans="1:22" x14ac:dyDescent="0.3">
      <c r="A2401" t="s">
        <v>2526</v>
      </c>
      <c r="B2401" t="s">
        <v>2527</v>
      </c>
      <c r="C2401" t="s">
        <v>2591</v>
      </c>
      <c r="D2401" t="s">
        <v>77</v>
      </c>
      <c r="E2401">
        <v>40.300000000000004</v>
      </c>
      <c r="F2401">
        <v>342800</v>
      </c>
      <c r="G2401">
        <f t="shared" si="144"/>
        <v>1.3418830192532089E-10</v>
      </c>
      <c r="H2401" s="50">
        <f t="shared" si="146"/>
        <v>404.86985680513322</v>
      </c>
      <c r="I2401">
        <f t="shared" si="145"/>
        <v>4.8895918726885786E-7</v>
      </c>
      <c r="J2401">
        <v>30.8</v>
      </c>
      <c r="K2401">
        <v>61.800000000000004</v>
      </c>
      <c r="L2401">
        <v>169</v>
      </c>
      <c r="M2401">
        <v>21.5</v>
      </c>
      <c r="N2401">
        <v>-104.89</v>
      </c>
      <c r="O2401" s="7">
        <v>2.7302</v>
      </c>
      <c r="P2401">
        <v>89331</v>
      </c>
      <c r="Q2401">
        <v>4</v>
      </c>
      <c r="R2401" s="9">
        <v>9.0054999999999996</v>
      </c>
      <c r="S2401" s="9">
        <v>8.9616000000000007</v>
      </c>
      <c r="T2401" s="9">
        <v>8.6679999999999993</v>
      </c>
      <c r="U2401" s="9">
        <v>8.8754000000000008</v>
      </c>
      <c r="V2401" s="9">
        <v>9.2372999999999994</v>
      </c>
    </row>
    <row r="2402" spans="1:22" x14ac:dyDescent="0.3">
      <c r="A2402" t="s">
        <v>2526</v>
      </c>
      <c r="B2402" t="s">
        <v>2527</v>
      </c>
      <c r="C2402" t="s">
        <v>2592</v>
      </c>
      <c r="D2402" t="s">
        <v>77</v>
      </c>
      <c r="E2402">
        <v>24.900000000000002</v>
      </c>
      <c r="F2402">
        <v>1274000</v>
      </c>
      <c r="G2402">
        <f t="shared" si="144"/>
        <v>2.2309012323390897E-11</v>
      </c>
      <c r="H2402" s="50">
        <f t="shared" si="146"/>
        <v>1504.6796895266618</v>
      </c>
      <c r="I2402">
        <f t="shared" si="145"/>
        <v>3.0211125962765661E-7</v>
      </c>
      <c r="J2402">
        <v>198</v>
      </c>
      <c r="K2402">
        <v>90.600000000000009</v>
      </c>
      <c r="L2402">
        <v>361</v>
      </c>
      <c r="M2402">
        <v>32.5</v>
      </c>
      <c r="N2402">
        <v>-116.97</v>
      </c>
      <c r="O2402" s="7">
        <v>3.9830999999999999</v>
      </c>
      <c r="P2402" s="8">
        <v>540430</v>
      </c>
      <c r="Q2402">
        <v>8</v>
      </c>
      <c r="R2402" s="9">
        <v>14.891999999999999</v>
      </c>
      <c r="S2402" s="9">
        <v>14.201000000000001</v>
      </c>
      <c r="T2402" s="9">
        <v>12.244999999999999</v>
      </c>
      <c r="U2402" s="9">
        <v>14.221</v>
      </c>
      <c r="V2402" s="9">
        <v>15.685</v>
      </c>
    </row>
    <row r="2403" spans="1:22" x14ac:dyDescent="0.3">
      <c r="A2403" t="s">
        <v>2526</v>
      </c>
      <c r="B2403" t="s">
        <v>2527</v>
      </c>
      <c r="C2403" t="s">
        <v>2593</v>
      </c>
      <c r="D2403" t="s">
        <v>77</v>
      </c>
      <c r="E2403">
        <v>17.3</v>
      </c>
      <c r="F2403">
        <v>249500</v>
      </c>
      <c r="G2403">
        <f t="shared" si="144"/>
        <v>7.9145454509018029E-11</v>
      </c>
      <c r="H2403" s="50">
        <f t="shared" si="146"/>
        <v>294.67628142613984</v>
      </c>
      <c r="I2403">
        <f t="shared" si="145"/>
        <v>2.0990059403849233E-7</v>
      </c>
      <c r="J2403">
        <v>18.900000000000002</v>
      </c>
      <c r="K2403">
        <v>57.300000000000004</v>
      </c>
      <c r="L2403">
        <v>380</v>
      </c>
      <c r="M2403">
        <v>19.32</v>
      </c>
      <c r="N2403">
        <v>-98.22</v>
      </c>
      <c r="O2403" s="7">
        <v>6.6231</v>
      </c>
      <c r="P2403" s="8">
        <v>136140</v>
      </c>
      <c r="Q2403">
        <v>2</v>
      </c>
      <c r="R2403" s="9">
        <v>16.286999999999999</v>
      </c>
      <c r="S2403" s="9">
        <v>16.286999999999999</v>
      </c>
      <c r="T2403" s="9">
        <v>16.276</v>
      </c>
      <c r="U2403" s="9">
        <v>16.300999999999998</v>
      </c>
      <c r="V2403" s="9">
        <v>16.324999999999999</v>
      </c>
    </row>
    <row r="2404" spans="1:22" x14ac:dyDescent="0.3">
      <c r="A2404" t="s">
        <v>2526</v>
      </c>
      <c r="B2404" t="s">
        <v>2527</v>
      </c>
      <c r="C2404" t="s">
        <v>2594</v>
      </c>
      <c r="D2404" t="s">
        <v>77</v>
      </c>
      <c r="E2404">
        <v>85.300000000000011</v>
      </c>
      <c r="F2404">
        <v>1452000</v>
      </c>
      <c r="G2404">
        <f t="shared" si="144"/>
        <v>6.7055258195592286E-11</v>
      </c>
      <c r="H2404" s="50">
        <f t="shared" si="146"/>
        <v>1714.9096618467136</v>
      </c>
      <c r="I2404">
        <f t="shared" si="145"/>
        <v>1.0349433914152249E-6</v>
      </c>
      <c r="J2404">
        <v>58.7</v>
      </c>
      <c r="K2404">
        <v>189</v>
      </c>
      <c r="L2404">
        <v>223</v>
      </c>
      <c r="M2404">
        <v>19.28</v>
      </c>
      <c r="N2404">
        <v>-99.64</v>
      </c>
      <c r="O2404" s="7">
        <v>1.1797</v>
      </c>
      <c r="P2404" s="8">
        <v>599560</v>
      </c>
      <c r="Q2404">
        <v>4</v>
      </c>
      <c r="R2404" s="9">
        <v>21.251999999999999</v>
      </c>
      <c r="S2404" s="9">
        <v>21.609000000000002</v>
      </c>
      <c r="T2404" s="9">
        <v>21.187999999999999</v>
      </c>
      <c r="U2404" s="9">
        <v>22.076000000000001</v>
      </c>
      <c r="V2404" s="9">
        <v>24.535</v>
      </c>
    </row>
    <row r="2405" spans="1:22" x14ac:dyDescent="0.3">
      <c r="A2405" t="s">
        <v>2526</v>
      </c>
      <c r="B2405" t="s">
        <v>2527</v>
      </c>
      <c r="C2405" t="s">
        <v>2595</v>
      </c>
      <c r="D2405" t="s">
        <v>77</v>
      </c>
      <c r="E2405">
        <v>18.8</v>
      </c>
      <c r="F2405">
        <v>1007000</v>
      </c>
      <c r="G2405">
        <f t="shared" si="144"/>
        <v>2.1309771996027804E-11</v>
      </c>
      <c r="H2405" s="50">
        <f t="shared" si="146"/>
        <v>1189.3347310465845</v>
      </c>
      <c r="I2405">
        <f t="shared" si="145"/>
        <v>2.2810006751003786E-7</v>
      </c>
      <c r="J2405">
        <v>128</v>
      </c>
      <c r="K2405">
        <v>89.100000000000009</v>
      </c>
      <c r="L2405">
        <v>459</v>
      </c>
      <c r="M2405">
        <v>25.55</v>
      </c>
      <c r="N2405">
        <v>-103.45</v>
      </c>
      <c r="O2405" s="7">
        <v>5.1529999999999996</v>
      </c>
      <c r="P2405" s="8">
        <v>209530</v>
      </c>
      <c r="Q2405">
        <v>7</v>
      </c>
      <c r="R2405" s="9">
        <v>12.932</v>
      </c>
      <c r="S2405" s="9">
        <v>12.893000000000001</v>
      </c>
      <c r="T2405" s="9">
        <v>12.497</v>
      </c>
      <c r="U2405" s="9">
        <v>12.949</v>
      </c>
      <c r="V2405" s="9">
        <v>13.4</v>
      </c>
    </row>
    <row r="2406" spans="1:22" x14ac:dyDescent="0.3">
      <c r="A2406" t="s">
        <v>2526</v>
      </c>
      <c r="B2406" t="s">
        <v>2527</v>
      </c>
      <c r="C2406" t="s">
        <v>2596</v>
      </c>
      <c r="D2406" t="s">
        <v>77</v>
      </c>
      <c r="E2406">
        <v>16.600000000000001</v>
      </c>
      <c r="F2406">
        <v>169900</v>
      </c>
      <c r="G2406">
        <f t="shared" si="144"/>
        <v>1.1152317716303708E-10</v>
      </c>
      <c r="H2406" s="50">
        <f t="shared" si="146"/>
        <v>200.66332751222907</v>
      </c>
      <c r="I2406">
        <f t="shared" si="145"/>
        <v>2.0140750641843767E-7</v>
      </c>
      <c r="J2406">
        <v>9.57</v>
      </c>
      <c r="K2406">
        <v>54.900000000000006</v>
      </c>
      <c r="L2406">
        <v>380</v>
      </c>
      <c r="M2406">
        <v>20.059999999999999</v>
      </c>
      <c r="N2406">
        <v>-99.34</v>
      </c>
      <c r="O2406" s="7">
        <v>6.9255000000000004</v>
      </c>
      <c r="P2406">
        <v>21899</v>
      </c>
      <c r="Q2406">
        <v>1</v>
      </c>
      <c r="R2406" s="9">
        <v>22.866</v>
      </c>
      <c r="S2406" s="9">
        <v>22.866</v>
      </c>
      <c r="T2406" s="9">
        <v>22.866</v>
      </c>
      <c r="U2406" s="9">
        <v>22.866</v>
      </c>
      <c r="V2406" s="9">
        <v>22.866</v>
      </c>
    </row>
    <row r="2407" spans="1:22" x14ac:dyDescent="0.3">
      <c r="A2407" t="s">
        <v>2526</v>
      </c>
      <c r="B2407" t="s">
        <v>2527</v>
      </c>
      <c r="C2407" t="s">
        <v>2597</v>
      </c>
      <c r="D2407" t="s">
        <v>77</v>
      </c>
      <c r="E2407">
        <v>16.8</v>
      </c>
      <c r="F2407">
        <v>193600</v>
      </c>
      <c r="G2407">
        <f t="shared" si="144"/>
        <v>9.9049971074380157E-11</v>
      </c>
      <c r="H2407" s="50">
        <f t="shared" si="146"/>
        <v>228.65462157956182</v>
      </c>
      <c r="I2407">
        <f t="shared" si="145"/>
        <v>2.0383410288131046E-7</v>
      </c>
      <c r="J2407">
        <v>11.4</v>
      </c>
      <c r="K2407">
        <v>57.300000000000004</v>
      </c>
      <c r="L2407">
        <v>383</v>
      </c>
      <c r="M2407">
        <v>20.09</v>
      </c>
      <c r="N2407">
        <v>-98.36</v>
      </c>
      <c r="O2407" s="7">
        <v>6.6802999999999999</v>
      </c>
      <c r="P2407">
        <v>88091</v>
      </c>
      <c r="Q2407">
        <v>2</v>
      </c>
      <c r="R2407" s="9">
        <v>13.856</v>
      </c>
      <c r="S2407" s="9">
        <v>13.926</v>
      </c>
      <c r="T2407" s="9">
        <v>13.849</v>
      </c>
      <c r="U2407" s="9">
        <v>14.297000000000001</v>
      </c>
      <c r="V2407" s="9">
        <v>14.744999999999999</v>
      </c>
    </row>
    <row r="2408" spans="1:22" x14ac:dyDescent="0.3">
      <c r="A2408" t="s">
        <v>2526</v>
      </c>
      <c r="B2408" t="s">
        <v>2527</v>
      </c>
      <c r="C2408" t="s">
        <v>2598</v>
      </c>
      <c r="D2408" t="s">
        <v>77</v>
      </c>
      <c r="E2408">
        <v>18.3</v>
      </c>
      <c r="F2408">
        <v>494800</v>
      </c>
      <c r="G2408">
        <f t="shared" si="144"/>
        <v>4.2215488884397733E-11</v>
      </c>
      <c r="H2408" s="50">
        <f t="shared" si="146"/>
        <v>584.39208035933461</v>
      </c>
      <c r="I2408">
        <f t="shared" si="145"/>
        <v>2.2203357635285596E-7</v>
      </c>
      <c r="J2408">
        <v>37.9</v>
      </c>
      <c r="K2408">
        <v>80.400000000000006</v>
      </c>
      <c r="L2408">
        <v>562</v>
      </c>
      <c r="M2408">
        <v>16.760000000000002</v>
      </c>
      <c r="N2408">
        <v>-93.12</v>
      </c>
      <c r="O2408" s="7">
        <v>6.9942000000000002</v>
      </c>
      <c r="P2408" s="8">
        <v>301570</v>
      </c>
      <c r="Q2408">
        <v>2</v>
      </c>
      <c r="R2408" s="9">
        <v>14.3</v>
      </c>
      <c r="S2408" s="9">
        <v>14.308</v>
      </c>
      <c r="T2408" s="9">
        <v>14.297000000000001</v>
      </c>
      <c r="U2408" s="9">
        <v>14.321999999999999</v>
      </c>
      <c r="V2408" s="9">
        <v>14.347</v>
      </c>
    </row>
    <row r="2409" spans="1:22" x14ac:dyDescent="0.3">
      <c r="A2409" t="s">
        <v>2526</v>
      </c>
      <c r="B2409" t="s">
        <v>2527</v>
      </c>
      <c r="C2409" t="s">
        <v>2599</v>
      </c>
      <c r="D2409" t="s">
        <v>77</v>
      </c>
      <c r="E2409">
        <v>23.700000000000003</v>
      </c>
      <c r="F2409">
        <v>225800</v>
      </c>
      <c r="G2409">
        <f t="shared" si="144"/>
        <v>1.1980496944198406E-10</v>
      </c>
      <c r="H2409" s="50">
        <f t="shared" si="146"/>
        <v>266.68498735880712</v>
      </c>
      <c r="I2409">
        <f t="shared" si="145"/>
        <v>2.8755168085042014E-7</v>
      </c>
      <c r="J2409">
        <v>26.700000000000003</v>
      </c>
      <c r="K2409">
        <v>43.7</v>
      </c>
      <c r="L2409">
        <v>180</v>
      </c>
      <c r="M2409">
        <v>19.420000000000002</v>
      </c>
      <c r="N2409">
        <v>-102.06</v>
      </c>
      <c r="O2409" s="7">
        <v>4.1245000000000003</v>
      </c>
      <c r="P2409">
        <v>66109</v>
      </c>
      <c r="Q2409">
        <v>2</v>
      </c>
      <c r="R2409" s="9">
        <v>13.967000000000001</v>
      </c>
      <c r="S2409" s="9">
        <v>14.034000000000001</v>
      </c>
      <c r="T2409" s="9">
        <v>13.949</v>
      </c>
      <c r="U2409" s="9">
        <v>14.223000000000001</v>
      </c>
      <c r="V2409" s="9">
        <v>14.496</v>
      </c>
    </row>
    <row r="2410" spans="1:22" x14ac:dyDescent="0.3">
      <c r="A2410" t="s">
        <v>2526</v>
      </c>
      <c r="B2410" t="s">
        <v>2527</v>
      </c>
      <c r="C2410" t="s">
        <v>2600</v>
      </c>
      <c r="D2410" t="s">
        <v>77</v>
      </c>
      <c r="E2410">
        <v>12.9</v>
      </c>
      <c r="F2410">
        <v>642700</v>
      </c>
      <c r="G2410">
        <f t="shared" si="144"/>
        <v>2.2910355842539288E-11</v>
      </c>
      <c r="H2410" s="50">
        <f t="shared" si="146"/>
        <v>759.07192814661346</v>
      </c>
      <c r="I2410">
        <f t="shared" si="145"/>
        <v>1.5651547185529195E-7</v>
      </c>
      <c r="J2410">
        <v>38.5</v>
      </c>
      <c r="K2410">
        <v>104</v>
      </c>
      <c r="L2410">
        <v>1030</v>
      </c>
      <c r="M2410">
        <v>19.170000000000002</v>
      </c>
      <c r="N2410">
        <v>-96.15</v>
      </c>
      <c r="O2410" s="7">
        <v>9.9075000000000006</v>
      </c>
      <c r="P2410" s="8">
        <v>418590</v>
      </c>
      <c r="Q2410">
        <v>4</v>
      </c>
      <c r="R2410" s="9">
        <v>18.088000000000001</v>
      </c>
      <c r="S2410" s="9">
        <v>15.273999999999999</v>
      </c>
      <c r="T2410" s="9">
        <v>16.472999999999999</v>
      </c>
      <c r="U2410" s="9">
        <v>17.452999999999999</v>
      </c>
      <c r="V2410" s="9">
        <v>18.088000000000001</v>
      </c>
    </row>
    <row r="2411" spans="1:22" x14ac:dyDescent="0.3">
      <c r="A2411" t="s">
        <v>2526</v>
      </c>
      <c r="B2411" t="s">
        <v>2527</v>
      </c>
      <c r="C2411" t="s">
        <v>415</v>
      </c>
      <c r="D2411" t="s">
        <v>77</v>
      </c>
      <c r="E2411">
        <v>7.61</v>
      </c>
      <c r="F2411">
        <v>249000</v>
      </c>
      <c r="G2411">
        <f t="shared" si="144"/>
        <v>3.4884759558232931E-11</v>
      </c>
      <c r="H2411" s="50">
        <f t="shared" si="146"/>
        <v>294.08574779602731</v>
      </c>
      <c r="I2411">
        <f t="shared" si="145"/>
        <v>9.2331995412307876E-8</v>
      </c>
      <c r="J2411">
        <v>38.900000000000006</v>
      </c>
      <c r="K2411">
        <v>39.900000000000006</v>
      </c>
      <c r="L2411">
        <v>620</v>
      </c>
      <c r="M2411">
        <v>23.74</v>
      </c>
      <c r="N2411">
        <v>-99.15</v>
      </c>
      <c r="O2411" s="7">
        <v>15.545</v>
      </c>
      <c r="P2411">
        <v>23389</v>
      </c>
      <c r="Q2411">
        <v>1</v>
      </c>
      <c r="R2411" s="9">
        <v>12.194000000000001</v>
      </c>
      <c r="S2411" s="9">
        <v>12.194000000000001</v>
      </c>
      <c r="T2411" s="9">
        <v>12.194000000000001</v>
      </c>
      <c r="U2411" s="9">
        <v>12.194000000000001</v>
      </c>
      <c r="V2411" s="9">
        <v>12.194000000000001</v>
      </c>
    </row>
    <row r="2412" spans="1:22" x14ac:dyDescent="0.3">
      <c r="A2412" t="s">
        <v>2526</v>
      </c>
      <c r="B2412" t="s">
        <v>2527</v>
      </c>
      <c r="C2412" t="s">
        <v>2601</v>
      </c>
      <c r="D2412" t="s">
        <v>77</v>
      </c>
      <c r="E2412">
        <v>24.3</v>
      </c>
      <c r="F2412">
        <v>600600</v>
      </c>
      <c r="G2412">
        <f t="shared" si="144"/>
        <v>4.6181854645354643E-11</v>
      </c>
      <c r="H2412" s="50">
        <f t="shared" si="146"/>
        <v>709.34899649114061</v>
      </c>
      <c r="I2412">
        <f t="shared" si="145"/>
        <v>2.948314702390383E-7</v>
      </c>
      <c r="J2412">
        <v>40.900000000000006</v>
      </c>
      <c r="K2412">
        <v>93.9</v>
      </c>
      <c r="L2412">
        <v>440</v>
      </c>
      <c r="M2412">
        <v>18</v>
      </c>
      <c r="N2412">
        <v>-92.94</v>
      </c>
      <c r="O2412" s="7">
        <v>4.6806999999999999</v>
      </c>
      <c r="P2412">
        <v>84068</v>
      </c>
      <c r="Q2412">
        <v>2</v>
      </c>
      <c r="R2412" s="9">
        <v>16.344999999999999</v>
      </c>
      <c r="S2412" s="9">
        <v>16.289000000000001</v>
      </c>
      <c r="T2412" s="9">
        <v>16.079000000000001</v>
      </c>
      <c r="U2412" s="9">
        <v>16.251000000000001</v>
      </c>
      <c r="V2412" s="9">
        <v>16.423999999999999</v>
      </c>
    </row>
    <row r="2413" spans="1:22" x14ac:dyDescent="0.3">
      <c r="A2413" t="s">
        <v>2526</v>
      </c>
      <c r="B2413" t="s">
        <v>2527</v>
      </c>
      <c r="C2413" t="s">
        <v>2602</v>
      </c>
      <c r="D2413" t="s">
        <v>77</v>
      </c>
      <c r="E2413">
        <v>20.8</v>
      </c>
      <c r="F2413">
        <v>510400</v>
      </c>
      <c r="G2413">
        <f t="shared" si="144"/>
        <v>4.6516078369905957E-11</v>
      </c>
      <c r="H2413" s="50">
        <f t="shared" si="146"/>
        <v>602.81672961884476</v>
      </c>
      <c r="I2413">
        <f t="shared" si="145"/>
        <v>2.5236603213876531E-7</v>
      </c>
      <c r="J2413">
        <v>35.9</v>
      </c>
      <c r="K2413">
        <v>85.2</v>
      </c>
      <c r="L2413">
        <v>480</v>
      </c>
      <c r="M2413">
        <v>19.55</v>
      </c>
      <c r="N2413">
        <v>-96.92</v>
      </c>
      <c r="O2413" s="7">
        <v>5.6344000000000003</v>
      </c>
      <c r="P2413" s="8">
        <v>284520</v>
      </c>
      <c r="Q2413">
        <v>2</v>
      </c>
      <c r="R2413" s="9">
        <v>13.475</v>
      </c>
      <c r="S2413" s="9">
        <v>13.43</v>
      </c>
      <c r="T2413" s="9">
        <v>13.249000000000001</v>
      </c>
      <c r="U2413" s="9">
        <v>13.946999999999999</v>
      </c>
      <c r="V2413" s="9">
        <v>14.645</v>
      </c>
    </row>
    <row r="2414" spans="1:22" x14ac:dyDescent="0.3">
      <c r="A2414" t="s">
        <v>2526</v>
      </c>
      <c r="B2414" t="s">
        <v>2527</v>
      </c>
      <c r="C2414" t="s">
        <v>2603</v>
      </c>
      <c r="D2414" t="s">
        <v>77</v>
      </c>
      <c r="E2414">
        <v>11.8</v>
      </c>
      <c r="F2414">
        <v>233000</v>
      </c>
      <c r="G2414">
        <f t="shared" si="144"/>
        <v>5.7806478111587984E-11</v>
      </c>
      <c r="H2414" s="50">
        <f t="shared" si="146"/>
        <v>275.1886716324272</v>
      </c>
      <c r="I2414">
        <f t="shared" si="145"/>
        <v>1.4316919130949187E-7</v>
      </c>
      <c r="J2414">
        <v>17.400000000000002</v>
      </c>
      <c r="K2414">
        <v>55.800000000000004</v>
      </c>
      <c r="L2414">
        <v>574</v>
      </c>
      <c r="M2414">
        <v>22.76</v>
      </c>
      <c r="N2414">
        <v>-102.56</v>
      </c>
      <c r="O2414" s="7">
        <v>10.288</v>
      </c>
      <c r="P2414">
        <v>47170</v>
      </c>
      <c r="Q2414">
        <v>2</v>
      </c>
      <c r="R2414" s="9">
        <v>9.2888999999999999</v>
      </c>
      <c r="S2414" s="9">
        <v>9.2896999999999998</v>
      </c>
      <c r="T2414" s="9">
        <v>9.2888999999999999</v>
      </c>
      <c r="U2414" s="9">
        <v>9.3405000000000005</v>
      </c>
      <c r="V2414" s="9">
        <v>9.3919999999999995</v>
      </c>
    </row>
    <row r="2415" spans="1:22" x14ac:dyDescent="0.3">
      <c r="A2415" t="s">
        <v>2526</v>
      </c>
      <c r="B2415" t="s">
        <v>2527</v>
      </c>
      <c r="C2415" t="s">
        <v>2604</v>
      </c>
      <c r="D2415" t="s">
        <v>77</v>
      </c>
      <c r="E2415">
        <v>12.4</v>
      </c>
      <c r="F2415">
        <v>216100</v>
      </c>
      <c r="G2415">
        <f t="shared" si="144"/>
        <v>6.5496386857936132E-11</v>
      </c>
      <c r="H2415" s="50">
        <f t="shared" si="146"/>
        <v>255.22863493462452</v>
      </c>
      <c r="I2415">
        <f t="shared" si="145"/>
        <v>1.5044898069811008E-7</v>
      </c>
      <c r="J2415">
        <v>26.5</v>
      </c>
      <c r="K2415">
        <v>42</v>
      </c>
      <c r="L2415">
        <v>349</v>
      </c>
      <c r="M2415">
        <v>19.98</v>
      </c>
      <c r="N2415">
        <v>-102.29</v>
      </c>
      <c r="O2415" s="7">
        <v>8.3184000000000005</v>
      </c>
      <c r="P2415" s="8">
        <v>197470</v>
      </c>
      <c r="Q2415">
        <v>4</v>
      </c>
      <c r="R2415" s="9">
        <v>15.868</v>
      </c>
      <c r="S2415" s="9">
        <v>15.948</v>
      </c>
      <c r="T2415" s="9">
        <v>15.537000000000001</v>
      </c>
      <c r="U2415" s="9">
        <v>16.276</v>
      </c>
      <c r="V2415" s="9">
        <v>17.257999999999999</v>
      </c>
    </row>
    <row r="2416" spans="1:22" x14ac:dyDescent="0.3">
      <c r="A2416" t="s">
        <v>2605</v>
      </c>
      <c r="B2416" t="s">
        <v>2606</v>
      </c>
      <c r="C2416" t="s">
        <v>2607</v>
      </c>
      <c r="D2416" t="s">
        <v>29</v>
      </c>
      <c r="E2416">
        <v>5.88</v>
      </c>
      <c r="F2416">
        <v>131400</v>
      </c>
      <c r="G2416">
        <f t="shared" si="144"/>
        <v>5.1077823744292233E-11</v>
      </c>
      <c r="H2416" s="50">
        <f>F2416*CVDMDA</f>
        <v>849.14595087058251</v>
      </c>
      <c r="I2416">
        <f t="shared" si="145"/>
        <v>3.9035274490572338E-7</v>
      </c>
      <c r="J2416">
        <v>43.5</v>
      </c>
      <c r="K2416">
        <v>19.900000000000002</v>
      </c>
      <c r="L2416">
        <v>437</v>
      </c>
      <c r="M2416">
        <v>47.76</v>
      </c>
      <c r="N2416">
        <v>27.91</v>
      </c>
      <c r="O2416" s="7">
        <v>21.922999999999998</v>
      </c>
      <c r="P2416" s="8">
        <v>123960</v>
      </c>
      <c r="Q2416">
        <v>3</v>
      </c>
      <c r="R2416" s="9">
        <v>15.68</v>
      </c>
      <c r="S2416" s="9">
        <v>15.597</v>
      </c>
      <c r="T2416" s="9">
        <v>15.339</v>
      </c>
      <c r="U2416" s="9">
        <v>15.734</v>
      </c>
      <c r="V2416" s="9">
        <v>15.734</v>
      </c>
    </row>
    <row r="2417" spans="1:22" x14ac:dyDescent="0.3">
      <c r="A2417" t="s">
        <v>2605</v>
      </c>
      <c r="B2417" t="s">
        <v>2606</v>
      </c>
      <c r="C2417" t="s">
        <v>2608</v>
      </c>
      <c r="D2417" t="s">
        <v>29</v>
      </c>
      <c r="E2417">
        <v>16.7</v>
      </c>
      <c r="F2417">
        <v>616000</v>
      </c>
      <c r="G2417">
        <f t="shared" si="144"/>
        <v>3.0944693344155842E-11</v>
      </c>
      <c r="H2417" s="50">
        <f>F2417*CVDMDA</f>
        <v>3980.7755383278445</v>
      </c>
      <c r="I2417">
        <f t="shared" si="145"/>
        <v>1.1086549047492483E-6</v>
      </c>
      <c r="J2417">
        <v>108</v>
      </c>
      <c r="K2417">
        <v>59.300000000000004</v>
      </c>
      <c r="L2417">
        <v>447</v>
      </c>
      <c r="M2417">
        <v>47.03</v>
      </c>
      <c r="N2417">
        <v>28.84</v>
      </c>
      <c r="O2417" s="7">
        <v>7.5303000000000004</v>
      </c>
      <c r="P2417" s="8">
        <v>770880</v>
      </c>
      <c r="Q2417">
        <v>7</v>
      </c>
      <c r="R2417" s="9">
        <v>15.035</v>
      </c>
      <c r="S2417" s="9">
        <v>14.97</v>
      </c>
      <c r="T2417" s="9">
        <v>14.347</v>
      </c>
      <c r="U2417" s="9">
        <v>14.893000000000001</v>
      </c>
      <c r="V2417" s="9">
        <v>15.24</v>
      </c>
    </row>
    <row r="2418" spans="1:22" x14ac:dyDescent="0.3">
      <c r="A2418" t="s">
        <v>2605</v>
      </c>
      <c r="B2418" t="s">
        <v>2606</v>
      </c>
      <c r="C2418" t="s">
        <v>2609</v>
      </c>
      <c r="D2418" t="s">
        <v>29</v>
      </c>
      <c r="E2418">
        <v>5.38</v>
      </c>
      <c r="F2418">
        <v>104900</v>
      </c>
      <c r="G2418">
        <f t="shared" si="144"/>
        <v>5.8540605719733075E-11</v>
      </c>
      <c r="H2418" s="50">
        <f>F2418*CVDMDA</f>
        <v>677.8950551470632</v>
      </c>
      <c r="I2418">
        <f t="shared" si="145"/>
        <v>3.5715948428448844E-7</v>
      </c>
      <c r="J2418">
        <v>31.200000000000003</v>
      </c>
      <c r="K2418">
        <v>18.8</v>
      </c>
      <c r="L2418">
        <v>458</v>
      </c>
      <c r="M2418">
        <v>46.83</v>
      </c>
      <c r="N2418">
        <v>29.48</v>
      </c>
      <c r="O2418" s="7">
        <v>24.361000000000001</v>
      </c>
      <c r="P2418" s="8">
        <v>220580</v>
      </c>
      <c r="Q2418">
        <v>4</v>
      </c>
      <c r="R2418" s="9">
        <v>14.446999999999999</v>
      </c>
      <c r="S2418" s="9">
        <v>14.43</v>
      </c>
      <c r="T2418" s="9">
        <v>14.048</v>
      </c>
      <c r="U2418" s="9">
        <v>14.596</v>
      </c>
      <c r="V2418" s="9">
        <v>14.794</v>
      </c>
    </row>
    <row r="2419" spans="1:22" x14ac:dyDescent="0.3">
      <c r="A2419" t="s">
        <v>2605</v>
      </c>
      <c r="B2419" t="s">
        <v>2606</v>
      </c>
      <c r="C2419" t="s">
        <v>2610</v>
      </c>
      <c r="D2419" t="s">
        <v>29</v>
      </c>
      <c r="E2419">
        <v>6.33</v>
      </c>
      <c r="F2419">
        <v>164100</v>
      </c>
      <c r="G2419">
        <f t="shared" si="144"/>
        <v>4.4029682449725775E-11</v>
      </c>
      <c r="H2419" s="50">
        <f>F2419*CVDMDA</f>
        <v>1060.4630938954535</v>
      </c>
      <c r="I2419">
        <f t="shared" si="145"/>
        <v>4.2022667946483487E-7</v>
      </c>
      <c r="J2419">
        <v>53.1</v>
      </c>
      <c r="K2419">
        <v>22.5</v>
      </c>
      <c r="L2419">
        <v>458</v>
      </c>
      <c r="M2419">
        <v>46.84</v>
      </c>
      <c r="N2419">
        <v>29.62</v>
      </c>
      <c r="O2419" s="7">
        <v>20.324999999999999</v>
      </c>
      <c r="P2419" s="8">
        <v>183100</v>
      </c>
      <c r="Q2419">
        <v>4</v>
      </c>
      <c r="R2419" s="9">
        <v>14.444000000000001</v>
      </c>
      <c r="S2419" s="9">
        <v>14.512</v>
      </c>
      <c r="T2419" s="9">
        <v>14.397</v>
      </c>
      <c r="U2419" s="9">
        <v>14.571</v>
      </c>
      <c r="V2419" s="9">
        <v>14.794</v>
      </c>
    </row>
    <row r="2420" spans="1:22" x14ac:dyDescent="0.3">
      <c r="A2420" t="s">
        <v>2611</v>
      </c>
      <c r="B2420" t="s">
        <v>2612</v>
      </c>
      <c r="C2420" t="s">
        <v>2613</v>
      </c>
      <c r="D2420" t="s">
        <v>448</v>
      </c>
      <c r="E2420">
        <v>20.900000000000002</v>
      </c>
      <c r="F2420">
        <v>764000</v>
      </c>
      <c r="G2420">
        <f t="shared" si="144"/>
        <v>3.1225065052356022E-11</v>
      </c>
      <c r="H2420" s="50">
        <f>F2420*CVDMNG</f>
        <v>2102.9420602362552</v>
      </c>
      <c r="I2420">
        <f t="shared" si="145"/>
        <v>5.9098052368991406E-7</v>
      </c>
      <c r="J2420">
        <v>108</v>
      </c>
      <c r="K2420">
        <v>73.400000000000006</v>
      </c>
      <c r="L2420">
        <v>414</v>
      </c>
      <c r="M2420">
        <v>47.93</v>
      </c>
      <c r="N2420">
        <v>106.89</v>
      </c>
      <c r="O2420" s="7">
        <v>5.6336000000000004</v>
      </c>
      <c r="P2420" s="8">
        <v>136390</v>
      </c>
      <c r="Q2420">
        <v>7</v>
      </c>
      <c r="R2420" s="9">
        <v>7.4035000000000002</v>
      </c>
      <c r="S2420" s="9">
        <v>7.4641000000000002</v>
      </c>
      <c r="T2420" s="9">
        <v>7.2565999999999997</v>
      </c>
      <c r="U2420" s="9">
        <v>7.3619000000000003</v>
      </c>
      <c r="V2420" s="9">
        <v>8.3560999999999996</v>
      </c>
    </row>
    <row r="2421" spans="1:22" x14ac:dyDescent="0.3">
      <c r="A2421" t="s">
        <v>2614</v>
      </c>
      <c r="B2421" t="s">
        <v>2615</v>
      </c>
      <c r="C2421" t="s">
        <v>2616</v>
      </c>
      <c r="D2421" t="s">
        <v>29</v>
      </c>
      <c r="E2421">
        <v>9.81</v>
      </c>
      <c r="F2421">
        <v>130900</v>
      </c>
      <c r="G2421">
        <f t="shared" si="144"/>
        <v>8.5542075859434684E-11</v>
      </c>
      <c r="H2421" s="50">
        <f>F2421*CVDMNE</f>
        <v>783.36198756507497</v>
      </c>
      <c r="I2421">
        <f t="shared" si="145"/>
        <v>6.0309369509120247E-7</v>
      </c>
      <c r="J2421">
        <v>25.6</v>
      </c>
      <c r="K2421">
        <v>25.900000000000002</v>
      </c>
      <c r="L2421">
        <v>354</v>
      </c>
      <c r="M2421">
        <v>42.44</v>
      </c>
      <c r="N2421">
        <v>19.260000000000002</v>
      </c>
      <c r="O2421" s="7">
        <v>13.705</v>
      </c>
      <c r="P2421">
        <v>9070.6</v>
      </c>
      <c r="Q2421">
        <v>2</v>
      </c>
      <c r="R2421" s="9">
        <v>15.339</v>
      </c>
      <c r="S2421" s="9">
        <v>15.342000000000001</v>
      </c>
      <c r="T2421" s="9">
        <v>15.339</v>
      </c>
      <c r="U2421" s="9">
        <v>15.438000000000001</v>
      </c>
      <c r="V2421" s="9">
        <v>15.537000000000001</v>
      </c>
    </row>
    <row r="2422" spans="1:22" x14ac:dyDescent="0.3">
      <c r="A2422" t="s">
        <v>2617</v>
      </c>
      <c r="B2422" t="s">
        <v>2618</v>
      </c>
      <c r="C2422" t="s">
        <v>2619</v>
      </c>
      <c r="D2422" t="s">
        <v>33</v>
      </c>
      <c r="E2422">
        <v>12</v>
      </c>
      <c r="F2422">
        <v>465600</v>
      </c>
      <c r="G2422">
        <f t="shared" si="144"/>
        <v>2.941837628865979E-11</v>
      </c>
      <c r="H2422" s="50">
        <f t="shared" ref="H2422:H2441" si="147">F2422*CVDMAR</f>
        <v>907.38726493040906</v>
      </c>
      <c r="I2422">
        <f t="shared" si="145"/>
        <v>2.4024473999334547E-7</v>
      </c>
      <c r="J2422">
        <v>73.400000000000006</v>
      </c>
      <c r="K2422">
        <v>54.400000000000006</v>
      </c>
      <c r="L2422">
        <v>448</v>
      </c>
      <c r="M2422">
        <v>30.38</v>
      </c>
      <c r="N2422">
        <v>-9.5500000000000007</v>
      </c>
      <c r="O2422" s="7">
        <v>8.2340999999999998</v>
      </c>
      <c r="P2422" s="8">
        <v>215250</v>
      </c>
      <c r="Q2422">
        <v>4</v>
      </c>
      <c r="R2422" s="9">
        <v>19.033000000000001</v>
      </c>
      <c r="S2422" s="9">
        <v>16.641999999999999</v>
      </c>
      <c r="T2422" s="9">
        <v>17.747</v>
      </c>
      <c r="U2422" s="9">
        <v>18.721</v>
      </c>
      <c r="V2422" s="9">
        <v>19.158000000000001</v>
      </c>
    </row>
    <row r="2423" spans="1:22" x14ac:dyDescent="0.3">
      <c r="A2423" t="s">
        <v>2617</v>
      </c>
      <c r="B2423" t="s">
        <v>2618</v>
      </c>
      <c r="C2423" t="s">
        <v>2620</v>
      </c>
      <c r="D2423" t="s">
        <v>33</v>
      </c>
      <c r="E2423">
        <v>7.01</v>
      </c>
      <c r="F2423">
        <v>100200</v>
      </c>
      <c r="G2423">
        <f t="shared" si="144"/>
        <v>7.9854743812375235E-11</v>
      </c>
      <c r="H2423" s="50">
        <f t="shared" si="147"/>
        <v>195.27535211775555</v>
      </c>
      <c r="I2423">
        <f t="shared" si="145"/>
        <v>1.4034296894611261E-7</v>
      </c>
      <c r="J2423">
        <v>12.5</v>
      </c>
      <c r="K2423">
        <v>28.400000000000002</v>
      </c>
      <c r="L2423">
        <v>471</v>
      </c>
      <c r="M2423">
        <v>35.19</v>
      </c>
      <c r="N2423">
        <v>-6.15</v>
      </c>
      <c r="O2423" s="7">
        <v>16.61</v>
      </c>
      <c r="P2423">
        <v>16379</v>
      </c>
      <c r="Q2423">
        <v>2</v>
      </c>
      <c r="R2423" s="9">
        <v>12.647</v>
      </c>
      <c r="S2423" s="9">
        <v>10.353999999999999</v>
      </c>
      <c r="T2423" s="9">
        <v>12.647</v>
      </c>
      <c r="U2423" s="9">
        <v>12.647</v>
      </c>
      <c r="V2423" s="9">
        <v>12.647</v>
      </c>
    </row>
    <row r="2424" spans="1:22" x14ac:dyDescent="0.3">
      <c r="A2424" t="s">
        <v>2617</v>
      </c>
      <c r="B2424" t="s">
        <v>2618</v>
      </c>
      <c r="C2424" t="s">
        <v>2621</v>
      </c>
      <c r="D2424" t="s">
        <v>33</v>
      </c>
      <c r="E2424">
        <v>10.600000000000001</v>
      </c>
      <c r="F2424">
        <v>107300</v>
      </c>
      <c r="G2424">
        <f t="shared" si="144"/>
        <v>1.1276038956197579E-10</v>
      </c>
      <c r="H2424" s="50">
        <f t="shared" si="147"/>
        <v>209.11222836562047</v>
      </c>
      <c r="I2424">
        <f t="shared" si="145"/>
        <v>2.1221618699412182E-7</v>
      </c>
      <c r="J2424">
        <v>6.45</v>
      </c>
      <c r="K2424">
        <v>42.2</v>
      </c>
      <c r="L2424">
        <v>471</v>
      </c>
      <c r="M2424">
        <v>35.01</v>
      </c>
      <c r="N2424">
        <v>-5.91</v>
      </c>
      <c r="O2424" s="7">
        <v>11.163</v>
      </c>
      <c r="P2424">
        <v>84824</v>
      </c>
      <c r="Q2424">
        <v>4</v>
      </c>
      <c r="R2424" s="9">
        <v>14.284000000000001</v>
      </c>
      <c r="S2424" s="9">
        <v>14.215999999999999</v>
      </c>
      <c r="T2424" s="9">
        <v>13.898999999999999</v>
      </c>
      <c r="U2424" s="9">
        <v>14.098000000000001</v>
      </c>
      <c r="V2424" s="9">
        <v>14.347</v>
      </c>
    </row>
    <row r="2425" spans="1:22" x14ac:dyDescent="0.3">
      <c r="A2425" t="s">
        <v>2617</v>
      </c>
      <c r="B2425" t="s">
        <v>2618</v>
      </c>
      <c r="C2425" t="s">
        <v>2622</v>
      </c>
      <c r="D2425" t="s">
        <v>33</v>
      </c>
      <c r="E2425">
        <v>7.7</v>
      </c>
      <c r="F2425">
        <v>165100</v>
      </c>
      <c r="G2425">
        <f t="shared" si="144"/>
        <v>5.3234609933373709E-11</v>
      </c>
      <c r="H2425" s="50">
        <f t="shared" si="147"/>
        <v>321.75609415809822</v>
      </c>
      <c r="I2425">
        <f t="shared" si="145"/>
        <v>1.5415704149572999E-7</v>
      </c>
      <c r="J2425">
        <v>30.3</v>
      </c>
      <c r="K2425">
        <v>30</v>
      </c>
      <c r="L2425">
        <v>470</v>
      </c>
      <c r="M2425">
        <v>35.17</v>
      </c>
      <c r="N2425">
        <v>-2.96</v>
      </c>
      <c r="O2425" s="7">
        <v>15.678000000000001</v>
      </c>
      <c r="P2425">
        <v>74890</v>
      </c>
      <c r="Q2425">
        <v>3</v>
      </c>
      <c r="R2425" s="9">
        <v>17.965</v>
      </c>
      <c r="S2425" s="9">
        <v>17.971</v>
      </c>
      <c r="T2425" s="9">
        <v>17.795000000000002</v>
      </c>
      <c r="U2425" s="9">
        <v>17.942</v>
      </c>
      <c r="V2425" s="9">
        <v>18.478000000000002</v>
      </c>
    </row>
    <row r="2426" spans="1:22" x14ac:dyDescent="0.3">
      <c r="A2426" t="s">
        <v>2617</v>
      </c>
      <c r="B2426" t="s">
        <v>2618</v>
      </c>
      <c r="C2426" t="s">
        <v>2623</v>
      </c>
      <c r="D2426" t="s">
        <v>33</v>
      </c>
      <c r="E2426">
        <v>14.5</v>
      </c>
      <c r="F2426">
        <v>153600</v>
      </c>
      <c r="G2426">
        <f t="shared" si="144"/>
        <v>1.0775246419270832E-10</v>
      </c>
      <c r="H2426" s="50">
        <f t="shared" si="147"/>
        <v>299.34425234817621</v>
      </c>
      <c r="I2426">
        <f t="shared" si="145"/>
        <v>2.9029572749195913E-7</v>
      </c>
      <c r="J2426">
        <v>10.3</v>
      </c>
      <c r="K2426">
        <v>47.800000000000004</v>
      </c>
      <c r="L2426">
        <v>355</v>
      </c>
      <c r="M2426">
        <v>32.340000000000003</v>
      </c>
      <c r="N2426">
        <v>-6.36</v>
      </c>
      <c r="O2426" s="7">
        <v>7.4207000000000001</v>
      </c>
      <c r="P2426">
        <v>15847</v>
      </c>
      <c r="Q2426">
        <v>1</v>
      </c>
      <c r="R2426" s="9">
        <v>19.207000000000001</v>
      </c>
      <c r="S2426" s="9">
        <v>19.207000000000001</v>
      </c>
      <c r="T2426" s="9">
        <v>19.207000000000001</v>
      </c>
      <c r="U2426" s="9">
        <v>19.207000000000001</v>
      </c>
      <c r="V2426" s="9">
        <v>19.207000000000001</v>
      </c>
    </row>
    <row r="2427" spans="1:22" x14ac:dyDescent="0.3">
      <c r="A2427" t="s">
        <v>2617</v>
      </c>
      <c r="B2427" t="s">
        <v>2618</v>
      </c>
      <c r="C2427" t="s">
        <v>2624</v>
      </c>
      <c r="D2427" t="s">
        <v>33</v>
      </c>
      <c r="E2427">
        <v>65</v>
      </c>
      <c r="F2427">
        <v>3340000</v>
      </c>
      <c r="G2427">
        <f t="shared" si="144"/>
        <v>2.2213516467065866E-11</v>
      </c>
      <c r="H2427" s="50">
        <f t="shared" si="147"/>
        <v>6509.1784039251852</v>
      </c>
      <c r="I2427">
        <f t="shared" si="145"/>
        <v>1.3013256749639545E-6</v>
      </c>
      <c r="J2427">
        <v>148</v>
      </c>
      <c r="K2427">
        <v>274</v>
      </c>
      <c r="L2427">
        <v>414</v>
      </c>
      <c r="M2427">
        <v>33.58</v>
      </c>
      <c r="N2427">
        <v>-7.59</v>
      </c>
      <c r="O2427" s="7">
        <v>1.5096000000000001</v>
      </c>
      <c r="P2427" s="8">
        <v>1778600</v>
      </c>
      <c r="Q2427">
        <v>7</v>
      </c>
      <c r="R2427" s="9">
        <v>14.988</v>
      </c>
      <c r="S2427" s="9">
        <v>12.378</v>
      </c>
      <c r="T2427" s="9">
        <v>12.194000000000001</v>
      </c>
      <c r="U2427" s="9">
        <v>14.695</v>
      </c>
      <c r="V2427" s="9">
        <v>15.042</v>
      </c>
    </row>
    <row r="2428" spans="1:22" x14ac:dyDescent="0.3">
      <c r="A2428" t="s">
        <v>2617</v>
      </c>
      <c r="B2428" t="s">
        <v>2618</v>
      </c>
      <c r="C2428" t="s">
        <v>2625</v>
      </c>
      <c r="D2428" t="s">
        <v>33</v>
      </c>
      <c r="E2428">
        <v>5.24</v>
      </c>
      <c r="F2428">
        <v>133700</v>
      </c>
      <c r="G2428">
        <f t="shared" si="144"/>
        <v>4.4735294839192215E-11</v>
      </c>
      <c r="H2428" s="50">
        <f t="shared" si="147"/>
        <v>260.56202173796328</v>
      </c>
      <c r="I2428">
        <f t="shared" si="145"/>
        <v>1.0490686979709418E-7</v>
      </c>
      <c r="J2428">
        <v>11.8</v>
      </c>
      <c r="K2428">
        <v>38.900000000000006</v>
      </c>
      <c r="L2428">
        <v>924</v>
      </c>
      <c r="M2428">
        <v>33.24</v>
      </c>
      <c r="N2428">
        <v>-8.51</v>
      </c>
      <c r="O2428" s="7">
        <v>23.765999999999998</v>
      </c>
      <c r="P2428">
        <v>11556</v>
      </c>
      <c r="Q2428">
        <v>2</v>
      </c>
      <c r="R2428" s="9">
        <v>10.52</v>
      </c>
      <c r="S2428" s="9">
        <v>3.3643000000000001</v>
      </c>
      <c r="T2428" s="9">
        <v>10.52</v>
      </c>
      <c r="U2428" s="9">
        <v>10.52</v>
      </c>
      <c r="V2428" s="9">
        <v>10.52</v>
      </c>
    </row>
    <row r="2429" spans="1:22" x14ac:dyDescent="0.3">
      <c r="A2429" t="s">
        <v>2617</v>
      </c>
      <c r="B2429" t="s">
        <v>2618</v>
      </c>
      <c r="C2429" t="s">
        <v>2626</v>
      </c>
      <c r="D2429" t="s">
        <v>33</v>
      </c>
      <c r="E2429">
        <v>34</v>
      </c>
      <c r="F2429">
        <v>904000</v>
      </c>
      <c r="G2429">
        <f t="shared" si="144"/>
        <v>4.2930002212389384E-11</v>
      </c>
      <c r="H2429" s="50">
        <f t="shared" si="147"/>
        <v>1761.7656518408287</v>
      </c>
      <c r="I2429">
        <f t="shared" si="145"/>
        <v>6.8069342998114567E-7</v>
      </c>
      <c r="J2429">
        <v>58.300000000000004</v>
      </c>
      <c r="K2429">
        <v>118</v>
      </c>
      <c r="L2429">
        <v>373</v>
      </c>
      <c r="M2429">
        <v>34.04</v>
      </c>
      <c r="N2429">
        <v>-5.01</v>
      </c>
      <c r="O2429" s="7">
        <v>3.1486999999999998</v>
      </c>
      <c r="P2429" s="8">
        <v>181070</v>
      </c>
      <c r="Q2429">
        <v>3</v>
      </c>
      <c r="R2429" s="9">
        <v>19.521999999999998</v>
      </c>
      <c r="S2429" s="9">
        <v>19.510000000000002</v>
      </c>
      <c r="T2429" s="9">
        <v>19.449000000000002</v>
      </c>
      <c r="U2429" s="9">
        <v>19.498000000000001</v>
      </c>
      <c r="V2429" s="9">
        <v>19.545999999999999</v>
      </c>
    </row>
    <row r="2430" spans="1:22" x14ac:dyDescent="0.3">
      <c r="A2430" t="s">
        <v>2617</v>
      </c>
      <c r="B2430" t="s">
        <v>2618</v>
      </c>
      <c r="C2430" t="s">
        <v>2627</v>
      </c>
      <c r="D2430" t="s">
        <v>33</v>
      </c>
      <c r="E2430">
        <v>6.43</v>
      </c>
      <c r="F2430">
        <v>330800</v>
      </c>
      <c r="G2430">
        <f t="shared" si="144"/>
        <v>2.2186862726723092E-11</v>
      </c>
      <c r="H2430" s="50">
        <f t="shared" si="147"/>
        <v>644.68150180193152</v>
      </c>
      <c r="I2430">
        <f t="shared" si="145"/>
        <v>1.2873113984643427E-7</v>
      </c>
      <c r="J2430">
        <v>45.6</v>
      </c>
      <c r="K2430">
        <v>49</v>
      </c>
      <c r="L2430">
        <v>951</v>
      </c>
      <c r="M2430">
        <v>34.270000000000003</v>
      </c>
      <c r="N2430">
        <v>-6.59</v>
      </c>
      <c r="O2430" s="7">
        <v>19.422000000000001</v>
      </c>
      <c r="P2430">
        <v>68785</v>
      </c>
      <c r="Q2430">
        <v>4</v>
      </c>
      <c r="R2430" s="9">
        <v>16.074000000000002</v>
      </c>
      <c r="S2430" s="9">
        <v>14.605</v>
      </c>
      <c r="T2430" s="9">
        <v>13.6</v>
      </c>
      <c r="U2430" s="9">
        <v>16.03</v>
      </c>
      <c r="V2430" s="9">
        <v>16.914999999999999</v>
      </c>
    </row>
    <row r="2431" spans="1:22" x14ac:dyDescent="0.3">
      <c r="A2431" t="s">
        <v>2617</v>
      </c>
      <c r="B2431" t="s">
        <v>2618</v>
      </c>
      <c r="C2431" t="s">
        <v>2628</v>
      </c>
      <c r="D2431" t="s">
        <v>33</v>
      </c>
      <c r="E2431">
        <v>11.4</v>
      </c>
      <c r="F2431">
        <v>164600</v>
      </c>
      <c r="G2431">
        <f t="shared" si="144"/>
        <v>7.9054290400972063E-11</v>
      </c>
      <c r="H2431" s="50">
        <f t="shared" si="147"/>
        <v>320.78166625331903</v>
      </c>
      <c r="I2431">
        <f t="shared" si="145"/>
        <v>2.2823250299367822E-7</v>
      </c>
      <c r="J2431">
        <v>14.8</v>
      </c>
      <c r="K2431">
        <v>42.7</v>
      </c>
      <c r="L2431">
        <v>400</v>
      </c>
      <c r="M2431">
        <v>32.89</v>
      </c>
      <c r="N2431">
        <v>-6.92</v>
      </c>
      <c r="O2431" s="7">
        <v>9.3696000000000002</v>
      </c>
      <c r="P2431">
        <v>36335</v>
      </c>
      <c r="Q2431">
        <v>3</v>
      </c>
      <c r="R2431" s="9">
        <v>17.814</v>
      </c>
      <c r="S2431" s="9">
        <v>17.707999999999998</v>
      </c>
      <c r="T2431" s="9">
        <v>16.866</v>
      </c>
      <c r="U2431" s="9">
        <v>17.844000000000001</v>
      </c>
      <c r="V2431" s="9">
        <v>17.893000000000001</v>
      </c>
    </row>
    <row r="2432" spans="1:22" x14ac:dyDescent="0.3">
      <c r="A2432" t="s">
        <v>2617</v>
      </c>
      <c r="B2432" t="s">
        <v>2618</v>
      </c>
      <c r="C2432" t="s">
        <v>2629</v>
      </c>
      <c r="D2432" t="s">
        <v>33</v>
      </c>
      <c r="E2432">
        <v>18.7</v>
      </c>
      <c r="F2432">
        <v>818000</v>
      </c>
      <c r="G2432">
        <f t="shared" si="144"/>
        <v>2.6093883985330072E-11</v>
      </c>
      <c r="H2432" s="50">
        <f t="shared" si="147"/>
        <v>1594.1640522188029</v>
      </c>
      <c r="I2432">
        <f t="shared" si="145"/>
        <v>3.7438138648963004E-7</v>
      </c>
      <c r="J2432">
        <v>86.7</v>
      </c>
      <c r="K2432">
        <v>87.9</v>
      </c>
      <c r="L2432">
        <v>491</v>
      </c>
      <c r="M2432">
        <v>31.64</v>
      </c>
      <c r="N2432">
        <v>-8.02</v>
      </c>
      <c r="O2432" s="7">
        <v>5.5915999999999997</v>
      </c>
      <c r="P2432" s="8">
        <v>159550</v>
      </c>
      <c r="Q2432">
        <v>4</v>
      </c>
      <c r="R2432" s="9">
        <v>18.201000000000001</v>
      </c>
      <c r="S2432" s="9">
        <v>18.140999999999998</v>
      </c>
      <c r="T2432" s="9">
        <v>17.600000000000001</v>
      </c>
      <c r="U2432" s="9">
        <v>17.869</v>
      </c>
      <c r="V2432" s="9">
        <v>18.234000000000002</v>
      </c>
    </row>
    <row r="2433" spans="1:22" x14ac:dyDescent="0.3">
      <c r="A2433" t="s">
        <v>2617</v>
      </c>
      <c r="B2433" t="s">
        <v>2618</v>
      </c>
      <c r="C2433" t="s">
        <v>2630</v>
      </c>
      <c r="D2433" t="s">
        <v>33</v>
      </c>
      <c r="E2433">
        <v>21.900000000000002</v>
      </c>
      <c r="F2433">
        <v>473900</v>
      </c>
      <c r="G2433">
        <f t="shared" si="144"/>
        <v>5.2748222620806081E-11</v>
      </c>
      <c r="H2433" s="50">
        <f t="shared" si="147"/>
        <v>923.5627681497441</v>
      </c>
      <c r="I2433">
        <f t="shared" si="145"/>
        <v>4.3844665048785544E-7</v>
      </c>
      <c r="J2433">
        <v>40</v>
      </c>
      <c r="K2433">
        <v>74.900000000000006</v>
      </c>
      <c r="L2433">
        <v>373</v>
      </c>
      <c r="M2433">
        <v>33.89</v>
      </c>
      <c r="N2433">
        <v>-5.56</v>
      </c>
      <c r="O2433" s="7">
        <v>4.9756</v>
      </c>
      <c r="P2433" s="8">
        <v>160900</v>
      </c>
      <c r="Q2433">
        <v>4</v>
      </c>
      <c r="R2433" s="9">
        <v>19.215</v>
      </c>
      <c r="S2433" s="9">
        <v>19.170999999999999</v>
      </c>
      <c r="T2433" s="9">
        <v>18.381</v>
      </c>
      <c r="U2433" s="9">
        <v>18.867000000000001</v>
      </c>
      <c r="V2433" s="9">
        <v>19.303999999999998</v>
      </c>
    </row>
    <row r="2434" spans="1:22" x14ac:dyDescent="0.3">
      <c r="A2434" t="s">
        <v>2617</v>
      </c>
      <c r="B2434" t="s">
        <v>2618</v>
      </c>
      <c r="C2434" t="s">
        <v>2631</v>
      </c>
      <c r="D2434" t="s">
        <v>33</v>
      </c>
      <c r="E2434">
        <v>9.74</v>
      </c>
      <c r="F2434">
        <v>187500</v>
      </c>
      <c r="G2434">
        <f t="shared" ref="G2434:G2497" si="148">(1.141433*(E2434/1000000))/F2434</f>
        <v>5.9293639573333329E-11</v>
      </c>
      <c r="H2434" s="50">
        <f t="shared" si="147"/>
        <v>365.41046429220728</v>
      </c>
      <c r="I2434">
        <f t="shared" ref="I2434:I2497" si="149">(G2434/10)*1000*H2434*0.09</f>
        <v>1.9499864729459875E-7</v>
      </c>
      <c r="J2434">
        <v>24.5</v>
      </c>
      <c r="K2434">
        <v>37.9</v>
      </c>
      <c r="L2434">
        <v>414</v>
      </c>
      <c r="M2434">
        <v>33.69</v>
      </c>
      <c r="N2434">
        <v>-7.39</v>
      </c>
      <c r="O2434" s="7">
        <v>10.930999999999999</v>
      </c>
      <c r="P2434" s="8">
        <v>566600</v>
      </c>
      <c r="Q2434">
        <v>4</v>
      </c>
      <c r="R2434" s="9">
        <v>13.227</v>
      </c>
      <c r="S2434" s="9">
        <v>9.2776999999999994</v>
      </c>
      <c r="T2434" s="9">
        <v>12.346</v>
      </c>
      <c r="U2434" s="9">
        <v>13.545</v>
      </c>
      <c r="V2434" s="9">
        <v>14.744999999999999</v>
      </c>
    </row>
    <row r="2435" spans="1:22" x14ac:dyDescent="0.3">
      <c r="A2435" t="s">
        <v>2617</v>
      </c>
      <c r="B2435" t="s">
        <v>2618</v>
      </c>
      <c r="C2435" t="s">
        <v>2632</v>
      </c>
      <c r="D2435" t="s">
        <v>33</v>
      </c>
      <c r="E2435">
        <v>16.400000000000002</v>
      </c>
      <c r="F2435">
        <v>382800</v>
      </c>
      <c r="G2435">
        <f t="shared" si="148"/>
        <v>4.8901518286311396E-11</v>
      </c>
      <c r="H2435" s="50">
        <f t="shared" si="147"/>
        <v>746.0220038989703</v>
      </c>
      <c r="I2435">
        <f t="shared" si="149"/>
        <v>3.2833447799090548E-7</v>
      </c>
      <c r="J2435">
        <v>45.6</v>
      </c>
      <c r="K2435">
        <v>56.7</v>
      </c>
      <c r="L2435">
        <v>402</v>
      </c>
      <c r="M2435">
        <v>34.69</v>
      </c>
      <c r="N2435">
        <v>-1.92</v>
      </c>
      <c r="O2435" s="7">
        <v>7.0883000000000003</v>
      </c>
      <c r="P2435" s="8">
        <v>127860</v>
      </c>
      <c r="Q2435">
        <v>4</v>
      </c>
      <c r="R2435" s="9">
        <v>16.181000000000001</v>
      </c>
      <c r="S2435" s="9">
        <v>16.13</v>
      </c>
      <c r="T2435" s="9">
        <v>15.388</v>
      </c>
      <c r="U2435" s="9">
        <v>16.276</v>
      </c>
      <c r="V2435" s="9">
        <v>16.62</v>
      </c>
    </row>
    <row r="2436" spans="1:22" x14ac:dyDescent="0.3">
      <c r="A2436" t="s">
        <v>2617</v>
      </c>
      <c r="B2436" t="s">
        <v>2618</v>
      </c>
      <c r="C2436" t="s">
        <v>2633</v>
      </c>
      <c r="D2436" t="s">
        <v>33</v>
      </c>
      <c r="E2436">
        <v>34.300000000000004</v>
      </c>
      <c r="F2436">
        <v>1610000</v>
      </c>
      <c r="G2436">
        <f t="shared" si="148"/>
        <v>2.4317485652173915E-11</v>
      </c>
      <c r="H2436" s="50">
        <f t="shared" si="147"/>
        <v>3137.6578533890865</v>
      </c>
      <c r="I2436">
        <f t="shared" si="149"/>
        <v>6.8669954848097927E-7</v>
      </c>
      <c r="J2436">
        <v>102</v>
      </c>
      <c r="K2436">
        <v>160</v>
      </c>
      <c r="L2436">
        <v>496</v>
      </c>
      <c r="M2436">
        <v>33.99</v>
      </c>
      <c r="N2436">
        <v>-6.84</v>
      </c>
      <c r="O2436" s="7">
        <v>3.1086999999999998</v>
      </c>
      <c r="P2436" s="8">
        <v>744630</v>
      </c>
      <c r="Q2436">
        <v>5</v>
      </c>
      <c r="R2436" s="9">
        <v>16.385999999999999</v>
      </c>
      <c r="S2436" s="9">
        <v>11.685</v>
      </c>
      <c r="T2436" s="9">
        <v>16.324999999999999</v>
      </c>
      <c r="U2436" s="9">
        <v>16.914999999999999</v>
      </c>
      <c r="V2436" s="9">
        <v>17.698</v>
      </c>
    </row>
    <row r="2437" spans="1:22" x14ac:dyDescent="0.3">
      <c r="A2437" t="s">
        <v>2617</v>
      </c>
      <c r="B2437" t="s">
        <v>2618</v>
      </c>
      <c r="C2437" t="s">
        <v>2634</v>
      </c>
      <c r="D2437" t="s">
        <v>33</v>
      </c>
      <c r="E2437">
        <v>6.55</v>
      </c>
      <c r="F2437">
        <v>275500</v>
      </c>
      <c r="G2437">
        <f t="shared" si="148"/>
        <v>2.7137517785843917E-11</v>
      </c>
      <c r="H2437" s="50">
        <f t="shared" si="147"/>
        <v>536.90977553334983</v>
      </c>
      <c r="I2437">
        <f t="shared" si="149"/>
        <v>1.3113358724636771E-7</v>
      </c>
      <c r="J2437">
        <v>17.900000000000002</v>
      </c>
      <c r="K2437">
        <v>65.2</v>
      </c>
      <c r="L2437">
        <v>1320</v>
      </c>
      <c r="M2437">
        <v>32.29</v>
      </c>
      <c r="N2437">
        <v>-9.24</v>
      </c>
      <c r="O2437" s="7">
        <v>20.268999999999998</v>
      </c>
      <c r="P2437">
        <v>15983</v>
      </c>
      <c r="Q2437">
        <v>2</v>
      </c>
      <c r="R2437" s="9">
        <v>11.88</v>
      </c>
      <c r="S2437" s="9">
        <v>11.933</v>
      </c>
      <c r="T2437" s="9">
        <v>11.132</v>
      </c>
      <c r="U2437" s="9">
        <v>12.065</v>
      </c>
      <c r="V2437" s="9">
        <v>12.999000000000001</v>
      </c>
    </row>
    <row r="2438" spans="1:22" x14ac:dyDescent="0.3">
      <c r="A2438" t="s">
        <v>2617</v>
      </c>
      <c r="B2438" t="s">
        <v>2618</v>
      </c>
      <c r="C2438" t="s">
        <v>2635</v>
      </c>
      <c r="D2438" t="s">
        <v>33</v>
      </c>
      <c r="E2438">
        <v>8.61</v>
      </c>
      <c r="F2438">
        <v>108000</v>
      </c>
      <c r="G2438">
        <f t="shared" si="148"/>
        <v>9.0997575277777756E-11</v>
      </c>
      <c r="H2438" s="50">
        <f t="shared" si="147"/>
        <v>210.47642743231137</v>
      </c>
      <c r="I2438">
        <f t="shared" si="149"/>
        <v>1.7237560094522531E-7</v>
      </c>
      <c r="J2438">
        <v>9.4700000000000006</v>
      </c>
      <c r="K2438">
        <v>35.1</v>
      </c>
      <c r="L2438">
        <v>424</v>
      </c>
      <c r="M2438">
        <v>33</v>
      </c>
      <c r="N2438">
        <v>-7.63</v>
      </c>
      <c r="O2438" s="7">
        <v>12.084</v>
      </c>
      <c r="P2438">
        <v>21888</v>
      </c>
      <c r="Q2438">
        <v>2</v>
      </c>
      <c r="R2438" s="9">
        <v>14.347</v>
      </c>
      <c r="S2438" s="9">
        <v>14.347</v>
      </c>
      <c r="T2438" s="9">
        <v>14.347</v>
      </c>
      <c r="U2438" s="9">
        <v>14.347</v>
      </c>
      <c r="V2438" s="9">
        <v>14.347</v>
      </c>
    </row>
    <row r="2439" spans="1:22" x14ac:dyDescent="0.3">
      <c r="A2439" t="s">
        <v>2617</v>
      </c>
      <c r="B2439" t="s">
        <v>2618</v>
      </c>
      <c r="C2439" t="s">
        <v>2636</v>
      </c>
      <c r="D2439" t="s">
        <v>33</v>
      </c>
      <c r="E2439">
        <v>12.5</v>
      </c>
      <c r="F2439">
        <v>594500</v>
      </c>
      <c r="G2439">
        <f t="shared" si="148"/>
        <v>2.3999852817493694E-11</v>
      </c>
      <c r="H2439" s="50">
        <f t="shared" si="147"/>
        <v>1158.5947787824919</v>
      </c>
      <c r="I2439">
        <f t="shared" si="149"/>
        <v>2.5025493749306828E-7</v>
      </c>
      <c r="J2439">
        <v>33.800000000000004</v>
      </c>
      <c r="K2439">
        <v>102</v>
      </c>
      <c r="L2439">
        <v>1080</v>
      </c>
      <c r="M2439">
        <v>35.770000000000003</v>
      </c>
      <c r="N2439">
        <v>-5.81</v>
      </c>
      <c r="O2439" s="7">
        <v>10.544</v>
      </c>
      <c r="P2439" s="8">
        <v>118950</v>
      </c>
      <c r="Q2439">
        <v>2</v>
      </c>
      <c r="R2439" s="9">
        <v>15.180999999999999</v>
      </c>
      <c r="S2439" s="9">
        <v>15.000999999999999</v>
      </c>
      <c r="T2439" s="9">
        <v>14.347</v>
      </c>
      <c r="U2439" s="9">
        <v>14.794</v>
      </c>
      <c r="V2439" s="9">
        <v>15.24</v>
      </c>
    </row>
    <row r="2440" spans="1:22" x14ac:dyDescent="0.3">
      <c r="A2440" t="s">
        <v>2617</v>
      </c>
      <c r="B2440" t="s">
        <v>2618</v>
      </c>
      <c r="C2440" t="s">
        <v>2637</v>
      </c>
      <c r="D2440" t="s">
        <v>33</v>
      </c>
      <c r="E2440">
        <v>8.7799999999999994</v>
      </c>
      <c r="F2440">
        <v>131900</v>
      </c>
      <c r="G2440">
        <f t="shared" si="148"/>
        <v>7.5980149658832434E-11</v>
      </c>
      <c r="H2440" s="50">
        <f t="shared" si="147"/>
        <v>257.05408128075806</v>
      </c>
      <c r="I2440">
        <f t="shared" si="149"/>
        <v>1.7577906809513107E-7</v>
      </c>
      <c r="J2440">
        <v>13.8</v>
      </c>
      <c r="K2440">
        <v>35.5</v>
      </c>
      <c r="L2440">
        <v>481</v>
      </c>
      <c r="M2440">
        <v>34.229999999999997</v>
      </c>
      <c r="N2440">
        <v>-4.01</v>
      </c>
      <c r="O2440" s="7">
        <v>13.525</v>
      </c>
      <c r="P2440">
        <v>12323</v>
      </c>
      <c r="Q2440">
        <v>2</v>
      </c>
      <c r="R2440" s="9">
        <v>18.166</v>
      </c>
      <c r="S2440" s="9">
        <v>18.274000000000001</v>
      </c>
      <c r="T2440" s="9">
        <v>18.137</v>
      </c>
      <c r="U2440" s="9">
        <v>18.574999999999999</v>
      </c>
      <c r="V2440" s="9">
        <v>19.013000000000002</v>
      </c>
    </row>
    <row r="2441" spans="1:22" x14ac:dyDescent="0.3">
      <c r="A2441" t="s">
        <v>2617</v>
      </c>
      <c r="B2441" t="s">
        <v>2618</v>
      </c>
      <c r="C2441" t="s">
        <v>2638</v>
      </c>
      <c r="D2441" t="s">
        <v>33</v>
      </c>
      <c r="E2441">
        <v>28.700000000000003</v>
      </c>
      <c r="F2441">
        <v>343600</v>
      </c>
      <c r="G2441">
        <f t="shared" si="148"/>
        <v>9.5340882130384172E-11</v>
      </c>
      <c r="H2441" s="50">
        <f t="shared" si="147"/>
        <v>669.6268561642795</v>
      </c>
      <c r="I2441">
        <f t="shared" si="149"/>
        <v>5.7458533648408466E-7</v>
      </c>
      <c r="J2441">
        <v>21.700000000000003</v>
      </c>
      <c r="K2441">
        <v>73.7</v>
      </c>
      <c r="L2441">
        <v>281</v>
      </c>
      <c r="M2441">
        <v>35.58</v>
      </c>
      <c r="N2441">
        <v>-5.37</v>
      </c>
      <c r="O2441" s="7">
        <v>3.8089</v>
      </c>
      <c r="P2441">
        <v>71803</v>
      </c>
      <c r="Q2441">
        <v>3</v>
      </c>
      <c r="R2441" s="9">
        <v>14.289</v>
      </c>
      <c r="S2441" s="9">
        <v>14.234</v>
      </c>
      <c r="T2441" s="9">
        <v>13.4</v>
      </c>
      <c r="U2441" s="9">
        <v>14.297000000000001</v>
      </c>
      <c r="V2441" s="9">
        <v>14.545999999999999</v>
      </c>
    </row>
    <row r="2442" spans="1:22" x14ac:dyDescent="0.3">
      <c r="A2442" t="s">
        <v>2639</v>
      </c>
      <c r="B2442" t="s">
        <v>2640</v>
      </c>
      <c r="C2442" t="s">
        <v>2641</v>
      </c>
      <c r="D2442" t="s">
        <v>69</v>
      </c>
      <c r="E2442">
        <v>13.5</v>
      </c>
      <c r="F2442">
        <v>419600</v>
      </c>
      <c r="G2442">
        <f t="shared" si="148"/>
        <v>3.6723892993326974E-11</v>
      </c>
      <c r="H2442" s="50">
        <f t="shared" ref="H2442:H2450" si="150">F2442*CVDMOZ</f>
        <v>491.36971295379658</v>
      </c>
      <c r="I2442">
        <f t="shared" si="149"/>
        <v>1.6240507882809318E-7</v>
      </c>
      <c r="J2442">
        <v>16.8</v>
      </c>
      <c r="K2442">
        <v>102</v>
      </c>
      <c r="L2442">
        <v>1060</v>
      </c>
      <c r="M2442">
        <v>-19.829999999999998</v>
      </c>
      <c r="N2442">
        <v>34.86</v>
      </c>
      <c r="O2442" s="7">
        <v>10.372</v>
      </c>
      <c r="P2442">
        <v>30382</v>
      </c>
      <c r="Q2442">
        <v>2</v>
      </c>
      <c r="R2442" s="9">
        <v>6.4625000000000004</v>
      </c>
      <c r="S2442" s="9">
        <v>6.3791000000000002</v>
      </c>
      <c r="T2442" s="9">
        <v>6.4625000000000004</v>
      </c>
      <c r="U2442" s="9">
        <v>6.4625000000000004</v>
      </c>
      <c r="V2442" s="9">
        <v>6.4625000000000004</v>
      </c>
    </row>
    <row r="2443" spans="1:22" x14ac:dyDescent="0.3">
      <c r="A2443" t="s">
        <v>2639</v>
      </c>
      <c r="B2443" t="s">
        <v>2640</v>
      </c>
      <c r="C2443" t="s">
        <v>2642</v>
      </c>
      <c r="D2443" t="s">
        <v>69</v>
      </c>
      <c r="E2443">
        <v>9.9600000000000009</v>
      </c>
      <c r="F2443">
        <v>194200</v>
      </c>
      <c r="G2443">
        <f t="shared" si="148"/>
        <v>5.8541053964984553E-11</v>
      </c>
      <c r="H2443" s="50">
        <f t="shared" si="150"/>
        <v>227.41658306870184</v>
      </c>
      <c r="I2443">
        <f t="shared" si="149"/>
        <v>1.1981885815761537E-7</v>
      </c>
      <c r="J2443">
        <v>29.5</v>
      </c>
      <c r="K2443">
        <v>35.700000000000003</v>
      </c>
      <c r="L2443">
        <v>382</v>
      </c>
      <c r="M2443">
        <v>-19.12</v>
      </c>
      <c r="N2443">
        <v>33.479999999999997</v>
      </c>
      <c r="O2443" s="7">
        <v>10.707000000000001</v>
      </c>
      <c r="P2443" s="8">
        <v>223380</v>
      </c>
      <c r="Q2443">
        <v>3</v>
      </c>
      <c r="R2443" s="9">
        <v>5.9329999999999998</v>
      </c>
      <c r="S2443" s="9">
        <v>5.9664000000000001</v>
      </c>
      <c r="T2443" s="9">
        <v>5.9286000000000003</v>
      </c>
      <c r="U2443" s="9">
        <v>6.0357000000000003</v>
      </c>
      <c r="V2443" s="9">
        <v>6.0891999999999999</v>
      </c>
    </row>
    <row r="2444" spans="1:22" x14ac:dyDescent="0.3">
      <c r="A2444" t="s">
        <v>2639</v>
      </c>
      <c r="B2444" t="s">
        <v>2640</v>
      </c>
      <c r="C2444" t="s">
        <v>2643</v>
      </c>
      <c r="D2444" t="s">
        <v>69</v>
      </c>
      <c r="E2444">
        <v>17.8</v>
      </c>
      <c r="F2444">
        <v>111900</v>
      </c>
      <c r="G2444">
        <f t="shared" si="148"/>
        <v>1.8156843074173372E-10</v>
      </c>
      <c r="H2444" s="50">
        <f t="shared" si="150"/>
        <v>131.0397304087937</v>
      </c>
      <c r="I2444">
        <f t="shared" si="149"/>
        <v>2.1413410393630064E-7</v>
      </c>
      <c r="J2444">
        <v>4.5600000000000005</v>
      </c>
      <c r="K2444">
        <v>52.400000000000006</v>
      </c>
      <c r="L2444">
        <v>410</v>
      </c>
      <c r="M2444">
        <v>-15.47</v>
      </c>
      <c r="N2444">
        <v>36.979999999999997</v>
      </c>
      <c r="O2444" s="7">
        <v>7.8292000000000002</v>
      </c>
      <c r="P2444">
        <v>9361.9</v>
      </c>
      <c r="Q2444">
        <v>1</v>
      </c>
      <c r="R2444" s="9">
        <v>5.6063000000000001</v>
      </c>
      <c r="S2444" s="9">
        <v>5.6063000000000001</v>
      </c>
      <c r="T2444" s="9">
        <v>5.6063000000000001</v>
      </c>
      <c r="U2444" s="9">
        <v>5.6063000000000001</v>
      </c>
      <c r="V2444" s="9">
        <v>5.6063000000000001</v>
      </c>
    </row>
    <row r="2445" spans="1:22" x14ac:dyDescent="0.3">
      <c r="A2445" t="s">
        <v>2639</v>
      </c>
      <c r="B2445" t="s">
        <v>2640</v>
      </c>
      <c r="C2445" t="s">
        <v>2644</v>
      </c>
      <c r="D2445" t="s">
        <v>69</v>
      </c>
      <c r="E2445">
        <v>16.3</v>
      </c>
      <c r="F2445">
        <v>1094000</v>
      </c>
      <c r="G2445">
        <f t="shared" si="148"/>
        <v>1.7006725685557586E-11</v>
      </c>
      <c r="H2445" s="50">
        <f t="shared" si="150"/>
        <v>1281.121224908135</v>
      </c>
      <c r="I2445">
        <f t="shared" si="149"/>
        <v>1.9608909517762361E-7</v>
      </c>
      <c r="J2445">
        <v>35.1</v>
      </c>
      <c r="K2445">
        <v>185</v>
      </c>
      <c r="L2445">
        <v>1550</v>
      </c>
      <c r="M2445">
        <v>-25.93</v>
      </c>
      <c r="N2445">
        <v>32.58</v>
      </c>
      <c r="O2445" s="7">
        <v>8.3699999999999992</v>
      </c>
      <c r="P2445" s="8">
        <v>642610</v>
      </c>
      <c r="Q2445">
        <v>4</v>
      </c>
      <c r="R2445" s="9">
        <v>8.1988000000000003</v>
      </c>
      <c r="S2445" s="9">
        <v>7.4363000000000001</v>
      </c>
      <c r="T2445" s="9">
        <v>7.3619000000000003</v>
      </c>
      <c r="U2445" s="9">
        <v>7.6769999999999996</v>
      </c>
      <c r="V2445" s="9">
        <v>8.1997999999999998</v>
      </c>
    </row>
    <row r="2446" spans="1:22" x14ac:dyDescent="0.3">
      <c r="A2446" t="s">
        <v>2639</v>
      </c>
      <c r="B2446" t="s">
        <v>2640</v>
      </c>
      <c r="C2446" t="s">
        <v>2645</v>
      </c>
      <c r="D2446" t="s">
        <v>69</v>
      </c>
      <c r="E2446">
        <v>11.3</v>
      </c>
      <c r="F2446">
        <v>140400</v>
      </c>
      <c r="G2446">
        <f t="shared" si="148"/>
        <v>9.1867470797720784E-11</v>
      </c>
      <c r="H2446" s="50">
        <f t="shared" si="150"/>
        <v>164.41446067376796</v>
      </c>
      <c r="I2446">
        <f t="shared" si="149"/>
        <v>1.3593906598203352E-7</v>
      </c>
      <c r="J2446">
        <v>10.8</v>
      </c>
      <c r="K2446">
        <v>42.6</v>
      </c>
      <c r="L2446">
        <v>445</v>
      </c>
      <c r="M2446">
        <v>-16.84</v>
      </c>
      <c r="N2446">
        <v>36.979999999999997</v>
      </c>
      <c r="O2446" s="7">
        <v>10.426</v>
      </c>
      <c r="P2446">
        <v>8270</v>
      </c>
      <c r="Q2446">
        <v>2</v>
      </c>
      <c r="R2446" s="9">
        <v>5.1741999999999999</v>
      </c>
      <c r="S2446" s="9">
        <v>5.1764999999999999</v>
      </c>
      <c r="T2446" s="9">
        <v>5.1741000000000001</v>
      </c>
      <c r="U2446" s="9">
        <v>5.2012</v>
      </c>
      <c r="V2446" s="9">
        <v>5.2282999999999999</v>
      </c>
    </row>
    <row r="2447" spans="1:22" x14ac:dyDescent="0.3">
      <c r="A2447" t="s">
        <v>2639</v>
      </c>
      <c r="B2447" t="s">
        <v>2640</v>
      </c>
      <c r="C2447" t="s">
        <v>2646</v>
      </c>
      <c r="D2447" t="s">
        <v>69</v>
      </c>
      <c r="E2447">
        <v>23.700000000000003</v>
      </c>
      <c r="F2447">
        <v>356900</v>
      </c>
      <c r="G2447">
        <f t="shared" si="148"/>
        <v>7.5797035864387791E-11</v>
      </c>
      <c r="H2447" s="50">
        <f t="shared" si="150"/>
        <v>417.94530637085319</v>
      </c>
      <c r="I2447">
        <f t="shared" si="149"/>
        <v>2.8511113838709696E-7</v>
      </c>
      <c r="J2447">
        <v>18.5</v>
      </c>
      <c r="K2447">
        <v>83</v>
      </c>
      <c r="L2447">
        <v>460</v>
      </c>
      <c r="M2447">
        <v>-15.11</v>
      </c>
      <c r="N2447">
        <v>39.26</v>
      </c>
      <c r="O2447" s="7">
        <v>5.5396999999999998</v>
      </c>
      <c r="P2447" s="8">
        <v>188210</v>
      </c>
      <c r="Q2447">
        <v>2</v>
      </c>
      <c r="R2447" s="9">
        <v>3.8561000000000001</v>
      </c>
      <c r="S2447" s="9">
        <v>3.8456999999999999</v>
      </c>
      <c r="T2447" s="9">
        <v>3.7464</v>
      </c>
      <c r="U2447" s="9">
        <v>3.802</v>
      </c>
      <c r="V2447" s="9">
        <v>3.8576000000000001</v>
      </c>
    </row>
    <row r="2448" spans="1:22" x14ac:dyDescent="0.3">
      <c r="A2448" t="s">
        <v>2639</v>
      </c>
      <c r="B2448" t="s">
        <v>2640</v>
      </c>
      <c r="C2448" t="s">
        <v>2647</v>
      </c>
      <c r="D2448" t="s">
        <v>69</v>
      </c>
      <c r="E2448">
        <v>7.25</v>
      </c>
      <c r="F2448">
        <v>164200</v>
      </c>
      <c r="G2448">
        <f t="shared" si="148"/>
        <v>5.0398229293544454E-11</v>
      </c>
      <c r="H2448" s="50">
        <f t="shared" si="150"/>
        <v>192.28528805293945</v>
      </c>
      <c r="I2448">
        <f t="shared" si="149"/>
        <v>8.7217542333605581E-8</v>
      </c>
      <c r="J2448">
        <v>18.7</v>
      </c>
      <c r="K2448">
        <v>38</v>
      </c>
      <c r="L2448">
        <v>638</v>
      </c>
      <c r="M2448">
        <v>-17.86</v>
      </c>
      <c r="N2448">
        <v>36.9</v>
      </c>
      <c r="O2448" s="7">
        <v>16.782</v>
      </c>
      <c r="P2448" s="8">
        <v>148600</v>
      </c>
      <c r="Q2448">
        <v>2</v>
      </c>
      <c r="R2448" s="9">
        <v>6.2217000000000002</v>
      </c>
      <c r="S2448" s="9">
        <v>6.3109999999999999</v>
      </c>
      <c r="T2448" s="9">
        <v>6.0357000000000003</v>
      </c>
      <c r="U2448" s="9">
        <v>6.3288000000000002</v>
      </c>
      <c r="V2448" s="9">
        <v>6.6219999999999999</v>
      </c>
    </row>
    <row r="2449" spans="1:22" x14ac:dyDescent="0.3">
      <c r="A2449" t="s">
        <v>2639</v>
      </c>
      <c r="B2449" t="s">
        <v>2640</v>
      </c>
      <c r="C2449" t="s">
        <v>2648</v>
      </c>
      <c r="D2449" t="s">
        <v>69</v>
      </c>
      <c r="E2449">
        <v>7.8900000000000006</v>
      </c>
      <c r="F2449">
        <v>117400</v>
      </c>
      <c r="G2449">
        <f t="shared" si="148"/>
        <v>7.67112978705281E-11</v>
      </c>
      <c r="H2449" s="50">
        <f t="shared" si="150"/>
        <v>137.48046782835013</v>
      </c>
      <c r="I2449">
        <f t="shared" si="149"/>
        <v>9.4916746070641099E-8</v>
      </c>
      <c r="J2449">
        <v>13</v>
      </c>
      <c r="K2449">
        <v>32.6</v>
      </c>
      <c r="L2449">
        <v>539</v>
      </c>
      <c r="M2449">
        <v>-16.16</v>
      </c>
      <c r="N2449">
        <v>33.6</v>
      </c>
      <c r="O2449" s="7">
        <v>16.562999999999999</v>
      </c>
      <c r="P2449">
        <v>81481</v>
      </c>
      <c r="Q2449">
        <v>2</v>
      </c>
      <c r="R2449" s="9">
        <v>7.1109999999999998</v>
      </c>
      <c r="S2449" s="9">
        <v>7.2050999999999998</v>
      </c>
      <c r="T2449" s="9">
        <v>7.0456000000000003</v>
      </c>
      <c r="U2449" s="9">
        <v>7.2563000000000004</v>
      </c>
      <c r="V2449" s="9">
        <v>7.4669999999999996</v>
      </c>
    </row>
    <row r="2450" spans="1:22" x14ac:dyDescent="0.3">
      <c r="A2450" t="s">
        <v>2639</v>
      </c>
      <c r="B2450" t="s">
        <v>2640</v>
      </c>
      <c r="C2450" t="s">
        <v>2649</v>
      </c>
      <c r="D2450" t="s">
        <v>69</v>
      </c>
      <c r="E2450">
        <v>1.6400000000000001</v>
      </c>
      <c r="F2450">
        <v>107000</v>
      </c>
      <c r="G2450">
        <f t="shared" si="148"/>
        <v>1.7494860934579439E-11</v>
      </c>
      <c r="H2450" s="50">
        <f t="shared" si="150"/>
        <v>125.3016188895525</v>
      </c>
      <c r="I2450">
        <f t="shared" si="149"/>
        <v>1.9729209576153536E-8</v>
      </c>
      <c r="J2450">
        <v>28.400000000000002</v>
      </c>
      <c r="K2450">
        <v>20.100000000000001</v>
      </c>
      <c r="L2450">
        <v>1730</v>
      </c>
      <c r="M2450">
        <v>-25.06</v>
      </c>
      <c r="N2450">
        <v>33.69</v>
      </c>
      <c r="O2450" s="7">
        <v>86.016000000000005</v>
      </c>
      <c r="P2450" s="8">
        <v>114670</v>
      </c>
      <c r="Q2450">
        <v>2</v>
      </c>
      <c r="R2450" s="9">
        <v>6.0544000000000002</v>
      </c>
      <c r="S2450" s="9">
        <v>5.94</v>
      </c>
      <c r="T2450" s="9">
        <v>5.6063000000000001</v>
      </c>
      <c r="U2450" s="9">
        <v>5.8478000000000003</v>
      </c>
      <c r="V2450" s="9">
        <v>6.0891999999999999</v>
      </c>
    </row>
    <row r="2451" spans="1:22" x14ac:dyDescent="0.3">
      <c r="A2451" t="s">
        <v>2650</v>
      </c>
      <c r="B2451" t="s">
        <v>2651</v>
      </c>
      <c r="C2451" t="s">
        <v>2652</v>
      </c>
      <c r="D2451" t="s">
        <v>369</v>
      </c>
      <c r="E2451">
        <v>23.1</v>
      </c>
      <c r="F2451">
        <v>223700</v>
      </c>
      <c r="G2451">
        <f t="shared" si="148"/>
        <v>1.1786813723737148E-10</v>
      </c>
      <c r="H2451" s="50">
        <f t="shared" ref="H2451:H2465" si="151">F2451*CVDMMR</f>
        <v>477.15236746712065</v>
      </c>
      <c r="I2451">
        <f t="shared" si="149"/>
        <v>5.0616954658576149E-7</v>
      </c>
      <c r="J2451">
        <v>18.5</v>
      </c>
      <c r="K2451">
        <v>52</v>
      </c>
      <c r="L2451">
        <v>257</v>
      </c>
      <c r="M2451">
        <v>17.350000000000001</v>
      </c>
      <c r="N2451">
        <v>96.49</v>
      </c>
      <c r="O2451" s="7">
        <v>4.944</v>
      </c>
      <c r="P2451">
        <v>45102</v>
      </c>
      <c r="Q2451">
        <v>2</v>
      </c>
      <c r="R2451" s="9">
        <v>16.835999999999999</v>
      </c>
      <c r="S2451" s="9">
        <v>16.983000000000001</v>
      </c>
      <c r="T2451" s="9">
        <v>16.423999999999999</v>
      </c>
      <c r="U2451" s="9">
        <v>17.28</v>
      </c>
      <c r="V2451" s="9">
        <v>18.137</v>
      </c>
    </row>
    <row r="2452" spans="1:22" x14ac:dyDescent="0.3">
      <c r="A2452" t="s">
        <v>2650</v>
      </c>
      <c r="B2452" t="s">
        <v>2651</v>
      </c>
      <c r="C2452" t="s">
        <v>2653</v>
      </c>
      <c r="D2452" t="s">
        <v>369</v>
      </c>
      <c r="E2452">
        <v>3.69</v>
      </c>
      <c r="F2452">
        <v>113400</v>
      </c>
      <c r="G2452">
        <f t="shared" si="148"/>
        <v>3.714186746031746E-11</v>
      </c>
      <c r="H2452" s="50">
        <f t="shared" si="151"/>
        <v>241.88233558681932</v>
      </c>
      <c r="I2452">
        <f t="shared" si="149"/>
        <v>8.0855654844219046E-8</v>
      </c>
      <c r="J2452">
        <v>13.600000000000001</v>
      </c>
      <c r="K2452">
        <v>30.8</v>
      </c>
      <c r="L2452">
        <v>1260</v>
      </c>
      <c r="M2452">
        <v>14.09</v>
      </c>
      <c r="N2452">
        <v>98.2</v>
      </c>
      <c r="O2452" s="7">
        <v>40.975999999999999</v>
      </c>
      <c r="P2452">
        <v>49721</v>
      </c>
      <c r="Q2452">
        <v>4</v>
      </c>
      <c r="R2452" s="9">
        <v>11.907</v>
      </c>
      <c r="S2452" s="9">
        <v>12.1</v>
      </c>
      <c r="T2452" s="9">
        <v>11.840999999999999</v>
      </c>
      <c r="U2452" s="9">
        <v>12.119</v>
      </c>
      <c r="V2452" s="9">
        <v>12.497</v>
      </c>
    </row>
    <row r="2453" spans="1:22" x14ac:dyDescent="0.3">
      <c r="A2453" t="s">
        <v>2650</v>
      </c>
      <c r="B2453" t="s">
        <v>2651</v>
      </c>
      <c r="C2453" t="s">
        <v>2654</v>
      </c>
      <c r="D2453" t="s">
        <v>369</v>
      </c>
      <c r="E2453">
        <v>33.800000000000004</v>
      </c>
      <c r="F2453">
        <v>126100</v>
      </c>
      <c r="G2453">
        <f t="shared" si="148"/>
        <v>3.0595111340206182E-10</v>
      </c>
      <c r="H2453" s="50">
        <f t="shared" si="151"/>
        <v>268.97145077158655</v>
      </c>
      <c r="I2453">
        <f t="shared" si="149"/>
        <v>7.4062903353241285E-7</v>
      </c>
      <c r="J2453">
        <v>21.5</v>
      </c>
      <c r="K2453">
        <v>27.200000000000003</v>
      </c>
      <c r="L2453">
        <v>85.300000000000011</v>
      </c>
      <c r="M2453">
        <v>22.96</v>
      </c>
      <c r="N2453">
        <v>97.75</v>
      </c>
      <c r="O2453" s="7">
        <v>3.1383000000000001</v>
      </c>
      <c r="P2453">
        <v>12649</v>
      </c>
      <c r="Q2453">
        <v>2</v>
      </c>
      <c r="R2453" s="9">
        <v>17.844000000000001</v>
      </c>
      <c r="S2453" s="9">
        <v>17.844999999999999</v>
      </c>
      <c r="T2453" s="9">
        <v>17.844000000000001</v>
      </c>
      <c r="U2453" s="9">
        <v>18.015000000000001</v>
      </c>
      <c r="V2453" s="9">
        <v>18.186</v>
      </c>
    </row>
    <row r="2454" spans="1:22" x14ac:dyDescent="0.3">
      <c r="A2454" t="s">
        <v>2650</v>
      </c>
      <c r="B2454" t="s">
        <v>2651</v>
      </c>
      <c r="C2454" t="s">
        <v>2655</v>
      </c>
      <c r="D2454" t="s">
        <v>369</v>
      </c>
      <c r="E2454">
        <v>30</v>
      </c>
      <c r="F2454">
        <v>807000</v>
      </c>
      <c r="G2454">
        <f t="shared" si="148"/>
        <v>4.2432453531598506E-11</v>
      </c>
      <c r="H2454" s="50">
        <f t="shared" si="151"/>
        <v>1721.331964890328</v>
      </c>
      <c r="I2454">
        <f t="shared" si="149"/>
        <v>6.5736304751397593E-7</v>
      </c>
      <c r="J2454">
        <v>85</v>
      </c>
      <c r="K2454">
        <v>87.5</v>
      </c>
      <c r="L2454">
        <v>361</v>
      </c>
      <c r="M2454">
        <v>21.96</v>
      </c>
      <c r="N2454">
        <v>96.08</v>
      </c>
      <c r="O2454" s="7">
        <v>4.1180000000000003</v>
      </c>
      <c r="P2454" s="8">
        <v>1024300</v>
      </c>
      <c r="Q2454">
        <v>6</v>
      </c>
      <c r="R2454" s="9">
        <v>24.83</v>
      </c>
      <c r="S2454" s="9">
        <v>24.619</v>
      </c>
      <c r="T2454" s="9">
        <v>23.535</v>
      </c>
      <c r="U2454" s="9">
        <v>24.248999999999999</v>
      </c>
      <c r="V2454" s="9">
        <v>25.056999999999999</v>
      </c>
    </row>
    <row r="2455" spans="1:22" x14ac:dyDescent="0.3">
      <c r="A2455" t="s">
        <v>2650</v>
      </c>
      <c r="B2455" t="s">
        <v>2651</v>
      </c>
      <c r="C2455" t="s">
        <v>2656</v>
      </c>
      <c r="D2455" t="s">
        <v>369</v>
      </c>
      <c r="E2455">
        <v>26.5</v>
      </c>
      <c r="F2455">
        <v>100400</v>
      </c>
      <c r="G2455">
        <f t="shared" si="148"/>
        <v>3.0127464641434262E-10</v>
      </c>
      <c r="H2455" s="50">
        <f t="shared" si="151"/>
        <v>214.15332004335679</v>
      </c>
      <c r="I2455">
        <f t="shared" si="149"/>
        <v>5.8067069197067868E-7</v>
      </c>
      <c r="J2455">
        <v>8.82</v>
      </c>
      <c r="K2455">
        <v>33.800000000000004</v>
      </c>
      <c r="L2455">
        <v>159</v>
      </c>
      <c r="M2455">
        <v>22.04</v>
      </c>
      <c r="N2455">
        <v>96.47</v>
      </c>
      <c r="O2455" s="7">
        <v>4.6948999999999996</v>
      </c>
      <c r="P2455">
        <v>16084</v>
      </c>
      <c r="Q2455">
        <v>1</v>
      </c>
      <c r="R2455" s="9">
        <v>20.126999999999999</v>
      </c>
      <c r="S2455" s="9">
        <v>20.126999999999999</v>
      </c>
      <c r="T2455" s="9">
        <v>20.126999999999999</v>
      </c>
      <c r="U2455" s="9">
        <v>20.126999999999999</v>
      </c>
      <c r="V2455" s="9">
        <v>20.126999999999999</v>
      </c>
    </row>
    <row r="2456" spans="1:22" x14ac:dyDescent="0.3">
      <c r="A2456" t="s">
        <v>2650</v>
      </c>
      <c r="B2456" t="s">
        <v>2651</v>
      </c>
      <c r="C2456" t="s">
        <v>2657</v>
      </c>
      <c r="D2456" t="s">
        <v>369</v>
      </c>
      <c r="E2456">
        <v>14.3</v>
      </c>
      <c r="F2456">
        <v>151900</v>
      </c>
      <c r="G2456">
        <f t="shared" si="148"/>
        <v>1.0745550954575377E-10</v>
      </c>
      <c r="H2456" s="50">
        <f t="shared" si="151"/>
        <v>324.00288161938141</v>
      </c>
      <c r="I2456">
        <f t="shared" si="149"/>
        <v>3.1334305264832847E-7</v>
      </c>
      <c r="J2456">
        <v>17.3</v>
      </c>
      <c r="K2456">
        <v>36.5</v>
      </c>
      <c r="L2456">
        <v>340</v>
      </c>
      <c r="M2456">
        <v>20.88</v>
      </c>
      <c r="N2456">
        <v>95.86</v>
      </c>
      <c r="O2456" s="7">
        <v>9.32</v>
      </c>
      <c r="P2456">
        <v>66826</v>
      </c>
      <c r="Q2456">
        <v>2</v>
      </c>
      <c r="R2456" s="9">
        <v>26.183</v>
      </c>
      <c r="S2456" s="9">
        <v>26.091999999999999</v>
      </c>
      <c r="T2456" s="9">
        <v>25.483000000000001</v>
      </c>
      <c r="U2456" s="9">
        <v>25.838000000000001</v>
      </c>
      <c r="V2456" s="9">
        <v>26.193000000000001</v>
      </c>
    </row>
    <row r="2457" spans="1:22" x14ac:dyDescent="0.3">
      <c r="A2457" t="s">
        <v>2650</v>
      </c>
      <c r="B2457" t="s">
        <v>2651</v>
      </c>
      <c r="C2457" t="s">
        <v>2658</v>
      </c>
      <c r="D2457" t="s">
        <v>369</v>
      </c>
      <c r="E2457">
        <v>19.400000000000002</v>
      </c>
      <c r="F2457">
        <v>143700</v>
      </c>
      <c r="G2457">
        <f t="shared" si="148"/>
        <v>1.5409742658315935E-10</v>
      </c>
      <c r="H2457" s="50">
        <f t="shared" si="151"/>
        <v>306.5122718150435</v>
      </c>
      <c r="I2457">
        <f t="shared" si="149"/>
        <v>4.2509477072570442E-7</v>
      </c>
      <c r="J2457">
        <v>17.5</v>
      </c>
      <c r="K2457">
        <v>34.300000000000004</v>
      </c>
      <c r="L2457">
        <v>235</v>
      </c>
      <c r="M2457">
        <v>12.45</v>
      </c>
      <c r="N2457">
        <v>98.62</v>
      </c>
      <c r="O2457" s="7">
        <v>6.8484999999999996</v>
      </c>
      <c r="P2457">
        <v>9173.5</v>
      </c>
      <c r="Q2457">
        <v>2</v>
      </c>
      <c r="R2457" s="9">
        <v>11.03</v>
      </c>
      <c r="S2457" s="9">
        <v>10.18</v>
      </c>
      <c r="T2457" s="9">
        <v>11.03</v>
      </c>
      <c r="U2457" s="9">
        <v>11.03</v>
      </c>
      <c r="V2457" s="9">
        <v>11.03</v>
      </c>
    </row>
    <row r="2458" spans="1:22" x14ac:dyDescent="0.3">
      <c r="A2458" t="s">
        <v>2650</v>
      </c>
      <c r="B2458" t="s">
        <v>2651</v>
      </c>
      <c r="C2458" t="s">
        <v>2659</v>
      </c>
      <c r="D2458" t="s">
        <v>369</v>
      </c>
      <c r="E2458">
        <v>13.4</v>
      </c>
      <c r="F2458">
        <v>162400</v>
      </c>
      <c r="G2458">
        <f t="shared" si="148"/>
        <v>9.4182279556650258E-11</v>
      </c>
      <c r="H2458" s="50">
        <f t="shared" si="151"/>
        <v>346.39939417371653</v>
      </c>
      <c r="I2458">
        <f t="shared" si="149"/>
        <v>2.9362216122290928E-7</v>
      </c>
      <c r="J2458">
        <v>17.2</v>
      </c>
      <c r="K2458">
        <v>39.1</v>
      </c>
      <c r="L2458">
        <v>364</v>
      </c>
      <c r="M2458">
        <v>22.13</v>
      </c>
      <c r="N2458">
        <v>95.13</v>
      </c>
      <c r="O2458" s="7">
        <v>9.2883999999999993</v>
      </c>
      <c r="P2458" s="8">
        <v>148120</v>
      </c>
      <c r="Q2458">
        <v>3</v>
      </c>
      <c r="R2458" s="9">
        <v>26.382000000000001</v>
      </c>
      <c r="S2458" s="9">
        <v>26.388999999999999</v>
      </c>
      <c r="T2458" s="9">
        <v>26.146000000000001</v>
      </c>
      <c r="U2458" s="9">
        <v>26.382000000000001</v>
      </c>
      <c r="V2458" s="9">
        <v>26.76</v>
      </c>
    </row>
    <row r="2459" spans="1:22" x14ac:dyDescent="0.3">
      <c r="A2459" t="s">
        <v>2650</v>
      </c>
      <c r="B2459" t="s">
        <v>2651</v>
      </c>
      <c r="C2459" t="s">
        <v>2660</v>
      </c>
      <c r="D2459" t="s">
        <v>369</v>
      </c>
      <c r="E2459">
        <v>10.200000000000001</v>
      </c>
      <c r="F2459">
        <v>360400</v>
      </c>
      <c r="G2459">
        <f t="shared" si="148"/>
        <v>3.2304707547169807E-11</v>
      </c>
      <c r="H2459" s="50">
        <f t="shared" si="151"/>
        <v>768.7336309126074</v>
      </c>
      <c r="I2459">
        <f t="shared" si="149"/>
        <v>2.2350343615475181E-7</v>
      </c>
      <c r="J2459">
        <v>19</v>
      </c>
      <c r="K2459">
        <v>82.600000000000009</v>
      </c>
      <c r="L2459">
        <v>1200</v>
      </c>
      <c r="M2459">
        <v>16.47</v>
      </c>
      <c r="N2459">
        <v>97.64</v>
      </c>
      <c r="O2459" s="7">
        <v>14.563000000000001</v>
      </c>
      <c r="P2459" s="8">
        <v>356710</v>
      </c>
      <c r="Q2459">
        <v>2</v>
      </c>
      <c r="R2459" s="9">
        <v>16.963999999999999</v>
      </c>
      <c r="S2459" s="9">
        <v>16.98</v>
      </c>
      <c r="T2459" s="9">
        <v>16.963999999999999</v>
      </c>
      <c r="U2459" s="9">
        <v>17.526</v>
      </c>
      <c r="V2459" s="9">
        <v>18.088000000000001</v>
      </c>
    </row>
    <row r="2460" spans="1:22" x14ac:dyDescent="0.3">
      <c r="A2460" t="s">
        <v>2650</v>
      </c>
      <c r="B2460" t="s">
        <v>2651</v>
      </c>
      <c r="C2460" t="s">
        <v>2661</v>
      </c>
      <c r="D2460" t="s">
        <v>369</v>
      </c>
      <c r="E2460">
        <v>10.200000000000001</v>
      </c>
      <c r="F2460">
        <v>121300</v>
      </c>
      <c r="G2460">
        <f t="shared" si="148"/>
        <v>9.5981999999999992E-11</v>
      </c>
      <c r="H2460" s="50">
        <f t="shared" si="151"/>
        <v>258.73304503246192</v>
      </c>
      <c r="I2460">
        <f t="shared" si="149"/>
        <v>2.2350343615475181E-7</v>
      </c>
      <c r="J2460">
        <v>15.3</v>
      </c>
      <c r="K2460">
        <v>31</v>
      </c>
      <c r="L2460">
        <v>377</v>
      </c>
      <c r="M2460">
        <v>21.47</v>
      </c>
      <c r="N2460">
        <v>95.38</v>
      </c>
      <c r="O2460" s="7">
        <v>12.134</v>
      </c>
      <c r="P2460">
        <v>90599</v>
      </c>
      <c r="Q2460">
        <v>2</v>
      </c>
      <c r="R2460" s="9">
        <v>25.483000000000001</v>
      </c>
      <c r="S2460" s="9">
        <v>25.44</v>
      </c>
      <c r="T2460" s="9">
        <v>23.152999999999999</v>
      </c>
      <c r="U2460" s="9">
        <v>24.318000000000001</v>
      </c>
      <c r="V2460" s="9">
        <v>25.483000000000001</v>
      </c>
    </row>
    <row r="2461" spans="1:22" x14ac:dyDescent="0.3">
      <c r="A2461" t="s">
        <v>2650</v>
      </c>
      <c r="B2461" t="s">
        <v>2651</v>
      </c>
      <c r="C2461" t="s">
        <v>2662</v>
      </c>
      <c r="D2461" t="s">
        <v>369</v>
      </c>
      <c r="E2461">
        <v>9.5299999999999994</v>
      </c>
      <c r="F2461">
        <v>111100</v>
      </c>
      <c r="G2461">
        <f t="shared" si="148"/>
        <v>9.7910499459945971E-11</v>
      </c>
      <c r="H2461" s="50">
        <f t="shared" si="151"/>
        <v>236.97643283682211</v>
      </c>
      <c r="I2461">
        <f t="shared" si="149"/>
        <v>2.0882232809360637E-7</v>
      </c>
      <c r="J2461">
        <v>14.8</v>
      </c>
      <c r="K2461">
        <v>28.8</v>
      </c>
      <c r="L2461">
        <v>377</v>
      </c>
      <c r="M2461">
        <v>21.35</v>
      </c>
      <c r="N2461">
        <v>95.08</v>
      </c>
      <c r="O2461" s="7">
        <v>13.061</v>
      </c>
      <c r="P2461">
        <v>65792</v>
      </c>
      <c r="Q2461">
        <v>2</v>
      </c>
      <c r="R2461" s="9">
        <v>26.616</v>
      </c>
      <c r="S2461" s="9">
        <v>26.61</v>
      </c>
      <c r="T2461" s="9">
        <v>26.571000000000002</v>
      </c>
      <c r="U2461" s="9">
        <v>26.594999999999999</v>
      </c>
      <c r="V2461" s="9">
        <v>26.617999999999999</v>
      </c>
    </row>
    <row r="2462" spans="1:22" x14ac:dyDescent="0.3">
      <c r="A2462" t="s">
        <v>2650</v>
      </c>
      <c r="B2462" t="s">
        <v>2651</v>
      </c>
      <c r="C2462" t="s">
        <v>2663</v>
      </c>
      <c r="D2462" t="s">
        <v>369</v>
      </c>
      <c r="E2462">
        <v>26.1</v>
      </c>
      <c r="F2462">
        <v>215500</v>
      </c>
      <c r="G2462">
        <f t="shared" si="148"/>
        <v>1.3824316148491878E-10</v>
      </c>
      <c r="H2462" s="50">
        <f t="shared" si="151"/>
        <v>459.66175766278275</v>
      </c>
      <c r="I2462">
        <f t="shared" si="149"/>
        <v>5.7190585133715895E-7</v>
      </c>
      <c r="J2462">
        <v>13.4</v>
      </c>
      <c r="K2462">
        <v>58.900000000000006</v>
      </c>
      <c r="L2462">
        <v>270</v>
      </c>
      <c r="M2462">
        <v>16.78</v>
      </c>
      <c r="N2462">
        <v>94.73</v>
      </c>
      <c r="O2462" s="7">
        <v>4.5848000000000004</v>
      </c>
      <c r="P2462">
        <v>41891</v>
      </c>
      <c r="Q2462">
        <v>2</v>
      </c>
      <c r="R2462" s="9">
        <v>17.152999999999999</v>
      </c>
      <c r="S2462" s="9">
        <v>17.100999999999999</v>
      </c>
      <c r="T2462" s="9">
        <v>16.276</v>
      </c>
      <c r="U2462" s="9">
        <v>16.718</v>
      </c>
      <c r="V2462" s="9">
        <v>17.16</v>
      </c>
    </row>
    <row r="2463" spans="1:22" x14ac:dyDescent="0.3">
      <c r="A2463" t="s">
        <v>2650</v>
      </c>
      <c r="B2463" t="s">
        <v>2651</v>
      </c>
      <c r="C2463" t="s">
        <v>2664</v>
      </c>
      <c r="D2463" t="s">
        <v>369</v>
      </c>
      <c r="E2463">
        <v>13.9</v>
      </c>
      <c r="F2463">
        <v>123800</v>
      </c>
      <c r="G2463">
        <f t="shared" si="148"/>
        <v>1.2815766316639741E-10</v>
      </c>
      <c r="H2463" s="50">
        <f t="shared" si="151"/>
        <v>264.06554802158934</v>
      </c>
      <c r="I2463">
        <f t="shared" si="149"/>
        <v>3.0457821201480885E-7</v>
      </c>
      <c r="J2463">
        <v>8.18</v>
      </c>
      <c r="K2463">
        <v>43.300000000000004</v>
      </c>
      <c r="L2463">
        <v>376</v>
      </c>
      <c r="M2463">
        <v>18.829999999999998</v>
      </c>
      <c r="N2463">
        <v>95.22</v>
      </c>
      <c r="O2463" s="7">
        <v>8.6888000000000005</v>
      </c>
      <c r="P2463">
        <v>46236</v>
      </c>
      <c r="Q2463">
        <v>2</v>
      </c>
      <c r="R2463" s="9">
        <v>20.946000000000002</v>
      </c>
      <c r="S2463" s="9">
        <v>20.873000000000001</v>
      </c>
      <c r="T2463" s="9">
        <v>19.254999999999999</v>
      </c>
      <c r="U2463" s="9">
        <v>20.100999999999999</v>
      </c>
      <c r="V2463" s="9">
        <v>20.946999999999999</v>
      </c>
    </row>
    <row r="2464" spans="1:22" x14ac:dyDescent="0.3">
      <c r="A2464" t="s">
        <v>2650</v>
      </c>
      <c r="B2464" t="s">
        <v>2651</v>
      </c>
      <c r="C2464" t="s">
        <v>2665</v>
      </c>
      <c r="D2464" t="s">
        <v>369</v>
      </c>
      <c r="E2464">
        <v>18.100000000000001</v>
      </c>
      <c r="F2464">
        <v>154100</v>
      </c>
      <c r="G2464">
        <f t="shared" si="148"/>
        <v>1.3406837962362104E-10</v>
      </c>
      <c r="H2464" s="50">
        <f t="shared" si="151"/>
        <v>328.69548424981355</v>
      </c>
      <c r="I2464">
        <f t="shared" si="149"/>
        <v>3.9660903866676555E-7</v>
      </c>
      <c r="J2464">
        <v>12</v>
      </c>
      <c r="K2464">
        <v>44.400000000000006</v>
      </c>
      <c r="L2464">
        <v>307</v>
      </c>
      <c r="M2464">
        <v>20.8</v>
      </c>
      <c r="N2464">
        <v>97.04</v>
      </c>
      <c r="O2464" s="7">
        <v>6.9191000000000003</v>
      </c>
      <c r="P2464">
        <v>41537</v>
      </c>
      <c r="Q2464">
        <v>2</v>
      </c>
      <c r="R2464" s="9">
        <v>17.02</v>
      </c>
      <c r="S2464" s="9">
        <v>17.029</v>
      </c>
      <c r="T2464" s="9">
        <v>16.914999999999999</v>
      </c>
      <c r="U2464" s="9">
        <v>17.036999999999999</v>
      </c>
      <c r="V2464" s="9">
        <v>17.16</v>
      </c>
    </row>
    <row r="2465" spans="1:22" x14ac:dyDescent="0.3">
      <c r="A2465" t="s">
        <v>2650</v>
      </c>
      <c r="B2465" t="s">
        <v>2651</v>
      </c>
      <c r="C2465" t="s">
        <v>2666</v>
      </c>
      <c r="D2465" t="s">
        <v>369</v>
      </c>
      <c r="E2465">
        <v>65.2</v>
      </c>
      <c r="F2465">
        <v>3594000</v>
      </c>
      <c r="G2465">
        <f t="shared" si="148"/>
        <v>2.0707131775180857E-11</v>
      </c>
      <c r="H2465" s="50">
        <f t="shared" si="151"/>
        <v>7666.0062971695643</v>
      </c>
      <c r="I2465">
        <f t="shared" si="149"/>
        <v>1.4286690232637076E-6</v>
      </c>
      <c r="J2465">
        <v>235</v>
      </c>
      <c r="K2465">
        <v>234</v>
      </c>
      <c r="L2465">
        <v>388</v>
      </c>
      <c r="M2465">
        <v>16.86</v>
      </c>
      <c r="N2465">
        <v>96.15</v>
      </c>
      <c r="O2465" s="7">
        <v>1.6559999999999999</v>
      </c>
      <c r="P2465" s="8">
        <v>3543200</v>
      </c>
      <c r="Q2465">
        <v>8</v>
      </c>
      <c r="R2465" s="9">
        <v>18.094999999999999</v>
      </c>
      <c r="S2465" s="9">
        <v>18.117000000000001</v>
      </c>
      <c r="T2465" s="9">
        <v>17.111000000000001</v>
      </c>
      <c r="U2465" s="9">
        <v>18.137</v>
      </c>
      <c r="V2465" s="9">
        <v>18.428999999999998</v>
      </c>
    </row>
    <row r="2466" spans="1:22" x14ac:dyDescent="0.3">
      <c r="A2466" t="s">
        <v>2667</v>
      </c>
      <c r="B2466" t="s">
        <v>2668</v>
      </c>
      <c r="C2466" t="s">
        <v>2669</v>
      </c>
      <c r="D2466" t="s">
        <v>69</v>
      </c>
      <c r="E2466">
        <v>9.5500000000000007</v>
      </c>
      <c r="F2466">
        <v>233500</v>
      </c>
      <c r="G2466">
        <f t="shared" si="148"/>
        <v>4.668387644539614E-11</v>
      </c>
      <c r="H2466" s="50">
        <f>F2466*CVDNAM</f>
        <v>274.45996765736072</v>
      </c>
      <c r="I2466">
        <f t="shared" si="149"/>
        <v>1.1531569697391284E-7</v>
      </c>
      <c r="J2466">
        <v>30.3</v>
      </c>
      <c r="K2466">
        <v>42.400000000000006</v>
      </c>
      <c r="L2466">
        <v>525</v>
      </c>
      <c r="M2466">
        <v>-22.56</v>
      </c>
      <c r="N2466">
        <v>17.07</v>
      </c>
      <c r="O2466" s="7">
        <v>12.382999999999999</v>
      </c>
      <c r="P2466" s="8">
        <v>169230</v>
      </c>
      <c r="Q2466">
        <v>3</v>
      </c>
      <c r="R2466" s="9">
        <v>5.1738999999999997</v>
      </c>
      <c r="S2466" s="9">
        <v>5.1513</v>
      </c>
      <c r="T2466" s="9">
        <v>4.9024999999999999</v>
      </c>
      <c r="U2466" s="9">
        <v>4.9569000000000001</v>
      </c>
      <c r="V2466" s="9">
        <v>5.1741000000000001</v>
      </c>
    </row>
    <row r="2467" spans="1:22" x14ac:dyDescent="0.3">
      <c r="A2467" t="s">
        <v>2670</v>
      </c>
      <c r="B2467" t="s">
        <v>2671</v>
      </c>
      <c r="C2467" t="s">
        <v>2672</v>
      </c>
      <c r="D2467" t="s">
        <v>14</v>
      </c>
      <c r="E2467">
        <v>15.200000000000001</v>
      </c>
      <c r="F2467">
        <v>168500</v>
      </c>
      <c r="G2467">
        <f t="shared" si="148"/>
        <v>1.0296606290801188E-10</v>
      </c>
      <c r="H2467" s="50">
        <f>F2467*CVDNPL</f>
        <v>306.26783947987832</v>
      </c>
      <c r="I2467">
        <f t="shared" si="149"/>
        <v>2.8381674263927429E-7</v>
      </c>
      <c r="J2467">
        <v>12.9</v>
      </c>
      <c r="K2467">
        <v>46.900000000000006</v>
      </c>
      <c r="L2467">
        <v>397</v>
      </c>
      <c r="M2467">
        <v>26.47</v>
      </c>
      <c r="N2467">
        <v>87.27</v>
      </c>
      <c r="O2467" s="7">
        <v>8.4544999999999995</v>
      </c>
      <c r="P2467" s="8">
        <v>131400</v>
      </c>
      <c r="Q2467">
        <v>2</v>
      </c>
      <c r="R2467" s="9">
        <v>38.773000000000003</v>
      </c>
      <c r="S2467" s="9">
        <v>38.701000000000001</v>
      </c>
      <c r="T2467" s="9">
        <v>36.299999999999997</v>
      </c>
      <c r="U2467" s="9">
        <v>37.537999999999997</v>
      </c>
      <c r="V2467" s="9">
        <v>38.776000000000003</v>
      </c>
    </row>
    <row r="2468" spans="1:22" x14ac:dyDescent="0.3">
      <c r="A2468" t="s">
        <v>2670</v>
      </c>
      <c r="B2468" t="s">
        <v>2671</v>
      </c>
      <c r="C2468" t="s">
        <v>2673</v>
      </c>
      <c r="D2468" t="s">
        <v>14</v>
      </c>
      <c r="E2468">
        <v>10.100000000000001</v>
      </c>
      <c r="F2468">
        <v>112500</v>
      </c>
      <c r="G2468">
        <f t="shared" si="148"/>
        <v>1.0247531822222223E-10</v>
      </c>
      <c r="H2468" s="50">
        <f>F2468*CVDNPL</f>
        <v>204.48149520169918</v>
      </c>
      <c r="I2468">
        <f t="shared" si="149"/>
        <v>1.8858875662214939E-7</v>
      </c>
      <c r="J2468">
        <v>12.3</v>
      </c>
      <c r="K2468">
        <v>32.1</v>
      </c>
      <c r="L2468">
        <v>370</v>
      </c>
      <c r="M2468">
        <v>27.02</v>
      </c>
      <c r="N2468">
        <v>84.87</v>
      </c>
      <c r="O2468" s="7">
        <v>11.516999999999999</v>
      </c>
      <c r="P2468" s="8">
        <v>153270</v>
      </c>
      <c r="Q2468">
        <v>2</v>
      </c>
      <c r="R2468" s="9">
        <v>38.363</v>
      </c>
      <c r="S2468" s="9">
        <v>38.341999999999999</v>
      </c>
      <c r="T2468" s="9">
        <v>37.631</v>
      </c>
      <c r="U2468" s="9">
        <v>37.997999999999998</v>
      </c>
      <c r="V2468" s="9">
        <v>38.363999999999997</v>
      </c>
    </row>
    <row r="2469" spans="1:22" x14ac:dyDescent="0.3">
      <c r="A2469" t="s">
        <v>2670</v>
      </c>
      <c r="B2469" t="s">
        <v>2671</v>
      </c>
      <c r="C2469" t="s">
        <v>2674</v>
      </c>
      <c r="D2469" t="s">
        <v>14</v>
      </c>
      <c r="E2469">
        <v>38.700000000000003</v>
      </c>
      <c r="F2469">
        <v>671900</v>
      </c>
      <c r="G2469">
        <f t="shared" si="148"/>
        <v>6.5744094508111326E-11</v>
      </c>
      <c r="H2469" s="50">
        <f>F2469*CVDNPL</f>
        <v>1221.2543700090814</v>
      </c>
      <c r="I2469">
        <f t="shared" si="149"/>
        <v>7.2261236448288918E-7</v>
      </c>
      <c r="J2469">
        <v>48.6</v>
      </c>
      <c r="K2469">
        <v>96.4</v>
      </c>
      <c r="L2469">
        <v>304</v>
      </c>
      <c r="M2469">
        <v>27.71</v>
      </c>
      <c r="N2469">
        <v>85.32</v>
      </c>
      <c r="O2469" s="7">
        <v>3.1573000000000002</v>
      </c>
      <c r="P2469" s="8">
        <v>936860</v>
      </c>
      <c r="Q2469">
        <v>4</v>
      </c>
      <c r="R2469" s="9">
        <v>26.184000000000001</v>
      </c>
      <c r="S2469" s="9">
        <v>25.881</v>
      </c>
      <c r="T2469" s="9">
        <v>24.202000000000002</v>
      </c>
      <c r="U2469" s="9">
        <v>25.388000000000002</v>
      </c>
      <c r="V2469" s="9">
        <v>26.335000000000001</v>
      </c>
    </row>
    <row r="2470" spans="1:22" x14ac:dyDescent="0.3">
      <c r="A2470" t="s">
        <v>2670</v>
      </c>
      <c r="B2470" t="s">
        <v>2671</v>
      </c>
      <c r="C2470" t="s">
        <v>2675</v>
      </c>
      <c r="D2470" t="s">
        <v>14</v>
      </c>
      <c r="E2470">
        <v>19.600000000000001</v>
      </c>
      <c r="F2470">
        <v>168800</v>
      </c>
      <c r="G2470">
        <f t="shared" si="148"/>
        <v>1.3253605924170615E-10</v>
      </c>
      <c r="H2470" s="50">
        <f>F2470*CVDNPL</f>
        <v>306.81312346708285</v>
      </c>
      <c r="I2470">
        <f t="shared" si="149"/>
        <v>3.6597422077169572E-7</v>
      </c>
      <c r="J2470">
        <v>16.8</v>
      </c>
      <c r="K2470">
        <v>41.2</v>
      </c>
      <c r="L2470">
        <v>239</v>
      </c>
      <c r="M2470">
        <v>28.22</v>
      </c>
      <c r="N2470">
        <v>83.98</v>
      </c>
      <c r="O2470" s="7">
        <v>5.8000999999999996</v>
      </c>
      <c r="P2470">
        <v>53717</v>
      </c>
      <c r="Q2470">
        <v>2</v>
      </c>
      <c r="R2470" s="9">
        <v>24.492999999999999</v>
      </c>
      <c r="S2470" s="9">
        <v>24.536999999999999</v>
      </c>
      <c r="T2470" s="9">
        <v>24.486999999999998</v>
      </c>
      <c r="U2470" s="9">
        <v>24.724</v>
      </c>
      <c r="V2470" s="9">
        <v>24.962</v>
      </c>
    </row>
    <row r="2471" spans="1:22" x14ac:dyDescent="0.3">
      <c r="A2471" t="s">
        <v>2676</v>
      </c>
      <c r="B2471" t="s">
        <v>2677</v>
      </c>
      <c r="C2471" t="s">
        <v>2678</v>
      </c>
      <c r="D2471" t="s">
        <v>29</v>
      </c>
      <c r="E2471">
        <v>3.21</v>
      </c>
      <c r="F2471">
        <v>142800</v>
      </c>
      <c r="G2471">
        <f t="shared" si="148"/>
        <v>2.5658262815126048E-11</v>
      </c>
      <c r="H2471" s="50">
        <f t="shared" ref="H2471:H2489" si="152">F2471*CVDNLD</f>
        <v>326.06569349491997</v>
      </c>
      <c r="I2471">
        <f t="shared" si="149"/>
        <v>7.5296513328200924E-8</v>
      </c>
      <c r="J2471">
        <v>47.1</v>
      </c>
      <c r="K2471">
        <v>20.8</v>
      </c>
      <c r="L2471">
        <v>848</v>
      </c>
      <c r="M2471">
        <v>52.38</v>
      </c>
      <c r="N2471">
        <v>5.23</v>
      </c>
      <c r="O2471" s="7">
        <v>40.771000000000001</v>
      </c>
      <c r="P2471" s="8">
        <v>241500</v>
      </c>
      <c r="Q2471">
        <v>5</v>
      </c>
      <c r="R2471" s="9">
        <v>20.129000000000001</v>
      </c>
      <c r="S2471" s="9">
        <v>19.960999999999999</v>
      </c>
      <c r="T2471" s="9">
        <v>19.013000000000002</v>
      </c>
      <c r="U2471" s="9">
        <v>19.643000000000001</v>
      </c>
      <c r="V2471" s="9">
        <v>20.175000000000001</v>
      </c>
    </row>
    <row r="2472" spans="1:22" x14ac:dyDescent="0.3">
      <c r="A2472" t="s">
        <v>2676</v>
      </c>
      <c r="B2472" t="s">
        <v>2677</v>
      </c>
      <c r="C2472" t="s">
        <v>2679</v>
      </c>
      <c r="D2472" t="s">
        <v>29</v>
      </c>
      <c r="E2472">
        <v>9.9700000000000006</v>
      </c>
      <c r="F2472">
        <v>254600</v>
      </c>
      <c r="G2472">
        <f t="shared" si="148"/>
        <v>4.4697906559308722E-11</v>
      </c>
      <c r="H2472" s="50">
        <f t="shared" si="152"/>
        <v>581.3468176737158</v>
      </c>
      <c r="I2472">
        <f t="shared" si="149"/>
        <v>2.338648716143811E-7</v>
      </c>
      <c r="J2472">
        <v>34</v>
      </c>
      <c r="K2472">
        <v>43.7</v>
      </c>
      <c r="L2472">
        <v>575</v>
      </c>
      <c r="M2472">
        <v>52.16</v>
      </c>
      <c r="N2472">
        <v>5.39</v>
      </c>
      <c r="O2472" s="7">
        <v>13.179</v>
      </c>
      <c r="P2472" s="8">
        <v>221020</v>
      </c>
      <c r="Q2472">
        <v>3</v>
      </c>
      <c r="R2472" s="9">
        <v>18.655000000000001</v>
      </c>
      <c r="S2472" s="9">
        <v>18.477</v>
      </c>
      <c r="T2472" s="9">
        <v>17.747</v>
      </c>
      <c r="U2472" s="9">
        <v>18.77</v>
      </c>
      <c r="V2472" s="9">
        <v>19.11</v>
      </c>
    </row>
    <row r="2473" spans="1:22" x14ac:dyDescent="0.3">
      <c r="A2473" t="s">
        <v>2676</v>
      </c>
      <c r="B2473" t="s">
        <v>2677</v>
      </c>
      <c r="C2473" t="s">
        <v>2680</v>
      </c>
      <c r="D2473" t="s">
        <v>29</v>
      </c>
      <c r="E2473">
        <v>25</v>
      </c>
      <c r="F2473">
        <v>4927000</v>
      </c>
      <c r="G2473">
        <f t="shared" si="148"/>
        <v>5.7917241729247011E-12</v>
      </c>
      <c r="H2473" s="50">
        <f t="shared" si="152"/>
        <v>11250.179774856237</v>
      </c>
      <c r="I2473">
        <f t="shared" si="149"/>
        <v>5.8642144336605098E-7</v>
      </c>
      <c r="J2473">
        <v>1200</v>
      </c>
      <c r="K2473">
        <v>142</v>
      </c>
      <c r="L2473">
        <v>607</v>
      </c>
      <c r="M2473">
        <v>52.09</v>
      </c>
      <c r="N2473">
        <v>4.54</v>
      </c>
      <c r="O2473" s="7">
        <v>4.2788000000000004</v>
      </c>
      <c r="P2473" s="8">
        <v>4588600</v>
      </c>
      <c r="Q2473">
        <v>50</v>
      </c>
      <c r="R2473" s="9">
        <v>21.442</v>
      </c>
      <c r="S2473" s="9">
        <v>20.895</v>
      </c>
      <c r="T2473" s="9">
        <v>18.332000000000001</v>
      </c>
      <c r="U2473" s="9">
        <v>20.946999999999999</v>
      </c>
      <c r="V2473" s="9">
        <v>22.866</v>
      </c>
    </row>
    <row r="2474" spans="1:22" x14ac:dyDescent="0.3">
      <c r="A2474" t="s">
        <v>2676</v>
      </c>
      <c r="B2474" t="s">
        <v>2677</v>
      </c>
      <c r="C2474" t="s">
        <v>2681</v>
      </c>
      <c r="D2474" t="s">
        <v>29</v>
      </c>
      <c r="E2474">
        <v>8.19</v>
      </c>
      <c r="F2474">
        <v>210000</v>
      </c>
      <c r="G2474">
        <f t="shared" si="148"/>
        <v>4.4515886999999996E-11</v>
      </c>
      <c r="H2474" s="50">
        <f t="shared" si="152"/>
        <v>479.50837278664699</v>
      </c>
      <c r="I2474">
        <f t="shared" si="149"/>
        <v>1.9211166484671821E-7</v>
      </c>
      <c r="J2474">
        <v>36.6</v>
      </c>
      <c r="K2474">
        <v>34.700000000000003</v>
      </c>
      <c r="L2474">
        <v>547</v>
      </c>
      <c r="M2474">
        <v>52.2</v>
      </c>
      <c r="N2474">
        <v>5.97</v>
      </c>
      <c r="O2474" s="7">
        <v>15.757</v>
      </c>
      <c r="P2474" s="8">
        <v>110320</v>
      </c>
      <c r="Q2474">
        <v>4</v>
      </c>
      <c r="R2474" s="9">
        <v>16.062000000000001</v>
      </c>
      <c r="S2474" s="9">
        <v>16.106000000000002</v>
      </c>
      <c r="T2474" s="9">
        <v>15.882</v>
      </c>
      <c r="U2474" s="9">
        <v>16.350000000000001</v>
      </c>
      <c r="V2474" s="9">
        <v>16.669</v>
      </c>
    </row>
    <row r="2475" spans="1:22" x14ac:dyDescent="0.3">
      <c r="A2475" t="s">
        <v>2676</v>
      </c>
      <c r="B2475" t="s">
        <v>2677</v>
      </c>
      <c r="C2475" t="s">
        <v>2682</v>
      </c>
      <c r="D2475" t="s">
        <v>29</v>
      </c>
      <c r="E2475">
        <v>9.120000000000001</v>
      </c>
      <c r="F2475">
        <v>321700</v>
      </c>
      <c r="G2475">
        <f t="shared" si="148"/>
        <v>3.2358933664905195E-11</v>
      </c>
      <c r="H2475" s="50">
        <f t="shared" si="152"/>
        <v>734.5611596450683</v>
      </c>
      <c r="I2475">
        <f t="shared" si="149"/>
        <v>2.139265425399354E-7</v>
      </c>
      <c r="J2475">
        <v>66.3</v>
      </c>
      <c r="K2475">
        <v>39.5</v>
      </c>
      <c r="L2475">
        <v>547</v>
      </c>
      <c r="M2475">
        <v>51.97</v>
      </c>
      <c r="N2475">
        <v>5.93</v>
      </c>
      <c r="O2475" s="7">
        <v>13.847</v>
      </c>
      <c r="P2475" s="8">
        <v>289360</v>
      </c>
      <c r="Q2475">
        <v>5</v>
      </c>
      <c r="R2475" s="9">
        <v>19.268999999999998</v>
      </c>
      <c r="S2475" s="9">
        <v>19.050999999999998</v>
      </c>
      <c r="T2475" s="9">
        <v>17.452999999999999</v>
      </c>
      <c r="U2475" s="9">
        <v>18.672999999999998</v>
      </c>
      <c r="V2475" s="9">
        <v>19.401</v>
      </c>
    </row>
    <row r="2476" spans="1:22" x14ac:dyDescent="0.3">
      <c r="A2476" t="s">
        <v>2676</v>
      </c>
      <c r="B2476" t="s">
        <v>2677</v>
      </c>
      <c r="C2476" t="s">
        <v>2683</v>
      </c>
      <c r="D2476" t="s">
        <v>29</v>
      </c>
      <c r="E2476">
        <v>9.3000000000000007</v>
      </c>
      <c r="F2476">
        <v>296700</v>
      </c>
      <c r="G2476">
        <f t="shared" si="148"/>
        <v>3.5777980788675428E-11</v>
      </c>
      <c r="H2476" s="50">
        <f t="shared" si="152"/>
        <v>677.47682955141988</v>
      </c>
      <c r="I2476">
        <f t="shared" si="149"/>
        <v>2.1814877693217094E-7</v>
      </c>
      <c r="J2476">
        <v>49.1</v>
      </c>
      <c r="K2476">
        <v>42.400000000000006</v>
      </c>
      <c r="L2476">
        <v>582</v>
      </c>
      <c r="M2476">
        <v>51.59</v>
      </c>
      <c r="N2476">
        <v>4.7699999999999996</v>
      </c>
      <c r="O2476" s="7">
        <v>13.746</v>
      </c>
      <c r="P2476" s="8">
        <v>312110</v>
      </c>
      <c r="Q2476">
        <v>6</v>
      </c>
      <c r="R2476" s="9">
        <v>20.242000000000001</v>
      </c>
      <c r="S2476" s="9">
        <v>20.358000000000001</v>
      </c>
      <c r="T2476" s="9">
        <v>19.207000000000001</v>
      </c>
      <c r="U2476" s="9">
        <v>20.199000000000002</v>
      </c>
      <c r="V2476" s="9">
        <v>21.283999999999999</v>
      </c>
    </row>
    <row r="2477" spans="1:22" x14ac:dyDescent="0.3">
      <c r="A2477" t="s">
        <v>2676</v>
      </c>
      <c r="B2477" t="s">
        <v>2677</v>
      </c>
      <c r="C2477" t="s">
        <v>2684</v>
      </c>
      <c r="D2477" t="s">
        <v>29</v>
      </c>
      <c r="E2477">
        <v>7.44</v>
      </c>
      <c r="F2477">
        <v>383100</v>
      </c>
      <c r="G2477">
        <f t="shared" si="148"/>
        <v>2.2167218794048555E-11</v>
      </c>
      <c r="H2477" s="50">
        <f t="shared" si="152"/>
        <v>874.76027435506887</v>
      </c>
      <c r="I2477">
        <f t="shared" si="149"/>
        <v>1.7451902154573679E-7</v>
      </c>
      <c r="J2477">
        <v>129</v>
      </c>
      <c r="K2477">
        <v>33.700000000000003</v>
      </c>
      <c r="L2477">
        <v>552</v>
      </c>
      <c r="M2477">
        <v>51.45</v>
      </c>
      <c r="N2477">
        <v>5.46</v>
      </c>
      <c r="O2477" s="7">
        <v>16.391999999999999</v>
      </c>
      <c r="P2477" s="8">
        <v>482020</v>
      </c>
      <c r="Q2477">
        <v>8</v>
      </c>
      <c r="R2477" s="9">
        <v>18.623000000000001</v>
      </c>
      <c r="S2477" s="9">
        <v>18.663</v>
      </c>
      <c r="T2477" s="9">
        <v>18.428999999999998</v>
      </c>
      <c r="U2477" s="9">
        <v>18.574999999999999</v>
      </c>
      <c r="V2477" s="9">
        <v>19.352</v>
      </c>
    </row>
    <row r="2478" spans="1:22" x14ac:dyDescent="0.3">
      <c r="A2478" t="s">
        <v>2676</v>
      </c>
      <c r="B2478" t="s">
        <v>2677</v>
      </c>
      <c r="C2478" t="s">
        <v>2685</v>
      </c>
      <c r="D2478" t="s">
        <v>29</v>
      </c>
      <c r="E2478">
        <v>8.1300000000000008</v>
      </c>
      <c r="F2478">
        <v>304900</v>
      </c>
      <c r="G2478">
        <f t="shared" si="148"/>
        <v>3.0435717579534269E-11</v>
      </c>
      <c r="H2478" s="50">
        <f t="shared" si="152"/>
        <v>696.20048982213655</v>
      </c>
      <c r="I2478">
        <f t="shared" si="149"/>
        <v>1.907042533826397E-7</v>
      </c>
      <c r="J2478">
        <v>73.8</v>
      </c>
      <c r="K2478">
        <v>35.5</v>
      </c>
      <c r="L2478">
        <v>552</v>
      </c>
      <c r="M2478">
        <v>52.24</v>
      </c>
      <c r="N2478">
        <v>6.85</v>
      </c>
      <c r="O2478" s="7">
        <v>15.554</v>
      </c>
      <c r="P2478" s="8">
        <v>262790</v>
      </c>
      <c r="Q2478">
        <v>7</v>
      </c>
      <c r="R2478" s="9">
        <v>18.253</v>
      </c>
      <c r="S2478" s="9">
        <v>18.234999999999999</v>
      </c>
      <c r="T2478" s="9">
        <v>17.795000000000002</v>
      </c>
      <c r="U2478" s="9">
        <v>18.283000000000001</v>
      </c>
      <c r="V2478" s="9">
        <v>19.11</v>
      </c>
    </row>
    <row r="2479" spans="1:22" x14ac:dyDescent="0.3">
      <c r="A2479" t="s">
        <v>2676</v>
      </c>
      <c r="B2479" t="s">
        <v>2677</v>
      </c>
      <c r="C2479" t="s">
        <v>2686</v>
      </c>
      <c r="D2479" t="s">
        <v>29</v>
      </c>
      <c r="E2479">
        <v>4.68</v>
      </c>
      <c r="F2479">
        <v>168700</v>
      </c>
      <c r="G2479">
        <f t="shared" si="148"/>
        <v>3.1665124125666864E-11</v>
      </c>
      <c r="H2479" s="50">
        <f t="shared" si="152"/>
        <v>385.20505947193976</v>
      </c>
      <c r="I2479">
        <f t="shared" si="149"/>
        <v>1.0977809419812471E-7</v>
      </c>
      <c r="J2479">
        <v>75.100000000000009</v>
      </c>
      <c r="K2479">
        <v>19.5</v>
      </c>
      <c r="L2479">
        <v>531</v>
      </c>
      <c r="M2479">
        <v>51</v>
      </c>
      <c r="N2479">
        <v>5.82</v>
      </c>
      <c r="O2479" s="7">
        <v>27.286000000000001</v>
      </c>
      <c r="P2479" s="8">
        <v>224140</v>
      </c>
      <c r="Q2479">
        <v>4</v>
      </c>
      <c r="R2479" s="9">
        <v>20.172000000000001</v>
      </c>
      <c r="S2479" s="9">
        <v>20.106999999999999</v>
      </c>
      <c r="T2479" s="9">
        <v>19.013000000000002</v>
      </c>
      <c r="U2479" s="9">
        <v>19.957000000000001</v>
      </c>
      <c r="V2479" s="9">
        <v>20.658000000000001</v>
      </c>
    </row>
    <row r="2480" spans="1:22" x14ac:dyDescent="0.3">
      <c r="A2480" t="s">
        <v>2676</v>
      </c>
      <c r="B2480" t="s">
        <v>2677</v>
      </c>
      <c r="C2480" t="s">
        <v>2687</v>
      </c>
      <c r="D2480" t="s">
        <v>29</v>
      </c>
      <c r="E2480">
        <v>10.4</v>
      </c>
      <c r="F2480">
        <v>332600</v>
      </c>
      <c r="G2480">
        <f t="shared" si="148"/>
        <v>3.5691230306674686E-11</v>
      </c>
      <c r="H2480" s="50">
        <f t="shared" si="152"/>
        <v>759.44992756589897</v>
      </c>
      <c r="I2480">
        <f t="shared" si="149"/>
        <v>2.4395132044027717E-7</v>
      </c>
      <c r="J2480">
        <v>47.800000000000004</v>
      </c>
      <c r="K2480">
        <v>48.1</v>
      </c>
      <c r="L2480">
        <v>621</v>
      </c>
      <c r="M2480">
        <v>53.21</v>
      </c>
      <c r="N2480">
        <v>6.57</v>
      </c>
      <c r="O2480" s="7">
        <v>12.906000000000001</v>
      </c>
      <c r="P2480" s="8">
        <v>135080</v>
      </c>
      <c r="Q2480">
        <v>5</v>
      </c>
      <c r="R2480" s="9">
        <v>15.971</v>
      </c>
      <c r="S2480" s="9">
        <v>16.018999999999998</v>
      </c>
      <c r="T2480" s="9">
        <v>15.882</v>
      </c>
      <c r="U2480" s="9">
        <v>16.128</v>
      </c>
      <c r="V2480" s="9">
        <v>16.373999999999999</v>
      </c>
    </row>
    <row r="2481" spans="1:22" x14ac:dyDescent="0.3">
      <c r="A2481" t="s">
        <v>2676</v>
      </c>
      <c r="B2481" t="s">
        <v>2677</v>
      </c>
      <c r="C2481" t="s">
        <v>2688</v>
      </c>
      <c r="D2481" t="s">
        <v>29</v>
      </c>
      <c r="E2481">
        <v>6.1000000000000005</v>
      </c>
      <c r="F2481">
        <v>267800</v>
      </c>
      <c r="G2481">
        <f t="shared" si="148"/>
        <v>2.599978080657207E-11</v>
      </c>
      <c r="H2481" s="50">
        <f t="shared" si="152"/>
        <v>611.48734396316217</v>
      </c>
      <c r="I2481">
        <f t="shared" si="149"/>
        <v>1.4308683218131642E-7</v>
      </c>
      <c r="J2481">
        <v>108</v>
      </c>
      <c r="K2481">
        <v>25.8</v>
      </c>
      <c r="L2481">
        <v>531</v>
      </c>
      <c r="M2481">
        <v>50.9</v>
      </c>
      <c r="N2481">
        <v>5.99</v>
      </c>
      <c r="O2481" s="7">
        <v>20.614000000000001</v>
      </c>
      <c r="P2481" s="8">
        <v>395670</v>
      </c>
      <c r="Q2481">
        <v>5</v>
      </c>
      <c r="R2481" s="9">
        <v>20.346</v>
      </c>
      <c r="S2481" s="9">
        <v>20.234999999999999</v>
      </c>
      <c r="T2481" s="9">
        <v>19.643000000000001</v>
      </c>
      <c r="U2481" s="9">
        <v>19.837</v>
      </c>
      <c r="V2481" s="9">
        <v>20.946999999999999</v>
      </c>
    </row>
    <row r="2482" spans="1:22" x14ac:dyDescent="0.3">
      <c r="A2482" t="s">
        <v>2676</v>
      </c>
      <c r="B2482" t="s">
        <v>2677</v>
      </c>
      <c r="C2482" t="s">
        <v>2689</v>
      </c>
      <c r="D2482" t="s">
        <v>29</v>
      </c>
      <c r="E2482">
        <v>6.54</v>
      </c>
      <c r="F2482">
        <v>154500</v>
      </c>
      <c r="G2482">
        <f t="shared" si="148"/>
        <v>4.8316969708737864E-11</v>
      </c>
      <c r="H2482" s="50">
        <f t="shared" si="152"/>
        <v>352.78115997874744</v>
      </c>
      <c r="I2482">
        <f t="shared" si="149"/>
        <v>1.5340784958455891E-7</v>
      </c>
      <c r="J2482">
        <v>24.1</v>
      </c>
      <c r="K2482">
        <v>31.5</v>
      </c>
      <c r="L2482">
        <v>646</v>
      </c>
      <c r="M2482">
        <v>53.2</v>
      </c>
      <c r="N2482">
        <v>5.8</v>
      </c>
      <c r="O2482" s="7">
        <v>20.507999999999999</v>
      </c>
      <c r="P2482" s="8">
        <v>122040</v>
      </c>
      <c r="Q2482">
        <v>4</v>
      </c>
      <c r="R2482" s="9">
        <v>14.430999999999999</v>
      </c>
      <c r="S2482" s="9">
        <v>14.436</v>
      </c>
      <c r="T2482" s="9">
        <v>14.198</v>
      </c>
      <c r="U2482" s="9">
        <v>14.372</v>
      </c>
      <c r="V2482" s="9">
        <v>14.794</v>
      </c>
    </row>
    <row r="2483" spans="1:22" x14ac:dyDescent="0.3">
      <c r="A2483" t="s">
        <v>2676</v>
      </c>
      <c r="B2483" t="s">
        <v>2677</v>
      </c>
      <c r="C2483" t="s">
        <v>2690</v>
      </c>
      <c r="D2483" t="s">
        <v>29</v>
      </c>
      <c r="E2483">
        <v>6.11</v>
      </c>
      <c r="F2483">
        <v>186100</v>
      </c>
      <c r="G2483">
        <f t="shared" si="148"/>
        <v>3.7475312358946798E-11</v>
      </c>
      <c r="H2483" s="50">
        <f t="shared" si="152"/>
        <v>424.9357532171191</v>
      </c>
      <c r="I2483">
        <f t="shared" si="149"/>
        <v>1.4332140075866281E-7</v>
      </c>
      <c r="J2483">
        <v>54.900000000000006</v>
      </c>
      <c r="K2483">
        <v>25.1</v>
      </c>
      <c r="L2483">
        <v>531</v>
      </c>
      <c r="M2483">
        <v>50.86</v>
      </c>
      <c r="N2483">
        <v>5.7</v>
      </c>
      <c r="O2483" s="7">
        <v>21.135999999999999</v>
      </c>
      <c r="P2483" s="8">
        <v>250300</v>
      </c>
      <c r="Q2483">
        <v>4</v>
      </c>
      <c r="R2483" s="9">
        <v>20.024000000000001</v>
      </c>
      <c r="S2483" s="9">
        <v>20.062999999999999</v>
      </c>
      <c r="T2483" s="9">
        <v>19.739999999999998</v>
      </c>
      <c r="U2483" s="9">
        <v>20.053999999999998</v>
      </c>
      <c r="V2483" s="9">
        <v>20.658000000000001</v>
      </c>
    </row>
    <row r="2484" spans="1:22" x14ac:dyDescent="0.3">
      <c r="A2484" t="s">
        <v>2676</v>
      </c>
      <c r="B2484" t="s">
        <v>2677</v>
      </c>
      <c r="C2484" t="s">
        <v>2691</v>
      </c>
      <c r="D2484" t="s">
        <v>29</v>
      </c>
      <c r="E2484">
        <v>8.2100000000000009</v>
      </c>
      <c r="F2484">
        <v>268200</v>
      </c>
      <c r="G2484">
        <f t="shared" si="148"/>
        <v>3.4940957979120056E-11</v>
      </c>
      <c r="H2484" s="50">
        <f t="shared" si="152"/>
        <v>612.4006932446606</v>
      </c>
      <c r="I2484">
        <f t="shared" si="149"/>
        <v>1.925808020014111E-7</v>
      </c>
      <c r="J2484">
        <v>57.400000000000006</v>
      </c>
      <c r="K2484">
        <v>35.4</v>
      </c>
      <c r="L2484">
        <v>547</v>
      </c>
      <c r="M2484">
        <v>51.83</v>
      </c>
      <c r="N2484">
        <v>5.81</v>
      </c>
      <c r="O2484" s="7">
        <v>15.462</v>
      </c>
      <c r="P2484" s="8">
        <v>277440</v>
      </c>
      <c r="Q2484">
        <v>5</v>
      </c>
      <c r="R2484" s="9">
        <v>19.239000000000001</v>
      </c>
      <c r="S2484" s="9">
        <v>19.277999999999999</v>
      </c>
      <c r="T2484" s="9">
        <v>18.574999999999999</v>
      </c>
      <c r="U2484" s="9">
        <v>18.916</v>
      </c>
      <c r="V2484" s="9">
        <v>19.449000000000002</v>
      </c>
    </row>
    <row r="2485" spans="1:22" x14ac:dyDescent="0.3">
      <c r="A2485" t="s">
        <v>2676</v>
      </c>
      <c r="B2485" t="s">
        <v>2677</v>
      </c>
      <c r="C2485" t="s">
        <v>2692</v>
      </c>
      <c r="D2485" t="s">
        <v>29</v>
      </c>
      <c r="E2485">
        <v>4.3600000000000003</v>
      </c>
      <c r="F2485">
        <v>182100</v>
      </c>
      <c r="G2485">
        <f t="shared" si="148"/>
        <v>2.7329203075233388E-11</v>
      </c>
      <c r="H2485" s="50">
        <f t="shared" si="152"/>
        <v>415.80226040213535</v>
      </c>
      <c r="I2485">
        <f t="shared" si="149"/>
        <v>1.0227189972303927E-7</v>
      </c>
      <c r="J2485">
        <v>88</v>
      </c>
      <c r="K2485">
        <v>19.400000000000002</v>
      </c>
      <c r="L2485">
        <v>552</v>
      </c>
      <c r="M2485">
        <v>51.7</v>
      </c>
      <c r="N2485">
        <v>5.23</v>
      </c>
      <c r="O2485" s="7">
        <v>28.456</v>
      </c>
      <c r="P2485" s="8">
        <v>414600</v>
      </c>
      <c r="Q2485">
        <v>9</v>
      </c>
      <c r="R2485" s="9">
        <v>20.690999999999999</v>
      </c>
      <c r="S2485" s="9">
        <v>20.725000000000001</v>
      </c>
      <c r="T2485" s="9">
        <v>19.643000000000001</v>
      </c>
      <c r="U2485" s="9">
        <v>20.513000000000002</v>
      </c>
      <c r="V2485" s="9">
        <v>21.332000000000001</v>
      </c>
    </row>
    <row r="2486" spans="1:22" x14ac:dyDescent="0.3">
      <c r="A2486" t="s">
        <v>2676</v>
      </c>
      <c r="B2486" t="s">
        <v>2677</v>
      </c>
      <c r="C2486" t="s">
        <v>2693</v>
      </c>
      <c r="D2486" t="s">
        <v>29</v>
      </c>
      <c r="E2486">
        <v>7.62</v>
      </c>
      <c r="F2486">
        <v>279700</v>
      </c>
      <c r="G2486">
        <f t="shared" si="148"/>
        <v>3.1096601573114049E-11</v>
      </c>
      <c r="H2486" s="50">
        <f t="shared" si="152"/>
        <v>638.65948508773886</v>
      </c>
      <c r="I2486">
        <f t="shared" si="149"/>
        <v>1.7874125593797231E-7</v>
      </c>
      <c r="J2486">
        <v>69.3</v>
      </c>
      <c r="K2486">
        <v>33.6</v>
      </c>
      <c r="L2486">
        <v>552</v>
      </c>
      <c r="M2486">
        <v>51.57</v>
      </c>
      <c r="N2486">
        <v>5.07</v>
      </c>
      <c r="O2486" s="7">
        <v>16.437000000000001</v>
      </c>
      <c r="P2486" s="8">
        <v>365320</v>
      </c>
      <c r="Q2486">
        <v>6</v>
      </c>
      <c r="R2486" s="9">
        <v>19.518000000000001</v>
      </c>
      <c r="S2486" s="9">
        <v>19.562000000000001</v>
      </c>
      <c r="T2486" s="9">
        <v>19.401</v>
      </c>
      <c r="U2486" s="9">
        <v>19.619</v>
      </c>
      <c r="V2486" s="9">
        <v>20.513000000000002</v>
      </c>
    </row>
    <row r="2487" spans="1:22" x14ac:dyDescent="0.3">
      <c r="A2487" t="s">
        <v>2676</v>
      </c>
      <c r="B2487" t="s">
        <v>2677</v>
      </c>
      <c r="C2487" t="s">
        <v>2694</v>
      </c>
      <c r="D2487" t="s">
        <v>29</v>
      </c>
      <c r="E2487">
        <v>11.5</v>
      </c>
      <c r="F2487">
        <v>535800</v>
      </c>
      <c r="G2487">
        <f t="shared" si="148"/>
        <v>2.4498841918626353E-11</v>
      </c>
      <c r="H2487" s="50">
        <f t="shared" si="152"/>
        <v>1223.4313625670736</v>
      </c>
      <c r="I2487">
        <f t="shared" si="149"/>
        <v>2.6975386394838343E-7</v>
      </c>
      <c r="J2487">
        <v>104</v>
      </c>
      <c r="K2487">
        <v>52.5</v>
      </c>
      <c r="L2487">
        <v>575</v>
      </c>
      <c r="M2487">
        <v>52.07</v>
      </c>
      <c r="N2487">
        <v>5.09</v>
      </c>
      <c r="O2487" s="7">
        <v>10.971</v>
      </c>
      <c r="P2487" s="8">
        <v>510420</v>
      </c>
      <c r="Q2487">
        <v>6</v>
      </c>
      <c r="R2487" s="9">
        <v>19.016999999999999</v>
      </c>
      <c r="S2487" s="9">
        <v>19.102</v>
      </c>
      <c r="T2487" s="9">
        <v>18.381</v>
      </c>
      <c r="U2487" s="9">
        <v>18.963999999999999</v>
      </c>
      <c r="V2487" s="9">
        <v>19.692</v>
      </c>
    </row>
    <row r="2488" spans="1:22" x14ac:dyDescent="0.3">
      <c r="A2488" t="s">
        <v>2676</v>
      </c>
      <c r="B2488" t="s">
        <v>2677</v>
      </c>
      <c r="C2488" t="s">
        <v>2695</v>
      </c>
      <c r="D2488" t="s">
        <v>29</v>
      </c>
      <c r="E2488">
        <v>2.91</v>
      </c>
      <c r="F2488">
        <v>102400</v>
      </c>
      <c r="G2488">
        <f t="shared" si="148"/>
        <v>3.243720732421875E-11</v>
      </c>
      <c r="H2488" s="50">
        <f t="shared" si="152"/>
        <v>233.81741606358406</v>
      </c>
      <c r="I2488">
        <f t="shared" si="149"/>
        <v>6.8259456007808323E-8</v>
      </c>
      <c r="J2488">
        <v>29.3</v>
      </c>
      <c r="K2488">
        <v>18.900000000000002</v>
      </c>
      <c r="L2488">
        <v>866</v>
      </c>
      <c r="M2488">
        <v>52.49</v>
      </c>
      <c r="N2488">
        <v>4.6500000000000004</v>
      </c>
      <c r="O2488" s="7">
        <v>45.750999999999998</v>
      </c>
      <c r="P2488" s="8">
        <v>191740</v>
      </c>
      <c r="Q2488">
        <v>4</v>
      </c>
      <c r="R2488" s="9">
        <v>18.498000000000001</v>
      </c>
      <c r="S2488" s="9">
        <v>17.068000000000001</v>
      </c>
      <c r="T2488" s="9">
        <v>18.039000000000001</v>
      </c>
      <c r="U2488" s="9">
        <v>18.283000000000001</v>
      </c>
      <c r="V2488" s="9">
        <v>18.527000000000001</v>
      </c>
    </row>
    <row r="2489" spans="1:22" x14ac:dyDescent="0.3">
      <c r="A2489" t="s">
        <v>2676</v>
      </c>
      <c r="B2489" t="s">
        <v>2677</v>
      </c>
      <c r="C2489" t="s">
        <v>2696</v>
      </c>
      <c r="D2489" t="s">
        <v>29</v>
      </c>
      <c r="E2489">
        <v>7.01</v>
      </c>
      <c r="F2489">
        <v>169300</v>
      </c>
      <c r="G2489">
        <f t="shared" si="148"/>
        <v>4.7261933431777899E-11</v>
      </c>
      <c r="H2489" s="50">
        <f t="shared" si="152"/>
        <v>386.57508339418735</v>
      </c>
      <c r="I2489">
        <f t="shared" si="149"/>
        <v>1.6443257271984064E-7</v>
      </c>
      <c r="J2489">
        <v>26</v>
      </c>
      <c r="K2489">
        <v>33.200000000000003</v>
      </c>
      <c r="L2489">
        <v>631</v>
      </c>
      <c r="M2489">
        <v>52.51</v>
      </c>
      <c r="N2489">
        <v>6.09</v>
      </c>
      <c r="O2489" s="7">
        <v>19.010999999999999</v>
      </c>
      <c r="P2489">
        <v>79460</v>
      </c>
      <c r="Q2489">
        <v>4</v>
      </c>
      <c r="R2489" s="9">
        <v>15.795999999999999</v>
      </c>
      <c r="S2489" s="9">
        <v>15.824999999999999</v>
      </c>
      <c r="T2489" s="9">
        <v>15.734</v>
      </c>
      <c r="U2489" s="9">
        <v>15.856999999999999</v>
      </c>
      <c r="V2489" s="9">
        <v>16.03</v>
      </c>
    </row>
    <row r="2490" spans="1:22" x14ac:dyDescent="0.3">
      <c r="A2490" t="s">
        <v>2697</v>
      </c>
      <c r="B2490" t="s">
        <v>2698</v>
      </c>
      <c r="C2490" t="s">
        <v>2699</v>
      </c>
      <c r="D2490" t="s">
        <v>448</v>
      </c>
      <c r="E2490">
        <v>0.83499999999999996</v>
      </c>
      <c r="F2490">
        <v>133700</v>
      </c>
      <c r="G2490">
        <f t="shared" si="148"/>
        <v>7.1286204562453249E-12</v>
      </c>
      <c r="H2490" s="50">
        <f t="shared" ref="H2490:H2496" si="153">F2490*CVDNZL</f>
        <v>298.24740040706331</v>
      </c>
      <c r="I2490">
        <f t="shared" si="149"/>
        <v>1.9134832676074036E-8</v>
      </c>
      <c r="J2490">
        <v>32.1</v>
      </c>
      <c r="K2490">
        <v>23.6</v>
      </c>
      <c r="L2490">
        <v>4380</v>
      </c>
      <c r="M2490">
        <v>-22.25</v>
      </c>
      <c r="N2490">
        <v>166.45</v>
      </c>
      <c r="O2490" s="7">
        <v>185.32</v>
      </c>
      <c r="P2490">
        <v>0</v>
      </c>
      <c r="Q2490">
        <v>2</v>
      </c>
      <c r="R2490" s="9" t="s">
        <v>3975</v>
      </c>
      <c r="S2490" s="9">
        <v>0</v>
      </c>
      <c r="T2490" s="9" t="s">
        <v>3975</v>
      </c>
      <c r="U2490" s="9" t="s">
        <v>3975</v>
      </c>
      <c r="V2490" s="9" t="s">
        <v>3975</v>
      </c>
    </row>
    <row r="2491" spans="1:22" x14ac:dyDescent="0.3">
      <c r="A2491" t="s">
        <v>2700</v>
      </c>
      <c r="B2491" t="s">
        <v>2701</v>
      </c>
      <c r="C2491" t="s">
        <v>2702</v>
      </c>
      <c r="D2491" t="s">
        <v>114</v>
      </c>
      <c r="E2491">
        <v>4.6000000000000005</v>
      </c>
      <c r="F2491">
        <v>1130000</v>
      </c>
      <c r="G2491">
        <f t="shared" si="148"/>
        <v>4.6465414159292046E-12</v>
      </c>
      <c r="H2491" s="50">
        <f t="shared" si="153"/>
        <v>2520.714752879443</v>
      </c>
      <c r="I2491">
        <f t="shared" si="149"/>
        <v>1.0541344947298274E-7</v>
      </c>
      <c r="J2491">
        <v>305</v>
      </c>
      <c r="K2491">
        <v>64.7</v>
      </c>
      <c r="L2491">
        <v>1770</v>
      </c>
      <c r="M2491">
        <v>-36.92</v>
      </c>
      <c r="N2491">
        <v>174.79</v>
      </c>
      <c r="O2491" s="7">
        <v>27.341999999999999</v>
      </c>
      <c r="P2491" s="8">
        <v>739530</v>
      </c>
      <c r="Q2491">
        <v>11</v>
      </c>
      <c r="R2491" s="9">
        <v>10.37</v>
      </c>
      <c r="S2491" s="9">
        <v>8.5277999999999992</v>
      </c>
      <c r="T2491" s="9">
        <v>9.0305999999999997</v>
      </c>
      <c r="U2491" s="9">
        <v>10.214</v>
      </c>
      <c r="V2491" s="9">
        <v>10.877000000000001</v>
      </c>
    </row>
    <row r="2492" spans="1:22" x14ac:dyDescent="0.3">
      <c r="A2492" t="s">
        <v>2700</v>
      </c>
      <c r="B2492" t="s">
        <v>2701</v>
      </c>
      <c r="C2492" t="s">
        <v>2703</v>
      </c>
      <c r="D2492" t="s">
        <v>114</v>
      </c>
      <c r="E2492">
        <v>4.95</v>
      </c>
      <c r="F2492">
        <v>345600</v>
      </c>
      <c r="G2492">
        <f t="shared" si="148"/>
        <v>1.6348649739583332E-11</v>
      </c>
      <c r="H2492" s="50">
        <f t="shared" si="153"/>
        <v>770.93718459746515</v>
      </c>
      <c r="I2492">
        <f t="shared" si="149"/>
        <v>1.1343403801984012E-7</v>
      </c>
      <c r="J2492">
        <v>127</v>
      </c>
      <c r="K2492">
        <v>30.6</v>
      </c>
      <c r="L2492">
        <v>770</v>
      </c>
      <c r="M2492">
        <v>-43.53</v>
      </c>
      <c r="N2492">
        <v>172.61</v>
      </c>
      <c r="O2492" s="7">
        <v>25.114000000000001</v>
      </c>
      <c r="P2492" s="8">
        <v>249630</v>
      </c>
      <c r="Q2492">
        <v>7</v>
      </c>
      <c r="R2492" s="9">
        <v>8.2193000000000005</v>
      </c>
      <c r="S2492" s="9">
        <v>7.3284000000000002</v>
      </c>
      <c r="T2492" s="9">
        <v>7.7294</v>
      </c>
      <c r="U2492" s="9">
        <v>7.8864999999999998</v>
      </c>
      <c r="V2492" s="9">
        <v>8.2520000000000007</v>
      </c>
    </row>
    <row r="2493" spans="1:22" x14ac:dyDescent="0.3">
      <c r="A2493" t="s">
        <v>2700</v>
      </c>
      <c r="B2493" t="s">
        <v>2701</v>
      </c>
      <c r="C2493" t="s">
        <v>396</v>
      </c>
      <c r="D2493" t="s">
        <v>114</v>
      </c>
      <c r="E2493">
        <v>5.94</v>
      </c>
      <c r="F2493">
        <v>172300</v>
      </c>
      <c r="G2493">
        <f t="shared" si="148"/>
        <v>3.9350621125943122E-11</v>
      </c>
      <c r="H2493" s="50">
        <f t="shared" si="153"/>
        <v>384.35323178860892</v>
      </c>
      <c r="I2493">
        <f t="shared" si="149"/>
        <v>1.3612084562380811E-7</v>
      </c>
      <c r="J2493">
        <v>48.2</v>
      </c>
      <c r="K2493">
        <v>24.8</v>
      </c>
      <c r="L2493">
        <v>517</v>
      </c>
      <c r="M2493">
        <v>-37.78</v>
      </c>
      <c r="N2493">
        <v>175.27</v>
      </c>
      <c r="O2493" s="7">
        <v>20.829000000000001</v>
      </c>
      <c r="P2493" s="8">
        <v>126030</v>
      </c>
      <c r="Q2493">
        <v>4</v>
      </c>
      <c r="R2493" s="9">
        <v>7.9372999999999996</v>
      </c>
      <c r="S2493" s="9">
        <v>7.9025999999999996</v>
      </c>
      <c r="T2493" s="9">
        <v>7.7294</v>
      </c>
      <c r="U2493" s="9">
        <v>7.8079999999999998</v>
      </c>
      <c r="V2493" s="9">
        <v>7.9387999999999996</v>
      </c>
    </row>
    <row r="2494" spans="1:22" x14ac:dyDescent="0.3">
      <c r="A2494" t="s">
        <v>2700</v>
      </c>
      <c r="B2494" t="s">
        <v>2701</v>
      </c>
      <c r="C2494" t="s">
        <v>2704</v>
      </c>
      <c r="D2494" t="s">
        <v>114</v>
      </c>
      <c r="E2494">
        <v>7.21</v>
      </c>
      <c r="F2494">
        <v>117200</v>
      </c>
      <c r="G2494">
        <f t="shared" si="148"/>
        <v>7.021955571672354E-11</v>
      </c>
      <c r="H2494" s="50">
        <f t="shared" si="153"/>
        <v>261.44050357298295</v>
      </c>
      <c r="I2494">
        <f t="shared" si="149"/>
        <v>1.6522412406526201E-7</v>
      </c>
      <c r="J2494">
        <v>25.1</v>
      </c>
      <c r="K2494">
        <v>23.400000000000002</v>
      </c>
      <c r="L2494">
        <v>362</v>
      </c>
      <c r="M2494">
        <v>-39.51</v>
      </c>
      <c r="N2494">
        <v>176.88</v>
      </c>
      <c r="O2494" s="7">
        <v>15.457000000000001</v>
      </c>
      <c r="P2494">
        <v>47720</v>
      </c>
      <c r="Q2494">
        <v>4</v>
      </c>
      <c r="R2494" s="9">
        <v>7.6157000000000004</v>
      </c>
      <c r="S2494" s="9">
        <v>5.3242000000000003</v>
      </c>
      <c r="T2494" s="9">
        <v>7.2565999999999997</v>
      </c>
      <c r="U2494" s="9">
        <v>7.4405999999999999</v>
      </c>
      <c r="V2494" s="9">
        <v>7.6246</v>
      </c>
    </row>
    <row r="2495" spans="1:22" x14ac:dyDescent="0.3">
      <c r="A2495" t="s">
        <v>2700</v>
      </c>
      <c r="B2495" t="s">
        <v>2701</v>
      </c>
      <c r="C2495" t="s">
        <v>2705</v>
      </c>
      <c r="D2495" t="s">
        <v>114</v>
      </c>
      <c r="E2495">
        <v>2.06</v>
      </c>
      <c r="F2495">
        <v>219900</v>
      </c>
      <c r="G2495">
        <f t="shared" si="148"/>
        <v>1.069282391996362E-11</v>
      </c>
      <c r="H2495" s="50">
        <f t="shared" si="153"/>
        <v>490.53555235238014</v>
      </c>
      <c r="I2495">
        <f t="shared" si="149"/>
        <v>4.7206892590074868E-8</v>
      </c>
      <c r="J2495">
        <v>65.600000000000009</v>
      </c>
      <c r="K2495">
        <v>27.200000000000003</v>
      </c>
      <c r="L2495">
        <v>1770</v>
      </c>
      <c r="M2495">
        <v>-36.770000000000003</v>
      </c>
      <c r="N2495">
        <v>174.73</v>
      </c>
      <c r="O2495" s="7">
        <v>65.158000000000001</v>
      </c>
      <c r="P2495" s="8">
        <v>564740</v>
      </c>
      <c r="Q2495">
        <v>6</v>
      </c>
      <c r="R2495" s="9">
        <v>10.462</v>
      </c>
      <c r="S2495" s="9">
        <v>10.471</v>
      </c>
      <c r="T2495" s="9">
        <v>9.8550000000000004</v>
      </c>
      <c r="U2495" s="9">
        <v>10.393000000000001</v>
      </c>
      <c r="V2495" s="9">
        <v>10.877000000000001</v>
      </c>
    </row>
    <row r="2496" spans="1:22" x14ac:dyDescent="0.3">
      <c r="A2496" t="s">
        <v>2700</v>
      </c>
      <c r="B2496" t="s">
        <v>2701</v>
      </c>
      <c r="C2496" t="s">
        <v>2706</v>
      </c>
      <c r="D2496" t="s">
        <v>114</v>
      </c>
      <c r="E2496">
        <v>4.4000000000000004</v>
      </c>
      <c r="F2496">
        <v>354200</v>
      </c>
      <c r="G2496">
        <f t="shared" si="148"/>
        <v>1.4179291925465837E-11</v>
      </c>
      <c r="H2496" s="50">
        <f t="shared" si="153"/>
        <v>790.12138537159183</v>
      </c>
      <c r="I2496">
        <f t="shared" si="149"/>
        <v>1.0083025601763565E-7</v>
      </c>
      <c r="J2496">
        <v>34.6</v>
      </c>
      <c r="K2496">
        <v>60.2</v>
      </c>
      <c r="L2496">
        <v>2040</v>
      </c>
      <c r="M2496">
        <v>-41.31</v>
      </c>
      <c r="N2496">
        <v>174.78</v>
      </c>
      <c r="O2496" s="7">
        <v>33.887</v>
      </c>
      <c r="P2496">
        <v>33969</v>
      </c>
      <c r="Q2496">
        <v>4</v>
      </c>
      <c r="R2496" s="9">
        <v>7.7817999999999996</v>
      </c>
      <c r="S2496" s="9">
        <v>3.0396999999999998</v>
      </c>
      <c r="T2496" s="9">
        <v>7.7817999999999996</v>
      </c>
      <c r="U2496" s="9">
        <v>7.7817999999999996</v>
      </c>
      <c r="V2496" s="9">
        <v>7.7817999999999996</v>
      </c>
    </row>
    <row r="2497" spans="1:22" x14ac:dyDescent="0.3">
      <c r="A2497" t="s">
        <v>2707</v>
      </c>
      <c r="B2497" t="s">
        <v>2708</v>
      </c>
      <c r="C2497" t="s">
        <v>2556</v>
      </c>
      <c r="D2497" t="s">
        <v>77</v>
      </c>
      <c r="E2497">
        <v>7.68</v>
      </c>
      <c r="F2497">
        <v>153200</v>
      </c>
      <c r="G2497">
        <f t="shared" si="148"/>
        <v>5.7220662140992158E-11</v>
      </c>
      <c r="H2497" s="50">
        <f>F2497*CVDNIC</f>
        <v>186.00330271010063</v>
      </c>
      <c r="I2497">
        <f t="shared" si="149"/>
        <v>9.5789089273350228E-8</v>
      </c>
      <c r="J2497">
        <v>14.9</v>
      </c>
      <c r="K2497">
        <v>39.700000000000003</v>
      </c>
      <c r="L2497">
        <v>745</v>
      </c>
      <c r="M2497">
        <v>12.44</v>
      </c>
      <c r="N2497">
        <v>-86.88</v>
      </c>
      <c r="O2497" s="7">
        <v>18.763999999999999</v>
      </c>
      <c r="P2497">
        <v>52472</v>
      </c>
      <c r="Q2497">
        <v>2</v>
      </c>
      <c r="R2497" s="9">
        <v>10.417</v>
      </c>
      <c r="S2497" s="9">
        <v>10.398999999999999</v>
      </c>
      <c r="T2497" s="9">
        <v>10.163</v>
      </c>
      <c r="U2497" s="9">
        <v>10.29</v>
      </c>
      <c r="V2497" s="9">
        <v>10.417999999999999</v>
      </c>
    </row>
    <row r="2498" spans="1:22" x14ac:dyDescent="0.3">
      <c r="A2498" t="s">
        <v>2707</v>
      </c>
      <c r="B2498" t="s">
        <v>2708</v>
      </c>
      <c r="C2498" t="s">
        <v>2709</v>
      </c>
      <c r="D2498" t="s">
        <v>77</v>
      </c>
      <c r="E2498">
        <v>12</v>
      </c>
      <c r="F2498">
        <v>1009000</v>
      </c>
      <c r="G2498">
        <f t="shared" ref="G2498:G2561" si="154">(1.141433*(E2498/1000000))/F2498</f>
        <v>1.3575020812685826E-11</v>
      </c>
      <c r="H2498" s="50">
        <f>F2498*CVDNIC</f>
        <v>1225.0478618439395</v>
      </c>
      <c r="I2498">
        <f t="shared" ref="I2498:I2561" si="155">(G2498/10)*1000*H2498*0.09</f>
        <v>1.4967045198960973E-7</v>
      </c>
      <c r="J2498">
        <v>74.400000000000006</v>
      </c>
      <c r="K2498">
        <v>117</v>
      </c>
      <c r="L2498">
        <v>1350</v>
      </c>
      <c r="M2498">
        <v>12.14</v>
      </c>
      <c r="N2498">
        <v>-86.25</v>
      </c>
      <c r="O2498" s="7">
        <v>11.555999999999999</v>
      </c>
      <c r="P2498" s="8">
        <v>638660</v>
      </c>
      <c r="Q2498">
        <v>4</v>
      </c>
      <c r="R2498" s="9">
        <v>8.6675000000000004</v>
      </c>
      <c r="S2498" s="9">
        <v>8.6854999999999993</v>
      </c>
      <c r="T2498" s="9">
        <v>8.0433000000000003</v>
      </c>
      <c r="U2498" s="9">
        <v>8.5381</v>
      </c>
      <c r="V2498" s="9">
        <v>9.1857000000000006</v>
      </c>
    </row>
    <row r="2499" spans="1:22" x14ac:dyDescent="0.3">
      <c r="A2499" t="s">
        <v>2710</v>
      </c>
      <c r="B2499" t="s">
        <v>2711</v>
      </c>
      <c r="C2499" t="s">
        <v>2712</v>
      </c>
      <c r="D2499" t="s">
        <v>69</v>
      </c>
      <c r="E2499">
        <v>11.100000000000001</v>
      </c>
      <c r="F2499">
        <v>148000</v>
      </c>
      <c r="G2499">
        <f t="shared" si="154"/>
        <v>8.5607475000000012E-11</v>
      </c>
      <c r="H2499" s="50">
        <f>CVDNER*F2499</f>
        <v>138.13089020579929</v>
      </c>
      <c r="I2499">
        <f t="shared" si="155"/>
        <v>1.0642533057018636E-7</v>
      </c>
      <c r="J2499">
        <v>11.200000000000001</v>
      </c>
      <c r="K2499">
        <v>44.300000000000004</v>
      </c>
      <c r="L2499">
        <v>532</v>
      </c>
      <c r="M2499">
        <v>13.5</v>
      </c>
      <c r="N2499">
        <v>7.1</v>
      </c>
      <c r="O2499" s="7">
        <v>12.029</v>
      </c>
      <c r="P2499">
        <v>52957</v>
      </c>
      <c r="Q2499">
        <v>4</v>
      </c>
      <c r="R2499" s="9">
        <v>33.631</v>
      </c>
      <c r="S2499" s="9">
        <v>33.692999999999998</v>
      </c>
      <c r="T2499" s="9">
        <v>33.393999999999998</v>
      </c>
      <c r="U2499" s="9">
        <v>33.718000000000004</v>
      </c>
      <c r="V2499" s="9">
        <v>34.18</v>
      </c>
    </row>
    <row r="2500" spans="1:22" x14ac:dyDescent="0.3">
      <c r="A2500" t="s">
        <v>2710</v>
      </c>
      <c r="B2500" t="s">
        <v>2711</v>
      </c>
      <c r="C2500" t="s">
        <v>2713</v>
      </c>
      <c r="D2500" t="s">
        <v>69</v>
      </c>
      <c r="E2500">
        <v>19.700000000000003</v>
      </c>
      <c r="F2500">
        <v>752000</v>
      </c>
      <c r="G2500">
        <f t="shared" si="154"/>
        <v>2.9901901728723405E-11</v>
      </c>
      <c r="H2500" s="50">
        <f>CVDNER*F2500</f>
        <v>701.85425293757476</v>
      </c>
      <c r="I2500">
        <f t="shared" si="155"/>
        <v>1.8888099209303345E-7</v>
      </c>
      <c r="J2500">
        <v>62.6</v>
      </c>
      <c r="K2500">
        <v>95</v>
      </c>
      <c r="L2500">
        <v>576</v>
      </c>
      <c r="M2500">
        <v>13.52</v>
      </c>
      <c r="N2500">
        <v>2.11</v>
      </c>
      <c r="O2500" s="7">
        <v>6.0595999999999997</v>
      </c>
      <c r="P2500">
        <v>37500</v>
      </c>
      <c r="Q2500">
        <v>4</v>
      </c>
      <c r="R2500" s="9">
        <v>25.753</v>
      </c>
      <c r="S2500" s="9">
        <v>25.884</v>
      </c>
      <c r="T2500" s="9">
        <v>25.294</v>
      </c>
      <c r="U2500" s="9">
        <v>26.099</v>
      </c>
      <c r="V2500" s="9">
        <v>26.382000000000001</v>
      </c>
    </row>
    <row r="2501" spans="1:22" x14ac:dyDescent="0.3">
      <c r="A2501" t="s">
        <v>2710</v>
      </c>
      <c r="B2501" t="s">
        <v>2711</v>
      </c>
      <c r="C2501" t="s">
        <v>2714</v>
      </c>
      <c r="D2501" t="s">
        <v>69</v>
      </c>
      <c r="E2501">
        <v>11.8</v>
      </c>
      <c r="F2501">
        <v>170600</v>
      </c>
      <c r="G2501">
        <f t="shared" si="154"/>
        <v>7.8950230949589682E-11</v>
      </c>
      <c r="H2501" s="50">
        <f>CVDNER*F2501</f>
        <v>159.22385046695513</v>
      </c>
      <c r="I2501">
        <f t="shared" si="155"/>
        <v>1.1313683790344136E-7</v>
      </c>
      <c r="J2501">
        <v>11.4</v>
      </c>
      <c r="K2501">
        <v>50.5</v>
      </c>
      <c r="L2501">
        <v>550</v>
      </c>
      <c r="M2501">
        <v>13.81</v>
      </c>
      <c r="N2501">
        <v>8.98</v>
      </c>
      <c r="O2501" s="7">
        <v>10.893000000000001</v>
      </c>
      <c r="P2501">
        <v>22479</v>
      </c>
      <c r="Q2501">
        <v>3</v>
      </c>
      <c r="R2501" s="9">
        <v>37.814</v>
      </c>
      <c r="S2501" s="9">
        <v>37.75</v>
      </c>
      <c r="T2501" s="9">
        <v>37.173000000000002</v>
      </c>
      <c r="U2501" s="9">
        <v>37.860999999999997</v>
      </c>
      <c r="V2501" s="9">
        <v>38.409999999999997</v>
      </c>
    </row>
    <row r="2502" spans="1:22" x14ac:dyDescent="0.3">
      <c r="A2502" t="s">
        <v>2715</v>
      </c>
      <c r="B2502" t="s">
        <v>2716</v>
      </c>
      <c r="C2502" t="s">
        <v>2717</v>
      </c>
      <c r="D2502" t="s">
        <v>69</v>
      </c>
      <c r="E2502">
        <v>33.6</v>
      </c>
      <c r="F2502">
        <v>766800</v>
      </c>
      <c r="G2502">
        <f t="shared" si="154"/>
        <v>5.0015843505477306E-11</v>
      </c>
      <c r="H2502" s="50">
        <f t="shared" ref="H2502:H2533" si="156">F2502*CVDNGA</f>
        <v>840.78585082190546</v>
      </c>
      <c r="I2502">
        <f t="shared" si="155"/>
        <v>3.7847352182695211E-7</v>
      </c>
      <c r="J2502">
        <v>54.6</v>
      </c>
      <c r="K2502">
        <v>104</v>
      </c>
      <c r="L2502">
        <v>365</v>
      </c>
      <c r="M2502">
        <v>5.1100000000000003</v>
      </c>
      <c r="N2502">
        <v>7.36</v>
      </c>
      <c r="O2502" s="7">
        <v>3.5190999999999999</v>
      </c>
      <c r="P2502" s="8">
        <v>849260</v>
      </c>
      <c r="Q2502">
        <v>3</v>
      </c>
      <c r="R2502" s="9">
        <v>17.347000000000001</v>
      </c>
      <c r="S2502" s="9">
        <v>17.260999999999999</v>
      </c>
      <c r="T2502" s="9">
        <v>16.669</v>
      </c>
      <c r="U2502" s="9">
        <v>17.452999999999999</v>
      </c>
      <c r="V2502" s="9">
        <v>18.867000000000001</v>
      </c>
    </row>
    <row r="2503" spans="1:22" x14ac:dyDescent="0.3">
      <c r="A2503" t="s">
        <v>2715</v>
      </c>
      <c r="B2503" t="s">
        <v>2716</v>
      </c>
      <c r="C2503" t="s">
        <v>2718</v>
      </c>
      <c r="D2503" t="s">
        <v>69</v>
      </c>
      <c r="E2503">
        <v>26.6</v>
      </c>
      <c r="F2503">
        <v>516700</v>
      </c>
      <c r="G2503">
        <f t="shared" si="154"/>
        <v>5.876159821946971E-11</v>
      </c>
      <c r="H2503" s="50">
        <f t="shared" si="156"/>
        <v>566.55457631674301</v>
      </c>
      <c r="I2503">
        <f t="shared" si="155"/>
        <v>2.9962487144633704E-7</v>
      </c>
      <c r="J2503">
        <v>46.900000000000006</v>
      </c>
      <c r="K2503">
        <v>75.400000000000006</v>
      </c>
      <c r="L2503">
        <v>332</v>
      </c>
      <c r="M2503">
        <v>7.16</v>
      </c>
      <c r="N2503">
        <v>3.34</v>
      </c>
      <c r="O2503" s="7">
        <v>4.4035000000000002</v>
      </c>
      <c r="P2503" s="8">
        <v>164090</v>
      </c>
      <c r="Q2503">
        <v>3</v>
      </c>
      <c r="R2503" s="9">
        <v>19.061</v>
      </c>
      <c r="S2503" s="9">
        <v>19.062999999999999</v>
      </c>
      <c r="T2503" s="9">
        <v>19.061</v>
      </c>
      <c r="U2503" s="9">
        <v>19.061</v>
      </c>
      <c r="V2503" s="9">
        <v>20.754000000000001</v>
      </c>
    </row>
    <row r="2504" spans="1:22" x14ac:dyDescent="0.3">
      <c r="A2504" t="s">
        <v>2715</v>
      </c>
      <c r="B2504" t="s">
        <v>2716</v>
      </c>
      <c r="C2504" t="s">
        <v>2719</v>
      </c>
      <c r="D2504" t="s">
        <v>69</v>
      </c>
      <c r="E2504">
        <v>25.6</v>
      </c>
      <c r="F2504">
        <v>235600</v>
      </c>
      <c r="G2504">
        <f t="shared" si="154"/>
        <v>1.2402667572156199E-10</v>
      </c>
      <c r="H2504" s="50">
        <f t="shared" si="156"/>
        <v>258.33222020558281</v>
      </c>
      <c r="I2504">
        <f t="shared" si="155"/>
        <v>2.8836077853482061E-7</v>
      </c>
      <c r="J2504">
        <v>11.600000000000001</v>
      </c>
      <c r="K2504">
        <v>69.100000000000009</v>
      </c>
      <c r="L2504">
        <v>348</v>
      </c>
      <c r="M2504">
        <v>7.62</v>
      </c>
      <c r="N2504">
        <v>5.22</v>
      </c>
      <c r="O2504" s="7">
        <v>5.0368000000000004</v>
      </c>
      <c r="P2504" s="8">
        <v>168880</v>
      </c>
      <c r="Q2504">
        <v>3</v>
      </c>
      <c r="R2504" s="9">
        <v>23.802</v>
      </c>
      <c r="S2504" s="9">
        <v>23.620999999999999</v>
      </c>
      <c r="T2504" s="9">
        <v>20.706</v>
      </c>
      <c r="U2504" s="9">
        <v>21.62</v>
      </c>
      <c r="V2504" s="9">
        <v>23.821000000000002</v>
      </c>
    </row>
    <row r="2505" spans="1:22" x14ac:dyDescent="0.3">
      <c r="A2505" t="s">
        <v>2715</v>
      </c>
      <c r="B2505" t="s">
        <v>2716</v>
      </c>
      <c r="C2505" t="s">
        <v>2720</v>
      </c>
      <c r="D2505" t="s">
        <v>69</v>
      </c>
      <c r="E2505">
        <v>26.3</v>
      </c>
      <c r="F2505">
        <v>361200</v>
      </c>
      <c r="G2505">
        <f t="shared" si="154"/>
        <v>8.3110985326688822E-11</v>
      </c>
      <c r="H2505" s="50">
        <f t="shared" si="156"/>
        <v>396.05092503504466</v>
      </c>
      <c r="I2505">
        <f t="shared" si="155"/>
        <v>2.9624564357288215E-7</v>
      </c>
      <c r="J2505">
        <v>27.3</v>
      </c>
      <c r="K2505">
        <v>69.100000000000009</v>
      </c>
      <c r="L2505">
        <v>305</v>
      </c>
      <c r="M2505">
        <v>7.25</v>
      </c>
      <c r="N2505">
        <v>5.19</v>
      </c>
      <c r="O2505" s="7">
        <v>4.42</v>
      </c>
      <c r="P2505" s="8">
        <v>108220</v>
      </c>
      <c r="Q2505">
        <v>2</v>
      </c>
      <c r="R2505" s="9">
        <v>18.992999999999999</v>
      </c>
      <c r="S2505" s="9">
        <v>19.027999999999999</v>
      </c>
      <c r="T2505" s="9">
        <v>18.963999999999999</v>
      </c>
      <c r="U2505" s="9">
        <v>19.085999999999999</v>
      </c>
      <c r="V2505" s="9">
        <v>19.207000000000001</v>
      </c>
    </row>
    <row r="2506" spans="1:22" x14ac:dyDescent="0.3">
      <c r="A2506" t="s">
        <v>2715</v>
      </c>
      <c r="B2506" t="s">
        <v>2716</v>
      </c>
      <c r="C2506" t="s">
        <v>2721</v>
      </c>
      <c r="D2506" t="s">
        <v>69</v>
      </c>
      <c r="E2506">
        <v>11.4</v>
      </c>
      <c r="F2506">
        <v>148300</v>
      </c>
      <c r="G2506">
        <f t="shared" si="154"/>
        <v>8.774333243425489E-11</v>
      </c>
      <c r="H2506" s="50">
        <f t="shared" si="156"/>
        <v>162.60894845707952</v>
      </c>
      <c r="I2506">
        <f t="shared" si="155"/>
        <v>1.2841065919128731E-7</v>
      </c>
      <c r="J2506">
        <v>19.600000000000001</v>
      </c>
      <c r="K2506">
        <v>33.5</v>
      </c>
      <c r="L2506">
        <v>381</v>
      </c>
      <c r="M2506">
        <v>6.21</v>
      </c>
      <c r="N2506">
        <v>7.06</v>
      </c>
      <c r="O2506" s="7">
        <v>11.374000000000001</v>
      </c>
      <c r="P2506" s="8">
        <v>221470</v>
      </c>
      <c r="Q2506">
        <v>2</v>
      </c>
      <c r="R2506" s="9">
        <v>19.835999999999999</v>
      </c>
      <c r="S2506" s="9">
        <v>19.815000000000001</v>
      </c>
      <c r="T2506" s="9">
        <v>19.594999999999999</v>
      </c>
      <c r="U2506" s="9">
        <v>19.739999999999998</v>
      </c>
      <c r="V2506" s="9">
        <v>19.885000000000002</v>
      </c>
    </row>
    <row r="2507" spans="1:22" x14ac:dyDescent="0.3">
      <c r="A2507" t="s">
        <v>2715</v>
      </c>
      <c r="B2507" t="s">
        <v>2716</v>
      </c>
      <c r="C2507" t="s">
        <v>2722</v>
      </c>
      <c r="D2507" t="s">
        <v>69</v>
      </c>
      <c r="E2507">
        <v>21.900000000000002</v>
      </c>
      <c r="F2507">
        <v>283700</v>
      </c>
      <c r="G2507">
        <f t="shared" si="154"/>
        <v>8.8112029256256607E-11</v>
      </c>
      <c r="H2507" s="50">
        <f t="shared" si="156"/>
        <v>311.07322102005031</v>
      </c>
      <c r="I2507">
        <f t="shared" si="155"/>
        <v>2.4668363476220983E-7</v>
      </c>
      <c r="J2507">
        <v>14.8</v>
      </c>
      <c r="K2507">
        <v>73.600000000000009</v>
      </c>
      <c r="L2507">
        <v>422</v>
      </c>
      <c r="M2507">
        <v>10.31</v>
      </c>
      <c r="N2507">
        <v>9.84</v>
      </c>
      <c r="O2507" s="7">
        <v>5.7302</v>
      </c>
      <c r="P2507">
        <v>34092</v>
      </c>
      <c r="Q2507">
        <v>2</v>
      </c>
      <c r="R2507" s="9">
        <v>28.056000000000001</v>
      </c>
      <c r="S2507" s="9">
        <v>28.143999999999998</v>
      </c>
      <c r="T2507" s="9">
        <v>27.984000000000002</v>
      </c>
      <c r="U2507" s="9">
        <v>28.289000000000001</v>
      </c>
      <c r="V2507" s="9">
        <v>28.594000000000001</v>
      </c>
    </row>
    <row r="2508" spans="1:22" x14ac:dyDescent="0.3">
      <c r="A2508" t="s">
        <v>2715</v>
      </c>
      <c r="B2508" t="s">
        <v>2716</v>
      </c>
      <c r="C2508" t="s">
        <v>2723</v>
      </c>
      <c r="D2508" t="s">
        <v>69</v>
      </c>
      <c r="E2508">
        <v>63</v>
      </c>
      <c r="F2508">
        <v>918000</v>
      </c>
      <c r="G2508">
        <f t="shared" si="154"/>
        <v>7.833363725490195E-11</v>
      </c>
      <c r="H2508" s="50">
        <f t="shared" si="156"/>
        <v>1006.5746101389009</v>
      </c>
      <c r="I2508">
        <f t="shared" si="155"/>
        <v>7.0963785342553499E-7</v>
      </c>
      <c r="J2508">
        <v>126</v>
      </c>
      <c r="K2508">
        <v>81.900000000000006</v>
      </c>
      <c r="L2508">
        <v>117</v>
      </c>
      <c r="M2508">
        <v>6.34</v>
      </c>
      <c r="N2508">
        <v>5.62</v>
      </c>
      <c r="O2508" s="7">
        <v>1.4260999999999999</v>
      </c>
      <c r="P2508" s="8">
        <v>461030</v>
      </c>
      <c r="Q2508">
        <v>7</v>
      </c>
      <c r="R2508" s="9">
        <v>16.593</v>
      </c>
      <c r="S2508" s="9">
        <v>16.632999999999999</v>
      </c>
      <c r="T2508" s="9">
        <v>15.734</v>
      </c>
      <c r="U2508" s="9">
        <v>16.718</v>
      </c>
      <c r="V2508" s="9">
        <v>19.254999999999999</v>
      </c>
    </row>
    <row r="2509" spans="1:22" x14ac:dyDescent="0.3">
      <c r="A2509" t="s">
        <v>2715</v>
      </c>
      <c r="B2509" t="s">
        <v>2716</v>
      </c>
      <c r="C2509" t="s">
        <v>2724</v>
      </c>
      <c r="D2509" t="s">
        <v>69</v>
      </c>
      <c r="E2509">
        <v>20.3</v>
      </c>
      <c r="F2509">
        <v>154100</v>
      </c>
      <c r="G2509">
        <f t="shared" si="154"/>
        <v>1.5036398377676834E-10</v>
      </c>
      <c r="H2509" s="50">
        <f t="shared" si="156"/>
        <v>168.96857017691136</v>
      </c>
      <c r="I2509">
        <f t="shared" si="155"/>
        <v>2.2866108610378357E-7</v>
      </c>
      <c r="J2509">
        <v>12.3</v>
      </c>
      <c r="K2509">
        <v>44</v>
      </c>
      <c r="L2509">
        <v>291</v>
      </c>
      <c r="M2509">
        <v>9.08</v>
      </c>
      <c r="N2509">
        <v>6</v>
      </c>
      <c r="O2509" s="7">
        <v>6.6185999999999998</v>
      </c>
      <c r="P2509">
        <v>43133</v>
      </c>
      <c r="Q2509">
        <v>4</v>
      </c>
      <c r="R2509" s="9">
        <v>23.614000000000001</v>
      </c>
      <c r="S2509" s="9">
        <v>23.18</v>
      </c>
      <c r="T2509" s="9">
        <v>12.597</v>
      </c>
      <c r="U2509" s="9">
        <v>22.292000000000002</v>
      </c>
      <c r="V2509" s="9">
        <v>23.963999999999999</v>
      </c>
    </row>
    <row r="2510" spans="1:22" x14ac:dyDescent="0.3">
      <c r="A2510" t="s">
        <v>2715</v>
      </c>
      <c r="B2510" t="s">
        <v>2716</v>
      </c>
      <c r="C2510" t="s">
        <v>2725</v>
      </c>
      <c r="D2510" t="s">
        <v>69</v>
      </c>
      <c r="E2510">
        <v>37.9</v>
      </c>
      <c r="F2510">
        <v>418600</v>
      </c>
      <c r="G2510">
        <f t="shared" si="154"/>
        <v>1.0334522384137601E-10</v>
      </c>
      <c r="H2510" s="50">
        <f t="shared" si="156"/>
        <v>458.98925033131144</v>
      </c>
      <c r="I2510">
        <f t="shared" si="155"/>
        <v>4.2690912134647278E-7</v>
      </c>
      <c r="J2510">
        <v>17</v>
      </c>
      <c r="K2510">
        <v>102</v>
      </c>
      <c r="L2510">
        <v>334</v>
      </c>
      <c r="M2510">
        <v>4.9800000000000004</v>
      </c>
      <c r="N2510">
        <v>8.32</v>
      </c>
      <c r="O2510" s="7">
        <v>3.2884000000000002</v>
      </c>
      <c r="P2510" s="8">
        <v>263360</v>
      </c>
      <c r="Q2510">
        <v>3</v>
      </c>
      <c r="R2510" s="9">
        <v>8.9695</v>
      </c>
      <c r="S2510" s="9">
        <v>10.36</v>
      </c>
      <c r="T2510" s="9">
        <v>8.4602000000000004</v>
      </c>
      <c r="U2510" s="9">
        <v>8.5122</v>
      </c>
      <c r="V2510" s="9">
        <v>15.537000000000001</v>
      </c>
    </row>
    <row r="2511" spans="1:22" x14ac:dyDescent="0.3">
      <c r="A2511" t="s">
        <v>2715</v>
      </c>
      <c r="B2511" t="s">
        <v>2716</v>
      </c>
      <c r="C2511" t="s">
        <v>2726</v>
      </c>
      <c r="D2511" t="s">
        <v>69</v>
      </c>
      <c r="E2511">
        <v>30.400000000000002</v>
      </c>
      <c r="F2511">
        <v>234100</v>
      </c>
      <c r="G2511">
        <f t="shared" si="154"/>
        <v>1.4822538744126443E-10</v>
      </c>
      <c r="H2511" s="50">
        <f t="shared" si="156"/>
        <v>256.68749045045394</v>
      </c>
      <c r="I2511">
        <f t="shared" si="155"/>
        <v>3.4242842451009958E-7</v>
      </c>
      <c r="J2511">
        <v>12</v>
      </c>
      <c r="K2511">
        <v>67.400000000000006</v>
      </c>
      <c r="L2511">
        <v>271</v>
      </c>
      <c r="M2511">
        <v>7.74</v>
      </c>
      <c r="N2511">
        <v>4.43</v>
      </c>
      <c r="O2511" s="7">
        <v>4.0166000000000004</v>
      </c>
      <c r="P2511">
        <v>61088</v>
      </c>
      <c r="Q2511">
        <v>1</v>
      </c>
      <c r="R2511" s="9">
        <v>21.042999999999999</v>
      </c>
      <c r="S2511" s="9">
        <v>21.042999999999999</v>
      </c>
      <c r="T2511" s="9">
        <v>21.042999999999999</v>
      </c>
      <c r="U2511" s="9">
        <v>21.042999999999999</v>
      </c>
      <c r="V2511" s="9">
        <v>21.042999999999999</v>
      </c>
    </row>
    <row r="2512" spans="1:22" x14ac:dyDescent="0.3">
      <c r="A2512" t="s">
        <v>2715</v>
      </c>
      <c r="B2512" t="s">
        <v>2716</v>
      </c>
      <c r="C2512" t="s">
        <v>2727</v>
      </c>
      <c r="D2512" t="s">
        <v>69</v>
      </c>
      <c r="E2512">
        <v>28.400000000000002</v>
      </c>
      <c r="F2512">
        <v>578000</v>
      </c>
      <c r="G2512">
        <f t="shared" si="154"/>
        <v>5.6084251211072666E-11</v>
      </c>
      <c r="H2512" s="50">
        <f t="shared" si="156"/>
        <v>633.76919897634502</v>
      </c>
      <c r="I2512">
        <f t="shared" si="155"/>
        <v>3.1990023868706666E-7</v>
      </c>
      <c r="J2512">
        <v>43.2</v>
      </c>
      <c r="K2512">
        <v>87.9</v>
      </c>
      <c r="L2512">
        <v>402</v>
      </c>
      <c r="M2512">
        <v>6.45</v>
      </c>
      <c r="N2512">
        <v>7.5</v>
      </c>
      <c r="O2512" s="7">
        <v>4.5679999999999996</v>
      </c>
      <c r="P2512" s="8">
        <v>227650</v>
      </c>
      <c r="Q2512">
        <v>2</v>
      </c>
      <c r="R2512" s="9">
        <v>19.760000000000002</v>
      </c>
      <c r="S2512" s="9">
        <v>19.754000000000001</v>
      </c>
      <c r="T2512" s="9">
        <v>19.692</v>
      </c>
      <c r="U2512" s="9">
        <v>19.739999999999998</v>
      </c>
      <c r="V2512" s="9">
        <v>19.788</v>
      </c>
    </row>
    <row r="2513" spans="1:22" x14ac:dyDescent="0.3">
      <c r="A2513" t="s">
        <v>2715</v>
      </c>
      <c r="B2513" t="s">
        <v>2716</v>
      </c>
      <c r="C2513" t="s">
        <v>2728</v>
      </c>
      <c r="D2513" t="s">
        <v>69</v>
      </c>
      <c r="E2513">
        <v>10.8</v>
      </c>
      <c r="F2513">
        <v>119500</v>
      </c>
      <c r="G2513">
        <f t="shared" si="154"/>
        <v>1.0315879832635983E-10</v>
      </c>
      <c r="H2513" s="50">
        <f t="shared" si="156"/>
        <v>131.03013715860419</v>
      </c>
      <c r="I2513">
        <f t="shared" si="155"/>
        <v>1.2165220344437744E-7</v>
      </c>
      <c r="J2513">
        <v>12.4</v>
      </c>
      <c r="K2513">
        <v>33.9</v>
      </c>
      <c r="L2513">
        <v>440</v>
      </c>
      <c r="M2513">
        <v>11.52</v>
      </c>
      <c r="N2513">
        <v>7.32</v>
      </c>
      <c r="O2513" s="7">
        <v>12.97</v>
      </c>
      <c r="P2513" s="8">
        <v>131380</v>
      </c>
      <c r="Q2513">
        <v>3</v>
      </c>
      <c r="R2513" s="9">
        <v>27.751999999999999</v>
      </c>
      <c r="S2513" s="9">
        <v>27.785</v>
      </c>
      <c r="T2513" s="9">
        <v>27.748999999999999</v>
      </c>
      <c r="U2513" s="9">
        <v>28.030999999999999</v>
      </c>
      <c r="V2513" s="9">
        <v>28.077999999999999</v>
      </c>
    </row>
    <row r="2514" spans="1:22" x14ac:dyDescent="0.3">
      <c r="A2514" t="s">
        <v>2715</v>
      </c>
      <c r="B2514" t="s">
        <v>2716</v>
      </c>
      <c r="C2514" t="s">
        <v>2729</v>
      </c>
      <c r="D2514" t="s">
        <v>69</v>
      </c>
      <c r="E2514">
        <v>16.100000000000001</v>
      </c>
      <c r="F2514">
        <v>163000</v>
      </c>
      <c r="G2514">
        <f t="shared" si="154"/>
        <v>1.1274276871165644E-10</v>
      </c>
      <c r="H2514" s="50">
        <f t="shared" si="156"/>
        <v>178.72730005734297</v>
      </c>
      <c r="I2514">
        <f t="shared" si="155"/>
        <v>1.8135189587541457E-7</v>
      </c>
      <c r="J2514">
        <v>12.9</v>
      </c>
      <c r="K2514">
        <v>45.400000000000006</v>
      </c>
      <c r="L2514">
        <v>380</v>
      </c>
      <c r="M2514">
        <v>7.33</v>
      </c>
      <c r="N2514">
        <v>8.99</v>
      </c>
      <c r="O2514" s="7">
        <v>8.3800000000000008</v>
      </c>
      <c r="P2514">
        <v>45966</v>
      </c>
      <c r="Q2514">
        <v>2</v>
      </c>
      <c r="R2514" s="9">
        <v>12.959</v>
      </c>
      <c r="S2514" s="9">
        <v>14.808</v>
      </c>
      <c r="T2514" s="9">
        <v>11.487</v>
      </c>
      <c r="U2514" s="9">
        <v>17.678000000000001</v>
      </c>
      <c r="V2514" s="9">
        <v>23.867999999999999</v>
      </c>
    </row>
    <row r="2515" spans="1:22" x14ac:dyDescent="0.3">
      <c r="A2515" t="s">
        <v>2715</v>
      </c>
      <c r="B2515" t="s">
        <v>2716</v>
      </c>
      <c r="C2515" t="s">
        <v>2730</v>
      </c>
      <c r="D2515" t="s">
        <v>69</v>
      </c>
      <c r="E2515">
        <v>19.100000000000001</v>
      </c>
      <c r="F2515">
        <v>224600</v>
      </c>
      <c r="G2515">
        <f t="shared" si="154"/>
        <v>9.7067543633125544E-11</v>
      </c>
      <c r="H2515" s="50">
        <f t="shared" si="156"/>
        <v>246.27086866797075</v>
      </c>
      <c r="I2515">
        <f t="shared" si="155"/>
        <v>2.1514417460996381E-7</v>
      </c>
      <c r="J2515">
        <v>12.3</v>
      </c>
      <c r="K2515">
        <v>64.100000000000009</v>
      </c>
      <c r="L2515">
        <v>443</v>
      </c>
      <c r="M2515">
        <v>10.29</v>
      </c>
      <c r="N2515">
        <v>11.17</v>
      </c>
      <c r="O2515" s="7">
        <v>6.9023000000000003</v>
      </c>
      <c r="P2515">
        <v>79993</v>
      </c>
      <c r="Q2515">
        <v>3</v>
      </c>
      <c r="R2515" s="9">
        <v>29.952999999999999</v>
      </c>
      <c r="S2515" s="9">
        <v>29.966999999999999</v>
      </c>
      <c r="T2515" s="9">
        <v>29.952000000000002</v>
      </c>
      <c r="U2515" s="9">
        <v>29.998999999999999</v>
      </c>
      <c r="V2515" s="9">
        <v>30.978999999999999</v>
      </c>
    </row>
    <row r="2516" spans="1:22" x14ac:dyDescent="0.3">
      <c r="A2516" t="s">
        <v>2715</v>
      </c>
      <c r="B2516" t="s">
        <v>2716</v>
      </c>
      <c r="C2516" t="s">
        <v>2731</v>
      </c>
      <c r="D2516" t="s">
        <v>69</v>
      </c>
      <c r="E2516">
        <v>17.2</v>
      </c>
      <c r="F2516">
        <v>196400</v>
      </c>
      <c r="G2516">
        <f t="shared" si="154"/>
        <v>9.9962564154786137E-11</v>
      </c>
      <c r="H2516" s="50">
        <f t="shared" si="156"/>
        <v>215.34994927154699</v>
      </c>
      <c r="I2516">
        <f t="shared" si="155"/>
        <v>1.937423980780826E-7</v>
      </c>
      <c r="J2516">
        <v>13.8</v>
      </c>
      <c r="K2516">
        <v>52.900000000000006</v>
      </c>
      <c r="L2516">
        <v>431</v>
      </c>
      <c r="M2516">
        <v>12.17</v>
      </c>
      <c r="N2516">
        <v>6.66</v>
      </c>
      <c r="O2516" s="7">
        <v>8.1517999999999997</v>
      </c>
      <c r="P2516">
        <v>13546</v>
      </c>
      <c r="Q2516">
        <v>1</v>
      </c>
      <c r="R2516" s="9">
        <v>28.922999999999998</v>
      </c>
      <c r="S2516" s="9">
        <v>28.922999999999998</v>
      </c>
      <c r="T2516" s="9">
        <v>28.922999999999998</v>
      </c>
      <c r="U2516" s="9">
        <v>28.922999999999998</v>
      </c>
      <c r="V2516" s="9">
        <v>28.922999999999998</v>
      </c>
    </row>
    <row r="2517" spans="1:22" x14ac:dyDescent="0.3">
      <c r="A2517" t="s">
        <v>2715</v>
      </c>
      <c r="B2517" t="s">
        <v>2716</v>
      </c>
      <c r="C2517" t="s">
        <v>2732</v>
      </c>
      <c r="D2517" t="s">
        <v>69</v>
      </c>
      <c r="E2517">
        <v>44.800000000000004</v>
      </c>
      <c r="F2517">
        <v>2160000</v>
      </c>
      <c r="G2517">
        <f t="shared" si="154"/>
        <v>2.3674165925925926E-11</v>
      </c>
      <c r="H2517" s="50">
        <f t="shared" si="156"/>
        <v>2368.410847385649</v>
      </c>
      <c r="I2517">
        <f t="shared" si="155"/>
        <v>5.0463136243593604E-7</v>
      </c>
      <c r="J2517">
        <v>259</v>
      </c>
      <c r="K2517">
        <v>134</v>
      </c>
      <c r="L2517">
        <v>315</v>
      </c>
      <c r="M2517">
        <v>7.39</v>
      </c>
      <c r="N2517">
        <v>3.91</v>
      </c>
      <c r="O2517" s="7">
        <v>2.3473000000000002</v>
      </c>
      <c r="P2517" s="8">
        <v>1813700</v>
      </c>
      <c r="Q2517">
        <v>9</v>
      </c>
      <c r="R2517" s="9">
        <v>20.088000000000001</v>
      </c>
      <c r="S2517" s="9">
        <v>19.920999999999999</v>
      </c>
      <c r="T2517" s="9">
        <v>18.916</v>
      </c>
      <c r="U2517" s="9">
        <v>19.739999999999998</v>
      </c>
      <c r="V2517" s="9">
        <v>20.706</v>
      </c>
    </row>
    <row r="2518" spans="1:22" x14ac:dyDescent="0.3">
      <c r="A2518" t="s">
        <v>2715</v>
      </c>
      <c r="B2518" t="s">
        <v>2716</v>
      </c>
      <c r="C2518" t="s">
        <v>2733</v>
      </c>
      <c r="D2518" t="s">
        <v>69</v>
      </c>
      <c r="E2518">
        <v>27.5</v>
      </c>
      <c r="F2518">
        <v>307300</v>
      </c>
      <c r="G2518">
        <f t="shared" si="154"/>
        <v>1.0214581028311097E-10</v>
      </c>
      <c r="H2518" s="50">
        <f t="shared" si="156"/>
        <v>336.95030250074535</v>
      </c>
      <c r="I2518">
        <f t="shared" si="155"/>
        <v>3.0976255506670193E-7</v>
      </c>
      <c r="J2518">
        <v>24.1</v>
      </c>
      <c r="K2518">
        <v>62.6</v>
      </c>
      <c r="L2518">
        <v>271</v>
      </c>
      <c r="M2518">
        <v>7.48</v>
      </c>
      <c r="N2518">
        <v>4.55</v>
      </c>
      <c r="O2518" s="7">
        <v>4.3272000000000004</v>
      </c>
      <c r="P2518" s="8">
        <v>143160</v>
      </c>
      <c r="Q2518">
        <v>2</v>
      </c>
      <c r="R2518" s="9">
        <v>19.940000000000001</v>
      </c>
      <c r="S2518" s="9">
        <v>20.024000000000001</v>
      </c>
      <c r="T2518" s="9">
        <v>19.934000000000001</v>
      </c>
      <c r="U2518" s="9">
        <v>20.367999999999999</v>
      </c>
      <c r="V2518" s="9">
        <v>20.803000000000001</v>
      </c>
    </row>
    <row r="2519" spans="1:22" x14ac:dyDescent="0.3">
      <c r="A2519" t="s">
        <v>2715</v>
      </c>
      <c r="B2519" t="s">
        <v>2716</v>
      </c>
      <c r="C2519" t="s">
        <v>2734</v>
      </c>
      <c r="D2519" t="s">
        <v>69</v>
      </c>
      <c r="E2519">
        <v>13.100000000000001</v>
      </c>
      <c r="F2519">
        <v>103300</v>
      </c>
      <c r="G2519">
        <f t="shared" si="154"/>
        <v>1.4475094191674733E-10</v>
      </c>
      <c r="H2519" s="50">
        <f t="shared" si="156"/>
        <v>113.26705580321183</v>
      </c>
      <c r="I2519">
        <f t="shared" si="155"/>
        <v>1.4755961714086525E-7</v>
      </c>
      <c r="J2519">
        <v>8.56</v>
      </c>
      <c r="K2519">
        <v>35.300000000000004</v>
      </c>
      <c r="L2519">
        <v>351</v>
      </c>
      <c r="M2519">
        <v>7.85</v>
      </c>
      <c r="N2519">
        <v>4.4800000000000004</v>
      </c>
      <c r="O2519" s="7">
        <v>9.9392999999999994</v>
      </c>
      <c r="P2519" s="8">
        <v>203540</v>
      </c>
      <c r="Q2519">
        <v>1</v>
      </c>
      <c r="R2519" s="9">
        <v>20.61</v>
      </c>
      <c r="S2519" s="9">
        <v>20.61</v>
      </c>
      <c r="T2519" s="9">
        <v>20.61</v>
      </c>
      <c r="U2519" s="9">
        <v>20.61</v>
      </c>
      <c r="V2519" s="9">
        <v>20.61</v>
      </c>
    </row>
    <row r="2520" spans="1:22" x14ac:dyDescent="0.3">
      <c r="A2520" t="s">
        <v>2715</v>
      </c>
      <c r="B2520" t="s">
        <v>2716</v>
      </c>
      <c r="C2520" t="s">
        <v>2735</v>
      </c>
      <c r="D2520" t="s">
        <v>69</v>
      </c>
      <c r="E2520">
        <v>18.8</v>
      </c>
      <c r="F2520">
        <v>112800</v>
      </c>
      <c r="G2520">
        <f t="shared" si="154"/>
        <v>1.9023883333333331E-10</v>
      </c>
      <c r="H2520" s="50">
        <f t="shared" si="156"/>
        <v>123.68367758569501</v>
      </c>
      <c r="I2520">
        <f t="shared" si="155"/>
        <v>2.1176494673650892E-7</v>
      </c>
      <c r="J2520">
        <v>5.23</v>
      </c>
      <c r="K2520">
        <v>49.300000000000004</v>
      </c>
      <c r="L2520">
        <v>361</v>
      </c>
      <c r="M2520">
        <v>8.84</v>
      </c>
      <c r="N2520">
        <v>3.76</v>
      </c>
      <c r="O2520" s="7">
        <v>7.3109999999999999</v>
      </c>
      <c r="P2520">
        <v>17044</v>
      </c>
      <c r="Q2520">
        <v>1</v>
      </c>
      <c r="R2520" s="9">
        <v>26.713000000000001</v>
      </c>
      <c r="S2520" s="9">
        <v>26.713000000000001</v>
      </c>
      <c r="T2520" s="9">
        <v>26.713000000000001</v>
      </c>
      <c r="U2520" s="9">
        <v>26.713000000000001</v>
      </c>
      <c r="V2520" s="9">
        <v>26.713000000000001</v>
      </c>
    </row>
    <row r="2521" spans="1:22" x14ac:dyDescent="0.3">
      <c r="A2521" t="s">
        <v>2715</v>
      </c>
      <c r="B2521" t="s">
        <v>2716</v>
      </c>
      <c r="C2521" t="s">
        <v>2736</v>
      </c>
      <c r="D2521" t="s">
        <v>69</v>
      </c>
      <c r="E2521">
        <v>33.800000000000004</v>
      </c>
      <c r="F2521">
        <v>182100</v>
      </c>
      <c r="G2521">
        <f t="shared" si="154"/>
        <v>2.1186400549148816E-10</v>
      </c>
      <c r="H2521" s="50">
        <f t="shared" si="156"/>
        <v>199.67019227265126</v>
      </c>
      <c r="I2521">
        <f t="shared" si="155"/>
        <v>3.8072634040925536E-7</v>
      </c>
      <c r="J2521">
        <v>25</v>
      </c>
      <c r="K2521">
        <v>36.5</v>
      </c>
      <c r="L2521">
        <v>113</v>
      </c>
      <c r="M2521">
        <v>6.82</v>
      </c>
      <c r="N2521">
        <v>3.92</v>
      </c>
      <c r="O2521" s="7">
        <v>3.1049000000000002</v>
      </c>
      <c r="P2521" s="8">
        <v>154540</v>
      </c>
      <c r="Q2521">
        <v>3</v>
      </c>
      <c r="R2521" s="9">
        <v>19.390999999999998</v>
      </c>
      <c r="S2521" s="9">
        <v>19.337</v>
      </c>
      <c r="T2521" s="9">
        <v>18.818000000000001</v>
      </c>
      <c r="U2521" s="9">
        <v>19.303999999999998</v>
      </c>
      <c r="V2521" s="9">
        <v>19.401</v>
      </c>
    </row>
    <row r="2522" spans="1:22" x14ac:dyDescent="0.3">
      <c r="A2522" t="s">
        <v>2715</v>
      </c>
      <c r="B2522" t="s">
        <v>2716</v>
      </c>
      <c r="C2522" t="s">
        <v>2737</v>
      </c>
      <c r="D2522" t="s">
        <v>69</v>
      </c>
      <c r="E2522">
        <v>34.4</v>
      </c>
      <c r="F2522">
        <v>271600</v>
      </c>
      <c r="G2522">
        <f t="shared" si="154"/>
        <v>1.4457030633284239E-10</v>
      </c>
      <c r="H2522" s="50">
        <f t="shared" si="156"/>
        <v>297.80573432867698</v>
      </c>
      <c r="I2522">
        <f t="shared" si="155"/>
        <v>3.8748479615616519E-7</v>
      </c>
      <c r="J2522">
        <v>8.6300000000000008</v>
      </c>
      <c r="K2522">
        <v>92.4</v>
      </c>
      <c r="L2522">
        <v>348</v>
      </c>
      <c r="M2522">
        <v>7.49</v>
      </c>
      <c r="N2522">
        <v>5.23</v>
      </c>
      <c r="O2522" s="7">
        <v>3.7664</v>
      </c>
      <c r="P2522" s="8">
        <v>121010</v>
      </c>
      <c r="Q2522">
        <v>2</v>
      </c>
      <c r="R2522" s="9">
        <v>20.196000000000002</v>
      </c>
      <c r="S2522" s="9">
        <v>20.391999999999999</v>
      </c>
      <c r="T2522" s="9">
        <v>19.934000000000001</v>
      </c>
      <c r="U2522" s="9">
        <v>20.777000000000001</v>
      </c>
      <c r="V2522" s="9">
        <v>21.62</v>
      </c>
    </row>
    <row r="2523" spans="1:22" x14ac:dyDescent="0.3">
      <c r="A2523" t="s">
        <v>2715</v>
      </c>
      <c r="B2523" t="s">
        <v>2716</v>
      </c>
      <c r="C2523" t="s">
        <v>2738</v>
      </c>
      <c r="D2523" t="s">
        <v>69</v>
      </c>
      <c r="E2523">
        <v>17.2</v>
      </c>
      <c r="F2523">
        <v>183300</v>
      </c>
      <c r="G2523">
        <f t="shared" si="154"/>
        <v>1.0710664266230222E-10</v>
      </c>
      <c r="H2523" s="50">
        <f t="shared" si="156"/>
        <v>200.98597607675438</v>
      </c>
      <c r="I2523">
        <f t="shared" si="155"/>
        <v>1.937423980780826E-7</v>
      </c>
      <c r="J2523">
        <v>16.400000000000002</v>
      </c>
      <c r="K2523">
        <v>45.300000000000004</v>
      </c>
      <c r="L2523">
        <v>315</v>
      </c>
      <c r="M2523">
        <v>7.37</v>
      </c>
      <c r="N2523">
        <v>4.18</v>
      </c>
      <c r="O2523" s="7">
        <v>6.9494999999999996</v>
      </c>
      <c r="P2523">
        <v>99988</v>
      </c>
      <c r="Q2523">
        <v>2</v>
      </c>
      <c r="R2523" s="9">
        <v>19.885000000000002</v>
      </c>
      <c r="S2523" s="9">
        <v>19.884</v>
      </c>
      <c r="T2523" s="9">
        <v>19.837</v>
      </c>
      <c r="U2523" s="9">
        <v>19.861000000000001</v>
      </c>
      <c r="V2523" s="9">
        <v>19.885000000000002</v>
      </c>
    </row>
    <row r="2524" spans="1:22" x14ac:dyDescent="0.3">
      <c r="A2524" t="s">
        <v>2715</v>
      </c>
      <c r="B2524" t="s">
        <v>2716</v>
      </c>
      <c r="C2524" t="s">
        <v>2739</v>
      </c>
      <c r="D2524" t="s">
        <v>69</v>
      </c>
      <c r="E2524">
        <v>11.200000000000001</v>
      </c>
      <c r="F2524">
        <v>125900</v>
      </c>
      <c r="G2524">
        <f t="shared" si="154"/>
        <v>1.0154129944400318E-10</v>
      </c>
      <c r="H2524" s="50">
        <f t="shared" si="156"/>
        <v>138.0476507804876</v>
      </c>
      <c r="I2524">
        <f t="shared" si="155"/>
        <v>1.2615784060898404E-7</v>
      </c>
      <c r="J2524">
        <v>16.8</v>
      </c>
      <c r="K2524">
        <v>30.700000000000003</v>
      </c>
      <c r="L2524">
        <v>351</v>
      </c>
      <c r="M2524">
        <v>7.91</v>
      </c>
      <c r="N2524">
        <v>4.68</v>
      </c>
      <c r="O2524" s="7">
        <v>11.42</v>
      </c>
      <c r="P2524" s="8">
        <v>340320</v>
      </c>
      <c r="Q2524">
        <v>4</v>
      </c>
      <c r="R2524" s="9">
        <v>20.861000000000001</v>
      </c>
      <c r="S2524" s="9">
        <v>20.779</v>
      </c>
      <c r="T2524" s="9">
        <v>19.934000000000001</v>
      </c>
      <c r="U2524" s="9">
        <v>20.465</v>
      </c>
      <c r="V2524" s="9">
        <v>21.14</v>
      </c>
    </row>
    <row r="2525" spans="1:22" x14ac:dyDescent="0.3">
      <c r="A2525" t="s">
        <v>2715</v>
      </c>
      <c r="B2525" t="s">
        <v>2716</v>
      </c>
      <c r="C2525" t="s">
        <v>2740</v>
      </c>
      <c r="D2525" t="s">
        <v>69</v>
      </c>
      <c r="E2525">
        <v>20.100000000000001</v>
      </c>
      <c r="F2525">
        <v>229300</v>
      </c>
      <c r="G2525">
        <f t="shared" si="154"/>
        <v>1.0005583645878761E-10</v>
      </c>
      <c r="H2525" s="50">
        <f t="shared" si="156"/>
        <v>251.42435523404137</v>
      </c>
      <c r="I2525">
        <f t="shared" si="155"/>
        <v>2.2640826752148024E-7</v>
      </c>
      <c r="J2525">
        <v>25.200000000000003</v>
      </c>
      <c r="K2525">
        <v>45.7</v>
      </c>
      <c r="L2525">
        <v>271</v>
      </c>
      <c r="M2525">
        <v>7.63</v>
      </c>
      <c r="N2525">
        <v>4.74</v>
      </c>
      <c r="O2525" s="7">
        <v>5.9272</v>
      </c>
      <c r="P2525" s="8">
        <v>138660</v>
      </c>
      <c r="Q2525">
        <v>2</v>
      </c>
      <c r="R2525" s="9">
        <v>19.111000000000001</v>
      </c>
      <c r="S2525" s="9">
        <v>19.141999999999999</v>
      </c>
      <c r="T2525" s="9">
        <v>19.11</v>
      </c>
      <c r="U2525" s="9">
        <v>19.57</v>
      </c>
      <c r="V2525" s="9">
        <v>20.03</v>
      </c>
    </row>
    <row r="2526" spans="1:22" x14ac:dyDescent="0.3">
      <c r="A2526" t="s">
        <v>2715</v>
      </c>
      <c r="B2526" t="s">
        <v>2716</v>
      </c>
      <c r="C2526" t="s">
        <v>2741</v>
      </c>
      <c r="D2526" t="s">
        <v>69</v>
      </c>
      <c r="E2526">
        <v>37.9</v>
      </c>
      <c r="F2526">
        <v>732700</v>
      </c>
      <c r="G2526">
        <f t="shared" si="154"/>
        <v>5.9042323870615531E-11</v>
      </c>
      <c r="H2526" s="50">
        <f t="shared" si="156"/>
        <v>803.39566105530787</v>
      </c>
      <c r="I2526">
        <f t="shared" si="155"/>
        <v>4.2690912134647278E-7</v>
      </c>
      <c r="J2526">
        <v>45.800000000000004</v>
      </c>
      <c r="K2526">
        <v>108</v>
      </c>
      <c r="L2526">
        <v>362</v>
      </c>
      <c r="M2526">
        <v>8.49</v>
      </c>
      <c r="N2526">
        <v>4.54</v>
      </c>
      <c r="O2526" s="7">
        <v>3.3431999999999999</v>
      </c>
      <c r="P2526" s="8">
        <v>204310</v>
      </c>
      <c r="Q2526">
        <v>2</v>
      </c>
      <c r="R2526" s="9">
        <v>22.710999999999999</v>
      </c>
      <c r="S2526" s="9">
        <v>22.620999999999999</v>
      </c>
      <c r="T2526" s="9">
        <v>22.244</v>
      </c>
      <c r="U2526" s="9">
        <v>22.507000000000001</v>
      </c>
      <c r="V2526" s="9">
        <v>22.771000000000001</v>
      </c>
    </row>
    <row r="2527" spans="1:22" x14ac:dyDescent="0.3">
      <c r="A2527" t="s">
        <v>2715</v>
      </c>
      <c r="B2527" t="s">
        <v>2716</v>
      </c>
      <c r="C2527" t="s">
        <v>2742</v>
      </c>
      <c r="D2527" t="s">
        <v>69</v>
      </c>
      <c r="E2527">
        <v>29.6</v>
      </c>
      <c r="F2527">
        <v>281100</v>
      </c>
      <c r="G2527">
        <f t="shared" si="154"/>
        <v>1.201935852009961E-10</v>
      </c>
      <c r="H2527" s="50">
        <f t="shared" si="156"/>
        <v>308.22235611116014</v>
      </c>
      <c r="I2527">
        <f t="shared" si="155"/>
        <v>3.3341715018088634E-7</v>
      </c>
      <c r="J2527">
        <v>11.600000000000001</v>
      </c>
      <c r="K2527">
        <v>82.5</v>
      </c>
      <c r="L2527">
        <v>352</v>
      </c>
      <c r="M2527">
        <v>7.97</v>
      </c>
      <c r="N2527">
        <v>3.59</v>
      </c>
      <c r="O2527" s="7">
        <v>4.2683999999999997</v>
      </c>
      <c r="P2527">
        <v>21712</v>
      </c>
      <c r="Q2527">
        <v>2</v>
      </c>
      <c r="R2527" s="9">
        <v>25.111000000000001</v>
      </c>
      <c r="S2527" s="9">
        <v>24.510999999999999</v>
      </c>
      <c r="T2527" s="9">
        <v>18.574999999999999</v>
      </c>
      <c r="U2527" s="9">
        <v>21.887</v>
      </c>
      <c r="V2527" s="9">
        <v>25.199000000000002</v>
      </c>
    </row>
    <row r="2528" spans="1:22" x14ac:dyDescent="0.3">
      <c r="A2528" t="s">
        <v>2715</v>
      </c>
      <c r="B2528" t="s">
        <v>2716</v>
      </c>
      <c r="C2528" t="s">
        <v>2743</v>
      </c>
      <c r="D2528" t="s">
        <v>69</v>
      </c>
      <c r="E2528">
        <v>23.200000000000003</v>
      </c>
      <c r="F2528">
        <v>206600</v>
      </c>
      <c r="G2528">
        <f t="shared" si="154"/>
        <v>1.2817640658276864E-10</v>
      </c>
      <c r="H2528" s="50">
        <f t="shared" si="156"/>
        <v>226.53411160642366</v>
      </c>
      <c r="I2528">
        <f t="shared" si="155"/>
        <v>2.6132695554718121E-7</v>
      </c>
      <c r="J2528">
        <v>11.600000000000001</v>
      </c>
      <c r="K2528">
        <v>60.6</v>
      </c>
      <c r="L2528">
        <v>315</v>
      </c>
      <c r="M2528">
        <v>7.64</v>
      </c>
      <c r="N2528">
        <v>4.18</v>
      </c>
      <c r="O2528" s="7">
        <v>5.1973000000000003</v>
      </c>
      <c r="P2528">
        <v>84653</v>
      </c>
      <c r="Q2528">
        <v>2</v>
      </c>
      <c r="R2528" s="9">
        <v>18.916</v>
      </c>
      <c r="S2528" s="9">
        <v>18.914999999999999</v>
      </c>
      <c r="T2528" s="9">
        <v>18.381</v>
      </c>
      <c r="U2528" s="9">
        <v>18.648</v>
      </c>
      <c r="V2528" s="9">
        <v>18.916</v>
      </c>
    </row>
    <row r="2529" spans="1:22" x14ac:dyDescent="0.3">
      <c r="A2529" t="s">
        <v>2715</v>
      </c>
      <c r="B2529" t="s">
        <v>2716</v>
      </c>
      <c r="C2529" t="s">
        <v>2744</v>
      </c>
      <c r="D2529" t="s">
        <v>69</v>
      </c>
      <c r="E2529">
        <v>10.5</v>
      </c>
      <c r="F2529">
        <v>101200</v>
      </c>
      <c r="G2529">
        <f t="shared" si="154"/>
        <v>1.1842931324110669E-10</v>
      </c>
      <c r="H2529" s="50">
        <f t="shared" si="156"/>
        <v>110.96443414603134</v>
      </c>
      <c r="I2529">
        <f t="shared" si="155"/>
        <v>1.182729755709225E-7</v>
      </c>
      <c r="J2529">
        <v>12.3</v>
      </c>
      <c r="K2529">
        <v>28.8</v>
      </c>
      <c r="L2529">
        <v>388</v>
      </c>
      <c r="M2529">
        <v>8.9</v>
      </c>
      <c r="N2529">
        <v>11.36</v>
      </c>
      <c r="O2529" s="7">
        <v>13.484999999999999</v>
      </c>
      <c r="P2529">
        <v>14031</v>
      </c>
      <c r="Q2529">
        <v>2</v>
      </c>
      <c r="R2529" s="9">
        <v>28.122</v>
      </c>
      <c r="S2529" s="9">
        <v>28.225999999999999</v>
      </c>
      <c r="T2529" s="9">
        <v>27.89</v>
      </c>
      <c r="U2529" s="9">
        <v>28.265999999999998</v>
      </c>
      <c r="V2529" s="9">
        <v>28.640999999999998</v>
      </c>
    </row>
    <row r="2530" spans="1:22" x14ac:dyDescent="0.3">
      <c r="A2530" t="s">
        <v>2715</v>
      </c>
      <c r="B2530" t="s">
        <v>2716</v>
      </c>
      <c r="C2530" t="s">
        <v>2745</v>
      </c>
      <c r="D2530" t="s">
        <v>69</v>
      </c>
      <c r="E2530">
        <v>20.100000000000001</v>
      </c>
      <c r="F2530">
        <v>213300</v>
      </c>
      <c r="G2530">
        <f t="shared" si="154"/>
        <v>1.0756119690576653E-10</v>
      </c>
      <c r="H2530" s="50">
        <f t="shared" si="156"/>
        <v>233.88057117933286</v>
      </c>
      <c r="I2530">
        <f t="shared" si="155"/>
        <v>2.2640826752148027E-7</v>
      </c>
      <c r="J2530">
        <v>15.5</v>
      </c>
      <c r="K2530">
        <v>54.2</v>
      </c>
      <c r="L2530">
        <v>371</v>
      </c>
      <c r="M2530">
        <v>9.2799999999999994</v>
      </c>
      <c r="N2530">
        <v>12.44</v>
      </c>
      <c r="O2530" s="7">
        <v>6.8480999999999996</v>
      </c>
      <c r="P2530">
        <v>25773</v>
      </c>
      <c r="Q2530">
        <v>1</v>
      </c>
      <c r="R2530" s="9">
        <v>28.454000000000001</v>
      </c>
      <c r="S2530" s="9">
        <v>28.454000000000001</v>
      </c>
      <c r="T2530" s="9">
        <v>28.454000000000001</v>
      </c>
      <c r="U2530" s="9">
        <v>28.454000000000001</v>
      </c>
      <c r="V2530" s="9">
        <v>28.454000000000001</v>
      </c>
    </row>
    <row r="2531" spans="1:22" x14ac:dyDescent="0.3">
      <c r="A2531" t="s">
        <v>2715</v>
      </c>
      <c r="B2531" t="s">
        <v>2716</v>
      </c>
      <c r="C2531" t="s">
        <v>2746</v>
      </c>
      <c r="D2531" t="s">
        <v>69</v>
      </c>
      <c r="E2531">
        <v>48.6</v>
      </c>
      <c r="F2531">
        <v>722900</v>
      </c>
      <c r="G2531">
        <f t="shared" si="154"/>
        <v>7.6737645317471301E-11</v>
      </c>
      <c r="H2531" s="50">
        <f t="shared" si="156"/>
        <v>792.65009332179898</v>
      </c>
      <c r="I2531">
        <f t="shared" si="155"/>
        <v>5.4743491549969858E-7</v>
      </c>
      <c r="J2531">
        <v>25.6</v>
      </c>
      <c r="K2531">
        <v>143</v>
      </c>
      <c r="L2531">
        <v>373</v>
      </c>
      <c r="M2531">
        <v>9.93</v>
      </c>
      <c r="N2531">
        <v>8.8800000000000008</v>
      </c>
      <c r="O2531" s="7">
        <v>2.6141000000000001</v>
      </c>
      <c r="P2531" s="8">
        <v>192230</v>
      </c>
      <c r="Q2531">
        <v>3</v>
      </c>
      <c r="R2531" s="9">
        <v>23.957000000000001</v>
      </c>
      <c r="S2531" s="9">
        <v>23.92</v>
      </c>
      <c r="T2531" s="9">
        <v>23.582000000000001</v>
      </c>
      <c r="U2531" s="9">
        <v>23.821000000000002</v>
      </c>
      <c r="V2531" s="9">
        <v>23.963999999999999</v>
      </c>
    </row>
    <row r="2532" spans="1:22" x14ac:dyDescent="0.3">
      <c r="A2532" t="s">
        <v>2715</v>
      </c>
      <c r="B2532" t="s">
        <v>2716</v>
      </c>
      <c r="C2532" t="s">
        <v>2747</v>
      </c>
      <c r="D2532" t="s">
        <v>69</v>
      </c>
      <c r="E2532">
        <v>42</v>
      </c>
      <c r="F2532">
        <v>1194000</v>
      </c>
      <c r="G2532">
        <f t="shared" si="154"/>
        <v>4.015090954773869E-11</v>
      </c>
      <c r="H2532" s="50">
        <f t="shared" si="156"/>
        <v>1309.2048850826227</v>
      </c>
      <c r="I2532">
        <f t="shared" si="155"/>
        <v>4.7309190228369E-7</v>
      </c>
      <c r="J2532">
        <v>90.100000000000009</v>
      </c>
      <c r="K2532">
        <v>126</v>
      </c>
      <c r="L2532">
        <v>374</v>
      </c>
      <c r="M2532">
        <v>10.51</v>
      </c>
      <c r="N2532">
        <v>7.42</v>
      </c>
      <c r="O2532" s="7">
        <v>2.9704999999999999</v>
      </c>
      <c r="P2532" s="8">
        <v>867500</v>
      </c>
      <c r="Q2532">
        <v>5</v>
      </c>
      <c r="R2532" s="9">
        <v>26.905999999999999</v>
      </c>
      <c r="S2532" s="9">
        <v>27.02</v>
      </c>
      <c r="T2532" s="9">
        <v>26.664999999999999</v>
      </c>
      <c r="U2532" s="9">
        <v>27.231000000000002</v>
      </c>
      <c r="V2532" s="9">
        <v>27.843</v>
      </c>
    </row>
    <row r="2533" spans="1:22" x14ac:dyDescent="0.3">
      <c r="A2533" t="s">
        <v>2715</v>
      </c>
      <c r="B2533" t="s">
        <v>2716</v>
      </c>
      <c r="C2533" t="s">
        <v>2748</v>
      </c>
      <c r="D2533" t="s">
        <v>69</v>
      </c>
      <c r="E2533">
        <v>84.300000000000011</v>
      </c>
      <c r="F2533">
        <v>2596000</v>
      </c>
      <c r="G2533">
        <f t="shared" si="154"/>
        <v>3.7065794260400621E-11</v>
      </c>
      <c r="H2533" s="50">
        <f t="shared" si="156"/>
        <v>2846.4789628764561</v>
      </c>
      <c r="I2533">
        <f t="shared" si="155"/>
        <v>9.4956303244083525E-7</v>
      </c>
      <c r="J2533">
        <v>136</v>
      </c>
      <c r="K2533">
        <v>222</v>
      </c>
      <c r="L2533">
        <v>305</v>
      </c>
      <c r="M2533">
        <v>12.01</v>
      </c>
      <c r="N2533">
        <v>8.52</v>
      </c>
      <c r="O2533" s="7">
        <v>1.3735999999999999</v>
      </c>
      <c r="P2533" s="8">
        <v>2360900</v>
      </c>
      <c r="Q2533">
        <v>5</v>
      </c>
      <c r="R2533" s="9">
        <v>35.314</v>
      </c>
      <c r="S2533" s="9">
        <v>35.246000000000002</v>
      </c>
      <c r="T2533" s="9">
        <v>34.365000000000002</v>
      </c>
      <c r="U2533" s="9">
        <v>35.011000000000003</v>
      </c>
      <c r="V2533" s="9">
        <v>35.61</v>
      </c>
    </row>
    <row r="2534" spans="1:22" x14ac:dyDescent="0.3">
      <c r="A2534" t="s">
        <v>2715</v>
      </c>
      <c r="B2534" t="s">
        <v>2716</v>
      </c>
      <c r="C2534" t="s">
        <v>2749</v>
      </c>
      <c r="D2534" t="s">
        <v>69</v>
      </c>
      <c r="E2534">
        <v>27.1</v>
      </c>
      <c r="F2534">
        <v>377400</v>
      </c>
      <c r="G2534">
        <f t="shared" si="154"/>
        <v>8.196299496555378E-11</v>
      </c>
      <c r="H2534" s="50">
        <f t="shared" ref="H2534:H2561" si="157">F2534*CVDNGA</f>
        <v>413.81400639043704</v>
      </c>
      <c r="I2534">
        <f t="shared" si="155"/>
        <v>3.0525691790209534E-7</v>
      </c>
      <c r="J2534">
        <v>14.600000000000001</v>
      </c>
      <c r="K2534">
        <v>98.7</v>
      </c>
      <c r="L2534">
        <v>498</v>
      </c>
      <c r="M2534">
        <v>12.99</v>
      </c>
      <c r="N2534">
        <v>7.6</v>
      </c>
      <c r="O2534" s="7">
        <v>5.0514000000000001</v>
      </c>
      <c r="P2534" s="8">
        <v>334150</v>
      </c>
      <c r="Q2534">
        <v>4</v>
      </c>
      <c r="R2534" s="9">
        <v>33.54</v>
      </c>
      <c r="S2534" s="9">
        <v>33.609000000000002</v>
      </c>
      <c r="T2534" s="9">
        <v>33.301000000000002</v>
      </c>
      <c r="U2534" s="9">
        <v>33.832999999999998</v>
      </c>
      <c r="V2534" s="9">
        <v>34.088000000000001</v>
      </c>
    </row>
    <row r="2535" spans="1:22" x14ac:dyDescent="0.3">
      <c r="A2535" t="s">
        <v>2715</v>
      </c>
      <c r="B2535" t="s">
        <v>2716</v>
      </c>
      <c r="C2535" t="s">
        <v>2750</v>
      </c>
      <c r="D2535" t="s">
        <v>69</v>
      </c>
      <c r="E2535">
        <v>11</v>
      </c>
      <c r="F2535">
        <v>112500</v>
      </c>
      <c r="G2535">
        <f t="shared" si="154"/>
        <v>1.1160678222222221E-10</v>
      </c>
      <c r="H2535" s="50">
        <f t="shared" si="157"/>
        <v>123.35473163466922</v>
      </c>
      <c r="I2535">
        <f t="shared" si="155"/>
        <v>1.2390502202668071E-7</v>
      </c>
      <c r="J2535">
        <v>15.3</v>
      </c>
      <c r="K2535">
        <v>28.8</v>
      </c>
      <c r="L2535">
        <v>334</v>
      </c>
      <c r="M2535">
        <v>8.5</v>
      </c>
      <c r="N2535">
        <v>8.52</v>
      </c>
      <c r="O2535" s="7">
        <v>11.62</v>
      </c>
      <c r="P2535">
        <v>62554</v>
      </c>
      <c r="Q2535">
        <v>4</v>
      </c>
      <c r="R2535" s="9">
        <v>12.459</v>
      </c>
      <c r="S2535" s="9">
        <v>12.622999999999999</v>
      </c>
      <c r="T2535" s="9">
        <v>12.346</v>
      </c>
      <c r="U2535" s="9">
        <v>12.446</v>
      </c>
      <c r="V2535" s="9">
        <v>26.901</v>
      </c>
    </row>
    <row r="2536" spans="1:22" x14ac:dyDescent="0.3">
      <c r="A2536" t="s">
        <v>2715</v>
      </c>
      <c r="B2536" t="s">
        <v>2716</v>
      </c>
      <c r="C2536" t="s">
        <v>2751</v>
      </c>
      <c r="D2536" t="s">
        <v>69</v>
      </c>
      <c r="E2536">
        <v>161</v>
      </c>
      <c r="F2536">
        <v>8665000</v>
      </c>
      <c r="G2536">
        <f t="shared" si="154"/>
        <v>2.1208391575302945E-11</v>
      </c>
      <c r="H2536" s="50">
        <f t="shared" si="157"/>
        <v>9501.0555521280785</v>
      </c>
      <c r="I2536">
        <f t="shared" si="155"/>
        <v>1.8135189587541457E-6</v>
      </c>
      <c r="J2536">
        <v>322</v>
      </c>
      <c r="K2536">
        <v>483</v>
      </c>
      <c r="L2536">
        <v>341</v>
      </c>
      <c r="M2536">
        <v>6.53</v>
      </c>
      <c r="N2536">
        <v>3.33</v>
      </c>
      <c r="O2536" s="7">
        <v>0.70545000000000002</v>
      </c>
      <c r="P2536" s="8">
        <v>6279700</v>
      </c>
      <c r="Q2536">
        <v>11</v>
      </c>
      <c r="R2536" s="9">
        <v>16.861000000000001</v>
      </c>
      <c r="S2536" s="9">
        <v>16.103000000000002</v>
      </c>
      <c r="T2536" s="9">
        <v>16.521999999999998</v>
      </c>
      <c r="U2536" s="9">
        <v>18.381</v>
      </c>
      <c r="V2536" s="9">
        <v>21.091999999999999</v>
      </c>
    </row>
    <row r="2537" spans="1:22" x14ac:dyDescent="0.3">
      <c r="A2537" t="s">
        <v>2715</v>
      </c>
      <c r="B2537" t="s">
        <v>2716</v>
      </c>
      <c r="C2537" t="s">
        <v>2752</v>
      </c>
      <c r="D2537" t="s">
        <v>69</v>
      </c>
      <c r="E2537">
        <v>51</v>
      </c>
      <c r="F2537">
        <v>950000</v>
      </c>
      <c r="G2537">
        <f t="shared" si="154"/>
        <v>6.1276929473684201E-11</v>
      </c>
      <c r="H2537" s="50">
        <f t="shared" si="157"/>
        <v>1041.6621782483178</v>
      </c>
      <c r="I2537">
        <f t="shared" si="155"/>
        <v>5.7446873848733782E-7</v>
      </c>
      <c r="J2537">
        <v>35.700000000000003</v>
      </c>
      <c r="K2537">
        <v>159</v>
      </c>
      <c r="L2537">
        <v>395</v>
      </c>
      <c r="M2537">
        <v>11.85</v>
      </c>
      <c r="N2537">
        <v>13.16</v>
      </c>
      <c r="O2537" s="7">
        <v>2.4832000000000001</v>
      </c>
      <c r="P2537" s="8">
        <v>152230</v>
      </c>
      <c r="Q2537">
        <v>1</v>
      </c>
      <c r="R2537" s="9">
        <v>37.997999999999998</v>
      </c>
      <c r="S2537" s="9">
        <v>37.997999999999998</v>
      </c>
      <c r="T2537" s="9">
        <v>37.997999999999998</v>
      </c>
      <c r="U2537" s="9">
        <v>37.997999999999998</v>
      </c>
      <c r="V2537" s="9">
        <v>37.997999999999998</v>
      </c>
    </row>
    <row r="2538" spans="1:22" x14ac:dyDescent="0.3">
      <c r="A2538" t="s">
        <v>2715</v>
      </c>
      <c r="B2538" t="s">
        <v>2716</v>
      </c>
      <c r="C2538" t="s">
        <v>2753</v>
      </c>
      <c r="D2538" t="s">
        <v>69</v>
      </c>
      <c r="E2538">
        <v>18.5</v>
      </c>
      <c r="F2538">
        <v>243900</v>
      </c>
      <c r="G2538">
        <f t="shared" si="154"/>
        <v>8.6578558835588355E-11</v>
      </c>
      <c r="H2538" s="50">
        <f t="shared" si="157"/>
        <v>267.43305818396288</v>
      </c>
      <c r="I2538">
        <f t="shared" si="155"/>
        <v>2.0838571886305403E-7</v>
      </c>
      <c r="J2538">
        <v>21.3</v>
      </c>
      <c r="K2538">
        <v>52.800000000000004</v>
      </c>
      <c r="L2538">
        <v>380</v>
      </c>
      <c r="M2538">
        <v>7.74</v>
      </c>
      <c r="N2538">
        <v>8.5299999999999994</v>
      </c>
      <c r="O2538" s="7">
        <v>7.194</v>
      </c>
      <c r="P2538" s="8">
        <v>100740</v>
      </c>
      <c r="Q2538">
        <v>2</v>
      </c>
      <c r="R2538" s="9">
        <v>22.687999999999999</v>
      </c>
      <c r="S2538" s="9">
        <v>22.782</v>
      </c>
      <c r="T2538" s="9">
        <v>22.675000000000001</v>
      </c>
      <c r="U2538" s="9">
        <v>23.105</v>
      </c>
      <c r="V2538" s="9">
        <v>23.535</v>
      </c>
    </row>
    <row r="2539" spans="1:22" x14ac:dyDescent="0.3">
      <c r="A2539" t="s">
        <v>2715</v>
      </c>
      <c r="B2539" t="s">
        <v>2716</v>
      </c>
      <c r="C2539" t="s">
        <v>2754</v>
      </c>
      <c r="D2539" t="s">
        <v>69</v>
      </c>
      <c r="E2539">
        <v>36.300000000000004</v>
      </c>
      <c r="F2539">
        <v>262000</v>
      </c>
      <c r="G2539">
        <f t="shared" si="154"/>
        <v>1.5814510648854962E-10</v>
      </c>
      <c r="H2539" s="50">
        <f t="shared" si="157"/>
        <v>287.2794638958519</v>
      </c>
      <c r="I2539">
        <f t="shared" si="155"/>
        <v>4.0888657268804641E-7</v>
      </c>
      <c r="J2539">
        <v>11.8</v>
      </c>
      <c r="K2539">
        <v>76.2</v>
      </c>
      <c r="L2539">
        <v>275</v>
      </c>
      <c r="M2539">
        <v>9.61</v>
      </c>
      <c r="N2539">
        <v>6.55</v>
      </c>
      <c r="O2539" s="7">
        <v>3.6128</v>
      </c>
      <c r="P2539">
        <v>24834</v>
      </c>
      <c r="Q2539">
        <v>2</v>
      </c>
      <c r="R2539" s="9">
        <v>12.997</v>
      </c>
      <c r="S2539" s="9">
        <v>12.991</v>
      </c>
      <c r="T2539" s="9">
        <v>12.949</v>
      </c>
      <c r="U2539" s="9">
        <v>12.974</v>
      </c>
      <c r="V2539" s="9">
        <v>12.999000000000001</v>
      </c>
    </row>
    <row r="2540" spans="1:22" x14ac:dyDescent="0.3">
      <c r="A2540" t="s">
        <v>2715</v>
      </c>
      <c r="B2540" t="s">
        <v>2716</v>
      </c>
      <c r="C2540" t="s">
        <v>2755</v>
      </c>
      <c r="D2540" t="s">
        <v>69</v>
      </c>
      <c r="E2540">
        <v>12.3</v>
      </c>
      <c r="F2540">
        <v>171500</v>
      </c>
      <c r="G2540">
        <f t="shared" si="154"/>
        <v>8.1863707871720117E-11</v>
      </c>
      <c r="H2540" s="50">
        <f t="shared" si="157"/>
        <v>188.04743533640686</v>
      </c>
      <c r="I2540">
        <f t="shared" si="155"/>
        <v>1.3854834281165212E-7</v>
      </c>
      <c r="J2540">
        <v>18.900000000000002</v>
      </c>
      <c r="K2540">
        <v>39.400000000000006</v>
      </c>
      <c r="L2540">
        <v>407</v>
      </c>
      <c r="M2540">
        <v>6.02</v>
      </c>
      <c r="N2540">
        <v>6.9</v>
      </c>
      <c r="O2540" s="7">
        <v>10.33</v>
      </c>
      <c r="P2540" s="8">
        <v>734770</v>
      </c>
      <c r="Q2540">
        <v>3</v>
      </c>
      <c r="R2540" s="9">
        <v>17.619</v>
      </c>
      <c r="S2540" s="9">
        <v>17.709</v>
      </c>
      <c r="T2540" s="9">
        <v>17.209</v>
      </c>
      <c r="U2540" s="9">
        <v>17.747</v>
      </c>
      <c r="V2540" s="9">
        <v>19.352</v>
      </c>
    </row>
    <row r="2541" spans="1:22" x14ac:dyDescent="0.3">
      <c r="A2541" t="s">
        <v>2715</v>
      </c>
      <c r="B2541" t="s">
        <v>2716</v>
      </c>
      <c r="C2541" t="s">
        <v>2756</v>
      </c>
      <c r="D2541" t="s">
        <v>69</v>
      </c>
      <c r="E2541">
        <v>10.4</v>
      </c>
      <c r="F2541">
        <v>102300</v>
      </c>
      <c r="G2541">
        <f t="shared" si="154"/>
        <v>1.1604010948191593E-10</v>
      </c>
      <c r="H2541" s="50">
        <f t="shared" si="157"/>
        <v>112.17056929979255</v>
      </c>
      <c r="I2541">
        <f t="shared" si="155"/>
        <v>1.1714656627977089E-7</v>
      </c>
      <c r="J2541">
        <v>12.9</v>
      </c>
      <c r="K2541">
        <v>28.5</v>
      </c>
      <c r="L2541">
        <v>351</v>
      </c>
      <c r="M2541">
        <v>8.16</v>
      </c>
      <c r="N2541">
        <v>4.71</v>
      </c>
      <c r="O2541" s="7">
        <v>12.326000000000001</v>
      </c>
      <c r="P2541" s="8">
        <v>135290</v>
      </c>
      <c r="Q2541">
        <v>2</v>
      </c>
      <c r="R2541" s="9">
        <v>21.251999999999999</v>
      </c>
      <c r="S2541" s="9">
        <v>21.428999999999998</v>
      </c>
      <c r="T2541" s="9">
        <v>21.236000000000001</v>
      </c>
      <c r="U2541" s="9">
        <v>22.003</v>
      </c>
      <c r="V2541" s="9">
        <v>22.771000000000001</v>
      </c>
    </row>
    <row r="2542" spans="1:22" x14ac:dyDescent="0.3">
      <c r="A2542" t="s">
        <v>2715</v>
      </c>
      <c r="B2542" t="s">
        <v>2716</v>
      </c>
      <c r="C2542" t="s">
        <v>2757</v>
      </c>
      <c r="D2542" t="s">
        <v>69</v>
      </c>
      <c r="E2542">
        <v>59.900000000000006</v>
      </c>
      <c r="F2542">
        <v>829000</v>
      </c>
      <c r="G2542">
        <f t="shared" si="154"/>
        <v>8.247507442702051E-11</v>
      </c>
      <c r="H2542" s="50">
        <f t="shared" si="157"/>
        <v>908.98731133458477</v>
      </c>
      <c r="I2542">
        <f t="shared" si="155"/>
        <v>6.7471916539983432E-7</v>
      </c>
      <c r="J2542">
        <v>23.700000000000003</v>
      </c>
      <c r="K2542">
        <v>170</v>
      </c>
      <c r="L2542">
        <v>357</v>
      </c>
      <c r="M2542">
        <v>8.1300000000000008</v>
      </c>
      <c r="N2542">
        <v>4.2300000000000004</v>
      </c>
      <c r="O2542" s="7">
        <v>2.0958999999999999</v>
      </c>
      <c r="P2542">
        <v>79995</v>
      </c>
      <c r="Q2542">
        <v>1</v>
      </c>
      <c r="R2542" s="9">
        <v>20.03</v>
      </c>
      <c r="S2542" s="9">
        <v>20.03</v>
      </c>
      <c r="T2542" s="9">
        <v>20.03</v>
      </c>
      <c r="U2542" s="9">
        <v>20.03</v>
      </c>
      <c r="V2542" s="9">
        <v>20.03</v>
      </c>
    </row>
    <row r="2543" spans="1:22" x14ac:dyDescent="0.3">
      <c r="A2543" t="s">
        <v>2715</v>
      </c>
      <c r="B2543" t="s">
        <v>2716</v>
      </c>
      <c r="C2543" t="s">
        <v>2758</v>
      </c>
      <c r="D2543" t="s">
        <v>69</v>
      </c>
      <c r="E2543">
        <v>38.5</v>
      </c>
      <c r="F2543">
        <v>430900</v>
      </c>
      <c r="G2543">
        <f t="shared" si="154"/>
        <v>1.0198461475980505E-10</v>
      </c>
      <c r="H2543" s="50">
        <f t="shared" si="157"/>
        <v>472.47603432336859</v>
      </c>
      <c r="I2543">
        <f t="shared" si="155"/>
        <v>4.3366757709338262E-7</v>
      </c>
      <c r="J2543">
        <v>15.5</v>
      </c>
      <c r="K2543">
        <v>109</v>
      </c>
      <c r="L2543">
        <v>375</v>
      </c>
      <c r="M2543">
        <v>7.57</v>
      </c>
      <c r="N2543">
        <v>6.23</v>
      </c>
      <c r="O2543" s="7">
        <v>3.4262000000000001</v>
      </c>
      <c r="P2543" s="8">
        <v>137510</v>
      </c>
      <c r="Q2543">
        <v>2</v>
      </c>
      <c r="R2543" s="9">
        <v>23.152999999999999</v>
      </c>
      <c r="S2543" s="9">
        <v>23.169</v>
      </c>
      <c r="T2543" s="9">
        <v>23.152999999999999</v>
      </c>
      <c r="U2543" s="9">
        <v>24.247</v>
      </c>
      <c r="V2543" s="9">
        <v>25.341000000000001</v>
      </c>
    </row>
    <row r="2544" spans="1:22" x14ac:dyDescent="0.3">
      <c r="A2544" t="s">
        <v>2715</v>
      </c>
      <c r="B2544" t="s">
        <v>2716</v>
      </c>
      <c r="C2544" t="s">
        <v>2759</v>
      </c>
      <c r="D2544" t="s">
        <v>69</v>
      </c>
      <c r="E2544">
        <v>18.900000000000002</v>
      </c>
      <c r="F2544">
        <v>117800</v>
      </c>
      <c r="G2544">
        <f t="shared" si="154"/>
        <v>1.8313313837011884E-10</v>
      </c>
      <c r="H2544" s="50">
        <f t="shared" si="157"/>
        <v>129.16611010279141</v>
      </c>
      <c r="I2544">
        <f t="shared" si="155"/>
        <v>2.1289135602766054E-7</v>
      </c>
      <c r="J2544">
        <v>3.12</v>
      </c>
      <c r="K2544">
        <v>66.7</v>
      </c>
      <c r="L2544">
        <v>482</v>
      </c>
      <c r="M2544">
        <v>4.75</v>
      </c>
      <c r="N2544">
        <v>7.09</v>
      </c>
      <c r="O2544" s="7">
        <v>7.2308000000000003</v>
      </c>
      <c r="P2544" s="8">
        <v>270010</v>
      </c>
      <c r="Q2544">
        <v>2</v>
      </c>
      <c r="R2544" s="9">
        <v>9.3884000000000007</v>
      </c>
      <c r="S2544" s="9">
        <v>9.3386999999999993</v>
      </c>
      <c r="T2544" s="9">
        <v>9.0305999999999997</v>
      </c>
      <c r="U2544" s="9">
        <v>9.2112999999999996</v>
      </c>
      <c r="V2544" s="9">
        <v>9.3919999999999995</v>
      </c>
    </row>
    <row r="2545" spans="1:22" x14ac:dyDescent="0.3">
      <c r="A2545" t="s">
        <v>2715</v>
      </c>
      <c r="B2545" t="s">
        <v>2716</v>
      </c>
      <c r="C2545" t="s">
        <v>2760</v>
      </c>
      <c r="D2545" t="s">
        <v>69</v>
      </c>
      <c r="E2545">
        <v>61.800000000000004</v>
      </c>
      <c r="F2545">
        <v>220600</v>
      </c>
      <c r="G2545">
        <f t="shared" si="154"/>
        <v>3.19766815049864E-10</v>
      </c>
      <c r="H2545" s="50">
        <f t="shared" si="157"/>
        <v>241.8849226542936</v>
      </c>
      <c r="I2545">
        <f t="shared" si="155"/>
        <v>6.9612094193171542E-7</v>
      </c>
      <c r="J2545">
        <v>13.600000000000001</v>
      </c>
      <c r="K2545">
        <v>59.900000000000006</v>
      </c>
      <c r="L2545">
        <v>103</v>
      </c>
      <c r="M2545">
        <v>7.1</v>
      </c>
      <c r="N2545">
        <v>4.83</v>
      </c>
      <c r="O2545" s="7">
        <v>1.7235</v>
      </c>
      <c r="P2545">
        <v>61697</v>
      </c>
      <c r="Q2545">
        <v>2</v>
      </c>
      <c r="R2545" s="9">
        <v>17.742999999999999</v>
      </c>
      <c r="S2545" s="9">
        <v>17.747</v>
      </c>
      <c r="T2545" s="9">
        <v>17.698</v>
      </c>
      <c r="U2545" s="9">
        <v>17.747</v>
      </c>
      <c r="V2545" s="9">
        <v>17.795000000000002</v>
      </c>
    </row>
    <row r="2546" spans="1:22" x14ac:dyDescent="0.3">
      <c r="A2546" t="s">
        <v>2715</v>
      </c>
      <c r="B2546" t="s">
        <v>2716</v>
      </c>
      <c r="C2546" t="s">
        <v>2761</v>
      </c>
      <c r="D2546" t="s">
        <v>69</v>
      </c>
      <c r="E2546">
        <v>30.3</v>
      </c>
      <c r="F2546">
        <v>766100</v>
      </c>
      <c r="G2546">
        <f t="shared" si="154"/>
        <v>4.5144785145542359E-11</v>
      </c>
      <c r="H2546" s="50">
        <f t="shared" si="157"/>
        <v>840.01831026951197</v>
      </c>
      <c r="I2546">
        <f t="shared" si="155"/>
        <v>3.4130201521894787E-7</v>
      </c>
      <c r="J2546">
        <v>58.1</v>
      </c>
      <c r="K2546">
        <v>101</v>
      </c>
      <c r="L2546">
        <v>407</v>
      </c>
      <c r="M2546">
        <v>6.14</v>
      </c>
      <c r="N2546">
        <v>6.79</v>
      </c>
      <c r="O2546" s="7">
        <v>4.0507</v>
      </c>
      <c r="P2546" s="8">
        <v>703610</v>
      </c>
      <c r="Q2546">
        <v>3</v>
      </c>
      <c r="R2546" s="9">
        <v>17.664000000000001</v>
      </c>
      <c r="S2546" s="9">
        <v>17.637</v>
      </c>
      <c r="T2546" s="9">
        <v>16.669</v>
      </c>
      <c r="U2546" s="9">
        <v>17.550999999999998</v>
      </c>
      <c r="V2546" s="9">
        <v>17.698</v>
      </c>
    </row>
    <row r="2547" spans="1:22" x14ac:dyDescent="0.3">
      <c r="A2547" t="s">
        <v>2715</v>
      </c>
      <c r="B2547" t="s">
        <v>2716</v>
      </c>
      <c r="C2547" t="s">
        <v>2762</v>
      </c>
      <c r="D2547" t="s">
        <v>69</v>
      </c>
      <c r="E2547">
        <v>26.400000000000002</v>
      </c>
      <c r="F2547">
        <v>412700</v>
      </c>
      <c r="G2547">
        <f t="shared" si="154"/>
        <v>7.3016310152653261E-11</v>
      </c>
      <c r="H2547" s="50">
        <f t="shared" si="157"/>
        <v>452.51997996113766</v>
      </c>
      <c r="I2547">
        <f t="shared" si="155"/>
        <v>2.9737205286403375E-7</v>
      </c>
      <c r="J2547">
        <v>30.8</v>
      </c>
      <c r="K2547">
        <v>74.400000000000006</v>
      </c>
      <c r="L2547">
        <v>351</v>
      </c>
      <c r="M2547">
        <v>7.78</v>
      </c>
      <c r="N2547">
        <v>4.55</v>
      </c>
      <c r="O2547" s="7">
        <v>4.7169999999999996</v>
      </c>
      <c r="P2547" s="8">
        <v>361580</v>
      </c>
      <c r="Q2547">
        <v>2</v>
      </c>
      <c r="R2547" s="9">
        <v>20.899000000000001</v>
      </c>
      <c r="S2547" s="9">
        <v>20.899000000000001</v>
      </c>
      <c r="T2547" s="9">
        <v>20.899000000000001</v>
      </c>
      <c r="U2547" s="9">
        <v>20.899000000000001</v>
      </c>
      <c r="V2547" s="9">
        <v>20.899000000000001</v>
      </c>
    </row>
    <row r="2548" spans="1:22" x14ac:dyDescent="0.3">
      <c r="A2548" t="s">
        <v>2715</v>
      </c>
      <c r="B2548" t="s">
        <v>2716</v>
      </c>
      <c r="C2548" t="s">
        <v>2763</v>
      </c>
      <c r="D2548" t="s">
        <v>69</v>
      </c>
      <c r="E2548">
        <v>16.5</v>
      </c>
      <c r="F2548">
        <v>134000</v>
      </c>
      <c r="G2548">
        <f t="shared" si="154"/>
        <v>1.4054958582089552E-10</v>
      </c>
      <c r="H2548" s="50">
        <f t="shared" si="157"/>
        <v>146.92919145818379</v>
      </c>
      <c r="I2548">
        <f t="shared" si="155"/>
        <v>1.8585753304002114E-7</v>
      </c>
      <c r="J2548">
        <v>7.76</v>
      </c>
      <c r="K2548">
        <v>48.1</v>
      </c>
      <c r="L2548">
        <v>401</v>
      </c>
      <c r="M2548">
        <v>7.2</v>
      </c>
      <c r="N2548">
        <v>8.1300000000000008</v>
      </c>
      <c r="O2548" s="7">
        <v>8.3369999999999997</v>
      </c>
      <c r="P2548">
        <v>30280</v>
      </c>
      <c r="Q2548">
        <v>2</v>
      </c>
      <c r="R2548" s="9">
        <v>21.08</v>
      </c>
      <c r="S2548" s="9">
        <v>21.001000000000001</v>
      </c>
      <c r="T2548" s="9">
        <v>20.561</v>
      </c>
      <c r="U2548" s="9">
        <v>20.922999999999998</v>
      </c>
      <c r="V2548" s="9">
        <v>21.283999999999999</v>
      </c>
    </row>
    <row r="2549" spans="1:22" x14ac:dyDescent="0.3">
      <c r="A2549" t="s">
        <v>2715</v>
      </c>
      <c r="B2549" t="s">
        <v>2716</v>
      </c>
      <c r="C2549" t="s">
        <v>2764</v>
      </c>
      <c r="D2549" t="s">
        <v>69</v>
      </c>
      <c r="E2549">
        <v>11.3</v>
      </c>
      <c r="F2549">
        <v>183400</v>
      </c>
      <c r="G2549">
        <f t="shared" si="154"/>
        <v>7.0328205561613949E-11</v>
      </c>
      <c r="H2549" s="50">
        <f t="shared" si="157"/>
        <v>201.09562472709632</v>
      </c>
      <c r="I2549">
        <f t="shared" si="155"/>
        <v>1.2728424990013563E-7</v>
      </c>
      <c r="J2549">
        <v>30.8</v>
      </c>
      <c r="K2549">
        <v>33.1</v>
      </c>
      <c r="L2549">
        <v>366</v>
      </c>
      <c r="M2549">
        <v>5.5</v>
      </c>
      <c r="N2549">
        <v>7.03</v>
      </c>
      <c r="O2549" s="7">
        <v>11.055999999999999</v>
      </c>
      <c r="P2549" s="8">
        <v>495530</v>
      </c>
      <c r="Q2549">
        <v>4</v>
      </c>
      <c r="R2549" s="9">
        <v>17.308</v>
      </c>
      <c r="S2549" s="9">
        <v>17.445</v>
      </c>
      <c r="T2549" s="9">
        <v>16.178000000000001</v>
      </c>
      <c r="U2549" s="9">
        <v>16.988</v>
      </c>
      <c r="V2549" s="9">
        <v>18.428999999999998</v>
      </c>
    </row>
    <row r="2550" spans="1:22" x14ac:dyDescent="0.3">
      <c r="A2550" t="s">
        <v>2715</v>
      </c>
      <c r="B2550" t="s">
        <v>2716</v>
      </c>
      <c r="C2550" t="s">
        <v>2765</v>
      </c>
      <c r="D2550" t="s">
        <v>69</v>
      </c>
      <c r="E2550">
        <v>25.200000000000003</v>
      </c>
      <c r="F2550">
        <v>237400</v>
      </c>
      <c r="G2550">
        <f t="shared" si="154"/>
        <v>1.2116306486941871E-10</v>
      </c>
      <c r="H2550" s="50">
        <f t="shared" si="157"/>
        <v>260.30589591173754</v>
      </c>
      <c r="I2550">
        <f t="shared" si="155"/>
        <v>2.8385514137021407E-7</v>
      </c>
      <c r="J2550">
        <v>13.3</v>
      </c>
      <c r="K2550">
        <v>65</v>
      </c>
      <c r="L2550">
        <v>305</v>
      </c>
      <c r="M2550">
        <v>7.19</v>
      </c>
      <c r="N2550">
        <v>5.58</v>
      </c>
      <c r="O2550" s="7">
        <v>4.6988000000000003</v>
      </c>
      <c r="P2550">
        <v>70057</v>
      </c>
      <c r="Q2550">
        <v>3</v>
      </c>
      <c r="R2550" s="9">
        <v>18.538</v>
      </c>
      <c r="S2550" s="9">
        <v>18.655999999999999</v>
      </c>
      <c r="T2550" s="9">
        <v>18.478000000000002</v>
      </c>
      <c r="U2550" s="9">
        <v>18.574999999999999</v>
      </c>
      <c r="V2550" s="9">
        <v>19.739999999999998</v>
      </c>
    </row>
    <row r="2551" spans="1:22" x14ac:dyDescent="0.3">
      <c r="A2551" t="s">
        <v>2715</v>
      </c>
      <c r="B2551" t="s">
        <v>2716</v>
      </c>
      <c r="C2551" t="s">
        <v>2766</v>
      </c>
      <c r="D2551" t="s">
        <v>69</v>
      </c>
      <c r="E2551">
        <v>38.300000000000004</v>
      </c>
      <c r="F2551">
        <v>608300</v>
      </c>
      <c r="G2551">
        <f t="shared" si="154"/>
        <v>7.1867308729245443E-11</v>
      </c>
      <c r="H2551" s="50">
        <f t="shared" si="157"/>
        <v>666.99274002994923</v>
      </c>
      <c r="I2551">
        <f t="shared" si="155"/>
        <v>4.3141475851107938E-7</v>
      </c>
      <c r="J2551">
        <v>30.6</v>
      </c>
      <c r="K2551">
        <v>110</v>
      </c>
      <c r="L2551">
        <v>357</v>
      </c>
      <c r="M2551">
        <v>7.85</v>
      </c>
      <c r="N2551">
        <v>3.93</v>
      </c>
      <c r="O2551" s="7">
        <v>3.2454000000000001</v>
      </c>
      <c r="P2551">
        <v>40004</v>
      </c>
      <c r="Q2551">
        <v>2</v>
      </c>
      <c r="R2551" s="9">
        <v>19.597999999999999</v>
      </c>
      <c r="S2551" s="9">
        <v>19.699000000000002</v>
      </c>
      <c r="T2551" s="9">
        <v>19.594999999999999</v>
      </c>
      <c r="U2551" s="9">
        <v>21.565000000000001</v>
      </c>
      <c r="V2551" s="9">
        <v>23.535</v>
      </c>
    </row>
    <row r="2552" spans="1:22" x14ac:dyDescent="0.3">
      <c r="A2552" t="s">
        <v>2715</v>
      </c>
      <c r="B2552" t="s">
        <v>2716</v>
      </c>
      <c r="C2552" t="s">
        <v>2767</v>
      </c>
      <c r="D2552" t="s">
        <v>69</v>
      </c>
      <c r="E2552">
        <v>38.800000000000004</v>
      </c>
      <c r="F2552">
        <v>846000</v>
      </c>
      <c r="G2552">
        <f t="shared" si="154"/>
        <v>5.2349409456264774E-11</v>
      </c>
      <c r="H2552" s="50">
        <f t="shared" si="157"/>
        <v>927.62758189271256</v>
      </c>
      <c r="I2552">
        <f t="shared" si="155"/>
        <v>4.3704680496683746E-7</v>
      </c>
      <c r="J2552">
        <v>50.300000000000004</v>
      </c>
      <c r="K2552">
        <v>119</v>
      </c>
      <c r="L2552">
        <v>365</v>
      </c>
      <c r="M2552">
        <v>4.8</v>
      </c>
      <c r="N2552">
        <v>7.01</v>
      </c>
      <c r="O2552" s="7">
        <v>3.0615000000000001</v>
      </c>
      <c r="P2552" s="8">
        <v>831520</v>
      </c>
      <c r="Q2552">
        <v>4</v>
      </c>
      <c r="R2552" s="9">
        <v>9.2385999999999999</v>
      </c>
      <c r="S2552" s="9">
        <v>9.2215000000000007</v>
      </c>
      <c r="T2552" s="9">
        <v>8.9788999999999994</v>
      </c>
      <c r="U2552" s="9">
        <v>9.3147000000000002</v>
      </c>
      <c r="V2552" s="9">
        <v>9.4436</v>
      </c>
    </row>
    <row r="2553" spans="1:22" x14ac:dyDescent="0.3">
      <c r="A2553" t="s">
        <v>2715</v>
      </c>
      <c r="B2553" t="s">
        <v>2716</v>
      </c>
      <c r="C2553" t="s">
        <v>2768</v>
      </c>
      <c r="D2553" t="s">
        <v>69</v>
      </c>
      <c r="E2553">
        <v>9.44</v>
      </c>
      <c r="F2553">
        <v>146800</v>
      </c>
      <c r="G2553">
        <f t="shared" si="154"/>
        <v>7.3400051226158027E-11</v>
      </c>
      <c r="H2553" s="50">
        <f t="shared" si="157"/>
        <v>160.96421870195059</v>
      </c>
      <c r="I2553">
        <f t="shared" si="155"/>
        <v>1.0633303708471511E-7</v>
      </c>
      <c r="J2553">
        <v>25.8</v>
      </c>
      <c r="K2553">
        <v>28.900000000000002</v>
      </c>
      <c r="L2553">
        <v>365</v>
      </c>
      <c r="M2553">
        <v>5.9</v>
      </c>
      <c r="N2553">
        <v>5.67</v>
      </c>
      <c r="O2553" s="7">
        <v>12.634</v>
      </c>
      <c r="P2553" s="8">
        <v>154160</v>
      </c>
      <c r="Q2553">
        <v>3</v>
      </c>
      <c r="R2553" s="9">
        <v>16.87</v>
      </c>
      <c r="S2553" s="9">
        <v>16.760000000000002</v>
      </c>
      <c r="T2553" s="9">
        <v>14.744999999999999</v>
      </c>
      <c r="U2553" s="9">
        <v>16.718</v>
      </c>
      <c r="V2553" s="9">
        <v>17.356000000000002</v>
      </c>
    </row>
    <row r="2554" spans="1:22" x14ac:dyDescent="0.3">
      <c r="A2554" t="s">
        <v>2715</v>
      </c>
      <c r="B2554" t="s">
        <v>2716</v>
      </c>
      <c r="C2554" t="s">
        <v>2769</v>
      </c>
      <c r="D2554" t="s">
        <v>69</v>
      </c>
      <c r="E2554">
        <v>16.900000000000002</v>
      </c>
      <c r="F2554">
        <v>186800</v>
      </c>
      <c r="G2554">
        <f t="shared" si="154"/>
        <v>1.0326669004282654E-10</v>
      </c>
      <c r="H2554" s="50">
        <f t="shared" si="157"/>
        <v>204.82367883872189</v>
      </c>
      <c r="I2554">
        <f t="shared" si="155"/>
        <v>1.9036317020462768E-7</v>
      </c>
      <c r="J2554">
        <v>16.100000000000001</v>
      </c>
      <c r="K2554">
        <v>46.5</v>
      </c>
      <c r="L2554">
        <v>332</v>
      </c>
      <c r="M2554">
        <v>6.84</v>
      </c>
      <c r="N2554">
        <v>3.63</v>
      </c>
      <c r="O2554" s="7">
        <v>7.1443000000000003</v>
      </c>
      <c r="P2554">
        <v>52146</v>
      </c>
      <c r="Q2554">
        <v>1</v>
      </c>
      <c r="R2554" s="9">
        <v>21.908000000000001</v>
      </c>
      <c r="S2554" s="9">
        <v>21.908000000000001</v>
      </c>
      <c r="T2554" s="9">
        <v>21.908000000000001</v>
      </c>
      <c r="U2554" s="9">
        <v>21.908000000000001</v>
      </c>
      <c r="V2554" s="9">
        <v>21.908000000000001</v>
      </c>
    </row>
    <row r="2555" spans="1:22" x14ac:dyDescent="0.3">
      <c r="A2555" t="s">
        <v>2715</v>
      </c>
      <c r="B2555" t="s">
        <v>2716</v>
      </c>
      <c r="C2555" t="s">
        <v>2770</v>
      </c>
      <c r="D2555" t="s">
        <v>69</v>
      </c>
      <c r="E2555">
        <v>12.600000000000001</v>
      </c>
      <c r="F2555">
        <v>147300</v>
      </c>
      <c r="G2555">
        <f t="shared" si="154"/>
        <v>9.7637853360488807E-11</v>
      </c>
      <c r="H2555" s="50">
        <f t="shared" si="157"/>
        <v>161.51246195366025</v>
      </c>
      <c r="I2555">
        <f t="shared" si="155"/>
        <v>1.4192757068510709E-7</v>
      </c>
      <c r="J2555">
        <v>17.900000000000002</v>
      </c>
      <c r="K2555">
        <v>34.9</v>
      </c>
      <c r="L2555">
        <v>346</v>
      </c>
      <c r="M2555">
        <v>8.68</v>
      </c>
      <c r="N2555">
        <v>3.38</v>
      </c>
      <c r="O2555" s="7">
        <v>9.9296000000000006</v>
      </c>
      <c r="P2555">
        <v>19145</v>
      </c>
      <c r="Q2555">
        <v>3</v>
      </c>
      <c r="R2555" s="9">
        <v>19.8</v>
      </c>
      <c r="S2555" s="9">
        <v>19.920000000000002</v>
      </c>
      <c r="T2555" s="9">
        <v>19.788</v>
      </c>
      <c r="U2555" s="9">
        <v>19.885000000000002</v>
      </c>
      <c r="V2555" s="9">
        <v>21.524000000000001</v>
      </c>
    </row>
    <row r="2556" spans="1:22" x14ac:dyDescent="0.3">
      <c r="A2556" t="s">
        <v>2715</v>
      </c>
      <c r="B2556" t="s">
        <v>2716</v>
      </c>
      <c r="C2556" t="s">
        <v>2771</v>
      </c>
      <c r="D2556" t="s">
        <v>69</v>
      </c>
      <c r="E2556">
        <v>23.5</v>
      </c>
      <c r="F2556">
        <v>488600</v>
      </c>
      <c r="G2556">
        <f t="shared" si="154"/>
        <v>5.4899049324600891E-11</v>
      </c>
      <c r="H2556" s="50">
        <f t="shared" si="157"/>
        <v>535.74330557066116</v>
      </c>
      <c r="I2556">
        <f t="shared" si="155"/>
        <v>2.647061834206361E-7</v>
      </c>
      <c r="J2556">
        <v>37.6</v>
      </c>
      <c r="K2556">
        <v>79.600000000000009</v>
      </c>
      <c r="L2556">
        <v>448</v>
      </c>
      <c r="M2556">
        <v>13.05</v>
      </c>
      <c r="N2556">
        <v>5.23</v>
      </c>
      <c r="O2556" s="7">
        <v>5.6271000000000004</v>
      </c>
      <c r="P2556" s="8">
        <v>387880</v>
      </c>
      <c r="Q2556">
        <v>2</v>
      </c>
      <c r="R2556" s="9">
        <v>28.125</v>
      </c>
      <c r="S2556" s="9">
        <v>28.164999999999999</v>
      </c>
      <c r="T2556" s="9">
        <v>28.125</v>
      </c>
      <c r="U2556" s="9">
        <v>28.757999999999999</v>
      </c>
      <c r="V2556" s="9">
        <v>29.390999999999998</v>
      </c>
    </row>
    <row r="2557" spans="1:22" x14ac:dyDescent="0.3">
      <c r="A2557" t="s">
        <v>2715</v>
      </c>
      <c r="B2557" t="s">
        <v>2716</v>
      </c>
      <c r="C2557" t="s">
        <v>2772</v>
      </c>
      <c r="D2557" t="s">
        <v>69</v>
      </c>
      <c r="E2557">
        <v>22.900000000000002</v>
      </c>
      <c r="F2557">
        <v>225600</v>
      </c>
      <c r="G2557">
        <f t="shared" si="154"/>
        <v>1.1586354476950355E-10</v>
      </c>
      <c r="H2557" s="50">
        <f t="shared" si="157"/>
        <v>247.36735517139002</v>
      </c>
      <c r="I2557">
        <f t="shared" si="155"/>
        <v>2.5794772767372632E-7</v>
      </c>
      <c r="J2557">
        <v>11.8</v>
      </c>
      <c r="K2557">
        <v>65.600000000000009</v>
      </c>
      <c r="L2557">
        <v>366</v>
      </c>
      <c r="M2557">
        <v>5.53</v>
      </c>
      <c r="N2557">
        <v>7.49</v>
      </c>
      <c r="O2557" s="7">
        <v>5.5743</v>
      </c>
      <c r="P2557" s="8">
        <v>200190</v>
      </c>
      <c r="Q2557">
        <v>2</v>
      </c>
      <c r="R2557" s="9">
        <v>18.2</v>
      </c>
      <c r="S2557" s="9">
        <v>17.962</v>
      </c>
      <c r="T2557" s="9">
        <v>16.423999999999999</v>
      </c>
      <c r="U2557" s="9">
        <v>17.329000000000001</v>
      </c>
      <c r="V2557" s="9">
        <v>18.234000000000002</v>
      </c>
    </row>
    <row r="2558" spans="1:22" x14ac:dyDescent="0.3">
      <c r="A2558" t="s">
        <v>2715</v>
      </c>
      <c r="B2558" t="s">
        <v>2716</v>
      </c>
      <c r="C2558" t="s">
        <v>2773</v>
      </c>
      <c r="D2558" t="s">
        <v>69</v>
      </c>
      <c r="E2558">
        <v>10.9</v>
      </c>
      <c r="F2558">
        <v>101400</v>
      </c>
      <c r="G2558">
        <f t="shared" si="154"/>
        <v>1.2269841913214991E-10</v>
      </c>
      <c r="H2558" s="50">
        <f t="shared" si="157"/>
        <v>111.1837314467152</v>
      </c>
      <c r="I2558">
        <f t="shared" si="155"/>
        <v>1.2277861273552912E-7</v>
      </c>
      <c r="J2558">
        <v>14.200000000000001</v>
      </c>
      <c r="K2558">
        <v>26.900000000000002</v>
      </c>
      <c r="L2558">
        <v>303</v>
      </c>
      <c r="M2558">
        <v>6.71</v>
      </c>
      <c r="N2558">
        <v>6.33</v>
      </c>
      <c r="O2558" s="7">
        <v>11.254</v>
      </c>
      <c r="P2558" s="8">
        <v>156090</v>
      </c>
      <c r="Q2558">
        <v>4</v>
      </c>
      <c r="R2558" s="9">
        <v>21.611999999999998</v>
      </c>
      <c r="S2558" s="9">
        <v>21.463999999999999</v>
      </c>
      <c r="T2558" s="9">
        <v>18.186</v>
      </c>
      <c r="U2558" s="9">
        <v>19.738</v>
      </c>
      <c r="V2558" s="9">
        <v>21.62</v>
      </c>
    </row>
    <row r="2559" spans="1:22" x14ac:dyDescent="0.3">
      <c r="A2559" t="s">
        <v>2715</v>
      </c>
      <c r="B2559" t="s">
        <v>2716</v>
      </c>
      <c r="C2559" t="s">
        <v>2774</v>
      </c>
      <c r="D2559" t="s">
        <v>69</v>
      </c>
      <c r="E2559">
        <v>4.7</v>
      </c>
      <c r="F2559">
        <v>100600</v>
      </c>
      <c r="G2559">
        <f t="shared" si="154"/>
        <v>5.3327386679920474E-11</v>
      </c>
      <c r="H2559" s="50">
        <f t="shared" si="157"/>
        <v>110.30654224397976</v>
      </c>
      <c r="I2559">
        <f t="shared" si="155"/>
        <v>5.2941236684127216E-8</v>
      </c>
      <c r="J2559">
        <v>59.6</v>
      </c>
      <c r="K2559">
        <v>13</v>
      </c>
      <c r="L2559">
        <v>334</v>
      </c>
      <c r="M2559">
        <v>5.0199999999999996</v>
      </c>
      <c r="N2559">
        <v>7.93</v>
      </c>
      <c r="O2559" s="7">
        <v>25.626000000000001</v>
      </c>
      <c r="P2559" s="8">
        <v>448190</v>
      </c>
      <c r="Q2559">
        <v>5</v>
      </c>
      <c r="R2559" s="9">
        <v>17.122</v>
      </c>
      <c r="S2559" s="9">
        <v>17.213999999999999</v>
      </c>
      <c r="T2559" s="9">
        <v>8.3560999999999996</v>
      </c>
      <c r="U2559" s="9">
        <v>17.452999999999999</v>
      </c>
      <c r="V2559" s="9">
        <v>19.013000000000002</v>
      </c>
    </row>
    <row r="2560" spans="1:22" x14ac:dyDescent="0.3">
      <c r="A2560" t="s">
        <v>2715</v>
      </c>
      <c r="B2560" t="s">
        <v>2716</v>
      </c>
      <c r="C2560" t="s">
        <v>2775</v>
      </c>
      <c r="D2560" t="s">
        <v>69</v>
      </c>
      <c r="E2560">
        <v>23.900000000000002</v>
      </c>
      <c r="F2560">
        <v>486700</v>
      </c>
      <c r="G2560">
        <f t="shared" si="154"/>
        <v>5.6051466406410517E-11</v>
      </c>
      <c r="H2560" s="50">
        <f t="shared" si="157"/>
        <v>533.65998121416453</v>
      </c>
      <c r="I2560">
        <f t="shared" si="155"/>
        <v>2.692118205852427E-7</v>
      </c>
      <c r="J2560">
        <v>40.400000000000006</v>
      </c>
      <c r="K2560">
        <v>76.5</v>
      </c>
      <c r="L2560">
        <v>381</v>
      </c>
      <c r="M2560">
        <v>5.53</v>
      </c>
      <c r="N2560">
        <v>5.75</v>
      </c>
      <c r="O2560" s="7">
        <v>4.9786999999999999</v>
      </c>
      <c r="P2560">
        <v>94958</v>
      </c>
      <c r="Q2560">
        <v>3</v>
      </c>
      <c r="R2560" s="9">
        <v>14.96</v>
      </c>
      <c r="S2560" s="9">
        <v>14.122</v>
      </c>
      <c r="T2560" s="9">
        <v>8.1477000000000004</v>
      </c>
      <c r="U2560" s="9">
        <v>8.3041</v>
      </c>
      <c r="V2560" s="9">
        <v>15.042</v>
      </c>
    </row>
    <row r="2561" spans="1:22" x14ac:dyDescent="0.3">
      <c r="A2561" t="s">
        <v>2715</v>
      </c>
      <c r="B2561" t="s">
        <v>2716</v>
      </c>
      <c r="C2561" t="s">
        <v>2776</v>
      </c>
      <c r="D2561" t="s">
        <v>69</v>
      </c>
      <c r="E2561">
        <v>61.400000000000006</v>
      </c>
      <c r="F2561">
        <v>868300</v>
      </c>
      <c r="G2561">
        <f t="shared" si="154"/>
        <v>8.0714023033513766E-11</v>
      </c>
      <c r="H2561" s="50">
        <f t="shared" si="157"/>
        <v>952.07923091896259</v>
      </c>
      <c r="I2561">
        <f t="shared" si="155"/>
        <v>6.9161530476710894E-7</v>
      </c>
      <c r="J2561">
        <v>19.600000000000001</v>
      </c>
      <c r="K2561">
        <v>196</v>
      </c>
      <c r="L2561">
        <v>433</v>
      </c>
      <c r="M2561">
        <v>11.1</v>
      </c>
      <c r="N2561">
        <v>7.72</v>
      </c>
      <c r="O2561" s="7">
        <v>2.2050000000000001</v>
      </c>
      <c r="P2561" s="8">
        <v>446230</v>
      </c>
      <c r="Q2561">
        <v>4</v>
      </c>
      <c r="R2561" s="9">
        <v>28.192</v>
      </c>
      <c r="S2561" s="9">
        <v>28.129000000000001</v>
      </c>
      <c r="T2561" s="9">
        <v>27.89</v>
      </c>
      <c r="U2561" s="9">
        <v>28.195</v>
      </c>
      <c r="V2561" s="9">
        <v>28.454000000000001</v>
      </c>
    </row>
    <row r="2562" spans="1:22" x14ac:dyDescent="0.3">
      <c r="A2562" t="s">
        <v>2777</v>
      </c>
      <c r="B2562" t="s">
        <v>2778</v>
      </c>
      <c r="C2562" t="s">
        <v>2779</v>
      </c>
      <c r="D2562" t="s">
        <v>29</v>
      </c>
      <c r="E2562">
        <v>12.4</v>
      </c>
      <c r="F2562">
        <v>101500</v>
      </c>
      <c r="G2562">
        <f t="shared" ref="G2562:G2625" si="158">(1.141433*(E2562/1000000))/F2562</f>
        <v>1.3944600197044334E-10</v>
      </c>
      <c r="H2562" s="50">
        <f>F2562*CVDNOR</f>
        <v>229.81476214936669</v>
      </c>
      <c r="I2562">
        <f t="shared" ref="I2562:I2625" si="159">(G2562/10)*1000*H2562*0.09</f>
        <v>2.8842074797965797E-7</v>
      </c>
      <c r="J2562">
        <v>28.5</v>
      </c>
      <c r="K2562">
        <v>19</v>
      </c>
      <c r="L2562">
        <v>209</v>
      </c>
      <c r="M2562">
        <v>59.91</v>
      </c>
      <c r="N2562">
        <v>10.51</v>
      </c>
      <c r="O2562" s="7">
        <v>10.974</v>
      </c>
      <c r="P2562" s="8">
        <v>100110</v>
      </c>
      <c r="Q2562">
        <v>4</v>
      </c>
      <c r="R2562" s="9">
        <v>6.6033999999999997</v>
      </c>
      <c r="S2562" s="9">
        <v>5.1807999999999996</v>
      </c>
      <c r="T2562" s="9">
        <v>6.1426999999999996</v>
      </c>
      <c r="U2562" s="9">
        <v>6.3560999999999996</v>
      </c>
      <c r="V2562" s="9">
        <v>6.9927999999999999</v>
      </c>
    </row>
    <row r="2563" spans="1:22" x14ac:dyDescent="0.3">
      <c r="A2563" t="s">
        <v>2777</v>
      </c>
      <c r="B2563" t="s">
        <v>2778</v>
      </c>
      <c r="C2563" t="s">
        <v>2780</v>
      </c>
      <c r="D2563" t="s">
        <v>29</v>
      </c>
      <c r="E2563">
        <v>17.5</v>
      </c>
      <c r="F2563">
        <v>229500</v>
      </c>
      <c r="G2563">
        <f t="shared" si="158"/>
        <v>8.7037374727668833E-11</v>
      </c>
      <c r="H2563" s="50">
        <f>F2563*CVDNOR</f>
        <v>519.63042279093258</v>
      </c>
      <c r="I2563">
        <f t="shared" si="159"/>
        <v>4.0704541045516248E-7</v>
      </c>
      <c r="J2563">
        <v>28.200000000000003</v>
      </c>
      <c r="K2563">
        <v>43.2</v>
      </c>
      <c r="L2563">
        <v>358</v>
      </c>
      <c r="M2563">
        <v>60.36</v>
      </c>
      <c r="N2563">
        <v>5.33</v>
      </c>
      <c r="O2563" s="7">
        <v>8.2942999999999998</v>
      </c>
      <c r="P2563" s="8">
        <v>114850</v>
      </c>
      <c r="Q2563">
        <v>5</v>
      </c>
      <c r="R2563" s="9">
        <v>10.058999999999999</v>
      </c>
      <c r="S2563" s="9">
        <v>10.268000000000001</v>
      </c>
      <c r="T2563" s="9">
        <v>9.5465999999999998</v>
      </c>
      <c r="U2563" s="9">
        <v>10.06</v>
      </c>
      <c r="V2563" s="9">
        <v>11.385</v>
      </c>
    </row>
    <row r="2564" spans="1:22" x14ac:dyDescent="0.3">
      <c r="A2564" t="s">
        <v>2777</v>
      </c>
      <c r="B2564" t="s">
        <v>2778</v>
      </c>
      <c r="C2564" t="s">
        <v>2781</v>
      </c>
      <c r="D2564" t="s">
        <v>29</v>
      </c>
      <c r="E2564">
        <v>57.400000000000006</v>
      </c>
      <c r="F2564">
        <v>774000</v>
      </c>
      <c r="G2564">
        <f t="shared" si="158"/>
        <v>8.4648907235142124E-11</v>
      </c>
      <c r="H2564" s="50">
        <f>F2564*CVDNOR</f>
        <v>1752.4790729419688</v>
      </c>
      <c r="I2564">
        <f t="shared" si="159"/>
        <v>1.3351089462929334E-6</v>
      </c>
      <c r="J2564">
        <v>69.3</v>
      </c>
      <c r="K2564">
        <v>93</v>
      </c>
      <c r="L2564">
        <v>209</v>
      </c>
      <c r="M2564">
        <v>59.93</v>
      </c>
      <c r="N2564">
        <v>10.75</v>
      </c>
      <c r="O2564" s="7">
        <v>2.2452000000000001</v>
      </c>
      <c r="P2564" s="8">
        <v>336090</v>
      </c>
      <c r="Q2564">
        <v>9</v>
      </c>
      <c r="R2564" s="9">
        <v>8.1409000000000002</v>
      </c>
      <c r="S2564" s="9">
        <v>7.6432000000000002</v>
      </c>
      <c r="T2564" s="9">
        <v>6.9927999999999999</v>
      </c>
      <c r="U2564" s="9">
        <v>7.7294</v>
      </c>
      <c r="V2564" s="9">
        <v>8.3041</v>
      </c>
    </row>
    <row r="2565" spans="1:22" x14ac:dyDescent="0.3">
      <c r="A2565" t="s">
        <v>2777</v>
      </c>
      <c r="B2565" t="s">
        <v>2778</v>
      </c>
      <c r="C2565" t="s">
        <v>2782</v>
      </c>
      <c r="D2565" t="s">
        <v>29</v>
      </c>
      <c r="E2565">
        <v>7.19</v>
      </c>
      <c r="F2565">
        <v>108800</v>
      </c>
      <c r="G2565">
        <f t="shared" si="158"/>
        <v>7.5431096231617645E-11</v>
      </c>
      <c r="H2565" s="50">
        <f>F2565*CVDNOR</f>
        <v>246.34331154533101</v>
      </c>
      <c r="I2565">
        <f t="shared" si="159"/>
        <v>1.6723751435272103E-7</v>
      </c>
      <c r="J2565">
        <v>24.400000000000002</v>
      </c>
      <c r="K2565">
        <v>22</v>
      </c>
      <c r="L2565">
        <v>433</v>
      </c>
      <c r="M2565">
        <v>58.95</v>
      </c>
      <c r="N2565">
        <v>5.72</v>
      </c>
      <c r="O2565" s="7">
        <v>19.655000000000001</v>
      </c>
      <c r="P2565">
        <v>97778</v>
      </c>
      <c r="Q2565">
        <v>2</v>
      </c>
      <c r="R2565" s="9">
        <v>9.6661000000000001</v>
      </c>
      <c r="S2565" s="9">
        <v>9.7316000000000003</v>
      </c>
      <c r="T2565" s="9">
        <v>9.5465999999999998</v>
      </c>
      <c r="U2565" s="9">
        <v>9.8545999999999996</v>
      </c>
      <c r="V2565" s="9">
        <v>10.163</v>
      </c>
    </row>
    <row r="2566" spans="1:22" x14ac:dyDescent="0.3">
      <c r="A2566" t="s">
        <v>2777</v>
      </c>
      <c r="B2566" t="s">
        <v>2778</v>
      </c>
      <c r="C2566" t="s">
        <v>2783</v>
      </c>
      <c r="D2566" t="s">
        <v>29</v>
      </c>
      <c r="E2566">
        <v>10.3</v>
      </c>
      <c r="F2566">
        <v>148900</v>
      </c>
      <c r="G2566">
        <f t="shared" si="158"/>
        <v>7.895742041638685E-11</v>
      </c>
      <c r="H2566" s="50">
        <f>F2566*CVDNOR</f>
        <v>337.13712398069657</v>
      </c>
      <c r="I2566">
        <f t="shared" si="159"/>
        <v>2.3957529872503857E-7</v>
      </c>
      <c r="J2566">
        <v>25.8</v>
      </c>
      <c r="K2566">
        <v>29.3</v>
      </c>
      <c r="L2566">
        <v>409</v>
      </c>
      <c r="M2566">
        <v>63.42</v>
      </c>
      <c r="N2566">
        <v>10.42</v>
      </c>
      <c r="O2566" s="7">
        <v>13.957000000000001</v>
      </c>
      <c r="P2566">
        <v>60798</v>
      </c>
      <c r="Q2566">
        <v>4</v>
      </c>
      <c r="R2566" s="9">
        <v>4.1462000000000003</v>
      </c>
      <c r="S2566" s="9">
        <v>4.1657000000000002</v>
      </c>
      <c r="T2566" s="9">
        <v>4.1346999999999996</v>
      </c>
      <c r="U2566" s="9">
        <v>4.2175000000000002</v>
      </c>
      <c r="V2566" s="9">
        <v>4.3002000000000002</v>
      </c>
    </row>
    <row r="2567" spans="1:22" x14ac:dyDescent="0.3">
      <c r="A2567" t="s">
        <v>2784</v>
      </c>
      <c r="B2567" t="s">
        <v>2785</v>
      </c>
      <c r="C2567" t="s">
        <v>2786</v>
      </c>
      <c r="D2567" t="s">
        <v>108</v>
      </c>
      <c r="E2567">
        <v>12.5</v>
      </c>
      <c r="F2567">
        <v>221100</v>
      </c>
      <c r="G2567">
        <f t="shared" si="158"/>
        <v>6.4531490275893262E-11</v>
      </c>
      <c r="H2567" s="50">
        <f>F2567*CVDOMN</f>
        <v>213.99741956136609</v>
      </c>
      <c r="I2567">
        <f t="shared" si="159"/>
        <v>1.242861515954149E-7</v>
      </c>
      <c r="J2567">
        <v>16.400000000000002</v>
      </c>
      <c r="K2567">
        <v>54.7</v>
      </c>
      <c r="L2567">
        <v>487</v>
      </c>
      <c r="M2567">
        <v>23.66</v>
      </c>
      <c r="N2567">
        <v>58.2</v>
      </c>
      <c r="O2567" s="7">
        <v>8.9008000000000003</v>
      </c>
      <c r="P2567">
        <v>91422</v>
      </c>
      <c r="Q2567">
        <v>2</v>
      </c>
      <c r="R2567" s="9">
        <v>26.893000000000001</v>
      </c>
      <c r="S2567" s="9">
        <v>27.073</v>
      </c>
      <c r="T2567" s="9">
        <v>26.617999999999999</v>
      </c>
      <c r="U2567" s="9">
        <v>27.09</v>
      </c>
      <c r="V2567" s="9">
        <v>27.561</v>
      </c>
    </row>
    <row r="2568" spans="1:22" x14ac:dyDescent="0.3">
      <c r="A2568" t="s">
        <v>2784</v>
      </c>
      <c r="B2568" t="s">
        <v>2785</v>
      </c>
      <c r="C2568" t="s">
        <v>2787</v>
      </c>
      <c r="D2568" t="s">
        <v>108</v>
      </c>
      <c r="E2568">
        <v>11</v>
      </c>
      <c r="F2568">
        <v>629900</v>
      </c>
      <c r="G2568">
        <f t="shared" si="158"/>
        <v>1.9932946499444352E-11</v>
      </c>
      <c r="H2568" s="50">
        <f>F2568*CVDOMN</f>
        <v>609.66519485167112</v>
      </c>
      <c r="I2568">
        <f t="shared" si="159"/>
        <v>1.0937181340396508E-7</v>
      </c>
      <c r="J2568">
        <v>76.5</v>
      </c>
      <c r="K2568">
        <v>72</v>
      </c>
      <c r="L2568">
        <v>743</v>
      </c>
      <c r="M2568">
        <v>23.6</v>
      </c>
      <c r="N2568">
        <v>58.46</v>
      </c>
      <c r="O2568" s="7">
        <v>10.318</v>
      </c>
      <c r="P2568" s="8">
        <v>198620</v>
      </c>
      <c r="Q2568">
        <v>6</v>
      </c>
      <c r="R2568" s="9">
        <v>27.079000000000001</v>
      </c>
      <c r="S2568" s="9">
        <v>15.898</v>
      </c>
      <c r="T2568" s="9">
        <v>26.382000000000001</v>
      </c>
      <c r="U2568" s="9">
        <v>27.42</v>
      </c>
      <c r="V2568" s="9">
        <v>28.077999999999999</v>
      </c>
    </row>
    <row r="2569" spans="1:22" x14ac:dyDescent="0.3">
      <c r="A2569" t="s">
        <v>2784</v>
      </c>
      <c r="B2569" t="s">
        <v>2785</v>
      </c>
      <c r="C2569" t="s">
        <v>2788</v>
      </c>
      <c r="D2569" t="s">
        <v>108</v>
      </c>
      <c r="E2569">
        <v>1.51</v>
      </c>
      <c r="F2569">
        <v>133700</v>
      </c>
      <c r="G2569">
        <f t="shared" si="158"/>
        <v>1.2891277711293941E-11</v>
      </c>
      <c r="H2569" s="50">
        <f>F2569*CVDOMN</f>
        <v>129.40504294597307</v>
      </c>
      <c r="I2569">
        <f t="shared" si="159"/>
        <v>1.5013767112726119E-8</v>
      </c>
      <c r="J2569">
        <v>54.2</v>
      </c>
      <c r="K2569">
        <v>18.2</v>
      </c>
      <c r="L2569">
        <v>1610</v>
      </c>
      <c r="M2569">
        <v>17.03</v>
      </c>
      <c r="N2569">
        <v>54.09</v>
      </c>
      <c r="O2569" s="7">
        <v>88.414000000000001</v>
      </c>
      <c r="P2569">
        <v>23789</v>
      </c>
      <c r="Q2569">
        <v>4</v>
      </c>
      <c r="R2569" s="9">
        <v>29.872</v>
      </c>
      <c r="S2569" s="9">
        <v>28.780999999999999</v>
      </c>
      <c r="T2569" s="9">
        <v>25.056999999999999</v>
      </c>
      <c r="U2569" s="9">
        <v>25.199000000000002</v>
      </c>
      <c r="V2569" s="9">
        <v>32.142000000000003</v>
      </c>
    </row>
    <row r="2570" spans="1:22" x14ac:dyDescent="0.3">
      <c r="A2570" t="s">
        <v>2789</v>
      </c>
      <c r="B2570" t="s">
        <v>2790</v>
      </c>
      <c r="C2570" t="s">
        <v>2791</v>
      </c>
      <c r="D2570" t="s">
        <v>14</v>
      </c>
      <c r="E2570">
        <v>9.23</v>
      </c>
      <c r="F2570">
        <v>106000</v>
      </c>
      <c r="G2570">
        <f t="shared" si="158"/>
        <v>9.9390816886792441E-11</v>
      </c>
      <c r="H2570" s="50">
        <f t="shared" ref="H2570:H2601" si="160">F2570*CVDPAK</f>
        <v>232.31325103948126</v>
      </c>
      <c r="I2570">
        <f t="shared" si="159"/>
        <v>2.0780823414996473E-7</v>
      </c>
      <c r="J2570">
        <v>18.900000000000002</v>
      </c>
      <c r="K2570">
        <v>24.400000000000002</v>
      </c>
      <c r="L2570">
        <v>362</v>
      </c>
      <c r="M2570">
        <v>34.17</v>
      </c>
      <c r="N2570">
        <v>73.23</v>
      </c>
      <c r="O2570" s="7">
        <v>14.85</v>
      </c>
      <c r="P2570" s="8">
        <v>201250</v>
      </c>
      <c r="Q2570">
        <v>3</v>
      </c>
      <c r="R2570" s="9">
        <v>23.350999999999999</v>
      </c>
      <c r="S2570" s="9">
        <v>23.463999999999999</v>
      </c>
      <c r="T2570" s="9">
        <v>23.344000000000001</v>
      </c>
      <c r="U2570" s="9">
        <v>23.391999999999999</v>
      </c>
      <c r="V2570" s="9">
        <v>26.335000000000001</v>
      </c>
    </row>
    <row r="2571" spans="1:22" x14ac:dyDescent="0.3">
      <c r="A2571" t="s">
        <v>2789</v>
      </c>
      <c r="B2571" t="s">
        <v>2790</v>
      </c>
      <c r="C2571" t="s">
        <v>2792</v>
      </c>
      <c r="D2571" t="s">
        <v>14</v>
      </c>
      <c r="E2571">
        <v>13</v>
      </c>
      <c r="F2571">
        <v>106400</v>
      </c>
      <c r="G2571">
        <f t="shared" si="158"/>
        <v>1.3946079887218044E-10</v>
      </c>
      <c r="H2571" s="50">
        <f t="shared" si="160"/>
        <v>233.18990481698873</v>
      </c>
      <c r="I2571">
        <f t="shared" si="159"/>
        <v>2.9268765373234465E-7</v>
      </c>
      <c r="J2571">
        <v>9.0400000000000009</v>
      </c>
      <c r="K2571">
        <v>35.4</v>
      </c>
      <c r="L2571">
        <v>352</v>
      </c>
      <c r="M2571">
        <v>29.15</v>
      </c>
      <c r="N2571">
        <v>71.25</v>
      </c>
      <c r="O2571" s="7">
        <v>9.9380000000000006</v>
      </c>
      <c r="P2571">
        <v>13557</v>
      </c>
      <c r="Q2571">
        <v>1</v>
      </c>
      <c r="R2571" s="9">
        <v>34.965000000000003</v>
      </c>
      <c r="S2571" s="9">
        <v>34.965000000000003</v>
      </c>
      <c r="T2571" s="9">
        <v>34.965000000000003</v>
      </c>
      <c r="U2571" s="9">
        <v>34.965000000000003</v>
      </c>
      <c r="V2571" s="9">
        <v>34.965000000000003</v>
      </c>
    </row>
    <row r="2572" spans="1:22" x14ac:dyDescent="0.3">
      <c r="A2572" t="s">
        <v>2789</v>
      </c>
      <c r="B2572" t="s">
        <v>2790</v>
      </c>
      <c r="C2572" t="s">
        <v>2793</v>
      </c>
      <c r="D2572" t="s">
        <v>14</v>
      </c>
      <c r="E2572">
        <v>10.100000000000001</v>
      </c>
      <c r="F2572">
        <v>109600</v>
      </c>
      <c r="G2572">
        <f t="shared" si="158"/>
        <v>1.0518680018248176E-10</v>
      </c>
      <c r="H2572" s="50">
        <f t="shared" si="160"/>
        <v>240.20313503704855</v>
      </c>
      <c r="I2572">
        <f t="shared" si="159"/>
        <v>2.2739579251512941E-7</v>
      </c>
      <c r="J2572">
        <v>16.100000000000001</v>
      </c>
      <c r="K2572">
        <v>27.3</v>
      </c>
      <c r="L2572">
        <v>327</v>
      </c>
      <c r="M2572">
        <v>30</v>
      </c>
      <c r="N2572">
        <v>73.25</v>
      </c>
      <c r="O2572" s="7">
        <v>11.974</v>
      </c>
      <c r="P2572">
        <v>63904</v>
      </c>
      <c r="Q2572">
        <v>2</v>
      </c>
      <c r="R2572" s="9">
        <v>36.183</v>
      </c>
      <c r="S2572" s="9">
        <v>36.151000000000003</v>
      </c>
      <c r="T2572" s="9">
        <v>35.932000000000002</v>
      </c>
      <c r="U2572" s="9">
        <v>36.116</v>
      </c>
      <c r="V2572" s="9">
        <v>36.299999999999997</v>
      </c>
    </row>
    <row r="2573" spans="1:22" x14ac:dyDescent="0.3">
      <c r="A2573" t="s">
        <v>2789</v>
      </c>
      <c r="B2573" t="s">
        <v>2790</v>
      </c>
      <c r="C2573" t="s">
        <v>2794</v>
      </c>
      <c r="D2573" t="s">
        <v>14</v>
      </c>
      <c r="E2573">
        <v>26</v>
      </c>
      <c r="F2573">
        <v>403400</v>
      </c>
      <c r="G2573">
        <f t="shared" si="158"/>
        <v>7.3567818542389674E-11</v>
      </c>
      <c r="H2573" s="50">
        <f t="shared" si="160"/>
        <v>884.10533461628995</v>
      </c>
      <c r="I2573">
        <f t="shared" si="159"/>
        <v>5.853753074646893E-7</v>
      </c>
      <c r="J2573">
        <v>32.1</v>
      </c>
      <c r="K2573">
        <v>71.3</v>
      </c>
      <c r="L2573">
        <v>324</v>
      </c>
      <c r="M2573">
        <v>29.4</v>
      </c>
      <c r="N2573">
        <v>71.67</v>
      </c>
      <c r="O2573" s="7">
        <v>4.5503999999999998</v>
      </c>
      <c r="P2573">
        <v>94362</v>
      </c>
      <c r="Q2573">
        <v>4</v>
      </c>
      <c r="R2573" s="9">
        <v>35.505000000000003</v>
      </c>
      <c r="S2573" s="9">
        <v>35.39</v>
      </c>
      <c r="T2573" s="9">
        <v>34.319000000000003</v>
      </c>
      <c r="U2573" s="9">
        <v>35.494999999999997</v>
      </c>
      <c r="V2573" s="9">
        <v>35.564</v>
      </c>
    </row>
    <row r="2574" spans="1:22" x14ac:dyDescent="0.3">
      <c r="A2574" t="s">
        <v>2789</v>
      </c>
      <c r="B2574" t="s">
        <v>2790</v>
      </c>
      <c r="C2574" t="s">
        <v>2795</v>
      </c>
      <c r="D2574" t="s">
        <v>14</v>
      </c>
      <c r="E2574">
        <v>11.9</v>
      </c>
      <c r="F2574">
        <v>149900</v>
      </c>
      <c r="G2574">
        <f t="shared" si="158"/>
        <v>9.0614094062708468E-11</v>
      </c>
      <c r="H2574" s="50">
        <f t="shared" si="160"/>
        <v>328.52600312092682</v>
      </c>
      <c r="I2574">
        <f t="shared" si="159"/>
        <v>2.6792177533960787E-7</v>
      </c>
      <c r="J2574">
        <v>21.700000000000003</v>
      </c>
      <c r="K2574">
        <v>32.1</v>
      </c>
      <c r="L2574">
        <v>327</v>
      </c>
      <c r="M2574">
        <v>30.17</v>
      </c>
      <c r="N2574">
        <v>72.680000000000007</v>
      </c>
      <c r="O2574" s="7">
        <v>10.167</v>
      </c>
      <c r="P2574" s="8">
        <v>126660</v>
      </c>
      <c r="Q2574">
        <v>2</v>
      </c>
      <c r="R2574" s="9">
        <v>35.655999999999999</v>
      </c>
      <c r="S2574" s="9">
        <v>35.658999999999999</v>
      </c>
      <c r="T2574" s="9">
        <v>35.655999999999999</v>
      </c>
      <c r="U2574" s="9">
        <v>35.701999999999998</v>
      </c>
      <c r="V2574" s="9">
        <v>35.747999999999998</v>
      </c>
    </row>
    <row r="2575" spans="1:22" x14ac:dyDescent="0.3">
      <c r="A2575" t="s">
        <v>2789</v>
      </c>
      <c r="B2575" t="s">
        <v>2790</v>
      </c>
      <c r="C2575" t="s">
        <v>2796</v>
      </c>
      <c r="D2575" t="s">
        <v>14</v>
      </c>
      <c r="E2575">
        <v>11.5</v>
      </c>
      <c r="F2575">
        <v>169300</v>
      </c>
      <c r="G2575">
        <f t="shared" si="158"/>
        <v>7.7533842291789716E-11</v>
      </c>
      <c r="H2575" s="50">
        <f t="shared" si="160"/>
        <v>371.0437113300394</v>
      </c>
      <c r="I2575">
        <f t="shared" si="159"/>
        <v>2.589160013786126E-7</v>
      </c>
      <c r="J2575">
        <v>33.800000000000004</v>
      </c>
      <c r="K2575">
        <v>29.1</v>
      </c>
      <c r="L2575">
        <v>306</v>
      </c>
      <c r="M2575">
        <v>31.74</v>
      </c>
      <c r="N2575">
        <v>72.95</v>
      </c>
      <c r="O2575" s="7">
        <v>10.507</v>
      </c>
      <c r="P2575" s="8">
        <v>123900</v>
      </c>
      <c r="Q2575">
        <v>3</v>
      </c>
      <c r="R2575" s="9">
        <v>36.994999999999997</v>
      </c>
      <c r="S2575" s="9">
        <v>36.997999999999998</v>
      </c>
      <c r="T2575" s="9">
        <v>35.426000000000002</v>
      </c>
      <c r="U2575" s="9">
        <v>36.988999999999997</v>
      </c>
      <c r="V2575" s="9">
        <v>37.448</v>
      </c>
    </row>
    <row r="2576" spans="1:22" x14ac:dyDescent="0.3">
      <c r="A2576" t="s">
        <v>2789</v>
      </c>
      <c r="B2576" t="s">
        <v>2790</v>
      </c>
      <c r="C2576" t="s">
        <v>2797</v>
      </c>
      <c r="D2576" t="s">
        <v>14</v>
      </c>
      <c r="E2576">
        <v>10.600000000000001</v>
      </c>
      <c r="F2576">
        <v>102300</v>
      </c>
      <c r="G2576">
        <f t="shared" si="158"/>
        <v>1.1827165004887588E-10</v>
      </c>
      <c r="H2576" s="50">
        <f t="shared" si="160"/>
        <v>224.20420359753709</v>
      </c>
      <c r="I2576">
        <f t="shared" si="159"/>
        <v>2.3865300996637342E-7</v>
      </c>
      <c r="J2576">
        <v>13.3</v>
      </c>
      <c r="K2576">
        <v>28</v>
      </c>
      <c r="L2576">
        <v>327</v>
      </c>
      <c r="M2576">
        <v>29.8</v>
      </c>
      <c r="N2576">
        <v>72.849999999999994</v>
      </c>
      <c r="O2576" s="7">
        <v>11.67</v>
      </c>
      <c r="P2576">
        <v>63773</v>
      </c>
      <c r="Q2576">
        <v>2</v>
      </c>
      <c r="R2576" s="9">
        <v>34.758000000000003</v>
      </c>
      <c r="S2576" s="9">
        <v>34.689</v>
      </c>
      <c r="T2576" s="9">
        <v>33.856999999999999</v>
      </c>
      <c r="U2576" s="9">
        <v>34.618000000000002</v>
      </c>
      <c r="V2576" s="9">
        <v>35.380000000000003</v>
      </c>
    </row>
    <row r="2577" spans="1:22" x14ac:dyDescent="0.3">
      <c r="A2577" t="s">
        <v>2789</v>
      </c>
      <c r="B2577" t="s">
        <v>2790</v>
      </c>
      <c r="C2577" t="s">
        <v>2798</v>
      </c>
      <c r="D2577" t="s">
        <v>14</v>
      </c>
      <c r="E2577">
        <v>14</v>
      </c>
      <c r="F2577">
        <v>109200</v>
      </c>
      <c r="G2577">
        <f t="shared" si="158"/>
        <v>1.4633756410256409E-10</v>
      </c>
      <c r="H2577" s="50">
        <f t="shared" si="160"/>
        <v>239.32648125954105</v>
      </c>
      <c r="I2577">
        <f t="shared" si="159"/>
        <v>3.1520208863483269E-7</v>
      </c>
      <c r="J2577">
        <v>4.7300000000000004</v>
      </c>
      <c r="K2577">
        <v>50.2</v>
      </c>
      <c r="L2577">
        <v>453</v>
      </c>
      <c r="M2577">
        <v>26.74</v>
      </c>
      <c r="N2577">
        <v>67.77</v>
      </c>
      <c r="O2577" s="7">
        <v>9.0208999999999993</v>
      </c>
      <c r="P2577">
        <v>11473</v>
      </c>
      <c r="Q2577">
        <v>1</v>
      </c>
      <c r="R2577" s="9">
        <v>38.409999999999997</v>
      </c>
      <c r="S2577" s="9">
        <v>38.409999999999997</v>
      </c>
      <c r="T2577" s="9">
        <v>38.409999999999997</v>
      </c>
      <c r="U2577" s="9">
        <v>38.409999999999997</v>
      </c>
      <c r="V2577" s="9">
        <v>38.409999999999997</v>
      </c>
    </row>
    <row r="2578" spans="1:22" x14ac:dyDescent="0.3">
      <c r="A2578" t="s">
        <v>2789</v>
      </c>
      <c r="B2578" t="s">
        <v>2790</v>
      </c>
      <c r="C2578" t="s">
        <v>2799</v>
      </c>
      <c r="D2578" t="s">
        <v>14</v>
      </c>
      <c r="E2578">
        <v>10.8</v>
      </c>
      <c r="F2578">
        <v>102900</v>
      </c>
      <c r="G2578">
        <f t="shared" si="158"/>
        <v>1.1980054810495626E-10</v>
      </c>
      <c r="H2578" s="50">
        <f t="shared" si="160"/>
        <v>225.51918426379831</v>
      </c>
      <c r="I2578">
        <f t="shared" si="159"/>
        <v>2.4315589694687098E-7</v>
      </c>
      <c r="J2578">
        <v>11</v>
      </c>
      <c r="K2578">
        <v>31.1</v>
      </c>
      <c r="L2578">
        <v>363</v>
      </c>
      <c r="M2578">
        <v>32.340000000000003</v>
      </c>
      <c r="N2578">
        <v>74.349999999999994</v>
      </c>
      <c r="O2578" s="7">
        <v>11.678000000000001</v>
      </c>
      <c r="P2578" s="8">
        <v>116120</v>
      </c>
      <c r="Q2578">
        <v>1</v>
      </c>
      <c r="R2578" s="9">
        <v>32.930999999999997</v>
      </c>
      <c r="S2578" s="9">
        <v>32.930999999999997</v>
      </c>
      <c r="T2578" s="9">
        <v>32.930999999999997</v>
      </c>
      <c r="U2578" s="9">
        <v>32.930999999999997</v>
      </c>
      <c r="V2578" s="9">
        <v>32.930999999999997</v>
      </c>
    </row>
    <row r="2579" spans="1:22" x14ac:dyDescent="0.3">
      <c r="A2579" t="s">
        <v>2789</v>
      </c>
      <c r="B2579" t="s">
        <v>2790</v>
      </c>
      <c r="C2579" t="s">
        <v>2800</v>
      </c>
      <c r="D2579" t="s">
        <v>14</v>
      </c>
      <c r="E2579">
        <v>14.5</v>
      </c>
      <c r="F2579">
        <v>188200</v>
      </c>
      <c r="G2579">
        <f t="shared" si="158"/>
        <v>8.7942499999999991E-11</v>
      </c>
      <c r="H2579" s="50">
        <f t="shared" si="160"/>
        <v>412.46560231726767</v>
      </c>
      <c r="I2579">
        <f t="shared" si="159"/>
        <v>3.2645930608607681E-7</v>
      </c>
      <c r="J2579">
        <v>14.4</v>
      </c>
      <c r="K2579">
        <v>49.6</v>
      </c>
      <c r="L2579">
        <v>437</v>
      </c>
      <c r="M2579">
        <v>30.06</v>
      </c>
      <c r="N2579">
        <v>70.63</v>
      </c>
      <c r="O2579" s="7">
        <v>8.8225999999999996</v>
      </c>
      <c r="P2579">
        <v>12739</v>
      </c>
      <c r="Q2579">
        <v>1</v>
      </c>
      <c r="R2579" s="9">
        <v>36.207999999999998</v>
      </c>
      <c r="S2579" s="9">
        <v>36.207999999999998</v>
      </c>
      <c r="T2579" s="9">
        <v>36.207999999999998</v>
      </c>
      <c r="U2579" s="9">
        <v>36.207999999999998</v>
      </c>
      <c r="V2579" s="9">
        <v>36.207999999999998</v>
      </c>
    </row>
    <row r="2580" spans="1:22" x14ac:dyDescent="0.3">
      <c r="A2580" t="s">
        <v>2789</v>
      </c>
      <c r="B2580" t="s">
        <v>2790</v>
      </c>
      <c r="C2580" t="s">
        <v>2801</v>
      </c>
      <c r="D2580" t="s">
        <v>14</v>
      </c>
      <c r="E2580">
        <v>4.6100000000000003</v>
      </c>
      <c r="F2580">
        <v>100100</v>
      </c>
      <c r="G2580">
        <f t="shared" si="158"/>
        <v>5.2567493806193806E-11</v>
      </c>
      <c r="H2580" s="50">
        <f t="shared" si="160"/>
        <v>219.38260782124598</v>
      </c>
      <c r="I2580">
        <f t="shared" si="159"/>
        <v>1.0379154490046993E-7</v>
      </c>
      <c r="J2580">
        <v>48.6</v>
      </c>
      <c r="K2580">
        <v>14.4</v>
      </c>
      <c r="L2580">
        <v>380</v>
      </c>
      <c r="M2580">
        <v>31.86</v>
      </c>
      <c r="N2580">
        <v>70.88</v>
      </c>
      <c r="O2580" s="7">
        <v>26.483000000000001</v>
      </c>
      <c r="P2580">
        <v>74361</v>
      </c>
      <c r="Q2580">
        <v>5</v>
      </c>
      <c r="R2580" s="9">
        <v>34.968000000000004</v>
      </c>
      <c r="S2580" s="9">
        <v>35.052</v>
      </c>
      <c r="T2580" s="9">
        <v>34.642000000000003</v>
      </c>
      <c r="U2580" s="9">
        <v>35.472000000000001</v>
      </c>
      <c r="V2580" s="9">
        <v>35.655999999999999</v>
      </c>
    </row>
    <row r="2581" spans="1:22" x14ac:dyDescent="0.3">
      <c r="A2581" t="s">
        <v>2789</v>
      </c>
      <c r="B2581" t="s">
        <v>2790</v>
      </c>
      <c r="C2581" t="s">
        <v>2802</v>
      </c>
      <c r="D2581" t="s">
        <v>14</v>
      </c>
      <c r="E2581">
        <v>39.300000000000004</v>
      </c>
      <c r="F2581">
        <v>2142000</v>
      </c>
      <c r="G2581">
        <f t="shared" si="158"/>
        <v>2.0942258123249303E-11</v>
      </c>
      <c r="H2581" s="50">
        <f t="shared" si="160"/>
        <v>4694.4809785525367</v>
      </c>
      <c r="I2581">
        <f t="shared" si="159"/>
        <v>8.8481729166778079E-7</v>
      </c>
      <c r="J2581">
        <v>305</v>
      </c>
      <c r="K2581">
        <v>123</v>
      </c>
      <c r="L2581">
        <v>314</v>
      </c>
      <c r="M2581">
        <v>31.44</v>
      </c>
      <c r="N2581">
        <v>73.13</v>
      </c>
      <c r="O2581" s="7">
        <v>2.5598999999999998</v>
      </c>
      <c r="P2581" s="8">
        <v>1659400</v>
      </c>
      <c r="Q2581">
        <v>14</v>
      </c>
      <c r="R2581" s="9">
        <v>35.578000000000003</v>
      </c>
      <c r="S2581" s="9">
        <v>35.908999999999999</v>
      </c>
      <c r="T2581" s="9">
        <v>35.149000000000001</v>
      </c>
      <c r="U2581" s="9">
        <v>36.369</v>
      </c>
      <c r="V2581" s="9">
        <v>37.173000000000002</v>
      </c>
    </row>
    <row r="2582" spans="1:22" x14ac:dyDescent="0.3">
      <c r="A2582" t="s">
        <v>2789</v>
      </c>
      <c r="B2582" t="s">
        <v>2790</v>
      </c>
      <c r="C2582" t="s">
        <v>2803</v>
      </c>
      <c r="D2582" t="s">
        <v>14</v>
      </c>
      <c r="E2582">
        <v>11.8</v>
      </c>
      <c r="F2582">
        <v>115000</v>
      </c>
      <c r="G2582">
        <f t="shared" si="158"/>
        <v>1.1712095130434784E-10</v>
      </c>
      <c r="H2582" s="50">
        <f t="shared" si="160"/>
        <v>252.03796103339948</v>
      </c>
      <c r="I2582">
        <f t="shared" si="159"/>
        <v>2.6567033184935912E-7</v>
      </c>
      <c r="J2582">
        <v>15.3</v>
      </c>
      <c r="K2582">
        <v>29.400000000000002</v>
      </c>
      <c r="L2582">
        <v>314</v>
      </c>
      <c r="M2582">
        <v>31.16</v>
      </c>
      <c r="N2582">
        <v>72.680000000000007</v>
      </c>
      <c r="O2582" s="7">
        <v>10.662000000000001</v>
      </c>
      <c r="P2582" s="8">
        <v>151590</v>
      </c>
      <c r="Q2582">
        <v>2</v>
      </c>
      <c r="R2582" s="9">
        <v>37.816000000000003</v>
      </c>
      <c r="S2582" s="9">
        <v>37.819000000000003</v>
      </c>
      <c r="T2582" s="9">
        <v>37.814999999999998</v>
      </c>
      <c r="U2582" s="9">
        <v>37.838000000000001</v>
      </c>
      <c r="V2582" s="9">
        <v>37.860999999999997</v>
      </c>
    </row>
    <row r="2583" spans="1:22" x14ac:dyDescent="0.3">
      <c r="A2583" t="s">
        <v>2789</v>
      </c>
      <c r="B2583" t="s">
        <v>2790</v>
      </c>
      <c r="C2583" t="s">
        <v>2804</v>
      </c>
      <c r="D2583" t="s">
        <v>14</v>
      </c>
      <c r="E2583">
        <v>36.5</v>
      </c>
      <c r="F2583">
        <v>1226000</v>
      </c>
      <c r="G2583">
        <f t="shared" si="158"/>
        <v>3.3982303833605221E-11</v>
      </c>
      <c r="H2583" s="50">
        <f t="shared" si="160"/>
        <v>2686.9438280604154</v>
      </c>
      <c r="I2583">
        <f t="shared" si="159"/>
        <v>8.2177687394081398E-7</v>
      </c>
      <c r="J2583">
        <v>120</v>
      </c>
      <c r="K2583">
        <v>112</v>
      </c>
      <c r="L2583">
        <v>337</v>
      </c>
      <c r="M2583">
        <v>32.18</v>
      </c>
      <c r="N2583">
        <v>74.17</v>
      </c>
      <c r="O2583" s="7">
        <v>3.0135999999999998</v>
      </c>
      <c r="P2583" s="8">
        <v>814790</v>
      </c>
      <c r="Q2583">
        <v>7</v>
      </c>
      <c r="R2583" s="9">
        <v>32.956000000000003</v>
      </c>
      <c r="S2583" s="9">
        <v>32.805</v>
      </c>
      <c r="T2583" s="9">
        <v>31.536999999999999</v>
      </c>
      <c r="U2583" s="9">
        <v>32.930999999999997</v>
      </c>
      <c r="V2583" s="9">
        <v>33.856999999999999</v>
      </c>
    </row>
    <row r="2584" spans="1:22" x14ac:dyDescent="0.3">
      <c r="A2584" t="s">
        <v>2789</v>
      </c>
      <c r="B2584" t="s">
        <v>2790</v>
      </c>
      <c r="C2584" t="s">
        <v>2805</v>
      </c>
      <c r="D2584" t="s">
        <v>14</v>
      </c>
      <c r="E2584">
        <v>11.600000000000001</v>
      </c>
      <c r="F2584">
        <v>250100</v>
      </c>
      <c r="G2584">
        <f t="shared" si="158"/>
        <v>5.2941314674130346E-11</v>
      </c>
      <c r="H2584" s="50">
        <f t="shared" si="160"/>
        <v>548.12777438654962</v>
      </c>
      <c r="I2584">
        <f t="shared" si="159"/>
        <v>2.611674448688614E-7</v>
      </c>
      <c r="J2584">
        <v>48.400000000000006</v>
      </c>
      <c r="K2584">
        <v>36</v>
      </c>
      <c r="L2584">
        <v>370</v>
      </c>
      <c r="M2584">
        <v>32.58</v>
      </c>
      <c r="N2584">
        <v>74.06</v>
      </c>
      <c r="O2584" s="7">
        <v>10.297000000000001</v>
      </c>
      <c r="P2584" s="8">
        <v>393110</v>
      </c>
      <c r="Q2584">
        <v>5</v>
      </c>
      <c r="R2584" s="9">
        <v>35.253999999999998</v>
      </c>
      <c r="S2584" s="9">
        <v>35.006999999999998</v>
      </c>
      <c r="T2584" s="9">
        <v>33.718000000000004</v>
      </c>
      <c r="U2584" s="9">
        <v>34.595999999999997</v>
      </c>
      <c r="V2584" s="9">
        <v>35.426000000000002</v>
      </c>
    </row>
    <row r="2585" spans="1:22" x14ac:dyDescent="0.3">
      <c r="A2585" t="s">
        <v>2789</v>
      </c>
      <c r="B2585" t="s">
        <v>2790</v>
      </c>
      <c r="C2585" t="s">
        <v>2806</v>
      </c>
      <c r="D2585" t="s">
        <v>14</v>
      </c>
      <c r="E2585">
        <v>13.200000000000001</v>
      </c>
      <c r="F2585">
        <v>130200</v>
      </c>
      <c r="G2585">
        <f t="shared" si="158"/>
        <v>1.1572131797235023E-10</v>
      </c>
      <c r="H2585" s="50">
        <f t="shared" si="160"/>
        <v>285.35080457868361</v>
      </c>
      <c r="I2585">
        <f t="shared" si="159"/>
        <v>2.9719054071284236E-7</v>
      </c>
      <c r="J2585">
        <v>13.3</v>
      </c>
      <c r="K2585">
        <v>35.700000000000003</v>
      </c>
      <c r="L2585">
        <v>337</v>
      </c>
      <c r="M2585">
        <v>32.08</v>
      </c>
      <c r="N2585">
        <v>73.680000000000007</v>
      </c>
      <c r="O2585" s="7">
        <v>9.4580000000000002</v>
      </c>
      <c r="P2585" s="8">
        <v>138330</v>
      </c>
      <c r="Q2585">
        <v>3</v>
      </c>
      <c r="R2585" s="9">
        <v>34.340000000000003</v>
      </c>
      <c r="S2585" s="9">
        <v>34.143000000000001</v>
      </c>
      <c r="T2585" s="9">
        <v>31.722999999999999</v>
      </c>
      <c r="U2585" s="9">
        <v>34.365000000000002</v>
      </c>
      <c r="V2585" s="9">
        <v>34.78</v>
      </c>
    </row>
    <row r="2586" spans="1:22" x14ac:dyDescent="0.3">
      <c r="A2586" t="s">
        <v>2789</v>
      </c>
      <c r="B2586" t="s">
        <v>2790</v>
      </c>
      <c r="C2586" t="s">
        <v>1801</v>
      </c>
      <c r="D2586" t="s">
        <v>14</v>
      </c>
      <c r="E2586">
        <v>33.200000000000003</v>
      </c>
      <c r="F2586">
        <v>1221000</v>
      </c>
      <c r="G2586">
        <f t="shared" si="158"/>
        <v>3.1036507452907451E-11</v>
      </c>
      <c r="H2586" s="50">
        <f t="shared" si="160"/>
        <v>2675.9856558415718</v>
      </c>
      <c r="I2586">
        <f t="shared" si="159"/>
        <v>7.4747923876260346E-7</v>
      </c>
      <c r="J2586">
        <v>64.8</v>
      </c>
      <c r="K2586">
        <v>152</v>
      </c>
      <c r="L2586">
        <v>539</v>
      </c>
      <c r="M2586">
        <v>25.39</v>
      </c>
      <c r="N2586">
        <v>68.349999999999994</v>
      </c>
      <c r="O2586" s="7">
        <v>3.5501999999999998</v>
      </c>
      <c r="P2586" s="8">
        <v>264520</v>
      </c>
      <c r="Q2586">
        <v>5</v>
      </c>
      <c r="R2586" s="9">
        <v>34.075000000000003</v>
      </c>
      <c r="S2586" s="9">
        <v>34.122</v>
      </c>
      <c r="T2586" s="9">
        <v>33.994999999999997</v>
      </c>
      <c r="U2586" s="9">
        <v>34.503</v>
      </c>
      <c r="V2586" s="9">
        <v>34.734000000000002</v>
      </c>
    </row>
    <row r="2587" spans="1:22" x14ac:dyDescent="0.3">
      <c r="A2587" t="s">
        <v>2789</v>
      </c>
      <c r="B2587" t="s">
        <v>2790</v>
      </c>
      <c r="C2587" t="s">
        <v>2807</v>
      </c>
      <c r="D2587" t="s">
        <v>14</v>
      </c>
      <c r="E2587">
        <v>17.600000000000001</v>
      </c>
      <c r="F2587">
        <v>137700</v>
      </c>
      <c r="G2587">
        <f t="shared" si="158"/>
        <v>1.4589121859114014E-10</v>
      </c>
      <c r="H2587" s="50">
        <f t="shared" si="160"/>
        <v>301.78806290694877</v>
      </c>
      <c r="I2587">
        <f t="shared" si="159"/>
        <v>3.9625405428378977E-7</v>
      </c>
      <c r="J2587">
        <v>8.39</v>
      </c>
      <c r="K2587">
        <v>47.6</v>
      </c>
      <c r="L2587">
        <v>358</v>
      </c>
      <c r="M2587">
        <v>28.29</v>
      </c>
      <c r="N2587">
        <v>68.430000000000007</v>
      </c>
      <c r="O2587" s="7">
        <v>7.5292000000000003</v>
      </c>
      <c r="P2587">
        <v>61612</v>
      </c>
      <c r="Q2587">
        <v>2</v>
      </c>
      <c r="R2587" s="9">
        <v>35.689</v>
      </c>
      <c r="S2587" s="9">
        <v>35.625999999999998</v>
      </c>
      <c r="T2587" s="9">
        <v>35.149000000000001</v>
      </c>
      <c r="U2587" s="9">
        <v>35.426000000000002</v>
      </c>
      <c r="V2587" s="9">
        <v>35.701999999999998</v>
      </c>
    </row>
    <row r="2588" spans="1:22" x14ac:dyDescent="0.3">
      <c r="A2588" t="s">
        <v>2789</v>
      </c>
      <c r="B2588" t="s">
        <v>2790</v>
      </c>
      <c r="C2588" t="s">
        <v>2808</v>
      </c>
      <c r="D2588" t="s">
        <v>14</v>
      </c>
      <c r="E2588">
        <v>7.08</v>
      </c>
      <c r="F2588">
        <v>103300</v>
      </c>
      <c r="G2588">
        <f t="shared" si="158"/>
        <v>7.8231806776379464E-11</v>
      </c>
      <c r="H2588" s="50">
        <f t="shared" si="160"/>
        <v>226.39583804130578</v>
      </c>
      <c r="I2588">
        <f t="shared" si="159"/>
        <v>1.5940219910961543E-7</v>
      </c>
      <c r="J2588">
        <v>31.6</v>
      </c>
      <c r="K2588">
        <v>18.400000000000002</v>
      </c>
      <c r="L2588">
        <v>314</v>
      </c>
      <c r="M2588">
        <v>31.35</v>
      </c>
      <c r="N2588">
        <v>73.400000000000006</v>
      </c>
      <c r="O2588" s="7">
        <v>17.102</v>
      </c>
      <c r="P2588" s="8">
        <v>365250</v>
      </c>
      <c r="Q2588">
        <v>3</v>
      </c>
      <c r="R2588" s="9">
        <v>36.283000000000001</v>
      </c>
      <c r="S2588" s="9">
        <v>36.280999999999999</v>
      </c>
      <c r="T2588" s="9">
        <v>36.207999999999998</v>
      </c>
      <c r="U2588" s="9">
        <v>36.345999999999997</v>
      </c>
      <c r="V2588" s="9">
        <v>36.576000000000001</v>
      </c>
    </row>
    <row r="2589" spans="1:22" x14ac:dyDescent="0.3">
      <c r="A2589" t="s">
        <v>2789</v>
      </c>
      <c r="B2589" t="s">
        <v>2790</v>
      </c>
      <c r="C2589" t="s">
        <v>2809</v>
      </c>
      <c r="D2589" t="s">
        <v>14</v>
      </c>
      <c r="E2589">
        <v>21.200000000000003</v>
      </c>
      <c r="F2589">
        <v>292200</v>
      </c>
      <c r="G2589">
        <f t="shared" si="158"/>
        <v>8.2814440793976743E-11</v>
      </c>
      <c r="H2589" s="50">
        <f t="shared" si="160"/>
        <v>640.39558446921149</v>
      </c>
      <c r="I2589">
        <f t="shared" si="159"/>
        <v>4.7730601993274674E-7</v>
      </c>
      <c r="J2589">
        <v>33.800000000000004</v>
      </c>
      <c r="K2589">
        <v>50.300000000000004</v>
      </c>
      <c r="L2589">
        <v>293</v>
      </c>
      <c r="M2589">
        <v>31.28</v>
      </c>
      <c r="N2589">
        <v>72.319999999999993</v>
      </c>
      <c r="O2589" s="7">
        <v>5.8337000000000003</v>
      </c>
      <c r="P2589" s="8">
        <v>165490</v>
      </c>
      <c r="Q2589">
        <v>4</v>
      </c>
      <c r="R2589" s="9">
        <v>36.125999999999998</v>
      </c>
      <c r="S2589" s="9">
        <v>36.145000000000003</v>
      </c>
      <c r="T2589" s="9">
        <v>36.116</v>
      </c>
      <c r="U2589" s="9">
        <v>36.185000000000002</v>
      </c>
      <c r="V2589" s="9">
        <v>36.576000000000001</v>
      </c>
    </row>
    <row r="2590" spans="1:22" x14ac:dyDescent="0.3">
      <c r="A2590" t="s">
        <v>2789</v>
      </c>
      <c r="B2590" t="s">
        <v>2790</v>
      </c>
      <c r="C2590" t="s">
        <v>2810</v>
      </c>
      <c r="D2590" t="s">
        <v>14</v>
      </c>
      <c r="E2590">
        <v>8.56</v>
      </c>
      <c r="F2590">
        <v>145900</v>
      </c>
      <c r="G2590">
        <f t="shared" si="158"/>
        <v>6.6968241809458528E-11</v>
      </c>
      <c r="H2590" s="50">
        <f t="shared" si="160"/>
        <v>319.75946534585205</v>
      </c>
      <c r="I2590">
        <f t="shared" si="159"/>
        <v>1.9272356276529776E-7</v>
      </c>
      <c r="J2590">
        <v>30.6</v>
      </c>
      <c r="K2590">
        <v>26.400000000000002</v>
      </c>
      <c r="L2590">
        <v>401</v>
      </c>
      <c r="M2590">
        <v>32.94</v>
      </c>
      <c r="N2590">
        <v>73.72</v>
      </c>
      <c r="O2590" s="7">
        <v>15.196999999999999</v>
      </c>
      <c r="P2590" s="8">
        <v>177320</v>
      </c>
      <c r="Q2590">
        <v>3</v>
      </c>
      <c r="R2590" s="9">
        <v>30.562999999999999</v>
      </c>
      <c r="S2590" s="9">
        <v>30.501999999999999</v>
      </c>
      <c r="T2590" s="9">
        <v>30.091999999999999</v>
      </c>
      <c r="U2590" s="9">
        <v>30.606000000000002</v>
      </c>
      <c r="V2590" s="9">
        <v>32.42</v>
      </c>
    </row>
    <row r="2591" spans="1:22" x14ac:dyDescent="0.3">
      <c r="A2591" t="s">
        <v>2789</v>
      </c>
      <c r="B2591" t="s">
        <v>2790</v>
      </c>
      <c r="C2591" t="s">
        <v>2811</v>
      </c>
      <c r="D2591" t="s">
        <v>14</v>
      </c>
      <c r="E2591">
        <v>15.100000000000001</v>
      </c>
      <c r="F2591">
        <v>105600</v>
      </c>
      <c r="G2591">
        <f t="shared" si="158"/>
        <v>1.6321627178030303E-10</v>
      </c>
      <c r="H2591" s="50">
        <f t="shared" si="160"/>
        <v>231.43659726197379</v>
      </c>
      <c r="I2591">
        <f t="shared" si="159"/>
        <v>3.3996796702756963E-7</v>
      </c>
      <c r="J2591">
        <v>7.75</v>
      </c>
      <c r="K2591">
        <v>37.9</v>
      </c>
      <c r="L2591">
        <v>318</v>
      </c>
      <c r="M2591">
        <v>30.73</v>
      </c>
      <c r="N2591">
        <v>72.64</v>
      </c>
      <c r="O2591" s="7">
        <v>8.3910999999999998</v>
      </c>
      <c r="P2591">
        <v>64859</v>
      </c>
      <c r="Q2591">
        <v>1</v>
      </c>
      <c r="R2591" s="9">
        <v>40.692</v>
      </c>
      <c r="S2591" s="9">
        <v>40.692</v>
      </c>
      <c r="T2591" s="9">
        <v>40.692</v>
      </c>
      <c r="U2591" s="9">
        <v>40.692</v>
      </c>
      <c r="V2591" s="9">
        <v>40.692</v>
      </c>
    </row>
    <row r="2592" spans="1:22" x14ac:dyDescent="0.3">
      <c r="A2592" t="s">
        <v>2789</v>
      </c>
      <c r="B2592" t="s">
        <v>2790</v>
      </c>
      <c r="C2592" t="s">
        <v>2812</v>
      </c>
      <c r="D2592" t="s">
        <v>14</v>
      </c>
      <c r="E2592">
        <v>20.400000000000002</v>
      </c>
      <c r="F2592">
        <v>167300</v>
      </c>
      <c r="G2592">
        <f t="shared" si="158"/>
        <v>1.39182505678422E-10</v>
      </c>
      <c r="H2592" s="50">
        <f t="shared" si="160"/>
        <v>366.66044244250202</v>
      </c>
      <c r="I2592">
        <f t="shared" si="159"/>
        <v>4.5929447201075631E-7</v>
      </c>
      <c r="J2592">
        <v>9.4700000000000006</v>
      </c>
      <c r="K2592">
        <v>54.400000000000006</v>
      </c>
      <c r="L2592">
        <v>337</v>
      </c>
      <c r="M2592">
        <v>31.98</v>
      </c>
      <c r="N2592">
        <v>74.22</v>
      </c>
      <c r="O2592" s="7">
        <v>6.2004999999999999</v>
      </c>
      <c r="P2592" s="8">
        <v>346380</v>
      </c>
      <c r="Q2592">
        <v>3</v>
      </c>
      <c r="R2592" s="9">
        <v>36.253</v>
      </c>
      <c r="S2592" s="9">
        <v>36.189</v>
      </c>
      <c r="T2592" s="9">
        <v>33.393999999999998</v>
      </c>
      <c r="U2592" s="9">
        <v>35.793999999999997</v>
      </c>
      <c r="V2592" s="9">
        <v>36.253999999999998</v>
      </c>
    </row>
    <row r="2593" spans="1:22" x14ac:dyDescent="0.3">
      <c r="A2593" t="s">
        <v>2789</v>
      </c>
      <c r="B2593" t="s">
        <v>2790</v>
      </c>
      <c r="C2593" t="s">
        <v>2813</v>
      </c>
      <c r="D2593" t="s">
        <v>14</v>
      </c>
      <c r="E2593">
        <v>67</v>
      </c>
      <c r="F2593">
        <v>10030000</v>
      </c>
      <c r="G2593">
        <f t="shared" si="158"/>
        <v>7.624726919242273E-12</v>
      </c>
      <c r="H2593" s="50">
        <f t="shared" si="160"/>
        <v>21982.093470999971</v>
      </c>
      <c r="I2593">
        <f t="shared" si="159"/>
        <v>1.5084671384666993E-6</v>
      </c>
      <c r="J2593">
        <v>572</v>
      </c>
      <c r="K2593">
        <v>419</v>
      </c>
      <c r="L2593">
        <v>651</v>
      </c>
      <c r="M2593">
        <v>24.9</v>
      </c>
      <c r="N2593">
        <v>67.08</v>
      </c>
      <c r="O2593" s="7">
        <v>1.552</v>
      </c>
      <c r="P2593" s="8">
        <v>9526100</v>
      </c>
      <c r="Q2593">
        <v>15</v>
      </c>
      <c r="R2593" s="9">
        <v>36.213999999999999</v>
      </c>
      <c r="S2593" s="9">
        <v>35.301000000000002</v>
      </c>
      <c r="T2593" s="9">
        <v>32.838000000000001</v>
      </c>
      <c r="U2593" s="9">
        <v>35.863</v>
      </c>
      <c r="V2593" s="9">
        <v>37.814999999999998</v>
      </c>
    </row>
    <row r="2594" spans="1:22" x14ac:dyDescent="0.3">
      <c r="A2594" t="s">
        <v>2789</v>
      </c>
      <c r="B2594" t="s">
        <v>2790</v>
      </c>
      <c r="C2594" t="s">
        <v>2814</v>
      </c>
      <c r="D2594" t="s">
        <v>14</v>
      </c>
      <c r="E2594">
        <v>18.900000000000002</v>
      </c>
      <c r="F2594">
        <v>241700</v>
      </c>
      <c r="G2594">
        <f t="shared" si="158"/>
        <v>8.925562143152668E-11</v>
      </c>
      <c r="H2594" s="50">
        <f t="shared" si="160"/>
        <v>529.71804505889259</v>
      </c>
      <c r="I2594">
        <f t="shared" si="159"/>
        <v>4.255228196570241E-7</v>
      </c>
      <c r="J2594">
        <v>22.200000000000003</v>
      </c>
      <c r="K2594">
        <v>51.300000000000004</v>
      </c>
      <c r="L2594">
        <v>332</v>
      </c>
      <c r="M2594">
        <v>31.13</v>
      </c>
      <c r="N2594">
        <v>74.45</v>
      </c>
      <c r="O2594" s="7">
        <v>6.4581</v>
      </c>
      <c r="P2594" s="8">
        <v>148360</v>
      </c>
      <c r="Q2594">
        <v>2</v>
      </c>
      <c r="R2594" s="9">
        <v>34.691000000000003</v>
      </c>
      <c r="S2594" s="9">
        <v>34.747999999999998</v>
      </c>
      <c r="T2594" s="9">
        <v>34.688000000000002</v>
      </c>
      <c r="U2594" s="9">
        <v>35.378999999999998</v>
      </c>
      <c r="V2594" s="9">
        <v>36.07</v>
      </c>
    </row>
    <row r="2595" spans="1:22" x14ac:dyDescent="0.3">
      <c r="A2595" t="s">
        <v>2789</v>
      </c>
      <c r="B2595" t="s">
        <v>2790</v>
      </c>
      <c r="C2595" t="s">
        <v>2815</v>
      </c>
      <c r="D2595" t="s">
        <v>14</v>
      </c>
      <c r="E2595">
        <v>18.2</v>
      </c>
      <c r="F2595">
        <v>102200</v>
      </c>
      <c r="G2595">
        <f t="shared" si="158"/>
        <v>2.0326889041095887E-10</v>
      </c>
      <c r="H2595" s="50">
        <f t="shared" si="160"/>
        <v>223.98504015316024</v>
      </c>
      <c r="I2595">
        <f t="shared" si="159"/>
        <v>4.0976271522528248E-7</v>
      </c>
      <c r="J2595">
        <v>4.09</v>
      </c>
      <c r="K2595">
        <v>50.5</v>
      </c>
      <c r="L2595">
        <v>369</v>
      </c>
      <c r="M2595">
        <v>27.53</v>
      </c>
      <c r="N2595">
        <v>68.75</v>
      </c>
      <c r="O2595" s="7">
        <v>7.2919</v>
      </c>
      <c r="P2595">
        <v>13167</v>
      </c>
      <c r="Q2595">
        <v>1</v>
      </c>
      <c r="R2595" s="9">
        <v>34.872999999999998</v>
      </c>
      <c r="S2595" s="9">
        <v>34.872999999999998</v>
      </c>
      <c r="T2595" s="9">
        <v>34.872999999999998</v>
      </c>
      <c r="U2595" s="9">
        <v>34.872999999999998</v>
      </c>
      <c r="V2595" s="9">
        <v>34.872999999999998</v>
      </c>
    </row>
    <row r="2596" spans="1:22" x14ac:dyDescent="0.3">
      <c r="A2596" t="s">
        <v>2789</v>
      </c>
      <c r="B2596" t="s">
        <v>2790</v>
      </c>
      <c r="C2596" t="s">
        <v>2816</v>
      </c>
      <c r="D2596" t="s">
        <v>14</v>
      </c>
      <c r="E2596">
        <v>12.3</v>
      </c>
      <c r="F2596">
        <v>133000</v>
      </c>
      <c r="G2596">
        <f t="shared" si="158"/>
        <v>1.055610969924812E-10</v>
      </c>
      <c r="H2596" s="50">
        <f t="shared" si="160"/>
        <v>291.48738102123593</v>
      </c>
      <c r="I2596">
        <f t="shared" si="159"/>
        <v>2.7692754930060308E-7</v>
      </c>
      <c r="J2596">
        <v>17.400000000000002</v>
      </c>
      <c r="K2596">
        <v>31.900000000000002</v>
      </c>
      <c r="L2596">
        <v>324</v>
      </c>
      <c r="M2596">
        <v>30.31</v>
      </c>
      <c r="N2596">
        <v>71.92</v>
      </c>
      <c r="O2596" s="7">
        <v>10.161</v>
      </c>
      <c r="P2596" s="8">
        <v>268560</v>
      </c>
      <c r="Q2596">
        <v>4</v>
      </c>
      <c r="R2596" s="9">
        <v>41.151000000000003</v>
      </c>
      <c r="S2596" s="9">
        <v>41.052999999999997</v>
      </c>
      <c r="T2596" s="9">
        <v>40.191000000000003</v>
      </c>
      <c r="U2596" s="9">
        <v>40.850999999999999</v>
      </c>
      <c r="V2596" s="9">
        <v>41.283999999999999</v>
      </c>
    </row>
    <row r="2597" spans="1:22" x14ac:dyDescent="0.3">
      <c r="A2597" t="s">
        <v>2789</v>
      </c>
      <c r="B2597" t="s">
        <v>2790</v>
      </c>
      <c r="C2597" t="s">
        <v>2817</v>
      </c>
      <c r="D2597" t="s">
        <v>14</v>
      </c>
      <c r="E2597">
        <v>12.5</v>
      </c>
      <c r="F2597">
        <v>117800</v>
      </c>
      <c r="G2597">
        <f t="shared" si="158"/>
        <v>1.2111980050933786E-10</v>
      </c>
      <c r="H2597" s="50">
        <f t="shared" si="160"/>
        <v>258.17453747595181</v>
      </c>
      <c r="I2597">
        <f t="shared" si="159"/>
        <v>2.8143043628110069E-7</v>
      </c>
      <c r="J2597">
        <v>11.200000000000001</v>
      </c>
      <c r="K2597">
        <v>35.200000000000003</v>
      </c>
      <c r="L2597">
        <v>355</v>
      </c>
      <c r="M2597">
        <v>28.66</v>
      </c>
      <c r="N2597">
        <v>70.64</v>
      </c>
      <c r="O2597" s="7">
        <v>10.09</v>
      </c>
      <c r="P2597">
        <v>32555</v>
      </c>
      <c r="Q2597">
        <v>1</v>
      </c>
      <c r="R2597" s="9">
        <v>33.023000000000003</v>
      </c>
      <c r="S2597" s="9">
        <v>33.023000000000003</v>
      </c>
      <c r="T2597" s="9">
        <v>33.023000000000003</v>
      </c>
      <c r="U2597" s="9">
        <v>33.023000000000003</v>
      </c>
      <c r="V2597" s="9">
        <v>33.023000000000003</v>
      </c>
    </row>
    <row r="2598" spans="1:22" x14ac:dyDescent="0.3">
      <c r="A2598" t="s">
        <v>2789</v>
      </c>
      <c r="B2598" t="s">
        <v>2790</v>
      </c>
      <c r="C2598" t="s">
        <v>2818</v>
      </c>
      <c r="D2598" t="s">
        <v>14</v>
      </c>
      <c r="E2598">
        <v>9.89</v>
      </c>
      <c r="F2598">
        <v>103100</v>
      </c>
      <c r="G2598">
        <f t="shared" si="158"/>
        <v>1.0949342744907856E-10</v>
      </c>
      <c r="H2598" s="50">
        <f t="shared" si="160"/>
        <v>225.95751115255206</v>
      </c>
      <c r="I2598">
        <f t="shared" si="159"/>
        <v>2.2266776118560683E-7</v>
      </c>
      <c r="J2598">
        <v>9.66</v>
      </c>
      <c r="K2598">
        <v>33.200000000000003</v>
      </c>
      <c r="L2598">
        <v>399</v>
      </c>
      <c r="M2598">
        <v>27.81</v>
      </c>
      <c r="N2598">
        <v>66.61</v>
      </c>
      <c r="O2598" s="7">
        <v>12.028</v>
      </c>
      <c r="P2598">
        <v>7703.6</v>
      </c>
      <c r="Q2598">
        <v>4</v>
      </c>
      <c r="R2598" s="9">
        <v>25.986000000000001</v>
      </c>
      <c r="S2598" s="9">
        <v>26.106000000000002</v>
      </c>
      <c r="T2598" s="9">
        <v>25.908999999999999</v>
      </c>
      <c r="U2598" s="9">
        <v>26.099</v>
      </c>
      <c r="V2598" s="9">
        <v>26.76</v>
      </c>
    </row>
    <row r="2599" spans="1:22" x14ac:dyDescent="0.3">
      <c r="A2599" t="s">
        <v>2789</v>
      </c>
      <c r="B2599" t="s">
        <v>2790</v>
      </c>
      <c r="C2599" t="s">
        <v>2819</v>
      </c>
      <c r="D2599" t="s">
        <v>14</v>
      </c>
      <c r="E2599">
        <v>10.100000000000001</v>
      </c>
      <c r="F2599">
        <v>125300</v>
      </c>
      <c r="G2599">
        <f t="shared" si="158"/>
        <v>9.2006969672785324E-11</v>
      </c>
      <c r="H2599" s="50">
        <f t="shared" si="160"/>
        <v>274.61179580421697</v>
      </c>
      <c r="I2599">
        <f t="shared" si="159"/>
        <v>2.2739579251512935E-7</v>
      </c>
      <c r="J2599">
        <v>16.600000000000001</v>
      </c>
      <c r="K2599">
        <v>30.8</v>
      </c>
      <c r="L2599">
        <v>421</v>
      </c>
      <c r="M2599">
        <v>33.590000000000003</v>
      </c>
      <c r="N2599">
        <v>71.44</v>
      </c>
      <c r="O2599" s="7">
        <v>13.695</v>
      </c>
      <c r="P2599">
        <v>33332</v>
      </c>
      <c r="Q2599">
        <v>2</v>
      </c>
      <c r="R2599" s="9">
        <v>24.515000000000001</v>
      </c>
      <c r="S2599" s="9">
        <v>24.536999999999999</v>
      </c>
      <c r="T2599" s="9">
        <v>24.486999999999998</v>
      </c>
      <c r="U2599" s="9">
        <v>24.558</v>
      </c>
      <c r="V2599" s="9">
        <v>24.63</v>
      </c>
    </row>
    <row r="2600" spans="1:22" x14ac:dyDescent="0.3">
      <c r="A2600" t="s">
        <v>2789</v>
      </c>
      <c r="B2600" t="s">
        <v>2790</v>
      </c>
      <c r="C2600" t="s">
        <v>2820</v>
      </c>
      <c r="D2600" t="s">
        <v>14</v>
      </c>
      <c r="E2600">
        <v>69.2</v>
      </c>
      <c r="F2600">
        <v>5452000</v>
      </c>
      <c r="G2600">
        <f t="shared" si="158"/>
        <v>1.4487740939104915E-11</v>
      </c>
      <c r="H2600" s="50">
        <f t="shared" si="160"/>
        <v>11948.790987426904</v>
      </c>
      <c r="I2600">
        <f t="shared" si="159"/>
        <v>1.557998895252173E-6</v>
      </c>
      <c r="J2600">
        <v>531</v>
      </c>
      <c r="K2600">
        <v>237</v>
      </c>
      <c r="L2600">
        <v>323</v>
      </c>
      <c r="M2600">
        <v>31.51</v>
      </c>
      <c r="N2600">
        <v>74.31</v>
      </c>
      <c r="O2600" s="7">
        <v>1.3635999999999999</v>
      </c>
      <c r="P2600" s="8">
        <v>5896600</v>
      </c>
      <c r="Q2600">
        <v>17</v>
      </c>
      <c r="R2600" s="9">
        <v>36.186</v>
      </c>
      <c r="S2600" s="9">
        <v>36.270000000000003</v>
      </c>
      <c r="T2600" s="9">
        <v>33.161999999999999</v>
      </c>
      <c r="U2600" s="9">
        <v>36.253999999999998</v>
      </c>
      <c r="V2600" s="9">
        <v>37.081000000000003</v>
      </c>
    </row>
    <row r="2601" spans="1:22" x14ac:dyDescent="0.3">
      <c r="A2601" t="s">
        <v>2789</v>
      </c>
      <c r="B2601" t="s">
        <v>2790</v>
      </c>
      <c r="C2601" t="s">
        <v>2821</v>
      </c>
      <c r="D2601" t="s">
        <v>14</v>
      </c>
      <c r="E2601">
        <v>21.900000000000002</v>
      </c>
      <c r="F2601">
        <v>270400</v>
      </c>
      <c r="G2601">
        <f t="shared" si="158"/>
        <v>9.2445941937869829E-11</v>
      </c>
      <c r="H2601" s="50">
        <f t="shared" si="160"/>
        <v>592.61795359505402</v>
      </c>
      <c r="I2601">
        <f t="shared" si="159"/>
        <v>4.9306612436448836E-7</v>
      </c>
      <c r="J2601">
        <v>13.8</v>
      </c>
      <c r="K2601">
        <v>72.900000000000006</v>
      </c>
      <c r="L2601">
        <v>389</v>
      </c>
      <c r="M2601">
        <v>27.56</v>
      </c>
      <c r="N2601">
        <v>68.209999999999994</v>
      </c>
      <c r="O2601" s="7">
        <v>5.3300999999999998</v>
      </c>
      <c r="P2601">
        <v>67453</v>
      </c>
      <c r="Q2601">
        <v>2</v>
      </c>
      <c r="R2601" s="9">
        <v>34.706000000000003</v>
      </c>
      <c r="S2601" s="9">
        <v>34.725999999999999</v>
      </c>
      <c r="T2601" s="9">
        <v>34.688000000000002</v>
      </c>
      <c r="U2601" s="9">
        <v>34.756999999999998</v>
      </c>
      <c r="V2601" s="9">
        <v>34.826999999999998</v>
      </c>
    </row>
    <row r="2602" spans="1:22" x14ac:dyDescent="0.3">
      <c r="A2602" t="s">
        <v>2789</v>
      </c>
      <c r="B2602" t="s">
        <v>2790</v>
      </c>
      <c r="C2602" t="s">
        <v>2822</v>
      </c>
      <c r="D2602" t="s">
        <v>14</v>
      </c>
      <c r="E2602">
        <v>10.100000000000001</v>
      </c>
      <c r="F2602">
        <v>107900</v>
      </c>
      <c r="G2602">
        <f t="shared" si="158"/>
        <v>1.0684405282669139E-10</v>
      </c>
      <c r="H2602" s="50">
        <f t="shared" ref="H2602:H2625" si="161">F2602*CVDPAK</f>
        <v>236.47735648264177</v>
      </c>
      <c r="I2602">
        <f t="shared" si="159"/>
        <v>2.2739579251512935E-7</v>
      </c>
      <c r="J2602">
        <v>15.100000000000001</v>
      </c>
      <c r="K2602">
        <v>27.8</v>
      </c>
      <c r="L2602">
        <v>358</v>
      </c>
      <c r="M2602">
        <v>32.6</v>
      </c>
      <c r="N2602">
        <v>73.5</v>
      </c>
      <c r="O2602" s="7">
        <v>12.88</v>
      </c>
      <c r="P2602" s="8">
        <v>210050</v>
      </c>
      <c r="Q2602">
        <v>4</v>
      </c>
      <c r="R2602" s="9">
        <v>32.063000000000002</v>
      </c>
      <c r="S2602" s="9">
        <v>31.814</v>
      </c>
      <c r="T2602" s="9">
        <v>30.838999999999999</v>
      </c>
      <c r="U2602" s="9">
        <v>31.908999999999999</v>
      </c>
      <c r="V2602" s="9">
        <v>32.56</v>
      </c>
    </row>
    <row r="2603" spans="1:22" x14ac:dyDescent="0.3">
      <c r="A2603" t="s">
        <v>2789</v>
      </c>
      <c r="B2603" t="s">
        <v>2790</v>
      </c>
      <c r="C2603" t="s">
        <v>2823</v>
      </c>
      <c r="D2603" t="s">
        <v>14</v>
      </c>
      <c r="E2603">
        <v>12.600000000000001</v>
      </c>
      <c r="F2603">
        <v>244500</v>
      </c>
      <c r="G2603">
        <f t="shared" si="158"/>
        <v>5.8822314110429453E-11</v>
      </c>
      <c r="H2603" s="50">
        <f t="shared" si="161"/>
        <v>535.85462150144497</v>
      </c>
      <c r="I2603">
        <f t="shared" si="159"/>
        <v>2.8368187977134954E-7</v>
      </c>
      <c r="J2603">
        <v>56.2</v>
      </c>
      <c r="K2603">
        <v>32.6</v>
      </c>
      <c r="L2603">
        <v>308</v>
      </c>
      <c r="M2603">
        <v>34.19</v>
      </c>
      <c r="N2603">
        <v>72.040000000000006</v>
      </c>
      <c r="O2603" s="7">
        <v>9.4466000000000001</v>
      </c>
      <c r="P2603" s="8">
        <v>659490</v>
      </c>
      <c r="Q2603">
        <v>7</v>
      </c>
      <c r="R2603" s="9">
        <v>32.670999999999999</v>
      </c>
      <c r="S2603" s="9">
        <v>32.738</v>
      </c>
      <c r="T2603" s="9">
        <v>29.437999999999999</v>
      </c>
      <c r="U2603" s="9">
        <v>32.42</v>
      </c>
      <c r="V2603" s="9">
        <v>33.485999999999997</v>
      </c>
    </row>
    <row r="2604" spans="1:22" x14ac:dyDescent="0.3">
      <c r="A2604" t="s">
        <v>2789</v>
      </c>
      <c r="B2604" t="s">
        <v>2790</v>
      </c>
      <c r="C2604" t="s">
        <v>2824</v>
      </c>
      <c r="D2604" t="s">
        <v>14</v>
      </c>
      <c r="E2604">
        <v>15</v>
      </c>
      <c r="F2604">
        <v>174500</v>
      </c>
      <c r="G2604">
        <f t="shared" si="158"/>
        <v>9.8117449856733514E-11</v>
      </c>
      <c r="H2604" s="50">
        <f t="shared" si="161"/>
        <v>382.44021043763661</v>
      </c>
      <c r="I2604">
        <f t="shared" si="159"/>
        <v>3.3771652353732083E-7</v>
      </c>
      <c r="J2604">
        <v>22.400000000000002</v>
      </c>
      <c r="K2604">
        <v>36.9</v>
      </c>
      <c r="L2604">
        <v>363</v>
      </c>
      <c r="M2604">
        <v>34.78</v>
      </c>
      <c r="N2604">
        <v>72.349999999999994</v>
      </c>
      <c r="O2604" s="7">
        <v>9.8489000000000004</v>
      </c>
      <c r="P2604">
        <v>47125</v>
      </c>
      <c r="Q2604">
        <v>2</v>
      </c>
      <c r="R2604" s="9">
        <v>21.303999999999998</v>
      </c>
      <c r="S2604" s="9">
        <v>21.366</v>
      </c>
      <c r="T2604" s="9">
        <v>21.283999999999999</v>
      </c>
      <c r="U2604" s="9">
        <v>21.524000000000001</v>
      </c>
      <c r="V2604" s="9">
        <v>21.765000000000001</v>
      </c>
    </row>
    <row r="2605" spans="1:22" x14ac:dyDescent="0.3">
      <c r="A2605" t="s">
        <v>2789</v>
      </c>
      <c r="B2605" t="s">
        <v>2790</v>
      </c>
      <c r="C2605" t="s">
        <v>2825</v>
      </c>
      <c r="D2605" t="s">
        <v>14</v>
      </c>
      <c r="E2605">
        <v>10</v>
      </c>
      <c r="F2605">
        <v>184500</v>
      </c>
      <c r="G2605">
        <f t="shared" si="158"/>
        <v>6.1866287262872633E-11</v>
      </c>
      <c r="H2605" s="50">
        <f t="shared" si="161"/>
        <v>404.35655487532352</v>
      </c>
      <c r="I2605">
        <f t="shared" si="159"/>
        <v>2.2514434902488055E-7</v>
      </c>
      <c r="J2605">
        <v>19.400000000000002</v>
      </c>
      <c r="K2605">
        <v>41.900000000000006</v>
      </c>
      <c r="L2605">
        <v>512</v>
      </c>
      <c r="M2605">
        <v>25.53</v>
      </c>
      <c r="N2605">
        <v>69.010000000000005</v>
      </c>
      <c r="O2605" s="7">
        <v>12.218999999999999</v>
      </c>
      <c r="P2605">
        <v>85274</v>
      </c>
      <c r="Q2605">
        <v>2</v>
      </c>
      <c r="R2605" s="9">
        <v>29.727</v>
      </c>
      <c r="S2605" s="9">
        <v>29.952000000000002</v>
      </c>
      <c r="T2605" s="9">
        <v>29.251000000000001</v>
      </c>
      <c r="U2605" s="9">
        <v>30.277999999999999</v>
      </c>
      <c r="V2605" s="9">
        <v>31.305</v>
      </c>
    </row>
    <row r="2606" spans="1:22" x14ac:dyDescent="0.3">
      <c r="A2606" t="s">
        <v>2789</v>
      </c>
      <c r="B2606" t="s">
        <v>2790</v>
      </c>
      <c r="C2606" t="s">
        <v>2826</v>
      </c>
      <c r="D2606" t="s">
        <v>14</v>
      </c>
      <c r="E2606">
        <v>33.4</v>
      </c>
      <c r="F2606">
        <v>1263000</v>
      </c>
      <c r="G2606">
        <f t="shared" si="158"/>
        <v>3.0185164053840056E-11</v>
      </c>
      <c r="H2606" s="50">
        <f t="shared" si="161"/>
        <v>2768.0343024798567</v>
      </c>
      <c r="I2606">
        <f t="shared" si="159"/>
        <v>7.5198212574310086E-7</v>
      </c>
      <c r="J2606">
        <v>136</v>
      </c>
      <c r="K2606">
        <v>108</v>
      </c>
      <c r="L2606">
        <v>349</v>
      </c>
      <c r="M2606">
        <v>30.19</v>
      </c>
      <c r="N2606">
        <v>71.45</v>
      </c>
      <c r="O2606" s="7">
        <v>3.2185999999999999</v>
      </c>
      <c r="P2606" s="8">
        <v>769880</v>
      </c>
      <c r="Q2606">
        <v>8</v>
      </c>
      <c r="R2606" s="9">
        <v>37.380000000000003</v>
      </c>
      <c r="S2606" s="9">
        <v>37.417000000000002</v>
      </c>
      <c r="T2606" s="9">
        <v>36.207999999999998</v>
      </c>
      <c r="U2606" s="9">
        <v>37.677</v>
      </c>
      <c r="V2606" s="9">
        <v>39.460999999999999</v>
      </c>
    </row>
    <row r="2607" spans="1:22" x14ac:dyDescent="0.3">
      <c r="A2607" t="s">
        <v>2789</v>
      </c>
      <c r="B2607" t="s">
        <v>2790</v>
      </c>
      <c r="C2607" t="s">
        <v>2827</v>
      </c>
      <c r="D2607" t="s">
        <v>14</v>
      </c>
      <c r="E2607">
        <v>8.77</v>
      </c>
      <c r="F2607">
        <v>108600</v>
      </c>
      <c r="G2607">
        <f t="shared" si="158"/>
        <v>9.2176495488029438E-11</v>
      </c>
      <c r="H2607" s="50">
        <f t="shared" si="161"/>
        <v>238.01150059327986</v>
      </c>
      <c r="I2607">
        <f t="shared" si="159"/>
        <v>1.974515940948202E-7</v>
      </c>
      <c r="J2607">
        <v>20.200000000000003</v>
      </c>
      <c r="K2607">
        <v>24.1</v>
      </c>
      <c r="L2607">
        <v>337</v>
      </c>
      <c r="M2607">
        <v>31.79</v>
      </c>
      <c r="N2607">
        <v>74.25</v>
      </c>
      <c r="O2607" s="7">
        <v>13.965999999999999</v>
      </c>
      <c r="P2607" s="8">
        <v>149960</v>
      </c>
      <c r="Q2607">
        <v>2</v>
      </c>
      <c r="R2607" s="9">
        <v>36.677</v>
      </c>
      <c r="S2607" s="9">
        <v>36.643999999999998</v>
      </c>
      <c r="T2607" s="9">
        <v>36.392000000000003</v>
      </c>
      <c r="U2607" s="9">
        <v>36.598999999999997</v>
      </c>
      <c r="V2607" s="9">
        <v>36.805999999999997</v>
      </c>
    </row>
    <row r="2608" spans="1:22" x14ac:dyDescent="0.3">
      <c r="A2608" t="s">
        <v>2789</v>
      </c>
      <c r="B2608" t="s">
        <v>2790</v>
      </c>
      <c r="C2608" t="s">
        <v>2828</v>
      </c>
      <c r="D2608" t="s">
        <v>14</v>
      </c>
      <c r="E2608">
        <v>11</v>
      </c>
      <c r="F2608">
        <v>121600</v>
      </c>
      <c r="G2608">
        <f t="shared" si="158"/>
        <v>1.0325462993421052E-10</v>
      </c>
      <c r="H2608" s="50">
        <f t="shared" si="161"/>
        <v>266.50274836227283</v>
      </c>
      <c r="I2608">
        <f t="shared" si="159"/>
        <v>2.4765878392736853E-7</v>
      </c>
      <c r="J2608">
        <v>15.100000000000001</v>
      </c>
      <c r="K2608">
        <v>31.3</v>
      </c>
      <c r="L2608">
        <v>349</v>
      </c>
      <c r="M2608">
        <v>30.08</v>
      </c>
      <c r="N2608">
        <v>71.19</v>
      </c>
      <c r="O2608" s="7">
        <v>11.131</v>
      </c>
      <c r="P2608" s="8">
        <v>182770</v>
      </c>
      <c r="Q2608">
        <v>4</v>
      </c>
      <c r="R2608" s="9">
        <v>35.624000000000002</v>
      </c>
      <c r="S2608" s="9">
        <v>35.667999999999999</v>
      </c>
      <c r="T2608" s="9">
        <v>34.965000000000003</v>
      </c>
      <c r="U2608" s="9">
        <v>35.356999999999999</v>
      </c>
      <c r="V2608" s="9">
        <v>37.173000000000002</v>
      </c>
    </row>
    <row r="2609" spans="1:22" x14ac:dyDescent="0.3">
      <c r="A2609" t="s">
        <v>2789</v>
      </c>
      <c r="B2609" t="s">
        <v>2790</v>
      </c>
      <c r="C2609" t="s">
        <v>2829</v>
      </c>
      <c r="D2609" t="s">
        <v>14</v>
      </c>
      <c r="E2609">
        <v>9.51</v>
      </c>
      <c r="F2609">
        <v>183100</v>
      </c>
      <c r="G2609">
        <f t="shared" si="158"/>
        <v>5.928469595849263E-11</v>
      </c>
      <c r="H2609" s="50">
        <f t="shared" si="161"/>
        <v>401.28826665404733</v>
      </c>
      <c r="I2609">
        <f t="shared" si="159"/>
        <v>2.1411227592266139E-7</v>
      </c>
      <c r="J2609">
        <v>25.6</v>
      </c>
      <c r="K2609">
        <v>36.200000000000003</v>
      </c>
      <c r="L2609">
        <v>456</v>
      </c>
      <c r="M2609">
        <v>26.25</v>
      </c>
      <c r="N2609">
        <v>68.39</v>
      </c>
      <c r="O2609" s="7">
        <v>12.602</v>
      </c>
      <c r="P2609">
        <v>57570</v>
      </c>
      <c r="Q2609">
        <v>2</v>
      </c>
      <c r="R2609" s="9">
        <v>32.853000000000002</v>
      </c>
      <c r="S2609" s="9">
        <v>32.603000000000002</v>
      </c>
      <c r="T2609" s="9">
        <v>31.305</v>
      </c>
      <c r="U2609" s="9">
        <v>32.302999999999997</v>
      </c>
      <c r="V2609" s="9">
        <v>33.301000000000002</v>
      </c>
    </row>
    <row r="2610" spans="1:22" x14ac:dyDescent="0.3">
      <c r="A2610" t="s">
        <v>2789</v>
      </c>
      <c r="B2610" t="s">
        <v>2790</v>
      </c>
      <c r="C2610" t="s">
        <v>2830</v>
      </c>
      <c r="D2610" t="s">
        <v>14</v>
      </c>
      <c r="E2610">
        <v>13</v>
      </c>
      <c r="F2610">
        <v>200900</v>
      </c>
      <c r="G2610">
        <f t="shared" si="158"/>
        <v>7.386077152812343E-11</v>
      </c>
      <c r="H2610" s="50">
        <f t="shared" si="161"/>
        <v>440.29935975313003</v>
      </c>
      <c r="I2610">
        <f t="shared" si="159"/>
        <v>2.9268765373234465E-7</v>
      </c>
      <c r="J2610">
        <v>34.4</v>
      </c>
      <c r="K2610">
        <v>34.200000000000003</v>
      </c>
      <c r="L2610">
        <v>310</v>
      </c>
      <c r="M2610">
        <v>30.82</v>
      </c>
      <c r="N2610">
        <v>73.45</v>
      </c>
      <c r="O2610" s="7">
        <v>9.06</v>
      </c>
      <c r="P2610" s="8">
        <v>132590</v>
      </c>
      <c r="Q2610">
        <v>2</v>
      </c>
      <c r="R2610" s="9">
        <v>37.337000000000003</v>
      </c>
      <c r="S2610" s="9">
        <v>37.280999999999999</v>
      </c>
      <c r="T2610" s="9">
        <v>36.942999999999998</v>
      </c>
      <c r="U2610" s="9">
        <v>37.15</v>
      </c>
      <c r="V2610" s="9">
        <v>37.356000000000002</v>
      </c>
    </row>
    <row r="2611" spans="1:22" x14ac:dyDescent="0.3">
      <c r="A2611" t="s">
        <v>2789</v>
      </c>
      <c r="B2611" t="s">
        <v>2790</v>
      </c>
      <c r="C2611" t="s">
        <v>2831</v>
      </c>
      <c r="D2611" t="s">
        <v>14</v>
      </c>
      <c r="E2611">
        <v>13.3</v>
      </c>
      <c r="F2611">
        <v>107800</v>
      </c>
      <c r="G2611">
        <f t="shared" si="158"/>
        <v>1.4082614935064934E-10</v>
      </c>
      <c r="H2611" s="50">
        <f t="shared" si="161"/>
        <v>236.25819303826489</v>
      </c>
      <c r="I2611">
        <f t="shared" si="159"/>
        <v>2.9944198420309111E-7</v>
      </c>
      <c r="J2611">
        <v>10.3</v>
      </c>
      <c r="K2611">
        <v>33.5</v>
      </c>
      <c r="L2611">
        <v>311</v>
      </c>
      <c r="M2611">
        <v>30.36</v>
      </c>
      <c r="N2611">
        <v>73.38</v>
      </c>
      <c r="O2611" s="7">
        <v>9.2643000000000004</v>
      </c>
      <c r="P2611" s="8">
        <v>113320</v>
      </c>
      <c r="Q2611">
        <v>1</v>
      </c>
      <c r="R2611" s="9">
        <v>36.299999999999997</v>
      </c>
      <c r="S2611" s="9">
        <v>36.299999999999997</v>
      </c>
      <c r="T2611" s="9">
        <v>36.299999999999997</v>
      </c>
      <c r="U2611" s="9">
        <v>36.299999999999997</v>
      </c>
      <c r="V2611" s="9">
        <v>36.299999999999997</v>
      </c>
    </row>
    <row r="2612" spans="1:22" x14ac:dyDescent="0.3">
      <c r="A2612" t="s">
        <v>2789</v>
      </c>
      <c r="B2612" t="s">
        <v>2790</v>
      </c>
      <c r="C2612" t="s">
        <v>2832</v>
      </c>
      <c r="D2612" t="s">
        <v>14</v>
      </c>
      <c r="E2612">
        <v>23</v>
      </c>
      <c r="F2612">
        <v>1066000</v>
      </c>
      <c r="G2612">
        <f t="shared" si="158"/>
        <v>2.4627541275797373E-11</v>
      </c>
      <c r="H2612" s="50">
        <f t="shared" si="161"/>
        <v>2336.2823170574247</v>
      </c>
      <c r="I2612">
        <f t="shared" si="159"/>
        <v>5.1783200275722531E-7</v>
      </c>
      <c r="J2612">
        <v>179</v>
      </c>
      <c r="K2612">
        <v>79.800000000000011</v>
      </c>
      <c r="L2612">
        <v>396</v>
      </c>
      <c r="M2612">
        <v>34.01</v>
      </c>
      <c r="N2612">
        <v>71.53</v>
      </c>
      <c r="O2612" s="7">
        <v>4.9680999999999997</v>
      </c>
      <c r="P2612" s="8">
        <v>1318300</v>
      </c>
      <c r="Q2612">
        <v>9</v>
      </c>
      <c r="R2612" s="9">
        <v>31.02</v>
      </c>
      <c r="S2612" s="9">
        <v>30.959</v>
      </c>
      <c r="T2612" s="9">
        <v>25.861999999999998</v>
      </c>
      <c r="U2612" s="9">
        <v>31.257999999999999</v>
      </c>
      <c r="V2612" s="9">
        <v>32.744999999999997</v>
      </c>
    </row>
    <row r="2613" spans="1:22" x14ac:dyDescent="0.3">
      <c r="A2613" t="s">
        <v>2789</v>
      </c>
      <c r="B2613" t="s">
        <v>2790</v>
      </c>
      <c r="C2613" t="s">
        <v>2833</v>
      </c>
      <c r="D2613" t="s">
        <v>14</v>
      </c>
      <c r="E2613">
        <v>18.600000000000001</v>
      </c>
      <c r="F2613">
        <v>560300</v>
      </c>
      <c r="G2613">
        <f t="shared" si="158"/>
        <v>3.7891582723540963E-11</v>
      </c>
      <c r="H2613" s="50">
        <f t="shared" si="161"/>
        <v>1227.9727788435976</v>
      </c>
      <c r="I2613">
        <f t="shared" si="159"/>
        <v>4.1876848918627785E-7</v>
      </c>
      <c r="J2613">
        <v>68.2</v>
      </c>
      <c r="K2613">
        <v>67.8</v>
      </c>
      <c r="L2613">
        <v>387</v>
      </c>
      <c r="M2613">
        <v>30.19</v>
      </c>
      <c r="N2613">
        <v>66.989999999999995</v>
      </c>
      <c r="O2613" s="7">
        <v>5.7083000000000004</v>
      </c>
      <c r="P2613" s="8">
        <v>160290</v>
      </c>
      <c r="Q2613">
        <v>5</v>
      </c>
      <c r="R2613" s="9">
        <v>23.062999999999999</v>
      </c>
      <c r="S2613" s="9">
        <v>23.073</v>
      </c>
      <c r="T2613" s="9">
        <v>22.004000000000001</v>
      </c>
      <c r="U2613" s="9">
        <v>23.152999999999999</v>
      </c>
      <c r="V2613" s="9">
        <v>24.582000000000001</v>
      </c>
    </row>
    <row r="2614" spans="1:22" x14ac:dyDescent="0.3">
      <c r="A2614" t="s">
        <v>2789</v>
      </c>
      <c r="B2614" t="s">
        <v>2790</v>
      </c>
      <c r="C2614" t="s">
        <v>2834</v>
      </c>
      <c r="D2614" t="s">
        <v>14</v>
      </c>
      <c r="E2614">
        <v>16.900000000000002</v>
      </c>
      <c r="F2614">
        <v>228500</v>
      </c>
      <c r="G2614">
        <f t="shared" si="158"/>
        <v>8.4421084026258199E-11</v>
      </c>
      <c r="H2614" s="50">
        <f t="shared" si="161"/>
        <v>500.7884704011459</v>
      </c>
      <c r="I2614">
        <f t="shared" si="159"/>
        <v>3.8049394985204804E-7</v>
      </c>
      <c r="J2614">
        <v>19.600000000000001</v>
      </c>
      <c r="K2614">
        <v>51.6</v>
      </c>
      <c r="L2614">
        <v>389</v>
      </c>
      <c r="M2614">
        <v>28.42</v>
      </c>
      <c r="N2614">
        <v>70.3</v>
      </c>
      <c r="O2614" s="7">
        <v>7.5343</v>
      </c>
      <c r="P2614" s="8">
        <v>130530</v>
      </c>
      <c r="Q2614">
        <v>4</v>
      </c>
      <c r="R2614" s="9">
        <v>33.185000000000002</v>
      </c>
      <c r="S2614" s="9">
        <v>33.177999999999997</v>
      </c>
      <c r="T2614" s="9">
        <v>32.512999999999998</v>
      </c>
      <c r="U2614" s="9">
        <v>32.976999999999997</v>
      </c>
      <c r="V2614" s="9">
        <v>33.393999999999998</v>
      </c>
    </row>
    <row r="2615" spans="1:22" x14ac:dyDescent="0.3">
      <c r="A2615" t="s">
        <v>2789</v>
      </c>
      <c r="B2615" t="s">
        <v>2790</v>
      </c>
      <c r="C2615" t="s">
        <v>2835</v>
      </c>
      <c r="D2615" t="s">
        <v>14</v>
      </c>
      <c r="E2615">
        <v>47.900000000000006</v>
      </c>
      <c r="F2615">
        <v>2050000</v>
      </c>
      <c r="G2615">
        <f t="shared" si="158"/>
        <v>2.6670556439024392E-11</v>
      </c>
      <c r="H2615" s="50">
        <f t="shared" si="161"/>
        <v>4492.8506097258169</v>
      </c>
      <c r="I2615">
        <f t="shared" si="159"/>
        <v>1.0784414318291781E-6</v>
      </c>
      <c r="J2615">
        <v>182</v>
      </c>
      <c r="K2615">
        <v>152</v>
      </c>
      <c r="L2615">
        <v>372</v>
      </c>
      <c r="M2615">
        <v>33.64</v>
      </c>
      <c r="N2615">
        <v>73.05</v>
      </c>
      <c r="O2615" s="7">
        <v>2.4493999999999998</v>
      </c>
      <c r="P2615" s="8">
        <v>779460</v>
      </c>
      <c r="Q2615">
        <v>8</v>
      </c>
      <c r="R2615" s="9">
        <v>29.266999999999999</v>
      </c>
      <c r="S2615" s="9">
        <v>29.282</v>
      </c>
      <c r="T2615" s="9">
        <v>27.561</v>
      </c>
      <c r="U2615" s="9">
        <v>29.507999999999999</v>
      </c>
      <c r="V2615" s="9">
        <v>30.699000000000002</v>
      </c>
    </row>
    <row r="2616" spans="1:22" x14ac:dyDescent="0.3">
      <c r="A2616" t="s">
        <v>2789</v>
      </c>
      <c r="B2616" t="s">
        <v>2790</v>
      </c>
      <c r="C2616" t="s">
        <v>2836</v>
      </c>
      <c r="D2616" t="s">
        <v>14</v>
      </c>
      <c r="E2616">
        <v>31.900000000000002</v>
      </c>
      <c r="F2616">
        <v>283000</v>
      </c>
      <c r="G2616">
        <f t="shared" si="158"/>
        <v>1.2866329575971733E-10</v>
      </c>
      <c r="H2616" s="50">
        <f t="shared" si="161"/>
        <v>620.23254758653957</v>
      </c>
      <c r="I2616">
        <f t="shared" si="159"/>
        <v>7.1821047338936902E-7</v>
      </c>
      <c r="J2616">
        <v>9.0400000000000009</v>
      </c>
      <c r="K2616">
        <v>94.2</v>
      </c>
      <c r="L2616">
        <v>389</v>
      </c>
      <c r="M2616">
        <v>28.32</v>
      </c>
      <c r="N2616">
        <v>70.12</v>
      </c>
      <c r="O2616" s="7">
        <v>4.1322000000000001</v>
      </c>
      <c r="P2616">
        <v>65295</v>
      </c>
      <c r="Q2616">
        <v>2</v>
      </c>
      <c r="R2616" s="9">
        <v>32.698999999999998</v>
      </c>
      <c r="S2616" s="9">
        <v>32.707999999999998</v>
      </c>
      <c r="T2616" s="9">
        <v>32.698999999999998</v>
      </c>
      <c r="U2616" s="9">
        <v>33.023000000000003</v>
      </c>
      <c r="V2616" s="9">
        <v>33.347000000000001</v>
      </c>
    </row>
    <row r="2617" spans="1:22" x14ac:dyDescent="0.3">
      <c r="A2617" t="s">
        <v>2789</v>
      </c>
      <c r="B2617" t="s">
        <v>2790</v>
      </c>
      <c r="C2617" t="s">
        <v>2837</v>
      </c>
      <c r="D2617" t="s">
        <v>14</v>
      </c>
      <c r="E2617">
        <v>11.700000000000001</v>
      </c>
      <c r="F2617">
        <v>207400</v>
      </c>
      <c r="G2617">
        <f t="shared" si="158"/>
        <v>6.4391350530376086E-11</v>
      </c>
      <c r="H2617" s="50">
        <f t="shared" si="161"/>
        <v>454.54498363762656</v>
      </c>
      <c r="I2617">
        <f t="shared" si="159"/>
        <v>2.6341888835911026E-7</v>
      </c>
      <c r="J2617">
        <v>43</v>
      </c>
      <c r="K2617">
        <v>31.6</v>
      </c>
      <c r="L2617">
        <v>311</v>
      </c>
      <c r="M2617">
        <v>30.68</v>
      </c>
      <c r="N2617">
        <v>73.09</v>
      </c>
      <c r="O2617" s="7">
        <v>9.8287999999999993</v>
      </c>
      <c r="P2617" s="8">
        <v>213550</v>
      </c>
      <c r="Q2617">
        <v>4</v>
      </c>
      <c r="R2617" s="9">
        <v>37.006</v>
      </c>
      <c r="S2617" s="9">
        <v>36.923999999999999</v>
      </c>
      <c r="T2617" s="9">
        <v>36.345999999999997</v>
      </c>
      <c r="U2617" s="9">
        <v>36.691000000000003</v>
      </c>
      <c r="V2617" s="9">
        <v>37.173000000000002</v>
      </c>
    </row>
    <row r="2618" spans="1:22" x14ac:dyDescent="0.3">
      <c r="A2618" t="s">
        <v>2789</v>
      </c>
      <c r="B2618" t="s">
        <v>2790</v>
      </c>
      <c r="C2618" t="s">
        <v>2838</v>
      </c>
      <c r="D2618" t="s">
        <v>14</v>
      </c>
      <c r="E2618">
        <v>23.700000000000003</v>
      </c>
      <c r="F2618">
        <v>455400</v>
      </c>
      <c r="G2618">
        <f t="shared" si="158"/>
        <v>5.9402639657444005E-11</v>
      </c>
      <c r="H2618" s="50">
        <f t="shared" si="161"/>
        <v>998.07032569226192</v>
      </c>
      <c r="I2618">
        <f t="shared" si="159"/>
        <v>5.3359210718896693E-7</v>
      </c>
      <c r="J2618">
        <v>49.900000000000006</v>
      </c>
      <c r="K2618">
        <v>64.5</v>
      </c>
      <c r="L2618">
        <v>335</v>
      </c>
      <c r="M2618">
        <v>32.08</v>
      </c>
      <c r="N2618">
        <v>72.67</v>
      </c>
      <c r="O2618" s="7">
        <v>5.1961000000000004</v>
      </c>
      <c r="P2618" s="8">
        <v>230820</v>
      </c>
      <c r="Q2618">
        <v>4</v>
      </c>
      <c r="R2618" s="9">
        <v>34.640999999999998</v>
      </c>
      <c r="S2618" s="9">
        <v>34.616999999999997</v>
      </c>
      <c r="T2618" s="9">
        <v>34.134</v>
      </c>
      <c r="U2618" s="9">
        <v>34.503</v>
      </c>
      <c r="V2618" s="9">
        <v>34.688000000000002</v>
      </c>
    </row>
    <row r="2619" spans="1:22" x14ac:dyDescent="0.3">
      <c r="A2619" t="s">
        <v>2789</v>
      </c>
      <c r="B2619" t="s">
        <v>2790</v>
      </c>
      <c r="C2619" t="s">
        <v>2839</v>
      </c>
      <c r="D2619" t="s">
        <v>14</v>
      </c>
      <c r="E2619">
        <v>15.600000000000001</v>
      </c>
      <c r="F2619">
        <v>271900</v>
      </c>
      <c r="G2619">
        <f t="shared" si="158"/>
        <v>6.5488616403089378E-11</v>
      </c>
      <c r="H2619" s="50">
        <f t="shared" si="161"/>
        <v>595.90540526070708</v>
      </c>
      <c r="I2619">
        <f t="shared" si="159"/>
        <v>3.5122518447881365E-7</v>
      </c>
      <c r="J2619">
        <v>40.900000000000006</v>
      </c>
      <c r="K2619">
        <v>42.5</v>
      </c>
      <c r="L2619">
        <v>323</v>
      </c>
      <c r="M2619">
        <v>31.7</v>
      </c>
      <c r="N2619">
        <v>73.98</v>
      </c>
      <c r="O2619" s="7">
        <v>7.5856000000000003</v>
      </c>
      <c r="P2619" s="8">
        <v>359660</v>
      </c>
      <c r="Q2619">
        <v>5</v>
      </c>
      <c r="R2619" s="9">
        <v>36.320999999999998</v>
      </c>
      <c r="S2619" s="9">
        <v>36.317999999999998</v>
      </c>
      <c r="T2619" s="9">
        <v>36.07</v>
      </c>
      <c r="U2619" s="9">
        <v>36.345999999999997</v>
      </c>
      <c r="V2619" s="9">
        <v>36.622</v>
      </c>
    </row>
    <row r="2620" spans="1:22" x14ac:dyDescent="0.3">
      <c r="A2620" t="s">
        <v>2789</v>
      </c>
      <c r="B2620" t="s">
        <v>2790</v>
      </c>
      <c r="C2620" t="s">
        <v>2840</v>
      </c>
      <c r="D2620" t="s">
        <v>14</v>
      </c>
      <c r="E2620">
        <v>22.900000000000002</v>
      </c>
      <c r="F2620">
        <v>133300</v>
      </c>
      <c r="G2620">
        <f t="shared" si="158"/>
        <v>1.9609014028507128E-10</v>
      </c>
      <c r="H2620" s="50">
        <f t="shared" si="161"/>
        <v>292.1448713543665</v>
      </c>
      <c r="I2620">
        <f t="shared" si="159"/>
        <v>5.155805592669765E-7</v>
      </c>
      <c r="J2620">
        <v>4.66</v>
      </c>
      <c r="K2620">
        <v>61.800000000000004</v>
      </c>
      <c r="L2620">
        <v>359</v>
      </c>
      <c r="M2620">
        <v>27.96</v>
      </c>
      <c r="N2620">
        <v>68.64</v>
      </c>
      <c r="O2620" s="7">
        <v>5.8178000000000001</v>
      </c>
      <c r="P2620">
        <v>39355</v>
      </c>
      <c r="Q2620">
        <v>1</v>
      </c>
      <c r="R2620" s="9">
        <v>35.149000000000001</v>
      </c>
      <c r="S2620" s="9">
        <v>35.149000000000001</v>
      </c>
      <c r="T2620" s="9">
        <v>35.149000000000001</v>
      </c>
      <c r="U2620" s="9">
        <v>35.149000000000001</v>
      </c>
      <c r="V2620" s="9">
        <v>35.149000000000001</v>
      </c>
    </row>
    <row r="2621" spans="1:22" x14ac:dyDescent="0.3">
      <c r="A2621" t="s">
        <v>2789</v>
      </c>
      <c r="B2621" t="s">
        <v>2790</v>
      </c>
      <c r="C2621" t="s">
        <v>2841</v>
      </c>
      <c r="D2621" t="s">
        <v>14</v>
      </c>
      <c r="E2621">
        <v>17.2</v>
      </c>
      <c r="F2621">
        <v>417600</v>
      </c>
      <c r="G2621">
        <f t="shared" si="158"/>
        <v>4.7013045019157084E-11</v>
      </c>
      <c r="H2621" s="50">
        <f t="shared" si="161"/>
        <v>915.22654371780538</v>
      </c>
      <c r="I2621">
        <f t="shared" si="159"/>
        <v>3.8724828032279455E-7</v>
      </c>
      <c r="J2621">
        <v>62.2</v>
      </c>
      <c r="K2621">
        <v>53</v>
      </c>
      <c r="L2621">
        <v>363</v>
      </c>
      <c r="M2621">
        <v>32.51</v>
      </c>
      <c r="N2621">
        <v>74.52</v>
      </c>
      <c r="O2621" s="7">
        <v>6.8491</v>
      </c>
      <c r="P2621" s="8">
        <v>463730</v>
      </c>
      <c r="Q2621">
        <v>4</v>
      </c>
      <c r="R2621" s="9">
        <v>34.15</v>
      </c>
      <c r="S2621" s="9">
        <v>34.307000000000002</v>
      </c>
      <c r="T2621" s="9">
        <v>33.625</v>
      </c>
      <c r="U2621" s="9">
        <v>34.642000000000003</v>
      </c>
      <c r="V2621" s="9">
        <v>35.149000000000001</v>
      </c>
    </row>
    <row r="2622" spans="1:22" x14ac:dyDescent="0.3">
      <c r="A2622" t="s">
        <v>2789</v>
      </c>
      <c r="B2622" t="s">
        <v>2790</v>
      </c>
      <c r="C2622" t="s">
        <v>2842</v>
      </c>
      <c r="D2622" t="s">
        <v>14</v>
      </c>
      <c r="E2622">
        <v>88.7</v>
      </c>
      <c r="F2622">
        <v>658400</v>
      </c>
      <c r="G2622">
        <f t="shared" si="158"/>
        <v>1.537744640036452E-10</v>
      </c>
      <c r="H2622" s="50">
        <f t="shared" si="161"/>
        <v>1442.9721177773063</v>
      </c>
      <c r="I2622">
        <f t="shared" si="159"/>
        <v>1.9970303758506907E-6</v>
      </c>
      <c r="J2622">
        <v>6.88</v>
      </c>
      <c r="K2622">
        <v>251</v>
      </c>
      <c r="L2622">
        <v>369</v>
      </c>
      <c r="M2622">
        <v>27.7</v>
      </c>
      <c r="N2622">
        <v>68.88</v>
      </c>
      <c r="O2622" s="7">
        <v>1.4688000000000001</v>
      </c>
      <c r="P2622">
        <v>73356</v>
      </c>
      <c r="Q2622">
        <v>3</v>
      </c>
      <c r="R2622" s="9">
        <v>33.561999999999998</v>
      </c>
      <c r="S2622" s="9">
        <v>33.698999999999998</v>
      </c>
      <c r="T2622" s="9">
        <v>33.209000000000003</v>
      </c>
      <c r="U2622" s="9">
        <v>33.393999999999998</v>
      </c>
      <c r="V2622" s="9">
        <v>34.18</v>
      </c>
    </row>
    <row r="2623" spans="1:22" x14ac:dyDescent="0.3">
      <c r="A2623" t="s">
        <v>2789</v>
      </c>
      <c r="B2623" t="s">
        <v>2790</v>
      </c>
      <c r="C2623" t="s">
        <v>2843</v>
      </c>
      <c r="D2623" t="s">
        <v>14</v>
      </c>
      <c r="E2623">
        <v>18.600000000000001</v>
      </c>
      <c r="F2623">
        <v>206700</v>
      </c>
      <c r="G2623">
        <f t="shared" si="158"/>
        <v>1.0271240348330914E-10</v>
      </c>
      <c r="H2623" s="50">
        <f t="shared" si="161"/>
        <v>453.01083952698843</v>
      </c>
      <c r="I2623">
        <f t="shared" si="159"/>
        <v>4.187684891862778E-7</v>
      </c>
      <c r="J2623">
        <v>9.25</v>
      </c>
      <c r="K2623">
        <v>68</v>
      </c>
      <c r="L2623">
        <v>456</v>
      </c>
      <c r="M2623">
        <v>25.78</v>
      </c>
      <c r="N2623">
        <v>68.650000000000006</v>
      </c>
      <c r="O2623" s="7">
        <v>6.7098000000000004</v>
      </c>
      <c r="P2623">
        <v>19600</v>
      </c>
      <c r="Q2623">
        <v>1</v>
      </c>
      <c r="R2623" s="9">
        <v>31.956</v>
      </c>
      <c r="S2623" s="9">
        <v>31.956</v>
      </c>
      <c r="T2623" s="9">
        <v>31.956</v>
      </c>
      <c r="U2623" s="9">
        <v>31.956</v>
      </c>
      <c r="V2623" s="9">
        <v>31.956</v>
      </c>
    </row>
    <row r="2624" spans="1:22" x14ac:dyDescent="0.3">
      <c r="A2624" t="s">
        <v>2789</v>
      </c>
      <c r="B2624" t="s">
        <v>2790</v>
      </c>
      <c r="C2624" t="s">
        <v>2844</v>
      </c>
      <c r="D2624" t="s">
        <v>14</v>
      </c>
      <c r="E2624">
        <v>11.5</v>
      </c>
      <c r="F2624">
        <v>102300</v>
      </c>
      <c r="G2624">
        <f t="shared" si="158"/>
        <v>1.2831358260019549E-10</v>
      </c>
      <c r="H2624" s="50">
        <f t="shared" si="161"/>
        <v>224.20420359753709</v>
      </c>
      <c r="I2624">
        <f t="shared" si="159"/>
        <v>2.5891600137861255E-7</v>
      </c>
      <c r="J2624">
        <v>11.600000000000001</v>
      </c>
      <c r="K2624">
        <v>30</v>
      </c>
      <c r="L2624">
        <v>327</v>
      </c>
      <c r="M2624">
        <v>30.05</v>
      </c>
      <c r="N2624">
        <v>72.34</v>
      </c>
      <c r="O2624" s="7">
        <v>10.887</v>
      </c>
      <c r="P2624">
        <v>63391</v>
      </c>
      <c r="Q2624">
        <v>1</v>
      </c>
      <c r="R2624" s="9">
        <v>36.942999999999998</v>
      </c>
      <c r="S2624" s="9">
        <v>36.942999999999998</v>
      </c>
      <c r="T2624" s="9">
        <v>36.942999999999998</v>
      </c>
      <c r="U2624" s="9">
        <v>36.942999999999998</v>
      </c>
      <c r="V2624" s="9">
        <v>36.942999999999998</v>
      </c>
    </row>
    <row r="2625" spans="1:22" x14ac:dyDescent="0.3">
      <c r="A2625" t="s">
        <v>2789</v>
      </c>
      <c r="B2625" t="s">
        <v>2790</v>
      </c>
      <c r="C2625" t="s">
        <v>2845</v>
      </c>
      <c r="D2625" t="s">
        <v>14</v>
      </c>
      <c r="E2625">
        <v>20.400000000000002</v>
      </c>
      <c r="F2625">
        <v>198400</v>
      </c>
      <c r="G2625">
        <f t="shared" si="158"/>
        <v>1.1736508669354839E-10</v>
      </c>
      <c r="H2625" s="50">
        <f t="shared" si="161"/>
        <v>434.82027364370833</v>
      </c>
      <c r="I2625">
        <f t="shared" si="159"/>
        <v>4.5929447201075631E-7</v>
      </c>
      <c r="J2625">
        <v>17.2</v>
      </c>
      <c r="K2625">
        <v>47.800000000000004</v>
      </c>
      <c r="L2625">
        <v>317</v>
      </c>
      <c r="M2625">
        <v>33.76</v>
      </c>
      <c r="N2625">
        <v>72.78</v>
      </c>
      <c r="O2625" s="7">
        <v>6.6197999999999997</v>
      </c>
      <c r="P2625" s="8">
        <v>158750</v>
      </c>
      <c r="Q2625">
        <v>2</v>
      </c>
      <c r="R2625" s="9">
        <v>28.876000000000001</v>
      </c>
      <c r="S2625" s="9">
        <v>28.928000000000001</v>
      </c>
      <c r="T2625" s="9">
        <v>28.829000000000001</v>
      </c>
      <c r="U2625" s="9">
        <v>29.087</v>
      </c>
      <c r="V2625" s="9">
        <v>29.344000000000001</v>
      </c>
    </row>
    <row r="2626" spans="1:22" x14ac:dyDescent="0.3">
      <c r="A2626" t="s">
        <v>2846</v>
      </c>
      <c r="B2626" t="s">
        <v>2847</v>
      </c>
      <c r="C2626" t="s">
        <v>2848</v>
      </c>
      <c r="D2626" t="s">
        <v>77</v>
      </c>
      <c r="E2626">
        <v>5.09</v>
      </c>
      <c r="F2626">
        <v>135500</v>
      </c>
      <c r="G2626">
        <f t="shared" ref="G2626:G2689" si="162">(1.141433*(E2626/1000000))/F2626</f>
        <v>4.2877446273062722E-11</v>
      </c>
      <c r="H2626" s="50">
        <f>F2626*CVDPAN</f>
        <v>182.29487703975948</v>
      </c>
      <c r="I2626">
        <f t="shared" ref="I2626:I2689" si="163">(G2626/10)*1000*H2626*0.09</f>
        <v>7.0347049165141759E-8</v>
      </c>
      <c r="J2626">
        <v>12.9</v>
      </c>
      <c r="K2626">
        <v>37.700000000000003</v>
      </c>
      <c r="L2626">
        <v>1280</v>
      </c>
      <c r="M2626">
        <v>9.35</v>
      </c>
      <c r="N2626">
        <v>-79.89</v>
      </c>
      <c r="O2626" s="7">
        <v>33.895000000000003</v>
      </c>
      <c r="P2626">
        <v>17886</v>
      </c>
      <c r="Q2626">
        <v>2</v>
      </c>
      <c r="R2626" s="9">
        <v>7.4657</v>
      </c>
      <c r="S2626" s="9">
        <v>7.4534000000000002</v>
      </c>
      <c r="T2626" s="9">
        <v>7.3619000000000003</v>
      </c>
      <c r="U2626" s="9">
        <v>7.4145000000000003</v>
      </c>
      <c r="V2626" s="9">
        <v>7.4669999999999996</v>
      </c>
    </row>
    <row r="2627" spans="1:22" x14ac:dyDescent="0.3">
      <c r="A2627" t="s">
        <v>2846</v>
      </c>
      <c r="B2627" t="s">
        <v>2847</v>
      </c>
      <c r="C2627" t="s">
        <v>2849</v>
      </c>
      <c r="D2627" t="s">
        <v>77</v>
      </c>
      <c r="E2627">
        <v>17.8</v>
      </c>
      <c r="F2627">
        <v>125500</v>
      </c>
      <c r="G2627">
        <f t="shared" si="162"/>
        <v>1.6189248924302792E-10</v>
      </c>
      <c r="H2627" s="50">
        <f>F2627*CVDPAN</f>
        <v>168.84138057926063</v>
      </c>
      <c r="I2627">
        <f t="shared" si="163"/>
        <v>2.4600736250285342E-7</v>
      </c>
      <c r="J2627">
        <v>31.6</v>
      </c>
      <c r="K2627">
        <v>22.3</v>
      </c>
      <c r="L2627">
        <v>135</v>
      </c>
      <c r="M2627">
        <v>8.42</v>
      </c>
      <c r="N2627">
        <v>-82.43</v>
      </c>
      <c r="O2627" s="7">
        <v>6.0629999999999997</v>
      </c>
      <c r="P2627">
        <v>50867</v>
      </c>
      <c r="Q2627">
        <v>3</v>
      </c>
      <c r="R2627" s="9">
        <v>4.8845000000000001</v>
      </c>
      <c r="S2627" s="9">
        <v>5.0301</v>
      </c>
      <c r="T2627" s="9">
        <v>4.5747999999999998</v>
      </c>
      <c r="U2627" s="9">
        <v>4.8479999999999999</v>
      </c>
      <c r="V2627" s="9">
        <v>6.4625000000000004</v>
      </c>
    </row>
    <row r="2628" spans="1:22" x14ac:dyDescent="0.3">
      <c r="A2628" t="s">
        <v>2846</v>
      </c>
      <c r="B2628" t="s">
        <v>2847</v>
      </c>
      <c r="C2628" t="s">
        <v>2850</v>
      </c>
      <c r="D2628" t="s">
        <v>77</v>
      </c>
      <c r="E2628">
        <v>13.200000000000001</v>
      </c>
      <c r="F2628">
        <v>905000</v>
      </c>
      <c r="G2628">
        <f t="shared" si="162"/>
        <v>1.664852552486188E-11</v>
      </c>
      <c r="H2628" s="50">
        <f>F2628*CVDPAN</f>
        <v>1217.5414296751464</v>
      </c>
      <c r="I2628">
        <f t="shared" si="163"/>
        <v>1.8243242612571151E-7</v>
      </c>
      <c r="J2628">
        <v>164</v>
      </c>
      <c r="K2628">
        <v>70.7</v>
      </c>
      <c r="L2628">
        <v>699</v>
      </c>
      <c r="M2628">
        <v>9.0399999999999991</v>
      </c>
      <c r="N2628">
        <v>-79.48</v>
      </c>
      <c r="O2628" s="7">
        <v>9.8933999999999997</v>
      </c>
      <c r="P2628" s="8">
        <v>614260</v>
      </c>
      <c r="Q2628">
        <v>9</v>
      </c>
      <c r="R2628" s="9">
        <v>6.1816000000000004</v>
      </c>
      <c r="S2628" s="9">
        <v>6.2449000000000003</v>
      </c>
      <c r="T2628" s="9">
        <v>6.1426999999999996</v>
      </c>
      <c r="U2628" s="9">
        <v>6.2493999999999996</v>
      </c>
      <c r="V2628" s="9">
        <v>6.5689000000000002</v>
      </c>
    </row>
    <row r="2629" spans="1:22" x14ac:dyDescent="0.3">
      <c r="A2629" t="s">
        <v>2851</v>
      </c>
      <c r="B2629" t="s">
        <v>2852</v>
      </c>
      <c r="C2629" t="s">
        <v>2853</v>
      </c>
      <c r="D2629" t="s">
        <v>448</v>
      </c>
      <c r="E2629">
        <v>23.1</v>
      </c>
      <c r="F2629">
        <v>100000</v>
      </c>
      <c r="G2629">
        <f t="shared" si="162"/>
        <v>2.6367102300000001E-10</v>
      </c>
      <c r="H2629" s="50">
        <f>F2629*CVDPNG</f>
        <v>174.9306201588135</v>
      </c>
      <c r="I2629">
        <f t="shared" si="163"/>
        <v>4.1511722014168892E-7</v>
      </c>
      <c r="J2629">
        <v>18.3</v>
      </c>
      <c r="K2629">
        <v>23.400000000000002</v>
      </c>
      <c r="L2629">
        <v>101</v>
      </c>
      <c r="M2629">
        <v>-6.72</v>
      </c>
      <c r="N2629">
        <v>146.99</v>
      </c>
      <c r="O2629" s="7">
        <v>4.3015999999999996</v>
      </c>
      <c r="P2629">
        <v>1454.5</v>
      </c>
      <c r="Q2629">
        <v>2</v>
      </c>
      <c r="R2629" s="9">
        <v>5.2824999999999998</v>
      </c>
      <c r="S2629" s="9">
        <v>3.4056000000000002</v>
      </c>
      <c r="T2629" s="9">
        <v>5.2824999999999998</v>
      </c>
      <c r="U2629" s="9">
        <v>5.2824999999999998</v>
      </c>
      <c r="V2629" s="9">
        <v>5.2824999999999998</v>
      </c>
    </row>
    <row r="2630" spans="1:22" x14ac:dyDescent="0.3">
      <c r="A2630" t="s">
        <v>2851</v>
      </c>
      <c r="B2630" t="s">
        <v>2852</v>
      </c>
      <c r="C2630" t="s">
        <v>2854</v>
      </c>
      <c r="D2630" t="s">
        <v>448</v>
      </c>
      <c r="E2630">
        <v>5.94</v>
      </c>
      <c r="F2630">
        <v>255000</v>
      </c>
      <c r="G2630">
        <f t="shared" si="162"/>
        <v>2.6588674588235297E-11</v>
      </c>
      <c r="H2630" s="50">
        <f>F2630*CVDPNG</f>
        <v>446.07308140497446</v>
      </c>
      <c r="I2630">
        <f t="shared" si="163"/>
        <v>1.0674442803643434E-7</v>
      </c>
      <c r="J2630">
        <v>77.900000000000006</v>
      </c>
      <c r="K2630">
        <v>28.900000000000002</v>
      </c>
      <c r="L2630">
        <v>591</v>
      </c>
      <c r="M2630">
        <v>-9.44</v>
      </c>
      <c r="N2630">
        <v>147.19</v>
      </c>
      <c r="O2630" s="7">
        <v>20.460999999999999</v>
      </c>
      <c r="P2630" s="8">
        <v>246730</v>
      </c>
      <c r="Q2630">
        <v>5</v>
      </c>
      <c r="R2630" s="9">
        <v>8.3748000000000005</v>
      </c>
      <c r="S2630" s="9">
        <v>8.2507999999999999</v>
      </c>
      <c r="T2630" s="9">
        <v>7.6246</v>
      </c>
      <c r="U2630" s="9">
        <v>8.0693999999999999</v>
      </c>
      <c r="V2630" s="9">
        <v>8.4602000000000004</v>
      </c>
    </row>
    <row r="2631" spans="1:22" x14ac:dyDescent="0.3">
      <c r="A2631" t="s">
        <v>2855</v>
      </c>
      <c r="B2631" t="s">
        <v>2856</v>
      </c>
      <c r="C2631" t="s">
        <v>2857</v>
      </c>
      <c r="D2631" t="s">
        <v>77</v>
      </c>
      <c r="E2631">
        <v>15.9</v>
      </c>
      <c r="F2631">
        <v>1457000</v>
      </c>
      <c r="G2631">
        <f t="shared" si="162"/>
        <v>1.2456269526424159E-11</v>
      </c>
      <c r="H2631" s="50">
        <f>F2631*CVDPRY</f>
        <v>2313.7590467017922</v>
      </c>
      <c r="I2631">
        <f t="shared" si="163"/>
        <v>2.5938725674427773E-7</v>
      </c>
      <c r="J2631">
        <v>386</v>
      </c>
      <c r="K2631">
        <v>74.100000000000009</v>
      </c>
      <c r="L2631">
        <v>523</v>
      </c>
      <c r="M2631">
        <v>-25.33</v>
      </c>
      <c r="N2631">
        <v>-57.54</v>
      </c>
      <c r="O2631" s="7">
        <v>7.0488</v>
      </c>
      <c r="P2631" s="8">
        <v>2045300</v>
      </c>
      <c r="Q2631">
        <v>11</v>
      </c>
      <c r="R2631" s="9">
        <v>7.0639000000000003</v>
      </c>
      <c r="S2631" s="9">
        <v>7.1734</v>
      </c>
      <c r="T2631" s="9">
        <v>5.875</v>
      </c>
      <c r="U2631" s="9">
        <v>6.8341000000000003</v>
      </c>
      <c r="V2631" s="9">
        <v>8.6679999999999993</v>
      </c>
    </row>
    <row r="2632" spans="1:22" x14ac:dyDescent="0.3">
      <c r="A2632" t="s">
        <v>2855</v>
      </c>
      <c r="B2632" t="s">
        <v>2856</v>
      </c>
      <c r="C2632" t="s">
        <v>2858</v>
      </c>
      <c r="D2632" t="s">
        <v>77</v>
      </c>
      <c r="E2632">
        <v>22.6</v>
      </c>
      <c r="F2632">
        <v>275000</v>
      </c>
      <c r="G2632">
        <f t="shared" si="162"/>
        <v>9.380503927272726E-11</v>
      </c>
      <c r="H2632" s="50">
        <f>F2632*CVDPRY</f>
        <v>436.70812480644673</v>
      </c>
      <c r="I2632">
        <f t="shared" si="163"/>
        <v>3.6868880518369033E-7</v>
      </c>
      <c r="J2632">
        <v>25.200000000000003</v>
      </c>
      <c r="K2632">
        <v>54.800000000000004</v>
      </c>
      <c r="L2632">
        <v>304</v>
      </c>
      <c r="M2632">
        <v>-25.41</v>
      </c>
      <c r="N2632">
        <v>-54.64</v>
      </c>
      <c r="O2632" s="7">
        <v>5.5387000000000004</v>
      </c>
      <c r="P2632" s="8">
        <v>141590</v>
      </c>
      <c r="Q2632">
        <v>2</v>
      </c>
      <c r="R2632" s="9">
        <v>6.2583000000000002</v>
      </c>
      <c r="S2632" s="9">
        <v>6.4157000000000002</v>
      </c>
      <c r="T2632" s="9">
        <v>6.2493999999999996</v>
      </c>
      <c r="U2632" s="9">
        <v>6.4622000000000002</v>
      </c>
      <c r="V2632" s="9">
        <v>6.6749999999999998</v>
      </c>
    </row>
    <row r="2633" spans="1:22" x14ac:dyDescent="0.3">
      <c r="A2633" t="s">
        <v>2859</v>
      </c>
      <c r="B2633" t="s">
        <v>2860</v>
      </c>
      <c r="C2633" t="s">
        <v>2861</v>
      </c>
      <c r="D2633" t="s">
        <v>77</v>
      </c>
      <c r="E2633">
        <v>13.600000000000001</v>
      </c>
      <c r="F2633">
        <v>664800</v>
      </c>
      <c r="G2633">
        <f t="shared" si="162"/>
        <v>2.3350614921780989E-11</v>
      </c>
      <c r="H2633" s="50">
        <f t="shared" ref="H2633:H2650" si="164">F2633*CVDPER</f>
        <v>748.85974063980882</v>
      </c>
      <c r="I2633">
        <f t="shared" si="163"/>
        <v>1.5737701890694465E-7</v>
      </c>
      <c r="J2633">
        <v>205</v>
      </c>
      <c r="K2633">
        <v>46.400000000000006</v>
      </c>
      <c r="L2633">
        <v>341</v>
      </c>
      <c r="M2633">
        <v>-16.399999999999999</v>
      </c>
      <c r="N2633">
        <v>-71.540000000000006</v>
      </c>
      <c r="O2633" s="7">
        <v>7.3471000000000002</v>
      </c>
      <c r="P2633" s="8">
        <v>703470</v>
      </c>
      <c r="Q2633">
        <v>6</v>
      </c>
      <c r="R2633" s="9">
        <v>11.548999999999999</v>
      </c>
      <c r="S2633" s="9">
        <v>11.563000000000001</v>
      </c>
      <c r="T2633" s="9">
        <v>11.284000000000001</v>
      </c>
      <c r="U2633" s="9">
        <v>11.765000000000001</v>
      </c>
      <c r="V2633" s="9">
        <v>12.798</v>
      </c>
    </row>
    <row r="2634" spans="1:22" x14ac:dyDescent="0.3">
      <c r="A2634" t="s">
        <v>2859</v>
      </c>
      <c r="B2634" t="s">
        <v>2860</v>
      </c>
      <c r="C2634" t="s">
        <v>2862</v>
      </c>
      <c r="D2634" t="s">
        <v>77</v>
      </c>
      <c r="E2634">
        <v>3.97</v>
      </c>
      <c r="F2634">
        <v>117800</v>
      </c>
      <c r="G2634">
        <f t="shared" si="162"/>
        <v>3.8467648641765697E-11</v>
      </c>
      <c r="H2634" s="50">
        <f t="shared" si="164"/>
        <v>132.69506234562195</v>
      </c>
      <c r="I2634">
        <f t="shared" si="163"/>
        <v>4.5940203313277208E-8</v>
      </c>
      <c r="J2634">
        <v>39.200000000000003</v>
      </c>
      <c r="K2634">
        <v>18.8</v>
      </c>
      <c r="L2634">
        <v>385</v>
      </c>
      <c r="M2634">
        <v>-13.16</v>
      </c>
      <c r="N2634">
        <v>-74.22</v>
      </c>
      <c r="O2634" s="7">
        <v>20.459</v>
      </c>
      <c r="P2634">
        <v>91861</v>
      </c>
      <c r="Q2634">
        <v>2</v>
      </c>
      <c r="R2634" s="9">
        <v>7.4656000000000002</v>
      </c>
      <c r="S2634" s="9">
        <v>7.4241999999999999</v>
      </c>
      <c r="T2634" s="9">
        <v>7.0983999999999998</v>
      </c>
      <c r="U2634" s="9">
        <v>7.2827000000000002</v>
      </c>
      <c r="V2634" s="9">
        <v>7.4669999999999996</v>
      </c>
    </row>
    <row r="2635" spans="1:22" x14ac:dyDescent="0.3">
      <c r="A2635" t="s">
        <v>2859</v>
      </c>
      <c r="B2635" t="s">
        <v>2860</v>
      </c>
      <c r="C2635" t="s">
        <v>2863</v>
      </c>
      <c r="D2635" t="s">
        <v>77</v>
      </c>
      <c r="E2635">
        <v>5.3100000000000005</v>
      </c>
      <c r="F2635">
        <v>109500</v>
      </c>
      <c r="G2635">
        <f t="shared" si="162"/>
        <v>5.535168246575343E-11</v>
      </c>
      <c r="H2635" s="50">
        <f t="shared" si="164"/>
        <v>123.34558002415623</v>
      </c>
      <c r="I2635">
        <f t="shared" si="163"/>
        <v>6.1446468411461484E-8</v>
      </c>
      <c r="J2635">
        <v>14.4</v>
      </c>
      <c r="K2635">
        <v>28.8</v>
      </c>
      <c r="L2635">
        <v>693</v>
      </c>
      <c r="M2635">
        <v>-7.16</v>
      </c>
      <c r="N2635">
        <v>-78.510000000000005</v>
      </c>
      <c r="O2635" s="7">
        <v>24.047000000000001</v>
      </c>
      <c r="P2635">
        <v>57527</v>
      </c>
      <c r="Q2635">
        <v>2</v>
      </c>
      <c r="R2635" s="9">
        <v>4.4096000000000002</v>
      </c>
      <c r="S2635" s="9">
        <v>4.4031000000000002</v>
      </c>
      <c r="T2635" s="9">
        <v>4.3552</v>
      </c>
      <c r="U2635" s="9">
        <v>4.3826999999999998</v>
      </c>
      <c r="V2635" s="9">
        <v>4.4101999999999997</v>
      </c>
    </row>
    <row r="2636" spans="1:22" x14ac:dyDescent="0.3">
      <c r="A2636" t="s">
        <v>2859</v>
      </c>
      <c r="B2636" t="s">
        <v>2860</v>
      </c>
      <c r="C2636" t="s">
        <v>2864</v>
      </c>
      <c r="D2636" t="s">
        <v>77</v>
      </c>
      <c r="E2636">
        <v>4.6500000000000004</v>
      </c>
      <c r="F2636">
        <v>442600</v>
      </c>
      <c r="G2636">
        <f t="shared" si="162"/>
        <v>1.1992009602349752E-11</v>
      </c>
      <c r="H2636" s="50">
        <f t="shared" si="164"/>
        <v>498.56396090129266</v>
      </c>
      <c r="I2636">
        <f t="shared" si="163"/>
        <v>5.380905425862445E-8</v>
      </c>
      <c r="J2636">
        <v>138</v>
      </c>
      <c r="K2636">
        <v>37.700000000000003</v>
      </c>
      <c r="L2636">
        <v>899</v>
      </c>
      <c r="M2636">
        <v>-6.82</v>
      </c>
      <c r="N2636">
        <v>-79.849999999999994</v>
      </c>
      <c r="O2636" s="7">
        <v>23.875</v>
      </c>
      <c r="P2636" s="8">
        <v>639400</v>
      </c>
      <c r="Q2636">
        <v>7</v>
      </c>
      <c r="R2636" s="9">
        <v>9.8168000000000006</v>
      </c>
      <c r="S2636" s="9">
        <v>10.1</v>
      </c>
      <c r="T2636" s="9">
        <v>9.3405000000000005</v>
      </c>
      <c r="U2636" s="9">
        <v>9.8550000000000004</v>
      </c>
      <c r="V2636" s="9">
        <v>12.949</v>
      </c>
    </row>
    <row r="2637" spans="1:22" x14ac:dyDescent="0.3">
      <c r="A2637" t="s">
        <v>2859</v>
      </c>
      <c r="B2637" t="s">
        <v>2860</v>
      </c>
      <c r="C2637" t="s">
        <v>2865</v>
      </c>
      <c r="D2637" t="s">
        <v>77</v>
      </c>
      <c r="E2637">
        <v>4.38</v>
      </c>
      <c r="F2637">
        <v>287200</v>
      </c>
      <c r="G2637">
        <f t="shared" si="162"/>
        <v>1.7407648119777156E-11</v>
      </c>
      <c r="H2637" s="50">
        <f t="shared" si="164"/>
        <v>323.51461719577782</v>
      </c>
      <c r="I2637">
        <f t="shared" si="163"/>
        <v>5.0684657559736564E-8</v>
      </c>
      <c r="J2637">
        <v>93.800000000000011</v>
      </c>
      <c r="K2637">
        <v>29.700000000000003</v>
      </c>
      <c r="L2637">
        <v>734</v>
      </c>
      <c r="M2637">
        <v>-9.07</v>
      </c>
      <c r="N2637">
        <v>-78.569999999999993</v>
      </c>
      <c r="O2637" s="7">
        <v>24.771000000000001</v>
      </c>
      <c r="P2637">
        <v>74546</v>
      </c>
      <c r="Q2637">
        <v>5</v>
      </c>
      <c r="R2637" s="9">
        <v>13.114000000000001</v>
      </c>
      <c r="S2637" s="9">
        <v>10.593</v>
      </c>
      <c r="T2637" s="9">
        <v>12.042999999999999</v>
      </c>
      <c r="U2637" s="9">
        <v>12.396000000000001</v>
      </c>
      <c r="V2637" s="9">
        <v>17.893000000000001</v>
      </c>
    </row>
    <row r="2638" spans="1:22" x14ac:dyDescent="0.3">
      <c r="A2638" t="s">
        <v>2859</v>
      </c>
      <c r="B2638" t="s">
        <v>2860</v>
      </c>
      <c r="C2638" t="s">
        <v>2866</v>
      </c>
      <c r="D2638" t="s">
        <v>77</v>
      </c>
      <c r="E2638">
        <v>2.68</v>
      </c>
      <c r="F2638">
        <v>121600</v>
      </c>
      <c r="G2638">
        <f t="shared" si="162"/>
        <v>2.5156582565789472E-11</v>
      </c>
      <c r="H2638" s="50">
        <f t="shared" si="164"/>
        <v>136.97554822773878</v>
      </c>
      <c r="I2638">
        <f t="shared" si="163"/>
        <v>3.1012530196368492E-8</v>
      </c>
      <c r="J2638">
        <v>80.5</v>
      </c>
      <c r="K2638">
        <v>13.600000000000001</v>
      </c>
      <c r="L2638">
        <v>581</v>
      </c>
      <c r="M2638">
        <v>-13.42</v>
      </c>
      <c r="N2638">
        <v>-76.150000000000006</v>
      </c>
      <c r="O2638" s="7">
        <v>42.825000000000003</v>
      </c>
      <c r="P2638">
        <v>56427</v>
      </c>
      <c r="Q2638">
        <v>2</v>
      </c>
      <c r="R2638" s="9">
        <v>17.39</v>
      </c>
      <c r="S2638" s="9">
        <v>16.864999999999998</v>
      </c>
      <c r="T2638" s="9">
        <v>15.141</v>
      </c>
      <c r="U2638" s="9">
        <v>16.395</v>
      </c>
      <c r="V2638" s="9">
        <v>17.649000000000001</v>
      </c>
    </row>
    <row r="2639" spans="1:22" x14ac:dyDescent="0.3">
      <c r="A2639" t="s">
        <v>2859</v>
      </c>
      <c r="B2639" t="s">
        <v>2860</v>
      </c>
      <c r="C2639" t="s">
        <v>2867</v>
      </c>
      <c r="D2639" t="s">
        <v>77</v>
      </c>
      <c r="E2639">
        <v>4.58</v>
      </c>
      <c r="F2639">
        <v>280600</v>
      </c>
      <c r="G2639">
        <f t="shared" si="162"/>
        <v>1.8630659800427653E-11</v>
      </c>
      <c r="H2639" s="50">
        <f t="shared" si="164"/>
        <v>316.08008908473278</v>
      </c>
      <c r="I2639">
        <f t="shared" si="163"/>
        <v>5.2999025484838703E-8</v>
      </c>
      <c r="J2639">
        <v>74.900000000000006</v>
      </c>
      <c r="K2639">
        <v>32.4</v>
      </c>
      <c r="L2639">
        <v>693</v>
      </c>
      <c r="M2639">
        <v>-13.53</v>
      </c>
      <c r="N2639">
        <v>-71.959999999999994</v>
      </c>
      <c r="O2639" s="7">
        <v>21.358000000000001</v>
      </c>
      <c r="P2639" s="8">
        <v>323190</v>
      </c>
      <c r="Q2639">
        <v>5</v>
      </c>
      <c r="R2639" s="9">
        <v>6.0876000000000001</v>
      </c>
      <c r="S2639" s="9">
        <v>6.0609000000000002</v>
      </c>
      <c r="T2639" s="9">
        <v>5.6600999999999999</v>
      </c>
      <c r="U2639" s="9">
        <v>6.0357000000000003</v>
      </c>
      <c r="V2639" s="9">
        <v>6.1961000000000004</v>
      </c>
    </row>
    <row r="2640" spans="1:22" x14ac:dyDescent="0.3">
      <c r="A2640" t="s">
        <v>2859</v>
      </c>
      <c r="B2640" t="s">
        <v>2860</v>
      </c>
      <c r="C2640" t="s">
        <v>2868</v>
      </c>
      <c r="D2640" t="s">
        <v>77</v>
      </c>
      <c r="E2640">
        <v>4.22</v>
      </c>
      <c r="F2640">
        <v>276200</v>
      </c>
      <c r="G2640">
        <f t="shared" si="162"/>
        <v>1.7439707675597389E-11</v>
      </c>
      <c r="H2640" s="50">
        <f t="shared" si="164"/>
        <v>311.12373701070277</v>
      </c>
      <c r="I2640">
        <f t="shared" si="163"/>
        <v>4.8833163219654867E-8</v>
      </c>
      <c r="J2640">
        <v>62.2</v>
      </c>
      <c r="K2640">
        <v>35</v>
      </c>
      <c r="L2640">
        <v>760</v>
      </c>
      <c r="M2640">
        <v>-12.05</v>
      </c>
      <c r="N2640">
        <v>-75.23</v>
      </c>
      <c r="O2640" s="7">
        <v>21.69</v>
      </c>
      <c r="P2640" s="8">
        <v>202080</v>
      </c>
      <c r="Q2640">
        <v>3</v>
      </c>
      <c r="R2640" s="9">
        <v>6.8563999999999998</v>
      </c>
      <c r="S2640" s="9">
        <v>6.9493999999999998</v>
      </c>
      <c r="T2640" s="9">
        <v>6.7281000000000004</v>
      </c>
      <c r="U2640" s="9">
        <v>6.8341000000000003</v>
      </c>
      <c r="V2640" s="9">
        <v>7.7294</v>
      </c>
    </row>
    <row r="2641" spans="1:22" x14ac:dyDescent="0.3">
      <c r="A2641" t="s">
        <v>2859</v>
      </c>
      <c r="B2641" t="s">
        <v>2860</v>
      </c>
      <c r="C2641" t="s">
        <v>2869</v>
      </c>
      <c r="D2641" t="s">
        <v>77</v>
      </c>
      <c r="E2641">
        <v>6</v>
      </c>
      <c r="F2641">
        <v>127200</v>
      </c>
      <c r="G2641">
        <f t="shared" si="162"/>
        <v>5.3841179245283014E-11</v>
      </c>
      <c r="H2641" s="50">
        <f t="shared" si="164"/>
        <v>143.28363268559519</v>
      </c>
      <c r="I2641">
        <f t="shared" si="163"/>
        <v>6.9431037753063797E-8</v>
      </c>
      <c r="J2641">
        <v>26.700000000000003</v>
      </c>
      <c r="K2641">
        <v>24.6</v>
      </c>
      <c r="L2641">
        <v>382</v>
      </c>
      <c r="M2641">
        <v>-9.93</v>
      </c>
      <c r="N2641">
        <v>-76.239999999999995</v>
      </c>
      <c r="O2641" s="7">
        <v>15.52</v>
      </c>
      <c r="P2641">
        <v>96487</v>
      </c>
      <c r="Q2641">
        <v>3</v>
      </c>
      <c r="R2641" s="9">
        <v>5.5514000000000001</v>
      </c>
      <c r="S2641" s="9">
        <v>5.5559000000000003</v>
      </c>
      <c r="T2641" s="9">
        <v>5.4446000000000003</v>
      </c>
      <c r="U2641" s="9">
        <v>5.5525000000000002</v>
      </c>
      <c r="V2641" s="9">
        <v>6.1426999999999996</v>
      </c>
    </row>
    <row r="2642" spans="1:22" x14ac:dyDescent="0.3">
      <c r="A2642" t="s">
        <v>2859</v>
      </c>
      <c r="B2642" t="s">
        <v>2860</v>
      </c>
      <c r="C2642" t="s">
        <v>2870</v>
      </c>
      <c r="D2642" t="s">
        <v>77</v>
      </c>
      <c r="E2642">
        <v>2.39</v>
      </c>
      <c r="F2642">
        <v>177100</v>
      </c>
      <c r="G2642">
        <f t="shared" si="162"/>
        <v>1.5403867137210613E-11</v>
      </c>
      <c r="H2642" s="50">
        <f t="shared" si="164"/>
        <v>199.4931709797084</v>
      </c>
      <c r="I2642">
        <f t="shared" si="163"/>
        <v>2.7656696704970414E-8</v>
      </c>
      <c r="J2642">
        <v>99</v>
      </c>
      <c r="K2642">
        <v>17.8</v>
      </c>
      <c r="L2642">
        <v>843</v>
      </c>
      <c r="M2642">
        <v>-14.04</v>
      </c>
      <c r="N2642">
        <v>-75.739999999999995</v>
      </c>
      <c r="O2642" s="7">
        <v>47.377000000000002</v>
      </c>
      <c r="P2642" s="8">
        <v>128020</v>
      </c>
      <c r="Q2642">
        <v>5</v>
      </c>
      <c r="R2642" s="9">
        <v>13.884</v>
      </c>
      <c r="S2642" s="9">
        <v>13.775</v>
      </c>
      <c r="T2642" s="9">
        <v>12.547000000000001</v>
      </c>
      <c r="U2642" s="9">
        <v>12.949</v>
      </c>
      <c r="V2642" s="9">
        <v>13.999000000000001</v>
      </c>
    </row>
    <row r="2643" spans="1:22" x14ac:dyDescent="0.3">
      <c r="A2643" t="s">
        <v>2859</v>
      </c>
      <c r="B2643" t="s">
        <v>2860</v>
      </c>
      <c r="C2643" t="s">
        <v>2871</v>
      </c>
      <c r="D2643" t="s">
        <v>77</v>
      </c>
      <c r="E2643">
        <v>64.5</v>
      </c>
      <c r="F2643">
        <v>300700</v>
      </c>
      <c r="G2643">
        <f t="shared" si="162"/>
        <v>2.4483680911207182E-10</v>
      </c>
      <c r="H2643" s="50">
        <f t="shared" si="164"/>
        <v>338.72160651382444</v>
      </c>
      <c r="I2643">
        <f t="shared" si="163"/>
        <v>7.4638365584543593E-7</v>
      </c>
      <c r="J2643">
        <v>42.6</v>
      </c>
      <c r="K2643">
        <v>46.1</v>
      </c>
      <c r="L2643">
        <v>61</v>
      </c>
      <c r="M2643">
        <v>-3.76</v>
      </c>
      <c r="N2643">
        <v>-73.27</v>
      </c>
      <c r="O2643" s="7">
        <v>1.3246</v>
      </c>
      <c r="P2643">
        <v>31806</v>
      </c>
      <c r="Q2643">
        <v>3</v>
      </c>
      <c r="R2643" s="9">
        <v>5.6063999999999998</v>
      </c>
      <c r="S2643" s="9">
        <v>5.6082999999999998</v>
      </c>
      <c r="T2643" s="9">
        <v>5.6063000000000001</v>
      </c>
      <c r="U2643" s="9">
        <v>5.6063000000000001</v>
      </c>
      <c r="V2643" s="9">
        <v>5.7138999999999998</v>
      </c>
    </row>
    <row r="2644" spans="1:22" x14ac:dyDescent="0.3">
      <c r="A2644" t="s">
        <v>2859</v>
      </c>
      <c r="B2644" t="s">
        <v>2860</v>
      </c>
      <c r="C2644" t="s">
        <v>2872</v>
      </c>
      <c r="D2644" t="s">
        <v>77</v>
      </c>
      <c r="E2644">
        <v>1.1200000000000001</v>
      </c>
      <c r="F2644">
        <v>161700</v>
      </c>
      <c r="G2644">
        <f t="shared" si="162"/>
        <v>7.9060294372294369E-12</v>
      </c>
      <c r="H2644" s="50">
        <f t="shared" si="164"/>
        <v>182.14593872060331</v>
      </c>
      <c r="I2644">
        <f t="shared" si="163"/>
        <v>1.2960460380571909E-8</v>
      </c>
      <c r="J2644">
        <v>38.700000000000003</v>
      </c>
      <c r="K2644">
        <v>26</v>
      </c>
      <c r="L2644">
        <v>3160</v>
      </c>
      <c r="M2644">
        <v>-15.48</v>
      </c>
      <c r="N2644">
        <v>-70.14</v>
      </c>
      <c r="O2644" s="7">
        <v>121.64</v>
      </c>
      <c r="P2644">
        <v>83992</v>
      </c>
      <c r="Q2644">
        <v>3</v>
      </c>
      <c r="R2644" s="9">
        <v>6.7925000000000004</v>
      </c>
      <c r="S2644" s="9">
        <v>6.8783000000000003</v>
      </c>
      <c r="T2644" s="9">
        <v>6.5156999999999998</v>
      </c>
      <c r="U2644" s="9">
        <v>6.7811000000000003</v>
      </c>
      <c r="V2644" s="9">
        <v>7.3619000000000003</v>
      </c>
    </row>
    <row r="2645" spans="1:22" x14ac:dyDescent="0.3">
      <c r="A2645" t="s">
        <v>2859</v>
      </c>
      <c r="B2645" t="s">
        <v>2860</v>
      </c>
      <c r="C2645" t="s">
        <v>2873</v>
      </c>
      <c r="D2645" t="s">
        <v>77</v>
      </c>
      <c r="E2645">
        <v>56.300000000000004</v>
      </c>
      <c r="F2645">
        <v>7454000</v>
      </c>
      <c r="G2645">
        <f t="shared" si="162"/>
        <v>8.6212339549235307E-12</v>
      </c>
      <c r="H2645" s="50">
        <f t="shared" si="164"/>
        <v>8396.5109908681334</v>
      </c>
      <c r="I2645">
        <f t="shared" si="163"/>
        <v>6.5149457091624869E-7</v>
      </c>
      <c r="J2645">
        <v>645</v>
      </c>
      <c r="K2645">
        <v>293</v>
      </c>
      <c r="L2645">
        <v>545</v>
      </c>
      <c r="M2645">
        <v>-12.03</v>
      </c>
      <c r="N2645">
        <v>-76.94</v>
      </c>
      <c r="O2645" s="7">
        <v>1.8583000000000001</v>
      </c>
      <c r="P2645" s="8">
        <v>5958600</v>
      </c>
      <c r="Q2645">
        <v>22</v>
      </c>
      <c r="R2645" s="9">
        <v>18.652999999999999</v>
      </c>
      <c r="S2645" s="9">
        <v>14.555</v>
      </c>
      <c r="T2645" s="9">
        <v>8.0954999999999995</v>
      </c>
      <c r="U2645" s="9">
        <v>16.866</v>
      </c>
      <c r="V2645" s="9">
        <v>19.739999999999998</v>
      </c>
    </row>
    <row r="2646" spans="1:22" x14ac:dyDescent="0.3">
      <c r="A2646" t="s">
        <v>2859</v>
      </c>
      <c r="B2646" t="s">
        <v>2860</v>
      </c>
      <c r="C2646" t="s">
        <v>2874</v>
      </c>
      <c r="D2646" t="s">
        <v>77</v>
      </c>
      <c r="E2646">
        <v>3.9</v>
      </c>
      <c r="F2646">
        <v>304700</v>
      </c>
      <c r="G2646">
        <f t="shared" si="162"/>
        <v>1.4609743025927141E-11</v>
      </c>
      <c r="H2646" s="50">
        <f t="shared" si="164"/>
        <v>343.22738112657902</v>
      </c>
      <c r="I2646">
        <f t="shared" si="163"/>
        <v>4.5130174539491461E-8</v>
      </c>
      <c r="J2646">
        <v>41.5</v>
      </c>
      <c r="K2646">
        <v>47.300000000000004</v>
      </c>
      <c r="L2646">
        <v>921</v>
      </c>
      <c r="M2646">
        <v>-5.19</v>
      </c>
      <c r="N2646">
        <v>-80.64</v>
      </c>
      <c r="O2646" s="7">
        <v>19.478000000000002</v>
      </c>
      <c r="P2646" s="8">
        <v>110150</v>
      </c>
      <c r="Q2646">
        <v>3</v>
      </c>
      <c r="R2646" s="9">
        <v>8.2536000000000005</v>
      </c>
      <c r="S2646" s="9">
        <v>8.2405000000000008</v>
      </c>
      <c r="T2646" s="9">
        <v>7.5720999999999998</v>
      </c>
      <c r="U2646" s="9">
        <v>8.2520000000000007</v>
      </c>
      <c r="V2646" s="9">
        <v>8.3560999999999996</v>
      </c>
    </row>
    <row r="2647" spans="1:22" x14ac:dyDescent="0.3">
      <c r="A2647" t="s">
        <v>2859</v>
      </c>
      <c r="B2647" t="s">
        <v>2860</v>
      </c>
      <c r="C2647" t="s">
        <v>2875</v>
      </c>
      <c r="D2647" t="s">
        <v>77</v>
      </c>
      <c r="E2647">
        <v>25.700000000000003</v>
      </c>
      <c r="F2647">
        <v>197700</v>
      </c>
      <c r="G2647">
        <f t="shared" si="162"/>
        <v>1.4838051643904906E-10</v>
      </c>
      <c r="H2647" s="50">
        <f t="shared" si="164"/>
        <v>222.6979102353944</v>
      </c>
      <c r="I2647">
        <f t="shared" si="163"/>
        <v>2.9739627837562327E-7</v>
      </c>
      <c r="J2647">
        <v>54</v>
      </c>
      <c r="K2647">
        <v>26.900000000000002</v>
      </c>
      <c r="L2647">
        <v>85.7</v>
      </c>
      <c r="M2647">
        <v>-8.3800000000000008</v>
      </c>
      <c r="N2647">
        <v>-74.56</v>
      </c>
      <c r="O2647" s="7">
        <v>3.1840999999999999</v>
      </c>
      <c r="P2647">
        <v>34549</v>
      </c>
      <c r="Q2647">
        <v>4</v>
      </c>
      <c r="R2647" s="9">
        <v>6.0372000000000003</v>
      </c>
      <c r="S2647" s="9">
        <v>6.0476000000000001</v>
      </c>
      <c r="T2647" s="9">
        <v>6.0357000000000003</v>
      </c>
      <c r="U2647" s="9">
        <v>6.0625</v>
      </c>
      <c r="V2647" s="9">
        <v>6.0891999999999999</v>
      </c>
    </row>
    <row r="2648" spans="1:22" x14ac:dyDescent="0.3">
      <c r="A2648" t="s">
        <v>2859</v>
      </c>
      <c r="B2648" t="s">
        <v>2860</v>
      </c>
      <c r="C2648" t="s">
        <v>2876</v>
      </c>
      <c r="D2648" t="s">
        <v>77</v>
      </c>
      <c r="E2648">
        <v>1.87</v>
      </c>
      <c r="F2648">
        <v>157000</v>
      </c>
      <c r="G2648">
        <f t="shared" si="162"/>
        <v>1.3595412165605095E-11</v>
      </c>
      <c r="H2648" s="50">
        <f t="shared" si="164"/>
        <v>176.8516535506167</v>
      </c>
      <c r="I2648">
        <f t="shared" si="163"/>
        <v>2.1639340099704889E-8</v>
      </c>
      <c r="J2648">
        <v>47.800000000000004</v>
      </c>
      <c r="K2648">
        <v>22.700000000000003</v>
      </c>
      <c r="L2648">
        <v>921</v>
      </c>
      <c r="M2648">
        <v>-4.8899999999999997</v>
      </c>
      <c r="N2648">
        <v>-80.69</v>
      </c>
      <c r="O2648" s="7">
        <v>40.545999999999999</v>
      </c>
      <c r="P2648" s="8">
        <v>131320</v>
      </c>
      <c r="Q2648">
        <v>4</v>
      </c>
      <c r="R2648" s="9">
        <v>8.0036000000000005</v>
      </c>
      <c r="S2648" s="9">
        <v>8.2081</v>
      </c>
      <c r="T2648" s="9">
        <v>7.8864999999999998</v>
      </c>
      <c r="U2648" s="9">
        <v>8.2775999999999996</v>
      </c>
      <c r="V2648" s="9">
        <v>8.7716999999999992</v>
      </c>
    </row>
    <row r="2649" spans="1:22" x14ac:dyDescent="0.3">
      <c r="A2649" t="s">
        <v>2859</v>
      </c>
      <c r="B2649" t="s">
        <v>2860</v>
      </c>
      <c r="C2649" t="s">
        <v>2877</v>
      </c>
      <c r="D2649" t="s">
        <v>77</v>
      </c>
      <c r="E2649">
        <v>8.6</v>
      </c>
      <c r="F2649">
        <v>192500</v>
      </c>
      <c r="G2649">
        <f t="shared" si="162"/>
        <v>5.0993889870129865E-11</v>
      </c>
      <c r="H2649" s="50">
        <f t="shared" si="164"/>
        <v>216.84040323881348</v>
      </c>
      <c r="I2649">
        <f t="shared" si="163"/>
        <v>9.9517820779391451E-8</v>
      </c>
      <c r="J2649">
        <v>76.800000000000011</v>
      </c>
      <c r="K2649">
        <v>22</v>
      </c>
      <c r="L2649">
        <v>250</v>
      </c>
      <c r="M2649">
        <v>-18.03</v>
      </c>
      <c r="N2649">
        <v>-70.260000000000005</v>
      </c>
      <c r="O2649" s="7">
        <v>11.382</v>
      </c>
      <c r="P2649" s="8">
        <v>117680</v>
      </c>
      <c r="Q2649">
        <v>5</v>
      </c>
      <c r="R2649" s="9">
        <v>17.46</v>
      </c>
      <c r="S2649" s="9">
        <v>18.294</v>
      </c>
      <c r="T2649" s="9">
        <v>15.19</v>
      </c>
      <c r="U2649" s="9">
        <v>18.478000000000002</v>
      </c>
      <c r="V2649" s="9">
        <v>19.643000000000001</v>
      </c>
    </row>
    <row r="2650" spans="1:22" x14ac:dyDescent="0.3">
      <c r="A2650" t="s">
        <v>2859</v>
      </c>
      <c r="B2650" t="s">
        <v>2860</v>
      </c>
      <c r="C2650" t="s">
        <v>2878</v>
      </c>
      <c r="D2650" t="s">
        <v>77</v>
      </c>
      <c r="E2650">
        <v>6.5</v>
      </c>
      <c r="F2650">
        <v>556100</v>
      </c>
      <c r="G2650">
        <f t="shared" si="162"/>
        <v>1.3341691242582267E-11</v>
      </c>
      <c r="H2650" s="50">
        <f t="shared" si="164"/>
        <v>626.41531553820346</v>
      </c>
      <c r="I2650">
        <f t="shared" si="163"/>
        <v>7.5216957565819115E-8</v>
      </c>
      <c r="J2650">
        <v>127</v>
      </c>
      <c r="K2650">
        <v>49.400000000000006</v>
      </c>
      <c r="L2650">
        <v>823</v>
      </c>
      <c r="M2650">
        <v>-8.1</v>
      </c>
      <c r="N2650">
        <v>-79.03</v>
      </c>
      <c r="O2650" s="7">
        <v>16.643999999999998</v>
      </c>
      <c r="P2650" s="8">
        <v>719750</v>
      </c>
      <c r="Q2650">
        <v>6</v>
      </c>
      <c r="R2650" s="9">
        <v>12.212999999999999</v>
      </c>
      <c r="S2650" s="9">
        <v>11.912000000000001</v>
      </c>
      <c r="T2650" s="9">
        <v>9.9062999999999999</v>
      </c>
      <c r="U2650" s="9">
        <v>11.561999999999999</v>
      </c>
      <c r="V2650" s="9">
        <v>12.698</v>
      </c>
    </row>
    <row r="2651" spans="1:22" x14ac:dyDescent="0.3">
      <c r="A2651" t="s">
        <v>2879</v>
      </c>
      <c r="B2651" t="s">
        <v>2880</v>
      </c>
      <c r="C2651" t="s">
        <v>2881</v>
      </c>
      <c r="D2651" t="s">
        <v>369</v>
      </c>
      <c r="E2651">
        <v>8.5400000000000009</v>
      </c>
      <c r="F2651">
        <v>264000</v>
      </c>
      <c r="G2651">
        <f t="shared" si="162"/>
        <v>3.6923628106060608E-11</v>
      </c>
      <c r="H2651" s="50">
        <f t="shared" ref="H2651:H2681" si="165">F2651*CVDPHL</f>
        <v>624.65485961250852</v>
      </c>
      <c r="I2651">
        <f t="shared" si="163"/>
        <v>2.0758071357878185E-7</v>
      </c>
      <c r="J2651">
        <v>69.3</v>
      </c>
      <c r="K2651">
        <v>31.700000000000003</v>
      </c>
      <c r="L2651">
        <v>450</v>
      </c>
      <c r="M2651">
        <v>15.18</v>
      </c>
      <c r="N2651">
        <v>120.57</v>
      </c>
      <c r="O2651" s="7">
        <v>14.173</v>
      </c>
      <c r="P2651" s="8">
        <v>488870</v>
      </c>
      <c r="Q2651">
        <v>4</v>
      </c>
      <c r="R2651" s="9">
        <v>11.936999999999999</v>
      </c>
      <c r="S2651" s="9">
        <v>11.692</v>
      </c>
      <c r="T2651" s="9">
        <v>11.132</v>
      </c>
      <c r="U2651" s="9">
        <v>11.284000000000001</v>
      </c>
      <c r="V2651" s="9">
        <v>11.993</v>
      </c>
    </row>
    <row r="2652" spans="1:22" x14ac:dyDescent="0.3">
      <c r="A2652" t="s">
        <v>2879</v>
      </c>
      <c r="B2652" t="s">
        <v>2880</v>
      </c>
      <c r="C2652" t="s">
        <v>2882</v>
      </c>
      <c r="D2652" t="s">
        <v>369</v>
      </c>
      <c r="E2652">
        <v>12.700000000000001</v>
      </c>
      <c r="F2652">
        <v>429100</v>
      </c>
      <c r="G2652">
        <f t="shared" si="162"/>
        <v>3.3782799114425541E-11</v>
      </c>
      <c r="H2652" s="50">
        <f t="shared" si="165"/>
        <v>1015.3007585595735</v>
      </c>
      <c r="I2652">
        <f t="shared" si="163"/>
        <v>3.0869731410427743E-7</v>
      </c>
      <c r="J2652">
        <v>16.600000000000001</v>
      </c>
      <c r="K2652">
        <v>105</v>
      </c>
      <c r="L2652">
        <v>1310</v>
      </c>
      <c r="M2652">
        <v>10.66</v>
      </c>
      <c r="N2652">
        <v>122.96</v>
      </c>
      <c r="O2652" s="7">
        <v>12.472</v>
      </c>
      <c r="P2652" s="8">
        <v>407220</v>
      </c>
      <c r="Q2652">
        <v>3</v>
      </c>
      <c r="R2652" s="9">
        <v>9.2883999999999993</v>
      </c>
      <c r="S2652" s="9">
        <v>8.9090000000000007</v>
      </c>
      <c r="T2652" s="9">
        <v>9.1340000000000003</v>
      </c>
      <c r="U2652" s="9">
        <v>9.2113999999999994</v>
      </c>
      <c r="V2652" s="9">
        <v>9.2888999999999999</v>
      </c>
    </row>
    <row r="2653" spans="1:22" x14ac:dyDescent="0.3">
      <c r="A2653" t="s">
        <v>2879</v>
      </c>
      <c r="B2653" t="s">
        <v>2880</v>
      </c>
      <c r="C2653" t="s">
        <v>2883</v>
      </c>
      <c r="D2653" t="s">
        <v>369</v>
      </c>
      <c r="E2653">
        <v>11.700000000000001</v>
      </c>
      <c r="F2653">
        <v>252400</v>
      </c>
      <c r="G2653">
        <f t="shared" si="162"/>
        <v>5.2911117670364507E-11</v>
      </c>
      <c r="H2653" s="50">
        <f t="shared" si="165"/>
        <v>597.20790365983771</v>
      </c>
      <c r="I2653">
        <f t="shared" si="163"/>
        <v>2.8439043897795642E-7</v>
      </c>
      <c r="J2653">
        <v>38.5</v>
      </c>
      <c r="K2653">
        <v>40.700000000000003</v>
      </c>
      <c r="L2653">
        <v>456</v>
      </c>
      <c r="M2653">
        <v>16.420000000000002</v>
      </c>
      <c r="N2653">
        <v>120.6</v>
      </c>
      <c r="O2653" s="7">
        <v>11.205</v>
      </c>
      <c r="P2653" s="8">
        <v>404660</v>
      </c>
      <c r="Q2653">
        <v>4</v>
      </c>
      <c r="R2653" s="9">
        <v>9.3465000000000007</v>
      </c>
      <c r="S2653" s="9">
        <v>9.1287000000000003</v>
      </c>
      <c r="T2653" s="9">
        <v>8.4082000000000008</v>
      </c>
      <c r="U2653" s="9">
        <v>9.0297999999999998</v>
      </c>
      <c r="V2653" s="9">
        <v>10.009</v>
      </c>
    </row>
    <row r="2654" spans="1:22" x14ac:dyDescent="0.3">
      <c r="A2654" t="s">
        <v>2879</v>
      </c>
      <c r="B2654" t="s">
        <v>2880</v>
      </c>
      <c r="C2654" s="19" t="s">
        <v>2884</v>
      </c>
      <c r="D2654" t="s">
        <v>369</v>
      </c>
      <c r="E2654">
        <v>15.200000000000001</v>
      </c>
      <c r="F2654">
        <v>158200</v>
      </c>
      <c r="G2654">
        <f t="shared" si="162"/>
        <v>1.0966992161820481E-10</v>
      </c>
      <c r="H2654" s="50">
        <f t="shared" si="165"/>
        <v>374.31969238901081</v>
      </c>
      <c r="I2654">
        <f t="shared" si="163"/>
        <v>3.6946450192008017E-7</v>
      </c>
      <c r="J2654">
        <v>23.200000000000003</v>
      </c>
      <c r="K2654">
        <v>32.800000000000004</v>
      </c>
      <c r="L2654">
        <v>278</v>
      </c>
      <c r="M2654">
        <v>13.76</v>
      </c>
      <c r="N2654">
        <v>121.05</v>
      </c>
      <c r="O2654" s="7">
        <v>8.4748999999999999</v>
      </c>
      <c r="P2654">
        <v>82304</v>
      </c>
      <c r="Q2654">
        <v>2</v>
      </c>
      <c r="R2654" s="9">
        <v>9.4951000000000008</v>
      </c>
      <c r="S2654" s="9">
        <v>9.4382999999999999</v>
      </c>
      <c r="T2654" s="9">
        <v>9.4951000000000008</v>
      </c>
      <c r="U2654" s="9">
        <v>9.4951000000000008</v>
      </c>
      <c r="V2654" s="9">
        <v>9.4951000000000008</v>
      </c>
    </row>
    <row r="2655" spans="1:22" x14ac:dyDescent="0.3">
      <c r="A2655" t="s">
        <v>2879</v>
      </c>
      <c r="B2655" t="s">
        <v>2880</v>
      </c>
      <c r="C2655" t="s">
        <v>2885</v>
      </c>
      <c r="D2655" t="s">
        <v>369</v>
      </c>
      <c r="E2655">
        <v>19.8</v>
      </c>
      <c r="F2655">
        <v>267300</v>
      </c>
      <c r="G2655">
        <f t="shared" si="162"/>
        <v>8.4550592592592579E-11</v>
      </c>
      <c r="H2655" s="50">
        <f t="shared" si="165"/>
        <v>632.4630453576649</v>
      </c>
      <c r="I2655">
        <f t="shared" si="163"/>
        <v>4.8127612750115695E-7</v>
      </c>
      <c r="J2655">
        <v>7.96</v>
      </c>
      <c r="K2655">
        <v>94.7</v>
      </c>
      <c r="L2655">
        <v>749</v>
      </c>
      <c r="M2655">
        <v>8.9499999999999993</v>
      </c>
      <c r="N2655">
        <v>125.53</v>
      </c>
      <c r="O2655" s="7">
        <v>7.9046000000000003</v>
      </c>
      <c r="P2655">
        <v>77113</v>
      </c>
      <c r="Q2655">
        <v>2</v>
      </c>
      <c r="R2655" s="9">
        <v>11.284000000000001</v>
      </c>
      <c r="S2655" s="9">
        <v>11.282999999999999</v>
      </c>
      <c r="T2655" s="9">
        <v>9.9575999999999993</v>
      </c>
      <c r="U2655" s="9">
        <v>10.621</v>
      </c>
      <c r="V2655" s="9">
        <v>11.284000000000001</v>
      </c>
    </row>
    <row r="2656" spans="1:22" x14ac:dyDescent="0.3">
      <c r="A2656" t="s">
        <v>2879</v>
      </c>
      <c r="B2656" t="s">
        <v>2880</v>
      </c>
      <c r="C2656" t="s">
        <v>2886</v>
      </c>
      <c r="D2656" t="s">
        <v>369</v>
      </c>
      <c r="E2656">
        <v>13.4</v>
      </c>
      <c r="F2656">
        <v>209600</v>
      </c>
      <c r="G2656">
        <f t="shared" si="162"/>
        <v>7.29732929389313E-11</v>
      </c>
      <c r="H2656" s="50">
        <f t="shared" si="165"/>
        <v>495.93810066205225</v>
      </c>
      <c r="I2656">
        <f t="shared" si="163"/>
        <v>3.2571212669270223E-7</v>
      </c>
      <c r="J2656">
        <v>21.5</v>
      </c>
      <c r="K2656">
        <v>45.2</v>
      </c>
      <c r="L2656">
        <v>419</v>
      </c>
      <c r="M2656">
        <v>15.49</v>
      </c>
      <c r="N2656">
        <v>120.96</v>
      </c>
      <c r="O2656" s="7">
        <v>9.2629000000000001</v>
      </c>
      <c r="P2656" s="8">
        <v>260720</v>
      </c>
      <c r="Q2656">
        <v>2</v>
      </c>
      <c r="R2656" s="9">
        <v>8.3346999999999998</v>
      </c>
      <c r="S2656" s="9">
        <v>8.3042999999999996</v>
      </c>
      <c r="T2656" s="9">
        <v>8.1477000000000004</v>
      </c>
      <c r="U2656" s="9">
        <v>8.2518999999999991</v>
      </c>
      <c r="V2656" s="9">
        <v>8.3560999999999996</v>
      </c>
    </row>
    <row r="2657" spans="1:22" x14ac:dyDescent="0.3">
      <c r="A2657" t="s">
        <v>2879</v>
      </c>
      <c r="B2657" t="s">
        <v>2880</v>
      </c>
      <c r="C2657" t="s">
        <v>2887</v>
      </c>
      <c r="D2657" t="s">
        <v>369</v>
      </c>
      <c r="E2657">
        <v>24.900000000000002</v>
      </c>
      <c r="F2657">
        <v>461900</v>
      </c>
      <c r="G2657">
        <f t="shared" si="162"/>
        <v>6.1532110197012343E-11</v>
      </c>
      <c r="H2657" s="50">
        <f t="shared" si="165"/>
        <v>1092.9093926326427</v>
      </c>
      <c r="I2657">
        <f t="shared" si="163"/>
        <v>6.0524119064539439E-7</v>
      </c>
      <c r="J2657">
        <v>12.5</v>
      </c>
      <c r="K2657">
        <v>131</v>
      </c>
      <c r="L2657">
        <v>801</v>
      </c>
      <c r="M2657">
        <v>8.48</v>
      </c>
      <c r="N2657">
        <v>124.65</v>
      </c>
      <c r="O2657" s="7">
        <v>6.1276999999999999</v>
      </c>
      <c r="P2657" s="8">
        <v>258820</v>
      </c>
      <c r="Q2657">
        <v>2</v>
      </c>
      <c r="R2657" s="9">
        <v>8.7199000000000009</v>
      </c>
      <c r="S2657" s="9">
        <v>8.7199000000000009</v>
      </c>
      <c r="T2657" s="9">
        <v>8.3041</v>
      </c>
      <c r="U2657" s="9">
        <v>8.5120000000000005</v>
      </c>
      <c r="V2657" s="9">
        <v>8.7199000000000009</v>
      </c>
    </row>
    <row r="2658" spans="1:22" x14ac:dyDescent="0.3">
      <c r="A2658" t="s">
        <v>2879</v>
      </c>
      <c r="B2658" t="s">
        <v>2880</v>
      </c>
      <c r="C2658" t="s">
        <v>2888</v>
      </c>
      <c r="D2658" t="s">
        <v>369</v>
      </c>
      <c r="E2658">
        <v>9.5299999999999994</v>
      </c>
      <c r="F2658">
        <v>718800</v>
      </c>
      <c r="G2658">
        <f t="shared" si="162"/>
        <v>1.513335627434613E-11</v>
      </c>
      <c r="H2658" s="50">
        <f t="shared" si="165"/>
        <v>1700.7648223086028</v>
      </c>
      <c r="I2658">
        <f t="shared" si="163"/>
        <v>2.3164451995383968E-7</v>
      </c>
      <c r="J2658">
        <v>76.400000000000006</v>
      </c>
      <c r="K2658">
        <v>82.300000000000011</v>
      </c>
      <c r="L2658">
        <v>1380</v>
      </c>
      <c r="M2658">
        <v>10.32</v>
      </c>
      <c r="N2658">
        <v>123.91</v>
      </c>
      <c r="O2658" s="7">
        <v>16.738</v>
      </c>
      <c r="P2658" s="8">
        <v>857000</v>
      </c>
      <c r="Q2658">
        <v>4</v>
      </c>
      <c r="R2658" s="9">
        <v>7.6791999999999998</v>
      </c>
      <c r="S2658" s="9">
        <v>5.6997</v>
      </c>
      <c r="T2658" s="9">
        <v>7.6769999999999996</v>
      </c>
      <c r="U2658" s="9">
        <v>7.7294</v>
      </c>
      <c r="V2658" s="9">
        <v>7.7817999999999996</v>
      </c>
    </row>
    <row r="2659" spans="1:22" x14ac:dyDescent="0.3">
      <c r="A2659" t="s">
        <v>2879</v>
      </c>
      <c r="B2659" t="s">
        <v>2880</v>
      </c>
      <c r="C2659" t="s">
        <v>2889</v>
      </c>
      <c r="D2659" t="s">
        <v>369</v>
      </c>
      <c r="E2659">
        <v>7.41</v>
      </c>
      <c r="F2659">
        <v>163900</v>
      </c>
      <c r="G2659">
        <f t="shared" si="162"/>
        <v>5.1604750030506405E-11</v>
      </c>
      <c r="H2659" s="50">
        <f t="shared" si="165"/>
        <v>387.80655867609903</v>
      </c>
      <c r="I2659">
        <f t="shared" si="163"/>
        <v>1.8011394468603904E-7</v>
      </c>
      <c r="J2659">
        <v>14.200000000000001</v>
      </c>
      <c r="K2659">
        <v>43.5</v>
      </c>
      <c r="L2659">
        <v>1000</v>
      </c>
      <c r="M2659">
        <v>7.22</v>
      </c>
      <c r="N2659">
        <v>124.25</v>
      </c>
      <c r="O2659" s="7">
        <v>23.094000000000001</v>
      </c>
      <c r="P2659" s="8">
        <v>145240</v>
      </c>
      <c r="Q2659">
        <v>2</v>
      </c>
      <c r="R2659" s="9">
        <v>8.8726000000000003</v>
      </c>
      <c r="S2659" s="9">
        <v>8.8379999999999992</v>
      </c>
      <c r="T2659" s="9">
        <v>8.6160999999999994</v>
      </c>
      <c r="U2659" s="9">
        <v>8.7456999999999994</v>
      </c>
      <c r="V2659" s="9">
        <v>8.8754000000000008</v>
      </c>
    </row>
    <row r="2660" spans="1:22" x14ac:dyDescent="0.3">
      <c r="A2660" t="s">
        <v>2879</v>
      </c>
      <c r="B2660" t="s">
        <v>2880</v>
      </c>
      <c r="C2660" t="s">
        <v>2890</v>
      </c>
      <c r="D2660" t="s">
        <v>369</v>
      </c>
      <c r="E2660">
        <v>7.07</v>
      </c>
      <c r="F2660">
        <v>130300</v>
      </c>
      <c r="G2660">
        <f t="shared" si="162"/>
        <v>6.1933471297006909E-11</v>
      </c>
      <c r="H2660" s="50">
        <f t="shared" si="165"/>
        <v>308.30503108905248</v>
      </c>
      <c r="I2660">
        <f t="shared" si="163"/>
        <v>1.7184960714308988E-7</v>
      </c>
      <c r="J2660">
        <v>33.6</v>
      </c>
      <c r="K2660">
        <v>22.5</v>
      </c>
      <c r="L2660">
        <v>407</v>
      </c>
      <c r="M2660">
        <v>16.04</v>
      </c>
      <c r="N2660">
        <v>120.37</v>
      </c>
      <c r="O2660" s="7">
        <v>18.103000000000002</v>
      </c>
      <c r="P2660" s="8">
        <v>372620</v>
      </c>
      <c r="Q2660">
        <v>2</v>
      </c>
      <c r="R2660" s="9">
        <v>11.499000000000001</v>
      </c>
      <c r="S2660" s="9">
        <v>11.573</v>
      </c>
      <c r="T2660" s="9">
        <v>11.487</v>
      </c>
      <c r="U2660" s="9">
        <v>11.714</v>
      </c>
      <c r="V2660" s="9">
        <v>11.942</v>
      </c>
    </row>
    <row r="2661" spans="1:22" x14ac:dyDescent="0.3">
      <c r="A2661" t="s">
        <v>2879</v>
      </c>
      <c r="B2661" t="s">
        <v>2880</v>
      </c>
      <c r="C2661" t="s">
        <v>2891</v>
      </c>
      <c r="D2661" t="s">
        <v>369</v>
      </c>
      <c r="E2661">
        <v>66</v>
      </c>
      <c r="F2661">
        <v>1152000</v>
      </c>
      <c r="G2661">
        <f t="shared" si="162"/>
        <v>6.5394598958333341E-11</v>
      </c>
      <c r="H2661" s="50">
        <f t="shared" si="165"/>
        <v>2725.7666601273099</v>
      </c>
      <c r="I2661">
        <f t="shared" si="163"/>
        <v>1.6042537583371903E-6</v>
      </c>
      <c r="J2661">
        <v>63.900000000000006</v>
      </c>
      <c r="K2661">
        <v>144</v>
      </c>
      <c r="L2661">
        <v>293</v>
      </c>
      <c r="M2661">
        <v>7.09</v>
      </c>
      <c r="N2661">
        <v>125.6</v>
      </c>
      <c r="O2661" s="7">
        <v>2.0329999999999999</v>
      </c>
      <c r="P2661" s="8">
        <v>160850</v>
      </c>
      <c r="Q2661">
        <v>4</v>
      </c>
      <c r="R2661" s="9">
        <v>8.0791000000000004</v>
      </c>
      <c r="S2661" s="9">
        <v>5.9565999999999999</v>
      </c>
      <c r="T2661" s="9">
        <v>7.5195999999999996</v>
      </c>
      <c r="U2661" s="9">
        <v>8.0433000000000003</v>
      </c>
      <c r="V2661" s="9">
        <v>8.4082000000000008</v>
      </c>
    </row>
    <row r="2662" spans="1:22" x14ac:dyDescent="0.3">
      <c r="A2662" t="s">
        <v>2879</v>
      </c>
      <c r="B2662" t="s">
        <v>2880</v>
      </c>
      <c r="C2662" t="s">
        <v>2892</v>
      </c>
      <c r="D2662" t="s">
        <v>369</v>
      </c>
      <c r="E2662">
        <v>3.71</v>
      </c>
      <c r="F2662">
        <v>102300</v>
      </c>
      <c r="G2662">
        <f t="shared" si="162"/>
        <v>4.1395077517106547E-11</v>
      </c>
      <c r="H2662" s="50">
        <f t="shared" si="165"/>
        <v>242.05375809984704</v>
      </c>
      <c r="I2662">
        <f t="shared" si="163"/>
        <v>9.0178506718651113E-8</v>
      </c>
      <c r="J2662">
        <v>13.100000000000001</v>
      </c>
      <c r="K2662">
        <v>28.200000000000003</v>
      </c>
      <c r="L2662">
        <v>1240</v>
      </c>
      <c r="M2662">
        <v>9.32</v>
      </c>
      <c r="N2662">
        <v>123.3</v>
      </c>
      <c r="O2662" s="7">
        <v>43.843000000000004</v>
      </c>
      <c r="P2662" s="8">
        <v>135360</v>
      </c>
      <c r="Q2662">
        <v>4</v>
      </c>
      <c r="R2662" s="9">
        <v>8.5556999999999999</v>
      </c>
      <c r="S2662" s="9">
        <v>5.327</v>
      </c>
      <c r="T2662" s="9">
        <v>7.8342000000000001</v>
      </c>
      <c r="U2662" s="9">
        <v>8.1991999999999994</v>
      </c>
      <c r="V2662" s="9">
        <v>8.5640999999999998</v>
      </c>
    </row>
    <row r="2663" spans="1:22" x14ac:dyDescent="0.3">
      <c r="A2663" t="s">
        <v>2879</v>
      </c>
      <c r="B2663" t="s">
        <v>2880</v>
      </c>
      <c r="C2663" t="s">
        <v>2893</v>
      </c>
      <c r="D2663" t="s">
        <v>369</v>
      </c>
      <c r="E2663">
        <v>12.3</v>
      </c>
      <c r="F2663">
        <v>347700</v>
      </c>
      <c r="G2663">
        <f t="shared" si="162"/>
        <v>4.0378561691113031E-11</v>
      </c>
      <c r="H2663" s="50">
        <f t="shared" si="165"/>
        <v>822.69884351238341</v>
      </c>
      <c r="I2663">
        <f t="shared" si="163"/>
        <v>2.9897456405374908E-7</v>
      </c>
      <c r="J2663">
        <v>40.900000000000006</v>
      </c>
      <c r="K2663">
        <v>54.400000000000006</v>
      </c>
      <c r="L2663">
        <v>645</v>
      </c>
      <c r="M2663">
        <v>6.11</v>
      </c>
      <c r="N2663">
        <v>125.16</v>
      </c>
      <c r="O2663" s="7">
        <v>11.858000000000001</v>
      </c>
      <c r="P2663" s="8">
        <v>270940</v>
      </c>
      <c r="Q2663">
        <v>4</v>
      </c>
      <c r="R2663" s="9">
        <v>7.7781000000000002</v>
      </c>
      <c r="S2663" s="9">
        <v>5.5481999999999996</v>
      </c>
      <c r="T2663" s="9">
        <v>7.3619000000000003</v>
      </c>
      <c r="U2663" s="9">
        <v>7.3619000000000003</v>
      </c>
      <c r="V2663" s="9">
        <v>7.7817999999999996</v>
      </c>
    </row>
    <row r="2664" spans="1:22" x14ac:dyDescent="0.3">
      <c r="A2664" t="s">
        <v>2879</v>
      </c>
      <c r="B2664" t="s">
        <v>2880</v>
      </c>
      <c r="C2664" t="s">
        <v>2894</v>
      </c>
      <c r="D2664" t="s">
        <v>369</v>
      </c>
      <c r="E2664">
        <v>11.5</v>
      </c>
      <c r="F2664">
        <v>318700</v>
      </c>
      <c r="G2664">
        <f t="shared" si="162"/>
        <v>4.1187572952620015E-11</v>
      </c>
      <c r="H2664" s="50">
        <f t="shared" si="165"/>
        <v>754.08145363070628</v>
      </c>
      <c r="I2664">
        <f t="shared" si="163"/>
        <v>2.7952906395269221E-7</v>
      </c>
      <c r="J2664">
        <v>57</v>
      </c>
      <c r="K2664">
        <v>42.2</v>
      </c>
      <c r="L2664">
        <v>450</v>
      </c>
      <c r="M2664">
        <v>15.02</v>
      </c>
      <c r="N2664">
        <v>120.67</v>
      </c>
      <c r="O2664" s="7">
        <v>10.648999999999999</v>
      </c>
      <c r="P2664" s="8">
        <v>782780</v>
      </c>
      <c r="Q2664">
        <v>4</v>
      </c>
      <c r="R2664" s="9">
        <v>12.946999999999999</v>
      </c>
      <c r="S2664" s="9">
        <v>12.942</v>
      </c>
      <c r="T2664" s="9">
        <v>11.284000000000001</v>
      </c>
      <c r="U2664" s="9">
        <v>13.099</v>
      </c>
      <c r="V2664" s="9">
        <v>14.048</v>
      </c>
    </row>
    <row r="2665" spans="1:22" x14ac:dyDescent="0.3">
      <c r="A2665" t="s">
        <v>2879</v>
      </c>
      <c r="B2665" t="s">
        <v>2880</v>
      </c>
      <c r="C2665" t="s">
        <v>2895</v>
      </c>
      <c r="D2665" t="s">
        <v>369</v>
      </c>
      <c r="E2665">
        <v>10.100000000000001</v>
      </c>
      <c r="F2665">
        <v>365800</v>
      </c>
      <c r="G2665">
        <f t="shared" si="162"/>
        <v>3.1515782668124663E-11</v>
      </c>
      <c r="H2665" s="50">
        <f t="shared" si="165"/>
        <v>865.52555926611979</v>
      </c>
      <c r="I2665">
        <f t="shared" si="163"/>
        <v>2.4549943877584273E-7</v>
      </c>
      <c r="J2665">
        <v>18.900000000000002</v>
      </c>
      <c r="K2665">
        <v>84.100000000000009</v>
      </c>
      <c r="L2665">
        <v>1310</v>
      </c>
      <c r="M2665">
        <v>10.73</v>
      </c>
      <c r="N2665">
        <v>122.55</v>
      </c>
      <c r="O2665" s="7">
        <v>15.638</v>
      </c>
      <c r="P2665" s="8">
        <v>238780</v>
      </c>
      <c r="Q2665">
        <v>2</v>
      </c>
      <c r="R2665" s="9">
        <v>9.0823</v>
      </c>
      <c r="S2665" s="9">
        <v>9.0101999999999993</v>
      </c>
      <c r="T2665" s="9">
        <v>9.0823</v>
      </c>
      <c r="U2665" s="9">
        <v>9.0823</v>
      </c>
      <c r="V2665" s="9">
        <v>9.0823</v>
      </c>
    </row>
    <row r="2666" spans="1:22" x14ac:dyDescent="0.3">
      <c r="A2666" t="s">
        <v>2879</v>
      </c>
      <c r="B2666" t="s">
        <v>2880</v>
      </c>
      <c r="C2666" t="s">
        <v>2896</v>
      </c>
      <c r="D2666" t="s">
        <v>369</v>
      </c>
      <c r="E2666">
        <v>10.4</v>
      </c>
      <c r="F2666">
        <v>157000</v>
      </c>
      <c r="G2666">
        <f t="shared" si="162"/>
        <v>7.5610848407643313E-11</v>
      </c>
      <c r="H2666" s="50">
        <f t="shared" si="165"/>
        <v>371.48035211804483</v>
      </c>
      <c r="I2666">
        <f t="shared" si="163"/>
        <v>2.5279150131373901E-7</v>
      </c>
      <c r="J2666">
        <v>15.9</v>
      </c>
      <c r="K2666">
        <v>39.400000000000006</v>
      </c>
      <c r="L2666">
        <v>545</v>
      </c>
      <c r="M2666">
        <v>13.15</v>
      </c>
      <c r="N2666">
        <v>123.74</v>
      </c>
      <c r="O2666" s="7">
        <v>13.856999999999999</v>
      </c>
      <c r="P2666">
        <v>94262</v>
      </c>
      <c r="Q2666">
        <v>1</v>
      </c>
      <c r="R2666" s="9">
        <v>6.4093</v>
      </c>
      <c r="S2666" s="9">
        <v>6.4093</v>
      </c>
      <c r="T2666" s="9">
        <v>6.4093</v>
      </c>
      <c r="U2666" s="9">
        <v>6.4093</v>
      </c>
      <c r="V2666" s="9">
        <v>6.4093</v>
      </c>
    </row>
    <row r="2667" spans="1:22" x14ac:dyDescent="0.3">
      <c r="A2667" t="s">
        <v>2879</v>
      </c>
      <c r="B2667" t="s">
        <v>2880</v>
      </c>
      <c r="C2667" t="s">
        <v>2897</v>
      </c>
      <c r="D2667" t="s">
        <v>369</v>
      </c>
      <c r="E2667">
        <v>26.900000000000002</v>
      </c>
      <c r="F2667">
        <v>218500</v>
      </c>
      <c r="G2667">
        <f t="shared" si="162"/>
        <v>1.4052424576659039E-10</v>
      </c>
      <c r="H2667" s="50">
        <f t="shared" si="165"/>
        <v>516.99654100504972</v>
      </c>
      <c r="I2667">
        <f t="shared" si="163"/>
        <v>6.5385494089803663E-7</v>
      </c>
      <c r="J2667">
        <v>14.600000000000001</v>
      </c>
      <c r="K2667">
        <v>57.1</v>
      </c>
      <c r="L2667">
        <v>278</v>
      </c>
      <c r="M2667">
        <v>13.95</v>
      </c>
      <c r="N2667">
        <v>121.14</v>
      </c>
      <c r="O2667" s="7">
        <v>4.8712999999999997</v>
      </c>
      <c r="P2667">
        <v>88959</v>
      </c>
      <c r="Q2667">
        <v>1</v>
      </c>
      <c r="R2667" s="9">
        <v>10.009</v>
      </c>
      <c r="S2667" s="9">
        <v>10.009</v>
      </c>
      <c r="T2667" s="9">
        <v>10.009</v>
      </c>
      <c r="U2667" s="9">
        <v>10.009</v>
      </c>
      <c r="V2667" s="9">
        <v>10.009</v>
      </c>
    </row>
    <row r="2668" spans="1:22" x14ac:dyDescent="0.3">
      <c r="A2668" t="s">
        <v>2879</v>
      </c>
      <c r="B2668" t="s">
        <v>2880</v>
      </c>
      <c r="C2668" t="s">
        <v>2898</v>
      </c>
      <c r="D2668" t="s">
        <v>369</v>
      </c>
      <c r="E2668">
        <v>24.6</v>
      </c>
      <c r="F2668">
        <v>196100</v>
      </c>
      <c r="G2668">
        <f t="shared" si="162"/>
        <v>1.4318843345232024E-10</v>
      </c>
      <c r="H2668" s="50">
        <f t="shared" si="165"/>
        <v>463.9955226136853</v>
      </c>
      <c r="I2668">
        <f t="shared" si="163"/>
        <v>5.9794912810749805E-7</v>
      </c>
      <c r="J2668">
        <v>14.200000000000001</v>
      </c>
      <c r="K2668">
        <v>52</v>
      </c>
      <c r="L2668">
        <v>278</v>
      </c>
      <c r="M2668">
        <v>13.94</v>
      </c>
      <c r="N2668">
        <v>121.61</v>
      </c>
      <c r="O2668" s="7">
        <v>5.3468</v>
      </c>
      <c r="P2668" s="8">
        <v>247560</v>
      </c>
      <c r="Q2668">
        <v>2</v>
      </c>
      <c r="R2668" s="9">
        <v>8.7850000000000001</v>
      </c>
      <c r="S2668" s="9">
        <v>8.8399000000000001</v>
      </c>
      <c r="T2668" s="9">
        <v>8.7716999999999992</v>
      </c>
      <c r="U2668" s="9">
        <v>8.9528999999999996</v>
      </c>
      <c r="V2668" s="9">
        <v>9.1340000000000003</v>
      </c>
    </row>
    <row r="2669" spans="1:22" x14ac:dyDescent="0.3">
      <c r="A2669" t="s">
        <v>2879</v>
      </c>
      <c r="B2669" t="s">
        <v>2880</v>
      </c>
      <c r="C2669" t="s">
        <v>2899</v>
      </c>
      <c r="D2669" t="s">
        <v>369</v>
      </c>
      <c r="E2669">
        <v>11.700000000000001</v>
      </c>
      <c r="F2669">
        <v>131100</v>
      </c>
      <c r="G2669">
        <f t="shared" si="162"/>
        <v>1.0186701830663617E-10</v>
      </c>
      <c r="H2669" s="50">
        <f t="shared" si="165"/>
        <v>310.19792460302978</v>
      </c>
      <c r="I2669">
        <f t="shared" si="163"/>
        <v>2.8439043897795636E-7</v>
      </c>
      <c r="J2669">
        <v>5.62</v>
      </c>
      <c r="K2669">
        <v>55.300000000000004</v>
      </c>
      <c r="L2669">
        <v>717</v>
      </c>
      <c r="M2669">
        <v>8</v>
      </c>
      <c r="N2669">
        <v>124.28</v>
      </c>
      <c r="O2669" s="7">
        <v>12.962</v>
      </c>
      <c r="P2669" s="8">
        <v>250930</v>
      </c>
      <c r="Q2669">
        <v>4</v>
      </c>
      <c r="R2669" s="9">
        <v>7.7276999999999996</v>
      </c>
      <c r="S2669" s="9">
        <v>7.7236000000000002</v>
      </c>
      <c r="T2669" s="9">
        <v>7.6246</v>
      </c>
      <c r="U2669" s="9">
        <v>7.8341000000000003</v>
      </c>
      <c r="V2669" s="9">
        <v>8.4082000000000008</v>
      </c>
    </row>
    <row r="2670" spans="1:22" x14ac:dyDescent="0.3">
      <c r="A2670" t="s">
        <v>2879</v>
      </c>
      <c r="B2670" t="s">
        <v>2880</v>
      </c>
      <c r="C2670" t="s">
        <v>2900</v>
      </c>
      <c r="D2670" t="s">
        <v>369</v>
      </c>
      <c r="E2670">
        <v>61</v>
      </c>
      <c r="F2670">
        <v>9950000</v>
      </c>
      <c r="G2670">
        <f t="shared" si="162"/>
        <v>6.997729949748743E-12</v>
      </c>
      <c r="H2670" s="50">
        <f t="shared" si="165"/>
        <v>23542.863080092651</v>
      </c>
      <c r="I2670">
        <f t="shared" si="163"/>
        <v>1.4827193827055846E-6</v>
      </c>
      <c r="J2670">
        <v>938</v>
      </c>
      <c r="K2670">
        <v>325</v>
      </c>
      <c r="L2670">
        <v>484</v>
      </c>
      <c r="M2670">
        <v>14.58</v>
      </c>
      <c r="N2670">
        <v>121.03</v>
      </c>
      <c r="O2670" s="7">
        <v>1.4890000000000001</v>
      </c>
      <c r="P2670" s="8">
        <v>16587000</v>
      </c>
      <c r="Q2670">
        <v>31</v>
      </c>
      <c r="R2670" s="9">
        <v>11.882999999999999</v>
      </c>
      <c r="S2670" s="9">
        <v>11.308</v>
      </c>
      <c r="T2670" s="9">
        <v>8.7199000000000009</v>
      </c>
      <c r="U2670" s="9">
        <v>11.132</v>
      </c>
      <c r="V2670" s="9">
        <v>13.798999999999999</v>
      </c>
    </row>
    <row r="2671" spans="1:22" x14ac:dyDescent="0.3">
      <c r="A2671" t="s">
        <v>2879</v>
      </c>
      <c r="B2671" t="s">
        <v>2880</v>
      </c>
      <c r="C2671" t="s">
        <v>2901</v>
      </c>
      <c r="D2671" t="s">
        <v>369</v>
      </c>
      <c r="E2671">
        <v>16.100000000000001</v>
      </c>
      <c r="F2671">
        <v>137800</v>
      </c>
      <c r="G2671">
        <f t="shared" si="162"/>
        <v>1.3336045936139333E-10</v>
      </c>
      <c r="H2671" s="50">
        <f t="shared" si="165"/>
        <v>326.05090778258966</v>
      </c>
      <c r="I2671">
        <f t="shared" si="163"/>
        <v>3.9134068953376905E-7</v>
      </c>
      <c r="J2671">
        <v>14.4</v>
      </c>
      <c r="K2671">
        <v>36.300000000000004</v>
      </c>
      <c r="L2671">
        <v>299</v>
      </c>
      <c r="M2671">
        <v>13.63</v>
      </c>
      <c r="N2671">
        <v>123.2</v>
      </c>
      <c r="O2671" s="7">
        <v>8.2454000000000001</v>
      </c>
      <c r="P2671" s="8">
        <v>263750</v>
      </c>
      <c r="Q2671">
        <v>3</v>
      </c>
      <c r="R2671" s="9">
        <v>7.6909000000000001</v>
      </c>
      <c r="S2671" s="9">
        <v>7.7323000000000004</v>
      </c>
      <c r="T2671" s="9">
        <v>7.5195999999999996</v>
      </c>
      <c r="U2671" s="9">
        <v>7.8864999999999998</v>
      </c>
      <c r="V2671" s="9">
        <v>8.0433000000000003</v>
      </c>
    </row>
    <row r="2672" spans="1:22" x14ac:dyDescent="0.3">
      <c r="A2672" t="s">
        <v>2879</v>
      </c>
      <c r="B2672" t="s">
        <v>2880</v>
      </c>
      <c r="C2672" t="s">
        <v>2902</v>
      </c>
      <c r="D2672" t="s">
        <v>369</v>
      </c>
      <c r="E2672">
        <v>6.01</v>
      </c>
      <c r="F2672">
        <v>194300</v>
      </c>
      <c r="G2672">
        <f t="shared" si="162"/>
        <v>3.5306290941842505E-11</v>
      </c>
      <c r="H2672" s="50">
        <f t="shared" si="165"/>
        <v>459.73651220723639</v>
      </c>
      <c r="I2672">
        <f t="shared" si="163"/>
        <v>1.4608431950918953E-7</v>
      </c>
      <c r="J2672">
        <v>15.100000000000001</v>
      </c>
      <c r="K2672">
        <v>50.1</v>
      </c>
      <c r="L2672">
        <v>1290</v>
      </c>
      <c r="M2672">
        <v>14.84</v>
      </c>
      <c r="N2672">
        <v>120.28</v>
      </c>
      <c r="O2672" s="7">
        <v>25.811</v>
      </c>
      <c r="P2672" s="8">
        <v>130840</v>
      </c>
      <c r="Q2672">
        <v>2</v>
      </c>
      <c r="R2672" s="9">
        <v>9.4443000000000001</v>
      </c>
      <c r="S2672" s="9">
        <v>9.4474</v>
      </c>
      <c r="T2672" s="9">
        <v>9.4436</v>
      </c>
      <c r="U2672" s="9">
        <v>9.4693000000000005</v>
      </c>
      <c r="V2672" s="9">
        <v>9.4951000000000008</v>
      </c>
    </row>
    <row r="2673" spans="1:22" x14ac:dyDescent="0.3">
      <c r="A2673" t="s">
        <v>2879</v>
      </c>
      <c r="B2673" t="s">
        <v>2880</v>
      </c>
      <c r="C2673" t="s">
        <v>2903</v>
      </c>
      <c r="D2673" t="s">
        <v>369</v>
      </c>
      <c r="E2673">
        <v>8.08</v>
      </c>
      <c r="F2673">
        <v>100300</v>
      </c>
      <c r="G2673">
        <f t="shared" si="162"/>
        <v>9.1951930608175465E-11</v>
      </c>
      <c r="H2673" s="50">
        <f t="shared" si="165"/>
        <v>237.3215243149038</v>
      </c>
      <c r="I2673">
        <f t="shared" si="163"/>
        <v>1.9639955102067417E-7</v>
      </c>
      <c r="J2673">
        <v>6.87</v>
      </c>
      <c r="K2673">
        <v>38.300000000000004</v>
      </c>
      <c r="L2673">
        <v>717</v>
      </c>
      <c r="M2673">
        <v>8.16</v>
      </c>
      <c r="N2673">
        <v>123.84</v>
      </c>
      <c r="O2673" s="7">
        <v>18.733000000000001</v>
      </c>
      <c r="P2673">
        <v>40292</v>
      </c>
      <c r="Q2673">
        <v>1</v>
      </c>
      <c r="R2673" s="9">
        <v>10.316000000000001</v>
      </c>
      <c r="S2673" s="9">
        <v>10.316000000000001</v>
      </c>
      <c r="T2673" s="9">
        <v>10.316000000000001</v>
      </c>
      <c r="U2673" s="9">
        <v>10.316000000000001</v>
      </c>
      <c r="V2673" s="9">
        <v>10.316000000000001</v>
      </c>
    </row>
    <row r="2674" spans="1:22" x14ac:dyDescent="0.3">
      <c r="A2674" t="s">
        <v>2879</v>
      </c>
      <c r="B2674" t="s">
        <v>2880</v>
      </c>
      <c r="C2674" t="s">
        <v>2904</v>
      </c>
      <c r="D2674" t="s">
        <v>369</v>
      </c>
      <c r="E2674">
        <v>11</v>
      </c>
      <c r="F2674">
        <v>126400</v>
      </c>
      <c r="G2674">
        <f t="shared" si="162"/>
        <v>9.9333568037974672E-11</v>
      </c>
      <c r="H2674" s="50">
        <f t="shared" si="165"/>
        <v>299.07717520841317</v>
      </c>
      <c r="I2674">
        <f t="shared" si="163"/>
        <v>2.6737562638953162E-7</v>
      </c>
      <c r="J2674">
        <v>9.25</v>
      </c>
      <c r="K2674">
        <v>41.5</v>
      </c>
      <c r="L2674">
        <v>555</v>
      </c>
      <c r="M2674">
        <v>11.58</v>
      </c>
      <c r="N2674">
        <v>122.76</v>
      </c>
      <c r="O2674" s="7">
        <v>13.351000000000001</v>
      </c>
      <c r="P2674" s="8">
        <v>115310</v>
      </c>
      <c r="Q2674">
        <v>2</v>
      </c>
      <c r="R2674" s="9">
        <v>11.537000000000001</v>
      </c>
      <c r="S2674" s="9">
        <v>11.465</v>
      </c>
      <c r="T2674" s="9">
        <v>11.537000000000001</v>
      </c>
      <c r="U2674" s="9">
        <v>11.537000000000001</v>
      </c>
      <c r="V2674" s="9">
        <v>11.537000000000001</v>
      </c>
    </row>
    <row r="2675" spans="1:22" x14ac:dyDescent="0.3">
      <c r="A2675" t="s">
        <v>2879</v>
      </c>
      <c r="B2675" t="s">
        <v>2880</v>
      </c>
      <c r="C2675" t="s">
        <v>440</v>
      </c>
      <c r="D2675" t="s">
        <v>369</v>
      </c>
      <c r="E2675">
        <v>12.100000000000001</v>
      </c>
      <c r="F2675">
        <v>110500</v>
      </c>
      <c r="G2675">
        <f t="shared" si="162"/>
        <v>1.2498949592760181E-10</v>
      </c>
      <c r="H2675" s="50">
        <f t="shared" si="165"/>
        <v>261.45591661811437</v>
      </c>
      <c r="I2675">
        <f t="shared" si="163"/>
        <v>2.9411318902848482E-7</v>
      </c>
      <c r="J2675">
        <v>7.1000000000000005</v>
      </c>
      <c r="K2675">
        <v>41.5</v>
      </c>
      <c r="L2675">
        <v>464</v>
      </c>
      <c r="M2675">
        <v>16.7</v>
      </c>
      <c r="N2675">
        <v>121.55</v>
      </c>
      <c r="O2675" s="7">
        <v>11.18</v>
      </c>
      <c r="P2675" s="8">
        <v>101090</v>
      </c>
      <c r="Q2675">
        <v>2</v>
      </c>
      <c r="R2675" s="9">
        <v>9.7574000000000005</v>
      </c>
      <c r="S2675" s="9">
        <v>9.8039000000000005</v>
      </c>
      <c r="T2675" s="9">
        <v>9.7009000000000007</v>
      </c>
      <c r="U2675" s="9">
        <v>9.9316999999999993</v>
      </c>
      <c r="V2675" s="9">
        <v>10.163</v>
      </c>
    </row>
    <row r="2676" spans="1:22" x14ac:dyDescent="0.3">
      <c r="A2676" t="s">
        <v>2879</v>
      </c>
      <c r="B2676" t="s">
        <v>2880</v>
      </c>
      <c r="C2676" t="s">
        <v>2905</v>
      </c>
      <c r="D2676" t="s">
        <v>369</v>
      </c>
      <c r="E2676">
        <v>12.9</v>
      </c>
      <c r="F2676">
        <v>107700</v>
      </c>
      <c r="G2676">
        <f t="shared" si="162"/>
        <v>1.3671760167130918E-10</v>
      </c>
      <c r="H2676" s="50">
        <f t="shared" si="165"/>
        <v>254.83078931919383</v>
      </c>
      <c r="I2676">
        <f t="shared" si="163"/>
        <v>3.1355868912954164E-7</v>
      </c>
      <c r="J2676">
        <v>4.3899999999999997</v>
      </c>
      <c r="K2676">
        <v>51.400000000000006</v>
      </c>
      <c r="L2676">
        <v>587</v>
      </c>
      <c r="M2676">
        <v>10.79</v>
      </c>
      <c r="N2676">
        <v>122.97</v>
      </c>
      <c r="O2676" s="7">
        <v>11.407</v>
      </c>
      <c r="P2676">
        <v>17588</v>
      </c>
      <c r="Q2676">
        <v>2</v>
      </c>
      <c r="R2676" s="9">
        <v>9.3405000000000005</v>
      </c>
      <c r="S2676" s="9">
        <v>2.2008000000000001</v>
      </c>
      <c r="T2676" s="9">
        <v>9.3405000000000005</v>
      </c>
      <c r="U2676" s="9">
        <v>9.3405000000000005</v>
      </c>
      <c r="V2676" s="9">
        <v>9.3405000000000005</v>
      </c>
    </row>
    <row r="2677" spans="1:22" x14ac:dyDescent="0.3">
      <c r="A2677" t="s">
        <v>2879</v>
      </c>
      <c r="B2677" t="s">
        <v>2880</v>
      </c>
      <c r="C2677" t="s">
        <v>2906</v>
      </c>
      <c r="D2677" t="s">
        <v>369</v>
      </c>
      <c r="E2677">
        <v>17.400000000000002</v>
      </c>
      <c r="F2677">
        <v>178600</v>
      </c>
      <c r="G2677">
        <f t="shared" si="162"/>
        <v>1.1120343896976484E-10</v>
      </c>
      <c r="H2677" s="50">
        <f t="shared" si="165"/>
        <v>422.5884769954319</v>
      </c>
      <c r="I2677">
        <f t="shared" si="163"/>
        <v>4.2293962719798646E-7</v>
      </c>
      <c r="J2677">
        <v>20.400000000000002</v>
      </c>
      <c r="K2677">
        <v>39.5</v>
      </c>
      <c r="L2677">
        <v>308</v>
      </c>
      <c r="M2677">
        <v>11.22</v>
      </c>
      <c r="N2677">
        <v>125</v>
      </c>
      <c r="O2677" s="7">
        <v>7.7972000000000001</v>
      </c>
      <c r="P2677" s="8">
        <v>162020</v>
      </c>
      <c r="Q2677">
        <v>4</v>
      </c>
      <c r="R2677" s="9">
        <v>7.8414000000000001</v>
      </c>
      <c r="S2677" s="9">
        <v>3.7765</v>
      </c>
      <c r="T2677" s="9">
        <v>7.8342000000000001</v>
      </c>
      <c r="U2677" s="9">
        <v>7.8864999999999998</v>
      </c>
      <c r="V2677" s="9">
        <v>7.9387999999999996</v>
      </c>
    </row>
    <row r="2678" spans="1:22" x14ac:dyDescent="0.3">
      <c r="A2678" t="s">
        <v>2879</v>
      </c>
      <c r="B2678" t="s">
        <v>2880</v>
      </c>
      <c r="C2678" t="s">
        <v>2907</v>
      </c>
      <c r="D2678" t="s">
        <v>369</v>
      </c>
      <c r="E2678">
        <v>19.700000000000003</v>
      </c>
      <c r="F2678">
        <v>110300</v>
      </c>
      <c r="G2678">
        <f t="shared" si="162"/>
        <v>2.0386428014505894E-10</v>
      </c>
      <c r="H2678" s="50">
        <f t="shared" si="165"/>
        <v>260.98269323962006</v>
      </c>
      <c r="I2678">
        <f t="shared" si="163"/>
        <v>4.7884543998852499E-7</v>
      </c>
      <c r="J2678">
        <v>14.200000000000001</v>
      </c>
      <c r="K2678">
        <v>29.3</v>
      </c>
      <c r="L2678">
        <v>193</v>
      </c>
      <c r="M2678">
        <v>7.45</v>
      </c>
      <c r="N2678">
        <v>125.81</v>
      </c>
      <c r="O2678" s="7">
        <v>6.6121999999999996</v>
      </c>
      <c r="P2678" s="8">
        <v>156960</v>
      </c>
      <c r="Q2678">
        <v>2</v>
      </c>
      <c r="R2678" s="9">
        <v>8.2851999999999997</v>
      </c>
      <c r="S2678" s="9">
        <v>8.3577999999999992</v>
      </c>
      <c r="T2678" s="9">
        <v>8.1997999999999998</v>
      </c>
      <c r="U2678" s="9">
        <v>8.4598999999999993</v>
      </c>
      <c r="V2678" s="9">
        <v>8.7199000000000009</v>
      </c>
    </row>
    <row r="2679" spans="1:22" x14ac:dyDescent="0.3">
      <c r="A2679" t="s">
        <v>2879</v>
      </c>
      <c r="B2679" t="s">
        <v>2880</v>
      </c>
      <c r="C2679" t="s">
        <v>2908</v>
      </c>
      <c r="D2679" t="s">
        <v>369</v>
      </c>
      <c r="E2679">
        <v>10.9</v>
      </c>
      <c r="F2679">
        <v>171300</v>
      </c>
      <c r="G2679">
        <f t="shared" si="162"/>
        <v>7.2630587857559837E-11</v>
      </c>
      <c r="H2679" s="50">
        <f t="shared" si="165"/>
        <v>405.31582368038903</v>
      </c>
      <c r="I2679">
        <f t="shared" si="163"/>
        <v>2.649449388768995E-7</v>
      </c>
      <c r="J2679">
        <v>21.700000000000003</v>
      </c>
      <c r="K2679">
        <v>36.800000000000004</v>
      </c>
      <c r="L2679">
        <v>419</v>
      </c>
      <c r="M2679">
        <v>15.48</v>
      </c>
      <c r="N2679">
        <v>120.59</v>
      </c>
      <c r="O2679" s="7">
        <v>11.39</v>
      </c>
      <c r="P2679" s="8">
        <v>183530</v>
      </c>
      <c r="Q2679">
        <v>4</v>
      </c>
      <c r="R2679" s="9">
        <v>10.739000000000001</v>
      </c>
      <c r="S2679" s="9">
        <v>10.673</v>
      </c>
      <c r="T2679" s="9">
        <v>10.06</v>
      </c>
      <c r="U2679" s="9">
        <v>10.571</v>
      </c>
      <c r="V2679" s="9">
        <v>10.826000000000001</v>
      </c>
    </row>
    <row r="2680" spans="1:22" x14ac:dyDescent="0.3">
      <c r="A2680" t="s">
        <v>2879</v>
      </c>
      <c r="B2680" t="s">
        <v>2880</v>
      </c>
      <c r="C2680" t="s">
        <v>2909</v>
      </c>
      <c r="D2680" t="s">
        <v>369</v>
      </c>
      <c r="E2680">
        <v>15.100000000000001</v>
      </c>
      <c r="F2680">
        <v>111600</v>
      </c>
      <c r="G2680">
        <f t="shared" si="162"/>
        <v>1.5444120340501791E-10</v>
      </c>
      <c r="H2680" s="50">
        <f t="shared" si="165"/>
        <v>264.05864519983317</v>
      </c>
      <c r="I2680">
        <f t="shared" si="163"/>
        <v>3.6703381440744798E-7</v>
      </c>
      <c r="J2680">
        <v>6.0200000000000005</v>
      </c>
      <c r="K2680">
        <v>45.5</v>
      </c>
      <c r="L2680">
        <v>407</v>
      </c>
      <c r="M2680">
        <v>15.97</v>
      </c>
      <c r="N2680">
        <v>120.57</v>
      </c>
      <c r="O2680" s="7">
        <v>8.9581</v>
      </c>
      <c r="P2680" s="8">
        <v>100390</v>
      </c>
      <c r="Q2680">
        <v>1</v>
      </c>
      <c r="R2680" s="9">
        <v>11.840999999999999</v>
      </c>
      <c r="S2680" s="9">
        <v>11.840999999999999</v>
      </c>
      <c r="T2680" s="9">
        <v>11.840999999999999</v>
      </c>
      <c r="U2680" s="9">
        <v>11.840999999999999</v>
      </c>
      <c r="V2680" s="9">
        <v>11.840999999999999</v>
      </c>
    </row>
    <row r="2681" spans="1:22" x14ac:dyDescent="0.3">
      <c r="A2681" t="s">
        <v>2879</v>
      </c>
      <c r="B2681" t="s">
        <v>2880</v>
      </c>
      <c r="C2681" t="s">
        <v>2910</v>
      </c>
      <c r="D2681" t="s">
        <v>369</v>
      </c>
      <c r="E2681">
        <v>5.68</v>
      </c>
      <c r="F2681">
        <v>313700</v>
      </c>
      <c r="G2681">
        <f t="shared" si="162"/>
        <v>2.0667323685049409E-11</v>
      </c>
      <c r="H2681" s="50">
        <f t="shared" si="165"/>
        <v>742.25086916834823</v>
      </c>
      <c r="I2681">
        <f t="shared" si="163"/>
        <v>1.3806305071750362E-7</v>
      </c>
      <c r="J2681">
        <v>26.5</v>
      </c>
      <c r="K2681">
        <v>61</v>
      </c>
      <c r="L2681">
        <v>1810</v>
      </c>
      <c r="M2681">
        <v>6.92</v>
      </c>
      <c r="N2681">
        <v>122.08</v>
      </c>
      <c r="O2681" s="7">
        <v>29.760999999999999</v>
      </c>
      <c r="P2681">
        <v>92502</v>
      </c>
      <c r="Q2681">
        <v>3</v>
      </c>
      <c r="R2681" s="9">
        <v>9.1575000000000006</v>
      </c>
      <c r="S2681" s="9">
        <v>9.1426999999999996</v>
      </c>
      <c r="T2681" s="9">
        <v>9.1340000000000003</v>
      </c>
      <c r="U2681" s="9">
        <v>9.4687999999999999</v>
      </c>
      <c r="V2681" s="9">
        <v>9.8035999999999994</v>
      </c>
    </row>
    <row r="2682" spans="1:22" x14ac:dyDescent="0.3">
      <c r="A2682" t="s">
        <v>2911</v>
      </c>
      <c r="B2682" t="s">
        <v>2912</v>
      </c>
      <c r="C2682" t="s">
        <v>2913</v>
      </c>
      <c r="D2682" t="s">
        <v>29</v>
      </c>
      <c r="E2682">
        <v>13.8</v>
      </c>
      <c r="F2682">
        <v>287800</v>
      </c>
      <c r="G2682">
        <f t="shared" si="162"/>
        <v>5.4731672689367609E-11</v>
      </c>
      <c r="H2682" s="50">
        <f t="shared" ref="H2682:H2714" si="166">F2682*CVDPOL</f>
        <v>1344.7742726879778</v>
      </c>
      <c r="I2682">
        <f t="shared" si="163"/>
        <v>6.6241570800456701E-7</v>
      </c>
      <c r="J2682">
        <v>78.300000000000011</v>
      </c>
      <c r="K2682">
        <v>32.5</v>
      </c>
      <c r="L2682">
        <v>307</v>
      </c>
      <c r="M2682">
        <v>53.14</v>
      </c>
      <c r="N2682">
        <v>23.15</v>
      </c>
      <c r="O2682" s="7">
        <v>9.4474999999999998</v>
      </c>
      <c r="P2682" s="8">
        <v>295100</v>
      </c>
      <c r="Q2682">
        <v>5</v>
      </c>
      <c r="R2682" s="9">
        <v>12.898999999999999</v>
      </c>
      <c r="S2682" s="9">
        <v>12.909000000000001</v>
      </c>
      <c r="T2682" s="9">
        <v>12.093999999999999</v>
      </c>
      <c r="U2682" s="9">
        <v>12.698</v>
      </c>
      <c r="V2682" s="9">
        <v>13.35</v>
      </c>
    </row>
    <row r="2683" spans="1:22" x14ac:dyDescent="0.3">
      <c r="A2683" t="s">
        <v>2911</v>
      </c>
      <c r="B2683" t="s">
        <v>2912</v>
      </c>
      <c r="C2683" t="s">
        <v>2914</v>
      </c>
      <c r="D2683" t="s">
        <v>29</v>
      </c>
      <c r="E2683">
        <v>5.46</v>
      </c>
      <c r="F2683">
        <v>178400</v>
      </c>
      <c r="G2683">
        <f t="shared" si="162"/>
        <v>3.4933992040358743E-11</v>
      </c>
      <c r="H2683" s="50">
        <f t="shared" si="166"/>
        <v>833.5918354674609</v>
      </c>
      <c r="I2683">
        <f t="shared" si="163"/>
        <v>2.6208621490615481E-7</v>
      </c>
      <c r="J2683">
        <v>85.600000000000009</v>
      </c>
      <c r="K2683">
        <v>19.3</v>
      </c>
      <c r="L2683">
        <v>469</v>
      </c>
      <c r="M2683">
        <v>49.84</v>
      </c>
      <c r="N2683">
        <v>19.04</v>
      </c>
      <c r="O2683" s="7">
        <v>24.308</v>
      </c>
      <c r="P2683" s="8">
        <v>340480</v>
      </c>
      <c r="Q2683">
        <v>8</v>
      </c>
      <c r="R2683" s="9">
        <v>20.477</v>
      </c>
      <c r="S2683" s="9">
        <v>20.341999999999999</v>
      </c>
      <c r="T2683" s="9">
        <v>18.283000000000001</v>
      </c>
      <c r="U2683" s="9">
        <v>20.102</v>
      </c>
      <c r="V2683" s="9">
        <v>21.667999999999999</v>
      </c>
    </row>
    <row r="2684" spans="1:22" x14ac:dyDescent="0.3">
      <c r="A2684" t="s">
        <v>2911</v>
      </c>
      <c r="B2684" t="s">
        <v>2912</v>
      </c>
      <c r="C2684" t="s">
        <v>2915</v>
      </c>
      <c r="D2684" t="s">
        <v>29</v>
      </c>
      <c r="E2684">
        <v>10.3</v>
      </c>
      <c r="F2684">
        <v>375700</v>
      </c>
      <c r="G2684">
        <f t="shared" si="162"/>
        <v>3.1292946233697099E-11</v>
      </c>
      <c r="H2684" s="50">
        <f t="shared" si="166"/>
        <v>1755.495810454737</v>
      </c>
      <c r="I2684">
        <f t="shared" si="163"/>
        <v>4.9441172409036544E-7</v>
      </c>
      <c r="J2684">
        <v>93.600000000000009</v>
      </c>
      <c r="K2684">
        <v>38.800000000000004</v>
      </c>
      <c r="L2684">
        <v>509</v>
      </c>
      <c r="M2684">
        <v>53.13</v>
      </c>
      <c r="N2684">
        <v>18.03</v>
      </c>
      <c r="O2684" s="7">
        <v>13.103999999999999</v>
      </c>
      <c r="P2684" s="8">
        <v>387880</v>
      </c>
      <c r="Q2684">
        <v>7</v>
      </c>
      <c r="R2684" s="9">
        <v>16.361000000000001</v>
      </c>
      <c r="S2684" s="9">
        <v>16.283999999999999</v>
      </c>
      <c r="T2684" s="9">
        <v>15.635</v>
      </c>
      <c r="U2684" s="9">
        <v>15.930999999999999</v>
      </c>
      <c r="V2684" s="9">
        <v>16.571000000000002</v>
      </c>
    </row>
    <row r="2685" spans="1:22" x14ac:dyDescent="0.3">
      <c r="A2685" t="s">
        <v>2911</v>
      </c>
      <c r="B2685" t="s">
        <v>2912</v>
      </c>
      <c r="C2685" t="s">
        <v>2916</v>
      </c>
      <c r="D2685" t="s">
        <v>29</v>
      </c>
      <c r="E2685">
        <v>6.48</v>
      </c>
      <c r="F2685">
        <v>253000</v>
      </c>
      <c r="G2685">
        <f t="shared" si="162"/>
        <v>2.9235121897233203E-11</v>
      </c>
      <c r="H2685" s="50">
        <f t="shared" si="166"/>
        <v>1182.1677935721279</v>
      </c>
      <c r="I2685">
        <f t="shared" si="163"/>
        <v>3.1104737593257933E-7</v>
      </c>
      <c r="J2685">
        <v>104</v>
      </c>
      <c r="K2685">
        <v>24.8</v>
      </c>
      <c r="L2685">
        <v>507</v>
      </c>
      <c r="M2685">
        <v>50.82</v>
      </c>
      <c r="N2685">
        <v>19.12</v>
      </c>
      <c r="O2685" s="7">
        <v>20.411999999999999</v>
      </c>
      <c r="P2685" s="8">
        <v>309680</v>
      </c>
      <c r="Q2685">
        <v>8</v>
      </c>
      <c r="R2685" s="9">
        <v>18.989000000000001</v>
      </c>
      <c r="S2685" s="9">
        <v>18.869</v>
      </c>
      <c r="T2685" s="9">
        <v>18.039000000000001</v>
      </c>
      <c r="U2685" s="9">
        <v>18.623999999999999</v>
      </c>
      <c r="V2685" s="9">
        <v>19.207000000000001</v>
      </c>
    </row>
    <row r="2686" spans="1:22" x14ac:dyDescent="0.3">
      <c r="A2686" t="s">
        <v>2911</v>
      </c>
      <c r="B2686" t="s">
        <v>2912</v>
      </c>
      <c r="C2686" t="s">
        <v>2917</v>
      </c>
      <c r="D2686" t="s">
        <v>29</v>
      </c>
      <c r="E2686">
        <v>8.76</v>
      </c>
      <c r="F2686">
        <v>128000</v>
      </c>
      <c r="G2686">
        <f t="shared" si="162"/>
        <v>7.8116820937499995E-11</v>
      </c>
      <c r="H2686" s="50">
        <f t="shared" si="166"/>
        <v>598.09279674795403</v>
      </c>
      <c r="I2686">
        <f t="shared" si="163"/>
        <v>4.2048997116811653E-7</v>
      </c>
      <c r="J2686">
        <v>17.2</v>
      </c>
      <c r="K2686">
        <v>30.8</v>
      </c>
      <c r="L2686">
        <v>505</v>
      </c>
      <c r="M2686">
        <v>54.17</v>
      </c>
      <c r="N2686">
        <v>19.41</v>
      </c>
      <c r="O2686" s="7">
        <v>16.359000000000002</v>
      </c>
      <c r="P2686">
        <v>84928</v>
      </c>
      <c r="Q2686">
        <v>2</v>
      </c>
      <c r="R2686" s="9">
        <v>13.413</v>
      </c>
      <c r="S2686" s="9">
        <v>13.462</v>
      </c>
      <c r="T2686" s="9">
        <v>13.4</v>
      </c>
      <c r="U2686" s="9">
        <v>13.5</v>
      </c>
      <c r="V2686" s="9">
        <v>13.6</v>
      </c>
    </row>
    <row r="2687" spans="1:22" x14ac:dyDescent="0.3">
      <c r="A2687" t="s">
        <v>2911</v>
      </c>
      <c r="B2687" t="s">
        <v>2912</v>
      </c>
      <c r="C2687" t="s">
        <v>2918</v>
      </c>
      <c r="D2687" t="s">
        <v>29</v>
      </c>
      <c r="E2687">
        <v>14.9</v>
      </c>
      <c r="F2687">
        <v>854000</v>
      </c>
      <c r="G2687">
        <f t="shared" si="162"/>
        <v>1.9914931733021078E-11</v>
      </c>
      <c r="H2687" s="50">
        <f t="shared" si="166"/>
        <v>3990.4003783027556</v>
      </c>
      <c r="I2687">
        <f t="shared" si="163"/>
        <v>7.1521696009188778E-7</v>
      </c>
      <c r="J2687">
        <v>74</v>
      </c>
      <c r="K2687">
        <v>99.300000000000011</v>
      </c>
      <c r="L2687">
        <v>897</v>
      </c>
      <c r="M2687">
        <v>54.37</v>
      </c>
      <c r="N2687">
        <v>18.63</v>
      </c>
      <c r="O2687" s="7">
        <v>9.0310000000000006</v>
      </c>
      <c r="P2687" s="8">
        <v>372510</v>
      </c>
      <c r="Q2687">
        <v>5</v>
      </c>
      <c r="R2687" s="9">
        <v>14.715999999999999</v>
      </c>
      <c r="S2687" s="9">
        <v>13.833</v>
      </c>
      <c r="T2687" s="9">
        <v>13.898999999999999</v>
      </c>
      <c r="U2687" s="9">
        <v>14.247999999999999</v>
      </c>
      <c r="V2687" s="9">
        <v>14.794</v>
      </c>
    </row>
    <row r="2688" spans="1:22" x14ac:dyDescent="0.3">
      <c r="A2688" t="s">
        <v>2911</v>
      </c>
      <c r="B2688" t="s">
        <v>2912</v>
      </c>
      <c r="C2688" t="s">
        <v>2919</v>
      </c>
      <c r="D2688" t="s">
        <v>29</v>
      </c>
      <c r="E2688">
        <v>6.59</v>
      </c>
      <c r="F2688">
        <v>252800</v>
      </c>
      <c r="G2688">
        <f t="shared" si="162"/>
        <v>2.9754918789556958E-11</v>
      </c>
      <c r="H2688" s="50">
        <f t="shared" si="166"/>
        <v>1181.2332735772093</v>
      </c>
      <c r="I2688">
        <f t="shared" si="163"/>
        <v>3.1632750114131137E-7</v>
      </c>
      <c r="J2688">
        <v>34.4</v>
      </c>
      <c r="K2688">
        <v>43.1</v>
      </c>
      <c r="L2688">
        <v>897</v>
      </c>
      <c r="M2688">
        <v>54.54</v>
      </c>
      <c r="N2688">
        <v>18.48</v>
      </c>
      <c r="O2688" s="7">
        <v>20.806000000000001</v>
      </c>
      <c r="P2688" s="8">
        <v>302320</v>
      </c>
      <c r="Q2688">
        <v>4</v>
      </c>
      <c r="R2688" s="9">
        <v>12.179</v>
      </c>
      <c r="S2688" s="9">
        <v>12.207000000000001</v>
      </c>
      <c r="T2688" s="9">
        <v>11.385</v>
      </c>
      <c r="U2688" s="9">
        <v>12.093999999999999</v>
      </c>
      <c r="V2688" s="9">
        <v>13.898999999999999</v>
      </c>
    </row>
    <row r="2689" spans="1:22" x14ac:dyDescent="0.3">
      <c r="A2689" t="s">
        <v>2911</v>
      </c>
      <c r="B2689" t="s">
        <v>2912</v>
      </c>
      <c r="C2689" t="s">
        <v>2920</v>
      </c>
      <c r="D2689" t="s">
        <v>29</v>
      </c>
      <c r="E2689">
        <v>5.94</v>
      </c>
      <c r="F2689">
        <v>125600</v>
      </c>
      <c r="G2689">
        <f t="shared" si="162"/>
        <v>5.3981783598726115E-11</v>
      </c>
      <c r="H2689" s="50">
        <f t="shared" si="166"/>
        <v>586.87855680892983</v>
      </c>
      <c r="I2689">
        <f t="shared" si="163"/>
        <v>2.8512676127153104E-7</v>
      </c>
      <c r="J2689">
        <v>31.6</v>
      </c>
      <c r="K2689">
        <v>22.3</v>
      </c>
      <c r="L2689">
        <v>523</v>
      </c>
      <c r="M2689">
        <v>52.74</v>
      </c>
      <c r="N2689">
        <v>15.23</v>
      </c>
      <c r="O2689" s="7">
        <v>23.414000000000001</v>
      </c>
      <c r="P2689" s="8">
        <v>106750</v>
      </c>
      <c r="Q2689">
        <v>2</v>
      </c>
      <c r="R2689" s="9">
        <v>15.882999999999999</v>
      </c>
      <c r="S2689" s="9">
        <v>15.893000000000001</v>
      </c>
      <c r="T2689" s="9">
        <v>15.882</v>
      </c>
      <c r="U2689" s="9">
        <v>15.930999999999999</v>
      </c>
      <c r="V2689" s="9">
        <v>15.981</v>
      </c>
    </row>
    <row r="2690" spans="1:22" x14ac:dyDescent="0.3">
      <c r="A2690" t="s">
        <v>2911</v>
      </c>
      <c r="B2690" t="s">
        <v>2912</v>
      </c>
      <c r="C2690" t="s">
        <v>2921</v>
      </c>
      <c r="D2690" t="s">
        <v>29</v>
      </c>
      <c r="E2690">
        <v>5.3100000000000005</v>
      </c>
      <c r="F2690">
        <v>101000</v>
      </c>
      <c r="G2690">
        <f t="shared" ref="G2690:G2753" si="167">(1.141433*(E2690/1000000))/F2690</f>
        <v>6.0009992376237625E-11</v>
      </c>
      <c r="H2690" s="50">
        <f t="shared" si="166"/>
        <v>471.93259743393247</v>
      </c>
      <c r="I2690">
        <f t="shared" ref="I2690:I2753" si="168">(G2690/10)*1000*H2690*0.09</f>
        <v>2.5488604416697473E-7</v>
      </c>
      <c r="J2690">
        <v>27.3</v>
      </c>
      <c r="K2690">
        <v>19.3</v>
      </c>
      <c r="L2690">
        <v>509</v>
      </c>
      <c r="M2690">
        <v>53.48</v>
      </c>
      <c r="N2690">
        <v>18.760000000000002</v>
      </c>
      <c r="O2690" s="7">
        <v>26.34</v>
      </c>
      <c r="P2690" s="8">
        <v>112840</v>
      </c>
      <c r="Q2690">
        <v>4</v>
      </c>
      <c r="R2690" s="9">
        <v>14.643000000000001</v>
      </c>
      <c r="S2690" s="9">
        <v>14.615</v>
      </c>
      <c r="T2690" s="9">
        <v>14.496</v>
      </c>
      <c r="U2690" s="9">
        <v>14.571</v>
      </c>
      <c r="V2690" s="9">
        <v>14.943</v>
      </c>
    </row>
    <row r="2691" spans="1:22" x14ac:dyDescent="0.3">
      <c r="A2691" t="s">
        <v>2911</v>
      </c>
      <c r="B2691" t="s">
        <v>2912</v>
      </c>
      <c r="C2691" t="s">
        <v>2922</v>
      </c>
      <c r="D2691" t="s">
        <v>29</v>
      </c>
      <c r="E2691">
        <v>5.57</v>
      </c>
      <c r="F2691">
        <v>108900</v>
      </c>
      <c r="G2691">
        <f t="shared" si="167"/>
        <v>5.8381834802571157E-11</v>
      </c>
      <c r="H2691" s="50">
        <f t="shared" si="166"/>
        <v>508.84613723322025</v>
      </c>
      <c r="I2691">
        <f t="shared" si="168"/>
        <v>2.6736634011488684E-7</v>
      </c>
      <c r="J2691">
        <v>29.900000000000002</v>
      </c>
      <c r="K2691">
        <v>19.900000000000002</v>
      </c>
      <c r="L2691">
        <v>495</v>
      </c>
      <c r="M2691">
        <v>51.76</v>
      </c>
      <c r="N2691">
        <v>18.09</v>
      </c>
      <c r="O2691" s="7">
        <v>24.873999999999999</v>
      </c>
      <c r="P2691" s="8">
        <v>116590</v>
      </c>
      <c r="Q2691">
        <v>2</v>
      </c>
      <c r="R2691" s="9">
        <v>18.792000000000002</v>
      </c>
      <c r="S2691" s="9">
        <v>18.829999999999998</v>
      </c>
      <c r="T2691" s="9">
        <v>18.77</v>
      </c>
      <c r="U2691" s="9">
        <v>18.867000000000001</v>
      </c>
      <c r="V2691" s="9">
        <v>18.963999999999999</v>
      </c>
    </row>
    <row r="2692" spans="1:22" x14ac:dyDescent="0.3">
      <c r="A2692" t="s">
        <v>2911</v>
      </c>
      <c r="B2692" t="s">
        <v>2912</v>
      </c>
      <c r="C2692" t="s">
        <v>2923</v>
      </c>
      <c r="D2692" t="s">
        <v>29</v>
      </c>
      <c r="E2692">
        <v>24.400000000000002</v>
      </c>
      <c r="F2692">
        <v>3069000</v>
      </c>
      <c r="G2692">
        <f t="shared" si="167"/>
        <v>9.0749316389703488E-12</v>
      </c>
      <c r="H2692" s="50">
        <f t="shared" si="166"/>
        <v>14340.209322027116</v>
      </c>
      <c r="I2692">
        <f t="shared" si="168"/>
        <v>1.1712277735732926E-6</v>
      </c>
      <c r="J2692">
        <v>839</v>
      </c>
      <c r="K2692">
        <v>106</v>
      </c>
      <c r="L2692">
        <v>486</v>
      </c>
      <c r="M2692">
        <v>50.29</v>
      </c>
      <c r="N2692">
        <v>18.98</v>
      </c>
      <c r="O2692" s="7">
        <v>4.5887000000000002</v>
      </c>
      <c r="P2692" s="8">
        <v>2517600</v>
      </c>
      <c r="Q2692">
        <v>33</v>
      </c>
      <c r="R2692" s="9">
        <v>23.97</v>
      </c>
      <c r="S2692" s="9">
        <v>23.347000000000001</v>
      </c>
      <c r="T2692" s="9">
        <v>19.11</v>
      </c>
      <c r="U2692" s="9">
        <v>22.436</v>
      </c>
      <c r="V2692" s="9">
        <v>25.103999999999999</v>
      </c>
    </row>
    <row r="2693" spans="1:22" x14ac:dyDescent="0.3">
      <c r="A2693" t="s">
        <v>2911</v>
      </c>
      <c r="B2693" t="s">
        <v>2912</v>
      </c>
      <c r="C2693" t="s">
        <v>2924</v>
      </c>
      <c r="D2693" t="s">
        <v>29</v>
      </c>
      <c r="E2693">
        <v>6.8</v>
      </c>
      <c r="F2693">
        <v>212700</v>
      </c>
      <c r="G2693">
        <f t="shared" si="167"/>
        <v>3.6491511048425009E-11</v>
      </c>
      <c r="H2693" s="50">
        <f t="shared" si="166"/>
        <v>993.86201459601421</v>
      </c>
      <c r="I2693">
        <f t="shared" si="168"/>
        <v>3.2640774017616345E-7</v>
      </c>
      <c r="J2693">
        <v>76.2</v>
      </c>
      <c r="K2693">
        <v>24.400000000000002</v>
      </c>
      <c r="L2693">
        <v>482</v>
      </c>
      <c r="M2693">
        <v>50.86</v>
      </c>
      <c r="N2693">
        <v>20.6</v>
      </c>
      <c r="O2693" s="7">
        <v>19.773</v>
      </c>
      <c r="P2693" s="8">
        <v>241810</v>
      </c>
      <c r="Q2693">
        <v>6</v>
      </c>
      <c r="R2693" s="9">
        <v>17.181999999999999</v>
      </c>
      <c r="S2693" s="9">
        <v>17.143999999999998</v>
      </c>
      <c r="T2693" s="9">
        <v>16.766999999999999</v>
      </c>
      <c r="U2693" s="9">
        <v>16.988</v>
      </c>
      <c r="V2693" s="9">
        <v>17.209</v>
      </c>
    </row>
    <row r="2694" spans="1:22" x14ac:dyDescent="0.3">
      <c r="A2694" t="s">
        <v>2911</v>
      </c>
      <c r="B2694" t="s">
        <v>2912</v>
      </c>
      <c r="C2694" t="s">
        <v>2925</v>
      </c>
      <c r="D2694" t="s">
        <v>29</v>
      </c>
      <c r="E2694">
        <v>6.2700000000000005</v>
      </c>
      <c r="F2694">
        <v>109100</v>
      </c>
      <c r="G2694">
        <f t="shared" si="167"/>
        <v>6.5598395142071484E-11</v>
      </c>
      <c r="H2694" s="50">
        <f t="shared" si="166"/>
        <v>509.78065722813892</v>
      </c>
      <c r="I2694">
        <f t="shared" si="168"/>
        <v>3.009671368977272E-7</v>
      </c>
      <c r="J2694">
        <v>19.400000000000002</v>
      </c>
      <c r="K2694">
        <v>24.8</v>
      </c>
      <c r="L2694">
        <v>568</v>
      </c>
      <c r="M2694">
        <v>54.2</v>
      </c>
      <c r="N2694">
        <v>16.18</v>
      </c>
      <c r="O2694" s="7">
        <v>22.905999999999999</v>
      </c>
      <c r="P2694" s="8">
        <v>112550</v>
      </c>
      <c r="Q2694">
        <v>4</v>
      </c>
      <c r="R2694" s="9">
        <v>12.276</v>
      </c>
      <c r="S2694" s="9">
        <v>12.295999999999999</v>
      </c>
      <c r="T2694" s="9">
        <v>12.244999999999999</v>
      </c>
      <c r="U2694" s="9">
        <v>12.244999999999999</v>
      </c>
      <c r="V2694" s="9">
        <v>12.446</v>
      </c>
    </row>
    <row r="2695" spans="1:22" x14ac:dyDescent="0.3">
      <c r="A2695" t="s">
        <v>2911</v>
      </c>
      <c r="B2695" t="s">
        <v>2912</v>
      </c>
      <c r="C2695" t="s">
        <v>2926</v>
      </c>
      <c r="D2695" t="s">
        <v>29</v>
      </c>
      <c r="E2695">
        <v>16.7</v>
      </c>
      <c r="F2695">
        <v>818000</v>
      </c>
      <c r="G2695">
        <f t="shared" si="167"/>
        <v>2.3303094254278725E-11</v>
      </c>
      <c r="H2695" s="50">
        <f t="shared" si="166"/>
        <v>3822.1867792173935</v>
      </c>
      <c r="I2695">
        <f t="shared" si="168"/>
        <v>8.0161900896204848E-7</v>
      </c>
      <c r="J2695">
        <v>184</v>
      </c>
      <c r="K2695">
        <v>60.300000000000004</v>
      </c>
      <c r="L2695">
        <v>465</v>
      </c>
      <c r="M2695">
        <v>50.05</v>
      </c>
      <c r="N2695">
        <v>20</v>
      </c>
      <c r="O2695" s="7">
        <v>7.7122999999999999</v>
      </c>
      <c r="P2695" s="8">
        <v>822990</v>
      </c>
      <c r="Q2695">
        <v>10</v>
      </c>
      <c r="R2695" s="9">
        <v>19.347999999999999</v>
      </c>
      <c r="S2695" s="9">
        <v>19.036999999999999</v>
      </c>
      <c r="T2695" s="9">
        <v>17.844000000000001</v>
      </c>
      <c r="U2695" s="9">
        <v>18.332000000000001</v>
      </c>
      <c r="V2695" s="9">
        <v>19.643000000000001</v>
      </c>
    </row>
    <row r="2696" spans="1:22" x14ac:dyDescent="0.3">
      <c r="A2696" t="s">
        <v>2911</v>
      </c>
      <c r="B2696" t="s">
        <v>2912</v>
      </c>
      <c r="C2696" t="s">
        <v>2927</v>
      </c>
      <c r="D2696" t="s">
        <v>29</v>
      </c>
      <c r="E2696">
        <v>5.0200000000000005</v>
      </c>
      <c r="F2696">
        <v>107000</v>
      </c>
      <c r="G2696">
        <f t="shared" si="167"/>
        <v>5.3551342616822428E-11</v>
      </c>
      <c r="H2696" s="50">
        <f t="shared" si="166"/>
        <v>499.96819728149279</v>
      </c>
      <c r="I2696">
        <f t="shared" si="168"/>
        <v>2.4096571407122661E-7</v>
      </c>
      <c r="J2696">
        <v>31.400000000000002</v>
      </c>
      <c r="K2696">
        <v>19.100000000000001</v>
      </c>
      <c r="L2696">
        <v>526</v>
      </c>
      <c r="M2696">
        <v>51.2</v>
      </c>
      <c r="N2696">
        <v>16.16</v>
      </c>
      <c r="O2696" s="7">
        <v>27.548999999999999</v>
      </c>
      <c r="P2696" s="8">
        <v>121440</v>
      </c>
      <c r="Q2696">
        <v>4</v>
      </c>
      <c r="R2696" s="9">
        <v>19.763000000000002</v>
      </c>
      <c r="S2696" s="9">
        <v>19.806000000000001</v>
      </c>
      <c r="T2696" s="9">
        <v>19.449000000000002</v>
      </c>
      <c r="U2696" s="9">
        <v>20.079000000000001</v>
      </c>
      <c r="V2696" s="9">
        <v>20.658000000000001</v>
      </c>
    </row>
    <row r="2697" spans="1:22" x14ac:dyDescent="0.3">
      <c r="A2697" t="s">
        <v>2911</v>
      </c>
      <c r="B2697" t="s">
        <v>2912</v>
      </c>
      <c r="C2697" t="s">
        <v>2928</v>
      </c>
      <c r="D2697" t="s">
        <v>29</v>
      </c>
      <c r="E2697">
        <v>15.4</v>
      </c>
      <c r="F2697">
        <v>974000</v>
      </c>
      <c r="G2697">
        <f t="shared" si="167"/>
        <v>1.8047297946611908E-11</v>
      </c>
      <c r="H2697" s="50">
        <f t="shared" si="166"/>
        <v>4551.1123752539625</v>
      </c>
      <c r="I2697">
        <f t="shared" si="168"/>
        <v>7.3921752922248782E-7</v>
      </c>
      <c r="J2697">
        <v>255</v>
      </c>
      <c r="K2697">
        <v>61</v>
      </c>
      <c r="L2697">
        <v>501</v>
      </c>
      <c r="M2697">
        <v>51.76</v>
      </c>
      <c r="N2697">
        <v>19.45</v>
      </c>
      <c r="O2697" s="7">
        <v>8.2102000000000004</v>
      </c>
      <c r="P2697" s="8">
        <v>949680</v>
      </c>
      <c r="Q2697">
        <v>12</v>
      </c>
      <c r="R2697" s="9">
        <v>20.094000000000001</v>
      </c>
      <c r="S2697" s="9">
        <v>19.309999999999999</v>
      </c>
      <c r="T2697" s="9">
        <v>17.062000000000001</v>
      </c>
      <c r="U2697" s="9">
        <v>18.527000000000001</v>
      </c>
      <c r="V2697" s="9">
        <v>20.561</v>
      </c>
    </row>
    <row r="2698" spans="1:22" x14ac:dyDescent="0.3">
      <c r="A2698" t="s">
        <v>2911</v>
      </c>
      <c r="B2698" t="s">
        <v>2912</v>
      </c>
      <c r="C2698" t="s">
        <v>2929</v>
      </c>
      <c r="D2698" t="s">
        <v>29</v>
      </c>
      <c r="E2698">
        <v>11.4</v>
      </c>
      <c r="F2698">
        <v>355800</v>
      </c>
      <c r="G2698">
        <f t="shared" si="167"/>
        <v>3.6572052276559868E-11</v>
      </c>
      <c r="H2698" s="50">
        <f t="shared" si="166"/>
        <v>1662.5110709603284</v>
      </c>
      <c r="I2698">
        <f t="shared" si="168"/>
        <v>5.472129761776859E-7</v>
      </c>
      <c r="J2698">
        <v>83.300000000000011</v>
      </c>
      <c r="K2698">
        <v>39</v>
      </c>
      <c r="L2698">
        <v>480</v>
      </c>
      <c r="M2698">
        <v>51.24</v>
      </c>
      <c r="N2698">
        <v>22.58</v>
      </c>
      <c r="O2698" s="7">
        <v>12.301</v>
      </c>
      <c r="P2698" s="8">
        <v>404270</v>
      </c>
      <c r="Q2698">
        <v>6</v>
      </c>
      <c r="R2698" s="9">
        <v>18.315000000000001</v>
      </c>
      <c r="S2698" s="9">
        <v>18.004000000000001</v>
      </c>
      <c r="T2698" s="9">
        <v>16.079000000000001</v>
      </c>
      <c r="U2698" s="9">
        <v>18.137</v>
      </c>
      <c r="V2698" s="9">
        <v>18.527000000000001</v>
      </c>
    </row>
    <row r="2699" spans="1:22" x14ac:dyDescent="0.3">
      <c r="A2699" t="s">
        <v>2911</v>
      </c>
      <c r="B2699" t="s">
        <v>2912</v>
      </c>
      <c r="C2699" t="s">
        <v>2930</v>
      </c>
      <c r="D2699" t="s">
        <v>29</v>
      </c>
      <c r="E2699">
        <v>8.2799999999999994</v>
      </c>
      <c r="F2699">
        <v>171400</v>
      </c>
      <c r="G2699">
        <f t="shared" si="167"/>
        <v>5.5140403967327882E-11</v>
      </c>
      <c r="H2699" s="50">
        <f t="shared" si="166"/>
        <v>800.88363564530721</v>
      </c>
      <c r="I2699">
        <f t="shared" si="168"/>
        <v>3.9744942480274025E-7</v>
      </c>
      <c r="J2699">
        <v>37.4</v>
      </c>
      <c r="K2699">
        <v>28</v>
      </c>
      <c r="L2699">
        <v>480</v>
      </c>
      <c r="M2699">
        <v>53.77</v>
      </c>
      <c r="N2699">
        <v>20.49</v>
      </c>
      <c r="O2699" s="7">
        <v>17.138000000000002</v>
      </c>
      <c r="P2699" s="8">
        <v>173100</v>
      </c>
      <c r="Q2699">
        <v>4</v>
      </c>
      <c r="R2699" s="9">
        <v>13.039</v>
      </c>
      <c r="S2699" s="9">
        <v>13.016</v>
      </c>
      <c r="T2699" s="9">
        <v>12.747999999999999</v>
      </c>
      <c r="U2699" s="9">
        <v>12.923999999999999</v>
      </c>
      <c r="V2699" s="9">
        <v>13.048999999999999</v>
      </c>
    </row>
    <row r="2700" spans="1:22" x14ac:dyDescent="0.3">
      <c r="A2700" t="s">
        <v>2911</v>
      </c>
      <c r="B2700" t="s">
        <v>2912</v>
      </c>
      <c r="C2700" t="s">
        <v>2931</v>
      </c>
      <c r="D2700" t="s">
        <v>29</v>
      </c>
      <c r="E2700">
        <v>5.28</v>
      </c>
      <c r="F2700">
        <v>129900</v>
      </c>
      <c r="G2700">
        <f t="shared" si="167"/>
        <v>4.6395429099307156E-11</v>
      </c>
      <c r="H2700" s="50">
        <f t="shared" si="166"/>
        <v>606.97073669968142</v>
      </c>
      <c r="I2700">
        <f t="shared" si="168"/>
        <v>2.5344601001913872E-7</v>
      </c>
      <c r="J2700">
        <v>43.7</v>
      </c>
      <c r="K2700">
        <v>19.700000000000003</v>
      </c>
      <c r="L2700">
        <v>507</v>
      </c>
      <c r="M2700">
        <v>50.67</v>
      </c>
      <c r="N2700">
        <v>17.940000000000001</v>
      </c>
      <c r="O2700" s="7">
        <v>25.79</v>
      </c>
      <c r="P2700" s="8">
        <v>137740</v>
      </c>
      <c r="Q2700">
        <v>4</v>
      </c>
      <c r="R2700" s="9">
        <v>20.216000000000001</v>
      </c>
      <c r="S2700" s="9">
        <v>20.137</v>
      </c>
      <c r="T2700" s="9">
        <v>19.692</v>
      </c>
      <c r="U2700" s="9">
        <v>19.861000000000001</v>
      </c>
      <c r="V2700" s="9">
        <v>20.224</v>
      </c>
    </row>
    <row r="2701" spans="1:22" x14ac:dyDescent="0.3">
      <c r="A2701" t="s">
        <v>2911</v>
      </c>
      <c r="B2701" t="s">
        <v>2912</v>
      </c>
      <c r="C2701" t="s">
        <v>2932</v>
      </c>
      <c r="D2701" t="s">
        <v>29</v>
      </c>
      <c r="E2701">
        <v>5.39</v>
      </c>
      <c r="F2701">
        <v>127700</v>
      </c>
      <c r="G2701">
        <f t="shared" si="167"/>
        <v>4.8177947298355522E-11</v>
      </c>
      <c r="H2701" s="50">
        <f t="shared" si="166"/>
        <v>596.69101675557602</v>
      </c>
      <c r="I2701">
        <f t="shared" si="168"/>
        <v>2.5872613522787081E-7</v>
      </c>
      <c r="J2701">
        <v>46.300000000000004</v>
      </c>
      <c r="K2701">
        <v>18.8</v>
      </c>
      <c r="L2701">
        <v>483</v>
      </c>
      <c r="M2701">
        <v>52.56</v>
      </c>
      <c r="N2701">
        <v>19.7</v>
      </c>
      <c r="O2701" s="7">
        <v>25.751000000000001</v>
      </c>
      <c r="P2701" s="8">
        <v>129320</v>
      </c>
      <c r="Q2701">
        <v>4</v>
      </c>
      <c r="R2701" s="9">
        <v>17.128</v>
      </c>
      <c r="S2701" s="9">
        <v>17.117999999999999</v>
      </c>
      <c r="T2701" s="9">
        <v>16.963999999999999</v>
      </c>
      <c r="U2701" s="9">
        <v>17.257999999999999</v>
      </c>
      <c r="V2701" s="9">
        <v>17.306999999999999</v>
      </c>
    </row>
    <row r="2702" spans="1:22" x14ac:dyDescent="0.3">
      <c r="A2702" t="s">
        <v>2911</v>
      </c>
      <c r="B2702" t="s">
        <v>2912</v>
      </c>
      <c r="C2702" t="s">
        <v>2933</v>
      </c>
      <c r="D2702" t="s">
        <v>29</v>
      </c>
      <c r="E2702">
        <v>11.100000000000001</v>
      </c>
      <c r="F2702">
        <v>579700</v>
      </c>
      <c r="G2702">
        <f t="shared" si="167"/>
        <v>2.1855970846989827E-11</v>
      </c>
      <c r="H2702" s="50">
        <f t="shared" si="166"/>
        <v>2708.7062052717888</v>
      </c>
      <c r="I2702">
        <f t="shared" si="168"/>
        <v>5.3281263469932585E-7</v>
      </c>
      <c r="J2702">
        <v>185</v>
      </c>
      <c r="K2702">
        <v>42.6</v>
      </c>
      <c r="L2702">
        <v>504</v>
      </c>
      <c r="M2702">
        <v>52.41</v>
      </c>
      <c r="N2702">
        <v>16.91</v>
      </c>
      <c r="O2702" s="7">
        <v>11.832000000000001</v>
      </c>
      <c r="P2702" s="8">
        <v>666650</v>
      </c>
      <c r="Q2702">
        <v>10</v>
      </c>
      <c r="R2702" s="9">
        <v>19.672999999999998</v>
      </c>
      <c r="S2702" s="9">
        <v>19.632999999999999</v>
      </c>
      <c r="T2702" s="9">
        <v>17.452999999999999</v>
      </c>
      <c r="U2702" s="9">
        <v>18.867000000000001</v>
      </c>
      <c r="V2702" s="9">
        <v>20.803000000000001</v>
      </c>
    </row>
    <row r="2703" spans="1:22" x14ac:dyDescent="0.3">
      <c r="A2703" t="s">
        <v>2911</v>
      </c>
      <c r="B2703" t="s">
        <v>2912</v>
      </c>
      <c r="C2703" t="s">
        <v>2934</v>
      </c>
      <c r="D2703" t="s">
        <v>29</v>
      </c>
      <c r="E2703">
        <v>8.16</v>
      </c>
      <c r="F2703">
        <v>229800</v>
      </c>
      <c r="G2703">
        <f t="shared" si="167"/>
        <v>4.0531302349869446E-11</v>
      </c>
      <c r="H2703" s="50">
        <f t="shared" si="166"/>
        <v>1073.7634741615611</v>
      </c>
      <c r="I2703">
        <f t="shared" si="168"/>
        <v>3.9168928821139623E-7</v>
      </c>
      <c r="J2703">
        <v>62.800000000000004</v>
      </c>
      <c r="K2703">
        <v>29</v>
      </c>
      <c r="L2703">
        <v>482</v>
      </c>
      <c r="M2703">
        <v>51.4</v>
      </c>
      <c r="N2703">
        <v>21.15</v>
      </c>
      <c r="O2703" s="7">
        <v>16.632000000000001</v>
      </c>
      <c r="P2703" s="8">
        <v>264650</v>
      </c>
      <c r="Q2703">
        <v>6</v>
      </c>
      <c r="R2703" s="9">
        <v>18.280999999999999</v>
      </c>
      <c r="S2703" s="9">
        <v>18.25</v>
      </c>
      <c r="T2703" s="9">
        <v>17.306999999999999</v>
      </c>
      <c r="U2703" s="9">
        <v>17.722000000000001</v>
      </c>
      <c r="V2703" s="9">
        <v>18.623999999999999</v>
      </c>
    </row>
    <row r="2704" spans="1:22" x14ac:dyDescent="0.3">
      <c r="A2704" t="s">
        <v>2911</v>
      </c>
      <c r="B2704" t="s">
        <v>2912</v>
      </c>
      <c r="C2704" t="s">
        <v>2935</v>
      </c>
      <c r="D2704" t="s">
        <v>29</v>
      </c>
      <c r="E2704">
        <v>5.0200000000000005</v>
      </c>
      <c r="F2704">
        <v>246000</v>
      </c>
      <c r="G2704">
        <f t="shared" si="167"/>
        <v>2.3292657154471543E-11</v>
      </c>
      <c r="H2704" s="50">
        <f t="shared" si="166"/>
        <v>1149.4595937499741</v>
      </c>
      <c r="I2704">
        <f t="shared" si="168"/>
        <v>2.4096571407122656E-7</v>
      </c>
      <c r="J2704">
        <v>162</v>
      </c>
      <c r="K2704">
        <v>19.3</v>
      </c>
      <c r="L2704">
        <v>486</v>
      </c>
      <c r="M2704">
        <v>50.04</v>
      </c>
      <c r="N2704">
        <v>18.53</v>
      </c>
      <c r="O2704" s="7">
        <v>25.167999999999999</v>
      </c>
      <c r="P2704" s="8">
        <v>468830</v>
      </c>
      <c r="Q2704">
        <v>9</v>
      </c>
      <c r="R2704" s="9">
        <v>22.234999999999999</v>
      </c>
      <c r="S2704" s="9">
        <v>22.524000000000001</v>
      </c>
      <c r="T2704" s="9">
        <v>21.428000000000001</v>
      </c>
      <c r="U2704" s="9">
        <v>22.675000000000001</v>
      </c>
      <c r="V2704" s="9">
        <v>23.391999999999999</v>
      </c>
    </row>
    <row r="2705" spans="1:22" x14ac:dyDescent="0.3">
      <c r="A2705" t="s">
        <v>2911</v>
      </c>
      <c r="B2705" t="s">
        <v>2912</v>
      </c>
      <c r="C2705" t="s">
        <v>2936</v>
      </c>
      <c r="D2705" t="s">
        <v>29</v>
      </c>
      <c r="E2705">
        <v>14.4</v>
      </c>
      <c r="F2705">
        <v>285000</v>
      </c>
      <c r="G2705">
        <f t="shared" si="167"/>
        <v>5.7672404210526317E-11</v>
      </c>
      <c r="H2705" s="50">
        <f t="shared" si="166"/>
        <v>1331.6909927591164</v>
      </c>
      <c r="I2705">
        <f t="shared" si="168"/>
        <v>6.9121639096128742E-7</v>
      </c>
      <c r="J2705">
        <v>36.1</v>
      </c>
      <c r="K2705">
        <v>47.400000000000006</v>
      </c>
      <c r="L2705">
        <v>463</v>
      </c>
      <c r="M2705">
        <v>50.04</v>
      </c>
      <c r="N2705">
        <v>22</v>
      </c>
      <c r="O2705" s="7">
        <v>9.7569999999999997</v>
      </c>
      <c r="P2705" s="8">
        <v>207960</v>
      </c>
      <c r="Q2705">
        <v>4</v>
      </c>
      <c r="R2705" s="9">
        <v>15.327</v>
      </c>
      <c r="S2705" s="9">
        <v>15.324999999999999</v>
      </c>
      <c r="T2705" s="9">
        <v>14.943</v>
      </c>
      <c r="U2705" s="9">
        <v>15.166</v>
      </c>
      <c r="V2705" s="9">
        <v>15.438000000000001</v>
      </c>
    </row>
    <row r="2706" spans="1:22" x14ac:dyDescent="0.3">
      <c r="A2706" t="s">
        <v>2911</v>
      </c>
      <c r="B2706" t="s">
        <v>2912</v>
      </c>
      <c r="C2706" t="s">
        <v>2937</v>
      </c>
      <c r="D2706" t="s">
        <v>29</v>
      </c>
      <c r="E2706">
        <v>5.58</v>
      </c>
      <c r="F2706">
        <v>100400</v>
      </c>
      <c r="G2706">
        <f t="shared" si="167"/>
        <v>6.3438208565737038E-11</v>
      </c>
      <c r="H2706" s="50">
        <f t="shared" si="166"/>
        <v>469.12903744917645</v>
      </c>
      <c r="I2706">
        <f t="shared" si="168"/>
        <v>2.6784635149749888E-7</v>
      </c>
      <c r="J2706">
        <v>17.400000000000002</v>
      </c>
      <c r="K2706">
        <v>24</v>
      </c>
      <c r="L2706">
        <v>606</v>
      </c>
      <c r="M2706">
        <v>54.47</v>
      </c>
      <c r="N2706">
        <v>17.02</v>
      </c>
      <c r="O2706" s="7">
        <v>25.196999999999999</v>
      </c>
      <c r="P2706" s="8">
        <v>101630</v>
      </c>
      <c r="Q2706">
        <v>2</v>
      </c>
      <c r="R2706" s="9">
        <v>11.233000000000001</v>
      </c>
      <c r="S2706" s="9">
        <v>11.233000000000001</v>
      </c>
      <c r="T2706" s="9">
        <v>11.233000000000001</v>
      </c>
      <c r="U2706" s="9">
        <v>11.233000000000001</v>
      </c>
      <c r="V2706" s="9">
        <v>11.233000000000001</v>
      </c>
    </row>
    <row r="2707" spans="1:22" x14ac:dyDescent="0.3">
      <c r="A2707" t="s">
        <v>2911</v>
      </c>
      <c r="B2707" t="s">
        <v>2912</v>
      </c>
      <c r="C2707" t="s">
        <v>2938</v>
      </c>
      <c r="D2707" t="s">
        <v>29</v>
      </c>
      <c r="E2707">
        <v>10.8</v>
      </c>
      <c r="F2707">
        <v>415600</v>
      </c>
      <c r="G2707">
        <f t="shared" si="167"/>
        <v>2.9661877767083733E-11</v>
      </c>
      <c r="H2707" s="50">
        <f t="shared" si="166"/>
        <v>1941.9325494410132</v>
      </c>
      <c r="I2707">
        <f t="shared" si="168"/>
        <v>5.1841229322096559E-7</v>
      </c>
      <c r="J2707">
        <v>81.5</v>
      </c>
      <c r="K2707">
        <v>46</v>
      </c>
      <c r="L2707">
        <v>580</v>
      </c>
      <c r="M2707">
        <v>53.42</v>
      </c>
      <c r="N2707">
        <v>14.56</v>
      </c>
      <c r="O2707" s="7">
        <v>12.593999999999999</v>
      </c>
      <c r="P2707" s="8">
        <v>378940</v>
      </c>
      <c r="Q2707">
        <v>8</v>
      </c>
      <c r="R2707" s="9">
        <v>14.984</v>
      </c>
      <c r="S2707" s="9">
        <v>14.802</v>
      </c>
      <c r="T2707" s="9">
        <v>14.347</v>
      </c>
      <c r="U2707" s="9">
        <v>14.62</v>
      </c>
      <c r="V2707" s="9">
        <v>15.042</v>
      </c>
    </row>
    <row r="2708" spans="1:22" x14ac:dyDescent="0.3">
      <c r="A2708" t="s">
        <v>2911</v>
      </c>
      <c r="B2708" t="s">
        <v>2912</v>
      </c>
      <c r="C2708" t="s">
        <v>2939</v>
      </c>
      <c r="D2708" t="s">
        <v>29</v>
      </c>
      <c r="E2708">
        <v>5.86</v>
      </c>
      <c r="F2708">
        <v>120300</v>
      </c>
      <c r="G2708">
        <f t="shared" si="167"/>
        <v>5.5600975727348302E-11</v>
      </c>
      <c r="H2708" s="50">
        <f t="shared" si="166"/>
        <v>562.11377694358487</v>
      </c>
      <c r="I2708">
        <f t="shared" si="168"/>
        <v>2.8128667021063506E-7</v>
      </c>
      <c r="J2708">
        <v>38.5</v>
      </c>
      <c r="K2708">
        <v>19.400000000000002</v>
      </c>
      <c r="L2708">
        <v>454</v>
      </c>
      <c r="M2708">
        <v>50.02</v>
      </c>
      <c r="N2708">
        <v>20.97</v>
      </c>
      <c r="O2708" s="7">
        <v>23.419</v>
      </c>
      <c r="P2708" s="8">
        <v>157250</v>
      </c>
      <c r="Q2708">
        <v>4</v>
      </c>
      <c r="R2708" s="9">
        <v>16.427</v>
      </c>
      <c r="S2708" s="9">
        <v>16.187999999999999</v>
      </c>
      <c r="T2708" s="9">
        <v>15.487</v>
      </c>
      <c r="U2708" s="9">
        <v>15.98</v>
      </c>
      <c r="V2708" s="9">
        <v>16.472999999999999</v>
      </c>
    </row>
    <row r="2709" spans="1:22" x14ac:dyDescent="0.3">
      <c r="A2709" t="s">
        <v>2911</v>
      </c>
      <c r="B2709" t="s">
        <v>2912</v>
      </c>
      <c r="C2709" t="s">
        <v>2940</v>
      </c>
      <c r="D2709" t="s">
        <v>29</v>
      </c>
      <c r="E2709">
        <v>6.78</v>
      </c>
      <c r="F2709">
        <v>209300</v>
      </c>
      <c r="G2709">
        <f t="shared" si="167"/>
        <v>3.6975230482560914E-11</v>
      </c>
      <c r="H2709" s="50">
        <f t="shared" si="166"/>
        <v>977.97517468239664</v>
      </c>
      <c r="I2709">
        <f t="shared" si="168"/>
        <v>3.2544771741093949E-7</v>
      </c>
      <c r="J2709">
        <v>73.400000000000006</v>
      </c>
      <c r="K2709">
        <v>24.400000000000002</v>
      </c>
      <c r="L2709">
        <v>493</v>
      </c>
      <c r="M2709">
        <v>53.03</v>
      </c>
      <c r="N2709">
        <v>18.62</v>
      </c>
      <c r="O2709" s="7">
        <v>20.158000000000001</v>
      </c>
      <c r="P2709" s="8">
        <v>213520</v>
      </c>
      <c r="Q2709">
        <v>5</v>
      </c>
      <c r="R2709" s="9">
        <v>15.965</v>
      </c>
      <c r="S2709" s="9">
        <v>15.898999999999999</v>
      </c>
      <c r="T2709" s="9">
        <v>15.537000000000001</v>
      </c>
      <c r="U2709" s="9">
        <v>15.930999999999999</v>
      </c>
      <c r="V2709" s="9">
        <v>15.981</v>
      </c>
    </row>
    <row r="2710" spans="1:22" x14ac:dyDescent="0.3">
      <c r="A2710" t="s">
        <v>2911</v>
      </c>
      <c r="B2710" t="s">
        <v>2912</v>
      </c>
      <c r="C2710" t="s">
        <v>2941</v>
      </c>
      <c r="D2710" t="s">
        <v>29</v>
      </c>
      <c r="E2710">
        <v>5.75</v>
      </c>
      <c r="F2710">
        <v>132300</v>
      </c>
      <c r="G2710">
        <f t="shared" si="167"/>
        <v>4.9608766061980348E-11</v>
      </c>
      <c r="H2710" s="50">
        <f t="shared" si="166"/>
        <v>618.18497663870562</v>
      </c>
      <c r="I2710">
        <f t="shared" si="168"/>
        <v>2.7600654500190297E-7</v>
      </c>
      <c r="J2710">
        <v>36.4</v>
      </c>
      <c r="K2710">
        <v>21.900000000000002</v>
      </c>
      <c r="L2710">
        <v>526</v>
      </c>
      <c r="M2710">
        <v>50.79</v>
      </c>
      <c r="N2710">
        <v>16.28</v>
      </c>
      <c r="O2710" s="7">
        <v>23.975999999999999</v>
      </c>
      <c r="P2710" s="8">
        <v>180790</v>
      </c>
      <c r="Q2710">
        <v>4</v>
      </c>
      <c r="R2710" s="9">
        <v>16.706</v>
      </c>
      <c r="S2710" s="9">
        <v>16.984000000000002</v>
      </c>
      <c r="T2710" s="9">
        <v>16.521999999999998</v>
      </c>
      <c r="U2710" s="9">
        <v>17.16</v>
      </c>
      <c r="V2710" s="9">
        <v>17.844000000000001</v>
      </c>
    </row>
    <row r="2711" spans="1:22" x14ac:dyDescent="0.3">
      <c r="A2711" t="s">
        <v>2911</v>
      </c>
      <c r="B2711" t="s">
        <v>2912</v>
      </c>
      <c r="C2711" t="s">
        <v>2942</v>
      </c>
      <c r="D2711" t="s">
        <v>29</v>
      </c>
      <c r="E2711">
        <v>24.700000000000003</v>
      </c>
      <c r="F2711">
        <v>2194000</v>
      </c>
      <c r="G2711">
        <f t="shared" si="167"/>
        <v>1.2850225660893346E-11</v>
      </c>
      <c r="H2711" s="50">
        <f t="shared" si="166"/>
        <v>10251.684344257899</v>
      </c>
      <c r="I2711">
        <f t="shared" si="168"/>
        <v>1.1856281150516529E-6</v>
      </c>
      <c r="J2711">
        <v>495</v>
      </c>
      <c r="K2711">
        <v>98.600000000000009</v>
      </c>
      <c r="L2711">
        <v>481</v>
      </c>
      <c r="M2711">
        <v>52.23</v>
      </c>
      <c r="N2711">
        <v>21.02</v>
      </c>
      <c r="O2711" s="7">
        <v>4.8785999999999996</v>
      </c>
      <c r="P2711" s="8">
        <v>2153200</v>
      </c>
      <c r="Q2711">
        <v>24</v>
      </c>
      <c r="R2711" s="9">
        <v>20.091999999999999</v>
      </c>
      <c r="S2711" s="9">
        <v>18.683</v>
      </c>
      <c r="T2711" s="9">
        <v>15.339</v>
      </c>
      <c r="U2711" s="9">
        <v>17.062000000000001</v>
      </c>
      <c r="V2711" s="9">
        <v>20.658000000000001</v>
      </c>
    </row>
    <row r="2712" spans="1:22" x14ac:dyDescent="0.3">
      <c r="A2712" t="s">
        <v>2911</v>
      </c>
      <c r="B2712" t="s">
        <v>2912</v>
      </c>
      <c r="C2712" t="s">
        <v>2943</v>
      </c>
      <c r="D2712" t="s">
        <v>29</v>
      </c>
      <c r="E2712">
        <v>7.92</v>
      </c>
      <c r="F2712">
        <v>121400</v>
      </c>
      <c r="G2712">
        <f t="shared" si="167"/>
        <v>7.4465810214168034E-11</v>
      </c>
      <c r="H2712" s="50">
        <f t="shared" si="166"/>
        <v>567.25363691563768</v>
      </c>
      <c r="I2712">
        <f t="shared" si="168"/>
        <v>3.8016901502870809E-7</v>
      </c>
      <c r="J2712">
        <v>19.400000000000002</v>
      </c>
      <c r="K2712">
        <v>27.6</v>
      </c>
      <c r="L2712">
        <v>496</v>
      </c>
      <c r="M2712">
        <v>52.65</v>
      </c>
      <c r="N2712">
        <v>19.079999999999998</v>
      </c>
      <c r="O2712" s="7">
        <v>17.954999999999998</v>
      </c>
      <c r="P2712">
        <v>92803</v>
      </c>
      <c r="Q2712">
        <v>2</v>
      </c>
      <c r="R2712" s="9">
        <v>17.033000000000001</v>
      </c>
      <c r="S2712" s="9">
        <v>16.975999999999999</v>
      </c>
      <c r="T2712" s="9">
        <v>16.766999999999999</v>
      </c>
      <c r="U2712" s="9">
        <v>16.914999999999999</v>
      </c>
      <c r="V2712" s="9">
        <v>17.062000000000001</v>
      </c>
    </row>
    <row r="2713" spans="1:22" x14ac:dyDescent="0.3">
      <c r="A2713" t="s">
        <v>2911</v>
      </c>
      <c r="B2713" t="s">
        <v>2912</v>
      </c>
      <c r="C2713" t="s">
        <v>2944</v>
      </c>
      <c r="D2713" t="s">
        <v>29</v>
      </c>
      <c r="E2713">
        <v>14.200000000000001</v>
      </c>
      <c r="F2713">
        <v>640400</v>
      </c>
      <c r="G2713">
        <f t="shared" si="167"/>
        <v>2.5309726108682073E-11</v>
      </c>
      <c r="H2713" s="50">
        <f t="shared" si="166"/>
        <v>2992.3330237296072</v>
      </c>
      <c r="I2713">
        <f t="shared" si="168"/>
        <v>6.8161616330904732E-7</v>
      </c>
      <c r="J2713">
        <v>131</v>
      </c>
      <c r="K2713">
        <v>56</v>
      </c>
      <c r="L2713">
        <v>518</v>
      </c>
      <c r="M2713">
        <v>51.11</v>
      </c>
      <c r="N2713">
        <v>17.03</v>
      </c>
      <c r="O2713" s="7">
        <v>9.2364999999999995</v>
      </c>
      <c r="P2713" s="8">
        <v>525510</v>
      </c>
      <c r="Q2713">
        <v>6</v>
      </c>
      <c r="R2713" s="9">
        <v>21.548999999999999</v>
      </c>
      <c r="S2713" s="9">
        <v>21.202000000000002</v>
      </c>
      <c r="T2713" s="9">
        <v>20.03</v>
      </c>
      <c r="U2713" s="9">
        <v>20.61</v>
      </c>
      <c r="V2713" s="9">
        <v>22.292000000000002</v>
      </c>
    </row>
    <row r="2714" spans="1:22" x14ac:dyDescent="0.3">
      <c r="A2714" t="s">
        <v>2911</v>
      </c>
      <c r="B2714" t="s">
        <v>2912</v>
      </c>
      <c r="C2714" t="s">
        <v>2945</v>
      </c>
      <c r="D2714" t="s">
        <v>29</v>
      </c>
      <c r="E2714">
        <v>6.3500000000000005</v>
      </c>
      <c r="F2714">
        <v>117700</v>
      </c>
      <c r="G2714">
        <f t="shared" si="167"/>
        <v>6.1581134664401011E-11</v>
      </c>
      <c r="H2714" s="50">
        <f t="shared" si="166"/>
        <v>549.96501700964211</v>
      </c>
      <c r="I2714">
        <f t="shared" si="168"/>
        <v>3.0480722795862323E-7</v>
      </c>
      <c r="J2714">
        <v>24.700000000000003</v>
      </c>
      <c r="K2714">
        <v>23.700000000000003</v>
      </c>
      <c r="L2714">
        <v>523</v>
      </c>
      <c r="M2714">
        <v>51.94</v>
      </c>
      <c r="N2714">
        <v>15.5</v>
      </c>
      <c r="O2714" s="7">
        <v>22.102</v>
      </c>
      <c r="P2714" s="8">
        <v>135160</v>
      </c>
      <c r="Q2714">
        <v>4</v>
      </c>
      <c r="R2714" s="9">
        <v>16.718</v>
      </c>
      <c r="S2714" s="9">
        <v>16.751999999999999</v>
      </c>
      <c r="T2714" s="9">
        <v>16.276</v>
      </c>
      <c r="U2714" s="9">
        <v>16.497</v>
      </c>
      <c r="V2714" s="9">
        <v>17.013000000000002</v>
      </c>
    </row>
    <row r="2715" spans="1:22" x14ac:dyDescent="0.3">
      <c r="A2715" t="s">
        <v>2946</v>
      </c>
      <c r="B2715" t="s">
        <v>2947</v>
      </c>
      <c r="C2715" t="s">
        <v>2948</v>
      </c>
      <c r="D2715" t="s">
        <v>29</v>
      </c>
      <c r="E2715">
        <v>12.4</v>
      </c>
      <c r="F2715">
        <v>152700</v>
      </c>
      <c r="G2715">
        <f t="shared" si="167"/>
        <v>9.269004060248853E-11</v>
      </c>
      <c r="H2715" s="50">
        <f t="shared" ref="H2715:H2720" si="169">F2715*CVDPRT</f>
        <v>464.33044445723186</v>
      </c>
      <c r="I2715">
        <f t="shared" si="168"/>
        <v>3.8734926974741126E-7</v>
      </c>
      <c r="J2715">
        <v>21.900000000000002</v>
      </c>
      <c r="K2715">
        <v>32.6</v>
      </c>
      <c r="L2715">
        <v>316</v>
      </c>
      <c r="M2715">
        <v>41.54</v>
      </c>
      <c r="N2715">
        <v>-8.42</v>
      </c>
      <c r="O2715" s="7">
        <v>9.6945999999999994</v>
      </c>
      <c r="P2715" s="8">
        <v>166570</v>
      </c>
      <c r="Q2715">
        <v>2</v>
      </c>
      <c r="R2715" s="9">
        <v>11.664999999999999</v>
      </c>
      <c r="S2715" s="9">
        <v>11.513999999999999</v>
      </c>
      <c r="T2715" s="9">
        <v>10.826000000000001</v>
      </c>
      <c r="U2715" s="9">
        <v>11.257999999999999</v>
      </c>
      <c r="V2715" s="9">
        <v>11.689</v>
      </c>
    </row>
    <row r="2716" spans="1:22" x14ac:dyDescent="0.3">
      <c r="A2716" t="s">
        <v>2946</v>
      </c>
      <c r="B2716" t="s">
        <v>2947</v>
      </c>
      <c r="C2716" t="s">
        <v>2949</v>
      </c>
      <c r="D2716" t="s">
        <v>29</v>
      </c>
      <c r="E2716">
        <v>15.100000000000001</v>
      </c>
      <c r="F2716">
        <v>138500</v>
      </c>
      <c r="G2716">
        <f t="shared" si="167"/>
        <v>1.2444504187725631E-10</v>
      </c>
      <c r="H2716" s="50">
        <f t="shared" si="169"/>
        <v>421.15105800475845</v>
      </c>
      <c r="I2716">
        <f t="shared" si="168"/>
        <v>4.7169144945047671E-7</v>
      </c>
      <c r="J2716">
        <v>14.200000000000001</v>
      </c>
      <c r="K2716">
        <v>36.800000000000004</v>
      </c>
      <c r="L2716">
        <v>282</v>
      </c>
      <c r="M2716">
        <v>40.21</v>
      </c>
      <c r="N2716">
        <v>-8.42</v>
      </c>
      <c r="O2716" s="7">
        <v>7.6601999999999997</v>
      </c>
      <c r="P2716" s="8">
        <v>147170</v>
      </c>
      <c r="Q2716">
        <v>4</v>
      </c>
      <c r="R2716" s="9">
        <v>10.042999999999999</v>
      </c>
      <c r="S2716" s="9">
        <v>9.9114000000000004</v>
      </c>
      <c r="T2716" s="9">
        <v>8.5640999999999998</v>
      </c>
      <c r="U2716" s="9">
        <v>9.4177</v>
      </c>
      <c r="V2716" s="9">
        <v>10.06</v>
      </c>
    </row>
    <row r="2717" spans="1:22" x14ac:dyDescent="0.3">
      <c r="A2717" t="s">
        <v>2946</v>
      </c>
      <c r="B2717" t="s">
        <v>2947</v>
      </c>
      <c r="C2717" t="s">
        <v>2950</v>
      </c>
      <c r="D2717" t="s">
        <v>29</v>
      </c>
      <c r="E2717">
        <v>0.75600000000000001</v>
      </c>
      <c r="F2717">
        <v>102500</v>
      </c>
      <c r="G2717">
        <f t="shared" si="167"/>
        <v>8.4187643707317077E-12</v>
      </c>
      <c r="H2717" s="50">
        <f t="shared" si="169"/>
        <v>311.68219094214976</v>
      </c>
      <c r="I2717">
        <f t="shared" si="168"/>
        <v>2.3615810316858303E-8</v>
      </c>
      <c r="J2717">
        <v>26</v>
      </c>
      <c r="K2717">
        <v>20.100000000000001</v>
      </c>
      <c r="L2717">
        <v>4230</v>
      </c>
      <c r="M2717">
        <v>32.659999999999997</v>
      </c>
      <c r="N2717">
        <v>-16.920000000000002</v>
      </c>
      <c r="O2717" s="7">
        <v>210.28</v>
      </c>
      <c r="P2717" s="8">
        <v>128100</v>
      </c>
      <c r="Q2717">
        <v>2</v>
      </c>
      <c r="R2717" s="9">
        <v>15.241</v>
      </c>
      <c r="S2717" s="9">
        <v>15.249000000000001</v>
      </c>
      <c r="T2717" s="9">
        <v>15.24</v>
      </c>
      <c r="U2717" s="9">
        <v>15.265000000000001</v>
      </c>
      <c r="V2717" s="9">
        <v>15.289</v>
      </c>
    </row>
    <row r="2718" spans="1:22" x14ac:dyDescent="0.3">
      <c r="A2718" t="s">
        <v>2946</v>
      </c>
      <c r="B2718" t="s">
        <v>2947</v>
      </c>
      <c r="C2718" t="s">
        <v>2951</v>
      </c>
      <c r="D2718" t="s">
        <v>29</v>
      </c>
      <c r="E2718">
        <v>13.5</v>
      </c>
      <c r="F2718">
        <v>1942000</v>
      </c>
      <c r="G2718">
        <f t="shared" si="167"/>
        <v>7.9347814109165799E-12</v>
      </c>
      <c r="H2718" s="50">
        <f t="shared" si="169"/>
        <v>5905.2372176551689</v>
      </c>
      <c r="I2718">
        <f t="shared" si="168"/>
        <v>4.2171089851532681E-7</v>
      </c>
      <c r="J2718">
        <v>222</v>
      </c>
      <c r="K2718">
        <v>130</v>
      </c>
      <c r="L2718">
        <v>1130</v>
      </c>
      <c r="M2718">
        <v>38.75</v>
      </c>
      <c r="N2718">
        <v>-9.23</v>
      </c>
      <c r="O2718" s="7">
        <v>8.6670999999999996</v>
      </c>
      <c r="P2718" s="8">
        <v>1769600</v>
      </c>
      <c r="Q2718">
        <v>13</v>
      </c>
      <c r="R2718" s="9">
        <v>13.343</v>
      </c>
      <c r="S2718" s="9">
        <v>12.103</v>
      </c>
      <c r="T2718" s="9">
        <v>12.042999999999999</v>
      </c>
      <c r="U2718" s="9">
        <v>13.249000000000001</v>
      </c>
      <c r="V2718" s="9">
        <v>14.148</v>
      </c>
    </row>
    <row r="2719" spans="1:22" x14ac:dyDescent="0.3">
      <c r="A2719" t="s">
        <v>2946</v>
      </c>
      <c r="B2719" t="s">
        <v>2947</v>
      </c>
      <c r="C2719" t="s">
        <v>2952</v>
      </c>
      <c r="D2719" t="s">
        <v>29</v>
      </c>
      <c r="E2719">
        <v>19.8</v>
      </c>
      <c r="F2719">
        <v>1254000</v>
      </c>
      <c r="G2719">
        <f t="shared" si="167"/>
        <v>1.8022626315789473E-11</v>
      </c>
      <c r="H2719" s="50">
        <f t="shared" si="169"/>
        <v>3813.1655360142026</v>
      </c>
      <c r="I2719">
        <f t="shared" si="168"/>
        <v>6.1850931782247927E-7</v>
      </c>
      <c r="J2719">
        <v>213</v>
      </c>
      <c r="K2719">
        <v>85.9</v>
      </c>
      <c r="L2719">
        <v>469</v>
      </c>
      <c r="M2719">
        <v>41.16</v>
      </c>
      <c r="N2719">
        <v>-8.6</v>
      </c>
      <c r="O2719" s="7">
        <v>5.4664999999999999</v>
      </c>
      <c r="P2719" s="8">
        <v>1283700</v>
      </c>
      <c r="Q2719">
        <v>13</v>
      </c>
      <c r="R2719" s="9">
        <v>14.766999999999999</v>
      </c>
      <c r="S2719" s="9">
        <v>14.342000000000001</v>
      </c>
      <c r="T2719" s="9">
        <v>11.891999999999999</v>
      </c>
      <c r="U2719" s="9">
        <v>14.098000000000001</v>
      </c>
      <c r="V2719" s="9">
        <v>15.487</v>
      </c>
    </row>
    <row r="2720" spans="1:22" x14ac:dyDescent="0.3">
      <c r="A2720" t="s">
        <v>2946</v>
      </c>
      <c r="B2720" t="s">
        <v>2947</v>
      </c>
      <c r="C2720" t="s">
        <v>2953</v>
      </c>
      <c r="D2720" t="s">
        <v>29</v>
      </c>
      <c r="E2720">
        <v>6.15</v>
      </c>
      <c r="F2720">
        <v>100900</v>
      </c>
      <c r="G2720">
        <f t="shared" si="167"/>
        <v>6.9571981665014863E-11</v>
      </c>
      <c r="H2720" s="50">
        <f t="shared" si="169"/>
        <v>306.81690796158938</v>
      </c>
      <c r="I2720">
        <f t="shared" si="168"/>
        <v>1.9211274265698224E-7</v>
      </c>
      <c r="J2720">
        <v>11.200000000000001</v>
      </c>
      <c r="K2720">
        <v>30.200000000000003</v>
      </c>
      <c r="L2720">
        <v>583</v>
      </c>
      <c r="M2720">
        <v>38.53</v>
      </c>
      <c r="N2720">
        <v>-8.8800000000000008</v>
      </c>
      <c r="O2720" s="7">
        <v>19.324000000000002</v>
      </c>
      <c r="P2720" s="8">
        <v>110190</v>
      </c>
      <c r="Q2720">
        <v>2</v>
      </c>
      <c r="R2720" s="9">
        <v>14.345000000000001</v>
      </c>
      <c r="S2720" s="9">
        <v>14.324</v>
      </c>
      <c r="T2720" s="9">
        <v>14.148</v>
      </c>
      <c r="U2720" s="9">
        <v>14.247999999999999</v>
      </c>
      <c r="V2720" s="9">
        <v>14.347</v>
      </c>
    </row>
    <row r="2721" spans="1:22" x14ac:dyDescent="0.3">
      <c r="A2721" t="s">
        <v>2954</v>
      </c>
      <c r="B2721" t="s">
        <v>2955</v>
      </c>
      <c r="C2721" t="s">
        <v>2956</v>
      </c>
      <c r="D2721" t="s">
        <v>77</v>
      </c>
      <c r="E2721">
        <v>2.99</v>
      </c>
      <c r="F2721">
        <v>299100</v>
      </c>
      <c r="G2721">
        <f t="shared" si="167"/>
        <v>1.1410513774657306E-11</v>
      </c>
      <c r="H2721" s="50">
        <f t="shared" ref="H2721:H2727" si="170">F2721*0.00065</f>
        <v>194.41499999999999</v>
      </c>
      <c r="I2721">
        <f t="shared" si="168"/>
        <v>1.9965375319500001E-8</v>
      </c>
      <c r="J2721">
        <v>38.700000000000003</v>
      </c>
      <c r="K2721">
        <v>48.1</v>
      </c>
      <c r="L2721">
        <v>3090</v>
      </c>
      <c r="M2721">
        <v>18.45</v>
      </c>
      <c r="N2721">
        <v>-67.150000000000006</v>
      </c>
      <c r="O2721" s="7">
        <v>64.334999999999994</v>
      </c>
      <c r="P2721">
        <v>0</v>
      </c>
      <c r="Q2721">
        <v>6</v>
      </c>
      <c r="R2721" s="9" t="s">
        <v>3975</v>
      </c>
      <c r="S2721" s="9">
        <v>0</v>
      </c>
      <c r="T2721" s="9" t="s">
        <v>3975</v>
      </c>
      <c r="U2721" s="9" t="s">
        <v>3975</v>
      </c>
      <c r="V2721" s="9" t="s">
        <v>3975</v>
      </c>
    </row>
    <row r="2722" spans="1:22" x14ac:dyDescent="0.3">
      <c r="A2722" t="s">
        <v>2954</v>
      </c>
      <c r="B2722" t="s">
        <v>2955</v>
      </c>
      <c r="C2722" t="s">
        <v>2957</v>
      </c>
      <c r="D2722" t="s">
        <v>77</v>
      </c>
      <c r="E2722">
        <v>7.19</v>
      </c>
      <c r="F2722">
        <v>145600</v>
      </c>
      <c r="G2722">
        <f t="shared" si="167"/>
        <v>5.6366093887362637E-11</v>
      </c>
      <c r="H2722" s="50">
        <f t="shared" si="170"/>
        <v>94.64</v>
      </c>
      <c r="I2722">
        <f t="shared" si="168"/>
        <v>4.8010384129500003E-8</v>
      </c>
      <c r="J2722">
        <v>21.900000000000002</v>
      </c>
      <c r="K2722">
        <v>31.1</v>
      </c>
      <c r="L2722">
        <v>601</v>
      </c>
      <c r="M2722">
        <v>18.46</v>
      </c>
      <c r="N2722">
        <v>-66.75</v>
      </c>
      <c r="O2722" s="7">
        <v>19.334</v>
      </c>
      <c r="P2722">
        <v>0</v>
      </c>
      <c r="Q2722">
        <v>1</v>
      </c>
      <c r="R2722" s="9" t="s">
        <v>3975</v>
      </c>
      <c r="S2722" s="9">
        <v>0</v>
      </c>
      <c r="T2722" s="9" t="s">
        <v>3975</v>
      </c>
      <c r="U2722" s="9" t="s">
        <v>3975</v>
      </c>
      <c r="V2722" s="9" t="s">
        <v>3975</v>
      </c>
    </row>
    <row r="2723" spans="1:22" x14ac:dyDescent="0.3">
      <c r="A2723" t="s">
        <v>2954</v>
      </c>
      <c r="B2723" t="s">
        <v>2955</v>
      </c>
      <c r="C2723" t="s">
        <v>2958</v>
      </c>
      <c r="D2723" t="s">
        <v>77</v>
      </c>
      <c r="E2723">
        <v>2.7</v>
      </c>
      <c r="F2723">
        <v>230200</v>
      </c>
      <c r="G2723">
        <f t="shared" si="167"/>
        <v>1.3387789313640312E-11</v>
      </c>
      <c r="H2723" s="50">
        <f t="shared" si="170"/>
        <v>149.63</v>
      </c>
      <c r="I2723">
        <f t="shared" si="168"/>
        <v>1.8028934234999998E-8</v>
      </c>
      <c r="J2723">
        <v>47.300000000000004</v>
      </c>
      <c r="K2723">
        <v>33.5</v>
      </c>
      <c r="L2723">
        <v>2000</v>
      </c>
      <c r="M2723">
        <v>18.25</v>
      </c>
      <c r="N2723">
        <v>-66.040000000000006</v>
      </c>
      <c r="O2723" s="7">
        <v>59.895000000000003</v>
      </c>
      <c r="P2723">
        <v>0</v>
      </c>
      <c r="Q2723">
        <v>4</v>
      </c>
      <c r="R2723" s="9" t="s">
        <v>3975</v>
      </c>
      <c r="S2723" s="9">
        <v>0</v>
      </c>
      <c r="T2723" s="9" t="s">
        <v>3975</v>
      </c>
      <c r="U2723" s="9" t="s">
        <v>3975</v>
      </c>
      <c r="V2723" s="9" t="s">
        <v>3975</v>
      </c>
    </row>
    <row r="2724" spans="1:22" x14ac:dyDescent="0.3">
      <c r="A2724" t="s">
        <v>2954</v>
      </c>
      <c r="B2724" t="s">
        <v>2955</v>
      </c>
      <c r="C2724" t="s">
        <v>2959</v>
      </c>
      <c r="D2724" t="s">
        <v>77</v>
      </c>
      <c r="E2724">
        <v>0.60099999999999998</v>
      </c>
      <c r="F2724">
        <v>119400</v>
      </c>
      <c r="G2724">
        <f t="shared" si="167"/>
        <v>5.7454039614740363E-12</v>
      </c>
      <c r="H2724" s="50">
        <f t="shared" si="170"/>
        <v>77.61</v>
      </c>
      <c r="I2724">
        <f t="shared" si="168"/>
        <v>4.0131072130499996E-9</v>
      </c>
      <c r="J2724">
        <v>38.700000000000003</v>
      </c>
      <c r="K2724">
        <v>19.200000000000003</v>
      </c>
      <c r="L2724">
        <v>5890</v>
      </c>
      <c r="M2724">
        <v>18.190000000000001</v>
      </c>
      <c r="N2724">
        <v>-67.14</v>
      </c>
      <c r="O2724" s="7">
        <v>307.35000000000002</v>
      </c>
      <c r="P2724">
        <v>0</v>
      </c>
      <c r="Q2724">
        <v>3</v>
      </c>
      <c r="R2724" s="9" t="s">
        <v>3975</v>
      </c>
      <c r="S2724" s="9">
        <v>0</v>
      </c>
      <c r="T2724" s="9" t="s">
        <v>3975</v>
      </c>
      <c r="U2724" s="9" t="s">
        <v>3975</v>
      </c>
      <c r="V2724" s="9" t="s">
        <v>3975</v>
      </c>
    </row>
    <row r="2725" spans="1:22" x14ac:dyDescent="0.3">
      <c r="A2725" t="s">
        <v>2954</v>
      </c>
      <c r="B2725" t="s">
        <v>2955</v>
      </c>
      <c r="C2725" t="s">
        <v>2960</v>
      </c>
      <c r="D2725" t="s">
        <v>77</v>
      </c>
      <c r="E2725">
        <v>1.37</v>
      </c>
      <c r="F2725">
        <v>195000</v>
      </c>
      <c r="G2725">
        <f t="shared" si="167"/>
        <v>8.0192985128205118E-12</v>
      </c>
      <c r="H2725" s="50">
        <f t="shared" si="170"/>
        <v>126.75</v>
      </c>
      <c r="I2725">
        <f t="shared" si="168"/>
        <v>9.1480147784999976E-9</v>
      </c>
      <c r="J2725">
        <v>133</v>
      </c>
      <c r="K2725">
        <v>16.900000000000002</v>
      </c>
      <c r="L2725">
        <v>1930</v>
      </c>
      <c r="M2725">
        <v>18.02</v>
      </c>
      <c r="N2725">
        <v>-66.62</v>
      </c>
      <c r="O2725" s="7">
        <v>113.97</v>
      </c>
      <c r="P2725">
        <v>0</v>
      </c>
      <c r="Q2725">
        <v>9</v>
      </c>
      <c r="R2725" s="9" t="s">
        <v>3975</v>
      </c>
      <c r="S2725" s="9">
        <v>0</v>
      </c>
      <c r="T2725" s="9" t="s">
        <v>3975</v>
      </c>
      <c r="U2725" s="9" t="s">
        <v>3975</v>
      </c>
      <c r="V2725" s="9" t="s">
        <v>3975</v>
      </c>
    </row>
    <row r="2726" spans="1:22" x14ac:dyDescent="0.3">
      <c r="A2726" t="s">
        <v>2954</v>
      </c>
      <c r="B2726" t="s">
        <v>2955</v>
      </c>
      <c r="C2726" t="s">
        <v>2961</v>
      </c>
      <c r="D2726" t="s">
        <v>77</v>
      </c>
      <c r="E2726">
        <v>5.03</v>
      </c>
      <c r="F2726">
        <v>2217000</v>
      </c>
      <c r="G2726">
        <f t="shared" si="167"/>
        <v>2.589719436175011E-12</v>
      </c>
      <c r="H2726" s="50">
        <f t="shared" si="170"/>
        <v>1441.05</v>
      </c>
      <c r="I2726">
        <f t="shared" si="168"/>
        <v>3.3587236741499998E-8</v>
      </c>
      <c r="J2726">
        <v>332</v>
      </c>
      <c r="K2726">
        <v>122</v>
      </c>
      <c r="L2726">
        <v>3820</v>
      </c>
      <c r="M2726">
        <v>18.399999999999999</v>
      </c>
      <c r="N2726">
        <v>-66.09</v>
      </c>
      <c r="O2726" s="7">
        <v>31.420999999999999</v>
      </c>
      <c r="P2726">
        <v>0</v>
      </c>
      <c r="Q2726">
        <v>10</v>
      </c>
      <c r="R2726" s="9" t="s">
        <v>3975</v>
      </c>
      <c r="S2726" s="9">
        <v>0</v>
      </c>
      <c r="T2726" s="9" t="s">
        <v>3975</v>
      </c>
      <c r="U2726" s="9" t="s">
        <v>3975</v>
      </c>
      <c r="V2726" s="9" t="s">
        <v>3975</v>
      </c>
    </row>
    <row r="2727" spans="1:22" x14ac:dyDescent="0.3">
      <c r="A2727" t="s">
        <v>2954</v>
      </c>
      <c r="B2727" t="s">
        <v>2955</v>
      </c>
      <c r="C2727" t="s">
        <v>2962</v>
      </c>
      <c r="D2727" t="s">
        <v>77</v>
      </c>
      <c r="E2727">
        <v>2.15</v>
      </c>
      <c r="F2727">
        <v>108000</v>
      </c>
      <c r="G2727">
        <f t="shared" si="167"/>
        <v>2.2722971759259254E-11</v>
      </c>
      <c r="H2727" s="50">
        <f t="shared" si="170"/>
        <v>70.2</v>
      </c>
      <c r="I2727">
        <f t="shared" si="168"/>
        <v>1.4356373557500001E-8</v>
      </c>
      <c r="J2727">
        <v>18.5</v>
      </c>
      <c r="K2727">
        <v>25.1</v>
      </c>
      <c r="L2727">
        <v>1930</v>
      </c>
      <c r="M2727">
        <v>18.03</v>
      </c>
      <c r="N2727">
        <v>-66.87</v>
      </c>
      <c r="O2727" s="7">
        <v>76.697999999999993</v>
      </c>
      <c r="P2727">
        <v>0</v>
      </c>
      <c r="Q2727">
        <v>4</v>
      </c>
      <c r="R2727" s="9" t="s">
        <v>3975</v>
      </c>
      <c r="S2727" s="9">
        <v>0</v>
      </c>
      <c r="T2727" s="9" t="s">
        <v>3975</v>
      </c>
      <c r="U2727" s="9" t="s">
        <v>3975</v>
      </c>
      <c r="V2727" s="9" t="s">
        <v>3975</v>
      </c>
    </row>
    <row r="2728" spans="1:22" x14ac:dyDescent="0.3">
      <c r="A2728" t="s">
        <v>2963</v>
      </c>
      <c r="B2728" t="s">
        <v>2964</v>
      </c>
      <c r="C2728" t="s">
        <v>2965</v>
      </c>
      <c r="D2728" t="s">
        <v>108</v>
      </c>
      <c r="E2728">
        <v>6.16</v>
      </c>
      <c r="F2728">
        <v>500000</v>
      </c>
      <c r="G2728">
        <f t="shared" si="167"/>
        <v>1.4062454559999999E-11</v>
      </c>
      <c r="H2728" s="50">
        <f>F2728*CVDQAT</f>
        <v>172.8300044673378</v>
      </c>
      <c r="I2728">
        <f t="shared" si="168"/>
        <v>2.1873726759838813E-8</v>
      </c>
      <c r="J2728">
        <v>268</v>
      </c>
      <c r="K2728">
        <v>30.6</v>
      </c>
      <c r="L2728">
        <v>569</v>
      </c>
      <c r="M2728">
        <v>25.29</v>
      </c>
      <c r="N2728">
        <v>51.47</v>
      </c>
      <c r="O2728" s="7">
        <v>18.63</v>
      </c>
      <c r="P2728" s="8">
        <v>344890</v>
      </c>
      <c r="Q2728">
        <v>10</v>
      </c>
      <c r="R2728" s="9">
        <v>51.006</v>
      </c>
      <c r="S2728" s="9">
        <v>46.978000000000002</v>
      </c>
      <c r="T2728" s="9">
        <v>49.137</v>
      </c>
      <c r="U2728" s="9">
        <v>52.265000000000001</v>
      </c>
      <c r="V2728" s="9">
        <v>55.643999999999998</v>
      </c>
    </row>
    <row r="2729" spans="1:22" x14ac:dyDescent="0.3">
      <c r="A2729" t="s">
        <v>2966</v>
      </c>
      <c r="B2729" t="s">
        <v>2967</v>
      </c>
      <c r="C2729" t="s">
        <v>2968</v>
      </c>
      <c r="D2729" t="s">
        <v>29</v>
      </c>
      <c r="E2729">
        <v>9.11</v>
      </c>
      <c r="F2729">
        <v>176200</v>
      </c>
      <c r="G2729">
        <f t="shared" si="167"/>
        <v>5.9015066004540293E-11</v>
      </c>
      <c r="H2729" s="50">
        <f t="shared" ref="H2729:H2753" si="171">F2729*CVDROU</f>
        <v>1358.2455904655631</v>
      </c>
      <c r="I2729">
        <f t="shared" si="168"/>
        <v>7.214125785453091E-7</v>
      </c>
      <c r="J2729">
        <v>47.800000000000004</v>
      </c>
      <c r="K2729">
        <v>25.5</v>
      </c>
      <c r="L2729">
        <v>338</v>
      </c>
      <c r="M2729">
        <v>46.18</v>
      </c>
      <c r="N2729">
        <v>21.31</v>
      </c>
      <c r="O2729" s="7">
        <v>13.272</v>
      </c>
      <c r="P2729" s="8">
        <v>146790</v>
      </c>
      <c r="Q2729">
        <v>4</v>
      </c>
      <c r="R2729" s="9">
        <v>19.478000000000002</v>
      </c>
      <c r="S2729" s="9">
        <v>19.463000000000001</v>
      </c>
      <c r="T2729" s="9">
        <v>19.401</v>
      </c>
      <c r="U2729" s="9">
        <v>19.449000000000002</v>
      </c>
      <c r="V2729" s="9">
        <v>19.545999999999999</v>
      </c>
    </row>
    <row r="2730" spans="1:22" x14ac:dyDescent="0.3">
      <c r="A2730" t="s">
        <v>2966</v>
      </c>
      <c r="B2730" t="s">
        <v>2967</v>
      </c>
      <c r="C2730" t="s">
        <v>2969</v>
      </c>
      <c r="D2730" t="s">
        <v>29</v>
      </c>
      <c r="E2730">
        <v>8.2799999999999994</v>
      </c>
      <c r="F2730">
        <v>181000</v>
      </c>
      <c r="G2730">
        <f t="shared" si="167"/>
        <v>5.2215830055248613E-11</v>
      </c>
      <c r="H2730" s="50">
        <f t="shared" si="171"/>
        <v>1395.2466054158167</v>
      </c>
      <c r="I2730">
        <f t="shared" si="168"/>
        <v>6.5568563670199329E-7</v>
      </c>
      <c r="J2730">
        <v>48.400000000000006</v>
      </c>
      <c r="K2730">
        <v>26</v>
      </c>
      <c r="L2730">
        <v>408</v>
      </c>
      <c r="M2730">
        <v>46.57</v>
      </c>
      <c r="N2730">
        <v>26.92</v>
      </c>
      <c r="O2730" s="7">
        <v>15.68</v>
      </c>
      <c r="P2730" s="8">
        <v>208550</v>
      </c>
      <c r="Q2730">
        <v>4</v>
      </c>
      <c r="R2730" s="9">
        <v>16.314</v>
      </c>
      <c r="S2730" s="9">
        <v>16.202999999999999</v>
      </c>
      <c r="T2730" s="9">
        <v>15.782999999999999</v>
      </c>
      <c r="U2730" s="9">
        <v>16.004999999999999</v>
      </c>
      <c r="V2730" s="9">
        <v>16.324999999999999</v>
      </c>
    </row>
    <row r="2731" spans="1:22" x14ac:dyDescent="0.3">
      <c r="A2731" t="s">
        <v>2966</v>
      </c>
      <c r="B2731" t="s">
        <v>2967</v>
      </c>
      <c r="C2731" t="s">
        <v>2970</v>
      </c>
      <c r="D2731" t="s">
        <v>29</v>
      </c>
      <c r="E2731">
        <v>15.9</v>
      </c>
      <c r="F2731">
        <v>140100</v>
      </c>
      <c r="G2731">
        <f t="shared" si="167"/>
        <v>1.2954164668094217E-10</v>
      </c>
      <c r="H2731" s="50">
        <f t="shared" si="171"/>
        <v>1079.9671238605299</v>
      </c>
      <c r="I2731">
        <f t="shared" si="168"/>
        <v>1.2591064762755666E-6</v>
      </c>
      <c r="J2731">
        <v>14.600000000000001</v>
      </c>
      <c r="K2731">
        <v>36.6</v>
      </c>
      <c r="L2731">
        <v>300</v>
      </c>
      <c r="M2731">
        <v>47.66</v>
      </c>
      <c r="N2731">
        <v>23.58</v>
      </c>
      <c r="O2731" s="7">
        <v>8.1832999999999991</v>
      </c>
      <c r="P2731">
        <v>62234</v>
      </c>
      <c r="Q2731">
        <v>2</v>
      </c>
      <c r="R2731" s="9">
        <v>15.875999999999999</v>
      </c>
      <c r="S2731" s="9">
        <v>15.831</v>
      </c>
      <c r="T2731" s="9">
        <v>15.537000000000001</v>
      </c>
      <c r="U2731" s="9">
        <v>15.709</v>
      </c>
      <c r="V2731" s="9">
        <v>15.882</v>
      </c>
    </row>
    <row r="2732" spans="1:22" x14ac:dyDescent="0.3">
      <c r="A2732" t="s">
        <v>2966</v>
      </c>
      <c r="B2732" t="s">
        <v>2967</v>
      </c>
      <c r="C2732" t="s">
        <v>2971</v>
      </c>
      <c r="D2732" t="s">
        <v>29</v>
      </c>
      <c r="E2732">
        <v>9.0400000000000009</v>
      </c>
      <c r="F2732">
        <v>117200</v>
      </c>
      <c r="G2732">
        <f t="shared" si="167"/>
        <v>8.8042272354948817E-11</v>
      </c>
      <c r="H2732" s="50">
        <f t="shared" si="171"/>
        <v>903.44144836869464</v>
      </c>
      <c r="I2732">
        <f t="shared" si="168"/>
        <v>7.1586934248623425E-7</v>
      </c>
      <c r="J2732">
        <v>20.900000000000002</v>
      </c>
      <c r="K2732">
        <v>25.700000000000003</v>
      </c>
      <c r="L2732">
        <v>381</v>
      </c>
      <c r="M2732">
        <v>47.75</v>
      </c>
      <c r="N2732">
        <v>26.66</v>
      </c>
      <c r="O2732" s="7">
        <v>14.84</v>
      </c>
      <c r="P2732">
        <v>70540</v>
      </c>
      <c r="Q2732">
        <v>1</v>
      </c>
      <c r="R2732" s="9">
        <v>14.794</v>
      </c>
      <c r="S2732" s="9">
        <v>14.794</v>
      </c>
      <c r="T2732" s="9">
        <v>14.794</v>
      </c>
      <c r="U2732" s="9">
        <v>14.794</v>
      </c>
      <c r="V2732" s="9">
        <v>14.794</v>
      </c>
    </row>
    <row r="2733" spans="1:22" x14ac:dyDescent="0.3">
      <c r="A2733" t="s">
        <v>2966</v>
      </c>
      <c r="B2733" t="s">
        <v>2967</v>
      </c>
      <c r="C2733" t="s">
        <v>2972</v>
      </c>
      <c r="D2733" t="s">
        <v>29</v>
      </c>
      <c r="E2733">
        <v>8.39</v>
      </c>
      <c r="F2733">
        <v>219700</v>
      </c>
      <c r="G2733">
        <f t="shared" si="167"/>
        <v>4.358954424214839E-11</v>
      </c>
      <c r="H2733" s="50">
        <f t="shared" si="171"/>
        <v>1693.5672884522373</v>
      </c>
      <c r="I2733">
        <f t="shared" si="168"/>
        <v>6.6439643622339672E-7</v>
      </c>
      <c r="J2733">
        <v>56.400000000000006</v>
      </c>
      <c r="K2733">
        <v>29.3</v>
      </c>
      <c r="L2733">
        <v>443</v>
      </c>
      <c r="M2733">
        <v>45.26</v>
      </c>
      <c r="N2733">
        <v>27.96</v>
      </c>
      <c r="O2733" s="7">
        <v>15.132</v>
      </c>
      <c r="P2733" s="8">
        <v>250300</v>
      </c>
      <c r="Q2733">
        <v>6</v>
      </c>
      <c r="R2733" s="9">
        <v>18.966000000000001</v>
      </c>
      <c r="S2733" s="9">
        <v>19.084</v>
      </c>
      <c r="T2733" s="9">
        <v>18.381</v>
      </c>
      <c r="U2733" s="9">
        <v>19.085999999999999</v>
      </c>
      <c r="V2733" s="9">
        <v>20.126999999999999</v>
      </c>
    </row>
    <row r="2734" spans="1:22" x14ac:dyDescent="0.3">
      <c r="A2734" t="s">
        <v>2966</v>
      </c>
      <c r="B2734" t="s">
        <v>2967</v>
      </c>
      <c r="C2734" t="s">
        <v>2973</v>
      </c>
      <c r="D2734" t="s">
        <v>29</v>
      </c>
      <c r="E2734">
        <v>20.400000000000002</v>
      </c>
      <c r="F2734">
        <v>292000</v>
      </c>
      <c r="G2734">
        <f t="shared" si="167"/>
        <v>7.9743949315068493E-11</v>
      </c>
      <c r="H2734" s="50">
        <f t="shared" si="171"/>
        <v>2250.8950761404335</v>
      </c>
      <c r="I2734">
        <f t="shared" si="168"/>
        <v>1.6154573657875196E-6</v>
      </c>
      <c r="J2734">
        <v>56.800000000000004</v>
      </c>
      <c r="K2734">
        <v>38.700000000000003</v>
      </c>
      <c r="L2734">
        <v>221</v>
      </c>
      <c r="M2734">
        <v>45.65</v>
      </c>
      <c r="N2734">
        <v>25.63</v>
      </c>
      <c r="O2734" s="7">
        <v>5.6957000000000004</v>
      </c>
      <c r="P2734" s="8">
        <v>185560</v>
      </c>
      <c r="Q2734">
        <v>4</v>
      </c>
      <c r="R2734" s="9">
        <v>19.283999999999999</v>
      </c>
      <c r="S2734" s="9">
        <v>19.231000000000002</v>
      </c>
      <c r="T2734" s="9">
        <v>18.332000000000001</v>
      </c>
      <c r="U2734" s="9">
        <v>18.841999999999999</v>
      </c>
      <c r="V2734" s="9">
        <v>19.401</v>
      </c>
    </row>
    <row r="2735" spans="1:22" x14ac:dyDescent="0.3">
      <c r="A2735" t="s">
        <v>2966</v>
      </c>
      <c r="B2735" t="s">
        <v>2967</v>
      </c>
      <c r="C2735" t="s">
        <v>2974</v>
      </c>
      <c r="D2735" t="s">
        <v>29</v>
      </c>
      <c r="E2735">
        <v>37.800000000000004</v>
      </c>
      <c r="F2735">
        <v>2009000</v>
      </c>
      <c r="G2735">
        <f t="shared" si="167"/>
        <v>2.1476439721254357E-11</v>
      </c>
      <c r="H2735" s="50">
        <f t="shared" si="171"/>
        <v>15486.466465637435</v>
      </c>
      <c r="I2735">
        <f t="shared" si="168"/>
        <v>2.9933474719004042E-6</v>
      </c>
      <c r="J2735">
        <v>281</v>
      </c>
      <c r="K2735">
        <v>120</v>
      </c>
      <c r="L2735">
        <v>350</v>
      </c>
      <c r="M2735">
        <v>44.44</v>
      </c>
      <c r="N2735">
        <v>26.1</v>
      </c>
      <c r="O2735" s="7">
        <v>2.9214000000000002</v>
      </c>
      <c r="P2735" s="8">
        <v>2129000</v>
      </c>
      <c r="Q2735">
        <v>11</v>
      </c>
      <c r="R2735" s="9">
        <v>23.204999999999998</v>
      </c>
      <c r="S2735" s="9">
        <v>22.835999999999999</v>
      </c>
      <c r="T2735" s="9">
        <v>21.475999999999999</v>
      </c>
      <c r="U2735" s="9">
        <v>22.530999999999999</v>
      </c>
      <c r="V2735" s="9">
        <v>23.582000000000001</v>
      </c>
    </row>
    <row r="2736" spans="1:22" x14ac:dyDescent="0.3">
      <c r="A2736" t="s">
        <v>2966</v>
      </c>
      <c r="B2736" t="s">
        <v>2967</v>
      </c>
      <c r="C2736" t="s">
        <v>2975</v>
      </c>
      <c r="D2736" t="s">
        <v>29</v>
      </c>
      <c r="E2736">
        <v>6.92</v>
      </c>
      <c r="F2736">
        <v>136900</v>
      </c>
      <c r="G2736">
        <f t="shared" si="167"/>
        <v>5.7696978524470409E-11</v>
      </c>
      <c r="H2736" s="50">
        <f t="shared" si="171"/>
        <v>1055.2997805603609</v>
      </c>
      <c r="I2736">
        <f t="shared" si="168"/>
        <v>5.4798847898282526E-7</v>
      </c>
      <c r="J2736">
        <v>46.900000000000006</v>
      </c>
      <c r="K2736">
        <v>20</v>
      </c>
      <c r="L2736">
        <v>366</v>
      </c>
      <c r="M2736">
        <v>45.16</v>
      </c>
      <c r="N2736">
        <v>26.82</v>
      </c>
      <c r="O2736" s="7">
        <v>18.300999999999998</v>
      </c>
      <c r="P2736" s="8">
        <v>138690</v>
      </c>
      <c r="Q2736">
        <v>4</v>
      </c>
      <c r="R2736" s="9">
        <v>20.556000000000001</v>
      </c>
      <c r="S2736" s="9">
        <v>20.498999999999999</v>
      </c>
      <c r="T2736" s="9">
        <v>20.03</v>
      </c>
      <c r="U2736" s="9">
        <v>20.295999999999999</v>
      </c>
      <c r="V2736" s="9">
        <v>20.561</v>
      </c>
    </row>
    <row r="2737" spans="1:22" x14ac:dyDescent="0.3">
      <c r="A2737" t="s">
        <v>2966</v>
      </c>
      <c r="B2737" t="s">
        <v>2967</v>
      </c>
      <c r="C2737" t="s">
        <v>2976</v>
      </c>
      <c r="D2737" t="s">
        <v>29</v>
      </c>
      <c r="E2737">
        <v>18.2</v>
      </c>
      <c r="F2737">
        <v>320100</v>
      </c>
      <c r="G2737">
        <f t="shared" si="167"/>
        <v>6.4898721024679782E-11</v>
      </c>
      <c r="H2737" s="50">
        <f t="shared" si="171"/>
        <v>2467.505184495044</v>
      </c>
      <c r="I2737">
        <f t="shared" si="168"/>
        <v>1.4412413753594536E-6</v>
      </c>
      <c r="J2737">
        <v>40.400000000000006</v>
      </c>
      <c r="K2737">
        <v>50.300000000000004</v>
      </c>
      <c r="L2737">
        <v>337</v>
      </c>
      <c r="M2737">
        <v>46.78</v>
      </c>
      <c r="N2737">
        <v>23.6</v>
      </c>
      <c r="O2737" s="7">
        <v>6.6999000000000004</v>
      </c>
      <c r="P2737" s="8">
        <v>324040</v>
      </c>
      <c r="Q2737">
        <v>5</v>
      </c>
      <c r="R2737" s="9">
        <v>15.598000000000001</v>
      </c>
      <c r="S2737" s="9">
        <v>15.653</v>
      </c>
      <c r="T2737" s="9">
        <v>15.438000000000001</v>
      </c>
      <c r="U2737" s="9">
        <v>15.930999999999999</v>
      </c>
      <c r="V2737" s="9">
        <v>16.03</v>
      </c>
    </row>
    <row r="2738" spans="1:22" x14ac:dyDescent="0.3">
      <c r="A2738" t="s">
        <v>2966</v>
      </c>
      <c r="B2738" t="s">
        <v>2967</v>
      </c>
      <c r="C2738" t="s">
        <v>2977</v>
      </c>
      <c r="D2738" t="s">
        <v>29</v>
      </c>
      <c r="E2738">
        <v>5.16</v>
      </c>
      <c r="F2738">
        <v>318100</v>
      </c>
      <c r="G2738">
        <f t="shared" si="167"/>
        <v>1.8515543162527507E-11</v>
      </c>
      <c r="H2738" s="50">
        <f t="shared" si="171"/>
        <v>2452.0880949324383</v>
      </c>
      <c r="I2738">
        <f t="shared" si="168"/>
        <v>4.0861568664037261E-7</v>
      </c>
      <c r="J2738">
        <v>87.300000000000011</v>
      </c>
      <c r="K2738">
        <v>34</v>
      </c>
      <c r="L2738">
        <v>843</v>
      </c>
      <c r="M2738">
        <v>44.25</v>
      </c>
      <c r="N2738">
        <v>28.61</v>
      </c>
      <c r="O2738" s="7">
        <v>24.777000000000001</v>
      </c>
      <c r="P2738" s="8">
        <v>149500</v>
      </c>
      <c r="Q2738">
        <v>6</v>
      </c>
      <c r="R2738" s="9">
        <v>15.023999999999999</v>
      </c>
      <c r="S2738" s="9">
        <v>9.5053999999999998</v>
      </c>
      <c r="T2738" s="9">
        <v>14.695</v>
      </c>
      <c r="U2738" s="9">
        <v>15.166</v>
      </c>
      <c r="V2738" s="9">
        <v>15.339</v>
      </c>
    </row>
    <row r="2739" spans="1:22" x14ac:dyDescent="0.3">
      <c r="A2739" t="s">
        <v>2966</v>
      </c>
      <c r="B2739" t="s">
        <v>2967</v>
      </c>
      <c r="C2739" t="s">
        <v>2978</v>
      </c>
      <c r="D2739" t="s">
        <v>29</v>
      </c>
      <c r="E2739">
        <v>15.8</v>
      </c>
      <c r="F2739">
        <v>302900</v>
      </c>
      <c r="G2739">
        <f t="shared" si="167"/>
        <v>5.9539918785077585E-11</v>
      </c>
      <c r="H2739" s="50">
        <f t="shared" si="171"/>
        <v>2334.9182142566347</v>
      </c>
      <c r="I2739">
        <f t="shared" si="168"/>
        <v>1.2511875676197457E-6</v>
      </c>
      <c r="J2739">
        <v>49.900000000000006</v>
      </c>
      <c r="K2739">
        <v>42.900000000000006</v>
      </c>
      <c r="L2739">
        <v>338</v>
      </c>
      <c r="M2739">
        <v>44.32</v>
      </c>
      <c r="N2739">
        <v>23.8</v>
      </c>
      <c r="O2739" s="7">
        <v>7.8860999999999999</v>
      </c>
      <c r="P2739" s="8">
        <v>324420</v>
      </c>
      <c r="Q2739">
        <v>4</v>
      </c>
      <c r="R2739" s="9">
        <v>20.65</v>
      </c>
      <c r="S2739" s="9">
        <v>20.687999999999999</v>
      </c>
      <c r="T2739" s="9">
        <v>20.079000000000001</v>
      </c>
      <c r="U2739" s="9">
        <v>20.585999999999999</v>
      </c>
      <c r="V2739" s="9">
        <v>20.899000000000001</v>
      </c>
    </row>
    <row r="2740" spans="1:22" x14ac:dyDescent="0.3">
      <c r="A2740" t="s">
        <v>2966</v>
      </c>
      <c r="B2740" t="s">
        <v>2967</v>
      </c>
      <c r="C2740" t="s">
        <v>2979</v>
      </c>
      <c r="D2740" t="s">
        <v>29</v>
      </c>
      <c r="E2740">
        <v>8.68</v>
      </c>
      <c r="F2740">
        <v>106600</v>
      </c>
      <c r="G2740">
        <f t="shared" si="167"/>
        <v>9.2942199249530949E-11</v>
      </c>
      <c r="H2740" s="50">
        <f t="shared" si="171"/>
        <v>821.73087368688437</v>
      </c>
      <c r="I2740">
        <f t="shared" si="168"/>
        <v>6.87361271325278E-7</v>
      </c>
      <c r="J2740">
        <v>18.7</v>
      </c>
      <c r="K2740">
        <v>24.6</v>
      </c>
      <c r="L2740">
        <v>360</v>
      </c>
      <c r="M2740">
        <v>44.64</v>
      </c>
      <c r="N2740">
        <v>22.67</v>
      </c>
      <c r="O2740" s="7">
        <v>14.625</v>
      </c>
      <c r="P2740" s="8">
        <v>104970</v>
      </c>
      <c r="Q2740">
        <v>3</v>
      </c>
      <c r="R2740" s="9">
        <v>19.109000000000002</v>
      </c>
      <c r="S2740" s="9">
        <v>19.097000000000001</v>
      </c>
      <c r="T2740" s="9">
        <v>18.527000000000001</v>
      </c>
      <c r="U2740" s="9">
        <v>19.013000000000002</v>
      </c>
      <c r="V2740" s="9">
        <v>19.11</v>
      </c>
    </row>
    <row r="2741" spans="1:22" x14ac:dyDescent="0.3">
      <c r="A2741" t="s">
        <v>2966</v>
      </c>
      <c r="B2741" t="s">
        <v>2967</v>
      </c>
      <c r="C2741" t="s">
        <v>2980</v>
      </c>
      <c r="D2741" t="s">
        <v>29</v>
      </c>
      <c r="E2741">
        <v>7.53</v>
      </c>
      <c r="F2741">
        <v>101800</v>
      </c>
      <c r="G2741">
        <f t="shared" si="167"/>
        <v>8.4430161984282899E-11</v>
      </c>
      <c r="H2741" s="50">
        <f t="shared" si="171"/>
        <v>784.7298587366306</v>
      </c>
      <c r="I2741">
        <f t="shared" si="168"/>
        <v>5.9629382178333442E-7</v>
      </c>
      <c r="J2741">
        <v>18.3</v>
      </c>
      <c r="K2741">
        <v>23.8</v>
      </c>
      <c r="L2741">
        <v>415</v>
      </c>
      <c r="M2741">
        <v>45.69</v>
      </c>
      <c r="N2741">
        <v>27.18</v>
      </c>
      <c r="O2741" s="7">
        <v>17.446000000000002</v>
      </c>
      <c r="P2741" s="8">
        <v>136530</v>
      </c>
      <c r="Q2741">
        <v>4</v>
      </c>
      <c r="R2741" s="9">
        <v>19.007999999999999</v>
      </c>
      <c r="S2741" s="9">
        <v>18.922999999999998</v>
      </c>
      <c r="T2741" s="9">
        <v>18.332000000000001</v>
      </c>
      <c r="U2741" s="9">
        <v>19.183</v>
      </c>
      <c r="V2741" s="9">
        <v>19.788</v>
      </c>
    </row>
    <row r="2742" spans="1:22" x14ac:dyDescent="0.3">
      <c r="A2742" t="s">
        <v>2966</v>
      </c>
      <c r="B2742" t="s">
        <v>2967</v>
      </c>
      <c r="C2742" t="s">
        <v>2981</v>
      </c>
      <c r="D2742" t="s">
        <v>29</v>
      </c>
      <c r="E2742">
        <v>8.82</v>
      </c>
      <c r="F2742">
        <v>304100</v>
      </c>
      <c r="G2742">
        <f t="shared" si="167"/>
        <v>3.3105685827030582E-11</v>
      </c>
      <c r="H2742" s="50">
        <f t="shared" si="171"/>
        <v>2344.1684679941982</v>
      </c>
      <c r="I2742">
        <f t="shared" si="168"/>
        <v>6.9844774344342771E-7</v>
      </c>
      <c r="J2742">
        <v>93.4</v>
      </c>
      <c r="K2742">
        <v>31.5</v>
      </c>
      <c r="L2742">
        <v>443</v>
      </c>
      <c r="M2742">
        <v>45.43</v>
      </c>
      <c r="N2742">
        <v>28.01</v>
      </c>
      <c r="O2742" s="7">
        <v>14.071</v>
      </c>
      <c r="P2742" s="8">
        <v>236880</v>
      </c>
      <c r="Q2742">
        <v>7</v>
      </c>
      <c r="R2742" s="9">
        <v>19.751000000000001</v>
      </c>
      <c r="S2742" s="9">
        <v>19.605</v>
      </c>
      <c r="T2742" s="9">
        <v>18.77</v>
      </c>
      <c r="U2742" s="9">
        <v>19.739999999999998</v>
      </c>
      <c r="V2742" s="9">
        <v>20.126999999999999</v>
      </c>
    </row>
    <row r="2743" spans="1:22" x14ac:dyDescent="0.3">
      <c r="A2743" t="s">
        <v>2966</v>
      </c>
      <c r="B2743" t="s">
        <v>2967</v>
      </c>
      <c r="C2743" t="s">
        <v>2982</v>
      </c>
      <c r="D2743" t="s">
        <v>29</v>
      </c>
      <c r="E2743">
        <v>14</v>
      </c>
      <c r="F2743">
        <v>325500</v>
      </c>
      <c r="G2743">
        <f t="shared" si="167"/>
        <v>4.9093892473118275E-11</v>
      </c>
      <c r="H2743" s="50">
        <f t="shared" si="171"/>
        <v>2509.1313263140792</v>
      </c>
      <c r="I2743">
        <f t="shared" si="168"/>
        <v>1.1086472118149642E-6</v>
      </c>
      <c r="J2743">
        <v>54.900000000000006</v>
      </c>
      <c r="K2743">
        <v>43.900000000000006</v>
      </c>
      <c r="L2743">
        <v>398</v>
      </c>
      <c r="M2743">
        <v>47.15</v>
      </c>
      <c r="N2743">
        <v>27.59</v>
      </c>
      <c r="O2743" s="7">
        <v>9.0543999999999993</v>
      </c>
      <c r="P2743" s="8">
        <v>309470</v>
      </c>
      <c r="Q2743">
        <v>4</v>
      </c>
      <c r="R2743" s="9">
        <v>15.315</v>
      </c>
      <c r="S2743" s="9">
        <v>15.295</v>
      </c>
      <c r="T2743" s="9">
        <v>14.496</v>
      </c>
      <c r="U2743" s="9">
        <v>15.090999999999999</v>
      </c>
      <c r="V2743" s="9">
        <v>15.537000000000001</v>
      </c>
    </row>
    <row r="2744" spans="1:22" x14ac:dyDescent="0.3">
      <c r="A2744" t="s">
        <v>2966</v>
      </c>
      <c r="B2744" t="s">
        <v>2967</v>
      </c>
      <c r="C2744" t="s">
        <v>2983</v>
      </c>
      <c r="D2744" t="s">
        <v>29</v>
      </c>
      <c r="E2744">
        <v>11.4</v>
      </c>
      <c r="F2744">
        <v>209700</v>
      </c>
      <c r="G2744">
        <f t="shared" si="167"/>
        <v>6.2052151645207446E-11</v>
      </c>
      <c r="H2744" s="50">
        <f t="shared" si="171"/>
        <v>1616.4818406392087</v>
      </c>
      <c r="I2744">
        <f t="shared" si="168"/>
        <v>9.0275558676361396E-7</v>
      </c>
      <c r="J2744">
        <v>41.5</v>
      </c>
      <c r="K2744">
        <v>32.6</v>
      </c>
      <c r="L2744">
        <v>358</v>
      </c>
      <c r="M2744">
        <v>47.06</v>
      </c>
      <c r="N2744">
        <v>21.93</v>
      </c>
      <c r="O2744" s="7">
        <v>10.993</v>
      </c>
      <c r="P2744" s="8">
        <v>183330</v>
      </c>
      <c r="Q2744">
        <v>3</v>
      </c>
      <c r="R2744" s="9">
        <v>18.474</v>
      </c>
      <c r="S2744" s="9">
        <v>18.431000000000001</v>
      </c>
      <c r="T2744" s="9">
        <v>18.137</v>
      </c>
      <c r="U2744" s="9">
        <v>18.478000000000002</v>
      </c>
      <c r="V2744" s="9">
        <v>18.478000000000002</v>
      </c>
    </row>
    <row r="2745" spans="1:22" x14ac:dyDescent="0.3">
      <c r="A2745" t="s">
        <v>2966</v>
      </c>
      <c r="B2745" t="s">
        <v>2967</v>
      </c>
      <c r="C2745" t="s">
        <v>2984</v>
      </c>
      <c r="D2745" t="s">
        <v>29</v>
      </c>
      <c r="E2745">
        <v>7.7</v>
      </c>
      <c r="F2745">
        <v>108400</v>
      </c>
      <c r="G2745">
        <f t="shared" si="167"/>
        <v>8.1079650369003692E-11</v>
      </c>
      <c r="H2745" s="50">
        <f t="shared" si="171"/>
        <v>835.60625429322954</v>
      </c>
      <c r="I2745">
        <f t="shared" si="168"/>
        <v>6.097559664982305E-7</v>
      </c>
      <c r="J2745">
        <v>22.400000000000002</v>
      </c>
      <c r="K2745">
        <v>22.900000000000002</v>
      </c>
      <c r="L2745">
        <v>400</v>
      </c>
      <c r="M2745">
        <v>46.93</v>
      </c>
      <c r="N2745">
        <v>26.38</v>
      </c>
      <c r="O2745" s="7">
        <v>17.466000000000001</v>
      </c>
      <c r="P2745">
        <v>96307</v>
      </c>
      <c r="Q2745">
        <v>3</v>
      </c>
      <c r="R2745" s="9">
        <v>14.209</v>
      </c>
      <c r="S2745" s="9">
        <v>14.291</v>
      </c>
      <c r="T2745" s="9">
        <v>14.198</v>
      </c>
      <c r="U2745" s="9">
        <v>14.545999999999999</v>
      </c>
      <c r="V2745" s="9">
        <v>14.794</v>
      </c>
    </row>
    <row r="2746" spans="1:22" x14ac:dyDescent="0.3">
      <c r="A2746" t="s">
        <v>2966</v>
      </c>
      <c r="B2746" t="s">
        <v>2967</v>
      </c>
      <c r="C2746" t="s">
        <v>2985</v>
      </c>
      <c r="D2746" t="s">
        <v>29</v>
      </c>
      <c r="E2746">
        <v>10.5</v>
      </c>
      <c r="F2746">
        <v>170600</v>
      </c>
      <c r="G2746">
        <f t="shared" si="167"/>
        <v>7.0252324150058603E-11</v>
      </c>
      <c r="H2746" s="50">
        <f t="shared" si="171"/>
        <v>1315.0777396902672</v>
      </c>
      <c r="I2746">
        <f t="shared" si="168"/>
        <v>8.314854088612234E-7</v>
      </c>
      <c r="J2746">
        <v>57</v>
      </c>
      <c r="K2746">
        <v>22.6</v>
      </c>
      <c r="L2746">
        <v>257</v>
      </c>
      <c r="M2746">
        <v>44.85</v>
      </c>
      <c r="N2746">
        <v>24.89</v>
      </c>
      <c r="O2746" s="7">
        <v>11.382999999999999</v>
      </c>
      <c r="P2746" s="8">
        <v>215070</v>
      </c>
      <c r="Q2746">
        <v>5</v>
      </c>
      <c r="R2746" s="9">
        <v>22.36</v>
      </c>
      <c r="S2746" s="9">
        <v>22.452999999999999</v>
      </c>
      <c r="T2746" s="9">
        <v>21.428000000000001</v>
      </c>
      <c r="U2746" s="9">
        <v>22.484000000000002</v>
      </c>
      <c r="V2746" s="9">
        <v>23.486999999999998</v>
      </c>
    </row>
    <row r="2747" spans="1:22" x14ac:dyDescent="0.3">
      <c r="A2747" t="s">
        <v>2966</v>
      </c>
      <c r="B2747" t="s">
        <v>2967</v>
      </c>
      <c r="C2747" t="s">
        <v>2986</v>
      </c>
      <c r="D2747" t="s">
        <v>29</v>
      </c>
      <c r="E2747">
        <v>8.31</v>
      </c>
      <c r="F2747">
        <v>236400</v>
      </c>
      <c r="G2747">
        <f t="shared" si="167"/>
        <v>4.012397728426396E-11</v>
      </c>
      <c r="H2747" s="50">
        <f t="shared" si="171"/>
        <v>1822.299986299995</v>
      </c>
      <c r="I2747">
        <f t="shared" si="168"/>
        <v>6.5806130929873967E-7</v>
      </c>
      <c r="J2747">
        <v>96.2</v>
      </c>
      <c r="K2747">
        <v>24.1</v>
      </c>
      <c r="L2747">
        <v>353</v>
      </c>
      <c r="M2747">
        <v>44.96</v>
      </c>
      <c r="N2747">
        <v>26.04</v>
      </c>
      <c r="O2747" s="7">
        <v>14.638999999999999</v>
      </c>
      <c r="P2747" s="8">
        <v>326330</v>
      </c>
      <c r="Q2747">
        <v>6</v>
      </c>
      <c r="R2747" s="9">
        <v>22.472000000000001</v>
      </c>
      <c r="S2747" s="9">
        <v>22.303999999999998</v>
      </c>
      <c r="T2747" s="9">
        <v>21.62</v>
      </c>
      <c r="U2747" s="9">
        <v>22.244</v>
      </c>
      <c r="V2747" s="9">
        <v>22.818999999999999</v>
      </c>
    </row>
    <row r="2748" spans="1:22" x14ac:dyDescent="0.3">
      <c r="A2748" t="s">
        <v>2966</v>
      </c>
      <c r="B2748" t="s">
        <v>2967</v>
      </c>
      <c r="C2748" t="s">
        <v>2987</v>
      </c>
      <c r="D2748" t="s">
        <v>29</v>
      </c>
      <c r="E2748">
        <v>12.700000000000001</v>
      </c>
      <c r="F2748">
        <v>108900</v>
      </c>
      <c r="G2748">
        <f t="shared" si="167"/>
        <v>1.3311477594123048E-10</v>
      </c>
      <c r="H2748" s="50">
        <f t="shared" si="171"/>
        <v>839.46052668388097</v>
      </c>
      <c r="I2748">
        <f t="shared" si="168"/>
        <v>1.0057013992892893E-6</v>
      </c>
      <c r="J2748">
        <v>18.100000000000001</v>
      </c>
      <c r="K2748">
        <v>25.6</v>
      </c>
      <c r="L2748">
        <v>257</v>
      </c>
      <c r="M2748">
        <v>45.11</v>
      </c>
      <c r="N2748">
        <v>24.37</v>
      </c>
      <c r="O2748" s="7">
        <v>10.039999999999999</v>
      </c>
      <c r="P2748" s="8">
        <v>110160</v>
      </c>
      <c r="Q2748">
        <v>3</v>
      </c>
      <c r="R2748" s="9">
        <v>21.050999999999998</v>
      </c>
      <c r="S2748" s="9">
        <v>20.978999999999999</v>
      </c>
      <c r="T2748" s="9">
        <v>20.754000000000001</v>
      </c>
      <c r="U2748" s="9">
        <v>20.754000000000001</v>
      </c>
      <c r="V2748" s="9">
        <v>21.38</v>
      </c>
    </row>
    <row r="2749" spans="1:22" x14ac:dyDescent="0.3">
      <c r="A2749" t="s">
        <v>2966</v>
      </c>
      <c r="B2749" t="s">
        <v>2967</v>
      </c>
      <c r="C2749" t="s">
        <v>2988</v>
      </c>
      <c r="D2749" t="s">
        <v>29</v>
      </c>
      <c r="E2749">
        <v>8.41</v>
      </c>
      <c r="F2749">
        <v>118300</v>
      </c>
      <c r="G2749">
        <f t="shared" si="167"/>
        <v>8.1144983347421807E-11</v>
      </c>
      <c r="H2749" s="50">
        <f t="shared" si="171"/>
        <v>911.92084762812772</v>
      </c>
      <c r="I2749">
        <f t="shared" si="168"/>
        <v>6.6598021795456079E-7</v>
      </c>
      <c r="J2749">
        <v>26</v>
      </c>
      <c r="K2749">
        <v>23.200000000000003</v>
      </c>
      <c r="L2749">
        <v>356</v>
      </c>
      <c r="M2749">
        <v>47.79</v>
      </c>
      <c r="N2749">
        <v>22.88</v>
      </c>
      <c r="O2749" s="7">
        <v>15.36</v>
      </c>
      <c r="P2749" s="8">
        <v>112900</v>
      </c>
      <c r="Q2749">
        <v>4</v>
      </c>
      <c r="R2749" s="9">
        <v>16.837</v>
      </c>
      <c r="S2749" s="9">
        <v>16.841999999999999</v>
      </c>
      <c r="T2749" s="9">
        <v>16.718</v>
      </c>
      <c r="U2749" s="9">
        <v>16.766999999999999</v>
      </c>
      <c r="V2749" s="9">
        <v>16.963999999999999</v>
      </c>
    </row>
    <row r="2750" spans="1:22" x14ac:dyDescent="0.3">
      <c r="A2750" t="s">
        <v>2966</v>
      </c>
      <c r="B2750" t="s">
        <v>2967</v>
      </c>
      <c r="C2750" t="s">
        <v>2989</v>
      </c>
      <c r="D2750" t="s">
        <v>29</v>
      </c>
      <c r="E2750">
        <v>11.4</v>
      </c>
      <c r="F2750">
        <v>157700</v>
      </c>
      <c r="G2750">
        <f t="shared" si="167"/>
        <v>8.2513228915662659E-11</v>
      </c>
      <c r="H2750" s="50">
        <f t="shared" si="171"/>
        <v>1215.6375120114603</v>
      </c>
      <c r="I2750">
        <f t="shared" si="168"/>
        <v>9.0275558676361417E-7</v>
      </c>
      <c r="J2750">
        <v>26.5</v>
      </c>
      <c r="K2750">
        <v>30.700000000000003</v>
      </c>
      <c r="L2750">
        <v>325</v>
      </c>
      <c r="M2750">
        <v>45.79</v>
      </c>
      <c r="N2750">
        <v>24.15</v>
      </c>
      <c r="O2750" s="7">
        <v>10.598000000000001</v>
      </c>
      <c r="P2750" s="8">
        <v>137060</v>
      </c>
      <c r="Q2750">
        <v>3</v>
      </c>
      <c r="R2750" s="9">
        <v>17.887</v>
      </c>
      <c r="S2750" s="9">
        <v>17.675999999999998</v>
      </c>
      <c r="T2750" s="9">
        <v>16.963999999999999</v>
      </c>
      <c r="U2750" s="9">
        <v>17.844000000000001</v>
      </c>
      <c r="V2750" s="9">
        <v>17.991</v>
      </c>
    </row>
    <row r="2751" spans="1:22" x14ac:dyDescent="0.3">
      <c r="A2751" t="s">
        <v>2966</v>
      </c>
      <c r="B2751" t="s">
        <v>2967</v>
      </c>
      <c r="C2751" t="s">
        <v>2990</v>
      </c>
      <c r="D2751" t="s">
        <v>29</v>
      </c>
      <c r="E2751">
        <v>9.76</v>
      </c>
      <c r="F2751">
        <v>107500</v>
      </c>
      <c r="G2751">
        <f t="shared" si="167"/>
        <v>1.0363149841860464E-10</v>
      </c>
      <c r="H2751" s="50">
        <f t="shared" si="171"/>
        <v>828.6685639900569</v>
      </c>
      <c r="I2751">
        <f t="shared" si="168"/>
        <v>7.7288548480814663E-7</v>
      </c>
      <c r="J2751">
        <v>25</v>
      </c>
      <c r="K2751">
        <v>21.5</v>
      </c>
      <c r="L2751">
        <v>291</v>
      </c>
      <c r="M2751">
        <v>47.66</v>
      </c>
      <c r="N2751">
        <v>26.25</v>
      </c>
      <c r="O2751" s="7">
        <v>13.525</v>
      </c>
      <c r="P2751" s="8">
        <v>139420</v>
      </c>
      <c r="Q2751">
        <v>4</v>
      </c>
      <c r="R2751" s="9">
        <v>12.999000000000001</v>
      </c>
      <c r="S2751" s="9">
        <v>13.007999999999999</v>
      </c>
      <c r="T2751" s="9">
        <v>12.597</v>
      </c>
      <c r="U2751" s="9">
        <v>13.099</v>
      </c>
      <c r="V2751" s="9">
        <v>13.898999999999999</v>
      </c>
    </row>
    <row r="2752" spans="1:22" x14ac:dyDescent="0.3">
      <c r="A2752" t="s">
        <v>2966</v>
      </c>
      <c r="B2752" t="s">
        <v>2967</v>
      </c>
      <c r="C2752" t="s">
        <v>2991</v>
      </c>
      <c r="D2752" t="s">
        <v>29</v>
      </c>
      <c r="E2752">
        <v>10.9</v>
      </c>
      <c r="F2752">
        <v>152800</v>
      </c>
      <c r="G2752">
        <f t="shared" si="167"/>
        <v>8.142421269633508E-11</v>
      </c>
      <c r="H2752" s="50">
        <f t="shared" si="171"/>
        <v>1177.8656425830764</v>
      </c>
      <c r="I2752">
        <f t="shared" si="168"/>
        <v>8.6316104348450812E-7</v>
      </c>
      <c r="J2752">
        <v>31.400000000000002</v>
      </c>
      <c r="K2752">
        <v>27.3</v>
      </c>
      <c r="L2752">
        <v>309</v>
      </c>
      <c r="M2752">
        <v>46.54</v>
      </c>
      <c r="N2752">
        <v>24.55</v>
      </c>
      <c r="O2752" s="7">
        <v>11.340999999999999</v>
      </c>
      <c r="P2752" s="8">
        <v>175780</v>
      </c>
      <c r="Q2752">
        <v>3</v>
      </c>
      <c r="R2752" s="9">
        <v>16.963999999999999</v>
      </c>
      <c r="S2752" s="9">
        <v>16.98</v>
      </c>
      <c r="T2752" s="9">
        <v>16.963999999999999</v>
      </c>
      <c r="U2752" s="9">
        <v>17.013000000000002</v>
      </c>
      <c r="V2752" s="9">
        <v>17.257999999999999</v>
      </c>
    </row>
    <row r="2753" spans="1:22" x14ac:dyDescent="0.3">
      <c r="A2753" t="s">
        <v>2966</v>
      </c>
      <c r="B2753" t="s">
        <v>2967</v>
      </c>
      <c r="C2753" t="s">
        <v>2992</v>
      </c>
      <c r="D2753" t="s">
        <v>29</v>
      </c>
      <c r="E2753">
        <v>15.4</v>
      </c>
      <c r="F2753">
        <v>320900</v>
      </c>
      <c r="G2753">
        <f t="shared" si="167"/>
        <v>5.4777401682767217E-11</v>
      </c>
      <c r="H2753" s="50">
        <f t="shared" si="171"/>
        <v>2473.6720203200862</v>
      </c>
      <c r="I2753">
        <f t="shared" si="168"/>
        <v>1.219511932996461E-6</v>
      </c>
      <c r="J2753">
        <v>54.900000000000006</v>
      </c>
      <c r="K2753">
        <v>43.300000000000004</v>
      </c>
      <c r="L2753">
        <v>338</v>
      </c>
      <c r="M2753">
        <v>45.76</v>
      </c>
      <c r="N2753">
        <v>21.23</v>
      </c>
      <c r="O2753" s="7">
        <v>7.8087999999999997</v>
      </c>
      <c r="P2753" s="8">
        <v>344660</v>
      </c>
      <c r="Q2753">
        <v>4</v>
      </c>
      <c r="R2753" s="9">
        <v>19.789000000000001</v>
      </c>
      <c r="S2753" s="9">
        <v>19.797999999999998</v>
      </c>
      <c r="T2753" s="9">
        <v>19.545999999999999</v>
      </c>
      <c r="U2753" s="9">
        <v>19.788</v>
      </c>
      <c r="V2753" s="9">
        <v>19.885000000000002</v>
      </c>
    </row>
    <row r="2754" spans="1:22" x14ac:dyDescent="0.3">
      <c r="A2754" t="s">
        <v>2993</v>
      </c>
      <c r="B2754" t="s">
        <v>2994</v>
      </c>
      <c r="C2754" t="s">
        <v>2995</v>
      </c>
      <c r="D2754" t="s">
        <v>29</v>
      </c>
      <c r="E2754">
        <v>10.8</v>
      </c>
      <c r="F2754">
        <v>163400</v>
      </c>
      <c r="G2754">
        <f t="shared" ref="G2754:G2817" si="172">(1.141433*(E2754/1000000))/F2754</f>
        <v>7.5443552019583833E-11</v>
      </c>
      <c r="H2754" s="50">
        <f t="shared" ref="H2754:H2785" si="173">F2754*CVDRUS</f>
        <v>1396.3533559751982</v>
      </c>
      <c r="I2754">
        <f t="shared" ref="I2754:I2817" si="174">(G2754/10)*1000*H2754*0.09</f>
        <v>9.4811271344311791E-7</v>
      </c>
      <c r="J2754">
        <v>39.800000000000004</v>
      </c>
      <c r="K2754">
        <v>25.900000000000002</v>
      </c>
      <c r="L2754">
        <v>325</v>
      </c>
      <c r="M2754">
        <v>53.72</v>
      </c>
      <c r="N2754">
        <v>91.44</v>
      </c>
      <c r="O2754" s="7">
        <v>12.53</v>
      </c>
      <c r="P2754" s="8">
        <v>174930</v>
      </c>
      <c r="Q2754">
        <v>5</v>
      </c>
      <c r="R2754" s="9">
        <v>8.6125000000000007</v>
      </c>
      <c r="S2754" s="9">
        <v>8.5348000000000006</v>
      </c>
      <c r="T2754" s="9">
        <v>8.2520000000000007</v>
      </c>
      <c r="U2754" s="9">
        <v>8.4602000000000004</v>
      </c>
      <c r="V2754" s="9">
        <v>8.6160999999999994</v>
      </c>
    </row>
    <row r="2755" spans="1:22" x14ac:dyDescent="0.3">
      <c r="A2755" t="s">
        <v>2993</v>
      </c>
      <c r="B2755" t="s">
        <v>2994</v>
      </c>
      <c r="C2755" t="s">
        <v>2996</v>
      </c>
      <c r="D2755" t="s">
        <v>29</v>
      </c>
      <c r="E2755">
        <v>5.71</v>
      </c>
      <c r="F2755">
        <v>119200</v>
      </c>
      <c r="G2755">
        <f t="shared" si="172"/>
        <v>5.467770494966443E-11</v>
      </c>
      <c r="H2755" s="50">
        <f t="shared" si="173"/>
        <v>1018.6372094996549</v>
      </c>
      <c r="I2755">
        <f t="shared" si="174"/>
        <v>5.012707031259448E-7</v>
      </c>
      <c r="J2755">
        <v>41.900000000000006</v>
      </c>
      <c r="K2755">
        <v>18.400000000000002</v>
      </c>
      <c r="L2755">
        <v>441</v>
      </c>
      <c r="M2755">
        <v>56.25</v>
      </c>
      <c r="N2755">
        <v>90.49</v>
      </c>
      <c r="O2755" s="7">
        <v>23.986000000000001</v>
      </c>
      <c r="P2755">
        <v>22160</v>
      </c>
      <c r="Q2755">
        <v>5</v>
      </c>
      <c r="R2755" s="9">
        <v>9.1326999999999998</v>
      </c>
      <c r="S2755" s="9">
        <v>9.1536000000000008</v>
      </c>
      <c r="T2755" s="9">
        <v>8.9788999999999994</v>
      </c>
      <c r="U2755" s="9">
        <v>9.0823</v>
      </c>
      <c r="V2755" s="9">
        <v>9.2888999999999999</v>
      </c>
    </row>
    <row r="2756" spans="1:22" x14ac:dyDescent="0.3">
      <c r="A2756" t="s">
        <v>2993</v>
      </c>
      <c r="B2756" t="s">
        <v>2994</v>
      </c>
      <c r="C2756" t="s">
        <v>2997</v>
      </c>
      <c r="D2756" t="s">
        <v>29</v>
      </c>
      <c r="E2756">
        <v>8.5299999999999994</v>
      </c>
      <c r="F2756">
        <v>138600</v>
      </c>
      <c r="G2756">
        <f t="shared" si="172"/>
        <v>7.0248365728715717E-11</v>
      </c>
      <c r="H2756" s="50">
        <f t="shared" si="173"/>
        <v>1184.4221244685584</v>
      </c>
      <c r="I2756">
        <f t="shared" si="174"/>
        <v>7.4883346719164766E-7</v>
      </c>
      <c r="J2756">
        <v>28.8</v>
      </c>
      <c r="K2756">
        <v>25.8</v>
      </c>
      <c r="L2756">
        <v>444</v>
      </c>
      <c r="M2756">
        <v>54.9</v>
      </c>
      <c r="N2756">
        <v>52.3</v>
      </c>
      <c r="O2756" s="7">
        <v>17.170000000000002</v>
      </c>
      <c r="P2756" s="8">
        <v>157230</v>
      </c>
      <c r="Q2756">
        <v>4</v>
      </c>
      <c r="R2756" s="9">
        <v>9.4430999999999994</v>
      </c>
      <c r="S2756" s="9">
        <v>9.4172999999999991</v>
      </c>
      <c r="T2756" s="9">
        <v>9.3919999999999995</v>
      </c>
      <c r="U2756" s="9">
        <v>9.4177999999999997</v>
      </c>
      <c r="V2756" s="9">
        <v>9.4436</v>
      </c>
    </row>
    <row r="2757" spans="1:22" x14ac:dyDescent="0.3">
      <c r="A2757" t="s">
        <v>2993</v>
      </c>
      <c r="B2757" t="s">
        <v>2994</v>
      </c>
      <c r="C2757" t="s">
        <v>2998</v>
      </c>
      <c r="D2757" t="s">
        <v>29</v>
      </c>
      <c r="E2757">
        <v>8.35</v>
      </c>
      <c r="F2757">
        <v>253400</v>
      </c>
      <c r="G2757">
        <f t="shared" si="172"/>
        <v>3.7612334451460137E-11</v>
      </c>
      <c r="H2757" s="50">
        <f t="shared" si="173"/>
        <v>2165.4586316041323</v>
      </c>
      <c r="I2757">
        <f t="shared" si="174"/>
        <v>7.3303158863426244E-7</v>
      </c>
      <c r="J2757">
        <v>142</v>
      </c>
      <c r="K2757">
        <v>21.3</v>
      </c>
      <c r="L2757">
        <v>301</v>
      </c>
      <c r="M2757">
        <v>52.53</v>
      </c>
      <c r="N2757">
        <v>103.92</v>
      </c>
      <c r="O2757" s="7">
        <v>14.163</v>
      </c>
      <c r="P2757" s="8">
        <v>242940</v>
      </c>
      <c r="Q2757">
        <v>9</v>
      </c>
      <c r="R2757" s="9">
        <v>6.9931000000000001</v>
      </c>
      <c r="S2757" s="9">
        <v>7.0903</v>
      </c>
      <c r="T2757" s="9">
        <v>6.8341000000000003</v>
      </c>
      <c r="U2757" s="9">
        <v>7.1510999999999996</v>
      </c>
      <c r="V2757" s="9">
        <v>7.3619000000000003</v>
      </c>
    </row>
    <row r="2758" spans="1:22" x14ac:dyDescent="0.3">
      <c r="A2758" t="s">
        <v>2993</v>
      </c>
      <c r="B2758" t="s">
        <v>2994</v>
      </c>
      <c r="C2758" t="s">
        <v>2999</v>
      </c>
      <c r="D2758" t="s">
        <v>29</v>
      </c>
      <c r="E2758">
        <v>21.200000000000003</v>
      </c>
      <c r="F2758">
        <v>364700</v>
      </c>
      <c r="G2758">
        <f t="shared" si="172"/>
        <v>6.6351465862352624E-11</v>
      </c>
      <c r="H2758" s="50">
        <f t="shared" si="173"/>
        <v>3116.5854891319141</v>
      </c>
      <c r="I2758">
        <f t="shared" si="174"/>
        <v>1.8611101412031578E-6</v>
      </c>
      <c r="J2758">
        <v>59.5</v>
      </c>
      <c r="K2758">
        <v>47.300000000000004</v>
      </c>
      <c r="L2758">
        <v>312</v>
      </c>
      <c r="M2758">
        <v>64.55</v>
      </c>
      <c r="N2758">
        <v>40.61</v>
      </c>
      <c r="O2758" s="7">
        <v>6.6071999999999997</v>
      </c>
      <c r="P2758" s="8">
        <v>248240</v>
      </c>
      <c r="Q2758">
        <v>8</v>
      </c>
      <c r="R2758" s="9">
        <v>4.8451000000000004</v>
      </c>
      <c r="S2758" s="9">
        <v>4.7446000000000002</v>
      </c>
      <c r="T2758" s="9">
        <v>4.5747999999999998</v>
      </c>
      <c r="U2758" s="9">
        <v>4.6841999999999997</v>
      </c>
      <c r="V2758" s="9">
        <v>4.9024999999999999</v>
      </c>
    </row>
    <row r="2759" spans="1:22" x14ac:dyDescent="0.3">
      <c r="A2759" t="s">
        <v>2993</v>
      </c>
      <c r="B2759" t="s">
        <v>2994</v>
      </c>
      <c r="C2759" t="s">
        <v>3000</v>
      </c>
      <c r="D2759" t="s">
        <v>29</v>
      </c>
      <c r="E2759">
        <v>7.36</v>
      </c>
      <c r="F2759">
        <v>188500</v>
      </c>
      <c r="G2759">
        <f t="shared" si="172"/>
        <v>4.4567357453580903E-11</v>
      </c>
      <c r="H2759" s="50">
        <f t="shared" si="173"/>
        <v>1610.8482717339341</v>
      </c>
      <c r="I2759">
        <f t="shared" si="174"/>
        <v>6.4612125656864347E-7</v>
      </c>
      <c r="J2759">
        <v>55.300000000000004</v>
      </c>
      <c r="K2759">
        <v>25.3</v>
      </c>
      <c r="L2759">
        <v>435</v>
      </c>
      <c r="M2759">
        <v>44.99</v>
      </c>
      <c r="N2759">
        <v>41.12</v>
      </c>
      <c r="O2759" s="7">
        <v>17.146000000000001</v>
      </c>
      <c r="P2759" s="8">
        <v>122110</v>
      </c>
      <c r="Q2759">
        <v>4</v>
      </c>
      <c r="R2759" s="9">
        <v>11.244999999999999</v>
      </c>
      <c r="S2759" s="9">
        <v>11.25</v>
      </c>
      <c r="T2759" s="9">
        <v>11.03</v>
      </c>
      <c r="U2759" s="9">
        <v>11.308999999999999</v>
      </c>
      <c r="V2759" s="9">
        <v>11.385</v>
      </c>
    </row>
    <row r="2760" spans="1:22" x14ac:dyDescent="0.3">
      <c r="A2760" t="s">
        <v>2993</v>
      </c>
      <c r="B2760" t="s">
        <v>2994</v>
      </c>
      <c r="C2760" t="s">
        <v>3001</v>
      </c>
      <c r="D2760" t="s">
        <v>29</v>
      </c>
      <c r="E2760">
        <v>6.42</v>
      </c>
      <c r="F2760">
        <v>109400</v>
      </c>
      <c r="G2760">
        <f t="shared" si="172"/>
        <v>6.6983545338208402E-11</v>
      </c>
      <c r="H2760" s="50">
        <f t="shared" si="173"/>
        <v>934.89019059783766</v>
      </c>
      <c r="I2760">
        <f t="shared" si="174"/>
        <v>5.6360033521340893E-7</v>
      </c>
      <c r="J2760">
        <v>29</v>
      </c>
      <c r="K2760">
        <v>20.3</v>
      </c>
      <c r="L2760">
        <v>458</v>
      </c>
      <c r="M2760">
        <v>55.4</v>
      </c>
      <c r="N2760">
        <v>43.84</v>
      </c>
      <c r="O2760" s="7">
        <v>22.57</v>
      </c>
      <c r="P2760">
        <v>91545</v>
      </c>
      <c r="Q2760">
        <v>5</v>
      </c>
      <c r="R2760" s="9">
        <v>9.1280999999999999</v>
      </c>
      <c r="S2760" s="9">
        <v>9.0264000000000006</v>
      </c>
      <c r="T2760" s="9">
        <v>8.8236000000000008</v>
      </c>
      <c r="U2760" s="9">
        <v>9.1340000000000003</v>
      </c>
      <c r="V2760" s="9">
        <v>9.2888999999999999</v>
      </c>
    </row>
    <row r="2761" spans="1:22" x14ac:dyDescent="0.3">
      <c r="A2761" t="s">
        <v>2993</v>
      </c>
      <c r="B2761" t="s">
        <v>2994</v>
      </c>
      <c r="C2761" t="s">
        <v>3002</v>
      </c>
      <c r="D2761" t="s">
        <v>29</v>
      </c>
      <c r="E2761">
        <v>9.06</v>
      </c>
      <c r="F2761">
        <v>505200</v>
      </c>
      <c r="G2761">
        <f t="shared" si="172"/>
        <v>2.0469879216152019E-11</v>
      </c>
      <c r="H2761" s="50">
        <f t="shared" si="173"/>
        <v>4317.2442805304163</v>
      </c>
      <c r="I2761">
        <f t="shared" si="174"/>
        <v>7.9536122072172679E-7</v>
      </c>
      <c r="J2761">
        <v>171</v>
      </c>
      <c r="K2761">
        <v>38.700000000000003</v>
      </c>
      <c r="L2761">
        <v>541</v>
      </c>
      <c r="M2761">
        <v>46.34</v>
      </c>
      <c r="N2761">
        <v>48.02</v>
      </c>
      <c r="O2761" s="7">
        <v>13.981999999999999</v>
      </c>
      <c r="P2761" s="8">
        <v>307560</v>
      </c>
      <c r="Q2761">
        <v>10</v>
      </c>
      <c r="R2761" s="9">
        <v>12.97</v>
      </c>
      <c r="S2761" s="9">
        <v>12.962</v>
      </c>
      <c r="T2761" s="9">
        <v>12.295</v>
      </c>
      <c r="U2761" s="9">
        <v>13.023999999999999</v>
      </c>
      <c r="V2761" s="9">
        <v>13.199</v>
      </c>
    </row>
    <row r="2762" spans="1:22" x14ac:dyDescent="0.3">
      <c r="A2762" t="s">
        <v>2993</v>
      </c>
      <c r="B2762" t="s">
        <v>2994</v>
      </c>
      <c r="C2762" t="s">
        <v>3003</v>
      </c>
      <c r="D2762" t="s">
        <v>29</v>
      </c>
      <c r="E2762">
        <v>10.200000000000001</v>
      </c>
      <c r="F2762">
        <v>200000</v>
      </c>
      <c r="G2762">
        <f t="shared" si="172"/>
        <v>5.8213083000000001E-11</v>
      </c>
      <c r="H2762" s="50">
        <f t="shared" si="173"/>
        <v>1709.1228347309645</v>
      </c>
      <c r="I2762">
        <f t="shared" si="174"/>
        <v>8.9543978491850012E-7</v>
      </c>
      <c r="J2762">
        <v>34.4</v>
      </c>
      <c r="K2762">
        <v>34.1</v>
      </c>
      <c r="L2762">
        <v>477</v>
      </c>
      <c r="M2762">
        <v>52.01</v>
      </c>
      <c r="N2762">
        <v>47.79</v>
      </c>
      <c r="O2762" s="7">
        <v>13.991</v>
      </c>
      <c r="P2762" s="8">
        <v>201770</v>
      </c>
      <c r="Q2762">
        <v>4</v>
      </c>
      <c r="R2762" s="9">
        <v>11.939</v>
      </c>
      <c r="S2762" s="9">
        <v>11.954000000000001</v>
      </c>
      <c r="T2762" s="9">
        <v>11.74</v>
      </c>
      <c r="U2762" s="9">
        <v>12.093999999999999</v>
      </c>
      <c r="V2762" s="9">
        <v>12.396000000000001</v>
      </c>
    </row>
    <row r="2763" spans="1:22" x14ac:dyDescent="0.3">
      <c r="A2763" t="s">
        <v>2993</v>
      </c>
      <c r="B2763" t="s">
        <v>2994</v>
      </c>
      <c r="C2763" t="s">
        <v>3004</v>
      </c>
      <c r="D2763" t="s">
        <v>29</v>
      </c>
      <c r="E2763">
        <v>23.700000000000003</v>
      </c>
      <c r="F2763">
        <v>600900</v>
      </c>
      <c r="G2763">
        <f t="shared" si="172"/>
        <v>4.5019074887668504E-11</v>
      </c>
      <c r="H2763" s="50">
        <f t="shared" si="173"/>
        <v>5135.0595569491834</v>
      </c>
      <c r="I2763">
        <f t="shared" si="174"/>
        <v>2.0805806767223982E-6</v>
      </c>
      <c r="J2763">
        <v>82.2</v>
      </c>
      <c r="K2763">
        <v>66.3</v>
      </c>
      <c r="L2763">
        <v>376</v>
      </c>
      <c r="M2763">
        <v>53.36</v>
      </c>
      <c r="N2763">
        <v>83.73</v>
      </c>
      <c r="O2763" s="7">
        <v>5.6776999999999997</v>
      </c>
      <c r="P2763" s="8">
        <v>344600</v>
      </c>
      <c r="Q2763">
        <v>6</v>
      </c>
      <c r="R2763" s="9">
        <v>11.189</v>
      </c>
      <c r="S2763" s="9">
        <v>11.222</v>
      </c>
      <c r="T2763" s="9">
        <v>10.163</v>
      </c>
      <c r="U2763" s="9">
        <v>10.801</v>
      </c>
      <c r="V2763" s="9">
        <v>11.487</v>
      </c>
    </row>
    <row r="2764" spans="1:22" x14ac:dyDescent="0.3">
      <c r="A2764" t="s">
        <v>2993</v>
      </c>
      <c r="B2764" t="s">
        <v>2994</v>
      </c>
      <c r="C2764" t="s">
        <v>3005</v>
      </c>
      <c r="D2764" t="s">
        <v>29</v>
      </c>
      <c r="E2764">
        <v>4.26</v>
      </c>
      <c r="F2764">
        <v>104900</v>
      </c>
      <c r="G2764">
        <f t="shared" si="172"/>
        <v>4.635371382268827E-11</v>
      </c>
      <c r="H2764" s="50">
        <f t="shared" si="173"/>
        <v>896.434926816391</v>
      </c>
      <c r="I2764">
        <f t="shared" si="174"/>
        <v>3.7397779252478541E-7</v>
      </c>
      <c r="J2764">
        <v>39.400000000000006</v>
      </c>
      <c r="K2764">
        <v>16.7</v>
      </c>
      <c r="L2764">
        <v>499</v>
      </c>
      <c r="M2764">
        <v>47.14</v>
      </c>
      <c r="N2764">
        <v>39.729999999999997</v>
      </c>
      <c r="O2764" s="7">
        <v>29.844999999999999</v>
      </c>
      <c r="P2764" s="8">
        <v>329690</v>
      </c>
      <c r="Q2764">
        <v>3</v>
      </c>
      <c r="R2764" s="9">
        <v>13.882</v>
      </c>
      <c r="S2764" s="9">
        <v>13.927</v>
      </c>
      <c r="T2764" s="9">
        <v>13.199</v>
      </c>
      <c r="U2764" s="9">
        <v>13.849</v>
      </c>
      <c r="V2764" s="9">
        <v>14.198</v>
      </c>
    </row>
    <row r="2765" spans="1:22" x14ac:dyDescent="0.3">
      <c r="A2765" t="s">
        <v>2993</v>
      </c>
      <c r="B2765" t="s">
        <v>2994</v>
      </c>
      <c r="C2765" t="s">
        <v>3006</v>
      </c>
      <c r="D2765" t="s">
        <v>29</v>
      </c>
      <c r="E2765">
        <v>11.100000000000001</v>
      </c>
      <c r="F2765">
        <v>331100</v>
      </c>
      <c r="G2765">
        <f t="shared" si="172"/>
        <v>3.8266101781938995E-11</v>
      </c>
      <c r="H2765" s="50">
        <f t="shared" si="173"/>
        <v>2829.4528528971118</v>
      </c>
      <c r="I2765">
        <f t="shared" si="174"/>
        <v>9.7444917770542675E-7</v>
      </c>
      <c r="J2765">
        <v>63.300000000000004</v>
      </c>
      <c r="K2765">
        <v>41.6</v>
      </c>
      <c r="L2765">
        <v>475</v>
      </c>
      <c r="M2765">
        <v>50.6</v>
      </c>
      <c r="N2765">
        <v>36.58</v>
      </c>
      <c r="O2765" s="7">
        <v>11.4</v>
      </c>
      <c r="P2765" s="8">
        <v>352550</v>
      </c>
      <c r="Q2765">
        <v>4</v>
      </c>
      <c r="R2765" s="9">
        <v>13.377000000000001</v>
      </c>
      <c r="S2765" s="9">
        <v>13.27</v>
      </c>
      <c r="T2765" s="9">
        <v>13.099</v>
      </c>
      <c r="U2765" s="9">
        <v>13.224</v>
      </c>
      <c r="V2765" s="9">
        <v>13.5</v>
      </c>
    </row>
    <row r="2766" spans="1:22" x14ac:dyDescent="0.3">
      <c r="A2766" t="s">
        <v>2993</v>
      </c>
      <c r="B2766" t="s">
        <v>2994</v>
      </c>
      <c r="C2766" t="s">
        <v>3007</v>
      </c>
      <c r="D2766" t="s">
        <v>29</v>
      </c>
      <c r="E2766">
        <v>10.700000000000001</v>
      </c>
      <c r="F2766">
        <v>177100</v>
      </c>
      <c r="G2766">
        <f t="shared" si="172"/>
        <v>6.8962919819311125E-11</v>
      </c>
      <c r="H2766" s="50">
        <f t="shared" si="173"/>
        <v>1513.4282701542693</v>
      </c>
      <c r="I2766">
        <f t="shared" si="174"/>
        <v>9.3933389202234829E-7</v>
      </c>
      <c r="J2766">
        <v>51.6</v>
      </c>
      <c r="K2766">
        <v>24.700000000000003</v>
      </c>
      <c r="L2766">
        <v>317</v>
      </c>
      <c r="M2766">
        <v>59.42</v>
      </c>
      <c r="N2766">
        <v>56.8</v>
      </c>
      <c r="O2766" s="7">
        <v>12.871</v>
      </c>
      <c r="P2766">
        <v>63819</v>
      </c>
      <c r="Q2766">
        <v>4</v>
      </c>
      <c r="R2766" s="9">
        <v>7.0415000000000001</v>
      </c>
      <c r="S2766" s="9">
        <v>7.1132999999999997</v>
      </c>
      <c r="T2766" s="9">
        <v>6.8869999999999996</v>
      </c>
      <c r="U2766" s="9">
        <v>7.0191999999999997</v>
      </c>
      <c r="V2766" s="9">
        <v>7.6769999999999996</v>
      </c>
    </row>
    <row r="2767" spans="1:22" x14ac:dyDescent="0.3">
      <c r="A2767" t="s">
        <v>2993</v>
      </c>
      <c r="B2767" t="s">
        <v>2994</v>
      </c>
      <c r="C2767" t="s">
        <v>3008</v>
      </c>
      <c r="D2767" t="s">
        <v>29</v>
      </c>
      <c r="E2767">
        <v>12.100000000000001</v>
      </c>
      <c r="F2767">
        <v>233000</v>
      </c>
      <c r="G2767">
        <f t="shared" si="172"/>
        <v>5.9276134334763954E-11</v>
      </c>
      <c r="H2767" s="50">
        <f t="shared" si="173"/>
        <v>1991.1281024615737</v>
      </c>
      <c r="I2767">
        <f t="shared" si="174"/>
        <v>1.0622373919131229E-6</v>
      </c>
      <c r="J2767">
        <v>50.300000000000004</v>
      </c>
      <c r="K2767">
        <v>32.800000000000004</v>
      </c>
      <c r="L2767">
        <v>368</v>
      </c>
      <c r="M2767">
        <v>52.53</v>
      </c>
      <c r="N2767">
        <v>85.18</v>
      </c>
      <c r="O2767" s="7">
        <v>11.215</v>
      </c>
      <c r="P2767" s="8">
        <v>250480</v>
      </c>
      <c r="Q2767">
        <v>5</v>
      </c>
      <c r="R2767" s="9">
        <v>8.4595000000000002</v>
      </c>
      <c r="S2767" s="9">
        <v>8.4502000000000006</v>
      </c>
      <c r="T2767" s="9">
        <v>8.4082000000000008</v>
      </c>
      <c r="U2767" s="9">
        <v>8.4602000000000004</v>
      </c>
      <c r="V2767" s="9">
        <v>8.9788999999999994</v>
      </c>
    </row>
    <row r="2768" spans="1:22" x14ac:dyDescent="0.3">
      <c r="A2768" t="s">
        <v>2993</v>
      </c>
      <c r="B2768" t="s">
        <v>2994</v>
      </c>
      <c r="C2768" t="s">
        <v>3009</v>
      </c>
      <c r="D2768" t="s">
        <v>29</v>
      </c>
      <c r="E2768">
        <v>10.200000000000001</v>
      </c>
      <c r="F2768">
        <v>217100</v>
      </c>
      <c r="G2768">
        <f t="shared" si="172"/>
        <v>5.3627897742975585E-11</v>
      </c>
      <c r="H2768" s="50">
        <f t="shared" si="173"/>
        <v>1855.2528371004621</v>
      </c>
      <c r="I2768">
        <f t="shared" si="174"/>
        <v>8.9543978491850033E-7</v>
      </c>
      <c r="J2768">
        <v>52.5</v>
      </c>
      <c r="K2768">
        <v>30</v>
      </c>
      <c r="L2768">
        <v>381</v>
      </c>
      <c r="M2768">
        <v>50.29</v>
      </c>
      <c r="N2768">
        <v>127.54</v>
      </c>
      <c r="O2768" s="7">
        <v>12.701000000000001</v>
      </c>
      <c r="P2768" s="8">
        <v>180450</v>
      </c>
      <c r="Q2768">
        <v>5</v>
      </c>
      <c r="R2768" s="9">
        <v>9.2963000000000005</v>
      </c>
      <c r="S2768" s="9">
        <v>9.3010000000000002</v>
      </c>
      <c r="T2768" s="9">
        <v>8.9788999999999994</v>
      </c>
      <c r="U2768" s="9">
        <v>9.2888999999999999</v>
      </c>
      <c r="V2768" s="9">
        <v>9.3405000000000005</v>
      </c>
    </row>
    <row r="2769" spans="1:22" x14ac:dyDescent="0.3">
      <c r="A2769" t="s">
        <v>2993</v>
      </c>
      <c r="B2769" t="s">
        <v>2994</v>
      </c>
      <c r="C2769" t="s">
        <v>3010</v>
      </c>
      <c r="D2769" t="s">
        <v>29</v>
      </c>
      <c r="E2769">
        <v>16.7</v>
      </c>
      <c r="F2769">
        <v>258800</v>
      </c>
      <c r="G2769">
        <f t="shared" si="172"/>
        <v>7.3655066074188552E-11</v>
      </c>
      <c r="H2769" s="50">
        <f t="shared" si="173"/>
        <v>2211.6049481418681</v>
      </c>
      <c r="I2769">
        <f t="shared" si="174"/>
        <v>1.4660631772685249E-6</v>
      </c>
      <c r="J2769">
        <v>42.300000000000004</v>
      </c>
      <c r="K2769">
        <v>39.800000000000004</v>
      </c>
      <c r="L2769">
        <v>306</v>
      </c>
      <c r="M2769">
        <v>56.15</v>
      </c>
      <c r="N2769">
        <v>101.59</v>
      </c>
      <c r="O2769" s="7">
        <v>7.6847000000000003</v>
      </c>
      <c r="P2769">
        <v>422.2</v>
      </c>
      <c r="Q2769">
        <v>3</v>
      </c>
      <c r="R2769" s="9">
        <v>8.3018999999999998</v>
      </c>
      <c r="S2769" s="9">
        <v>8.2965</v>
      </c>
      <c r="T2769" s="9">
        <v>8.0433000000000003</v>
      </c>
      <c r="U2769" s="9">
        <v>8.1997999999999998</v>
      </c>
      <c r="V2769" s="9">
        <v>8.4082000000000008</v>
      </c>
    </row>
    <row r="2770" spans="1:22" x14ac:dyDescent="0.3">
      <c r="A2770" t="s">
        <v>2993</v>
      </c>
      <c r="B2770" t="s">
        <v>2994</v>
      </c>
      <c r="C2770" t="s">
        <v>3011</v>
      </c>
      <c r="D2770" t="s">
        <v>29</v>
      </c>
      <c r="E2770">
        <v>13.3</v>
      </c>
      <c r="F2770">
        <v>434600</v>
      </c>
      <c r="G2770">
        <f t="shared" si="172"/>
        <v>3.4931106534744595E-11</v>
      </c>
      <c r="H2770" s="50">
        <f t="shared" si="173"/>
        <v>3713.9239198703863</v>
      </c>
      <c r="I2770">
        <f t="shared" si="174"/>
        <v>1.1675832489623584E-6</v>
      </c>
      <c r="J2770">
        <v>95.300000000000011</v>
      </c>
      <c r="K2770">
        <v>44.5</v>
      </c>
      <c r="L2770">
        <v>430</v>
      </c>
      <c r="M2770">
        <v>53.27</v>
      </c>
      <c r="N2770">
        <v>34.36</v>
      </c>
      <c r="O2770" s="7">
        <v>9.65</v>
      </c>
      <c r="P2770" s="8">
        <v>485450</v>
      </c>
      <c r="Q2770">
        <v>7</v>
      </c>
      <c r="R2770" s="9">
        <v>10.749000000000001</v>
      </c>
      <c r="S2770" s="9">
        <v>10.814</v>
      </c>
      <c r="T2770" s="9">
        <v>10.316000000000001</v>
      </c>
      <c r="U2770" s="9">
        <v>10.877000000000001</v>
      </c>
      <c r="V2770" s="9">
        <v>10.978999999999999</v>
      </c>
    </row>
    <row r="2771" spans="1:22" x14ac:dyDescent="0.3">
      <c r="A2771" t="s">
        <v>2993</v>
      </c>
      <c r="B2771" t="s">
        <v>2994</v>
      </c>
      <c r="C2771" t="s">
        <v>3012</v>
      </c>
      <c r="D2771" t="s">
        <v>29</v>
      </c>
      <c r="E2771">
        <v>20.3</v>
      </c>
      <c r="F2771">
        <v>437300</v>
      </c>
      <c r="G2771">
        <f t="shared" si="172"/>
        <v>5.2986713697690372E-11</v>
      </c>
      <c r="H2771" s="50">
        <f t="shared" si="173"/>
        <v>3736.997078139254</v>
      </c>
      <c r="I2771">
        <f t="shared" si="174"/>
        <v>1.7821007484162309E-6</v>
      </c>
      <c r="J2771">
        <v>52.7</v>
      </c>
      <c r="K2771">
        <v>60.2</v>
      </c>
      <c r="L2771">
        <v>419</v>
      </c>
      <c r="M2771">
        <v>56.12</v>
      </c>
      <c r="N2771">
        <v>47.24</v>
      </c>
      <c r="O2771" s="7">
        <v>6.9638999999999998</v>
      </c>
      <c r="P2771" s="8">
        <v>449710</v>
      </c>
      <c r="Q2771">
        <v>6</v>
      </c>
      <c r="R2771" s="9">
        <v>8.9556000000000004</v>
      </c>
      <c r="S2771" s="9">
        <v>9.2157</v>
      </c>
      <c r="T2771" s="9">
        <v>8.7199000000000009</v>
      </c>
      <c r="U2771" s="9">
        <v>8.9529999999999994</v>
      </c>
      <c r="V2771" s="9">
        <v>9.4951000000000008</v>
      </c>
    </row>
    <row r="2772" spans="1:22" x14ac:dyDescent="0.3">
      <c r="A2772" t="s">
        <v>2993</v>
      </c>
      <c r="B2772" t="s">
        <v>2994</v>
      </c>
      <c r="C2772" t="s">
        <v>3013</v>
      </c>
      <c r="D2772" t="s">
        <v>29</v>
      </c>
      <c r="E2772">
        <v>25.5</v>
      </c>
      <c r="F2772">
        <v>1110000</v>
      </c>
      <c r="G2772">
        <f t="shared" si="172"/>
        <v>2.6222109459459455E-11</v>
      </c>
      <c r="H2772" s="50">
        <f t="shared" si="173"/>
        <v>9485.631732756854</v>
      </c>
      <c r="I2772">
        <f t="shared" si="174"/>
        <v>2.2385994622962506E-6</v>
      </c>
      <c r="J2772">
        <v>138</v>
      </c>
      <c r="K2772">
        <v>94.5</v>
      </c>
      <c r="L2772">
        <v>509</v>
      </c>
      <c r="M2772">
        <v>55.18</v>
      </c>
      <c r="N2772">
        <v>61.41</v>
      </c>
      <c r="O2772" s="7">
        <v>5.3906000000000001</v>
      </c>
      <c r="P2772" s="8">
        <v>1097200</v>
      </c>
      <c r="Q2772">
        <v>9</v>
      </c>
      <c r="R2772" s="9">
        <v>12.457000000000001</v>
      </c>
      <c r="S2772" s="9">
        <v>12.154999999999999</v>
      </c>
      <c r="T2772" s="9">
        <v>9.8035999999999994</v>
      </c>
      <c r="U2772" s="9">
        <v>11.233000000000001</v>
      </c>
      <c r="V2772" s="9">
        <v>12.949</v>
      </c>
    </row>
    <row r="2773" spans="1:22" x14ac:dyDescent="0.3">
      <c r="A2773" t="s">
        <v>2993</v>
      </c>
      <c r="B2773" t="s">
        <v>2994</v>
      </c>
      <c r="C2773" t="s">
        <v>3014</v>
      </c>
      <c r="D2773" t="s">
        <v>29</v>
      </c>
      <c r="E2773">
        <v>13.700000000000001</v>
      </c>
      <c r="F2773">
        <v>311700</v>
      </c>
      <c r="G2773">
        <f t="shared" si="172"/>
        <v>5.0168854988771254E-11</v>
      </c>
      <c r="H2773" s="50">
        <f t="shared" si="173"/>
        <v>2663.6679379282082</v>
      </c>
      <c r="I2773">
        <f t="shared" si="174"/>
        <v>1.2026985346454365E-6</v>
      </c>
      <c r="J2773">
        <v>38.1</v>
      </c>
      <c r="K2773">
        <v>50.5</v>
      </c>
      <c r="L2773">
        <v>571</v>
      </c>
      <c r="M2773">
        <v>59.14</v>
      </c>
      <c r="N2773">
        <v>37.9</v>
      </c>
      <c r="O2773" s="7">
        <v>11.301</v>
      </c>
      <c r="P2773" s="8">
        <v>269550</v>
      </c>
      <c r="Q2773">
        <v>4</v>
      </c>
      <c r="R2773" s="9">
        <v>8.7524999999999995</v>
      </c>
      <c r="S2773" s="9">
        <v>8.7507999999999999</v>
      </c>
      <c r="T2773" s="9">
        <v>8.2520000000000007</v>
      </c>
      <c r="U2773" s="9">
        <v>8.6160999999999994</v>
      </c>
      <c r="V2773" s="9">
        <v>8.9270999999999994</v>
      </c>
    </row>
    <row r="2774" spans="1:22" x14ac:dyDescent="0.3">
      <c r="A2774" t="s">
        <v>2993</v>
      </c>
      <c r="B2774" t="s">
        <v>2994</v>
      </c>
      <c r="C2774" t="s">
        <v>3015</v>
      </c>
      <c r="D2774" t="s">
        <v>29</v>
      </c>
      <c r="E2774">
        <v>4.63</v>
      </c>
      <c r="F2774">
        <v>115800</v>
      </c>
      <c r="G2774">
        <f t="shared" si="172"/>
        <v>4.5637606131260785E-11</v>
      </c>
      <c r="H2774" s="50">
        <f t="shared" si="173"/>
        <v>989.58212130922857</v>
      </c>
      <c r="I2774">
        <f t="shared" si="174"/>
        <v>4.0645943178163295E-7</v>
      </c>
      <c r="J2774">
        <v>56.800000000000004</v>
      </c>
      <c r="K2774">
        <v>15.4</v>
      </c>
      <c r="L2774">
        <v>425</v>
      </c>
      <c r="M2774">
        <v>44.23</v>
      </c>
      <c r="N2774">
        <v>42.05</v>
      </c>
      <c r="O2774" s="7">
        <v>27.7</v>
      </c>
      <c r="P2774" s="8">
        <v>140810</v>
      </c>
      <c r="Q2774">
        <v>5</v>
      </c>
      <c r="R2774" s="9">
        <v>8.7558000000000007</v>
      </c>
      <c r="S2774" s="9">
        <v>8.6968999999999994</v>
      </c>
      <c r="T2774" s="9">
        <v>8.3560999999999996</v>
      </c>
      <c r="U2774" s="9">
        <v>8.7716999999999992</v>
      </c>
      <c r="V2774" s="9">
        <v>9.0305999999999997</v>
      </c>
    </row>
    <row r="2775" spans="1:22" x14ac:dyDescent="0.3">
      <c r="A2775" t="s">
        <v>2993</v>
      </c>
      <c r="B2775" t="s">
        <v>2994</v>
      </c>
      <c r="C2775" t="s">
        <v>3016</v>
      </c>
      <c r="D2775" t="s">
        <v>29</v>
      </c>
      <c r="E2775">
        <v>8.92</v>
      </c>
      <c r="F2775">
        <v>323700</v>
      </c>
      <c r="G2775">
        <f t="shared" si="172"/>
        <v>3.1453760766141486E-11</v>
      </c>
      <c r="H2775" s="50">
        <f t="shared" si="173"/>
        <v>2766.2153080120661</v>
      </c>
      <c r="I2775">
        <f t="shared" si="174"/>
        <v>7.8307087073264926E-7</v>
      </c>
      <c r="J2775">
        <v>101</v>
      </c>
      <c r="K2775">
        <v>32.200000000000003</v>
      </c>
      <c r="L2775">
        <v>438</v>
      </c>
      <c r="M2775">
        <v>52.05</v>
      </c>
      <c r="N2775">
        <v>113.48</v>
      </c>
      <c r="O2775" s="7">
        <v>13.593999999999999</v>
      </c>
      <c r="P2775" s="8">
        <v>314170</v>
      </c>
      <c r="Q2775">
        <v>10</v>
      </c>
      <c r="R2775" s="9">
        <v>8.7117000000000004</v>
      </c>
      <c r="S2775" s="9">
        <v>8.6013999999999999</v>
      </c>
      <c r="T2775" s="9">
        <v>7.9911000000000003</v>
      </c>
      <c r="U2775" s="9">
        <v>8.5381999999999998</v>
      </c>
      <c r="V2775" s="9">
        <v>8.7199000000000009</v>
      </c>
    </row>
    <row r="2776" spans="1:22" x14ac:dyDescent="0.3">
      <c r="A2776" t="s">
        <v>2993</v>
      </c>
      <c r="B2776" t="s">
        <v>2994</v>
      </c>
      <c r="C2776" t="s">
        <v>3017</v>
      </c>
      <c r="D2776" t="s">
        <v>29</v>
      </c>
      <c r="E2776">
        <v>6.63</v>
      </c>
      <c r="F2776">
        <v>129700</v>
      </c>
      <c r="G2776">
        <f t="shared" si="172"/>
        <v>5.8347731611410937E-11</v>
      </c>
      <c r="H2776" s="50">
        <f t="shared" si="173"/>
        <v>1108.3661583230305</v>
      </c>
      <c r="I2776">
        <f t="shared" si="174"/>
        <v>5.8203586019702511E-7</v>
      </c>
      <c r="J2776">
        <v>28.3</v>
      </c>
      <c r="K2776">
        <v>24.400000000000002</v>
      </c>
      <c r="L2776">
        <v>544</v>
      </c>
      <c r="M2776">
        <v>54.22</v>
      </c>
      <c r="N2776">
        <v>49.6</v>
      </c>
      <c r="O2776" s="7">
        <v>22.295999999999999</v>
      </c>
      <c r="P2776">
        <v>80581</v>
      </c>
      <c r="Q2776">
        <v>4</v>
      </c>
      <c r="R2776" s="9">
        <v>10.877000000000001</v>
      </c>
      <c r="S2776" s="9">
        <v>10.88</v>
      </c>
      <c r="T2776" s="9">
        <v>10.877000000000001</v>
      </c>
      <c r="U2776" s="9">
        <v>10.877000000000001</v>
      </c>
      <c r="V2776" s="9">
        <v>11.03</v>
      </c>
    </row>
    <row r="2777" spans="1:22" x14ac:dyDescent="0.3">
      <c r="A2777" t="s">
        <v>2993</v>
      </c>
      <c r="B2777" t="s">
        <v>2994</v>
      </c>
      <c r="C2777" t="s">
        <v>3018</v>
      </c>
      <c r="D2777" t="s">
        <v>29</v>
      </c>
      <c r="E2777">
        <v>12.600000000000001</v>
      </c>
      <c r="F2777">
        <v>264900</v>
      </c>
      <c r="G2777">
        <f t="shared" si="172"/>
        <v>5.4292396375990942E-11</v>
      </c>
      <c r="H2777" s="50">
        <f t="shared" si="173"/>
        <v>2263.7331946011627</v>
      </c>
      <c r="I2777">
        <f t="shared" si="174"/>
        <v>1.1061314990169711E-6</v>
      </c>
      <c r="J2777">
        <v>45</v>
      </c>
      <c r="K2777">
        <v>39.5</v>
      </c>
      <c r="L2777">
        <v>445</v>
      </c>
      <c r="M2777">
        <v>56.25</v>
      </c>
      <c r="N2777">
        <v>43.47</v>
      </c>
      <c r="O2777" s="7">
        <v>11.27</v>
      </c>
      <c r="P2777" s="8">
        <v>296610</v>
      </c>
      <c r="Q2777">
        <v>4</v>
      </c>
      <c r="R2777" s="9">
        <v>10.366</v>
      </c>
      <c r="S2777" s="9">
        <v>10.311999999999999</v>
      </c>
      <c r="T2777" s="9">
        <v>10.009</v>
      </c>
      <c r="U2777" s="9">
        <v>10.367000000000001</v>
      </c>
      <c r="V2777" s="9">
        <v>10.367000000000001</v>
      </c>
    </row>
    <row r="2778" spans="1:22" x14ac:dyDescent="0.3">
      <c r="A2778" t="s">
        <v>2993</v>
      </c>
      <c r="B2778" t="s">
        <v>2994</v>
      </c>
      <c r="C2778" t="s">
        <v>3019</v>
      </c>
      <c r="D2778" t="s">
        <v>29</v>
      </c>
      <c r="E2778">
        <v>34.5</v>
      </c>
      <c r="F2778">
        <v>1304000</v>
      </c>
      <c r="G2778">
        <f t="shared" si="172"/>
        <v>3.0198955904907971E-11</v>
      </c>
      <c r="H2778" s="50">
        <f t="shared" si="173"/>
        <v>11143.480882445889</v>
      </c>
      <c r="I2778">
        <f t="shared" si="174"/>
        <v>3.0286933901655152E-6</v>
      </c>
      <c r="J2778">
        <v>149</v>
      </c>
      <c r="K2778">
        <v>107</v>
      </c>
      <c r="L2778">
        <v>392</v>
      </c>
      <c r="M2778">
        <v>56.84</v>
      </c>
      <c r="N2778">
        <v>60.6</v>
      </c>
      <c r="O2778" s="7">
        <v>3.6732999999999998</v>
      </c>
      <c r="P2778" s="8">
        <v>611100</v>
      </c>
      <c r="Q2778">
        <v>8</v>
      </c>
      <c r="R2778" s="9">
        <v>11.512</v>
      </c>
      <c r="S2778" s="9">
        <v>11.339</v>
      </c>
      <c r="T2778" s="9">
        <v>10.009</v>
      </c>
      <c r="U2778" s="9">
        <v>11.106</v>
      </c>
      <c r="V2778" s="9">
        <v>11.689</v>
      </c>
    </row>
    <row r="2779" spans="1:22" x14ac:dyDescent="0.3">
      <c r="A2779" t="s">
        <v>2993</v>
      </c>
      <c r="B2779" t="s">
        <v>2994</v>
      </c>
      <c r="C2779" t="s">
        <v>3020</v>
      </c>
      <c r="D2779" t="s">
        <v>29</v>
      </c>
      <c r="E2779">
        <v>12.600000000000001</v>
      </c>
      <c r="F2779">
        <v>264400</v>
      </c>
      <c r="G2779">
        <f t="shared" si="172"/>
        <v>5.4395067322239035E-11</v>
      </c>
      <c r="H2779" s="50">
        <f t="shared" si="173"/>
        <v>2259.4603875143353</v>
      </c>
      <c r="I2779">
        <f t="shared" si="174"/>
        <v>1.1061314990169711E-6</v>
      </c>
      <c r="J2779">
        <v>42.400000000000006</v>
      </c>
      <c r="K2779">
        <v>40.6</v>
      </c>
      <c r="L2779">
        <v>455</v>
      </c>
      <c r="M2779">
        <v>55.82</v>
      </c>
      <c r="N2779">
        <v>38.46</v>
      </c>
      <c r="O2779" s="7">
        <v>11.202</v>
      </c>
      <c r="P2779" s="8">
        <v>311380</v>
      </c>
      <c r="Q2779">
        <v>4</v>
      </c>
      <c r="R2779" s="9">
        <v>13.010999999999999</v>
      </c>
      <c r="S2779" s="9">
        <v>13.032999999999999</v>
      </c>
      <c r="T2779" s="9">
        <v>12.949</v>
      </c>
      <c r="U2779" s="9">
        <v>13.048999999999999</v>
      </c>
      <c r="V2779" s="9">
        <v>13.55</v>
      </c>
    </row>
    <row r="2780" spans="1:22" x14ac:dyDescent="0.3">
      <c r="A2780" t="s">
        <v>2993</v>
      </c>
      <c r="B2780" t="s">
        <v>2994</v>
      </c>
      <c r="C2780" t="s">
        <v>3021</v>
      </c>
      <c r="D2780" t="s">
        <v>29</v>
      </c>
      <c r="E2780">
        <v>5.2</v>
      </c>
      <c r="F2780">
        <v>103300</v>
      </c>
      <c r="G2780">
        <f t="shared" si="172"/>
        <v>5.7458389157792833E-11</v>
      </c>
      <c r="H2780" s="50">
        <f t="shared" si="173"/>
        <v>882.76194413854319</v>
      </c>
      <c r="I2780">
        <f t="shared" si="174"/>
        <v>4.5649871388001978E-7</v>
      </c>
      <c r="J2780">
        <v>28.200000000000003</v>
      </c>
      <c r="K2780">
        <v>19.400000000000002</v>
      </c>
      <c r="L2780">
        <v>501</v>
      </c>
      <c r="M2780">
        <v>46.31</v>
      </c>
      <c r="N2780">
        <v>44.27</v>
      </c>
      <c r="O2780" s="7">
        <v>25.795999999999999</v>
      </c>
      <c r="P2780">
        <v>57342</v>
      </c>
      <c r="Q2780">
        <v>4</v>
      </c>
      <c r="R2780" s="9">
        <v>10.726000000000001</v>
      </c>
      <c r="S2780" s="9">
        <v>10.734999999999999</v>
      </c>
      <c r="T2780" s="9">
        <v>10.571999999999999</v>
      </c>
      <c r="U2780" s="9">
        <v>10.75</v>
      </c>
      <c r="V2780" s="9">
        <v>10.775</v>
      </c>
    </row>
    <row r="2781" spans="1:22" x14ac:dyDescent="0.3">
      <c r="A2781" t="s">
        <v>2993</v>
      </c>
      <c r="B2781" t="s">
        <v>2994</v>
      </c>
      <c r="C2781" t="s">
        <v>3022</v>
      </c>
      <c r="D2781" t="s">
        <v>29</v>
      </c>
      <c r="E2781">
        <v>6.12</v>
      </c>
      <c r="F2781">
        <v>192000</v>
      </c>
      <c r="G2781">
        <f t="shared" si="172"/>
        <v>3.6383176874999994E-11</v>
      </c>
      <c r="H2781" s="50">
        <f t="shared" si="173"/>
        <v>1640.7579213417259</v>
      </c>
      <c r="I2781">
        <f t="shared" si="174"/>
        <v>5.3726387095110009E-7</v>
      </c>
      <c r="J2781">
        <v>68.8</v>
      </c>
      <c r="K2781">
        <v>23.1</v>
      </c>
      <c r="L2781">
        <v>526</v>
      </c>
      <c r="M2781">
        <v>51.49</v>
      </c>
      <c r="N2781">
        <v>46.14</v>
      </c>
      <c r="O2781" s="7">
        <v>22.742000000000001</v>
      </c>
      <c r="P2781" s="8">
        <v>462950</v>
      </c>
      <c r="Q2781">
        <v>6</v>
      </c>
      <c r="R2781" s="9">
        <v>11.411</v>
      </c>
      <c r="S2781" s="9">
        <v>11.432</v>
      </c>
      <c r="T2781" s="9">
        <v>10.571999999999999</v>
      </c>
      <c r="U2781" s="9">
        <v>11.461</v>
      </c>
      <c r="V2781" s="9">
        <v>12.396000000000001</v>
      </c>
    </row>
    <row r="2782" spans="1:22" x14ac:dyDescent="0.3">
      <c r="A2782" t="s">
        <v>2993</v>
      </c>
      <c r="B2782" t="s">
        <v>2994</v>
      </c>
      <c r="C2782" t="s">
        <v>3023</v>
      </c>
      <c r="D2782" t="s">
        <v>29</v>
      </c>
      <c r="E2782">
        <v>13</v>
      </c>
      <c r="F2782">
        <v>101400</v>
      </c>
      <c r="G2782">
        <f t="shared" si="172"/>
        <v>1.4633756410256409E-10</v>
      </c>
      <c r="H2782" s="50">
        <f t="shared" si="173"/>
        <v>866.52527720859905</v>
      </c>
      <c r="I2782">
        <f t="shared" si="174"/>
        <v>1.1412467847000493E-6</v>
      </c>
      <c r="J2782">
        <v>17.400000000000002</v>
      </c>
      <c r="K2782">
        <v>24.3</v>
      </c>
      <c r="L2782">
        <v>274</v>
      </c>
      <c r="M2782">
        <v>58.14</v>
      </c>
      <c r="N2782">
        <v>52.66</v>
      </c>
      <c r="O2782" s="7">
        <v>11.244</v>
      </c>
      <c r="P2782">
        <v>1318.2</v>
      </c>
      <c r="Q2782">
        <v>2</v>
      </c>
      <c r="R2782" s="9">
        <v>7.2031999999999998</v>
      </c>
      <c r="S2782" s="9">
        <v>7.1962999999999999</v>
      </c>
      <c r="T2782" s="9">
        <v>7.0983999999999998</v>
      </c>
      <c r="U2782" s="9">
        <v>7.1510999999999996</v>
      </c>
      <c r="V2782" s="9">
        <v>7.2039</v>
      </c>
    </row>
    <row r="2783" spans="1:22" x14ac:dyDescent="0.3">
      <c r="A2783" t="s">
        <v>2993</v>
      </c>
      <c r="B2783" t="s">
        <v>2994</v>
      </c>
      <c r="C2783" t="s">
        <v>3024</v>
      </c>
      <c r="D2783" t="s">
        <v>29</v>
      </c>
      <c r="E2783">
        <v>6.67</v>
      </c>
      <c r="F2783">
        <v>232500</v>
      </c>
      <c r="G2783">
        <f t="shared" si="172"/>
        <v>3.2745626279569888E-11</v>
      </c>
      <c r="H2783" s="50">
        <f t="shared" si="173"/>
        <v>1986.8552953747464</v>
      </c>
      <c r="I2783">
        <f t="shared" si="174"/>
        <v>5.8554738876533302E-7</v>
      </c>
      <c r="J2783">
        <v>121</v>
      </c>
      <c r="K2783">
        <v>21.200000000000003</v>
      </c>
      <c r="L2783">
        <v>376</v>
      </c>
      <c r="M2783">
        <v>43.32</v>
      </c>
      <c r="N2783">
        <v>45.65</v>
      </c>
      <c r="O2783" s="7">
        <v>17.780999999999999</v>
      </c>
      <c r="P2783" s="8">
        <v>417410</v>
      </c>
      <c r="Q2783">
        <v>8</v>
      </c>
      <c r="R2783" s="9">
        <v>12.707000000000001</v>
      </c>
      <c r="S2783" s="9">
        <v>12.64</v>
      </c>
      <c r="T2783" s="9">
        <v>11.182</v>
      </c>
      <c r="U2783" s="9">
        <v>12.371</v>
      </c>
      <c r="V2783" s="9">
        <v>13.099</v>
      </c>
    </row>
    <row r="2784" spans="1:22" x14ac:dyDescent="0.3">
      <c r="A2784" t="s">
        <v>2993</v>
      </c>
      <c r="B2784" t="s">
        <v>2994</v>
      </c>
      <c r="C2784" t="s">
        <v>3025</v>
      </c>
      <c r="D2784" t="s">
        <v>29</v>
      </c>
      <c r="E2784">
        <v>12.9</v>
      </c>
      <c r="F2784">
        <v>254300</v>
      </c>
      <c r="G2784">
        <f t="shared" si="172"/>
        <v>5.7902027919779788E-11</v>
      </c>
      <c r="H2784" s="50">
        <f t="shared" si="173"/>
        <v>2173.1496843604214</v>
      </c>
      <c r="I2784">
        <f t="shared" si="174"/>
        <v>1.1324679632792798E-6</v>
      </c>
      <c r="J2784">
        <v>48</v>
      </c>
      <c r="K2784">
        <v>36.700000000000003</v>
      </c>
      <c r="L2784">
        <v>402</v>
      </c>
      <c r="M2784">
        <v>56.64</v>
      </c>
      <c r="N2784">
        <v>47.88</v>
      </c>
      <c r="O2784" s="7">
        <v>10.961</v>
      </c>
      <c r="P2784" s="8">
        <v>186120</v>
      </c>
      <c r="Q2784">
        <v>4</v>
      </c>
      <c r="R2784" s="9">
        <v>9.0624000000000002</v>
      </c>
      <c r="S2784" s="9">
        <v>9.0351999999999997</v>
      </c>
      <c r="T2784" s="9">
        <v>8.6679999999999993</v>
      </c>
      <c r="U2784" s="9">
        <v>9.0305999999999997</v>
      </c>
      <c r="V2784" s="9">
        <v>9.0823</v>
      </c>
    </row>
    <row r="2785" spans="1:22" x14ac:dyDescent="0.3">
      <c r="A2785" t="s">
        <v>2993</v>
      </c>
      <c r="B2785" t="s">
        <v>2994</v>
      </c>
      <c r="C2785" t="s">
        <v>3026</v>
      </c>
      <c r="D2785" t="s">
        <v>29</v>
      </c>
      <c r="E2785">
        <v>18.900000000000002</v>
      </c>
      <c r="F2785">
        <v>598500</v>
      </c>
      <c r="G2785">
        <f t="shared" si="172"/>
        <v>3.6045252631578945E-11</v>
      </c>
      <c r="H2785" s="50">
        <f t="shared" si="173"/>
        <v>5114.5500829324119</v>
      </c>
      <c r="I2785">
        <f t="shared" si="174"/>
        <v>1.6591972485254564E-6</v>
      </c>
      <c r="J2785">
        <v>153</v>
      </c>
      <c r="K2785">
        <v>48.400000000000006</v>
      </c>
      <c r="L2785">
        <v>301</v>
      </c>
      <c r="M2785">
        <v>52.3</v>
      </c>
      <c r="N2785">
        <v>104.26</v>
      </c>
      <c r="O2785" s="7">
        <v>6.2190000000000003</v>
      </c>
      <c r="P2785" s="8">
        <v>557230</v>
      </c>
      <c r="Q2785">
        <v>8</v>
      </c>
      <c r="R2785" s="9">
        <v>7.0021000000000004</v>
      </c>
      <c r="S2785" s="9">
        <v>7.0702999999999996</v>
      </c>
      <c r="T2785" s="9">
        <v>6.6749999999999998</v>
      </c>
      <c r="U2785" s="9">
        <v>7.0720000000000001</v>
      </c>
      <c r="V2785" s="9">
        <v>7.3091999999999997</v>
      </c>
    </row>
    <row r="2786" spans="1:22" x14ac:dyDescent="0.3">
      <c r="A2786" t="s">
        <v>2993</v>
      </c>
      <c r="B2786" t="s">
        <v>2994</v>
      </c>
      <c r="C2786" t="s">
        <v>3027</v>
      </c>
      <c r="D2786" t="s">
        <v>29</v>
      </c>
      <c r="E2786">
        <v>14.600000000000001</v>
      </c>
      <c r="F2786">
        <v>439000</v>
      </c>
      <c r="G2786">
        <f t="shared" si="172"/>
        <v>3.7961097494305244E-11</v>
      </c>
      <c r="H2786" s="50">
        <f t="shared" ref="H2786:H2817" si="175">F2786*CVDRUS</f>
        <v>3751.5246222344672</v>
      </c>
      <c r="I2786">
        <f t="shared" si="174"/>
        <v>1.2817079274323633E-6</v>
      </c>
      <c r="J2786">
        <v>83.9</v>
      </c>
      <c r="K2786">
        <v>47.900000000000006</v>
      </c>
      <c r="L2786">
        <v>455</v>
      </c>
      <c r="M2786">
        <v>57</v>
      </c>
      <c r="N2786">
        <v>40.97</v>
      </c>
      <c r="O2786" s="7">
        <v>9.4930000000000003</v>
      </c>
      <c r="P2786" s="8">
        <v>433330</v>
      </c>
      <c r="Q2786">
        <v>6</v>
      </c>
      <c r="R2786" s="9">
        <v>10.835000000000001</v>
      </c>
      <c r="S2786" s="9">
        <v>10.8</v>
      </c>
      <c r="T2786" s="9">
        <v>10.673999999999999</v>
      </c>
      <c r="U2786" s="9">
        <v>10.801</v>
      </c>
      <c r="V2786" s="9">
        <v>10.877000000000001</v>
      </c>
    </row>
    <row r="2787" spans="1:22" x14ac:dyDescent="0.3">
      <c r="A2787" t="s">
        <v>2993</v>
      </c>
      <c r="B2787" t="s">
        <v>2994</v>
      </c>
      <c r="C2787" t="s">
        <v>3028</v>
      </c>
      <c r="D2787" t="s">
        <v>29</v>
      </c>
      <c r="E2787">
        <v>36.4</v>
      </c>
      <c r="F2787">
        <v>632600</v>
      </c>
      <c r="G2787">
        <f t="shared" si="172"/>
        <v>6.5678408472968689E-11</v>
      </c>
      <c r="H2787" s="50">
        <f t="shared" si="175"/>
        <v>5405.9555262540407</v>
      </c>
      <c r="I2787">
        <f t="shared" si="174"/>
        <v>3.1954909971601375E-6</v>
      </c>
      <c r="J2787">
        <v>75.100000000000009</v>
      </c>
      <c r="K2787">
        <v>73</v>
      </c>
      <c r="L2787">
        <v>273</v>
      </c>
      <c r="M2787">
        <v>56.85</v>
      </c>
      <c r="N2787">
        <v>53.21</v>
      </c>
      <c r="O2787" s="7">
        <v>3.7448000000000001</v>
      </c>
      <c r="P2787" s="8">
        <v>504540</v>
      </c>
      <c r="Q2787">
        <v>8</v>
      </c>
      <c r="R2787" s="9">
        <v>9.8996999999999993</v>
      </c>
      <c r="S2787" s="9">
        <v>9.8621999999999996</v>
      </c>
      <c r="T2787" s="9">
        <v>8.8754000000000008</v>
      </c>
      <c r="U2787" s="9">
        <v>9.4436</v>
      </c>
      <c r="V2787" s="9">
        <v>9.9575999999999993</v>
      </c>
    </row>
    <row r="2788" spans="1:22" x14ac:dyDescent="0.3">
      <c r="A2788" t="s">
        <v>2993</v>
      </c>
      <c r="B2788" t="s">
        <v>2994</v>
      </c>
      <c r="C2788" t="s">
        <v>3029</v>
      </c>
      <c r="D2788" t="s">
        <v>29</v>
      </c>
      <c r="E2788">
        <v>5.63</v>
      </c>
      <c r="F2788">
        <v>117300</v>
      </c>
      <c r="G2788">
        <f t="shared" si="172"/>
        <v>5.4784891645353793E-11</v>
      </c>
      <c r="H2788" s="50">
        <f t="shared" si="175"/>
        <v>1002.4005425697108</v>
      </c>
      <c r="I2788">
        <f t="shared" si="174"/>
        <v>4.9424764598932919E-7</v>
      </c>
      <c r="J2788">
        <v>36.800000000000004</v>
      </c>
      <c r="K2788">
        <v>19.3</v>
      </c>
      <c r="L2788">
        <v>477</v>
      </c>
      <c r="M2788">
        <v>52.61</v>
      </c>
      <c r="N2788">
        <v>38.520000000000003</v>
      </c>
      <c r="O2788" s="7">
        <v>24.675999999999998</v>
      </c>
      <c r="P2788" s="8">
        <v>102830</v>
      </c>
      <c r="Q2788">
        <v>4</v>
      </c>
      <c r="R2788" s="9">
        <v>11.244</v>
      </c>
      <c r="S2788" s="9">
        <v>11.439</v>
      </c>
      <c r="T2788" s="9">
        <v>11.233000000000001</v>
      </c>
      <c r="U2788" s="9">
        <v>11.613</v>
      </c>
      <c r="V2788" s="9">
        <v>11.74</v>
      </c>
    </row>
    <row r="2789" spans="1:22" x14ac:dyDescent="0.3">
      <c r="A2789" t="s">
        <v>2993</v>
      </c>
      <c r="B2789" t="s">
        <v>2994</v>
      </c>
      <c r="C2789" t="s">
        <v>3030</v>
      </c>
      <c r="D2789" t="s">
        <v>29</v>
      </c>
      <c r="E2789">
        <v>7.08</v>
      </c>
      <c r="F2789">
        <v>172600</v>
      </c>
      <c r="G2789">
        <f t="shared" si="172"/>
        <v>4.6821237775202776E-11</v>
      </c>
      <c r="H2789" s="50">
        <f t="shared" si="175"/>
        <v>1474.9730063728225</v>
      </c>
      <c r="I2789">
        <f t="shared" si="174"/>
        <v>6.2154055659048853E-7</v>
      </c>
      <c r="J2789">
        <v>56.400000000000006</v>
      </c>
      <c r="K2789">
        <v>23</v>
      </c>
      <c r="L2789">
        <v>409</v>
      </c>
      <c r="M2789">
        <v>46.98</v>
      </c>
      <c r="N2789">
        <v>142.74</v>
      </c>
      <c r="O2789" s="7">
        <v>17.797000000000001</v>
      </c>
      <c r="P2789">
        <v>21385</v>
      </c>
      <c r="Q2789">
        <v>3</v>
      </c>
      <c r="R2789" s="9">
        <v>8.2295999999999996</v>
      </c>
      <c r="S2789" s="9">
        <v>8.2360000000000007</v>
      </c>
      <c r="T2789" s="9">
        <v>8.1477000000000004</v>
      </c>
      <c r="U2789" s="9">
        <v>8.2520000000000007</v>
      </c>
      <c r="V2789" s="9">
        <v>8.7199000000000009</v>
      </c>
    </row>
    <row r="2790" spans="1:22" x14ac:dyDescent="0.3">
      <c r="A2790" t="s">
        <v>2993</v>
      </c>
      <c r="B2790" t="s">
        <v>2994</v>
      </c>
      <c r="C2790" t="s">
        <v>3031</v>
      </c>
      <c r="D2790" t="s">
        <v>29</v>
      </c>
      <c r="E2790">
        <v>13.200000000000001</v>
      </c>
      <c r="F2790">
        <v>425500</v>
      </c>
      <c r="G2790">
        <f t="shared" si="172"/>
        <v>3.5409907403055232E-11</v>
      </c>
      <c r="H2790" s="50">
        <f t="shared" si="175"/>
        <v>3636.1588308901273</v>
      </c>
      <c r="I2790">
        <f t="shared" si="174"/>
        <v>1.1588044275415887E-6</v>
      </c>
      <c r="J2790">
        <v>67.3</v>
      </c>
      <c r="K2790">
        <v>51.800000000000004</v>
      </c>
      <c r="L2790">
        <v>519</v>
      </c>
      <c r="M2790">
        <v>54.71</v>
      </c>
      <c r="N2790">
        <v>20.5</v>
      </c>
      <c r="O2790" s="7">
        <v>10.010999999999999</v>
      </c>
      <c r="P2790" s="8">
        <v>277310</v>
      </c>
      <c r="Q2790">
        <v>4</v>
      </c>
      <c r="R2790" s="9">
        <v>12.82</v>
      </c>
      <c r="S2790" s="9">
        <v>12.763999999999999</v>
      </c>
      <c r="T2790" s="9">
        <v>12.597</v>
      </c>
      <c r="U2790" s="9">
        <v>12.647</v>
      </c>
      <c r="V2790" s="9">
        <v>12.999000000000001</v>
      </c>
    </row>
    <row r="2791" spans="1:22" x14ac:dyDescent="0.3">
      <c r="A2791" t="s">
        <v>2993</v>
      </c>
      <c r="B2791" t="s">
        <v>2994</v>
      </c>
      <c r="C2791" t="s">
        <v>3032</v>
      </c>
      <c r="D2791" t="s">
        <v>29</v>
      </c>
      <c r="E2791">
        <v>12.9</v>
      </c>
      <c r="F2791">
        <v>331100</v>
      </c>
      <c r="G2791">
        <f t="shared" si="172"/>
        <v>4.447141558441558E-11</v>
      </c>
      <c r="H2791" s="50">
        <f t="shared" si="175"/>
        <v>2829.4528528971118</v>
      </c>
      <c r="I2791">
        <f t="shared" si="174"/>
        <v>1.1324679632792798E-6</v>
      </c>
      <c r="J2791">
        <v>56.400000000000006</v>
      </c>
      <c r="K2791">
        <v>44.1</v>
      </c>
      <c r="L2791">
        <v>465</v>
      </c>
      <c r="M2791">
        <v>54.54</v>
      </c>
      <c r="N2791">
        <v>36.28</v>
      </c>
      <c r="O2791" s="7">
        <v>10.555</v>
      </c>
      <c r="P2791" s="8">
        <v>112940</v>
      </c>
      <c r="Q2791">
        <v>5</v>
      </c>
      <c r="R2791" s="9">
        <v>11.382999999999999</v>
      </c>
      <c r="S2791" s="9">
        <v>11.362</v>
      </c>
      <c r="T2791" s="9">
        <v>10.622999999999999</v>
      </c>
      <c r="U2791" s="9">
        <v>11.335000000000001</v>
      </c>
      <c r="V2791" s="9">
        <v>11.385</v>
      </c>
    </row>
    <row r="2792" spans="1:22" x14ac:dyDescent="0.3">
      <c r="A2792" t="s">
        <v>2993</v>
      </c>
      <c r="B2792" t="s">
        <v>2994</v>
      </c>
      <c r="C2792" t="s">
        <v>3033</v>
      </c>
      <c r="D2792" t="s">
        <v>29</v>
      </c>
      <c r="E2792">
        <v>8.0500000000000007</v>
      </c>
      <c r="F2792">
        <v>189300</v>
      </c>
      <c r="G2792">
        <f t="shared" si="172"/>
        <v>4.8539543845747492E-11</v>
      </c>
      <c r="H2792" s="50">
        <f t="shared" si="175"/>
        <v>1617.684763072858</v>
      </c>
      <c r="I2792">
        <f t="shared" si="174"/>
        <v>7.066951243719537E-7</v>
      </c>
      <c r="J2792">
        <v>52.300000000000004</v>
      </c>
      <c r="K2792">
        <v>26.200000000000003</v>
      </c>
      <c r="L2792">
        <v>441</v>
      </c>
      <c r="M2792">
        <v>56.4</v>
      </c>
      <c r="N2792">
        <v>61.93</v>
      </c>
      <c r="O2792" s="7">
        <v>16.852</v>
      </c>
      <c r="P2792" s="8">
        <v>172600</v>
      </c>
      <c r="Q2792">
        <v>5</v>
      </c>
      <c r="R2792" s="9">
        <v>10.196</v>
      </c>
      <c r="S2792" s="9">
        <v>10.069000000000001</v>
      </c>
      <c r="T2792" s="9">
        <v>9.5980000000000008</v>
      </c>
      <c r="U2792" s="9">
        <v>10.163</v>
      </c>
      <c r="V2792" s="9">
        <v>10.265000000000001</v>
      </c>
    </row>
    <row r="2793" spans="1:22" x14ac:dyDescent="0.3">
      <c r="A2793" t="s">
        <v>2993</v>
      </c>
      <c r="B2793" t="s">
        <v>2994</v>
      </c>
      <c r="C2793" t="s">
        <v>3034</v>
      </c>
      <c r="D2793" t="s">
        <v>29</v>
      </c>
      <c r="E2793">
        <v>4.6900000000000004</v>
      </c>
      <c r="F2793">
        <v>127000</v>
      </c>
      <c r="G2793">
        <f t="shared" si="172"/>
        <v>4.2152132047244092E-11</v>
      </c>
      <c r="H2793" s="50">
        <f t="shared" si="175"/>
        <v>1085.2930000541626</v>
      </c>
      <c r="I2793">
        <f t="shared" si="174"/>
        <v>4.1172672463409476E-7</v>
      </c>
      <c r="J2793">
        <v>51.400000000000006</v>
      </c>
      <c r="K2793">
        <v>17.7</v>
      </c>
      <c r="L2793">
        <v>514</v>
      </c>
      <c r="M2793">
        <v>50.11</v>
      </c>
      <c r="N2793">
        <v>45.39</v>
      </c>
      <c r="O2793" s="7">
        <v>29.01</v>
      </c>
      <c r="P2793" s="8">
        <v>139510</v>
      </c>
      <c r="Q2793">
        <v>4</v>
      </c>
      <c r="R2793" s="9">
        <v>10.722</v>
      </c>
      <c r="S2793" s="9">
        <v>10.683</v>
      </c>
      <c r="T2793" s="9">
        <v>10.111000000000001</v>
      </c>
      <c r="U2793" s="9">
        <v>10.699</v>
      </c>
      <c r="V2793" s="9">
        <v>10.826000000000001</v>
      </c>
    </row>
    <row r="2794" spans="1:22" x14ac:dyDescent="0.3">
      <c r="A2794" t="s">
        <v>2993</v>
      </c>
      <c r="B2794" t="s">
        <v>2994</v>
      </c>
      <c r="C2794" t="s">
        <v>3035</v>
      </c>
      <c r="D2794" t="s">
        <v>29</v>
      </c>
      <c r="E2794">
        <v>7.28</v>
      </c>
      <c r="F2794">
        <v>104000</v>
      </c>
      <c r="G2794">
        <f t="shared" si="172"/>
        <v>7.9900310000000014E-11</v>
      </c>
      <c r="H2794" s="50">
        <f t="shared" si="175"/>
        <v>888.74387406010158</v>
      </c>
      <c r="I2794">
        <f t="shared" si="174"/>
        <v>6.3909819943202776E-7</v>
      </c>
      <c r="J2794">
        <v>34.200000000000003</v>
      </c>
      <c r="K2794">
        <v>17.8</v>
      </c>
      <c r="L2794">
        <v>330</v>
      </c>
      <c r="M2794">
        <v>56.22</v>
      </c>
      <c r="N2794">
        <v>95.71</v>
      </c>
      <c r="O2794" s="7">
        <v>18.577000000000002</v>
      </c>
      <c r="P2794" s="8">
        <v>111680</v>
      </c>
      <c r="Q2794">
        <v>4</v>
      </c>
      <c r="R2794" s="9">
        <v>8.1332000000000004</v>
      </c>
      <c r="S2794" s="9">
        <v>8.1260999999999992</v>
      </c>
      <c r="T2794" s="9">
        <v>8.0954999999999995</v>
      </c>
      <c r="U2794" s="9">
        <v>8.1477000000000004</v>
      </c>
      <c r="V2794" s="9">
        <v>8.1997999999999998</v>
      </c>
    </row>
    <row r="2795" spans="1:22" x14ac:dyDescent="0.3">
      <c r="A2795" t="s">
        <v>2993</v>
      </c>
      <c r="B2795" t="s">
        <v>2994</v>
      </c>
      <c r="C2795" t="s">
        <v>3036</v>
      </c>
      <c r="D2795" t="s">
        <v>29</v>
      </c>
      <c r="E2795">
        <v>33.5</v>
      </c>
      <c r="F2795">
        <v>1104000</v>
      </c>
      <c r="G2795">
        <f t="shared" si="172"/>
        <v>3.463587454710145E-11</v>
      </c>
      <c r="H2795" s="50">
        <f t="shared" si="175"/>
        <v>9434.3580477149244</v>
      </c>
      <c r="I2795">
        <f t="shared" si="174"/>
        <v>2.9409051759578193E-6</v>
      </c>
      <c r="J2795">
        <v>119</v>
      </c>
      <c r="K2795">
        <v>101</v>
      </c>
      <c r="L2795">
        <v>435</v>
      </c>
      <c r="M2795">
        <v>55.82</v>
      </c>
      <c r="N2795">
        <v>49.11</v>
      </c>
      <c r="O2795" s="7">
        <v>4.2981999999999996</v>
      </c>
      <c r="P2795" s="8">
        <v>995360</v>
      </c>
      <c r="Q2795">
        <v>7</v>
      </c>
      <c r="R2795" s="9">
        <v>11.462</v>
      </c>
      <c r="S2795" s="9">
        <v>11.375999999999999</v>
      </c>
      <c r="T2795" s="9">
        <v>10.673999999999999</v>
      </c>
      <c r="U2795" s="9">
        <v>11.233000000000001</v>
      </c>
      <c r="V2795" s="9">
        <v>11.689</v>
      </c>
    </row>
    <row r="2796" spans="1:22" x14ac:dyDescent="0.3">
      <c r="A2796" t="s">
        <v>2993</v>
      </c>
      <c r="B2796" t="s">
        <v>2994</v>
      </c>
      <c r="C2796" t="s">
        <v>3037</v>
      </c>
      <c r="D2796" t="s">
        <v>29</v>
      </c>
      <c r="E2796">
        <v>23.1</v>
      </c>
      <c r="F2796">
        <v>528400</v>
      </c>
      <c r="G2796">
        <f t="shared" si="172"/>
        <v>4.989989080242241E-11</v>
      </c>
      <c r="H2796" s="50">
        <f t="shared" si="175"/>
        <v>4515.5025293592089</v>
      </c>
      <c r="I2796">
        <f t="shared" si="174"/>
        <v>2.0279077481977799E-6</v>
      </c>
      <c r="J2796">
        <v>63.5</v>
      </c>
      <c r="K2796">
        <v>66.3</v>
      </c>
      <c r="L2796">
        <v>396</v>
      </c>
      <c r="M2796">
        <v>55.36</v>
      </c>
      <c r="N2796">
        <v>86.06</v>
      </c>
      <c r="O2796" s="7">
        <v>5.9763000000000002</v>
      </c>
      <c r="P2796" s="8">
        <v>532660</v>
      </c>
      <c r="Q2796">
        <v>6</v>
      </c>
      <c r="R2796" s="9">
        <v>10.345000000000001</v>
      </c>
      <c r="S2796" s="9">
        <v>10.222</v>
      </c>
      <c r="T2796" s="9">
        <v>9.6494999999999997</v>
      </c>
      <c r="U2796" s="9">
        <v>10.188000000000001</v>
      </c>
      <c r="V2796" s="9">
        <v>10.468999999999999</v>
      </c>
    </row>
    <row r="2797" spans="1:22" x14ac:dyDescent="0.3">
      <c r="A2797" t="s">
        <v>2993</v>
      </c>
      <c r="B2797" t="s">
        <v>2994</v>
      </c>
      <c r="C2797" t="s">
        <v>3038</v>
      </c>
      <c r="D2797" t="s">
        <v>29</v>
      </c>
      <c r="E2797">
        <v>12.3</v>
      </c>
      <c r="F2797">
        <v>625300</v>
      </c>
      <c r="G2797">
        <f t="shared" si="172"/>
        <v>2.2452624180393409E-11</v>
      </c>
      <c r="H2797" s="50">
        <f t="shared" si="175"/>
        <v>5343.5725427863608</v>
      </c>
      <c r="I2797">
        <f t="shared" si="174"/>
        <v>1.0797950347546621E-6</v>
      </c>
      <c r="J2797">
        <v>171</v>
      </c>
      <c r="K2797">
        <v>47.900000000000006</v>
      </c>
      <c r="L2797">
        <v>469</v>
      </c>
      <c r="M2797">
        <v>48.47</v>
      </c>
      <c r="N2797">
        <v>135.11000000000001</v>
      </c>
      <c r="O2797" s="7">
        <v>9.7911000000000001</v>
      </c>
      <c r="P2797" s="8">
        <v>464020</v>
      </c>
      <c r="Q2797">
        <v>11</v>
      </c>
      <c r="R2797" s="9">
        <v>11.733000000000001</v>
      </c>
      <c r="S2797" s="9">
        <v>11.61</v>
      </c>
      <c r="T2797" s="9">
        <v>10.978999999999999</v>
      </c>
      <c r="U2797" s="9">
        <v>11.385</v>
      </c>
      <c r="V2797" s="9">
        <v>11.74</v>
      </c>
    </row>
    <row r="2798" spans="1:22" x14ac:dyDescent="0.3">
      <c r="A2798" t="s">
        <v>2993</v>
      </c>
      <c r="B2798" t="s">
        <v>2994</v>
      </c>
      <c r="C2798" t="s">
        <v>3039</v>
      </c>
      <c r="D2798" t="s">
        <v>29</v>
      </c>
      <c r="E2798">
        <v>8.4</v>
      </c>
      <c r="F2798">
        <v>112000</v>
      </c>
      <c r="G2798">
        <f t="shared" si="172"/>
        <v>8.5607474999999999E-11</v>
      </c>
      <c r="H2798" s="50">
        <f t="shared" si="175"/>
        <v>957.10878744934018</v>
      </c>
      <c r="I2798">
        <f t="shared" si="174"/>
        <v>7.3742099934464719E-7</v>
      </c>
      <c r="J2798">
        <v>20.900000000000002</v>
      </c>
      <c r="K2798">
        <v>24.5</v>
      </c>
      <c r="L2798">
        <v>404</v>
      </c>
      <c r="M2798">
        <v>43.25</v>
      </c>
      <c r="N2798">
        <v>46.59</v>
      </c>
      <c r="O2798" s="7">
        <v>16.463999999999999</v>
      </c>
      <c r="P2798">
        <v>90096</v>
      </c>
      <c r="Q2798">
        <v>2</v>
      </c>
      <c r="R2798" s="9">
        <v>12.265000000000001</v>
      </c>
      <c r="S2798" s="9">
        <v>12.436999999999999</v>
      </c>
      <c r="T2798" s="9">
        <v>12.244999999999999</v>
      </c>
      <c r="U2798" s="9">
        <v>12.597</v>
      </c>
      <c r="V2798" s="9">
        <v>12.949</v>
      </c>
    </row>
    <row r="2799" spans="1:22" x14ac:dyDescent="0.3">
      <c r="A2799" t="s">
        <v>2993</v>
      </c>
      <c r="B2799" t="s">
        <v>2994</v>
      </c>
      <c r="C2799" t="s">
        <v>3040</v>
      </c>
      <c r="D2799" t="s">
        <v>29</v>
      </c>
      <c r="E2799">
        <v>29.6</v>
      </c>
      <c r="F2799">
        <v>454900</v>
      </c>
      <c r="G2799">
        <f t="shared" si="172"/>
        <v>7.4272184655968352E-11</v>
      </c>
      <c r="H2799" s="50">
        <f t="shared" si="175"/>
        <v>3887.399887595579</v>
      </c>
      <c r="I2799">
        <f t="shared" si="174"/>
        <v>2.5985311405478047E-6</v>
      </c>
      <c r="J2799">
        <v>58.5</v>
      </c>
      <c r="K2799">
        <v>59.5</v>
      </c>
      <c r="L2799">
        <v>275</v>
      </c>
      <c r="M2799">
        <v>58.6</v>
      </c>
      <c r="N2799">
        <v>49.63</v>
      </c>
      <c r="O2799" s="7">
        <v>4.6291000000000002</v>
      </c>
      <c r="P2799" s="8">
        <v>333580</v>
      </c>
      <c r="Q2799">
        <v>6</v>
      </c>
      <c r="R2799" s="9">
        <v>7.8052000000000001</v>
      </c>
      <c r="S2799" s="9">
        <v>7.7672999999999996</v>
      </c>
      <c r="T2799" s="9">
        <v>7.5195999999999996</v>
      </c>
      <c r="U2799" s="9">
        <v>7.6245000000000003</v>
      </c>
      <c r="V2799" s="9">
        <v>7.8342000000000001</v>
      </c>
    </row>
    <row r="2800" spans="1:22" x14ac:dyDescent="0.3">
      <c r="A2800" t="s">
        <v>2993</v>
      </c>
      <c r="B2800" t="s">
        <v>2994</v>
      </c>
      <c r="C2800" t="s">
        <v>3041</v>
      </c>
      <c r="D2800" t="s">
        <v>29</v>
      </c>
      <c r="E2800">
        <v>6.29</v>
      </c>
      <c r="F2800">
        <v>127300</v>
      </c>
      <c r="G2800">
        <f t="shared" si="172"/>
        <v>5.6399163943440688E-11</v>
      </c>
      <c r="H2800" s="50">
        <f t="shared" si="175"/>
        <v>1087.856684306259</v>
      </c>
      <c r="I2800">
        <f t="shared" si="174"/>
        <v>5.5218786736640857E-7</v>
      </c>
      <c r="J2800">
        <v>35.5</v>
      </c>
      <c r="K2800">
        <v>21.400000000000002</v>
      </c>
      <c r="L2800">
        <v>455</v>
      </c>
      <c r="M2800">
        <v>43.92</v>
      </c>
      <c r="N2800">
        <v>42.71</v>
      </c>
      <c r="O2800" s="7">
        <v>21.305</v>
      </c>
      <c r="P2800" s="8">
        <v>140070</v>
      </c>
      <c r="Q2800">
        <v>4</v>
      </c>
      <c r="R2800" s="9">
        <v>9.5424000000000007</v>
      </c>
      <c r="S2800" s="9">
        <v>9.2936999999999994</v>
      </c>
      <c r="T2800" s="9">
        <v>8.8754000000000008</v>
      </c>
      <c r="U2800" s="9">
        <v>9.0305999999999997</v>
      </c>
      <c r="V2800" s="9">
        <v>9.5980000000000008</v>
      </c>
    </row>
    <row r="2801" spans="1:22" x14ac:dyDescent="0.3">
      <c r="A2801" t="s">
        <v>2993</v>
      </c>
      <c r="B2801" t="s">
        <v>2994</v>
      </c>
      <c r="C2801" t="s">
        <v>3042</v>
      </c>
      <c r="D2801" t="s">
        <v>29</v>
      </c>
      <c r="E2801">
        <v>7.01</v>
      </c>
      <c r="F2801">
        <v>151900</v>
      </c>
      <c r="G2801">
        <f t="shared" si="172"/>
        <v>5.2675742791310064E-11</v>
      </c>
      <c r="H2801" s="50">
        <f t="shared" si="175"/>
        <v>1298.0787929781677</v>
      </c>
      <c r="I2801">
        <f t="shared" si="174"/>
        <v>6.1539538159594966E-7</v>
      </c>
      <c r="J2801">
        <v>42.400000000000006</v>
      </c>
      <c r="K2801">
        <v>23.3</v>
      </c>
      <c r="L2801">
        <v>463</v>
      </c>
      <c r="M2801">
        <v>55.08</v>
      </c>
      <c r="N2801">
        <v>38.799999999999997</v>
      </c>
      <c r="O2801" s="7">
        <v>19.87</v>
      </c>
      <c r="P2801" s="8">
        <v>123580</v>
      </c>
      <c r="Q2801">
        <v>5</v>
      </c>
      <c r="R2801" s="9">
        <v>11.327</v>
      </c>
      <c r="S2801" s="9">
        <v>11.411</v>
      </c>
      <c r="T2801" s="9">
        <v>10.877000000000001</v>
      </c>
      <c r="U2801" s="9">
        <v>11.284000000000001</v>
      </c>
      <c r="V2801" s="9">
        <v>11.791</v>
      </c>
    </row>
    <row r="2802" spans="1:22" x14ac:dyDescent="0.3">
      <c r="A2802" t="s">
        <v>2993</v>
      </c>
      <c r="B2802" t="s">
        <v>2994</v>
      </c>
      <c r="C2802" t="s">
        <v>3043</v>
      </c>
      <c r="D2802" t="s">
        <v>29</v>
      </c>
      <c r="E2802">
        <v>9.6</v>
      </c>
      <c r="F2802">
        <v>286100</v>
      </c>
      <c r="G2802">
        <f t="shared" si="172"/>
        <v>3.8300443201677732E-11</v>
      </c>
      <c r="H2802" s="50">
        <f t="shared" si="175"/>
        <v>2444.900215082645</v>
      </c>
      <c r="I2802">
        <f t="shared" si="174"/>
        <v>8.4276685639388265E-7</v>
      </c>
      <c r="J2802">
        <v>145</v>
      </c>
      <c r="K2802">
        <v>23.700000000000003</v>
      </c>
      <c r="L2802">
        <v>290</v>
      </c>
      <c r="M2802">
        <v>50.6</v>
      </c>
      <c r="N2802">
        <v>137.03</v>
      </c>
      <c r="O2802" s="7">
        <v>12.215</v>
      </c>
      <c r="P2802" s="8">
        <v>236390</v>
      </c>
      <c r="Q2802">
        <v>11</v>
      </c>
      <c r="R2802" s="9">
        <v>9.4052000000000007</v>
      </c>
      <c r="S2802" s="9">
        <v>9.5877999999999997</v>
      </c>
      <c r="T2802" s="9">
        <v>9.1340000000000003</v>
      </c>
      <c r="U2802" s="9">
        <v>9.7009000000000007</v>
      </c>
      <c r="V2802" s="9">
        <v>10.06</v>
      </c>
    </row>
    <row r="2803" spans="1:22" x14ac:dyDescent="0.3">
      <c r="A2803" t="s">
        <v>2993</v>
      </c>
      <c r="B2803" t="s">
        <v>2994</v>
      </c>
      <c r="C2803" t="s">
        <v>3044</v>
      </c>
      <c r="D2803" t="s">
        <v>29</v>
      </c>
      <c r="E2803">
        <v>21.3</v>
      </c>
      <c r="F2803">
        <v>278700</v>
      </c>
      <c r="G2803">
        <f t="shared" si="172"/>
        <v>8.7235460710441314E-11</v>
      </c>
      <c r="H2803" s="50">
        <f t="shared" si="175"/>
        <v>2381.6626701975993</v>
      </c>
      <c r="I2803">
        <f t="shared" si="174"/>
        <v>1.8698889626239264E-6</v>
      </c>
      <c r="J2803">
        <v>33.800000000000004</v>
      </c>
      <c r="K2803">
        <v>48</v>
      </c>
      <c r="L2803">
        <v>316</v>
      </c>
      <c r="M2803">
        <v>57.77</v>
      </c>
      <c r="N2803">
        <v>40.950000000000003</v>
      </c>
      <c r="O2803" s="7">
        <v>6.5928000000000004</v>
      </c>
      <c r="P2803" s="8">
        <v>251820</v>
      </c>
      <c r="Q2803">
        <v>5</v>
      </c>
      <c r="R2803" s="9">
        <v>10.568</v>
      </c>
      <c r="S2803" s="9">
        <v>10.499000000000001</v>
      </c>
      <c r="T2803" s="9">
        <v>9.9062999999999999</v>
      </c>
      <c r="U2803" s="9">
        <v>9.9575999999999993</v>
      </c>
      <c r="V2803" s="9">
        <v>10.571999999999999</v>
      </c>
    </row>
    <row r="2804" spans="1:22" x14ac:dyDescent="0.3">
      <c r="A2804" t="s">
        <v>2993</v>
      </c>
      <c r="B2804" t="s">
        <v>2994</v>
      </c>
      <c r="C2804" t="s">
        <v>3045</v>
      </c>
      <c r="D2804" t="s">
        <v>29</v>
      </c>
      <c r="E2804">
        <v>11.5</v>
      </c>
      <c r="F2804">
        <v>156200</v>
      </c>
      <c r="G2804">
        <f t="shared" si="172"/>
        <v>8.4036360435339308E-11</v>
      </c>
      <c r="H2804" s="50">
        <f t="shared" si="175"/>
        <v>1334.8249339248835</v>
      </c>
      <c r="I2804">
        <f t="shared" si="174"/>
        <v>1.0095644633885052E-6</v>
      </c>
      <c r="J2804">
        <v>26.8</v>
      </c>
      <c r="K2804">
        <v>30.1</v>
      </c>
      <c r="L2804">
        <v>358</v>
      </c>
      <c r="M2804">
        <v>56.36</v>
      </c>
      <c r="N2804">
        <v>41.32</v>
      </c>
      <c r="O2804" s="7">
        <v>11.875</v>
      </c>
      <c r="P2804" s="8">
        <v>135480</v>
      </c>
      <c r="Q2804">
        <v>3</v>
      </c>
      <c r="R2804" s="9">
        <v>10.565</v>
      </c>
      <c r="S2804" s="9">
        <v>10.52</v>
      </c>
      <c r="T2804" s="9">
        <v>10.009</v>
      </c>
      <c r="U2804" s="9">
        <v>10.111000000000001</v>
      </c>
      <c r="V2804" s="9">
        <v>10.673999999999999</v>
      </c>
    </row>
    <row r="2805" spans="1:22" x14ac:dyDescent="0.3">
      <c r="A2805" t="s">
        <v>2993</v>
      </c>
      <c r="B2805" t="s">
        <v>2994</v>
      </c>
      <c r="C2805" t="s">
        <v>3046</v>
      </c>
      <c r="D2805" t="s">
        <v>29</v>
      </c>
      <c r="E2805">
        <v>13.4</v>
      </c>
      <c r="F2805">
        <v>642200</v>
      </c>
      <c r="G2805">
        <f t="shared" si="172"/>
        <v>2.381688290252258E-11</v>
      </c>
      <c r="H2805" s="50">
        <f t="shared" si="175"/>
        <v>5487.9934223211276</v>
      </c>
      <c r="I2805">
        <f t="shared" si="174"/>
        <v>1.176362070383128E-6</v>
      </c>
      <c r="J2805">
        <v>147</v>
      </c>
      <c r="K2805">
        <v>53</v>
      </c>
      <c r="L2805">
        <v>448</v>
      </c>
      <c r="M2805">
        <v>45.03</v>
      </c>
      <c r="N2805">
        <v>39</v>
      </c>
      <c r="O2805" s="7">
        <v>8.4612999999999996</v>
      </c>
      <c r="P2805" s="8">
        <v>356550</v>
      </c>
      <c r="Q2805">
        <v>9</v>
      </c>
      <c r="R2805" s="9">
        <v>12.808</v>
      </c>
      <c r="S2805" s="9">
        <v>12.696999999999999</v>
      </c>
      <c r="T2805" s="9">
        <v>12.042999999999999</v>
      </c>
      <c r="U2805" s="9">
        <v>12.497</v>
      </c>
      <c r="V2805" s="9">
        <v>12.848000000000001</v>
      </c>
    </row>
    <row r="2806" spans="1:22" x14ac:dyDescent="0.3">
      <c r="A2806" t="s">
        <v>2993</v>
      </c>
      <c r="B2806" t="s">
        <v>2994</v>
      </c>
      <c r="C2806" t="s">
        <v>3047</v>
      </c>
      <c r="D2806" t="s">
        <v>29</v>
      </c>
      <c r="E2806">
        <v>20.900000000000002</v>
      </c>
      <c r="F2806">
        <v>909900</v>
      </c>
      <c r="G2806">
        <f t="shared" si="172"/>
        <v>2.6218210462688211E-11</v>
      </c>
      <c r="H2806" s="50">
        <f t="shared" si="175"/>
        <v>7775.6543366085234</v>
      </c>
      <c r="I2806">
        <f t="shared" si="174"/>
        <v>1.8347736769408488E-6</v>
      </c>
      <c r="J2806">
        <v>204</v>
      </c>
      <c r="K2806">
        <v>63.6</v>
      </c>
      <c r="L2806">
        <v>356</v>
      </c>
      <c r="M2806">
        <v>56.03</v>
      </c>
      <c r="N2806">
        <v>92.94</v>
      </c>
      <c r="O2806" s="7">
        <v>5.5873999999999997</v>
      </c>
      <c r="P2806" s="8">
        <v>908070</v>
      </c>
      <c r="Q2806">
        <v>11</v>
      </c>
      <c r="R2806" s="9">
        <v>10.239000000000001</v>
      </c>
      <c r="S2806" s="9">
        <v>9.9695999999999998</v>
      </c>
      <c r="T2806" s="9">
        <v>9.1340000000000003</v>
      </c>
      <c r="U2806" s="9">
        <v>9.7009000000000007</v>
      </c>
      <c r="V2806" s="9">
        <v>10.367000000000001</v>
      </c>
    </row>
    <row r="2807" spans="1:22" x14ac:dyDescent="0.3">
      <c r="A2807" t="s">
        <v>2993</v>
      </c>
      <c r="B2807" t="s">
        <v>2994</v>
      </c>
      <c r="C2807" t="s">
        <v>3048</v>
      </c>
      <c r="D2807" t="s">
        <v>29</v>
      </c>
      <c r="E2807">
        <v>14.9</v>
      </c>
      <c r="F2807">
        <v>347000</v>
      </c>
      <c r="G2807">
        <f t="shared" si="172"/>
        <v>4.9012540922190203E-11</v>
      </c>
      <c r="H2807" s="50">
        <f t="shared" si="175"/>
        <v>2965.3281182582236</v>
      </c>
      <c r="I2807">
        <f t="shared" si="174"/>
        <v>1.308044391694672E-6</v>
      </c>
      <c r="J2807">
        <v>42.6</v>
      </c>
      <c r="K2807">
        <v>53.2</v>
      </c>
      <c r="L2807">
        <v>496</v>
      </c>
      <c r="M2807">
        <v>55.46</v>
      </c>
      <c r="N2807">
        <v>65.34</v>
      </c>
      <c r="O2807" s="7">
        <v>9.3203999999999994</v>
      </c>
      <c r="P2807" s="8">
        <v>284660</v>
      </c>
      <c r="Q2807">
        <v>5</v>
      </c>
      <c r="R2807" s="9">
        <v>9.0890000000000004</v>
      </c>
      <c r="S2807" s="9">
        <v>9.0881000000000007</v>
      </c>
      <c r="T2807" s="9">
        <v>8.8236000000000008</v>
      </c>
      <c r="U2807" s="9">
        <v>9.0823</v>
      </c>
      <c r="V2807" s="9">
        <v>9.2888999999999999</v>
      </c>
    </row>
    <row r="2808" spans="1:22" x14ac:dyDescent="0.3">
      <c r="A2808" t="s">
        <v>2993</v>
      </c>
      <c r="B2808" t="s">
        <v>2994</v>
      </c>
      <c r="C2808" t="s">
        <v>3049</v>
      </c>
      <c r="D2808" t="s">
        <v>29</v>
      </c>
      <c r="E2808">
        <v>10.9</v>
      </c>
      <c r="F2808">
        <v>414200</v>
      </c>
      <c r="G2808">
        <f t="shared" si="172"/>
        <v>3.0037710526315789E-11</v>
      </c>
      <c r="H2808" s="50">
        <f t="shared" si="175"/>
        <v>3539.5933907278277</v>
      </c>
      <c r="I2808">
        <f t="shared" si="174"/>
        <v>9.5689153486388752E-7</v>
      </c>
      <c r="J2808">
        <v>102</v>
      </c>
      <c r="K2808">
        <v>41.1</v>
      </c>
      <c r="L2808">
        <v>483</v>
      </c>
      <c r="M2808">
        <v>51.72</v>
      </c>
      <c r="N2808">
        <v>36.17</v>
      </c>
      <c r="O2808" s="7">
        <v>11.757</v>
      </c>
      <c r="P2808" s="8">
        <v>261560</v>
      </c>
      <c r="Q2808">
        <v>5</v>
      </c>
      <c r="R2808" s="9">
        <v>12.162000000000001</v>
      </c>
      <c r="S2808" s="9">
        <v>12.17</v>
      </c>
      <c r="T2808" s="9">
        <v>11.638999999999999</v>
      </c>
      <c r="U2808" s="9">
        <v>12.042999999999999</v>
      </c>
      <c r="V2808" s="9">
        <v>12.446</v>
      </c>
    </row>
    <row r="2809" spans="1:22" x14ac:dyDescent="0.3">
      <c r="A2809" t="s">
        <v>2993</v>
      </c>
      <c r="B2809" t="s">
        <v>2994</v>
      </c>
      <c r="C2809" t="s">
        <v>3050</v>
      </c>
      <c r="D2809" t="s">
        <v>29</v>
      </c>
      <c r="E2809">
        <v>5.1100000000000003</v>
      </c>
      <c r="F2809">
        <v>100800</v>
      </c>
      <c r="G2809">
        <f t="shared" si="172"/>
        <v>5.786431180555556E-11</v>
      </c>
      <c r="H2809" s="50">
        <f t="shared" si="175"/>
        <v>861.39790870440618</v>
      </c>
      <c r="I2809">
        <f t="shared" si="174"/>
        <v>4.4859777460132706E-7</v>
      </c>
      <c r="J2809">
        <v>69.100000000000009</v>
      </c>
      <c r="K2809">
        <v>12.100000000000001</v>
      </c>
      <c r="L2809">
        <v>307</v>
      </c>
      <c r="M2809">
        <v>51.71</v>
      </c>
      <c r="N2809">
        <v>94.44</v>
      </c>
      <c r="O2809" s="7">
        <v>25.277999999999999</v>
      </c>
      <c r="P2809">
        <v>72989</v>
      </c>
      <c r="Q2809">
        <v>7</v>
      </c>
      <c r="R2809" s="9">
        <v>7.7016999999999998</v>
      </c>
      <c r="S2809" s="9">
        <v>7.8293999999999997</v>
      </c>
      <c r="T2809" s="9">
        <v>7.5195999999999996</v>
      </c>
      <c r="U2809" s="9">
        <v>8.1997999999999998</v>
      </c>
      <c r="V2809" s="9">
        <v>8.3041</v>
      </c>
    </row>
    <row r="2810" spans="1:22" x14ac:dyDescent="0.3">
      <c r="A2810" t="s">
        <v>2993</v>
      </c>
      <c r="B2810" t="s">
        <v>2994</v>
      </c>
      <c r="C2810" t="s">
        <v>3051</v>
      </c>
      <c r="D2810" t="s">
        <v>29</v>
      </c>
      <c r="E2810">
        <v>6.66</v>
      </c>
      <c r="F2810">
        <v>119200</v>
      </c>
      <c r="G2810">
        <f t="shared" si="172"/>
        <v>6.3774696140939595E-11</v>
      </c>
      <c r="H2810" s="50">
        <f t="shared" si="175"/>
        <v>1018.6372094996549</v>
      </c>
      <c r="I2810">
        <f t="shared" si="174"/>
        <v>5.8466950662325607E-7</v>
      </c>
      <c r="J2810">
        <v>39.6</v>
      </c>
      <c r="K2810">
        <v>18.900000000000002</v>
      </c>
      <c r="L2810">
        <v>393</v>
      </c>
      <c r="M2810">
        <v>54.68</v>
      </c>
      <c r="N2810">
        <v>86.18</v>
      </c>
      <c r="O2810" s="7">
        <v>20.774000000000001</v>
      </c>
      <c r="P2810" s="8">
        <v>167830</v>
      </c>
      <c r="Q2810">
        <v>4</v>
      </c>
      <c r="R2810" s="9">
        <v>10.119</v>
      </c>
      <c r="S2810" s="9">
        <v>10.045</v>
      </c>
      <c r="T2810" s="9">
        <v>9.2888999999999999</v>
      </c>
      <c r="U2810" s="9">
        <v>9.8803999999999998</v>
      </c>
      <c r="V2810" s="9">
        <v>10.214</v>
      </c>
    </row>
    <row r="2811" spans="1:22" x14ac:dyDescent="0.3">
      <c r="A2811" t="s">
        <v>2993</v>
      </c>
      <c r="B2811" t="s">
        <v>2994</v>
      </c>
      <c r="C2811" t="s">
        <v>3052</v>
      </c>
      <c r="D2811" t="s">
        <v>29</v>
      </c>
      <c r="E2811">
        <v>15.8</v>
      </c>
      <c r="F2811">
        <v>497000</v>
      </c>
      <c r="G2811">
        <f t="shared" si="172"/>
        <v>3.6287004828973844E-11</v>
      </c>
      <c r="H2811" s="50">
        <f t="shared" si="175"/>
        <v>4247.1702443064469</v>
      </c>
      <c r="I2811">
        <f t="shared" si="174"/>
        <v>1.3870537844815982E-6</v>
      </c>
      <c r="J2811">
        <v>80.900000000000006</v>
      </c>
      <c r="K2811">
        <v>55.300000000000004</v>
      </c>
      <c r="L2811">
        <v>478</v>
      </c>
      <c r="M2811">
        <v>52.6</v>
      </c>
      <c r="N2811">
        <v>39.6</v>
      </c>
      <c r="O2811" s="7">
        <v>8.6562000000000001</v>
      </c>
      <c r="P2811" s="8">
        <v>446600</v>
      </c>
      <c r="Q2811">
        <v>5</v>
      </c>
      <c r="R2811" s="9">
        <v>12.827</v>
      </c>
      <c r="S2811" s="9">
        <v>12.865</v>
      </c>
      <c r="T2811" s="9">
        <v>12.446</v>
      </c>
      <c r="U2811" s="9">
        <v>12.798</v>
      </c>
      <c r="V2811" s="9">
        <v>13.099</v>
      </c>
    </row>
    <row r="2812" spans="1:22" x14ac:dyDescent="0.3">
      <c r="A2812" t="s">
        <v>2993</v>
      </c>
      <c r="B2812" t="s">
        <v>2994</v>
      </c>
      <c r="C2812" t="s">
        <v>3053</v>
      </c>
      <c r="D2812" t="s">
        <v>29</v>
      </c>
      <c r="E2812">
        <v>4.32</v>
      </c>
      <c r="F2812">
        <v>106100</v>
      </c>
      <c r="G2812">
        <f t="shared" si="172"/>
        <v>4.6474934590009423E-11</v>
      </c>
      <c r="H2812" s="50">
        <f t="shared" si="175"/>
        <v>906.68966382477674</v>
      </c>
      <c r="I2812">
        <f t="shared" si="174"/>
        <v>3.7924508537724722E-7</v>
      </c>
      <c r="J2812">
        <v>25.6</v>
      </c>
      <c r="K2812">
        <v>21</v>
      </c>
      <c r="L2812">
        <v>616</v>
      </c>
      <c r="M2812">
        <v>59.57</v>
      </c>
      <c r="N2812">
        <v>150.81</v>
      </c>
      <c r="O2812" s="7">
        <v>29.372</v>
      </c>
      <c r="P2812">
        <v>15890</v>
      </c>
      <c r="Q2812">
        <v>4</v>
      </c>
      <c r="R2812" s="9">
        <v>4.5167000000000002</v>
      </c>
      <c r="S2812" s="9">
        <v>4.5102000000000002</v>
      </c>
      <c r="T2812" s="9">
        <v>4.3552</v>
      </c>
      <c r="U2812" s="9">
        <v>4.4924999999999997</v>
      </c>
      <c r="V2812" s="9">
        <v>4.5199999999999996</v>
      </c>
    </row>
    <row r="2813" spans="1:22" x14ac:dyDescent="0.3">
      <c r="A2813" t="s">
        <v>2993</v>
      </c>
      <c r="B2813" t="s">
        <v>2994</v>
      </c>
      <c r="C2813" t="s">
        <v>3054</v>
      </c>
      <c r="D2813" t="s">
        <v>29</v>
      </c>
      <c r="E2813">
        <v>20</v>
      </c>
      <c r="F2813">
        <v>421800</v>
      </c>
      <c r="G2813">
        <f t="shared" si="172"/>
        <v>5.4122000948316742E-11</v>
      </c>
      <c r="H2813" s="50">
        <f t="shared" si="175"/>
        <v>3604.5400584476042</v>
      </c>
      <c r="I2813">
        <f t="shared" si="174"/>
        <v>1.7557642841539222E-6</v>
      </c>
      <c r="J2813">
        <v>41.7</v>
      </c>
      <c r="K2813">
        <v>65.3</v>
      </c>
      <c r="L2813">
        <v>451</v>
      </c>
      <c r="M2813">
        <v>53.43</v>
      </c>
      <c r="N2813">
        <v>59.07</v>
      </c>
      <c r="O2813" s="7">
        <v>6.9054000000000002</v>
      </c>
      <c r="P2813" s="8">
        <v>241390</v>
      </c>
      <c r="Q2813">
        <v>4</v>
      </c>
      <c r="R2813" s="9">
        <v>10.318</v>
      </c>
      <c r="S2813" s="9">
        <v>10.32</v>
      </c>
      <c r="T2813" s="9">
        <v>9.9575999999999993</v>
      </c>
      <c r="U2813" s="9">
        <v>10.316000000000001</v>
      </c>
      <c r="V2813" s="9">
        <v>10.417999999999999</v>
      </c>
    </row>
    <row r="2814" spans="1:22" x14ac:dyDescent="0.3">
      <c r="A2814" t="s">
        <v>2993</v>
      </c>
      <c r="B2814" t="s">
        <v>2994</v>
      </c>
      <c r="C2814" t="s">
        <v>3055</v>
      </c>
      <c r="D2814" t="s">
        <v>29</v>
      </c>
      <c r="E2814">
        <v>7.7</v>
      </c>
      <c r="F2814">
        <v>155600</v>
      </c>
      <c r="G2814">
        <f t="shared" si="172"/>
        <v>5.6484794987146528E-11</v>
      </c>
      <c r="H2814" s="50">
        <f t="shared" si="175"/>
        <v>1329.6975654206906</v>
      </c>
      <c r="I2814">
        <f t="shared" si="174"/>
        <v>6.7596924939926E-7</v>
      </c>
      <c r="J2814">
        <v>81.800000000000011</v>
      </c>
      <c r="K2814">
        <v>17.2</v>
      </c>
      <c r="L2814">
        <v>253</v>
      </c>
      <c r="M2814">
        <v>44.59</v>
      </c>
      <c r="N2814">
        <v>40.1</v>
      </c>
      <c r="O2814" s="7">
        <v>14.724</v>
      </c>
      <c r="P2814" s="8">
        <v>196460</v>
      </c>
      <c r="Q2814">
        <v>6</v>
      </c>
      <c r="R2814" s="9">
        <v>10.031000000000001</v>
      </c>
      <c r="S2814" s="9">
        <v>10.018000000000001</v>
      </c>
      <c r="T2814" s="9">
        <v>9.2372999999999994</v>
      </c>
      <c r="U2814" s="9">
        <v>9.9061000000000003</v>
      </c>
      <c r="V2814" s="9">
        <v>10.622999999999999</v>
      </c>
    </row>
    <row r="2815" spans="1:22" x14ac:dyDescent="0.3">
      <c r="A2815" t="s">
        <v>2993</v>
      </c>
      <c r="B2815" t="s">
        <v>2994</v>
      </c>
      <c r="C2815" t="s">
        <v>3056</v>
      </c>
      <c r="D2815" t="s">
        <v>29</v>
      </c>
      <c r="E2815">
        <v>11.9</v>
      </c>
      <c r="F2815">
        <v>436400</v>
      </c>
      <c r="G2815">
        <f t="shared" si="172"/>
        <v>3.112523533455545E-11</v>
      </c>
      <c r="H2815" s="50">
        <f t="shared" si="175"/>
        <v>3729.3060253829649</v>
      </c>
      <c r="I2815">
        <f t="shared" si="174"/>
        <v>1.0446797490715837E-6</v>
      </c>
      <c r="J2815">
        <v>68.2</v>
      </c>
      <c r="K2815">
        <v>52.800000000000004</v>
      </c>
      <c r="L2815">
        <v>573</v>
      </c>
      <c r="M2815">
        <v>42.96</v>
      </c>
      <c r="N2815">
        <v>47.49</v>
      </c>
      <c r="O2815" s="7">
        <v>10.84</v>
      </c>
      <c r="P2815">
        <v>90407</v>
      </c>
      <c r="Q2815">
        <v>6</v>
      </c>
      <c r="R2815" s="9">
        <v>12.315</v>
      </c>
      <c r="S2815" s="9">
        <v>7.5095000000000001</v>
      </c>
      <c r="T2815" s="9">
        <v>12.093999999999999</v>
      </c>
      <c r="U2815" s="9">
        <v>12.698</v>
      </c>
      <c r="V2815" s="9">
        <v>13.4</v>
      </c>
    </row>
    <row r="2816" spans="1:22" x14ac:dyDescent="0.3">
      <c r="A2816" t="s">
        <v>2993</v>
      </c>
      <c r="B2816" t="s">
        <v>2994</v>
      </c>
      <c r="C2816" t="s">
        <v>3057</v>
      </c>
      <c r="D2816" t="s">
        <v>29</v>
      </c>
      <c r="E2816">
        <v>9.9500000000000011</v>
      </c>
      <c r="F2816">
        <v>102700</v>
      </c>
      <c r="G2816">
        <f t="shared" si="172"/>
        <v>1.1058674148003895E-10</v>
      </c>
      <c r="H2816" s="50">
        <f t="shared" si="175"/>
        <v>877.63457563435031</v>
      </c>
      <c r="I2816">
        <f t="shared" si="174"/>
        <v>8.7349273136657635E-7</v>
      </c>
      <c r="J2816">
        <v>29.700000000000003</v>
      </c>
      <c r="K2816">
        <v>18.900000000000002</v>
      </c>
      <c r="L2816">
        <v>262</v>
      </c>
      <c r="M2816">
        <v>53.68</v>
      </c>
      <c r="N2816">
        <v>88.09</v>
      </c>
      <c r="O2816" s="7">
        <v>13.91</v>
      </c>
      <c r="P2816">
        <v>1209.0999999999999</v>
      </c>
      <c r="Q2816">
        <v>4</v>
      </c>
      <c r="R2816" s="9">
        <v>8.5539000000000005</v>
      </c>
      <c r="S2816" s="9">
        <v>8.6050000000000004</v>
      </c>
      <c r="T2816" s="9">
        <v>8.3041</v>
      </c>
      <c r="U2816" s="9">
        <v>8.8493999999999993</v>
      </c>
      <c r="V2816" s="9">
        <v>9.1857000000000006</v>
      </c>
    </row>
    <row r="2817" spans="1:22" x14ac:dyDescent="0.3">
      <c r="A2817" t="s">
        <v>2993</v>
      </c>
      <c r="B2817" t="s">
        <v>2994</v>
      </c>
      <c r="C2817" t="s">
        <v>3058</v>
      </c>
      <c r="D2817" t="s">
        <v>29</v>
      </c>
      <c r="E2817">
        <v>7.43</v>
      </c>
      <c r="F2817">
        <v>159800</v>
      </c>
      <c r="G2817">
        <f t="shared" si="172"/>
        <v>5.3071634480600741E-11</v>
      </c>
      <c r="H2817" s="50">
        <f t="shared" si="175"/>
        <v>1365.5891449500407</v>
      </c>
      <c r="I2817">
        <f t="shared" si="174"/>
        <v>6.5226643156318191E-7</v>
      </c>
      <c r="J2817">
        <v>37.6</v>
      </c>
      <c r="K2817">
        <v>26.1</v>
      </c>
      <c r="L2817">
        <v>484</v>
      </c>
      <c r="M2817">
        <v>55.05</v>
      </c>
      <c r="N2817">
        <v>60.11</v>
      </c>
      <c r="O2817" s="7">
        <v>18.553000000000001</v>
      </c>
      <c r="P2817">
        <v>42040</v>
      </c>
      <c r="Q2817">
        <v>5</v>
      </c>
      <c r="R2817" s="9">
        <v>8.9448000000000008</v>
      </c>
      <c r="S2817" s="9">
        <v>8.9103999999999992</v>
      </c>
      <c r="T2817" s="9">
        <v>8.6679999999999993</v>
      </c>
      <c r="U2817" s="9">
        <v>8.9788999999999994</v>
      </c>
      <c r="V2817" s="9">
        <v>9.1857000000000006</v>
      </c>
    </row>
    <row r="2818" spans="1:22" x14ac:dyDescent="0.3">
      <c r="A2818" t="s">
        <v>2993</v>
      </c>
      <c r="B2818" t="s">
        <v>2994</v>
      </c>
      <c r="C2818" t="s">
        <v>3059</v>
      </c>
      <c r="D2818" t="s">
        <v>29</v>
      </c>
      <c r="E2818">
        <v>76.3</v>
      </c>
      <c r="F2818">
        <v>10150000</v>
      </c>
      <c r="G2818">
        <f t="shared" ref="G2818:G2881" si="176">(1.141433*(E2818/1000000))/F2818</f>
        <v>8.5804273793103442E-12</v>
      </c>
      <c r="H2818" s="50">
        <f t="shared" ref="H2818:H2849" si="177">F2818*CVDRUS</f>
        <v>86737.983862596462</v>
      </c>
      <c r="I2818">
        <f t="shared" ref="I2818:I2881" si="178">(G2818/10)*1000*H2818*0.09</f>
        <v>6.6982407440472129E-6</v>
      </c>
      <c r="J2818">
        <v>1120</v>
      </c>
      <c r="K2818">
        <v>303</v>
      </c>
      <c r="L2818">
        <v>470</v>
      </c>
      <c r="M2818">
        <v>55.74</v>
      </c>
      <c r="N2818">
        <v>37.65</v>
      </c>
      <c r="O2818" s="7">
        <v>1.5508999999999999</v>
      </c>
      <c r="P2818" s="8">
        <v>13855000</v>
      </c>
      <c r="Q2818">
        <v>47</v>
      </c>
      <c r="R2818" s="9">
        <v>16.439</v>
      </c>
      <c r="S2818" s="9">
        <v>15.715999999999999</v>
      </c>
      <c r="T2818" s="9">
        <v>11.638999999999999</v>
      </c>
      <c r="U2818" s="9">
        <v>14.198</v>
      </c>
      <c r="V2818" s="9">
        <v>18.137</v>
      </c>
    </row>
    <row r="2819" spans="1:22" x14ac:dyDescent="0.3">
      <c r="A2819" t="s">
        <v>2993</v>
      </c>
      <c r="B2819" t="s">
        <v>2994</v>
      </c>
      <c r="C2819" t="s">
        <v>3060</v>
      </c>
      <c r="D2819" t="s">
        <v>29</v>
      </c>
      <c r="E2819">
        <v>22.400000000000002</v>
      </c>
      <c r="F2819">
        <v>353700</v>
      </c>
      <c r="G2819">
        <f t="shared" si="176"/>
        <v>7.2287529544811995E-11</v>
      </c>
      <c r="H2819" s="50">
        <f t="shared" si="177"/>
        <v>3022.5837332217111</v>
      </c>
      <c r="I2819">
        <f t="shared" si="178"/>
        <v>1.9664559982523929E-6</v>
      </c>
      <c r="J2819">
        <v>39.200000000000003</v>
      </c>
      <c r="K2819">
        <v>56.5</v>
      </c>
      <c r="L2819">
        <v>368</v>
      </c>
      <c r="M2819">
        <v>68.95</v>
      </c>
      <c r="N2819">
        <v>33.090000000000003</v>
      </c>
      <c r="O2819" s="7">
        <v>6.5164</v>
      </c>
      <c r="P2819" s="8">
        <v>108300</v>
      </c>
      <c r="Q2819">
        <v>6</v>
      </c>
      <c r="R2819" s="9">
        <v>4.5894000000000004</v>
      </c>
      <c r="S2819" s="9">
        <v>4.0989000000000004</v>
      </c>
      <c r="T2819" s="9">
        <v>4.4650999999999996</v>
      </c>
      <c r="U2819" s="9">
        <v>4.5199999999999996</v>
      </c>
      <c r="V2819" s="9">
        <v>4.8479999999999999</v>
      </c>
    </row>
    <row r="2820" spans="1:22" x14ac:dyDescent="0.3">
      <c r="A2820" t="s">
        <v>2993</v>
      </c>
      <c r="B2820" t="s">
        <v>2994</v>
      </c>
      <c r="C2820" t="s">
        <v>3061</v>
      </c>
      <c r="D2820" t="s">
        <v>29</v>
      </c>
      <c r="E2820">
        <v>7.87</v>
      </c>
      <c r="F2820">
        <v>126500</v>
      </c>
      <c r="G2820">
        <f t="shared" si="176"/>
        <v>7.1012472015810279E-11</v>
      </c>
      <c r="H2820" s="50">
        <f t="shared" si="177"/>
        <v>1081.0201929673351</v>
      </c>
      <c r="I2820">
        <f t="shared" si="178"/>
        <v>6.9089324581456838E-7</v>
      </c>
      <c r="J2820">
        <v>25.700000000000003</v>
      </c>
      <c r="K2820">
        <v>24.900000000000002</v>
      </c>
      <c r="L2820">
        <v>451</v>
      </c>
      <c r="M2820">
        <v>55.57</v>
      </c>
      <c r="N2820">
        <v>42.04</v>
      </c>
      <c r="O2820" s="7">
        <v>18.09</v>
      </c>
      <c r="P2820" s="8">
        <v>124550</v>
      </c>
      <c r="Q2820">
        <v>3</v>
      </c>
      <c r="R2820" s="9">
        <v>9.9579000000000004</v>
      </c>
      <c r="S2820" s="9">
        <v>9.9611999999999998</v>
      </c>
      <c r="T2820" s="9">
        <v>9.8550000000000004</v>
      </c>
      <c r="U2820" s="9">
        <v>9.9575999999999993</v>
      </c>
      <c r="V2820" s="9">
        <v>10.009</v>
      </c>
    </row>
    <row r="2821" spans="1:22" x14ac:dyDescent="0.3">
      <c r="A2821" t="s">
        <v>2993</v>
      </c>
      <c r="B2821" t="s">
        <v>2994</v>
      </c>
      <c r="C2821" t="s">
        <v>3062</v>
      </c>
      <c r="D2821" t="s">
        <v>29</v>
      </c>
      <c r="E2821">
        <v>14.600000000000001</v>
      </c>
      <c r="F2821">
        <v>508400</v>
      </c>
      <c r="G2821">
        <f t="shared" si="176"/>
        <v>3.2779153815893001E-11</v>
      </c>
      <c r="H2821" s="50">
        <f t="shared" si="177"/>
        <v>4344.5902458861119</v>
      </c>
      <c r="I2821">
        <f t="shared" si="178"/>
        <v>1.2817079274323633E-6</v>
      </c>
      <c r="J2821">
        <v>124</v>
      </c>
      <c r="K2821">
        <v>45.6</v>
      </c>
      <c r="L2821">
        <v>440</v>
      </c>
      <c r="M2821">
        <v>55.71</v>
      </c>
      <c r="N2821">
        <v>52.4</v>
      </c>
      <c r="O2821" s="7">
        <v>9.6517999999999997</v>
      </c>
      <c r="P2821" s="8">
        <v>568650</v>
      </c>
      <c r="Q2821">
        <v>7</v>
      </c>
      <c r="R2821" s="9">
        <v>9.3039000000000005</v>
      </c>
      <c r="S2821" s="9">
        <v>9.3694000000000006</v>
      </c>
      <c r="T2821" s="9">
        <v>8.9270999999999994</v>
      </c>
      <c r="U2821" s="9">
        <v>9.2372999999999994</v>
      </c>
      <c r="V2821" s="9">
        <v>9.5980000000000008</v>
      </c>
    </row>
    <row r="2822" spans="1:22" x14ac:dyDescent="0.3">
      <c r="A2822" t="s">
        <v>2993</v>
      </c>
      <c r="B2822" t="s">
        <v>2994</v>
      </c>
      <c r="C2822" t="s">
        <v>3063</v>
      </c>
      <c r="D2822" t="s">
        <v>29</v>
      </c>
      <c r="E2822">
        <v>9.2100000000000009</v>
      </c>
      <c r="F2822">
        <v>175800</v>
      </c>
      <c r="G2822">
        <f t="shared" si="176"/>
        <v>5.9798623037542668E-11</v>
      </c>
      <c r="H2822" s="50">
        <f t="shared" si="177"/>
        <v>1502.3189717285179</v>
      </c>
      <c r="I2822">
        <f t="shared" si="178"/>
        <v>8.0852945285288126E-7</v>
      </c>
      <c r="J2822">
        <v>47.800000000000004</v>
      </c>
      <c r="K2822">
        <v>25.400000000000002</v>
      </c>
      <c r="L2822">
        <v>286</v>
      </c>
      <c r="M2822">
        <v>42.84</v>
      </c>
      <c r="N2822">
        <v>132.91</v>
      </c>
      <c r="O2822" s="7">
        <v>11.250999999999999</v>
      </c>
      <c r="P2822">
        <v>54541</v>
      </c>
      <c r="Q2822">
        <v>3</v>
      </c>
      <c r="R2822" s="9">
        <v>13.284000000000001</v>
      </c>
      <c r="S2822" s="9">
        <v>13.467000000000001</v>
      </c>
      <c r="T2822" s="9">
        <v>13.148999999999999</v>
      </c>
      <c r="U2822" s="9">
        <v>13.199</v>
      </c>
      <c r="V2822" s="9">
        <v>15.090999999999999</v>
      </c>
    </row>
    <row r="2823" spans="1:22" x14ac:dyDescent="0.3">
      <c r="A2823" t="s">
        <v>2993</v>
      </c>
      <c r="B2823" t="s">
        <v>2994</v>
      </c>
      <c r="C2823" t="s">
        <v>3064</v>
      </c>
      <c r="D2823" t="s">
        <v>29</v>
      </c>
      <c r="E2823">
        <v>11.600000000000001</v>
      </c>
      <c r="F2823">
        <v>268300</v>
      </c>
      <c r="G2823">
        <f t="shared" si="176"/>
        <v>4.9350066343645169E-11</v>
      </c>
      <c r="H2823" s="50">
        <f t="shared" si="177"/>
        <v>2292.7882827915892</v>
      </c>
      <c r="I2823">
        <f t="shared" si="178"/>
        <v>1.0183432848092747E-6</v>
      </c>
      <c r="J2823">
        <v>67.600000000000009</v>
      </c>
      <c r="K2823">
        <v>32.6</v>
      </c>
      <c r="L2823">
        <v>354</v>
      </c>
      <c r="M2823">
        <v>43.5</v>
      </c>
      <c r="N2823">
        <v>43.62</v>
      </c>
      <c r="O2823" s="7">
        <v>10.83</v>
      </c>
      <c r="P2823" s="8">
        <v>244040</v>
      </c>
      <c r="Q2823">
        <v>6</v>
      </c>
      <c r="R2823" s="9">
        <v>9.5105000000000004</v>
      </c>
      <c r="S2823" s="9">
        <v>10.02</v>
      </c>
      <c r="T2823" s="9">
        <v>9.2888999999999999</v>
      </c>
      <c r="U2823" s="9">
        <v>10.06</v>
      </c>
      <c r="V2823" s="9">
        <v>10.826000000000001</v>
      </c>
    </row>
    <row r="2824" spans="1:22" x14ac:dyDescent="0.3">
      <c r="A2824" t="s">
        <v>2993</v>
      </c>
      <c r="B2824" t="s">
        <v>2994</v>
      </c>
      <c r="C2824" t="s">
        <v>3065</v>
      </c>
      <c r="D2824" t="s">
        <v>29</v>
      </c>
      <c r="E2824">
        <v>8.870000000000001</v>
      </c>
      <c r="F2824">
        <v>120300</v>
      </c>
      <c r="G2824">
        <f t="shared" si="176"/>
        <v>8.4160521280133006E-11</v>
      </c>
      <c r="H2824" s="50">
        <f t="shared" si="177"/>
        <v>1028.0373850906751</v>
      </c>
      <c r="I2824">
        <f t="shared" si="178"/>
        <v>7.786814600222644E-7</v>
      </c>
      <c r="J2824">
        <v>31.8</v>
      </c>
      <c r="K2824">
        <v>21.3</v>
      </c>
      <c r="L2824">
        <v>320</v>
      </c>
      <c r="M2824">
        <v>43.22</v>
      </c>
      <c r="N2824">
        <v>44.78</v>
      </c>
      <c r="O2824" s="7">
        <v>15.012</v>
      </c>
      <c r="P2824">
        <v>43109</v>
      </c>
      <c r="Q2824">
        <v>4</v>
      </c>
      <c r="R2824" s="9">
        <v>9.5713000000000008</v>
      </c>
      <c r="S2824" s="9">
        <v>9.6157000000000004</v>
      </c>
      <c r="T2824" s="9">
        <v>9.3919999999999995</v>
      </c>
      <c r="U2824" s="9">
        <v>9.6751000000000005</v>
      </c>
      <c r="V2824" s="9">
        <v>9.9575999999999993</v>
      </c>
    </row>
    <row r="2825" spans="1:22" x14ac:dyDescent="0.3">
      <c r="A2825" t="s">
        <v>2993</v>
      </c>
      <c r="B2825" t="s">
        <v>2994</v>
      </c>
      <c r="C2825" t="s">
        <v>3066</v>
      </c>
      <c r="D2825" t="s">
        <v>29</v>
      </c>
      <c r="E2825">
        <v>5.87</v>
      </c>
      <c r="F2825">
        <v>105600</v>
      </c>
      <c r="G2825">
        <f t="shared" si="176"/>
        <v>6.3448974526515143E-11</v>
      </c>
      <c r="H2825" s="50">
        <f t="shared" si="177"/>
        <v>902.41685673794927</v>
      </c>
      <c r="I2825">
        <f t="shared" si="178"/>
        <v>5.1531681739917611E-7</v>
      </c>
      <c r="J2825">
        <v>33.5</v>
      </c>
      <c r="K2825">
        <v>18.2</v>
      </c>
      <c r="L2825">
        <v>433</v>
      </c>
      <c r="M2825">
        <v>56.09</v>
      </c>
      <c r="N2825">
        <v>54.28</v>
      </c>
      <c r="O2825" s="7">
        <v>23.756</v>
      </c>
      <c r="P2825" s="8">
        <v>130640</v>
      </c>
      <c r="Q2825">
        <v>4</v>
      </c>
      <c r="R2825" s="9">
        <v>8.5885999999999996</v>
      </c>
      <c r="S2825" s="9">
        <v>8.6149000000000004</v>
      </c>
      <c r="T2825" s="9">
        <v>8.4082000000000008</v>
      </c>
      <c r="U2825" s="9">
        <v>8.5640999999999998</v>
      </c>
      <c r="V2825" s="9">
        <v>8.7199000000000009</v>
      </c>
    </row>
    <row r="2826" spans="1:22" x14ac:dyDescent="0.3">
      <c r="A2826" t="s">
        <v>2993</v>
      </c>
      <c r="B2826" t="s">
        <v>2994</v>
      </c>
      <c r="C2826" t="s">
        <v>3067</v>
      </c>
      <c r="D2826" t="s">
        <v>29</v>
      </c>
      <c r="E2826">
        <v>3.68</v>
      </c>
      <c r="F2826">
        <v>130400</v>
      </c>
      <c r="G2826">
        <f t="shared" si="176"/>
        <v>3.2212219631901842E-11</v>
      </c>
      <c r="H2826" s="50">
        <f t="shared" si="177"/>
        <v>1114.348088244589</v>
      </c>
      <c r="I2826">
        <f t="shared" si="178"/>
        <v>3.2306062828432173E-7</v>
      </c>
      <c r="J2826">
        <v>114</v>
      </c>
      <c r="K2826">
        <v>12.200000000000001</v>
      </c>
      <c r="L2826">
        <v>403</v>
      </c>
      <c r="M2826">
        <v>44.64</v>
      </c>
      <c r="N2826">
        <v>41.9</v>
      </c>
      <c r="O2826" s="7">
        <v>33.021000000000001</v>
      </c>
      <c r="P2826" s="8">
        <v>158960</v>
      </c>
      <c r="Q2826">
        <v>7</v>
      </c>
      <c r="R2826" s="9">
        <v>11.308</v>
      </c>
      <c r="S2826" s="9">
        <v>10.832000000000001</v>
      </c>
      <c r="T2826" s="9">
        <v>9.5980000000000008</v>
      </c>
      <c r="U2826" s="9">
        <v>10.622999999999999</v>
      </c>
      <c r="V2826" s="9">
        <v>11.385</v>
      </c>
    </row>
    <row r="2827" spans="1:22" x14ac:dyDescent="0.3">
      <c r="A2827" t="s">
        <v>2993</v>
      </c>
      <c r="B2827" t="s">
        <v>2994</v>
      </c>
      <c r="C2827" t="s">
        <v>3068</v>
      </c>
      <c r="D2827" t="s">
        <v>29</v>
      </c>
      <c r="E2827">
        <v>10.3</v>
      </c>
      <c r="F2827">
        <v>219700</v>
      </c>
      <c r="G2827">
        <f t="shared" si="176"/>
        <v>5.3512789713245342E-11</v>
      </c>
      <c r="H2827" s="50">
        <f t="shared" si="177"/>
        <v>1877.4714339519646</v>
      </c>
      <c r="I2827">
        <f t="shared" si="178"/>
        <v>9.0421860633927005E-7</v>
      </c>
      <c r="J2827">
        <v>47.900000000000006</v>
      </c>
      <c r="K2827">
        <v>31.700000000000003</v>
      </c>
      <c r="L2827">
        <v>449</v>
      </c>
      <c r="M2827">
        <v>55.61</v>
      </c>
      <c r="N2827">
        <v>51.88</v>
      </c>
      <c r="O2827" s="7">
        <v>14.164999999999999</v>
      </c>
      <c r="P2827" s="8">
        <v>225430</v>
      </c>
      <c r="Q2827">
        <v>6</v>
      </c>
      <c r="R2827" s="9">
        <v>9.2405000000000008</v>
      </c>
      <c r="S2827" s="9">
        <v>9.4765999999999995</v>
      </c>
      <c r="T2827" s="9">
        <v>9.1857000000000006</v>
      </c>
      <c r="U2827" s="9">
        <v>9.4949999999999992</v>
      </c>
      <c r="V2827" s="9">
        <v>9.6494999999999997</v>
      </c>
    </row>
    <row r="2828" spans="1:22" x14ac:dyDescent="0.3">
      <c r="A2828" t="s">
        <v>2993</v>
      </c>
      <c r="B2828" t="s">
        <v>2994</v>
      </c>
      <c r="C2828" t="s">
        <v>3069</v>
      </c>
      <c r="D2828" t="s">
        <v>29</v>
      </c>
      <c r="E2828">
        <v>12.3</v>
      </c>
      <c r="F2828">
        <v>239400</v>
      </c>
      <c r="G2828">
        <f t="shared" si="176"/>
        <v>5.864505388471178E-11</v>
      </c>
      <c r="H2828" s="50">
        <f t="shared" si="177"/>
        <v>2045.8200331729647</v>
      </c>
      <c r="I2828">
        <f t="shared" si="178"/>
        <v>1.0797950347546621E-6</v>
      </c>
      <c r="J2828">
        <v>48.300000000000004</v>
      </c>
      <c r="K2828">
        <v>34.5</v>
      </c>
      <c r="L2828">
        <v>411</v>
      </c>
      <c r="M2828">
        <v>60.95</v>
      </c>
      <c r="N2828">
        <v>76.53</v>
      </c>
      <c r="O2828" s="7">
        <v>11.933999999999999</v>
      </c>
      <c r="P2828">
        <v>8381.2999999999993</v>
      </c>
      <c r="Q2828">
        <v>7</v>
      </c>
      <c r="R2828" s="9">
        <v>5.6367000000000003</v>
      </c>
      <c r="S2828" s="9">
        <v>5.4621000000000004</v>
      </c>
      <c r="T2828" s="9">
        <v>5.2282999999999999</v>
      </c>
      <c r="U2828" s="9">
        <v>5.4446000000000003</v>
      </c>
      <c r="V2828" s="9">
        <v>5.9821999999999997</v>
      </c>
    </row>
    <row r="2829" spans="1:22" x14ac:dyDescent="0.3">
      <c r="A2829" t="s">
        <v>2993</v>
      </c>
      <c r="B2829" t="s">
        <v>2994</v>
      </c>
      <c r="C2829" t="s">
        <v>3070</v>
      </c>
      <c r="D2829" t="s">
        <v>29</v>
      </c>
      <c r="E2829">
        <v>30.5</v>
      </c>
      <c r="F2829">
        <v>1330000</v>
      </c>
      <c r="G2829">
        <f t="shared" si="176"/>
        <v>2.6175719172932328E-11</v>
      </c>
      <c r="H2829" s="50">
        <f t="shared" si="177"/>
        <v>11365.666850960915</v>
      </c>
      <c r="I2829">
        <f t="shared" si="178"/>
        <v>2.6775405333347311E-6</v>
      </c>
      <c r="J2829">
        <v>177</v>
      </c>
      <c r="K2829">
        <v>99.9</v>
      </c>
      <c r="L2829">
        <v>448</v>
      </c>
      <c r="M2829">
        <v>56.3</v>
      </c>
      <c r="N2829">
        <v>43.89</v>
      </c>
      <c r="O2829" s="7">
        <v>4.4863</v>
      </c>
      <c r="P2829" s="8">
        <v>1402600</v>
      </c>
      <c r="Q2829">
        <v>11</v>
      </c>
      <c r="R2829" s="9">
        <v>11.544</v>
      </c>
      <c r="S2829" s="9">
        <v>11.37</v>
      </c>
      <c r="T2829" s="9">
        <v>9.6494999999999997</v>
      </c>
      <c r="U2829" s="9">
        <v>10.622999999999999</v>
      </c>
      <c r="V2829" s="9">
        <v>11.638999999999999</v>
      </c>
    </row>
    <row r="2830" spans="1:22" x14ac:dyDescent="0.3">
      <c r="A2830" t="s">
        <v>2993</v>
      </c>
      <c r="B2830" t="s">
        <v>2994</v>
      </c>
      <c r="C2830" t="s">
        <v>3071</v>
      </c>
      <c r="D2830" t="s">
        <v>29</v>
      </c>
      <c r="E2830">
        <v>16.8</v>
      </c>
      <c r="F2830">
        <v>397700</v>
      </c>
      <c r="G2830">
        <f t="shared" si="176"/>
        <v>4.8217436258486292E-11</v>
      </c>
      <c r="H2830" s="50">
        <f t="shared" si="177"/>
        <v>3398.590756862523</v>
      </c>
      <c r="I2830">
        <f t="shared" si="178"/>
        <v>1.4748419986892944E-6</v>
      </c>
      <c r="J2830">
        <v>88.2</v>
      </c>
      <c r="K2830">
        <v>42.300000000000004</v>
      </c>
      <c r="L2830">
        <v>317</v>
      </c>
      <c r="M2830">
        <v>57.93</v>
      </c>
      <c r="N2830">
        <v>60.01</v>
      </c>
      <c r="O2830" s="7">
        <v>7.4873000000000003</v>
      </c>
      <c r="P2830" s="8">
        <v>385830</v>
      </c>
      <c r="Q2830">
        <v>7</v>
      </c>
      <c r="R2830" s="9">
        <v>9.3848000000000003</v>
      </c>
      <c r="S2830" s="9">
        <v>9.2928999999999995</v>
      </c>
      <c r="T2830" s="9">
        <v>8.7716999999999992</v>
      </c>
      <c r="U2830" s="9">
        <v>9.2372999999999994</v>
      </c>
      <c r="V2830" s="9">
        <v>9.5980000000000008</v>
      </c>
    </row>
    <row r="2831" spans="1:22" x14ac:dyDescent="0.3">
      <c r="A2831" t="s">
        <v>2993</v>
      </c>
      <c r="B2831" t="s">
        <v>2994</v>
      </c>
      <c r="C2831" t="s">
        <v>3072</v>
      </c>
      <c r="D2831" t="s">
        <v>29</v>
      </c>
      <c r="E2831">
        <v>9.8800000000000008</v>
      </c>
      <c r="F2831">
        <v>140300</v>
      </c>
      <c r="G2831">
        <f t="shared" si="176"/>
        <v>8.0380313898788311E-11</v>
      </c>
      <c r="H2831" s="50">
        <f t="shared" si="177"/>
        <v>1198.9496685637716</v>
      </c>
      <c r="I2831">
        <f t="shared" si="178"/>
        <v>8.6734755637203749E-7</v>
      </c>
      <c r="J2831">
        <v>19.5</v>
      </c>
      <c r="K2831">
        <v>31.8</v>
      </c>
      <c r="L2831">
        <v>522</v>
      </c>
      <c r="M2831">
        <v>69.349999999999994</v>
      </c>
      <c r="N2831">
        <v>88.18</v>
      </c>
      <c r="O2831" s="7">
        <v>16.43</v>
      </c>
      <c r="P2831" s="8">
        <v>249100</v>
      </c>
      <c r="Q2831">
        <v>3</v>
      </c>
      <c r="R2831" s="9">
        <v>4.5712999999999999</v>
      </c>
      <c r="S2831" s="9">
        <v>4.5890000000000004</v>
      </c>
      <c r="T2831" s="9">
        <v>4.5199999999999996</v>
      </c>
      <c r="U2831" s="9">
        <v>4.5747999999999998</v>
      </c>
      <c r="V2831" s="9">
        <v>4.6295000000000002</v>
      </c>
    </row>
    <row r="2832" spans="1:22" x14ac:dyDescent="0.3">
      <c r="A2832" t="s">
        <v>2993</v>
      </c>
      <c r="B2832" t="s">
        <v>2994</v>
      </c>
      <c r="C2832" t="s">
        <v>3073</v>
      </c>
      <c r="D2832" t="s">
        <v>29</v>
      </c>
      <c r="E2832">
        <v>9.33</v>
      </c>
      <c r="F2832">
        <v>124100</v>
      </c>
      <c r="G2832">
        <f t="shared" si="176"/>
        <v>8.5814422965350528E-11</v>
      </c>
      <c r="H2832" s="50">
        <f t="shared" si="177"/>
        <v>1060.5107189505636</v>
      </c>
      <c r="I2832">
        <f t="shared" si="178"/>
        <v>8.1906403855780488E-7</v>
      </c>
      <c r="J2832">
        <v>21.3</v>
      </c>
      <c r="K2832">
        <v>26.900000000000002</v>
      </c>
      <c r="L2832">
        <v>419</v>
      </c>
      <c r="M2832">
        <v>56.1</v>
      </c>
      <c r="N2832">
        <v>47.5</v>
      </c>
      <c r="O2832" s="7">
        <v>15.59</v>
      </c>
      <c r="P2832" s="8">
        <v>123910</v>
      </c>
      <c r="Q2832">
        <v>4</v>
      </c>
      <c r="R2832" s="9">
        <v>8.7356999999999996</v>
      </c>
      <c r="S2832" s="9">
        <v>9.0426000000000002</v>
      </c>
      <c r="T2832" s="9">
        <v>8.7199000000000009</v>
      </c>
      <c r="U2832" s="9">
        <v>8.9529999999999994</v>
      </c>
      <c r="V2832" s="9">
        <v>9.3405000000000005</v>
      </c>
    </row>
    <row r="2833" spans="1:22" x14ac:dyDescent="0.3">
      <c r="A2833" t="s">
        <v>2993</v>
      </c>
      <c r="B2833" t="s">
        <v>2994</v>
      </c>
      <c r="C2833" t="s">
        <v>3074</v>
      </c>
      <c r="D2833" t="s">
        <v>29</v>
      </c>
      <c r="E2833">
        <v>6.3900000000000006</v>
      </c>
      <c r="F2833">
        <v>185000</v>
      </c>
      <c r="G2833">
        <f t="shared" si="176"/>
        <v>3.9425712810810811E-11</v>
      </c>
      <c r="H2833" s="50">
        <f t="shared" si="177"/>
        <v>1580.9386221261423</v>
      </c>
      <c r="I2833">
        <f t="shared" si="178"/>
        <v>5.6096668878717819E-7</v>
      </c>
      <c r="J2833">
        <v>56.400000000000006</v>
      </c>
      <c r="K2833">
        <v>24.6</v>
      </c>
      <c r="L2833">
        <v>486</v>
      </c>
      <c r="M2833">
        <v>47.44</v>
      </c>
      <c r="N2833">
        <v>40.08</v>
      </c>
      <c r="O2833" s="7">
        <v>19.741</v>
      </c>
      <c r="P2833" s="8">
        <v>220200</v>
      </c>
      <c r="Q2833">
        <v>5</v>
      </c>
      <c r="R2833" s="9">
        <v>13.048</v>
      </c>
      <c r="S2833" s="9">
        <v>13.032</v>
      </c>
      <c r="T2833" s="9">
        <v>12.295</v>
      </c>
      <c r="U2833" s="9">
        <v>12.949</v>
      </c>
      <c r="V2833" s="9">
        <v>13.048999999999999</v>
      </c>
    </row>
    <row r="2834" spans="1:22" x14ac:dyDescent="0.3">
      <c r="A2834" t="s">
        <v>2993</v>
      </c>
      <c r="B2834" t="s">
        <v>2994</v>
      </c>
      <c r="C2834" t="s">
        <v>3075</v>
      </c>
      <c r="D2834" t="s">
        <v>29</v>
      </c>
      <c r="E2834">
        <v>6.3100000000000005</v>
      </c>
      <c r="F2834">
        <v>113000</v>
      </c>
      <c r="G2834">
        <f t="shared" si="176"/>
        <v>6.3738426814159291E-11</v>
      </c>
      <c r="H2834" s="50">
        <f t="shared" si="177"/>
        <v>965.65440162299501</v>
      </c>
      <c r="I2834">
        <f t="shared" si="178"/>
        <v>5.5394363165056248E-7</v>
      </c>
      <c r="J2834">
        <v>33.800000000000004</v>
      </c>
      <c r="K2834">
        <v>19.400000000000002</v>
      </c>
      <c r="L2834">
        <v>448</v>
      </c>
      <c r="M2834">
        <v>53.1</v>
      </c>
      <c r="N2834">
        <v>49.92</v>
      </c>
      <c r="O2834" s="7">
        <v>23.065000000000001</v>
      </c>
      <c r="P2834">
        <v>73834</v>
      </c>
      <c r="Q2834">
        <v>5</v>
      </c>
      <c r="R2834" s="9">
        <v>13.782999999999999</v>
      </c>
      <c r="S2834" s="9">
        <v>13.753</v>
      </c>
      <c r="T2834" s="9">
        <v>13.5</v>
      </c>
      <c r="U2834" s="9">
        <v>13.749000000000001</v>
      </c>
      <c r="V2834" s="9">
        <v>13.849</v>
      </c>
    </row>
    <row r="2835" spans="1:22" x14ac:dyDescent="0.3">
      <c r="A2835" t="s">
        <v>2993</v>
      </c>
      <c r="B2835" t="s">
        <v>2994</v>
      </c>
      <c r="C2835" t="s">
        <v>3076</v>
      </c>
      <c r="D2835" t="s">
        <v>29</v>
      </c>
      <c r="E2835">
        <v>34.6</v>
      </c>
      <c r="F2835">
        <v>570800</v>
      </c>
      <c r="G2835">
        <f t="shared" si="176"/>
        <v>6.9189877014716185E-11</v>
      </c>
      <c r="H2835" s="50">
        <f t="shared" si="177"/>
        <v>4877.8365703221734</v>
      </c>
      <c r="I2835">
        <f t="shared" si="178"/>
        <v>3.0374722115862851E-6</v>
      </c>
      <c r="J2835">
        <v>37.200000000000003</v>
      </c>
      <c r="K2835">
        <v>93.600000000000009</v>
      </c>
      <c r="L2835">
        <v>382</v>
      </c>
      <c r="M2835">
        <v>53.77</v>
      </c>
      <c r="N2835">
        <v>87.1</v>
      </c>
      <c r="O2835" s="7">
        <v>4.0776000000000003</v>
      </c>
      <c r="P2835">
        <v>1652</v>
      </c>
      <c r="Q2835">
        <v>4</v>
      </c>
      <c r="R2835" s="9">
        <v>10.32</v>
      </c>
      <c r="S2835" s="9">
        <v>10.292</v>
      </c>
      <c r="T2835" s="9">
        <v>9.7009000000000007</v>
      </c>
      <c r="U2835" s="9">
        <v>10.239000000000001</v>
      </c>
      <c r="V2835" s="9">
        <v>10.367000000000001</v>
      </c>
    </row>
    <row r="2836" spans="1:22" x14ac:dyDescent="0.3">
      <c r="A2836" t="s">
        <v>2993</v>
      </c>
      <c r="B2836" t="s">
        <v>2994</v>
      </c>
      <c r="C2836" t="s">
        <v>3077</v>
      </c>
      <c r="D2836" t="s">
        <v>29</v>
      </c>
      <c r="E2836">
        <v>7.03</v>
      </c>
      <c r="F2836">
        <v>135900</v>
      </c>
      <c r="G2836">
        <f t="shared" si="176"/>
        <v>5.9045430389992644E-11</v>
      </c>
      <c r="H2836" s="50">
        <f t="shared" si="177"/>
        <v>1161.3489661996905</v>
      </c>
      <c r="I2836">
        <f t="shared" si="178"/>
        <v>6.1715114588010367E-7</v>
      </c>
      <c r="J2836">
        <v>31.200000000000003</v>
      </c>
      <c r="K2836">
        <v>24.3</v>
      </c>
      <c r="L2836">
        <v>484</v>
      </c>
      <c r="M2836">
        <v>54</v>
      </c>
      <c r="N2836">
        <v>38.29</v>
      </c>
      <c r="O2836" s="7">
        <v>19.901</v>
      </c>
      <c r="P2836" s="8">
        <v>231890</v>
      </c>
      <c r="Q2836">
        <v>4</v>
      </c>
      <c r="R2836" s="9">
        <v>10.372</v>
      </c>
      <c r="S2836" s="9">
        <v>10.738</v>
      </c>
      <c r="T2836" s="9">
        <v>10.163</v>
      </c>
      <c r="U2836" s="9">
        <v>10.673999999999999</v>
      </c>
      <c r="V2836" s="9">
        <v>11.132</v>
      </c>
    </row>
    <row r="2837" spans="1:22" x14ac:dyDescent="0.3">
      <c r="A2837" t="s">
        <v>2993</v>
      </c>
      <c r="B2837" t="s">
        <v>2994</v>
      </c>
      <c r="C2837" t="s">
        <v>3078</v>
      </c>
      <c r="D2837" t="s">
        <v>29</v>
      </c>
      <c r="E2837">
        <v>8.08</v>
      </c>
      <c r="F2837">
        <v>224300</v>
      </c>
      <c r="G2837">
        <f t="shared" si="176"/>
        <v>4.1118050111457865E-11</v>
      </c>
      <c r="H2837" s="50">
        <f t="shared" si="177"/>
        <v>1916.7812591507768</v>
      </c>
      <c r="I2837">
        <f t="shared" si="178"/>
        <v>7.0932877079818445E-7</v>
      </c>
      <c r="J2837">
        <v>52.1</v>
      </c>
      <c r="K2837">
        <v>31.1</v>
      </c>
      <c r="L2837">
        <v>463</v>
      </c>
      <c r="M2837">
        <v>44.74</v>
      </c>
      <c r="N2837">
        <v>37.76</v>
      </c>
      <c r="O2837" s="7">
        <v>14.904999999999999</v>
      </c>
      <c r="P2837">
        <v>87107</v>
      </c>
      <c r="Q2837">
        <v>5</v>
      </c>
      <c r="R2837" s="9">
        <v>11.403</v>
      </c>
      <c r="S2837" s="9">
        <v>11.484</v>
      </c>
      <c r="T2837" s="9">
        <v>11.081</v>
      </c>
      <c r="U2837" s="9">
        <v>11.587999999999999</v>
      </c>
      <c r="V2837" s="9">
        <v>12.446</v>
      </c>
    </row>
    <row r="2838" spans="1:22" x14ac:dyDescent="0.3">
      <c r="A2838" t="s">
        <v>2993</v>
      </c>
      <c r="B2838" t="s">
        <v>2994</v>
      </c>
      <c r="C2838" t="s">
        <v>3079</v>
      </c>
      <c r="D2838" t="s">
        <v>29</v>
      </c>
      <c r="E2838">
        <v>4.74</v>
      </c>
      <c r="F2838">
        <v>116100</v>
      </c>
      <c r="G2838">
        <f t="shared" si="176"/>
        <v>4.6601140568475454E-11</v>
      </c>
      <c r="H2838" s="50">
        <f t="shared" si="177"/>
        <v>992.14580556132501</v>
      </c>
      <c r="I2838">
        <f t="shared" si="178"/>
        <v>4.1611613534447952E-7</v>
      </c>
      <c r="J2838">
        <v>40.6</v>
      </c>
      <c r="K2838">
        <v>18.2</v>
      </c>
      <c r="L2838">
        <v>494</v>
      </c>
      <c r="M2838">
        <v>47.77</v>
      </c>
      <c r="N2838">
        <v>39.909999999999997</v>
      </c>
      <c r="O2838" s="7">
        <v>27.135000000000002</v>
      </c>
      <c r="P2838" s="8">
        <v>135200</v>
      </c>
      <c r="Q2838">
        <v>5</v>
      </c>
      <c r="R2838" s="9">
        <v>13.247</v>
      </c>
      <c r="S2838" s="9">
        <v>13.113</v>
      </c>
      <c r="T2838" s="9">
        <v>12.848000000000001</v>
      </c>
      <c r="U2838" s="9">
        <v>12.949</v>
      </c>
      <c r="V2838" s="9">
        <v>13.3</v>
      </c>
    </row>
    <row r="2839" spans="1:22" x14ac:dyDescent="0.3">
      <c r="A2839" t="s">
        <v>2993</v>
      </c>
      <c r="B2839" t="s">
        <v>2994</v>
      </c>
      <c r="C2839" t="s">
        <v>3080</v>
      </c>
      <c r="D2839" t="s">
        <v>29</v>
      </c>
      <c r="E2839">
        <v>33.300000000000004</v>
      </c>
      <c r="F2839">
        <v>1427000</v>
      </c>
      <c r="G2839">
        <f t="shared" si="176"/>
        <v>2.6636102943237565E-11</v>
      </c>
      <c r="H2839" s="50">
        <f t="shared" si="177"/>
        <v>12194.591425805433</v>
      </c>
      <c r="I2839">
        <f t="shared" si="178"/>
        <v>2.9233475331162811E-6</v>
      </c>
      <c r="J2839">
        <v>151</v>
      </c>
      <c r="K2839">
        <v>116</v>
      </c>
      <c r="L2839">
        <v>475</v>
      </c>
      <c r="M2839">
        <v>55.02</v>
      </c>
      <c r="N2839">
        <v>82.91</v>
      </c>
      <c r="O2839" s="7">
        <v>4.0913000000000004</v>
      </c>
      <c r="P2839" s="8">
        <v>853460</v>
      </c>
      <c r="Q2839">
        <v>9</v>
      </c>
      <c r="R2839" s="9">
        <v>12.106</v>
      </c>
      <c r="S2839" s="9">
        <v>11.795</v>
      </c>
      <c r="T2839" s="9">
        <v>10.571999999999999</v>
      </c>
      <c r="U2839" s="9">
        <v>11.587999999999999</v>
      </c>
      <c r="V2839" s="9">
        <v>12.144</v>
      </c>
    </row>
    <row r="2840" spans="1:22" x14ac:dyDescent="0.3">
      <c r="A2840" t="s">
        <v>2993</v>
      </c>
      <c r="B2840" t="s">
        <v>2994</v>
      </c>
      <c r="C2840" t="s">
        <v>3081</v>
      </c>
      <c r="D2840" t="s">
        <v>29</v>
      </c>
      <c r="E2840">
        <v>5.91</v>
      </c>
      <c r="F2840">
        <v>106300</v>
      </c>
      <c r="G2840">
        <f t="shared" si="176"/>
        <v>6.3460668203198498E-11</v>
      </c>
      <c r="H2840" s="50">
        <f t="shared" si="177"/>
        <v>908.39878665950766</v>
      </c>
      <c r="I2840">
        <f t="shared" si="178"/>
        <v>5.1882834596748402E-7</v>
      </c>
      <c r="J2840">
        <v>31</v>
      </c>
      <c r="K2840">
        <v>19.100000000000001</v>
      </c>
      <c r="L2840">
        <v>448</v>
      </c>
      <c r="M2840">
        <v>51.21</v>
      </c>
      <c r="N2840">
        <v>58.33</v>
      </c>
      <c r="O2840" s="7">
        <v>23.471</v>
      </c>
      <c r="P2840">
        <v>71692</v>
      </c>
      <c r="Q2840">
        <v>5</v>
      </c>
      <c r="R2840" s="9">
        <v>11.287000000000001</v>
      </c>
      <c r="S2840" s="9">
        <v>11.305</v>
      </c>
      <c r="T2840" s="9">
        <v>11.284000000000001</v>
      </c>
      <c r="U2840" s="9">
        <v>11.284000000000001</v>
      </c>
      <c r="V2840" s="9">
        <v>11.436</v>
      </c>
    </row>
    <row r="2841" spans="1:22" x14ac:dyDescent="0.3">
      <c r="A2841" t="s">
        <v>2993</v>
      </c>
      <c r="B2841" t="s">
        <v>2994</v>
      </c>
      <c r="C2841" t="s">
        <v>3082</v>
      </c>
      <c r="D2841" t="s">
        <v>29</v>
      </c>
      <c r="E2841">
        <v>5.5</v>
      </c>
      <c r="F2841">
        <v>102500</v>
      </c>
      <c r="G2841">
        <f t="shared" si="176"/>
        <v>6.124762439024389E-11</v>
      </c>
      <c r="H2841" s="50">
        <f t="shared" si="177"/>
        <v>875.92545279961939</v>
      </c>
      <c r="I2841">
        <f t="shared" si="178"/>
        <v>4.8283517814232851E-7</v>
      </c>
      <c r="J2841">
        <v>33.300000000000004</v>
      </c>
      <c r="K2841">
        <v>17.8</v>
      </c>
      <c r="L2841">
        <v>503</v>
      </c>
      <c r="M2841">
        <v>66.09</v>
      </c>
      <c r="N2841">
        <v>76.67</v>
      </c>
      <c r="O2841" s="7">
        <v>28.327999999999999</v>
      </c>
      <c r="P2841">
        <v>56822</v>
      </c>
      <c r="Q2841">
        <v>7</v>
      </c>
      <c r="R2841" s="9">
        <v>4.4522000000000004</v>
      </c>
      <c r="S2841" s="9">
        <v>4.5633999999999997</v>
      </c>
      <c r="T2841" s="9">
        <v>3.9131999999999998</v>
      </c>
      <c r="U2841" s="9">
        <v>4.4650999999999996</v>
      </c>
      <c r="V2841" s="9">
        <v>4.8479999999999999</v>
      </c>
    </row>
    <row r="2842" spans="1:22" x14ac:dyDescent="0.3">
      <c r="A2842" t="s">
        <v>2993</v>
      </c>
      <c r="B2842" t="s">
        <v>2994</v>
      </c>
      <c r="C2842" t="s">
        <v>3083</v>
      </c>
      <c r="D2842" t="s">
        <v>29</v>
      </c>
      <c r="E2842">
        <v>6.22</v>
      </c>
      <c r="F2842">
        <v>100100</v>
      </c>
      <c r="G2842">
        <f t="shared" si="176"/>
        <v>7.0926206393606387E-11</v>
      </c>
      <c r="H2842" s="50">
        <f t="shared" si="177"/>
        <v>855.41597878284779</v>
      </c>
      <c r="I2842">
        <f t="shared" si="178"/>
        <v>5.4604269237186971E-7</v>
      </c>
      <c r="J2842">
        <v>36</v>
      </c>
      <c r="K2842">
        <v>16.7</v>
      </c>
      <c r="L2842">
        <v>404</v>
      </c>
      <c r="M2842">
        <v>63.19</v>
      </c>
      <c r="N2842">
        <v>75.459999999999994</v>
      </c>
      <c r="O2842" s="7">
        <v>24.184999999999999</v>
      </c>
      <c r="P2842">
        <v>56668</v>
      </c>
      <c r="Q2842">
        <v>6</v>
      </c>
      <c r="R2842" s="9">
        <v>5.0244</v>
      </c>
      <c r="S2842" s="9">
        <v>5.1120999999999999</v>
      </c>
      <c r="T2842" s="9">
        <v>4.9569000000000001</v>
      </c>
      <c r="U2842" s="9">
        <v>5.2282999999999999</v>
      </c>
      <c r="V2842" s="9">
        <v>5.5525000000000002</v>
      </c>
    </row>
    <row r="2843" spans="1:22" x14ac:dyDescent="0.3">
      <c r="A2843" t="s">
        <v>2993</v>
      </c>
      <c r="B2843" t="s">
        <v>2994</v>
      </c>
      <c r="C2843" t="s">
        <v>3084</v>
      </c>
      <c r="D2843" t="s">
        <v>29</v>
      </c>
      <c r="E2843">
        <v>5.97</v>
      </c>
      <c r="F2843">
        <v>104800</v>
      </c>
      <c r="G2843">
        <f t="shared" si="176"/>
        <v>6.5022471469465643E-11</v>
      </c>
      <c r="H2843" s="50">
        <f t="shared" si="177"/>
        <v>895.58036539902548</v>
      </c>
      <c r="I2843">
        <f t="shared" si="178"/>
        <v>5.2409563881994583E-7</v>
      </c>
      <c r="J2843">
        <v>27.5</v>
      </c>
      <c r="K2843">
        <v>20</v>
      </c>
      <c r="L2843">
        <v>467</v>
      </c>
      <c r="M2843">
        <v>55.1</v>
      </c>
      <c r="N2843">
        <v>36.619999999999997</v>
      </c>
      <c r="O2843" s="7">
        <v>23.34</v>
      </c>
      <c r="P2843">
        <v>74764</v>
      </c>
      <c r="Q2843">
        <v>4</v>
      </c>
      <c r="R2843" s="9">
        <v>10.195</v>
      </c>
      <c r="S2843" s="9">
        <v>10.115</v>
      </c>
      <c r="T2843" s="9">
        <v>9.9575999999999993</v>
      </c>
      <c r="U2843" s="9">
        <v>10.214</v>
      </c>
      <c r="V2843" s="9">
        <v>10.214</v>
      </c>
    </row>
    <row r="2844" spans="1:22" x14ac:dyDescent="0.3">
      <c r="A2844" t="s">
        <v>2993</v>
      </c>
      <c r="B2844" t="s">
        <v>2994</v>
      </c>
      <c r="C2844" t="s">
        <v>3085</v>
      </c>
      <c r="D2844" t="s">
        <v>29</v>
      </c>
      <c r="E2844">
        <v>7.95</v>
      </c>
      <c r="F2844">
        <v>133300</v>
      </c>
      <c r="G2844">
        <f t="shared" si="176"/>
        <v>6.8074961365341331E-11</v>
      </c>
      <c r="H2844" s="50">
        <f t="shared" si="177"/>
        <v>1139.130369348188</v>
      </c>
      <c r="I2844">
        <f t="shared" si="178"/>
        <v>6.9791630295118398E-7</v>
      </c>
      <c r="J2844">
        <v>25.3</v>
      </c>
      <c r="K2844">
        <v>26.5</v>
      </c>
      <c r="L2844">
        <v>470</v>
      </c>
      <c r="M2844">
        <v>55.67</v>
      </c>
      <c r="N2844">
        <v>37.270000000000003</v>
      </c>
      <c r="O2844" s="7">
        <v>17.724</v>
      </c>
      <c r="P2844" s="8">
        <v>568390</v>
      </c>
      <c r="Q2844">
        <v>3</v>
      </c>
      <c r="R2844" s="9">
        <v>12.734</v>
      </c>
      <c r="S2844" s="9">
        <v>12.654</v>
      </c>
      <c r="T2844" s="9">
        <v>11.791</v>
      </c>
      <c r="U2844" s="9">
        <v>12.396000000000001</v>
      </c>
      <c r="V2844" s="9">
        <v>13.648999999999999</v>
      </c>
    </row>
    <row r="2845" spans="1:22" x14ac:dyDescent="0.3">
      <c r="A2845" t="s">
        <v>2993</v>
      </c>
      <c r="B2845" t="s">
        <v>2994</v>
      </c>
      <c r="C2845" t="s">
        <v>3086</v>
      </c>
      <c r="D2845" t="s">
        <v>29</v>
      </c>
      <c r="E2845">
        <v>5.9</v>
      </c>
      <c r="F2845">
        <v>108000</v>
      </c>
      <c r="G2845">
        <f t="shared" si="176"/>
        <v>6.2356062037037031E-11</v>
      </c>
      <c r="H2845" s="50">
        <f t="shared" si="177"/>
        <v>922.92633075472088</v>
      </c>
      <c r="I2845">
        <f t="shared" si="178"/>
        <v>5.1795046382540697E-7</v>
      </c>
      <c r="J2845">
        <v>31.1</v>
      </c>
      <c r="K2845">
        <v>19.400000000000002</v>
      </c>
      <c r="L2845">
        <v>448</v>
      </c>
      <c r="M2845">
        <v>54.49</v>
      </c>
      <c r="N2845">
        <v>53.49</v>
      </c>
      <c r="O2845" s="7">
        <v>23.097000000000001</v>
      </c>
      <c r="P2845" s="8">
        <v>115220</v>
      </c>
      <c r="Q2845">
        <v>4</v>
      </c>
      <c r="R2845" s="9">
        <v>9.8488000000000007</v>
      </c>
      <c r="S2845" s="9">
        <v>9.7334999999999994</v>
      </c>
      <c r="T2845" s="9">
        <v>9.3919999999999995</v>
      </c>
      <c r="U2845" s="9">
        <v>9.7779000000000007</v>
      </c>
      <c r="V2845" s="9">
        <v>9.8550000000000004</v>
      </c>
    </row>
    <row r="2846" spans="1:22" x14ac:dyDescent="0.3">
      <c r="A2846" t="s">
        <v>2993</v>
      </c>
      <c r="B2846" t="s">
        <v>2994</v>
      </c>
      <c r="C2846" t="s">
        <v>3087</v>
      </c>
      <c r="D2846" t="s">
        <v>29</v>
      </c>
      <c r="E2846">
        <v>23.5</v>
      </c>
      <c r="F2846">
        <v>1156000</v>
      </c>
      <c r="G2846">
        <f t="shared" si="176"/>
        <v>2.3203871539792383E-11</v>
      </c>
      <c r="H2846" s="50">
        <f t="shared" si="177"/>
        <v>9878.7299847449758</v>
      </c>
      <c r="I2846">
        <f t="shared" si="178"/>
        <v>2.0630230338808584E-6</v>
      </c>
      <c r="J2846">
        <v>171</v>
      </c>
      <c r="K2846">
        <v>88.2</v>
      </c>
      <c r="L2846">
        <v>488</v>
      </c>
      <c r="M2846">
        <v>55</v>
      </c>
      <c r="N2846">
        <v>73.36</v>
      </c>
      <c r="O2846" s="7">
        <v>5.5274999999999999</v>
      </c>
      <c r="P2846" s="8">
        <v>1034400</v>
      </c>
      <c r="Q2846">
        <v>9</v>
      </c>
      <c r="R2846" s="9">
        <v>9.3514999999999997</v>
      </c>
      <c r="S2846" s="9">
        <v>9.3056999999999999</v>
      </c>
      <c r="T2846" s="9">
        <v>8.6160999999999994</v>
      </c>
      <c r="U2846" s="9">
        <v>9.0823</v>
      </c>
      <c r="V2846" s="9">
        <v>9.6494999999999997</v>
      </c>
    </row>
    <row r="2847" spans="1:22" x14ac:dyDescent="0.3">
      <c r="A2847" t="s">
        <v>2993</v>
      </c>
      <c r="B2847" t="s">
        <v>2994</v>
      </c>
      <c r="C2847" t="s">
        <v>3088</v>
      </c>
      <c r="D2847" t="s">
        <v>29</v>
      </c>
      <c r="E2847">
        <v>7.88</v>
      </c>
      <c r="F2847">
        <v>124400</v>
      </c>
      <c r="G2847">
        <f t="shared" si="176"/>
        <v>7.2302990675241149E-11</v>
      </c>
      <c r="H2847" s="50">
        <f t="shared" si="177"/>
        <v>1063.0744032026601</v>
      </c>
      <c r="I2847">
        <f t="shared" si="178"/>
        <v>6.9177112795664522E-7</v>
      </c>
      <c r="J2847">
        <v>24.5</v>
      </c>
      <c r="K2847">
        <v>25.1</v>
      </c>
      <c r="L2847">
        <v>455</v>
      </c>
      <c r="M2847">
        <v>55.81</v>
      </c>
      <c r="N2847">
        <v>38.96</v>
      </c>
      <c r="O2847" s="7">
        <v>18.11</v>
      </c>
      <c r="P2847" s="8">
        <v>168210</v>
      </c>
      <c r="Q2847">
        <v>6</v>
      </c>
      <c r="R2847" s="9">
        <v>11.163</v>
      </c>
      <c r="S2847" s="9">
        <v>11.15</v>
      </c>
      <c r="T2847" s="9">
        <v>11.03</v>
      </c>
      <c r="U2847" s="9">
        <v>11.106</v>
      </c>
      <c r="V2847" s="9">
        <v>11.74</v>
      </c>
    </row>
    <row r="2848" spans="1:22" x14ac:dyDescent="0.3">
      <c r="A2848" t="s">
        <v>2993</v>
      </c>
      <c r="B2848" t="s">
        <v>2994</v>
      </c>
      <c r="C2848" t="s">
        <v>3089</v>
      </c>
      <c r="D2848" t="s">
        <v>29</v>
      </c>
      <c r="E2848">
        <v>12.4</v>
      </c>
      <c r="F2848">
        <v>333900</v>
      </c>
      <c r="G2848">
        <f t="shared" si="176"/>
        <v>4.2389245882000591E-11</v>
      </c>
      <c r="H2848" s="50">
        <f t="shared" si="177"/>
        <v>2853.3805725833454</v>
      </c>
      <c r="I2848">
        <f t="shared" si="178"/>
        <v>1.0885738561754316E-6</v>
      </c>
      <c r="J2848">
        <v>58.900000000000006</v>
      </c>
      <c r="K2848">
        <v>43.5</v>
      </c>
      <c r="L2848">
        <v>476</v>
      </c>
      <c r="M2848">
        <v>52.97</v>
      </c>
      <c r="N2848">
        <v>36.08</v>
      </c>
      <c r="O2848" s="7">
        <v>10.946999999999999</v>
      </c>
      <c r="P2848" s="8">
        <v>255330</v>
      </c>
      <c r="Q2848">
        <v>5</v>
      </c>
      <c r="R2848" s="9">
        <v>12.227</v>
      </c>
      <c r="S2848" s="9">
        <v>11.987</v>
      </c>
      <c r="T2848" s="9">
        <v>10.725</v>
      </c>
      <c r="U2848" s="9">
        <v>11.587999999999999</v>
      </c>
      <c r="V2848" s="9">
        <v>12.295</v>
      </c>
    </row>
    <row r="2849" spans="1:22" x14ac:dyDescent="0.3">
      <c r="A2849" t="s">
        <v>2993</v>
      </c>
      <c r="B2849" t="s">
        <v>2994</v>
      </c>
      <c r="C2849" t="s">
        <v>3090</v>
      </c>
      <c r="D2849" t="s">
        <v>29</v>
      </c>
      <c r="E2849">
        <v>19.3</v>
      </c>
      <c r="F2849">
        <v>548900</v>
      </c>
      <c r="G2849">
        <f t="shared" si="176"/>
        <v>4.0134190016396429E-11</v>
      </c>
      <c r="H2849" s="50">
        <f t="shared" si="177"/>
        <v>4690.687619919132</v>
      </c>
      <c r="I2849">
        <f t="shared" si="178"/>
        <v>1.6943125342085346E-6</v>
      </c>
      <c r="J2849">
        <v>78.7</v>
      </c>
      <c r="K2849">
        <v>61.900000000000006</v>
      </c>
      <c r="L2849">
        <v>423</v>
      </c>
      <c r="M2849">
        <v>51.79</v>
      </c>
      <c r="N2849">
        <v>55.1</v>
      </c>
      <c r="O2849" s="7">
        <v>6.8342000000000001</v>
      </c>
      <c r="P2849" s="8">
        <v>404770</v>
      </c>
      <c r="Q2849">
        <v>6</v>
      </c>
      <c r="R2849" s="9">
        <v>12.494999999999999</v>
      </c>
      <c r="S2849" s="9">
        <v>12.346</v>
      </c>
      <c r="T2849" s="9">
        <v>11.487</v>
      </c>
      <c r="U2849" s="9">
        <v>12.068</v>
      </c>
      <c r="V2849" s="9">
        <v>12.698</v>
      </c>
    </row>
    <row r="2850" spans="1:22" x14ac:dyDescent="0.3">
      <c r="A2850" t="s">
        <v>2993</v>
      </c>
      <c r="B2850" t="s">
        <v>2994</v>
      </c>
      <c r="C2850" t="s">
        <v>3091</v>
      </c>
      <c r="D2850" t="s">
        <v>29</v>
      </c>
      <c r="E2850">
        <v>10.4</v>
      </c>
      <c r="F2850">
        <v>253900</v>
      </c>
      <c r="G2850">
        <f t="shared" si="176"/>
        <v>4.6754246553761323E-11</v>
      </c>
      <c r="H2850" s="50">
        <f t="shared" ref="H2850:H2881" si="179">F2850*CVDRUS</f>
        <v>2169.7314386909597</v>
      </c>
      <c r="I2850">
        <f t="shared" si="178"/>
        <v>9.1299742776003956E-7</v>
      </c>
      <c r="J2850">
        <v>56.2</v>
      </c>
      <c r="K2850">
        <v>33.9</v>
      </c>
      <c r="L2850">
        <v>441</v>
      </c>
      <c r="M2850">
        <v>51.23</v>
      </c>
      <c r="N2850">
        <v>58.53</v>
      </c>
      <c r="O2850" s="7">
        <v>13.026999999999999</v>
      </c>
      <c r="P2850" s="8">
        <v>122780</v>
      </c>
      <c r="Q2850">
        <v>5</v>
      </c>
      <c r="R2850" s="9">
        <v>11.124000000000001</v>
      </c>
      <c r="S2850" s="9">
        <v>11.106999999999999</v>
      </c>
      <c r="T2850" s="9">
        <v>10.468999999999999</v>
      </c>
      <c r="U2850" s="9">
        <v>10.775</v>
      </c>
      <c r="V2850" s="9">
        <v>11.335000000000001</v>
      </c>
    </row>
    <row r="2851" spans="1:22" x14ac:dyDescent="0.3">
      <c r="A2851" t="s">
        <v>2993</v>
      </c>
      <c r="B2851" t="s">
        <v>2994</v>
      </c>
      <c r="C2851" t="s">
        <v>3092</v>
      </c>
      <c r="D2851" t="s">
        <v>29</v>
      </c>
      <c r="E2851">
        <v>16.600000000000001</v>
      </c>
      <c r="F2851">
        <v>521700</v>
      </c>
      <c r="G2851">
        <f t="shared" si="176"/>
        <v>3.6319317232125741E-11</v>
      </c>
      <c r="H2851" s="50">
        <f t="shared" si="179"/>
        <v>4458.2469143957214</v>
      </c>
      <c r="I2851">
        <f t="shared" si="178"/>
        <v>1.4572843558477556E-6</v>
      </c>
      <c r="J2851">
        <v>85.4</v>
      </c>
      <c r="K2851">
        <v>56.5</v>
      </c>
      <c r="L2851">
        <v>469</v>
      </c>
      <c r="M2851">
        <v>53.2</v>
      </c>
      <c r="N2851">
        <v>45</v>
      </c>
      <c r="O2851" s="7">
        <v>8.3011999999999997</v>
      </c>
      <c r="P2851" s="8">
        <v>394370</v>
      </c>
      <c r="Q2851">
        <v>5</v>
      </c>
      <c r="R2851" s="9">
        <v>10.351000000000001</v>
      </c>
      <c r="S2851" s="9">
        <v>10.335000000000001</v>
      </c>
      <c r="T2851" s="9">
        <v>9.5465999999999998</v>
      </c>
      <c r="U2851" s="9">
        <v>10.316000000000001</v>
      </c>
      <c r="V2851" s="9">
        <v>10.571999999999999</v>
      </c>
    </row>
    <row r="2852" spans="1:22" x14ac:dyDescent="0.3">
      <c r="A2852" t="s">
        <v>2993</v>
      </c>
      <c r="B2852" t="s">
        <v>2994</v>
      </c>
      <c r="C2852" t="s">
        <v>3093</v>
      </c>
      <c r="D2852" t="s">
        <v>29</v>
      </c>
      <c r="E2852">
        <v>50.800000000000004</v>
      </c>
      <c r="F2852">
        <v>1015000</v>
      </c>
      <c r="G2852">
        <f t="shared" si="176"/>
        <v>5.7127878226600982E-11</v>
      </c>
      <c r="H2852" s="50">
        <f t="shared" si="179"/>
        <v>8673.7983862596448</v>
      </c>
      <c r="I2852">
        <f t="shared" si="178"/>
        <v>4.4596412817509614E-6</v>
      </c>
      <c r="J2852">
        <v>72.5</v>
      </c>
      <c r="K2852">
        <v>119</v>
      </c>
      <c r="L2852">
        <v>310</v>
      </c>
      <c r="M2852">
        <v>57.99</v>
      </c>
      <c r="N2852">
        <v>56.24</v>
      </c>
      <c r="O2852" s="7">
        <v>2.6017000000000001</v>
      </c>
      <c r="P2852" s="8">
        <v>214290</v>
      </c>
      <c r="Q2852">
        <v>6</v>
      </c>
      <c r="R2852" s="9">
        <v>8.3935999999999993</v>
      </c>
      <c r="S2852" s="9">
        <v>8.3766999999999996</v>
      </c>
      <c r="T2852" s="9">
        <v>8.2520000000000007</v>
      </c>
      <c r="U2852" s="9">
        <v>8.4082000000000008</v>
      </c>
      <c r="V2852" s="9">
        <v>8.4602000000000004</v>
      </c>
    </row>
    <row r="2853" spans="1:22" x14ac:dyDescent="0.3">
      <c r="A2853" t="s">
        <v>2993</v>
      </c>
      <c r="B2853" t="s">
        <v>2994</v>
      </c>
      <c r="C2853" t="s">
        <v>3094</v>
      </c>
      <c r="D2853" t="s">
        <v>29</v>
      </c>
      <c r="E2853">
        <v>7.3100000000000005</v>
      </c>
      <c r="F2853">
        <v>133800</v>
      </c>
      <c r="G2853">
        <f t="shared" si="176"/>
        <v>6.236080142002989E-11</v>
      </c>
      <c r="H2853" s="50">
        <f t="shared" si="179"/>
        <v>1143.4031764350154</v>
      </c>
      <c r="I2853">
        <f t="shared" si="178"/>
        <v>6.4173184585825861E-7</v>
      </c>
      <c r="J2853">
        <v>51.2</v>
      </c>
      <c r="K2853">
        <v>18.7</v>
      </c>
      <c r="L2853">
        <v>335</v>
      </c>
      <c r="M2853">
        <v>56.89</v>
      </c>
      <c r="N2853">
        <v>59.95</v>
      </c>
      <c r="O2853" s="7">
        <v>17.896999999999998</v>
      </c>
      <c r="P2853">
        <v>37028</v>
      </c>
      <c r="Q2853">
        <v>6</v>
      </c>
      <c r="R2853" s="9">
        <v>9.2590000000000003</v>
      </c>
      <c r="S2853" s="9">
        <v>9.2219999999999995</v>
      </c>
      <c r="T2853" s="9">
        <v>9.0305999999999997</v>
      </c>
      <c r="U2853" s="9">
        <v>9.1082000000000001</v>
      </c>
      <c r="V2853" s="9">
        <v>9.3919999999999995</v>
      </c>
    </row>
    <row r="2854" spans="1:22" x14ac:dyDescent="0.3">
      <c r="A2854" t="s">
        <v>2993</v>
      </c>
      <c r="B2854" t="s">
        <v>2994</v>
      </c>
      <c r="C2854" t="s">
        <v>3095</v>
      </c>
      <c r="D2854" t="s">
        <v>29</v>
      </c>
      <c r="E2854">
        <v>9.0400000000000009</v>
      </c>
      <c r="F2854">
        <v>207600</v>
      </c>
      <c r="G2854">
        <f t="shared" si="176"/>
        <v>4.9704018882466288E-11</v>
      </c>
      <c r="H2854" s="50">
        <f t="shared" si="179"/>
        <v>1774.0695024507413</v>
      </c>
      <c r="I2854">
        <f t="shared" si="178"/>
        <v>7.9360545643757288E-7</v>
      </c>
      <c r="J2854">
        <v>47.5</v>
      </c>
      <c r="K2854">
        <v>30.1</v>
      </c>
      <c r="L2854">
        <v>421</v>
      </c>
      <c r="M2854">
        <v>53.05</v>
      </c>
      <c r="N2854">
        <v>158.63999999999999</v>
      </c>
      <c r="O2854" s="7">
        <v>13.991</v>
      </c>
      <c r="P2854" s="8">
        <v>170070</v>
      </c>
      <c r="Q2854">
        <v>5</v>
      </c>
      <c r="R2854" s="9">
        <v>5.0106000000000002</v>
      </c>
      <c r="S2854" s="9">
        <v>3.4087999999999998</v>
      </c>
      <c r="T2854" s="9">
        <v>4.9569000000000001</v>
      </c>
      <c r="U2854" s="9">
        <v>5.0113000000000003</v>
      </c>
      <c r="V2854" s="9">
        <v>5.0113000000000003</v>
      </c>
    </row>
    <row r="2855" spans="1:22" x14ac:dyDescent="0.3">
      <c r="A2855" t="s">
        <v>2993</v>
      </c>
      <c r="B2855" t="s">
        <v>2994</v>
      </c>
      <c r="C2855" t="s">
        <v>3096</v>
      </c>
      <c r="D2855" t="s">
        <v>29</v>
      </c>
      <c r="E2855">
        <v>12.4</v>
      </c>
      <c r="F2855">
        <v>266700</v>
      </c>
      <c r="G2855">
        <f t="shared" si="176"/>
        <v>5.3070000749906257E-11</v>
      </c>
      <c r="H2855" s="50">
        <f t="shared" si="179"/>
        <v>2279.1153001137413</v>
      </c>
      <c r="I2855">
        <f t="shared" si="178"/>
        <v>1.0885738561754316E-6</v>
      </c>
      <c r="J2855">
        <v>48.400000000000006</v>
      </c>
      <c r="K2855">
        <v>38.300000000000004</v>
      </c>
      <c r="L2855">
        <v>488</v>
      </c>
      <c r="M2855">
        <v>61.79</v>
      </c>
      <c r="N2855">
        <v>34.35</v>
      </c>
      <c r="O2855" s="7">
        <v>12.736000000000001</v>
      </c>
      <c r="P2855" s="8">
        <v>144040</v>
      </c>
      <c r="Q2855">
        <v>5</v>
      </c>
      <c r="R2855" s="9">
        <v>5.4423000000000004</v>
      </c>
      <c r="S2855" s="9">
        <v>5.4546999999999999</v>
      </c>
      <c r="T2855" s="9">
        <v>5.3906000000000001</v>
      </c>
      <c r="U2855" s="9">
        <v>5.4446000000000003</v>
      </c>
      <c r="V2855" s="9">
        <v>5.6063000000000001</v>
      </c>
    </row>
    <row r="2856" spans="1:22" x14ac:dyDescent="0.3">
      <c r="A2856" t="s">
        <v>2993</v>
      </c>
      <c r="B2856" t="s">
        <v>2994</v>
      </c>
      <c r="C2856" t="s">
        <v>3097</v>
      </c>
      <c r="D2856" t="s">
        <v>29</v>
      </c>
      <c r="E2856">
        <v>12.100000000000001</v>
      </c>
      <c r="F2856">
        <v>341000</v>
      </c>
      <c r="G2856">
        <f t="shared" si="176"/>
        <v>4.0502461290322586E-11</v>
      </c>
      <c r="H2856" s="50">
        <f t="shared" si="179"/>
        <v>2914.0544332162949</v>
      </c>
      <c r="I2856">
        <f t="shared" si="178"/>
        <v>1.0622373919131233E-6</v>
      </c>
      <c r="J2856">
        <v>99.4</v>
      </c>
      <c r="K2856">
        <v>34.200000000000003</v>
      </c>
      <c r="L2856">
        <v>385</v>
      </c>
      <c r="M2856">
        <v>53.95</v>
      </c>
      <c r="N2856">
        <v>86.69</v>
      </c>
      <c r="O2856" s="7">
        <v>11.266</v>
      </c>
      <c r="P2856" s="8">
        <v>385830</v>
      </c>
      <c r="Q2856">
        <v>8</v>
      </c>
      <c r="R2856" s="9">
        <v>10.112</v>
      </c>
      <c r="S2856" s="9">
        <v>9.9441000000000006</v>
      </c>
      <c r="T2856" s="9">
        <v>9.3405000000000005</v>
      </c>
      <c r="U2856" s="9">
        <v>9.7779000000000007</v>
      </c>
      <c r="V2856" s="9">
        <v>10.214</v>
      </c>
    </row>
    <row r="2857" spans="1:22" x14ac:dyDescent="0.3">
      <c r="A2857" t="s">
        <v>2993</v>
      </c>
      <c r="B2857" t="s">
        <v>2994</v>
      </c>
      <c r="C2857" t="s">
        <v>3098</v>
      </c>
      <c r="D2857" t="s">
        <v>29</v>
      </c>
      <c r="E2857">
        <v>13.3</v>
      </c>
      <c r="F2857">
        <v>202900</v>
      </c>
      <c r="G2857">
        <f t="shared" si="176"/>
        <v>7.482039871858059E-11</v>
      </c>
      <c r="H2857" s="50">
        <f t="shared" si="179"/>
        <v>1733.9051158345637</v>
      </c>
      <c r="I2857">
        <f t="shared" si="178"/>
        <v>1.1675832489623587E-6</v>
      </c>
      <c r="J2857">
        <v>44.5</v>
      </c>
      <c r="K2857">
        <v>30.400000000000002</v>
      </c>
      <c r="L2857">
        <v>302</v>
      </c>
      <c r="M2857">
        <v>57.82</v>
      </c>
      <c r="N2857">
        <v>28.34</v>
      </c>
      <c r="O2857" s="7">
        <v>9.9194999999999993</v>
      </c>
      <c r="P2857" s="8">
        <v>196090</v>
      </c>
      <c r="Q2857">
        <v>6</v>
      </c>
      <c r="R2857" s="9">
        <v>8.9774999999999991</v>
      </c>
      <c r="S2857" s="9">
        <v>8.9626000000000001</v>
      </c>
      <c r="T2857" s="9">
        <v>8.6679999999999993</v>
      </c>
      <c r="U2857" s="9">
        <v>8.9013000000000009</v>
      </c>
      <c r="V2857" s="9">
        <v>9.0305999999999997</v>
      </c>
    </row>
    <row r="2858" spans="1:22" x14ac:dyDescent="0.3">
      <c r="A2858" t="s">
        <v>2993</v>
      </c>
      <c r="B2858" t="s">
        <v>2994</v>
      </c>
      <c r="C2858" t="s">
        <v>3099</v>
      </c>
      <c r="D2858" t="s">
        <v>29</v>
      </c>
      <c r="E2858">
        <v>4.13</v>
      </c>
      <c r="F2858">
        <v>138800</v>
      </c>
      <c r="G2858">
        <f t="shared" si="176"/>
        <v>3.3963388256484153E-11</v>
      </c>
      <c r="H2858" s="50">
        <f t="shared" si="179"/>
        <v>1186.1312473032895</v>
      </c>
      <c r="I2858">
        <f t="shared" si="178"/>
        <v>3.6256532467778494E-7</v>
      </c>
      <c r="J2858">
        <v>122</v>
      </c>
      <c r="K2858">
        <v>12.600000000000001</v>
      </c>
      <c r="L2858">
        <v>360</v>
      </c>
      <c r="M2858">
        <v>44.06</v>
      </c>
      <c r="N2858">
        <v>43.04</v>
      </c>
      <c r="O2858" s="7">
        <v>28.706</v>
      </c>
      <c r="P2858" s="8">
        <v>432980</v>
      </c>
      <c r="Q2858">
        <v>8</v>
      </c>
      <c r="R2858" s="9">
        <v>11.624000000000001</v>
      </c>
      <c r="S2858" s="9">
        <v>11.563000000000001</v>
      </c>
      <c r="T2858" s="9">
        <v>10.978999999999999</v>
      </c>
      <c r="U2858" s="9">
        <v>11.537000000000001</v>
      </c>
      <c r="V2858" s="9">
        <v>11.840999999999999</v>
      </c>
    </row>
    <row r="2859" spans="1:22" x14ac:dyDescent="0.3">
      <c r="A2859" t="s">
        <v>2993</v>
      </c>
      <c r="B2859" t="s">
        <v>2994</v>
      </c>
      <c r="C2859" t="s">
        <v>3100</v>
      </c>
      <c r="D2859" t="s">
        <v>29</v>
      </c>
      <c r="E2859">
        <v>17.600000000000001</v>
      </c>
      <c r="F2859">
        <v>1061000</v>
      </c>
      <c r="G2859">
        <f t="shared" si="176"/>
        <v>1.8934232610744579E-11</v>
      </c>
      <c r="H2859" s="50">
        <f t="shared" si="179"/>
        <v>9066.8966382477665</v>
      </c>
      <c r="I2859">
        <f t="shared" si="178"/>
        <v>1.5450725700554513E-6</v>
      </c>
      <c r="J2859">
        <v>201</v>
      </c>
      <c r="K2859">
        <v>74.8</v>
      </c>
      <c r="L2859">
        <v>499</v>
      </c>
      <c r="M2859">
        <v>47.25</v>
      </c>
      <c r="N2859">
        <v>39.71</v>
      </c>
      <c r="O2859" s="7">
        <v>6.6718000000000002</v>
      </c>
      <c r="P2859" s="8">
        <v>1108700</v>
      </c>
      <c r="Q2859">
        <v>12</v>
      </c>
      <c r="R2859" s="9">
        <v>14.09</v>
      </c>
      <c r="S2859" s="9">
        <v>13.957000000000001</v>
      </c>
      <c r="T2859" s="9">
        <v>12.547000000000001</v>
      </c>
      <c r="U2859" s="9">
        <v>13.773999999999999</v>
      </c>
      <c r="V2859" s="9">
        <v>14.596</v>
      </c>
    </row>
    <row r="2860" spans="1:22" x14ac:dyDescent="0.3">
      <c r="A2860" t="s">
        <v>2993</v>
      </c>
      <c r="B2860" t="s">
        <v>2994</v>
      </c>
      <c r="C2860" t="s">
        <v>3101</v>
      </c>
      <c r="D2860" t="s">
        <v>29</v>
      </c>
      <c r="E2860">
        <v>8.98</v>
      </c>
      <c r="F2860">
        <v>164400</v>
      </c>
      <c r="G2860">
        <f t="shared" si="176"/>
        <v>6.2348347566909983E-11</v>
      </c>
      <c r="H2860" s="50">
        <f t="shared" si="179"/>
        <v>1404.8989701488529</v>
      </c>
      <c r="I2860">
        <f t="shared" si="178"/>
        <v>7.8833816358511107E-7</v>
      </c>
      <c r="J2860">
        <v>31.8</v>
      </c>
      <c r="K2860">
        <v>29.1</v>
      </c>
      <c r="L2860">
        <v>433</v>
      </c>
      <c r="M2860">
        <v>51.52</v>
      </c>
      <c r="N2860">
        <v>81.2</v>
      </c>
      <c r="O2860" s="7">
        <v>14.867000000000001</v>
      </c>
      <c r="P2860" s="8">
        <v>177960</v>
      </c>
      <c r="Q2860">
        <v>4</v>
      </c>
      <c r="R2860" s="9">
        <v>8.9270999999999994</v>
      </c>
      <c r="S2860" s="9">
        <v>8.9031000000000002</v>
      </c>
      <c r="T2860" s="9">
        <v>8.7199000000000009</v>
      </c>
      <c r="U2860" s="9">
        <v>8.8752999999999993</v>
      </c>
      <c r="V2860" s="9">
        <v>8.9270999999999994</v>
      </c>
    </row>
    <row r="2861" spans="1:22" x14ac:dyDescent="0.3">
      <c r="A2861" t="s">
        <v>2993</v>
      </c>
      <c r="B2861" t="s">
        <v>2994</v>
      </c>
      <c r="C2861" t="s">
        <v>3102</v>
      </c>
      <c r="D2861" t="s">
        <v>29</v>
      </c>
      <c r="E2861">
        <v>18.600000000000001</v>
      </c>
      <c r="F2861">
        <v>522600</v>
      </c>
      <c r="G2861">
        <f t="shared" si="176"/>
        <v>4.0625055109070034E-11</v>
      </c>
      <c r="H2861" s="50">
        <f t="shared" si="179"/>
        <v>4465.937967152011</v>
      </c>
      <c r="I2861">
        <f t="shared" si="178"/>
        <v>1.6328607842631478E-6</v>
      </c>
      <c r="J2861">
        <v>71.600000000000009</v>
      </c>
      <c r="K2861">
        <v>61.7</v>
      </c>
      <c r="L2861">
        <v>460</v>
      </c>
      <c r="M2861">
        <v>54.62</v>
      </c>
      <c r="N2861">
        <v>39.72</v>
      </c>
      <c r="O2861" s="7">
        <v>7.4442000000000004</v>
      </c>
      <c r="P2861" s="8">
        <v>406570</v>
      </c>
      <c r="Q2861">
        <v>6</v>
      </c>
      <c r="R2861" s="9">
        <v>12.036</v>
      </c>
      <c r="S2861" s="9">
        <v>12.028</v>
      </c>
      <c r="T2861" s="9">
        <v>11.638999999999999</v>
      </c>
      <c r="U2861" s="9">
        <v>11.866</v>
      </c>
      <c r="V2861" s="9">
        <v>12.194000000000001</v>
      </c>
    </row>
    <row r="2862" spans="1:22" x14ac:dyDescent="0.3">
      <c r="A2862" t="s">
        <v>2993</v>
      </c>
      <c r="B2862" t="s">
        <v>2994</v>
      </c>
      <c r="C2862" t="s">
        <v>3103</v>
      </c>
      <c r="D2862" t="s">
        <v>29</v>
      </c>
      <c r="E2862">
        <v>12.8</v>
      </c>
      <c r="F2862">
        <v>226900</v>
      </c>
      <c r="G2862">
        <f t="shared" si="176"/>
        <v>6.4391107977082421E-11</v>
      </c>
      <c r="H2862" s="50">
        <f t="shared" si="179"/>
        <v>1938.9998560022793</v>
      </c>
      <c r="I2862">
        <f t="shared" si="178"/>
        <v>1.1236891418585105E-6</v>
      </c>
      <c r="J2862">
        <v>48.1</v>
      </c>
      <c r="K2862">
        <v>32.700000000000003</v>
      </c>
      <c r="L2862">
        <v>358</v>
      </c>
      <c r="M2862">
        <v>58.04</v>
      </c>
      <c r="N2862">
        <v>38.840000000000003</v>
      </c>
      <c r="O2862" s="7">
        <v>10.949</v>
      </c>
      <c r="P2862">
        <v>2794.1</v>
      </c>
      <c r="Q2862">
        <v>3</v>
      </c>
      <c r="R2862" s="9">
        <v>9.0259999999999998</v>
      </c>
      <c r="S2862" s="9">
        <v>9.0900999999999996</v>
      </c>
      <c r="T2862" s="9">
        <v>8.9270999999999994</v>
      </c>
      <c r="U2862" s="9">
        <v>9.0305999999999997</v>
      </c>
      <c r="V2862" s="9">
        <v>9.4951000000000008</v>
      </c>
    </row>
    <row r="2863" spans="1:22" x14ac:dyDescent="0.3">
      <c r="A2863" t="s">
        <v>2993</v>
      </c>
      <c r="B2863" t="s">
        <v>2994</v>
      </c>
      <c r="C2863" t="s">
        <v>3104</v>
      </c>
      <c r="D2863" t="s">
        <v>29</v>
      </c>
      <c r="E2863">
        <v>83.9</v>
      </c>
      <c r="F2863">
        <v>4715000</v>
      </c>
      <c r="G2863">
        <f t="shared" si="176"/>
        <v>2.0310971092258747E-11</v>
      </c>
      <c r="H2863" s="50">
        <f t="shared" si="179"/>
        <v>40292.570828782489</v>
      </c>
      <c r="I2863">
        <f t="shared" si="178"/>
        <v>7.365431172025703E-6</v>
      </c>
      <c r="J2863">
        <v>455</v>
      </c>
      <c r="K2863">
        <v>221</v>
      </c>
      <c r="L2863">
        <v>292</v>
      </c>
      <c r="M2863">
        <v>59.91</v>
      </c>
      <c r="N2863">
        <v>30.35</v>
      </c>
      <c r="O2863" s="7">
        <v>1.3198000000000001</v>
      </c>
      <c r="P2863" s="8">
        <v>1441600</v>
      </c>
      <c r="Q2863">
        <v>22</v>
      </c>
      <c r="R2863" s="9">
        <v>11.164999999999999</v>
      </c>
      <c r="S2863" s="9">
        <v>10.51</v>
      </c>
      <c r="T2863" s="9">
        <v>8.5640999999999998</v>
      </c>
      <c r="U2863" s="9">
        <v>10.009</v>
      </c>
      <c r="V2863" s="9">
        <v>11.840999999999999</v>
      </c>
    </row>
    <row r="2864" spans="1:22" x14ac:dyDescent="0.3">
      <c r="A2864" t="s">
        <v>2993</v>
      </c>
      <c r="B2864" t="s">
        <v>2994</v>
      </c>
      <c r="C2864" t="s">
        <v>3105</v>
      </c>
      <c r="D2864" t="s">
        <v>29</v>
      </c>
      <c r="E2864">
        <v>8.120000000000001</v>
      </c>
      <c r="F2864">
        <v>157200</v>
      </c>
      <c r="G2864">
        <f t="shared" si="176"/>
        <v>5.8959516284987284E-11</v>
      </c>
      <c r="H2864" s="50">
        <f t="shared" si="179"/>
        <v>1343.3705480985382</v>
      </c>
      <c r="I2864">
        <f t="shared" si="178"/>
        <v>7.1284029936649246E-7</v>
      </c>
      <c r="J2864">
        <v>41.400000000000006</v>
      </c>
      <c r="K2864">
        <v>24.400000000000002</v>
      </c>
      <c r="L2864">
        <v>409</v>
      </c>
      <c r="M2864">
        <v>53.38</v>
      </c>
      <c r="N2864">
        <v>55.92</v>
      </c>
      <c r="O2864" s="7">
        <v>16.741</v>
      </c>
      <c r="P2864" s="8">
        <v>164250</v>
      </c>
      <c r="Q2864">
        <v>4</v>
      </c>
      <c r="R2864" s="9">
        <v>10.010999999999999</v>
      </c>
      <c r="S2864" s="9">
        <v>10.106999999999999</v>
      </c>
      <c r="T2864" s="9">
        <v>10.009</v>
      </c>
      <c r="U2864" s="9">
        <v>10.214</v>
      </c>
      <c r="V2864" s="9">
        <v>10.316000000000001</v>
      </c>
    </row>
    <row r="2865" spans="1:22" x14ac:dyDescent="0.3">
      <c r="A2865" t="s">
        <v>2993</v>
      </c>
      <c r="B2865" t="s">
        <v>2994</v>
      </c>
      <c r="C2865" t="s">
        <v>3106</v>
      </c>
      <c r="D2865" t="s">
        <v>29</v>
      </c>
      <c r="E2865">
        <v>40.200000000000003</v>
      </c>
      <c r="F2865">
        <v>1172000</v>
      </c>
      <c r="G2865">
        <f t="shared" si="176"/>
        <v>3.9151541467576791E-11</v>
      </c>
      <c r="H2865" s="50">
        <f t="shared" si="179"/>
        <v>10015.459811523453</v>
      </c>
      <c r="I2865">
        <f t="shared" si="178"/>
        <v>3.5290862111493843E-6</v>
      </c>
      <c r="J2865">
        <v>84.300000000000011</v>
      </c>
      <c r="K2865">
        <v>128</v>
      </c>
      <c r="L2865">
        <v>448</v>
      </c>
      <c r="M2865">
        <v>53.23</v>
      </c>
      <c r="N2865">
        <v>50.22</v>
      </c>
      <c r="O2865" s="7">
        <v>3.5125000000000002</v>
      </c>
      <c r="P2865" s="8">
        <v>749880</v>
      </c>
      <c r="Q2865">
        <v>8</v>
      </c>
      <c r="R2865" s="9">
        <v>14.654999999999999</v>
      </c>
      <c r="S2865" s="9">
        <v>14.523</v>
      </c>
      <c r="T2865" s="9">
        <v>13.55</v>
      </c>
      <c r="U2865" s="9">
        <v>14.223000000000001</v>
      </c>
      <c r="V2865" s="9">
        <v>14.695</v>
      </c>
    </row>
    <row r="2866" spans="1:22" x14ac:dyDescent="0.3">
      <c r="A2866" t="s">
        <v>2993</v>
      </c>
      <c r="B2866" t="s">
        <v>2994</v>
      </c>
      <c r="C2866" t="s">
        <v>3107</v>
      </c>
      <c r="D2866" t="s">
        <v>29</v>
      </c>
      <c r="E2866">
        <v>14.600000000000001</v>
      </c>
      <c r="F2866">
        <v>306000</v>
      </c>
      <c r="G2866">
        <f t="shared" si="176"/>
        <v>5.4460528758169935E-11</v>
      </c>
      <c r="H2866" s="50">
        <f t="shared" si="179"/>
        <v>2614.9579371383761</v>
      </c>
      <c r="I2866">
        <f t="shared" si="178"/>
        <v>1.2817079274323633E-6</v>
      </c>
      <c r="J2866">
        <v>45</v>
      </c>
      <c r="K2866">
        <v>45.6</v>
      </c>
      <c r="L2866">
        <v>442</v>
      </c>
      <c r="M2866">
        <v>54.19</v>
      </c>
      <c r="N2866">
        <v>45.2</v>
      </c>
      <c r="O2866" s="7">
        <v>9.6918000000000006</v>
      </c>
      <c r="P2866" s="8">
        <v>176540</v>
      </c>
      <c r="Q2866">
        <v>4</v>
      </c>
      <c r="R2866" s="9">
        <v>9.7721</v>
      </c>
      <c r="S2866" s="9">
        <v>9.7232000000000003</v>
      </c>
      <c r="T2866" s="9">
        <v>9.4951000000000008</v>
      </c>
      <c r="U2866" s="9">
        <v>9.6751000000000005</v>
      </c>
      <c r="V2866" s="9">
        <v>9.8035999999999994</v>
      </c>
    </row>
    <row r="2867" spans="1:22" x14ac:dyDescent="0.3">
      <c r="A2867" t="s">
        <v>2993</v>
      </c>
      <c r="B2867" t="s">
        <v>2994</v>
      </c>
      <c r="C2867" t="s">
        <v>3108</v>
      </c>
      <c r="D2867" t="s">
        <v>29</v>
      </c>
      <c r="E2867">
        <v>10.600000000000001</v>
      </c>
      <c r="F2867">
        <v>104200</v>
      </c>
      <c r="G2867">
        <f t="shared" si="176"/>
        <v>1.161150652591171E-10</v>
      </c>
      <c r="H2867" s="50">
        <f t="shared" si="179"/>
        <v>890.45299689483261</v>
      </c>
      <c r="I2867">
        <f t="shared" si="178"/>
        <v>9.30555070601579E-7</v>
      </c>
      <c r="J2867">
        <v>23.700000000000003</v>
      </c>
      <c r="K2867">
        <v>21.400000000000002</v>
      </c>
      <c r="L2867">
        <v>294</v>
      </c>
      <c r="M2867">
        <v>56.46</v>
      </c>
      <c r="N2867">
        <v>53.78</v>
      </c>
      <c r="O2867" s="7">
        <v>13.736000000000001</v>
      </c>
      <c r="P2867">
        <v>1786.1</v>
      </c>
      <c r="Q2867">
        <v>2</v>
      </c>
      <c r="R2867" s="9">
        <v>8.9404000000000003</v>
      </c>
      <c r="S2867" s="9">
        <v>8.9568999999999992</v>
      </c>
      <c r="T2867" s="9">
        <v>8.9270999999999994</v>
      </c>
      <c r="U2867" s="9">
        <v>8.9788999999999994</v>
      </c>
      <c r="V2867" s="9">
        <v>9.0305999999999997</v>
      </c>
    </row>
    <row r="2868" spans="1:22" x14ac:dyDescent="0.3">
      <c r="A2868" t="s">
        <v>2993</v>
      </c>
      <c r="B2868" t="s">
        <v>2994</v>
      </c>
      <c r="C2868" t="s">
        <v>3109</v>
      </c>
      <c r="D2868" t="s">
        <v>29</v>
      </c>
      <c r="E2868">
        <v>17.8</v>
      </c>
      <c r="F2868">
        <v>877800</v>
      </c>
      <c r="G2868">
        <f t="shared" si="176"/>
        <v>2.3145941444520394E-11</v>
      </c>
      <c r="H2868" s="50">
        <f t="shared" si="179"/>
        <v>7501.3401216342036</v>
      </c>
      <c r="I2868">
        <f t="shared" si="178"/>
        <v>1.5626302128969909E-6</v>
      </c>
      <c r="J2868">
        <v>159</v>
      </c>
      <c r="K2868">
        <v>69.5</v>
      </c>
      <c r="L2868">
        <v>526</v>
      </c>
      <c r="M2868">
        <v>51.54</v>
      </c>
      <c r="N2868">
        <v>45.96</v>
      </c>
      <c r="O2868" s="7">
        <v>7.5674999999999999</v>
      </c>
      <c r="P2868" s="8">
        <v>803500</v>
      </c>
      <c r="Q2868">
        <v>8</v>
      </c>
      <c r="R2868" s="9">
        <v>11.951000000000001</v>
      </c>
      <c r="S2868" s="9">
        <v>11.722</v>
      </c>
      <c r="T2868" s="9">
        <v>10.571999999999999</v>
      </c>
      <c r="U2868" s="9">
        <v>11.461</v>
      </c>
      <c r="V2868" s="9">
        <v>12.396000000000001</v>
      </c>
    </row>
    <row r="2869" spans="1:22" x14ac:dyDescent="0.3">
      <c r="A2869" t="s">
        <v>2993</v>
      </c>
      <c r="B2869" t="s">
        <v>2994</v>
      </c>
      <c r="C2869" t="s">
        <v>3110</v>
      </c>
      <c r="D2869" t="s">
        <v>29</v>
      </c>
      <c r="E2869">
        <v>5.94</v>
      </c>
      <c r="F2869">
        <v>113800</v>
      </c>
      <c r="G2869">
        <f t="shared" si="176"/>
        <v>5.9579191739894557E-11</v>
      </c>
      <c r="H2869" s="50">
        <f t="shared" si="179"/>
        <v>972.49089296191892</v>
      </c>
      <c r="I2869">
        <f t="shared" si="178"/>
        <v>5.2146199239371498E-7</v>
      </c>
      <c r="J2869">
        <v>36.1</v>
      </c>
      <c r="K2869">
        <v>18.900000000000002</v>
      </c>
      <c r="L2869">
        <v>449</v>
      </c>
      <c r="M2869">
        <v>56.3</v>
      </c>
      <c r="N2869">
        <v>38.130000000000003</v>
      </c>
      <c r="O2869" s="7">
        <v>23.742000000000001</v>
      </c>
      <c r="P2869" s="8">
        <v>135880</v>
      </c>
      <c r="Q2869">
        <v>4</v>
      </c>
      <c r="R2869" s="9">
        <v>11.641999999999999</v>
      </c>
      <c r="S2869" s="9">
        <v>11.696999999999999</v>
      </c>
      <c r="T2869" s="9">
        <v>11.537000000000001</v>
      </c>
      <c r="U2869" s="9">
        <v>11.689</v>
      </c>
      <c r="V2869" s="9">
        <v>11.891999999999999</v>
      </c>
    </row>
    <row r="2870" spans="1:22" x14ac:dyDescent="0.3">
      <c r="A2870" t="s">
        <v>2993</v>
      </c>
      <c r="B2870" t="s">
        <v>2994</v>
      </c>
      <c r="C2870" t="s">
        <v>3111</v>
      </c>
      <c r="D2870" t="s">
        <v>29</v>
      </c>
      <c r="E2870">
        <v>7.0600000000000005</v>
      </c>
      <c r="F2870">
        <v>100500</v>
      </c>
      <c r="G2870">
        <f t="shared" si="176"/>
        <v>8.0184248557213919E-11</v>
      </c>
      <c r="H2870" s="50">
        <f t="shared" si="179"/>
        <v>858.83422445230974</v>
      </c>
      <c r="I2870">
        <f t="shared" si="178"/>
        <v>6.1978479230633442E-7</v>
      </c>
      <c r="J2870">
        <v>50.2</v>
      </c>
      <c r="K2870">
        <v>14.200000000000001</v>
      </c>
      <c r="L2870">
        <v>263</v>
      </c>
      <c r="M2870">
        <v>59.61</v>
      </c>
      <c r="N2870">
        <v>60.6</v>
      </c>
      <c r="O2870" s="7">
        <v>18.550999999999998</v>
      </c>
      <c r="P2870">
        <v>80581</v>
      </c>
      <c r="Q2870">
        <v>7</v>
      </c>
      <c r="R2870" s="9">
        <v>6.8975999999999997</v>
      </c>
      <c r="S2870" s="9">
        <v>6.9029999999999996</v>
      </c>
      <c r="T2870" s="9">
        <v>6.7811000000000003</v>
      </c>
      <c r="U2870" s="9">
        <v>6.8869999999999996</v>
      </c>
      <c r="V2870" s="9">
        <v>7.0983999999999998</v>
      </c>
    </row>
    <row r="2871" spans="1:22" x14ac:dyDescent="0.3">
      <c r="A2871" t="s">
        <v>2993</v>
      </c>
      <c r="B2871" t="s">
        <v>2994</v>
      </c>
      <c r="C2871" t="s">
        <v>3112</v>
      </c>
      <c r="D2871" t="s">
        <v>29</v>
      </c>
      <c r="E2871">
        <v>6.92</v>
      </c>
      <c r="F2871">
        <v>133000</v>
      </c>
      <c r="G2871">
        <f t="shared" si="176"/>
        <v>5.9388844812030069E-11</v>
      </c>
      <c r="H2871" s="50">
        <f t="shared" si="179"/>
        <v>1136.5666850960915</v>
      </c>
      <c r="I2871">
        <f t="shared" si="178"/>
        <v>6.0749444231725711E-7</v>
      </c>
      <c r="J2871">
        <v>32.9</v>
      </c>
      <c r="K2871">
        <v>23.200000000000003</v>
      </c>
      <c r="L2871">
        <v>459</v>
      </c>
      <c r="M2871">
        <v>54.92</v>
      </c>
      <c r="N2871">
        <v>37.42</v>
      </c>
      <c r="O2871" s="7">
        <v>19.808</v>
      </c>
      <c r="P2871" s="8">
        <v>162190</v>
      </c>
      <c r="Q2871">
        <v>4</v>
      </c>
      <c r="R2871" s="9">
        <v>11.648999999999999</v>
      </c>
      <c r="S2871" s="9">
        <v>11.669</v>
      </c>
      <c r="T2871" s="9">
        <v>11.081</v>
      </c>
      <c r="U2871" s="9">
        <v>11.436</v>
      </c>
      <c r="V2871" s="9">
        <v>11.840999999999999</v>
      </c>
    </row>
    <row r="2872" spans="1:22" x14ac:dyDescent="0.3">
      <c r="A2872" t="s">
        <v>2993</v>
      </c>
      <c r="B2872" t="s">
        <v>2994</v>
      </c>
      <c r="C2872" t="s">
        <v>3113</v>
      </c>
      <c r="D2872" t="s">
        <v>29</v>
      </c>
      <c r="E2872">
        <v>14.5</v>
      </c>
      <c r="F2872">
        <v>208200</v>
      </c>
      <c r="G2872">
        <f t="shared" si="176"/>
        <v>7.9494613352545626E-11</v>
      </c>
      <c r="H2872" s="50">
        <f t="shared" si="179"/>
        <v>1779.1968709549342</v>
      </c>
      <c r="I2872">
        <f t="shared" si="178"/>
        <v>1.2729291060115936E-6</v>
      </c>
      <c r="J2872">
        <v>31.6</v>
      </c>
      <c r="K2872">
        <v>37</v>
      </c>
      <c r="L2872">
        <v>362</v>
      </c>
      <c r="M2872">
        <v>64.569999999999993</v>
      </c>
      <c r="N2872">
        <v>39.82</v>
      </c>
      <c r="O2872" s="7">
        <v>9.7784999999999993</v>
      </c>
      <c r="P2872">
        <v>68630</v>
      </c>
      <c r="Q2872">
        <v>5</v>
      </c>
      <c r="R2872" s="9">
        <v>4.6295999999999999</v>
      </c>
      <c r="S2872" s="9">
        <v>4.6475999999999997</v>
      </c>
      <c r="T2872" s="9">
        <v>4.6295000000000002</v>
      </c>
      <c r="U2872" s="9">
        <v>4.6841999999999997</v>
      </c>
      <c r="V2872" s="9">
        <v>4.9569000000000001</v>
      </c>
    </row>
    <row r="2873" spans="1:22" x14ac:dyDescent="0.3">
      <c r="A2873" t="s">
        <v>2993</v>
      </c>
      <c r="B2873" t="s">
        <v>2994</v>
      </c>
      <c r="C2873" t="s">
        <v>3114</v>
      </c>
      <c r="D2873" t="s">
        <v>29</v>
      </c>
      <c r="E2873">
        <v>10.8</v>
      </c>
      <c r="F2873">
        <v>112500</v>
      </c>
      <c r="G2873">
        <f t="shared" si="176"/>
        <v>1.0957756799999999E-10</v>
      </c>
      <c r="H2873" s="50">
        <f t="shared" si="179"/>
        <v>961.38159453616765</v>
      </c>
      <c r="I2873">
        <f t="shared" si="178"/>
        <v>9.4811271344311801E-7</v>
      </c>
      <c r="J2873">
        <v>24.700000000000003</v>
      </c>
      <c r="K2873">
        <v>22.6</v>
      </c>
      <c r="L2873">
        <v>295</v>
      </c>
      <c r="M2873">
        <v>56.61</v>
      </c>
      <c r="N2873">
        <v>84.87</v>
      </c>
      <c r="O2873" s="7">
        <v>13.04</v>
      </c>
      <c r="P2873" s="8">
        <v>308910</v>
      </c>
      <c r="Q2873">
        <v>4</v>
      </c>
      <c r="R2873" s="9">
        <v>10.265000000000001</v>
      </c>
      <c r="S2873" s="9">
        <v>10.282999999999999</v>
      </c>
      <c r="T2873" s="9">
        <v>10.009</v>
      </c>
      <c r="U2873" s="9">
        <v>10.316000000000001</v>
      </c>
      <c r="V2873" s="9">
        <v>10.417999999999999</v>
      </c>
    </row>
    <row r="2874" spans="1:22" x14ac:dyDescent="0.3">
      <c r="A2874" t="s">
        <v>2993</v>
      </c>
      <c r="B2874" t="s">
        <v>2994</v>
      </c>
      <c r="C2874" t="s">
        <v>3115</v>
      </c>
      <c r="D2874" t="s">
        <v>29</v>
      </c>
      <c r="E2874">
        <v>6.44</v>
      </c>
      <c r="F2874">
        <v>250000</v>
      </c>
      <c r="G2874">
        <f t="shared" si="176"/>
        <v>2.9403314079999994E-11</v>
      </c>
      <c r="H2874" s="50">
        <f t="shared" si="179"/>
        <v>2136.4035434137058</v>
      </c>
      <c r="I2874">
        <f t="shared" si="178"/>
        <v>5.6535609949756284E-7</v>
      </c>
      <c r="J2874">
        <v>96.600000000000009</v>
      </c>
      <c r="K2874">
        <v>25.400000000000002</v>
      </c>
      <c r="L2874">
        <v>486</v>
      </c>
      <c r="M2874">
        <v>47.72</v>
      </c>
      <c r="N2874">
        <v>40.24</v>
      </c>
      <c r="O2874" s="7">
        <v>19.120999999999999</v>
      </c>
      <c r="P2874" s="8">
        <v>230470</v>
      </c>
      <c r="Q2874">
        <v>5</v>
      </c>
      <c r="R2874" s="9">
        <v>13.313000000000001</v>
      </c>
      <c r="S2874" s="9">
        <v>13.332000000000001</v>
      </c>
      <c r="T2874" s="9">
        <v>13.199</v>
      </c>
      <c r="U2874" s="9">
        <v>13.35</v>
      </c>
      <c r="V2874" s="9">
        <v>13.55</v>
      </c>
    </row>
    <row r="2875" spans="1:22" x14ac:dyDescent="0.3">
      <c r="A2875" t="s">
        <v>2993</v>
      </c>
      <c r="B2875" t="s">
        <v>2994</v>
      </c>
      <c r="C2875" t="s">
        <v>3116</v>
      </c>
      <c r="D2875" t="s">
        <v>29</v>
      </c>
      <c r="E2875">
        <v>7.42</v>
      </c>
      <c r="F2875">
        <v>112300</v>
      </c>
      <c r="G2875">
        <f t="shared" si="176"/>
        <v>7.5417923953695463E-11</v>
      </c>
      <c r="H2875" s="50">
        <f t="shared" si="179"/>
        <v>959.67247170143662</v>
      </c>
      <c r="I2875">
        <f t="shared" si="178"/>
        <v>6.5138854942110517E-7</v>
      </c>
      <c r="J2875">
        <v>21.900000000000002</v>
      </c>
      <c r="K2875">
        <v>24</v>
      </c>
      <c r="L2875">
        <v>463</v>
      </c>
      <c r="M2875">
        <v>55.91</v>
      </c>
      <c r="N2875">
        <v>38.01</v>
      </c>
      <c r="O2875" s="7">
        <v>19.309999999999999</v>
      </c>
      <c r="P2875" s="8">
        <v>405930</v>
      </c>
      <c r="Q2875">
        <v>4</v>
      </c>
      <c r="R2875" s="9">
        <v>14.416</v>
      </c>
      <c r="S2875" s="9">
        <v>14.506</v>
      </c>
      <c r="T2875" s="9">
        <v>14.148</v>
      </c>
      <c r="U2875" s="9">
        <v>14.718999999999999</v>
      </c>
      <c r="V2875" s="9">
        <v>15.537000000000001</v>
      </c>
    </row>
    <row r="2876" spans="1:22" x14ac:dyDescent="0.3">
      <c r="A2876" t="s">
        <v>2993</v>
      </c>
      <c r="B2876" t="s">
        <v>2994</v>
      </c>
      <c r="C2876" t="s">
        <v>3117</v>
      </c>
      <c r="D2876" t="s">
        <v>29</v>
      </c>
      <c r="E2876">
        <v>22.700000000000003</v>
      </c>
      <c r="F2876">
        <v>327600</v>
      </c>
      <c r="G2876">
        <f t="shared" si="176"/>
        <v>7.9091969169719174E-11</v>
      </c>
      <c r="H2876" s="50">
        <f t="shared" si="179"/>
        <v>2799.54320328932</v>
      </c>
      <c r="I2876">
        <f t="shared" si="178"/>
        <v>1.9927924625147019E-6</v>
      </c>
      <c r="J2876">
        <v>38.300000000000004</v>
      </c>
      <c r="K2876">
        <v>52.900000000000006</v>
      </c>
      <c r="L2876">
        <v>293</v>
      </c>
      <c r="M2876">
        <v>54.79</v>
      </c>
      <c r="N2876">
        <v>32.049999999999997</v>
      </c>
      <c r="O2876" s="7">
        <v>5.5419</v>
      </c>
      <c r="P2876">
        <v>35370</v>
      </c>
      <c r="Q2876">
        <v>6</v>
      </c>
      <c r="R2876" s="9">
        <v>10.106999999999999</v>
      </c>
      <c r="S2876" s="9">
        <v>10.01</v>
      </c>
      <c r="T2876" s="9">
        <v>9.6494999999999997</v>
      </c>
      <c r="U2876" s="9">
        <v>9.8035999999999994</v>
      </c>
      <c r="V2876" s="9">
        <v>10.111000000000001</v>
      </c>
    </row>
    <row r="2877" spans="1:22" x14ac:dyDescent="0.3">
      <c r="A2877" t="s">
        <v>2993</v>
      </c>
      <c r="B2877" t="s">
        <v>2994</v>
      </c>
      <c r="C2877" t="s">
        <v>3118</v>
      </c>
      <c r="D2877" t="s">
        <v>29</v>
      </c>
      <c r="E2877">
        <v>17.400000000000002</v>
      </c>
      <c r="F2877">
        <v>330000</v>
      </c>
      <c r="G2877">
        <f t="shared" si="176"/>
        <v>6.0184649090909096E-11</v>
      </c>
      <c r="H2877" s="50">
        <f t="shared" si="179"/>
        <v>2820.0526773060915</v>
      </c>
      <c r="I2877">
        <f t="shared" si="178"/>
        <v>1.5275149272139121E-6</v>
      </c>
      <c r="J2877">
        <v>45.2</v>
      </c>
      <c r="K2877">
        <v>49.1</v>
      </c>
      <c r="L2877">
        <v>358</v>
      </c>
      <c r="M2877">
        <v>43.54</v>
      </c>
      <c r="N2877">
        <v>39.81</v>
      </c>
      <c r="O2877" s="7">
        <v>7.3010000000000002</v>
      </c>
      <c r="P2877">
        <v>30273</v>
      </c>
      <c r="Q2877">
        <v>6</v>
      </c>
      <c r="R2877" s="9">
        <v>10.329000000000001</v>
      </c>
      <c r="S2877" s="9">
        <v>6.6421999999999999</v>
      </c>
      <c r="T2877" s="9">
        <v>9.6494999999999997</v>
      </c>
      <c r="U2877" s="9">
        <v>10.468999999999999</v>
      </c>
      <c r="V2877" s="9">
        <v>10.725</v>
      </c>
    </row>
    <row r="2878" spans="1:22" x14ac:dyDescent="0.3">
      <c r="A2878" t="s">
        <v>2993</v>
      </c>
      <c r="B2878" t="s">
        <v>2994</v>
      </c>
      <c r="C2878" t="s">
        <v>3119</v>
      </c>
      <c r="D2878" t="s">
        <v>29</v>
      </c>
      <c r="E2878">
        <v>9.91</v>
      </c>
      <c r="F2878">
        <v>103700</v>
      </c>
      <c r="G2878">
        <f t="shared" si="176"/>
        <v>1.0908004850530375E-10</v>
      </c>
      <c r="H2878" s="50">
        <f t="shared" si="179"/>
        <v>886.18018980800514</v>
      </c>
      <c r="I2878">
        <f t="shared" si="178"/>
        <v>8.6998120279826844E-7</v>
      </c>
      <c r="J2878">
        <v>22</v>
      </c>
      <c r="K2878">
        <v>22.1</v>
      </c>
      <c r="L2878">
        <v>317</v>
      </c>
      <c r="M2878">
        <v>59.65</v>
      </c>
      <c r="N2878">
        <v>56.76</v>
      </c>
      <c r="O2878" s="7">
        <v>14.356</v>
      </c>
      <c r="P2878">
        <v>64484</v>
      </c>
      <c r="Q2878">
        <v>4</v>
      </c>
      <c r="R2878" s="9">
        <v>6.8342999999999998</v>
      </c>
      <c r="S2878" s="9">
        <v>6.8436000000000003</v>
      </c>
      <c r="T2878" s="9">
        <v>6.8341000000000003</v>
      </c>
      <c r="U2878" s="9">
        <v>6.8869999999999996</v>
      </c>
      <c r="V2878" s="9">
        <v>6.9927999999999999</v>
      </c>
    </row>
    <row r="2879" spans="1:22" x14ac:dyDescent="0.3">
      <c r="A2879" t="s">
        <v>2993</v>
      </c>
      <c r="B2879" t="s">
        <v>2994</v>
      </c>
      <c r="C2879" t="s">
        <v>3120</v>
      </c>
      <c r="D2879" t="s">
        <v>29</v>
      </c>
      <c r="E2879">
        <v>5.62</v>
      </c>
      <c r="F2879">
        <v>208800</v>
      </c>
      <c r="G2879">
        <f t="shared" si="176"/>
        <v>3.0722478256704983E-11</v>
      </c>
      <c r="H2879" s="50">
        <f t="shared" si="179"/>
        <v>1784.3242394591271</v>
      </c>
      <c r="I2879">
        <f t="shared" si="178"/>
        <v>4.9336976384725213E-7</v>
      </c>
      <c r="J2879">
        <v>100</v>
      </c>
      <c r="K2879">
        <v>20.900000000000002</v>
      </c>
      <c r="L2879">
        <v>489</v>
      </c>
      <c r="M2879">
        <v>51.29</v>
      </c>
      <c r="N2879">
        <v>37.74</v>
      </c>
      <c r="O2879" s="7">
        <v>23.423999999999999</v>
      </c>
      <c r="P2879" s="8">
        <v>333090</v>
      </c>
      <c r="Q2879">
        <v>11</v>
      </c>
      <c r="R2879" s="9">
        <v>12.468999999999999</v>
      </c>
      <c r="S2879" s="9">
        <v>12.494</v>
      </c>
      <c r="T2879" s="9">
        <v>11.840999999999999</v>
      </c>
      <c r="U2879" s="9">
        <v>12.194000000000001</v>
      </c>
      <c r="V2879" s="9">
        <v>12.798</v>
      </c>
    </row>
    <row r="2880" spans="1:22" x14ac:dyDescent="0.3">
      <c r="A2880" t="s">
        <v>2993</v>
      </c>
      <c r="B2880" t="s">
        <v>2994</v>
      </c>
      <c r="C2880" t="s">
        <v>3121</v>
      </c>
      <c r="D2880" t="s">
        <v>29</v>
      </c>
      <c r="E2880">
        <v>9.76</v>
      </c>
      <c r="F2880">
        <v>349000</v>
      </c>
      <c r="G2880">
        <f t="shared" si="176"/>
        <v>3.1920877020057308E-11</v>
      </c>
      <c r="H2880" s="50">
        <f t="shared" si="179"/>
        <v>2982.4193466055331</v>
      </c>
      <c r="I2880">
        <f t="shared" si="178"/>
        <v>8.5681297066711387E-7</v>
      </c>
      <c r="J2880">
        <v>95.100000000000009</v>
      </c>
      <c r="K2880">
        <v>35.800000000000004</v>
      </c>
      <c r="L2880">
        <v>457</v>
      </c>
      <c r="M2880">
        <v>45.04</v>
      </c>
      <c r="N2880">
        <v>41.97</v>
      </c>
      <c r="O2880" s="7">
        <v>12.766999999999999</v>
      </c>
      <c r="P2880" s="8">
        <v>288160</v>
      </c>
      <c r="Q2880">
        <v>7</v>
      </c>
      <c r="R2880" s="9">
        <v>11.728999999999999</v>
      </c>
      <c r="S2880" s="9">
        <v>11.641999999999999</v>
      </c>
      <c r="T2880" s="9">
        <v>11.335000000000001</v>
      </c>
      <c r="U2880" s="9">
        <v>11.689</v>
      </c>
      <c r="V2880" s="9">
        <v>11.840999999999999</v>
      </c>
    </row>
    <row r="2881" spans="1:22" x14ac:dyDescent="0.3">
      <c r="A2881" t="s">
        <v>2993</v>
      </c>
      <c r="B2881" t="s">
        <v>2994</v>
      </c>
      <c r="C2881" t="s">
        <v>3122</v>
      </c>
      <c r="D2881" t="s">
        <v>29</v>
      </c>
      <c r="E2881">
        <v>10.9</v>
      </c>
      <c r="F2881">
        <v>261700</v>
      </c>
      <c r="G2881">
        <f t="shared" si="176"/>
        <v>4.7541534963698887E-11</v>
      </c>
      <c r="H2881" s="50">
        <f t="shared" si="179"/>
        <v>2236.3872292454671</v>
      </c>
      <c r="I2881">
        <f t="shared" si="178"/>
        <v>9.5689153486388752E-7</v>
      </c>
      <c r="J2881">
        <v>61.6</v>
      </c>
      <c r="K2881">
        <v>33.300000000000004</v>
      </c>
      <c r="L2881">
        <v>409</v>
      </c>
      <c r="M2881">
        <v>53.64</v>
      </c>
      <c r="N2881">
        <v>55.95</v>
      </c>
      <c r="O2881" s="7">
        <v>12.273999999999999</v>
      </c>
      <c r="P2881" s="8">
        <v>261630</v>
      </c>
      <c r="Q2881">
        <v>6</v>
      </c>
      <c r="R2881" s="9">
        <v>9.9245000000000001</v>
      </c>
      <c r="S2881" s="9">
        <v>9.9809999999999999</v>
      </c>
      <c r="T2881" s="9">
        <v>9.7009000000000007</v>
      </c>
      <c r="U2881" s="9">
        <v>9.8292999999999999</v>
      </c>
      <c r="V2881" s="9">
        <v>10.009</v>
      </c>
    </row>
    <row r="2882" spans="1:22" x14ac:dyDescent="0.3">
      <c r="A2882" t="s">
        <v>2993</v>
      </c>
      <c r="B2882" t="s">
        <v>2994</v>
      </c>
      <c r="C2882" t="s">
        <v>3123</v>
      </c>
      <c r="D2882" t="s">
        <v>29</v>
      </c>
      <c r="E2882">
        <v>15.600000000000001</v>
      </c>
      <c r="F2882">
        <v>279000</v>
      </c>
      <c r="G2882">
        <f t="shared" ref="G2882:G2945" si="180">(1.141433*(E2882/1000000))/F2882</f>
        <v>6.3822060215053769E-11</v>
      </c>
      <c r="H2882" s="50">
        <f t="shared" ref="H2882:H2912" si="181">F2882*CVDRUS</f>
        <v>2384.2263544496955</v>
      </c>
      <c r="I2882">
        <f t="shared" ref="I2882:I2945" si="182">(G2882/10)*1000*H2882*0.09</f>
        <v>1.3694961416400594E-6</v>
      </c>
      <c r="J2882">
        <v>50.5</v>
      </c>
      <c r="K2882">
        <v>39.300000000000004</v>
      </c>
      <c r="L2882">
        <v>365</v>
      </c>
      <c r="M2882">
        <v>61.26</v>
      </c>
      <c r="N2882">
        <v>73.430000000000007</v>
      </c>
      <c r="O2882" s="7">
        <v>9.2960999999999991</v>
      </c>
      <c r="P2882">
        <v>863.6</v>
      </c>
      <c r="Q2882">
        <v>3</v>
      </c>
      <c r="R2882" s="9">
        <v>5.1177000000000001</v>
      </c>
      <c r="S2882" s="9">
        <v>5.0911</v>
      </c>
      <c r="T2882" s="9">
        <v>5.0113000000000003</v>
      </c>
      <c r="U2882" s="9">
        <v>5.1199000000000003</v>
      </c>
      <c r="V2882" s="9">
        <v>5.1741000000000001</v>
      </c>
    </row>
    <row r="2883" spans="1:22" x14ac:dyDescent="0.3">
      <c r="A2883" t="s">
        <v>2993</v>
      </c>
      <c r="B2883" t="s">
        <v>2994</v>
      </c>
      <c r="C2883" t="s">
        <v>3124</v>
      </c>
      <c r="D2883" t="s">
        <v>29</v>
      </c>
      <c r="E2883">
        <v>19.900000000000002</v>
      </c>
      <c r="F2883">
        <v>230300</v>
      </c>
      <c r="G2883">
        <f t="shared" si="180"/>
        <v>9.8630120277898401E-11</v>
      </c>
      <c r="H2883" s="50">
        <f t="shared" si="181"/>
        <v>1968.0549441927058</v>
      </c>
      <c r="I2883">
        <f t="shared" si="182"/>
        <v>1.7469854627331527E-6</v>
      </c>
      <c r="J2883">
        <v>33.300000000000004</v>
      </c>
      <c r="K2883">
        <v>39.900000000000006</v>
      </c>
      <c r="L2883">
        <v>290</v>
      </c>
      <c r="M2883">
        <v>61.67</v>
      </c>
      <c r="N2883">
        <v>50.81</v>
      </c>
      <c r="O2883" s="7">
        <v>7.2618999999999998</v>
      </c>
      <c r="P2883">
        <v>55254</v>
      </c>
      <c r="Q2883">
        <v>4</v>
      </c>
      <c r="R2883" s="9">
        <v>5.25</v>
      </c>
      <c r="S2883" s="9">
        <v>5.2788000000000004</v>
      </c>
      <c r="T2883" s="9">
        <v>5.2282999999999999</v>
      </c>
      <c r="U2883" s="9">
        <v>5.3094999999999999</v>
      </c>
      <c r="V2883" s="9">
        <v>5.3906000000000001</v>
      </c>
    </row>
    <row r="2884" spans="1:22" x14ac:dyDescent="0.3">
      <c r="A2884" t="s">
        <v>2993</v>
      </c>
      <c r="B2884" t="s">
        <v>2994</v>
      </c>
      <c r="C2884" t="s">
        <v>3125</v>
      </c>
      <c r="D2884" t="s">
        <v>29</v>
      </c>
      <c r="E2884">
        <v>7.87</v>
      </c>
      <c r="F2884">
        <v>185900</v>
      </c>
      <c r="G2884">
        <f t="shared" si="180"/>
        <v>4.8322096342119422E-11</v>
      </c>
      <c r="H2884" s="50">
        <f t="shared" si="181"/>
        <v>1588.6296748824316</v>
      </c>
      <c r="I2884">
        <f t="shared" si="182"/>
        <v>6.9089324581456838E-7</v>
      </c>
      <c r="J2884">
        <v>45.2</v>
      </c>
      <c r="K2884">
        <v>27.700000000000003</v>
      </c>
      <c r="L2884">
        <v>509</v>
      </c>
      <c r="M2884">
        <v>53.15</v>
      </c>
      <c r="N2884">
        <v>48.44</v>
      </c>
      <c r="O2884" s="7">
        <v>18.393000000000001</v>
      </c>
      <c r="P2884" s="8">
        <v>113580</v>
      </c>
      <c r="Q2884">
        <v>6</v>
      </c>
      <c r="R2884" s="9">
        <v>12.194000000000001</v>
      </c>
      <c r="S2884" s="9">
        <v>12.07</v>
      </c>
      <c r="T2884" s="9">
        <v>11.587999999999999</v>
      </c>
      <c r="U2884" s="9">
        <v>11.765000000000001</v>
      </c>
      <c r="V2884" s="9">
        <v>12.194000000000001</v>
      </c>
    </row>
    <row r="2885" spans="1:22" x14ac:dyDescent="0.3">
      <c r="A2885" t="s">
        <v>2993</v>
      </c>
      <c r="B2885" t="s">
        <v>2994</v>
      </c>
      <c r="C2885" t="s">
        <v>3126</v>
      </c>
      <c r="D2885" t="s">
        <v>29</v>
      </c>
      <c r="E2885">
        <v>5.79</v>
      </c>
      <c r="F2885">
        <v>283400</v>
      </c>
      <c r="G2885">
        <f t="shared" si="180"/>
        <v>2.3320032004234295E-11</v>
      </c>
      <c r="H2885" s="50">
        <f t="shared" si="181"/>
        <v>2421.8270568137768</v>
      </c>
      <c r="I2885">
        <f t="shared" si="182"/>
        <v>5.082937602625604E-7</v>
      </c>
      <c r="J2885">
        <v>60.7</v>
      </c>
      <c r="K2885">
        <v>36.4</v>
      </c>
      <c r="L2885">
        <v>785</v>
      </c>
      <c r="M2885">
        <v>47.24</v>
      </c>
      <c r="N2885">
        <v>38.89</v>
      </c>
      <c r="O2885" s="7">
        <v>21.577000000000002</v>
      </c>
      <c r="P2885" s="8">
        <v>211220</v>
      </c>
      <c r="Q2885">
        <v>3</v>
      </c>
      <c r="R2885" s="9">
        <v>14.297000000000001</v>
      </c>
      <c r="S2885" s="9">
        <v>7.4926000000000004</v>
      </c>
      <c r="T2885" s="9">
        <v>14.297000000000001</v>
      </c>
      <c r="U2885" s="9">
        <v>14.297000000000001</v>
      </c>
      <c r="V2885" s="9">
        <v>14.297000000000001</v>
      </c>
    </row>
    <row r="2886" spans="1:22" x14ac:dyDescent="0.3">
      <c r="A2886" t="s">
        <v>2993</v>
      </c>
      <c r="B2886" t="s">
        <v>2994</v>
      </c>
      <c r="C2886" t="s">
        <v>3127</v>
      </c>
      <c r="D2886" t="s">
        <v>29</v>
      </c>
      <c r="E2886">
        <v>11</v>
      </c>
      <c r="F2886">
        <v>295300</v>
      </c>
      <c r="G2886">
        <f t="shared" si="180"/>
        <v>4.2518669150016926E-11</v>
      </c>
      <c r="H2886" s="50">
        <f t="shared" si="181"/>
        <v>2523.5198654802693</v>
      </c>
      <c r="I2886">
        <f t="shared" si="182"/>
        <v>9.6567035628465703E-7</v>
      </c>
      <c r="J2886">
        <v>59.800000000000004</v>
      </c>
      <c r="K2886">
        <v>38.200000000000003</v>
      </c>
      <c r="L2886">
        <v>474</v>
      </c>
      <c r="M2886">
        <v>52.73</v>
      </c>
      <c r="N2886">
        <v>41.45</v>
      </c>
      <c r="O2886" s="7">
        <v>12.403</v>
      </c>
      <c r="P2886" s="8">
        <v>321290</v>
      </c>
      <c r="Q2886">
        <v>5</v>
      </c>
      <c r="R2886" s="9">
        <v>11.199</v>
      </c>
      <c r="S2886" s="9">
        <v>11.356999999999999</v>
      </c>
      <c r="T2886" s="9">
        <v>10.877000000000001</v>
      </c>
      <c r="U2886" s="9">
        <v>11.081</v>
      </c>
      <c r="V2886" s="9">
        <v>11.436</v>
      </c>
    </row>
    <row r="2887" spans="1:22" x14ac:dyDescent="0.3">
      <c r="A2887" t="s">
        <v>2993</v>
      </c>
      <c r="B2887" t="s">
        <v>2994</v>
      </c>
      <c r="C2887" t="s">
        <v>3128</v>
      </c>
      <c r="D2887" t="s">
        <v>29</v>
      </c>
      <c r="E2887">
        <v>20.200000000000003</v>
      </c>
      <c r="F2887">
        <v>691200</v>
      </c>
      <c r="G2887">
        <f t="shared" si="180"/>
        <v>3.3357850983796296E-11</v>
      </c>
      <c r="H2887" s="50">
        <f t="shared" si="181"/>
        <v>5906.7285168302142</v>
      </c>
      <c r="I2887">
        <f t="shared" si="182"/>
        <v>1.7733219269954617E-6</v>
      </c>
      <c r="J2887">
        <v>86.300000000000011</v>
      </c>
      <c r="K2887">
        <v>74.400000000000006</v>
      </c>
      <c r="L2887">
        <v>530</v>
      </c>
      <c r="M2887">
        <v>53.53</v>
      </c>
      <c r="N2887">
        <v>49.39</v>
      </c>
      <c r="O2887" s="7">
        <v>7.1197999999999997</v>
      </c>
      <c r="P2887" s="8">
        <v>445210</v>
      </c>
      <c r="Q2887">
        <v>6</v>
      </c>
      <c r="R2887" s="9">
        <v>12.311999999999999</v>
      </c>
      <c r="S2887" s="9">
        <v>12.238</v>
      </c>
      <c r="T2887" s="9">
        <v>12.093999999999999</v>
      </c>
      <c r="U2887" s="9">
        <v>12.295</v>
      </c>
      <c r="V2887" s="9">
        <v>12.547000000000001</v>
      </c>
    </row>
    <row r="2888" spans="1:22" x14ac:dyDescent="0.3">
      <c r="A2888" t="s">
        <v>2993</v>
      </c>
      <c r="B2888" t="s">
        <v>2994</v>
      </c>
      <c r="C2888" t="s">
        <v>3129</v>
      </c>
      <c r="D2888" t="s">
        <v>29</v>
      </c>
      <c r="E2888">
        <v>30.700000000000003</v>
      </c>
      <c r="F2888">
        <v>490000</v>
      </c>
      <c r="G2888">
        <f t="shared" si="180"/>
        <v>7.1514271632653062E-11</v>
      </c>
      <c r="H2888" s="50">
        <f t="shared" si="181"/>
        <v>4187.3509450908632</v>
      </c>
      <c r="I2888">
        <f t="shared" si="182"/>
        <v>2.6950981761762705E-6</v>
      </c>
      <c r="J2888">
        <v>54.2</v>
      </c>
      <c r="K2888">
        <v>66.5</v>
      </c>
      <c r="L2888">
        <v>295</v>
      </c>
      <c r="M2888">
        <v>56.5</v>
      </c>
      <c r="N2888">
        <v>84.99</v>
      </c>
      <c r="O2888" s="7">
        <v>4.4337</v>
      </c>
      <c r="P2888">
        <v>4120</v>
      </c>
      <c r="Q2888">
        <v>4</v>
      </c>
      <c r="R2888" s="9">
        <v>10.265000000000001</v>
      </c>
      <c r="S2888" s="9">
        <v>10.117000000000001</v>
      </c>
      <c r="T2888" s="9">
        <v>9.7009000000000007</v>
      </c>
      <c r="U2888" s="9">
        <v>10.086</v>
      </c>
      <c r="V2888" s="9">
        <v>10.367000000000001</v>
      </c>
    </row>
    <row r="2889" spans="1:22" x14ac:dyDescent="0.3">
      <c r="A2889" t="s">
        <v>2993</v>
      </c>
      <c r="B2889" t="s">
        <v>2994</v>
      </c>
      <c r="C2889" t="s">
        <v>3130</v>
      </c>
      <c r="D2889" t="s">
        <v>29</v>
      </c>
      <c r="E2889">
        <v>14.3</v>
      </c>
      <c r="F2889">
        <v>489800</v>
      </c>
      <c r="G2889">
        <f t="shared" si="180"/>
        <v>3.3324809922417307E-11</v>
      </c>
      <c r="H2889" s="50">
        <f t="shared" si="181"/>
        <v>4185.6418222561324</v>
      </c>
      <c r="I2889">
        <f t="shared" si="182"/>
        <v>1.2553714631700542E-6</v>
      </c>
      <c r="J2889">
        <v>95.300000000000011</v>
      </c>
      <c r="K2889">
        <v>50.2</v>
      </c>
      <c r="L2889">
        <v>472</v>
      </c>
      <c r="M2889">
        <v>54.18</v>
      </c>
      <c r="N2889">
        <v>37.61</v>
      </c>
      <c r="O2889" s="7">
        <v>9.4064999999999994</v>
      </c>
      <c r="P2889" s="8">
        <v>561820</v>
      </c>
      <c r="Q2889">
        <v>8</v>
      </c>
      <c r="R2889" s="9">
        <v>13.435</v>
      </c>
      <c r="S2889" s="9">
        <v>13.214</v>
      </c>
      <c r="T2889" s="9">
        <v>12.446</v>
      </c>
      <c r="U2889" s="9">
        <v>12.673</v>
      </c>
      <c r="V2889" s="9">
        <v>13.5</v>
      </c>
    </row>
    <row r="2890" spans="1:22" x14ac:dyDescent="0.3">
      <c r="A2890" t="s">
        <v>2993</v>
      </c>
      <c r="B2890" t="s">
        <v>2994</v>
      </c>
      <c r="C2890" t="s">
        <v>3131</v>
      </c>
      <c r="D2890" t="s">
        <v>29</v>
      </c>
      <c r="E2890">
        <v>23.3</v>
      </c>
      <c r="F2890">
        <v>415100</v>
      </c>
      <c r="G2890">
        <f t="shared" si="180"/>
        <v>6.4069835943146223E-11</v>
      </c>
      <c r="H2890" s="50">
        <f t="shared" si="181"/>
        <v>3547.2844434841172</v>
      </c>
      <c r="I2890">
        <f t="shared" si="182"/>
        <v>2.0454653910393193E-6</v>
      </c>
      <c r="J2890">
        <v>59.800000000000004</v>
      </c>
      <c r="K2890">
        <v>53.7</v>
      </c>
      <c r="L2890">
        <v>296</v>
      </c>
      <c r="M2890">
        <v>56.85</v>
      </c>
      <c r="N2890">
        <v>35.89</v>
      </c>
      <c r="O2890" s="7">
        <v>5.5080999999999998</v>
      </c>
      <c r="P2890" s="8">
        <v>280590</v>
      </c>
      <c r="Q2890">
        <v>3</v>
      </c>
      <c r="R2890" s="9">
        <v>9.8740000000000006</v>
      </c>
      <c r="S2890" s="9">
        <v>9.8605</v>
      </c>
      <c r="T2890" s="9">
        <v>9.3919999999999995</v>
      </c>
      <c r="U2890" s="9">
        <v>9.7009000000000007</v>
      </c>
      <c r="V2890" s="9">
        <v>10.111000000000001</v>
      </c>
    </row>
    <row r="2891" spans="1:22" x14ac:dyDescent="0.3">
      <c r="A2891" t="s">
        <v>2993</v>
      </c>
      <c r="B2891" t="s">
        <v>2994</v>
      </c>
      <c r="C2891" t="s">
        <v>3132</v>
      </c>
      <c r="D2891" t="s">
        <v>29</v>
      </c>
      <c r="E2891">
        <v>22.1</v>
      </c>
      <c r="F2891">
        <v>505400</v>
      </c>
      <c r="G2891">
        <f t="shared" si="180"/>
        <v>4.9912285912148798E-11</v>
      </c>
      <c r="H2891" s="50">
        <f t="shared" si="181"/>
        <v>4318.953403365148</v>
      </c>
      <c r="I2891">
        <f t="shared" si="182"/>
        <v>1.9401195339900844E-6</v>
      </c>
      <c r="J2891">
        <v>42.6</v>
      </c>
      <c r="K2891">
        <v>77.400000000000006</v>
      </c>
      <c r="L2891">
        <v>498</v>
      </c>
      <c r="M2891">
        <v>57.16</v>
      </c>
      <c r="N2891">
        <v>65.55</v>
      </c>
      <c r="O2891" s="7">
        <v>6.4379</v>
      </c>
      <c r="P2891" s="8">
        <v>536000</v>
      </c>
      <c r="Q2891">
        <v>3</v>
      </c>
      <c r="R2891" s="9">
        <v>8.7199000000000009</v>
      </c>
      <c r="S2891" s="9">
        <v>8.7121999999999993</v>
      </c>
      <c r="T2891" s="9">
        <v>8.6679999999999993</v>
      </c>
      <c r="U2891" s="9">
        <v>8.7199000000000009</v>
      </c>
      <c r="V2891" s="9">
        <v>8.7199000000000009</v>
      </c>
    </row>
    <row r="2892" spans="1:22" x14ac:dyDescent="0.3">
      <c r="A2892" t="s">
        <v>2993</v>
      </c>
      <c r="B2892" t="s">
        <v>2994</v>
      </c>
      <c r="C2892" t="s">
        <v>3133</v>
      </c>
      <c r="D2892" t="s">
        <v>29</v>
      </c>
      <c r="E2892">
        <v>52.400000000000006</v>
      </c>
      <c r="F2892">
        <v>1048000</v>
      </c>
      <c r="G2892">
        <f t="shared" si="180"/>
        <v>5.7071649999999999E-11</v>
      </c>
      <c r="H2892" s="50">
        <f t="shared" si="181"/>
        <v>8955.803653990255</v>
      </c>
      <c r="I2892">
        <f t="shared" si="182"/>
        <v>4.600102424483276E-6</v>
      </c>
      <c r="J2892">
        <v>76.600000000000009</v>
      </c>
      <c r="K2892">
        <v>120</v>
      </c>
      <c r="L2892">
        <v>295</v>
      </c>
      <c r="M2892">
        <v>54.8</v>
      </c>
      <c r="N2892">
        <v>56.04</v>
      </c>
      <c r="O2892" s="7">
        <v>2.4628999999999999</v>
      </c>
      <c r="P2892" s="8">
        <v>759950</v>
      </c>
      <c r="Q2892">
        <v>8</v>
      </c>
      <c r="R2892" s="9">
        <v>10.381</v>
      </c>
      <c r="S2892" s="9">
        <v>10.346</v>
      </c>
      <c r="T2892" s="9">
        <v>9.4436</v>
      </c>
      <c r="U2892" s="9">
        <v>10.265000000000001</v>
      </c>
      <c r="V2892" s="9">
        <v>10.673999999999999</v>
      </c>
    </row>
    <row r="2893" spans="1:22" x14ac:dyDescent="0.3">
      <c r="A2893" t="s">
        <v>2993</v>
      </c>
      <c r="B2893" t="s">
        <v>2994</v>
      </c>
      <c r="C2893" t="s">
        <v>3134</v>
      </c>
      <c r="D2893" t="s">
        <v>29</v>
      </c>
      <c r="E2893">
        <v>9.77</v>
      </c>
      <c r="F2893">
        <v>104400</v>
      </c>
      <c r="G2893">
        <f t="shared" si="180"/>
        <v>1.068180115900383E-10</v>
      </c>
      <c r="H2893" s="50">
        <f t="shared" si="181"/>
        <v>892.16211972956353</v>
      </c>
      <c r="I2893">
        <f t="shared" si="182"/>
        <v>8.5769085280919092E-7</v>
      </c>
      <c r="J2893">
        <v>27.8</v>
      </c>
      <c r="K2893">
        <v>19.8</v>
      </c>
      <c r="L2893">
        <v>298</v>
      </c>
      <c r="M2893">
        <v>63.56</v>
      </c>
      <c r="N2893">
        <v>53.75</v>
      </c>
      <c r="O2893" s="7">
        <v>15.052</v>
      </c>
      <c r="P2893">
        <v>1064.5</v>
      </c>
      <c r="Q2893">
        <v>3</v>
      </c>
      <c r="R2893" s="9">
        <v>4.6211000000000002</v>
      </c>
      <c r="S2893" s="9">
        <v>4.6325000000000003</v>
      </c>
      <c r="T2893" s="9">
        <v>4.5199999999999996</v>
      </c>
      <c r="U2893" s="9">
        <v>4.6295000000000002</v>
      </c>
      <c r="V2893" s="9">
        <v>4.7389000000000001</v>
      </c>
    </row>
    <row r="2894" spans="1:22" x14ac:dyDescent="0.3">
      <c r="A2894" t="s">
        <v>2993</v>
      </c>
      <c r="B2894" t="s">
        <v>2994</v>
      </c>
      <c r="C2894" t="s">
        <v>3135</v>
      </c>
      <c r="D2894" t="s">
        <v>29</v>
      </c>
      <c r="E2894">
        <v>12.9</v>
      </c>
      <c r="F2894">
        <v>358300</v>
      </c>
      <c r="G2894">
        <f t="shared" si="180"/>
        <v>4.1095410828914317E-11</v>
      </c>
      <c r="H2894" s="50">
        <f t="shared" si="181"/>
        <v>3061.8935584205233</v>
      </c>
      <c r="I2894">
        <f t="shared" si="182"/>
        <v>1.1324679632792798E-6</v>
      </c>
      <c r="J2894">
        <v>176</v>
      </c>
      <c r="K2894">
        <v>27</v>
      </c>
      <c r="L2894">
        <v>234</v>
      </c>
      <c r="M2894">
        <v>51.84</v>
      </c>
      <c r="N2894">
        <v>107.66</v>
      </c>
      <c r="O2894" s="7">
        <v>8.6694999999999993</v>
      </c>
      <c r="P2894" s="8">
        <v>351550</v>
      </c>
      <c r="Q2894">
        <v>12</v>
      </c>
      <c r="R2894" s="9">
        <v>7.0693999999999999</v>
      </c>
      <c r="S2894" s="9">
        <v>7.0566000000000004</v>
      </c>
      <c r="T2894" s="9">
        <v>6.5689000000000002</v>
      </c>
      <c r="U2894" s="9">
        <v>7.0983999999999998</v>
      </c>
      <c r="V2894" s="9">
        <v>7.3091999999999997</v>
      </c>
    </row>
    <row r="2895" spans="1:22" x14ac:dyDescent="0.3">
      <c r="A2895" t="s">
        <v>2993</v>
      </c>
      <c r="B2895" t="s">
        <v>2994</v>
      </c>
      <c r="C2895" t="s">
        <v>3136</v>
      </c>
      <c r="D2895" t="s">
        <v>29</v>
      </c>
      <c r="E2895">
        <v>19.400000000000002</v>
      </c>
      <c r="F2895">
        <v>634300</v>
      </c>
      <c r="G2895">
        <f t="shared" si="180"/>
        <v>3.4910610436701877E-11</v>
      </c>
      <c r="H2895" s="50">
        <f t="shared" si="181"/>
        <v>5420.4830703492544</v>
      </c>
      <c r="I2895">
        <f t="shared" si="182"/>
        <v>1.7030913556293045E-6</v>
      </c>
      <c r="J2895">
        <v>61.300000000000004</v>
      </c>
      <c r="K2895">
        <v>81</v>
      </c>
      <c r="L2895">
        <v>630</v>
      </c>
      <c r="M2895">
        <v>54.3</v>
      </c>
      <c r="N2895">
        <v>48.34</v>
      </c>
      <c r="O2895" s="7">
        <v>7.78</v>
      </c>
      <c r="P2895" s="8">
        <v>322400</v>
      </c>
      <c r="Q2895">
        <v>5</v>
      </c>
      <c r="R2895" s="9">
        <v>11.04</v>
      </c>
      <c r="S2895" s="9">
        <v>11.016</v>
      </c>
      <c r="T2895" s="9">
        <v>10.826000000000001</v>
      </c>
      <c r="U2895" s="9">
        <v>10.978999999999999</v>
      </c>
      <c r="V2895" s="9">
        <v>11.081</v>
      </c>
    </row>
    <row r="2896" spans="1:22" x14ac:dyDescent="0.3">
      <c r="A2896" t="s">
        <v>2993</v>
      </c>
      <c r="B2896" t="s">
        <v>2994</v>
      </c>
      <c r="C2896" t="s">
        <v>3137</v>
      </c>
      <c r="D2896" t="s">
        <v>29</v>
      </c>
      <c r="E2896">
        <v>5.0200000000000005</v>
      </c>
      <c r="F2896">
        <v>157800</v>
      </c>
      <c r="G2896">
        <f t="shared" si="180"/>
        <v>3.6311746894803547E-11</v>
      </c>
      <c r="H2896" s="50">
        <f t="shared" si="181"/>
        <v>1348.497916602731</v>
      </c>
      <c r="I2896">
        <f t="shared" si="182"/>
        <v>4.4069683532263446E-7</v>
      </c>
      <c r="J2896">
        <v>72.7</v>
      </c>
      <c r="K2896">
        <v>18.5</v>
      </c>
      <c r="L2896">
        <v>443</v>
      </c>
      <c r="M2896">
        <v>43.82</v>
      </c>
      <c r="N2896">
        <v>131.96</v>
      </c>
      <c r="O2896" s="7">
        <v>23.946999999999999</v>
      </c>
      <c r="P2896">
        <v>98034</v>
      </c>
      <c r="Q2896">
        <v>5</v>
      </c>
      <c r="R2896" s="9">
        <v>15.337999999999999</v>
      </c>
      <c r="S2896" s="9">
        <v>14.965999999999999</v>
      </c>
      <c r="T2896" s="9">
        <v>14.098000000000001</v>
      </c>
      <c r="U2896" s="9">
        <v>14.645</v>
      </c>
      <c r="V2896" s="9">
        <v>15.339</v>
      </c>
    </row>
    <row r="2897" spans="1:22" x14ac:dyDescent="0.3">
      <c r="A2897" t="s">
        <v>2993</v>
      </c>
      <c r="B2897" t="s">
        <v>2994</v>
      </c>
      <c r="C2897" t="s">
        <v>3138</v>
      </c>
      <c r="D2897" t="s">
        <v>29</v>
      </c>
      <c r="E2897">
        <v>8.83</v>
      </c>
      <c r="F2897">
        <v>101900</v>
      </c>
      <c r="G2897">
        <f t="shared" si="180"/>
        <v>9.8909257998037277E-11</v>
      </c>
      <c r="H2897" s="50">
        <f t="shared" si="181"/>
        <v>870.79808429542652</v>
      </c>
      <c r="I2897">
        <f t="shared" si="182"/>
        <v>7.7516993145395671E-7</v>
      </c>
      <c r="J2897">
        <v>28.6</v>
      </c>
      <c r="K2897">
        <v>19.100000000000001</v>
      </c>
      <c r="L2897">
        <v>290</v>
      </c>
      <c r="M2897">
        <v>58.02</v>
      </c>
      <c r="N2897">
        <v>102.75</v>
      </c>
      <c r="O2897" s="7">
        <v>15.208</v>
      </c>
      <c r="P2897">
        <v>99021</v>
      </c>
      <c r="Q2897">
        <v>5</v>
      </c>
      <c r="R2897" s="9">
        <v>6.1425999999999998</v>
      </c>
      <c r="S2897" s="9">
        <v>6.1273999999999997</v>
      </c>
      <c r="T2897" s="9">
        <v>6.0891999999999999</v>
      </c>
      <c r="U2897" s="9">
        <v>6.1426999999999996</v>
      </c>
      <c r="V2897" s="9">
        <v>6.1961000000000004</v>
      </c>
    </row>
    <row r="2898" spans="1:22" x14ac:dyDescent="0.3">
      <c r="A2898" t="s">
        <v>2993</v>
      </c>
      <c r="B2898" t="s">
        <v>2994</v>
      </c>
      <c r="C2898" t="s">
        <v>3139</v>
      </c>
      <c r="D2898" t="s">
        <v>29</v>
      </c>
      <c r="E2898">
        <v>7.82</v>
      </c>
      <c r="F2898">
        <v>106300</v>
      </c>
      <c r="G2898">
        <f t="shared" si="180"/>
        <v>8.3969953527751636E-11</v>
      </c>
      <c r="H2898" s="50">
        <f t="shared" si="181"/>
        <v>908.39878665950766</v>
      </c>
      <c r="I2898">
        <f t="shared" si="182"/>
        <v>6.8650383510418352E-7</v>
      </c>
      <c r="J2898">
        <v>34</v>
      </c>
      <c r="K2898">
        <v>18.2</v>
      </c>
      <c r="L2898">
        <v>295</v>
      </c>
      <c r="M2898">
        <v>56.34</v>
      </c>
      <c r="N2898">
        <v>30.54</v>
      </c>
      <c r="O2898" s="7">
        <v>16.181999999999999</v>
      </c>
      <c r="P2898">
        <v>87637</v>
      </c>
      <c r="Q2898">
        <v>3</v>
      </c>
      <c r="R2898" s="9">
        <v>8.7590000000000003</v>
      </c>
      <c r="S2898" s="9">
        <v>8.7512000000000008</v>
      </c>
      <c r="T2898" s="9">
        <v>8.7199000000000009</v>
      </c>
      <c r="U2898" s="9">
        <v>8.7716999999999992</v>
      </c>
      <c r="V2898" s="9">
        <v>8.9270999999999994</v>
      </c>
    </row>
    <row r="2899" spans="1:22" x14ac:dyDescent="0.3">
      <c r="A2899" t="s">
        <v>2993</v>
      </c>
      <c r="B2899" t="s">
        <v>2994</v>
      </c>
      <c r="C2899" t="s">
        <v>3140</v>
      </c>
      <c r="D2899" t="s">
        <v>29</v>
      </c>
      <c r="E2899">
        <v>12.600000000000001</v>
      </c>
      <c r="F2899">
        <v>224200</v>
      </c>
      <c r="G2899">
        <f t="shared" si="180"/>
        <v>6.4148330954504904E-11</v>
      </c>
      <c r="H2899" s="50">
        <f t="shared" si="181"/>
        <v>1915.9266977334114</v>
      </c>
      <c r="I2899">
        <f t="shared" si="182"/>
        <v>1.1061314990169711E-6</v>
      </c>
      <c r="J2899">
        <v>44.300000000000004</v>
      </c>
      <c r="K2899">
        <v>33.700000000000003</v>
      </c>
      <c r="L2899">
        <v>371</v>
      </c>
      <c r="M2899">
        <v>58.54</v>
      </c>
      <c r="N2899">
        <v>31.26</v>
      </c>
      <c r="O2899" s="7">
        <v>11.026999999999999</v>
      </c>
      <c r="P2899" s="8">
        <v>186430</v>
      </c>
      <c r="Q2899">
        <v>5</v>
      </c>
      <c r="R2899" s="9">
        <v>8.0972000000000008</v>
      </c>
      <c r="S2899" s="9">
        <v>8.1242000000000001</v>
      </c>
      <c r="T2899" s="9">
        <v>7.9911000000000003</v>
      </c>
      <c r="U2899" s="9">
        <v>8.0954999999999995</v>
      </c>
      <c r="V2899" s="9">
        <v>8.4602000000000004</v>
      </c>
    </row>
    <row r="2900" spans="1:22" x14ac:dyDescent="0.3">
      <c r="A2900" t="s">
        <v>2993</v>
      </c>
      <c r="B2900" t="s">
        <v>2994</v>
      </c>
      <c r="C2900" t="s">
        <v>3141</v>
      </c>
      <c r="D2900" t="s">
        <v>29</v>
      </c>
      <c r="E2900">
        <v>14.8</v>
      </c>
      <c r="F2900">
        <v>313200</v>
      </c>
      <c r="G2900">
        <f t="shared" si="180"/>
        <v>5.3937446998722862E-11</v>
      </c>
      <c r="H2900" s="50">
        <f t="shared" si="181"/>
        <v>2676.4863591886906</v>
      </c>
      <c r="I2900">
        <f t="shared" si="182"/>
        <v>1.2992655702739025E-6</v>
      </c>
      <c r="J2900">
        <v>69.900000000000006</v>
      </c>
      <c r="K2900">
        <v>37.5</v>
      </c>
      <c r="L2900">
        <v>320</v>
      </c>
      <c r="M2900">
        <v>43.05</v>
      </c>
      <c r="N2900">
        <v>44.67</v>
      </c>
      <c r="O2900" s="7">
        <v>8.5424000000000007</v>
      </c>
      <c r="P2900" s="8">
        <v>187510</v>
      </c>
      <c r="Q2900">
        <v>4</v>
      </c>
      <c r="R2900" s="9">
        <v>10.199</v>
      </c>
      <c r="S2900" s="9">
        <v>10.082000000000001</v>
      </c>
      <c r="T2900" s="9">
        <v>9.5465999999999998</v>
      </c>
      <c r="U2900" s="9">
        <v>9.9059000000000008</v>
      </c>
      <c r="V2900" s="9">
        <v>10.265000000000001</v>
      </c>
    </row>
    <row r="2901" spans="1:22" x14ac:dyDescent="0.3">
      <c r="A2901" t="s">
        <v>2993</v>
      </c>
      <c r="B2901" t="s">
        <v>2994</v>
      </c>
      <c r="C2901" t="s">
        <v>3142</v>
      </c>
      <c r="D2901" t="s">
        <v>29</v>
      </c>
      <c r="E2901">
        <v>14.700000000000001</v>
      </c>
      <c r="F2901">
        <v>320900</v>
      </c>
      <c r="G2901">
        <f t="shared" si="180"/>
        <v>5.2287519788095977E-11</v>
      </c>
      <c r="H2901" s="50">
        <f t="shared" si="181"/>
        <v>2742.2875883258325</v>
      </c>
      <c r="I2901">
        <f t="shared" si="182"/>
        <v>1.2904867488531326E-6</v>
      </c>
      <c r="J2901">
        <v>47.5</v>
      </c>
      <c r="K2901">
        <v>46.5</v>
      </c>
      <c r="L2901">
        <v>447</v>
      </c>
      <c r="M2901">
        <v>56.14</v>
      </c>
      <c r="N2901">
        <v>40.4</v>
      </c>
      <c r="O2901" s="7">
        <v>9.6</v>
      </c>
      <c r="P2901" s="8">
        <v>225860</v>
      </c>
      <c r="Q2901">
        <v>4</v>
      </c>
      <c r="R2901" s="9">
        <v>11.016999999999999</v>
      </c>
      <c r="S2901" s="9">
        <v>11.010999999999999</v>
      </c>
      <c r="T2901" s="9">
        <v>10.52</v>
      </c>
      <c r="U2901" s="9">
        <v>11.004</v>
      </c>
      <c r="V2901" s="9">
        <v>11.436</v>
      </c>
    </row>
    <row r="2902" spans="1:22" x14ac:dyDescent="0.3">
      <c r="A2902" t="s">
        <v>2993</v>
      </c>
      <c r="B2902" t="s">
        <v>2994</v>
      </c>
      <c r="C2902" t="s">
        <v>3143</v>
      </c>
      <c r="D2902" t="s">
        <v>29</v>
      </c>
      <c r="E2902">
        <v>16.600000000000001</v>
      </c>
      <c r="F2902">
        <v>600600</v>
      </c>
      <c r="G2902">
        <f t="shared" si="180"/>
        <v>3.1548098235098234E-11</v>
      </c>
      <c r="H2902" s="50">
        <f t="shared" si="181"/>
        <v>5132.4958726970872</v>
      </c>
      <c r="I2902">
        <f t="shared" si="182"/>
        <v>1.4572843558477556E-6</v>
      </c>
      <c r="J2902">
        <v>67.3</v>
      </c>
      <c r="K2902">
        <v>73.2</v>
      </c>
      <c r="L2902">
        <v>519</v>
      </c>
      <c r="M2902">
        <v>43.13</v>
      </c>
      <c r="N2902">
        <v>131.93</v>
      </c>
      <c r="O2902" s="7">
        <v>7.0869</v>
      </c>
      <c r="P2902" s="8">
        <v>159200</v>
      </c>
      <c r="Q2902">
        <v>5</v>
      </c>
      <c r="R2902" s="9">
        <v>17.012</v>
      </c>
      <c r="S2902" s="9">
        <v>13.63</v>
      </c>
      <c r="T2902" s="9">
        <v>16.62</v>
      </c>
      <c r="U2902" s="9">
        <v>16.766999999999999</v>
      </c>
      <c r="V2902" s="9">
        <v>17.013000000000002</v>
      </c>
    </row>
    <row r="2903" spans="1:22" x14ac:dyDescent="0.3">
      <c r="A2903" t="s">
        <v>2993</v>
      </c>
      <c r="B2903" t="s">
        <v>2994</v>
      </c>
      <c r="C2903" t="s">
        <v>3144</v>
      </c>
      <c r="D2903" t="s">
        <v>29</v>
      </c>
      <c r="E2903">
        <v>4.8100000000000005</v>
      </c>
      <c r="F2903">
        <v>172900</v>
      </c>
      <c r="G2903">
        <f t="shared" si="180"/>
        <v>3.1754151127819553E-11</v>
      </c>
      <c r="H2903" s="50">
        <f t="shared" si="181"/>
        <v>1477.5366906249189</v>
      </c>
      <c r="I2903">
        <f t="shared" si="182"/>
        <v>4.2226131033901838E-7</v>
      </c>
      <c r="J2903">
        <v>73.600000000000009</v>
      </c>
      <c r="K2903">
        <v>20.200000000000003</v>
      </c>
      <c r="L2903">
        <v>540</v>
      </c>
      <c r="M2903">
        <v>47.53</v>
      </c>
      <c r="N2903">
        <v>42.17</v>
      </c>
      <c r="O2903" s="7">
        <v>26.806000000000001</v>
      </c>
      <c r="P2903" s="8">
        <v>209650</v>
      </c>
      <c r="Q2903">
        <v>6</v>
      </c>
      <c r="R2903" s="9">
        <v>11.236000000000001</v>
      </c>
      <c r="S2903" s="9">
        <v>11.077999999999999</v>
      </c>
      <c r="T2903" s="9">
        <v>10.468999999999999</v>
      </c>
      <c r="U2903" s="9">
        <v>10.877000000000001</v>
      </c>
      <c r="V2903" s="9">
        <v>11.335000000000001</v>
      </c>
    </row>
    <row r="2904" spans="1:22" x14ac:dyDescent="0.3">
      <c r="A2904" t="s">
        <v>2993</v>
      </c>
      <c r="B2904" t="s">
        <v>2994</v>
      </c>
      <c r="C2904" t="s">
        <v>3145</v>
      </c>
      <c r="D2904" t="s">
        <v>29</v>
      </c>
      <c r="E2904">
        <v>9.75</v>
      </c>
      <c r="F2904">
        <v>1010000</v>
      </c>
      <c r="G2904">
        <f t="shared" si="180"/>
        <v>1.1018783910891088E-11</v>
      </c>
      <c r="H2904" s="50">
        <f t="shared" si="181"/>
        <v>8631.070315391371</v>
      </c>
      <c r="I2904">
        <f t="shared" si="182"/>
        <v>8.5593508852503692E-7</v>
      </c>
      <c r="J2904">
        <v>534</v>
      </c>
      <c r="K2904">
        <v>43.7</v>
      </c>
      <c r="L2904">
        <v>520</v>
      </c>
      <c r="M2904">
        <v>48.66</v>
      </c>
      <c r="N2904">
        <v>44.52</v>
      </c>
      <c r="O2904" s="7">
        <v>11.9</v>
      </c>
      <c r="P2904" s="8">
        <v>1167500</v>
      </c>
      <c r="Q2904">
        <v>25</v>
      </c>
      <c r="R2904" s="9">
        <v>11.38</v>
      </c>
      <c r="S2904" s="9">
        <v>11.308</v>
      </c>
      <c r="T2904" s="9">
        <v>10.417999999999999</v>
      </c>
      <c r="U2904" s="9">
        <v>11.081</v>
      </c>
      <c r="V2904" s="9">
        <v>12.144</v>
      </c>
    </row>
    <row r="2905" spans="1:22" x14ac:dyDescent="0.3">
      <c r="A2905" t="s">
        <v>2993</v>
      </c>
      <c r="B2905" t="s">
        <v>2994</v>
      </c>
      <c r="C2905" t="s">
        <v>3146</v>
      </c>
      <c r="D2905" t="s">
        <v>29</v>
      </c>
      <c r="E2905">
        <v>18.7</v>
      </c>
      <c r="F2905">
        <v>291500</v>
      </c>
      <c r="G2905">
        <f t="shared" si="180"/>
        <v>7.3224003773584903E-11</v>
      </c>
      <c r="H2905" s="50">
        <f t="shared" si="181"/>
        <v>2491.0465316203808</v>
      </c>
      <c r="I2905">
        <f t="shared" si="182"/>
        <v>1.6416396056839169E-6</v>
      </c>
      <c r="J2905">
        <v>56.2</v>
      </c>
      <c r="K2905">
        <v>38.900000000000006</v>
      </c>
      <c r="L2905">
        <v>288</v>
      </c>
      <c r="M2905">
        <v>59.22</v>
      </c>
      <c r="N2905">
        <v>39.880000000000003</v>
      </c>
      <c r="O2905" s="7">
        <v>7.4039999999999999</v>
      </c>
      <c r="P2905" s="8">
        <v>280340</v>
      </c>
      <c r="Q2905">
        <v>5</v>
      </c>
      <c r="R2905" s="9">
        <v>7.6466000000000003</v>
      </c>
      <c r="S2905" s="9">
        <v>7.5297999999999998</v>
      </c>
      <c r="T2905" s="9">
        <v>7.2565999999999997</v>
      </c>
      <c r="U2905" s="9">
        <v>7.6246</v>
      </c>
      <c r="V2905" s="9">
        <v>7.7817999999999996</v>
      </c>
    </row>
    <row r="2906" spans="1:22" x14ac:dyDescent="0.3">
      <c r="A2906" t="s">
        <v>2993</v>
      </c>
      <c r="B2906" t="s">
        <v>2994</v>
      </c>
      <c r="C2906" t="s">
        <v>3147</v>
      </c>
      <c r="D2906" t="s">
        <v>29</v>
      </c>
      <c r="E2906">
        <v>5.87</v>
      </c>
      <c r="F2906">
        <v>305900</v>
      </c>
      <c r="G2906">
        <f t="shared" si="180"/>
        <v>2.1903274632232753E-11</v>
      </c>
      <c r="H2906" s="50">
        <f t="shared" si="181"/>
        <v>2614.1033757210103</v>
      </c>
      <c r="I2906">
        <f t="shared" si="182"/>
        <v>5.1531681739917611E-7</v>
      </c>
      <c r="J2906">
        <v>153</v>
      </c>
      <c r="K2906">
        <v>24.700000000000003</v>
      </c>
      <c r="L2906">
        <v>537</v>
      </c>
      <c r="M2906">
        <v>48.81</v>
      </c>
      <c r="N2906">
        <v>44.78</v>
      </c>
      <c r="O2906" s="7">
        <v>21.742999999999999</v>
      </c>
      <c r="P2906" s="8">
        <v>377550</v>
      </c>
      <c r="Q2906">
        <v>7</v>
      </c>
      <c r="R2906" s="9">
        <v>12.177</v>
      </c>
      <c r="S2906" s="9">
        <v>11.814</v>
      </c>
      <c r="T2906" s="9">
        <v>11.182</v>
      </c>
      <c r="U2906" s="9">
        <v>11.791</v>
      </c>
      <c r="V2906" s="9">
        <v>12.295</v>
      </c>
    </row>
    <row r="2907" spans="1:22" x14ac:dyDescent="0.3">
      <c r="A2907" t="s">
        <v>2993</v>
      </c>
      <c r="B2907" t="s">
        <v>2994</v>
      </c>
      <c r="C2907" t="s">
        <v>3148</v>
      </c>
      <c r="D2907" t="s">
        <v>29</v>
      </c>
      <c r="E2907">
        <v>18.5</v>
      </c>
      <c r="F2907">
        <v>854500</v>
      </c>
      <c r="G2907">
        <f t="shared" si="180"/>
        <v>2.4712124634289056E-11</v>
      </c>
      <c r="H2907" s="50">
        <f t="shared" si="181"/>
        <v>7302.2273113880465</v>
      </c>
      <c r="I2907">
        <f t="shared" si="182"/>
        <v>1.6240819628423781E-6</v>
      </c>
      <c r="J2907">
        <v>149</v>
      </c>
      <c r="K2907">
        <v>70.100000000000009</v>
      </c>
      <c r="L2907">
        <v>489</v>
      </c>
      <c r="M2907">
        <v>51.67</v>
      </c>
      <c r="N2907">
        <v>39.200000000000003</v>
      </c>
      <c r="O2907" s="7">
        <v>6.9775999999999998</v>
      </c>
      <c r="P2907" s="8">
        <v>889650</v>
      </c>
      <c r="Q2907">
        <v>9</v>
      </c>
      <c r="R2907" s="9">
        <v>13.548</v>
      </c>
      <c r="S2907" s="9">
        <v>13.321999999999999</v>
      </c>
      <c r="T2907" s="9">
        <v>12.497</v>
      </c>
      <c r="U2907" s="9">
        <v>12.798</v>
      </c>
      <c r="V2907" s="9">
        <v>13.749000000000001</v>
      </c>
    </row>
    <row r="2908" spans="1:22" x14ac:dyDescent="0.3">
      <c r="A2908" t="s">
        <v>2993</v>
      </c>
      <c r="B2908" t="s">
        <v>2994</v>
      </c>
      <c r="C2908" t="s">
        <v>3149</v>
      </c>
      <c r="D2908" t="s">
        <v>29</v>
      </c>
      <c r="E2908">
        <v>9.94</v>
      </c>
      <c r="F2908">
        <v>100100</v>
      </c>
      <c r="G2908">
        <f t="shared" si="180"/>
        <v>1.1334509510489509E-10</v>
      </c>
      <c r="H2908" s="50">
        <f t="shared" si="181"/>
        <v>855.41597878284779</v>
      </c>
      <c r="I2908">
        <f t="shared" si="182"/>
        <v>8.726148492244993E-7</v>
      </c>
      <c r="J2908">
        <v>23.5</v>
      </c>
      <c r="K2908">
        <v>20.6</v>
      </c>
      <c r="L2908">
        <v>302</v>
      </c>
      <c r="M2908">
        <v>57.05</v>
      </c>
      <c r="N2908">
        <v>53.99</v>
      </c>
      <c r="O2908" s="7">
        <v>14.627000000000001</v>
      </c>
      <c r="P2908" s="8">
        <v>105000</v>
      </c>
      <c r="Q2908">
        <v>2</v>
      </c>
      <c r="R2908" s="9">
        <v>8.5608000000000004</v>
      </c>
      <c r="S2908" s="9">
        <v>8.4967000000000006</v>
      </c>
      <c r="T2908" s="9">
        <v>8.4602000000000004</v>
      </c>
      <c r="U2908" s="9">
        <v>8.5122</v>
      </c>
      <c r="V2908" s="9">
        <v>8.5640999999999998</v>
      </c>
    </row>
    <row r="2909" spans="1:22" x14ac:dyDescent="0.3">
      <c r="A2909" t="s">
        <v>2993</v>
      </c>
      <c r="B2909" t="s">
        <v>2994</v>
      </c>
      <c r="C2909" t="s">
        <v>3150</v>
      </c>
      <c r="D2909" t="s">
        <v>29</v>
      </c>
      <c r="E2909">
        <v>21.5</v>
      </c>
      <c r="F2909">
        <v>206800</v>
      </c>
      <c r="G2909">
        <f t="shared" si="180"/>
        <v>1.1866929158607349E-10</v>
      </c>
      <c r="H2909" s="50">
        <f t="shared" si="181"/>
        <v>1767.2330111118174</v>
      </c>
      <c r="I2909">
        <f t="shared" si="182"/>
        <v>1.8874466054654659E-6</v>
      </c>
      <c r="J2909">
        <v>44.7</v>
      </c>
      <c r="K2909">
        <v>30.900000000000002</v>
      </c>
      <c r="L2909">
        <v>205</v>
      </c>
      <c r="M2909">
        <v>62.05</v>
      </c>
      <c r="N2909">
        <v>129.72</v>
      </c>
      <c r="O2909" s="7">
        <v>6.6307</v>
      </c>
      <c r="P2909">
        <v>13008</v>
      </c>
      <c r="Q2909">
        <v>6</v>
      </c>
      <c r="R2909" s="9">
        <v>5.8207000000000004</v>
      </c>
      <c r="S2909" s="9">
        <v>5.8177000000000003</v>
      </c>
      <c r="T2909" s="9">
        <v>5.7138999999999998</v>
      </c>
      <c r="U2909" s="9">
        <v>5.8213999999999997</v>
      </c>
      <c r="V2909" s="9">
        <v>5.9821999999999997</v>
      </c>
    </row>
    <row r="2910" spans="1:22" x14ac:dyDescent="0.3">
      <c r="A2910" t="s">
        <v>2993</v>
      </c>
      <c r="B2910" t="s">
        <v>2994</v>
      </c>
      <c r="C2910" t="s">
        <v>3151</v>
      </c>
      <c r="D2910" t="s">
        <v>29</v>
      </c>
      <c r="E2910">
        <v>19.900000000000002</v>
      </c>
      <c r="F2910">
        <v>616100</v>
      </c>
      <c r="G2910">
        <f t="shared" si="180"/>
        <v>3.6868230319753293E-11</v>
      </c>
      <c r="H2910" s="50">
        <f t="shared" si="181"/>
        <v>5264.9528923887365</v>
      </c>
      <c r="I2910">
        <f t="shared" si="182"/>
        <v>1.7469854627331527E-6</v>
      </c>
      <c r="J2910">
        <v>91.9</v>
      </c>
      <c r="K2910">
        <v>64.3</v>
      </c>
      <c r="L2910">
        <v>447</v>
      </c>
      <c r="M2910">
        <v>57.62</v>
      </c>
      <c r="N2910">
        <v>39.86</v>
      </c>
      <c r="O2910" s="7">
        <v>6.9513999999999996</v>
      </c>
      <c r="P2910" s="8">
        <v>624540</v>
      </c>
      <c r="Q2910">
        <v>7</v>
      </c>
      <c r="R2910" s="9">
        <v>10.007999999999999</v>
      </c>
      <c r="S2910" s="9">
        <v>9.9670000000000005</v>
      </c>
      <c r="T2910" s="9">
        <v>9.2888999999999999</v>
      </c>
      <c r="U2910" s="9">
        <v>9.9575999999999993</v>
      </c>
      <c r="V2910" s="9">
        <v>10.009</v>
      </c>
    </row>
    <row r="2911" spans="1:22" x14ac:dyDescent="0.3">
      <c r="A2911" t="s">
        <v>2993</v>
      </c>
      <c r="B2911" t="s">
        <v>2994</v>
      </c>
      <c r="C2911" t="s">
        <v>3152</v>
      </c>
      <c r="D2911" t="s">
        <v>29</v>
      </c>
      <c r="E2911">
        <v>11.5</v>
      </c>
      <c r="F2911">
        <v>207100</v>
      </c>
      <c r="G2911">
        <f t="shared" si="180"/>
        <v>6.3382324963785603E-11</v>
      </c>
      <c r="H2911" s="50">
        <f t="shared" si="181"/>
        <v>1769.7966953639138</v>
      </c>
      <c r="I2911">
        <f t="shared" si="182"/>
        <v>1.009564463388505E-6</v>
      </c>
      <c r="J2911">
        <v>30.5</v>
      </c>
      <c r="K2911">
        <v>37.5</v>
      </c>
      <c r="L2911">
        <v>466</v>
      </c>
      <c r="M2911">
        <v>55.99</v>
      </c>
      <c r="N2911">
        <v>37.18</v>
      </c>
      <c r="O2911" s="7">
        <v>12.432</v>
      </c>
      <c r="P2911">
        <v>20085</v>
      </c>
      <c r="Q2911">
        <v>4</v>
      </c>
      <c r="R2911" s="9">
        <v>11.352</v>
      </c>
      <c r="S2911" s="9">
        <v>11.317</v>
      </c>
      <c r="T2911" s="9">
        <v>10.826000000000001</v>
      </c>
      <c r="U2911" s="9">
        <v>11.208</v>
      </c>
      <c r="V2911" s="9">
        <v>11.840999999999999</v>
      </c>
    </row>
    <row r="2912" spans="1:22" x14ac:dyDescent="0.3">
      <c r="A2912" t="s">
        <v>2993</v>
      </c>
      <c r="B2912" t="s">
        <v>2994</v>
      </c>
      <c r="C2912" t="s">
        <v>3153</v>
      </c>
      <c r="D2912" t="s">
        <v>29</v>
      </c>
      <c r="E2912">
        <v>9.6300000000000008</v>
      </c>
      <c r="F2912">
        <v>196500</v>
      </c>
      <c r="G2912">
        <f t="shared" si="180"/>
        <v>5.593893022900764E-11</v>
      </c>
      <c r="H2912" s="50">
        <f t="shared" si="181"/>
        <v>1679.2131851231727</v>
      </c>
      <c r="I2912">
        <f t="shared" si="182"/>
        <v>8.4540050282011361E-7</v>
      </c>
      <c r="J2912">
        <v>34</v>
      </c>
      <c r="K2912">
        <v>33.700000000000003</v>
      </c>
      <c r="L2912">
        <v>484</v>
      </c>
      <c r="M2912">
        <v>55.18</v>
      </c>
      <c r="N2912">
        <v>59.68</v>
      </c>
      <c r="O2912" s="7">
        <v>14.36</v>
      </c>
      <c r="P2912">
        <v>32955</v>
      </c>
      <c r="Q2912">
        <v>4</v>
      </c>
      <c r="R2912" s="9">
        <v>8.2639999999999993</v>
      </c>
      <c r="S2912" s="9">
        <v>8.2939000000000007</v>
      </c>
      <c r="T2912" s="9">
        <v>8.2520000000000007</v>
      </c>
      <c r="U2912" s="9">
        <v>8.3300999999999998</v>
      </c>
      <c r="V2912" s="9">
        <v>8.4602000000000004</v>
      </c>
    </row>
    <row r="2913" spans="1:22" x14ac:dyDescent="0.3">
      <c r="A2913" t="s">
        <v>3154</v>
      </c>
      <c r="B2913" t="s">
        <v>3155</v>
      </c>
      <c r="C2913" t="s">
        <v>3156</v>
      </c>
      <c r="D2913" t="s">
        <v>69</v>
      </c>
      <c r="E2913">
        <v>29.900000000000002</v>
      </c>
      <c r="F2913">
        <v>523200</v>
      </c>
      <c r="G2913">
        <f t="shared" si="180"/>
        <v>6.5230976108562685E-11</v>
      </c>
      <c r="H2913" s="50">
        <f>F2913*CVDRWA</f>
        <v>484.47739094780366</v>
      </c>
      <c r="I2913">
        <f t="shared" si="182"/>
        <v>2.8442639802649463E-7</v>
      </c>
      <c r="J2913">
        <v>49.7</v>
      </c>
      <c r="K2913">
        <v>74.2</v>
      </c>
      <c r="L2913">
        <v>252</v>
      </c>
      <c r="M2913">
        <v>-1.96</v>
      </c>
      <c r="N2913">
        <v>30.09</v>
      </c>
      <c r="O2913" s="7">
        <v>3.3956</v>
      </c>
      <c r="P2913" s="8">
        <v>353820</v>
      </c>
      <c r="Q2913">
        <v>2</v>
      </c>
      <c r="R2913" s="9">
        <v>13.129</v>
      </c>
      <c r="S2913" s="9">
        <v>12.997</v>
      </c>
      <c r="T2913" s="9">
        <v>12.647</v>
      </c>
      <c r="U2913" s="9">
        <v>12.898</v>
      </c>
      <c r="V2913" s="9">
        <v>13.148999999999999</v>
      </c>
    </row>
    <row r="2914" spans="1:22" x14ac:dyDescent="0.3">
      <c r="A2914" t="s">
        <v>3157</v>
      </c>
      <c r="B2914" t="s">
        <v>3158</v>
      </c>
      <c r="C2914" t="s">
        <v>3159</v>
      </c>
      <c r="D2914" t="s">
        <v>108</v>
      </c>
      <c r="E2914">
        <v>8.52</v>
      </c>
      <c r="F2914">
        <v>166100</v>
      </c>
      <c r="G2914">
        <f t="shared" si="180"/>
        <v>5.8549121974714024E-11</v>
      </c>
      <c r="H2914" s="50">
        <f t="shared" ref="H2914:H2934" si="183">F2914*CVDSAU</f>
        <v>209.65447580763444</v>
      </c>
      <c r="I2914">
        <f t="shared" si="182"/>
        <v>1.1047576928945327E-7</v>
      </c>
      <c r="J2914">
        <v>34.6</v>
      </c>
      <c r="K2914">
        <v>28.200000000000003</v>
      </c>
      <c r="L2914">
        <v>371</v>
      </c>
      <c r="M2914">
        <v>18.22</v>
      </c>
      <c r="N2914">
        <v>42.5</v>
      </c>
      <c r="O2914" s="7">
        <v>13.141</v>
      </c>
      <c r="P2914">
        <v>11270</v>
      </c>
      <c r="Q2914">
        <v>4</v>
      </c>
      <c r="R2914" s="9">
        <v>30.536999999999999</v>
      </c>
      <c r="S2914" s="9">
        <v>30.594000000000001</v>
      </c>
      <c r="T2914" s="9">
        <v>29.998999999999999</v>
      </c>
      <c r="U2914" s="9">
        <v>30.954999999999998</v>
      </c>
      <c r="V2914" s="9">
        <v>31.164999999999999</v>
      </c>
    </row>
    <row r="2915" spans="1:22" x14ac:dyDescent="0.3">
      <c r="A2915" t="s">
        <v>3157</v>
      </c>
      <c r="B2915" t="s">
        <v>3158</v>
      </c>
      <c r="C2915" t="s">
        <v>3160</v>
      </c>
      <c r="D2915" t="s">
        <v>108</v>
      </c>
      <c r="E2915">
        <v>5.32</v>
      </c>
      <c r="F2915">
        <v>117900</v>
      </c>
      <c r="G2915">
        <f t="shared" si="180"/>
        <v>5.150486480067854E-11</v>
      </c>
      <c r="H2915" s="50">
        <f t="shared" si="183"/>
        <v>148.81554905310117</v>
      </c>
      <c r="I2915">
        <f t="shared" si="182"/>
        <v>6.8982522607968489E-8</v>
      </c>
      <c r="J2915">
        <v>20.700000000000003</v>
      </c>
      <c r="K2915">
        <v>25.900000000000002</v>
      </c>
      <c r="L2915">
        <v>504</v>
      </c>
      <c r="M2915">
        <v>21.44</v>
      </c>
      <c r="N2915">
        <v>40.49</v>
      </c>
      <c r="O2915" s="7">
        <v>19.436</v>
      </c>
      <c r="P2915">
        <v>10292</v>
      </c>
      <c r="Q2915">
        <v>2</v>
      </c>
      <c r="R2915" s="9">
        <v>24.556999999999999</v>
      </c>
      <c r="S2915" s="9">
        <v>24.783000000000001</v>
      </c>
      <c r="T2915" s="9">
        <v>23.867999999999999</v>
      </c>
      <c r="U2915" s="9">
        <v>25.030999999999999</v>
      </c>
      <c r="V2915" s="9">
        <v>26.193000000000001</v>
      </c>
    </row>
    <row r="2916" spans="1:22" x14ac:dyDescent="0.3">
      <c r="A2916" t="s">
        <v>3157</v>
      </c>
      <c r="B2916" t="s">
        <v>3158</v>
      </c>
      <c r="C2916" t="s">
        <v>3161</v>
      </c>
      <c r="D2916" t="s">
        <v>108</v>
      </c>
      <c r="E2916">
        <v>5.68</v>
      </c>
      <c r="F2916">
        <v>183100</v>
      </c>
      <c r="G2916">
        <f t="shared" si="180"/>
        <v>3.5408735335882029E-11</v>
      </c>
      <c r="H2916" s="50">
        <f t="shared" si="183"/>
        <v>231.11218856338272</v>
      </c>
      <c r="I2916">
        <f t="shared" si="182"/>
        <v>7.3650512859635519E-8</v>
      </c>
      <c r="J2916">
        <v>47.300000000000004</v>
      </c>
      <c r="K2916">
        <v>26.6</v>
      </c>
      <c r="L2916">
        <v>529</v>
      </c>
      <c r="M2916">
        <v>24.16</v>
      </c>
      <c r="N2916">
        <v>47.31</v>
      </c>
      <c r="O2916" s="7">
        <v>19.890999999999998</v>
      </c>
      <c r="P2916">
        <v>6476.8</v>
      </c>
      <c r="Q2916">
        <v>4</v>
      </c>
      <c r="R2916" s="9">
        <v>53.179000000000002</v>
      </c>
      <c r="S2916" s="9">
        <v>53.012999999999998</v>
      </c>
      <c r="T2916" s="9">
        <v>52.22</v>
      </c>
      <c r="U2916" s="9">
        <v>52.954999999999998</v>
      </c>
      <c r="V2916" s="9">
        <v>53.512</v>
      </c>
    </row>
    <row r="2917" spans="1:22" x14ac:dyDescent="0.3">
      <c r="A2917" t="s">
        <v>3157</v>
      </c>
      <c r="B2917" t="s">
        <v>3158</v>
      </c>
      <c r="C2917" t="s">
        <v>3162</v>
      </c>
      <c r="D2917" t="s">
        <v>108</v>
      </c>
      <c r="E2917">
        <v>13.4</v>
      </c>
      <c r="F2917">
        <v>526600</v>
      </c>
      <c r="G2917">
        <f t="shared" si="180"/>
        <v>2.9045199772123054E-11</v>
      </c>
      <c r="H2917" s="50">
        <f t="shared" si="183"/>
        <v>664.68420806923723</v>
      </c>
      <c r="I2917">
        <f t="shared" si="182"/>
        <v>1.7375297047871759E-7</v>
      </c>
      <c r="J2917">
        <v>86.300000000000011</v>
      </c>
      <c r="K2917">
        <v>56.7</v>
      </c>
      <c r="L2917">
        <v>491</v>
      </c>
      <c r="M2917">
        <v>25.41</v>
      </c>
      <c r="N2917">
        <v>49.59</v>
      </c>
      <c r="O2917" s="7">
        <v>8.6628000000000007</v>
      </c>
      <c r="P2917">
        <v>3364.5</v>
      </c>
      <c r="Q2917">
        <v>5</v>
      </c>
      <c r="R2917" s="9">
        <v>61.173000000000002</v>
      </c>
      <c r="S2917" s="9">
        <v>61.348999999999997</v>
      </c>
      <c r="T2917" s="9">
        <v>58.960999999999999</v>
      </c>
      <c r="U2917" s="9">
        <v>61.515999999999998</v>
      </c>
      <c r="V2917" s="9">
        <v>62.439</v>
      </c>
    </row>
    <row r="2918" spans="1:22" x14ac:dyDescent="0.3">
      <c r="A2918" t="s">
        <v>3157</v>
      </c>
      <c r="B2918" t="s">
        <v>3158</v>
      </c>
      <c r="C2918" t="s">
        <v>3163</v>
      </c>
      <c r="D2918" t="s">
        <v>108</v>
      </c>
      <c r="E2918">
        <v>7.84</v>
      </c>
      <c r="F2918">
        <v>131600</v>
      </c>
      <c r="G2918">
        <f t="shared" si="180"/>
        <v>6.8000263829787228E-11</v>
      </c>
      <c r="H2918" s="50">
        <f t="shared" si="183"/>
        <v>166.10794109743946</v>
      </c>
      <c r="I2918">
        <f t="shared" si="182"/>
        <v>1.0165845436963776E-7</v>
      </c>
      <c r="J2918">
        <v>21.700000000000003</v>
      </c>
      <c r="K2918">
        <v>28.200000000000003</v>
      </c>
      <c r="L2918">
        <v>454</v>
      </c>
      <c r="M2918">
        <v>30.99</v>
      </c>
      <c r="N2918">
        <v>41.03</v>
      </c>
      <c r="O2918" s="7">
        <v>16.093</v>
      </c>
      <c r="P2918">
        <v>472.9</v>
      </c>
      <c r="Q2918">
        <v>3</v>
      </c>
      <c r="R2918" s="9">
        <v>34.631999999999998</v>
      </c>
      <c r="S2918" s="9">
        <v>34.228000000000002</v>
      </c>
      <c r="T2918" s="9">
        <v>32.234999999999999</v>
      </c>
      <c r="U2918" s="9">
        <v>34.18</v>
      </c>
      <c r="V2918" s="9">
        <v>34.918999999999997</v>
      </c>
    </row>
    <row r="2919" spans="1:22" x14ac:dyDescent="0.3">
      <c r="A2919" t="s">
        <v>3157</v>
      </c>
      <c r="B2919" t="s">
        <v>3158</v>
      </c>
      <c r="C2919" t="s">
        <v>3164</v>
      </c>
      <c r="D2919" t="s">
        <v>108</v>
      </c>
      <c r="E2919">
        <v>8.9</v>
      </c>
      <c r="F2919">
        <v>329000</v>
      </c>
      <c r="G2919">
        <f t="shared" si="180"/>
        <v>3.0877670820668698E-11</v>
      </c>
      <c r="H2919" s="50">
        <f t="shared" si="183"/>
        <v>415.26985274359862</v>
      </c>
      <c r="I2919">
        <f t="shared" si="182"/>
        <v>1.1540309233287963E-7</v>
      </c>
      <c r="J2919">
        <v>58.5</v>
      </c>
      <c r="K2919">
        <v>43</v>
      </c>
      <c r="L2919">
        <v>585</v>
      </c>
      <c r="M2919">
        <v>26.36</v>
      </c>
      <c r="N2919">
        <v>43.96</v>
      </c>
      <c r="O2919" s="7">
        <v>13.597</v>
      </c>
      <c r="P2919">
        <v>14153</v>
      </c>
      <c r="Q2919">
        <v>6</v>
      </c>
      <c r="R2919" s="9">
        <v>49.267000000000003</v>
      </c>
      <c r="S2919" s="9">
        <v>49.25</v>
      </c>
      <c r="T2919" s="9">
        <v>48.284999999999997</v>
      </c>
      <c r="U2919" s="9">
        <v>49.137</v>
      </c>
      <c r="V2919" s="9">
        <v>52.087000000000003</v>
      </c>
    </row>
    <row r="2920" spans="1:22" x14ac:dyDescent="0.3">
      <c r="A2920" t="s">
        <v>3157</v>
      </c>
      <c r="B2920" t="s">
        <v>3158</v>
      </c>
      <c r="C2920" t="s">
        <v>3165</v>
      </c>
      <c r="D2920" t="s">
        <v>108</v>
      </c>
      <c r="E2920">
        <v>10.8</v>
      </c>
      <c r="F2920">
        <v>1083000</v>
      </c>
      <c r="G2920">
        <f t="shared" si="180"/>
        <v>1.1382711357340719E-11</v>
      </c>
      <c r="H2920" s="50">
        <f t="shared" si="183"/>
        <v>1366.9825243809037</v>
      </c>
      <c r="I2920">
        <f t="shared" si="182"/>
        <v>1.4003970755001118E-7</v>
      </c>
      <c r="J2920">
        <v>306</v>
      </c>
      <c r="K2920">
        <v>61.900000000000006</v>
      </c>
      <c r="L2920">
        <v>657</v>
      </c>
      <c r="M2920">
        <v>26.44</v>
      </c>
      <c r="N2920">
        <v>50.1</v>
      </c>
      <c r="O2920" s="7">
        <v>10.606</v>
      </c>
      <c r="P2920">
        <v>4187.5</v>
      </c>
      <c r="Q2920">
        <v>14</v>
      </c>
      <c r="R2920" s="9">
        <v>40.628999999999998</v>
      </c>
      <c r="S2920" s="9">
        <v>21.23</v>
      </c>
      <c r="T2920" s="9">
        <v>38.866999999999997</v>
      </c>
      <c r="U2920" s="9">
        <v>40.281999999999996</v>
      </c>
      <c r="V2920" s="9">
        <v>42.51</v>
      </c>
    </row>
    <row r="2921" spans="1:22" x14ac:dyDescent="0.3">
      <c r="A2921" t="s">
        <v>3157</v>
      </c>
      <c r="B2921" t="s">
        <v>3158</v>
      </c>
      <c r="C2921" t="s">
        <v>3167</v>
      </c>
      <c r="D2921" t="s">
        <v>108</v>
      </c>
      <c r="E2921">
        <v>6.78</v>
      </c>
      <c r="F2921">
        <v>195000</v>
      </c>
      <c r="G2921">
        <f t="shared" si="180"/>
        <v>3.9686747384615381E-11</v>
      </c>
      <c r="H2921" s="50">
        <f t="shared" si="183"/>
        <v>246.13258749240649</v>
      </c>
      <c r="I2921">
        <f t="shared" si="182"/>
        <v>8.7913816406395909E-8</v>
      </c>
      <c r="J2921">
        <v>42.400000000000006</v>
      </c>
      <c r="K2921">
        <v>30</v>
      </c>
      <c r="L2921">
        <v>533</v>
      </c>
      <c r="M2921">
        <v>28.43</v>
      </c>
      <c r="N2921">
        <v>45.97</v>
      </c>
      <c r="O2921" s="7">
        <v>17.779</v>
      </c>
      <c r="P2921">
        <v>1965.6</v>
      </c>
      <c r="Q2921">
        <v>3</v>
      </c>
      <c r="R2921" s="9">
        <v>51.610999999999997</v>
      </c>
      <c r="S2921" s="9">
        <v>51.628</v>
      </c>
      <c r="T2921" s="9">
        <v>50.569000000000003</v>
      </c>
      <c r="U2921" s="9">
        <v>51.595999999999997</v>
      </c>
      <c r="V2921" s="9">
        <v>52.042000000000002</v>
      </c>
    </row>
    <row r="2922" spans="1:22" x14ac:dyDescent="0.3">
      <c r="A2922" t="s">
        <v>3157</v>
      </c>
      <c r="B2922" t="s">
        <v>3158</v>
      </c>
      <c r="C2922" t="s">
        <v>3166</v>
      </c>
      <c r="D2922" t="s">
        <v>108</v>
      </c>
      <c r="E2922">
        <v>6.4</v>
      </c>
      <c r="F2922">
        <v>232700</v>
      </c>
      <c r="G2922">
        <f t="shared" si="180"/>
        <v>3.139308637730984E-11</v>
      </c>
      <c r="H2922" s="50">
        <f t="shared" si="183"/>
        <v>293.71822107427175</v>
      </c>
      <c r="I2922">
        <f t="shared" si="182"/>
        <v>8.2986493362969607E-8</v>
      </c>
      <c r="J2922">
        <v>54</v>
      </c>
      <c r="K2922">
        <v>31.700000000000003</v>
      </c>
      <c r="L2922">
        <v>556</v>
      </c>
      <c r="M2922">
        <v>27.53</v>
      </c>
      <c r="N2922">
        <v>41.69</v>
      </c>
      <c r="O2922" s="7">
        <v>17.556000000000001</v>
      </c>
      <c r="P2922">
        <v>2177</v>
      </c>
      <c r="Q2922">
        <v>4</v>
      </c>
      <c r="R2922" s="9">
        <v>51.017000000000003</v>
      </c>
      <c r="S2922" s="9">
        <v>50.668999999999997</v>
      </c>
      <c r="T2922" s="9">
        <v>48.195</v>
      </c>
      <c r="U2922" s="9">
        <v>49.74</v>
      </c>
      <c r="V2922" s="9">
        <v>51.506999999999998</v>
      </c>
    </row>
    <row r="2923" spans="1:22" x14ac:dyDescent="0.3">
      <c r="A2923" t="s">
        <v>3157</v>
      </c>
      <c r="B2923" t="s">
        <v>3158</v>
      </c>
      <c r="C2923" t="s">
        <v>3168</v>
      </c>
      <c r="D2923" t="s">
        <v>108</v>
      </c>
      <c r="E2923">
        <v>23.700000000000003</v>
      </c>
      <c r="F2923">
        <v>3171000</v>
      </c>
      <c r="G2923">
        <f t="shared" si="180"/>
        <v>8.531050804162726E-12</v>
      </c>
      <c r="H2923" s="50">
        <f t="shared" si="183"/>
        <v>4002.4945381457487</v>
      </c>
      <c r="I2923">
        <f t="shared" si="182"/>
        <v>3.0730935823474689E-7</v>
      </c>
      <c r="J2923">
        <v>384</v>
      </c>
      <c r="K2923">
        <v>162</v>
      </c>
      <c r="L2923">
        <v>617</v>
      </c>
      <c r="M2923">
        <v>21.54</v>
      </c>
      <c r="N2923">
        <v>39.200000000000003</v>
      </c>
      <c r="O2923" s="7">
        <v>3.8098999999999998</v>
      </c>
      <c r="P2923">
        <v>41825</v>
      </c>
      <c r="Q2923">
        <v>12</v>
      </c>
      <c r="R2923" s="9">
        <v>31.79</v>
      </c>
      <c r="S2923" s="9">
        <v>28.823</v>
      </c>
      <c r="T2923" s="9">
        <v>30.419</v>
      </c>
      <c r="U2923" s="9">
        <v>30.978999999999999</v>
      </c>
      <c r="V2923" s="9">
        <v>32.142000000000003</v>
      </c>
    </row>
    <row r="2924" spans="1:22" x14ac:dyDescent="0.3">
      <c r="A2924" t="s">
        <v>3157</v>
      </c>
      <c r="B2924" t="s">
        <v>3158</v>
      </c>
      <c r="C2924" t="s">
        <v>3169</v>
      </c>
      <c r="D2924" t="s">
        <v>108</v>
      </c>
      <c r="E2924">
        <v>6.65</v>
      </c>
      <c r="F2924">
        <v>191100</v>
      </c>
      <c r="G2924">
        <f t="shared" si="180"/>
        <v>3.9720195970695973E-11</v>
      </c>
      <c r="H2924" s="50">
        <f t="shared" si="183"/>
        <v>241.20993574255834</v>
      </c>
      <c r="I2924">
        <f t="shared" si="182"/>
        <v>8.6228153259960601E-8</v>
      </c>
      <c r="J2924">
        <v>43</v>
      </c>
      <c r="K2924">
        <v>29.1</v>
      </c>
      <c r="L2924">
        <v>533</v>
      </c>
      <c r="M2924">
        <v>26.99</v>
      </c>
      <c r="N2924">
        <v>49.64</v>
      </c>
      <c r="O2924" s="7">
        <v>18.302</v>
      </c>
      <c r="P2924">
        <v>1034.5999999999999</v>
      </c>
      <c r="Q2924">
        <v>4</v>
      </c>
      <c r="R2924" s="9">
        <v>38.978999999999999</v>
      </c>
      <c r="S2924" s="9">
        <v>23.402999999999999</v>
      </c>
      <c r="T2924" s="9">
        <v>38.500999999999998</v>
      </c>
      <c r="U2924" s="9">
        <v>39.732999999999997</v>
      </c>
      <c r="V2924" s="9">
        <v>40.965000000000003</v>
      </c>
    </row>
    <row r="2925" spans="1:22" x14ac:dyDescent="0.3">
      <c r="A2925" t="s">
        <v>3157</v>
      </c>
      <c r="B2925" t="s">
        <v>3158</v>
      </c>
      <c r="C2925" t="s">
        <v>3170</v>
      </c>
      <c r="D2925" t="s">
        <v>108</v>
      </c>
      <c r="E2925">
        <v>8.61</v>
      </c>
      <c r="F2925">
        <v>311600</v>
      </c>
      <c r="G2925">
        <f t="shared" si="180"/>
        <v>3.1539596052631571E-11</v>
      </c>
      <c r="H2925" s="50">
        <f t="shared" si="183"/>
        <v>393.3072526288916</v>
      </c>
      <c r="I2925">
        <f t="shared" si="182"/>
        <v>1.1164276685237002E-7</v>
      </c>
      <c r="J2925">
        <v>71.2</v>
      </c>
      <c r="K2925">
        <v>36.9</v>
      </c>
      <c r="L2925">
        <v>458</v>
      </c>
      <c r="M2925">
        <v>18.28</v>
      </c>
      <c r="N2925">
        <v>42.76</v>
      </c>
      <c r="O2925" s="7">
        <v>12.39</v>
      </c>
      <c r="P2925">
        <v>19715</v>
      </c>
      <c r="Q2925">
        <v>7</v>
      </c>
      <c r="R2925" s="9">
        <v>33.203000000000003</v>
      </c>
      <c r="S2925" s="9">
        <v>33.177999999999997</v>
      </c>
      <c r="T2925" s="9">
        <v>32.094999999999999</v>
      </c>
      <c r="U2925" s="9">
        <v>32.930999999999997</v>
      </c>
      <c r="V2925" s="9">
        <v>34.134</v>
      </c>
    </row>
    <row r="2926" spans="1:22" x14ac:dyDescent="0.3">
      <c r="A2926" t="s">
        <v>3157</v>
      </c>
      <c r="B2926" t="s">
        <v>3158</v>
      </c>
      <c r="C2926" t="s">
        <v>3171</v>
      </c>
      <c r="D2926" t="s">
        <v>108</v>
      </c>
      <c r="E2926">
        <v>28</v>
      </c>
      <c r="F2926">
        <v>1326000</v>
      </c>
      <c r="G2926">
        <f t="shared" si="180"/>
        <v>2.4102657616892911E-11</v>
      </c>
      <c r="H2926" s="50">
        <f t="shared" si="183"/>
        <v>1673.7015949483641</v>
      </c>
      <c r="I2926">
        <f t="shared" si="182"/>
        <v>3.6306590846299198E-7</v>
      </c>
      <c r="J2926">
        <v>92.9</v>
      </c>
      <c r="K2926">
        <v>138</v>
      </c>
      <c r="L2926">
        <v>481</v>
      </c>
      <c r="M2926">
        <v>21.42</v>
      </c>
      <c r="N2926">
        <v>39.83</v>
      </c>
      <c r="O2926" s="7">
        <v>3.4950000000000001</v>
      </c>
      <c r="P2926">
        <v>30883</v>
      </c>
      <c r="Q2926">
        <v>6</v>
      </c>
      <c r="R2926" s="9">
        <v>29.524999999999999</v>
      </c>
      <c r="S2926" s="9">
        <v>29.69</v>
      </c>
      <c r="T2926" s="9">
        <v>28.501000000000001</v>
      </c>
      <c r="U2926" s="9">
        <v>29.812000000000001</v>
      </c>
      <c r="V2926" s="9">
        <v>31.164999999999999</v>
      </c>
    </row>
    <row r="2927" spans="1:22" x14ac:dyDescent="0.3">
      <c r="A2927" t="s">
        <v>3157</v>
      </c>
      <c r="B2927" t="s">
        <v>3158</v>
      </c>
      <c r="C2927" t="s">
        <v>3172</v>
      </c>
      <c r="D2927" t="s">
        <v>108</v>
      </c>
      <c r="E2927">
        <v>11.5</v>
      </c>
      <c r="F2927">
        <v>885000</v>
      </c>
      <c r="G2927">
        <f t="shared" si="180"/>
        <v>1.48321802259887E-11</v>
      </c>
      <c r="H2927" s="50">
        <f t="shared" si="183"/>
        <v>1117.0632816963064</v>
      </c>
      <c r="I2927">
        <f t="shared" si="182"/>
        <v>1.49116355261586E-7</v>
      </c>
      <c r="J2927">
        <v>164</v>
      </c>
      <c r="K2927">
        <v>69.2</v>
      </c>
      <c r="L2927">
        <v>584</v>
      </c>
      <c r="M2927">
        <v>24.48</v>
      </c>
      <c r="N2927">
        <v>39.6</v>
      </c>
      <c r="O2927" s="7">
        <v>8.4336000000000002</v>
      </c>
      <c r="P2927">
        <v>10029</v>
      </c>
      <c r="Q2927">
        <v>8</v>
      </c>
      <c r="R2927" s="9">
        <v>32.819000000000003</v>
      </c>
      <c r="S2927" s="9">
        <v>32.729999999999997</v>
      </c>
      <c r="T2927" s="9">
        <v>31.491</v>
      </c>
      <c r="U2927" s="9">
        <v>32.860999999999997</v>
      </c>
      <c r="V2927" s="9">
        <v>34.595999999999997</v>
      </c>
    </row>
    <row r="2928" spans="1:22" x14ac:dyDescent="0.3">
      <c r="A2928" t="s">
        <v>3157</v>
      </c>
      <c r="B2928" t="s">
        <v>3158</v>
      </c>
      <c r="C2928" t="s">
        <v>3173</v>
      </c>
      <c r="D2928" t="s">
        <v>108</v>
      </c>
      <c r="E2928">
        <v>5.96</v>
      </c>
      <c r="F2928">
        <v>177000</v>
      </c>
      <c r="G2928">
        <f t="shared" si="180"/>
        <v>3.8434693107344629E-11</v>
      </c>
      <c r="H2928" s="50">
        <f t="shared" si="183"/>
        <v>223.41265633926128</v>
      </c>
      <c r="I2928">
        <f t="shared" si="182"/>
        <v>7.7281171944265435E-8</v>
      </c>
      <c r="J2928">
        <v>34</v>
      </c>
      <c r="K2928">
        <v>30.400000000000002</v>
      </c>
      <c r="L2928">
        <v>534</v>
      </c>
      <c r="M2928">
        <v>17.53</v>
      </c>
      <c r="N2928">
        <v>44.19</v>
      </c>
      <c r="O2928" s="7">
        <v>17.573</v>
      </c>
      <c r="P2928">
        <v>1480.9</v>
      </c>
      <c r="Q2928">
        <v>3</v>
      </c>
      <c r="R2928" s="9">
        <v>40.207999999999998</v>
      </c>
      <c r="S2928" s="9">
        <v>39.97</v>
      </c>
      <c r="T2928" s="9">
        <v>38.456000000000003</v>
      </c>
      <c r="U2928" s="9">
        <v>39.780999999999999</v>
      </c>
      <c r="V2928" s="9">
        <v>40.600999999999999</v>
      </c>
    </row>
    <row r="2929" spans="1:22" x14ac:dyDescent="0.3">
      <c r="A2929" t="s">
        <v>3157</v>
      </c>
      <c r="B2929" t="s">
        <v>3158</v>
      </c>
      <c r="C2929" t="s">
        <v>3174</v>
      </c>
      <c r="D2929" t="s">
        <v>108</v>
      </c>
      <c r="E2929">
        <v>29.1</v>
      </c>
      <c r="F2929">
        <v>4519000</v>
      </c>
      <c r="G2929">
        <f t="shared" si="180"/>
        <v>7.3502324186766986E-12</v>
      </c>
      <c r="H2929" s="50">
        <f t="shared" si="183"/>
        <v>5703.9649378368458</v>
      </c>
      <c r="I2929">
        <f t="shared" si="182"/>
        <v>3.7732921200975237E-7</v>
      </c>
      <c r="J2929">
        <v>766</v>
      </c>
      <c r="K2929">
        <v>163</v>
      </c>
      <c r="L2929">
        <v>567</v>
      </c>
      <c r="M2929">
        <v>24.69</v>
      </c>
      <c r="N2929">
        <v>46.74</v>
      </c>
      <c r="O2929" s="7">
        <v>3.4739</v>
      </c>
      <c r="P2929">
        <v>32206</v>
      </c>
      <c r="Q2929">
        <v>20</v>
      </c>
      <c r="R2929" s="9">
        <v>44.753</v>
      </c>
      <c r="S2929" s="9">
        <v>44.781999999999996</v>
      </c>
      <c r="T2929" s="9">
        <v>43.371000000000002</v>
      </c>
      <c r="U2929" s="9">
        <v>44.817999999999998</v>
      </c>
      <c r="V2929" s="9">
        <v>47.161000000000001</v>
      </c>
    </row>
    <row r="2930" spans="1:22" x14ac:dyDescent="0.3">
      <c r="A2930" t="s">
        <v>3157</v>
      </c>
      <c r="B2930" t="s">
        <v>3158</v>
      </c>
      <c r="C2930" t="s">
        <v>3175</v>
      </c>
      <c r="D2930" t="s">
        <v>108</v>
      </c>
      <c r="E2930">
        <v>4.9000000000000004</v>
      </c>
      <c r="F2930">
        <v>100000</v>
      </c>
      <c r="G2930">
        <f t="shared" si="180"/>
        <v>5.5930216999999997E-11</v>
      </c>
      <c r="H2930" s="50">
        <f t="shared" si="183"/>
        <v>126.22183973969564</v>
      </c>
      <c r="I2930">
        <f t="shared" si="182"/>
        <v>6.3536533981023602E-8</v>
      </c>
      <c r="J2930">
        <v>25.200000000000003</v>
      </c>
      <c r="K2930">
        <v>19.900000000000002</v>
      </c>
      <c r="L2930">
        <v>515</v>
      </c>
      <c r="M2930">
        <v>29.98</v>
      </c>
      <c r="N2930">
        <v>40.200000000000003</v>
      </c>
      <c r="O2930" s="7">
        <v>25.824000000000002</v>
      </c>
      <c r="P2930">
        <v>2756.6</v>
      </c>
      <c r="Q2930">
        <v>4</v>
      </c>
      <c r="R2930" s="9">
        <v>58.188000000000002</v>
      </c>
      <c r="S2930" s="9">
        <v>57.674999999999997</v>
      </c>
      <c r="T2930" s="9">
        <v>52.176000000000002</v>
      </c>
      <c r="U2930" s="9">
        <v>55.350999999999999</v>
      </c>
      <c r="V2930" s="9">
        <v>58.564</v>
      </c>
    </row>
    <row r="2931" spans="1:22" x14ac:dyDescent="0.3">
      <c r="A2931" t="s">
        <v>3157</v>
      </c>
      <c r="B2931" t="s">
        <v>3158</v>
      </c>
      <c r="C2931" t="s">
        <v>3176</v>
      </c>
      <c r="D2931" t="s">
        <v>108</v>
      </c>
      <c r="E2931">
        <v>9.06</v>
      </c>
      <c r="F2931">
        <v>384800</v>
      </c>
      <c r="G2931">
        <f t="shared" si="180"/>
        <v>2.6874695893970894E-11</v>
      </c>
      <c r="H2931" s="50">
        <f t="shared" si="183"/>
        <v>485.70163931834878</v>
      </c>
      <c r="I2931">
        <f t="shared" si="182"/>
        <v>1.1747775466695383E-7</v>
      </c>
      <c r="J2931">
        <v>65.8</v>
      </c>
      <c r="K2931">
        <v>47.400000000000006</v>
      </c>
      <c r="L2931">
        <v>575</v>
      </c>
      <c r="M2931">
        <v>28.39</v>
      </c>
      <c r="N2931">
        <v>36.58</v>
      </c>
      <c r="O2931" s="7">
        <v>12.116</v>
      </c>
      <c r="P2931">
        <v>2869.3</v>
      </c>
      <c r="Q2931">
        <v>4</v>
      </c>
      <c r="R2931" s="9">
        <v>24.846</v>
      </c>
      <c r="S2931" s="9">
        <v>24.81</v>
      </c>
      <c r="T2931" s="9">
        <v>23.725999999999999</v>
      </c>
      <c r="U2931" s="9">
        <v>24.701000000000001</v>
      </c>
      <c r="V2931" s="9">
        <v>25.72</v>
      </c>
    </row>
    <row r="2932" spans="1:22" x14ac:dyDescent="0.3">
      <c r="A2932" t="s">
        <v>3157</v>
      </c>
      <c r="B2932" t="s">
        <v>3158</v>
      </c>
      <c r="C2932" t="s">
        <v>3177</v>
      </c>
      <c r="D2932" t="s">
        <v>108</v>
      </c>
      <c r="E2932">
        <v>10.8</v>
      </c>
      <c r="F2932">
        <v>483600</v>
      </c>
      <c r="G2932">
        <f t="shared" si="180"/>
        <v>2.5491059553349875E-11</v>
      </c>
      <c r="H2932" s="50">
        <f t="shared" si="183"/>
        <v>610.40881698116812</v>
      </c>
      <c r="I2932">
        <f t="shared" si="182"/>
        <v>1.4003970755001118E-7</v>
      </c>
      <c r="J2932">
        <v>77.2</v>
      </c>
      <c r="K2932">
        <v>55</v>
      </c>
      <c r="L2932">
        <v>504</v>
      </c>
      <c r="M2932">
        <v>21.29</v>
      </c>
      <c r="N2932">
        <v>40.42</v>
      </c>
      <c r="O2932" s="7">
        <v>9.1621000000000006</v>
      </c>
      <c r="P2932">
        <v>20605</v>
      </c>
      <c r="Q2932">
        <v>4</v>
      </c>
      <c r="R2932" s="9">
        <v>24.085000000000001</v>
      </c>
      <c r="S2932" s="9">
        <v>23.954000000000001</v>
      </c>
      <c r="T2932" s="9">
        <v>23.391999999999999</v>
      </c>
      <c r="U2932" s="9">
        <v>23.63</v>
      </c>
      <c r="V2932" s="9">
        <v>24.297000000000001</v>
      </c>
    </row>
    <row r="2933" spans="1:22" x14ac:dyDescent="0.3">
      <c r="A2933" t="s">
        <v>3157</v>
      </c>
      <c r="B2933" t="s">
        <v>3158</v>
      </c>
      <c r="C2933" t="s">
        <v>3178</v>
      </c>
      <c r="D2933" t="s">
        <v>108</v>
      </c>
      <c r="E2933">
        <v>3.97</v>
      </c>
      <c r="F2933">
        <v>114800</v>
      </c>
      <c r="G2933">
        <f t="shared" si="180"/>
        <v>3.9472900783972123E-11</v>
      </c>
      <c r="H2933" s="50">
        <f t="shared" si="183"/>
        <v>144.90267202117059</v>
      </c>
      <c r="I2933">
        <f t="shared" si="182"/>
        <v>5.1477559164217078E-8</v>
      </c>
      <c r="J2933">
        <v>35.5</v>
      </c>
      <c r="K2933">
        <v>19.3</v>
      </c>
      <c r="L2933">
        <v>600</v>
      </c>
      <c r="M2933">
        <v>26.09</v>
      </c>
      <c r="N2933">
        <v>43.99</v>
      </c>
      <c r="O2933" s="7">
        <v>31.117000000000001</v>
      </c>
      <c r="P2933">
        <v>9454</v>
      </c>
      <c r="Q2933">
        <v>4</v>
      </c>
      <c r="R2933" s="9">
        <v>53.055999999999997</v>
      </c>
      <c r="S2933" s="9">
        <v>53.067</v>
      </c>
      <c r="T2933" s="9">
        <v>52.531999999999996</v>
      </c>
      <c r="U2933" s="9">
        <v>53.110999999999997</v>
      </c>
      <c r="V2933" s="9">
        <v>53.645000000000003</v>
      </c>
    </row>
    <row r="2934" spans="1:22" x14ac:dyDescent="0.3">
      <c r="A2934" t="s">
        <v>3157</v>
      </c>
      <c r="B2934" t="s">
        <v>3158</v>
      </c>
      <c r="C2934" t="s">
        <v>3179</v>
      </c>
      <c r="D2934" t="s">
        <v>108</v>
      </c>
      <c r="E2934">
        <v>4.25</v>
      </c>
      <c r="F2934">
        <v>162000</v>
      </c>
      <c r="G2934">
        <f t="shared" si="180"/>
        <v>2.9945001543209877E-11</v>
      </c>
      <c r="H2934" s="50">
        <f t="shared" si="183"/>
        <v>204.47938037830693</v>
      </c>
      <c r="I2934">
        <f t="shared" si="182"/>
        <v>5.5108218248847007E-8</v>
      </c>
      <c r="J2934">
        <v>27.3</v>
      </c>
      <c r="K2934">
        <v>31</v>
      </c>
      <c r="L2934">
        <v>838</v>
      </c>
      <c r="M2934">
        <v>24.09</v>
      </c>
      <c r="N2934">
        <v>38.07</v>
      </c>
      <c r="O2934" s="7">
        <v>27.045999999999999</v>
      </c>
      <c r="P2934">
        <v>2315.5</v>
      </c>
      <c r="Q2934">
        <v>3</v>
      </c>
      <c r="R2934" s="9">
        <v>31.109000000000002</v>
      </c>
      <c r="S2934" s="9">
        <v>10.568</v>
      </c>
      <c r="T2934" s="9">
        <v>31.024999999999999</v>
      </c>
      <c r="U2934" s="9">
        <v>31.373999999999999</v>
      </c>
      <c r="V2934" s="9">
        <v>31.722999999999999</v>
      </c>
    </row>
    <row r="2935" spans="1:22" x14ac:dyDescent="0.3">
      <c r="A2935" t="s">
        <v>3180</v>
      </c>
      <c r="B2935" t="s">
        <v>3181</v>
      </c>
      <c r="C2935" t="s">
        <v>3182</v>
      </c>
      <c r="D2935" t="s">
        <v>69</v>
      </c>
      <c r="E2935">
        <v>25.5</v>
      </c>
      <c r="F2935">
        <v>1968000</v>
      </c>
      <c r="G2935">
        <f t="shared" si="180"/>
        <v>1.4789909298780488E-11</v>
      </c>
      <c r="H2935" s="50">
        <f t="shared" ref="H2935:H2941" si="184">F2935*CVDSEN</f>
        <v>2049.2061859772361</v>
      </c>
      <c r="I2935">
        <f t="shared" si="182"/>
        <v>2.72768162625929E-7</v>
      </c>
      <c r="J2935">
        <v>99.600000000000009</v>
      </c>
      <c r="K2935">
        <v>197</v>
      </c>
      <c r="L2935">
        <v>1090</v>
      </c>
      <c r="M2935">
        <v>14.74</v>
      </c>
      <c r="N2935">
        <v>-17.43</v>
      </c>
      <c r="O2935" s="7">
        <v>5.5324999999999998</v>
      </c>
      <c r="P2935" s="8">
        <v>1923400</v>
      </c>
      <c r="Q2935">
        <v>5</v>
      </c>
      <c r="R2935" s="9">
        <v>37.987000000000002</v>
      </c>
      <c r="S2935" s="9">
        <v>30.707000000000001</v>
      </c>
      <c r="T2935" s="9">
        <v>37.768999999999998</v>
      </c>
      <c r="U2935" s="9">
        <v>38.500999999999998</v>
      </c>
      <c r="V2935" s="9">
        <v>39.232999999999997</v>
      </c>
    </row>
    <row r="2936" spans="1:22" x14ac:dyDescent="0.3">
      <c r="A2936" t="s">
        <v>3180</v>
      </c>
      <c r="B2936" t="s">
        <v>3181</v>
      </c>
      <c r="C2936" t="s">
        <v>3183</v>
      </c>
      <c r="D2936" t="s">
        <v>69</v>
      </c>
      <c r="E2936">
        <v>10.3</v>
      </c>
      <c r="F2936">
        <v>169100</v>
      </c>
      <c r="G2936">
        <f t="shared" si="180"/>
        <v>6.9525487285629812E-11</v>
      </c>
      <c r="H2936" s="50">
        <f t="shared" si="184"/>
        <v>176.07762502477163</v>
      </c>
      <c r="I2936">
        <f t="shared" si="182"/>
        <v>1.1017694411949289E-7</v>
      </c>
      <c r="J2936">
        <v>19.8</v>
      </c>
      <c r="K2936">
        <v>38</v>
      </c>
      <c r="L2936">
        <v>482</v>
      </c>
      <c r="M2936">
        <v>14.15</v>
      </c>
      <c r="N2936">
        <v>-16.079999999999998</v>
      </c>
      <c r="O2936" s="7">
        <v>12.683999999999999</v>
      </c>
      <c r="P2936">
        <v>62991</v>
      </c>
      <c r="Q2936">
        <v>2</v>
      </c>
      <c r="R2936" s="9">
        <v>32.277999999999999</v>
      </c>
      <c r="S2936" s="9">
        <v>32.231999999999999</v>
      </c>
      <c r="T2936" s="9">
        <v>31.117999999999999</v>
      </c>
      <c r="U2936" s="9">
        <v>31.7</v>
      </c>
      <c r="V2936" s="9">
        <v>32.280999999999999</v>
      </c>
    </row>
    <row r="2937" spans="1:22" x14ac:dyDescent="0.3">
      <c r="A2937" t="s">
        <v>3180</v>
      </c>
      <c r="B2937" t="s">
        <v>3181</v>
      </c>
      <c r="C2937" t="s">
        <v>3184</v>
      </c>
      <c r="D2937" t="s">
        <v>69</v>
      </c>
      <c r="E2937">
        <v>6.91</v>
      </c>
      <c r="F2937">
        <v>139000</v>
      </c>
      <c r="G2937">
        <f t="shared" si="180"/>
        <v>5.6743180071942447E-11</v>
      </c>
      <c r="H2937" s="50">
        <f t="shared" si="184"/>
        <v>144.7355995177011</v>
      </c>
      <c r="I2937">
        <f t="shared" si="182"/>
        <v>7.3914823676281141E-8</v>
      </c>
      <c r="J2937">
        <v>19.900000000000002</v>
      </c>
      <c r="K2937">
        <v>31.1</v>
      </c>
      <c r="L2937">
        <v>560</v>
      </c>
      <c r="M2937">
        <v>14.43</v>
      </c>
      <c r="N2937">
        <v>-16.98</v>
      </c>
      <c r="O2937" s="7">
        <v>17.992000000000001</v>
      </c>
      <c r="P2937">
        <v>56471</v>
      </c>
      <c r="Q2937">
        <v>3</v>
      </c>
      <c r="R2937" s="9">
        <v>36.344999999999999</v>
      </c>
      <c r="S2937" s="9">
        <v>35.898000000000003</v>
      </c>
      <c r="T2937" s="9">
        <v>36.116</v>
      </c>
      <c r="U2937" s="9">
        <v>36.231000000000002</v>
      </c>
      <c r="V2937" s="9">
        <v>36.345999999999997</v>
      </c>
    </row>
    <row r="2938" spans="1:22" x14ac:dyDescent="0.3">
      <c r="A2938" t="s">
        <v>3180</v>
      </c>
      <c r="B2938" t="s">
        <v>3181</v>
      </c>
      <c r="C2938" t="s">
        <v>3185</v>
      </c>
      <c r="D2938" t="s">
        <v>69</v>
      </c>
      <c r="E2938">
        <v>6.4</v>
      </c>
      <c r="F2938">
        <v>143200</v>
      </c>
      <c r="G2938">
        <f t="shared" si="180"/>
        <v>5.1013765363128498E-11</v>
      </c>
      <c r="H2938" s="50">
        <f t="shared" si="184"/>
        <v>149.10890540240862</v>
      </c>
      <c r="I2938">
        <f t="shared" si="182"/>
        <v>6.8459460423762569E-8</v>
      </c>
      <c r="J2938">
        <v>9.34</v>
      </c>
      <c r="K2938">
        <v>46.800000000000004</v>
      </c>
      <c r="L2938">
        <v>1090</v>
      </c>
      <c r="M2938">
        <v>14.72</v>
      </c>
      <c r="N2938">
        <v>-17.27</v>
      </c>
      <c r="O2938" s="7">
        <v>23.286000000000001</v>
      </c>
      <c r="P2938" s="8">
        <v>169730</v>
      </c>
      <c r="Q2938">
        <v>1</v>
      </c>
      <c r="R2938" s="9">
        <v>37.997999999999998</v>
      </c>
      <c r="S2938" s="9">
        <v>37.997999999999998</v>
      </c>
      <c r="T2938" s="9">
        <v>37.997999999999998</v>
      </c>
      <c r="U2938" s="9">
        <v>37.997999999999998</v>
      </c>
      <c r="V2938" s="9">
        <v>37.997999999999998</v>
      </c>
    </row>
    <row r="2939" spans="1:22" x14ac:dyDescent="0.3">
      <c r="A2939" t="s">
        <v>3180</v>
      </c>
      <c r="B2939" t="s">
        <v>3181</v>
      </c>
      <c r="C2939" t="s">
        <v>3186</v>
      </c>
      <c r="D2939" t="s">
        <v>69</v>
      </c>
      <c r="E2939">
        <v>5.24</v>
      </c>
      <c r="F2939">
        <v>148000</v>
      </c>
      <c r="G2939">
        <f t="shared" si="180"/>
        <v>4.0412898108108104E-11</v>
      </c>
      <c r="H2939" s="50">
        <f t="shared" si="184"/>
        <v>154.10696927064578</v>
      </c>
      <c r="I2939">
        <f t="shared" si="182"/>
        <v>5.6051183221955593E-8</v>
      </c>
      <c r="J2939">
        <v>15.9</v>
      </c>
      <c r="K2939">
        <v>37.1</v>
      </c>
      <c r="L2939">
        <v>1010</v>
      </c>
      <c r="M2939">
        <v>16.02</v>
      </c>
      <c r="N2939">
        <v>-16.5</v>
      </c>
      <c r="O2939" s="7">
        <v>27.106999999999999</v>
      </c>
      <c r="P2939">
        <v>59550</v>
      </c>
      <c r="Q2939">
        <v>4</v>
      </c>
      <c r="R2939" s="9">
        <v>44.704999999999998</v>
      </c>
      <c r="S2939" s="9">
        <v>25.170999999999999</v>
      </c>
      <c r="T2939" s="9">
        <v>43.959000000000003</v>
      </c>
      <c r="U2939" s="9">
        <v>44.389000000000003</v>
      </c>
      <c r="V2939" s="9">
        <v>44.817999999999998</v>
      </c>
    </row>
    <row r="2940" spans="1:22" x14ac:dyDescent="0.3">
      <c r="A2940" t="s">
        <v>3180</v>
      </c>
      <c r="B2940" t="s">
        <v>3181</v>
      </c>
      <c r="C2940" t="s">
        <v>3187</v>
      </c>
      <c r="D2940" t="s">
        <v>69</v>
      </c>
      <c r="E2940">
        <v>10.4</v>
      </c>
      <c r="F2940">
        <v>227700</v>
      </c>
      <c r="G2940">
        <f t="shared" si="180"/>
        <v>5.2133962231005707E-11</v>
      </c>
      <c r="H2940" s="50">
        <f t="shared" si="184"/>
        <v>237.09565474950031</v>
      </c>
      <c r="I2940">
        <f t="shared" si="182"/>
        <v>1.1124662318861417E-7</v>
      </c>
      <c r="J2940">
        <v>18.7</v>
      </c>
      <c r="K2940">
        <v>52.6</v>
      </c>
      <c r="L2940">
        <v>619</v>
      </c>
      <c r="M2940">
        <v>14.79</v>
      </c>
      <c r="N2940">
        <v>-16.93</v>
      </c>
      <c r="O2940" s="7">
        <v>11.766</v>
      </c>
      <c r="P2940" s="8">
        <v>107480</v>
      </c>
      <c r="Q2940">
        <v>2</v>
      </c>
      <c r="R2940" s="9">
        <v>39.000999999999998</v>
      </c>
      <c r="S2940" s="9">
        <v>38.734000000000002</v>
      </c>
      <c r="T2940" s="9">
        <v>37.631</v>
      </c>
      <c r="U2940" s="9">
        <v>38.478000000000002</v>
      </c>
      <c r="V2940" s="9">
        <v>39.323999999999998</v>
      </c>
    </row>
    <row r="2941" spans="1:22" x14ac:dyDescent="0.3">
      <c r="A2941" t="s">
        <v>3180</v>
      </c>
      <c r="B2941" t="s">
        <v>3181</v>
      </c>
      <c r="C2941" t="s">
        <v>3188</v>
      </c>
      <c r="D2941" t="s">
        <v>69</v>
      </c>
      <c r="E2941">
        <v>30.200000000000003</v>
      </c>
      <c r="F2941">
        <v>148800</v>
      </c>
      <c r="G2941">
        <f t="shared" si="180"/>
        <v>2.3166180510752689E-10</v>
      </c>
      <c r="H2941" s="50">
        <f t="shared" si="184"/>
        <v>154.93997991535198</v>
      </c>
      <c r="I2941">
        <f t="shared" si="182"/>
        <v>3.2304307887462961E-7</v>
      </c>
      <c r="J2941">
        <v>13.100000000000001</v>
      </c>
      <c r="K2941">
        <v>41.1</v>
      </c>
      <c r="L2941">
        <v>165</v>
      </c>
      <c r="M2941">
        <v>12.57</v>
      </c>
      <c r="N2941">
        <v>-16.29</v>
      </c>
      <c r="O2941" s="7">
        <v>4.0129000000000001</v>
      </c>
      <c r="P2941">
        <v>54450</v>
      </c>
      <c r="Q2941">
        <v>2</v>
      </c>
      <c r="R2941" s="9">
        <v>27.303999999999998</v>
      </c>
      <c r="S2941" s="9">
        <v>27.536999999999999</v>
      </c>
      <c r="T2941" s="9">
        <v>27.277999999999999</v>
      </c>
      <c r="U2941" s="9">
        <v>28.007000000000001</v>
      </c>
      <c r="V2941" s="9">
        <v>28.734999999999999</v>
      </c>
    </row>
    <row r="2942" spans="1:22" x14ac:dyDescent="0.3">
      <c r="A2942" t="s">
        <v>3189</v>
      </c>
      <c r="B2942" t="s">
        <v>2424</v>
      </c>
      <c r="C2942" t="s">
        <v>3190</v>
      </c>
      <c r="D2942" t="s">
        <v>29</v>
      </c>
      <c r="E2942">
        <v>25.1</v>
      </c>
      <c r="F2942">
        <v>1128000</v>
      </c>
      <c r="G2942">
        <f t="shared" si="180"/>
        <v>2.5398908067375884E-11</v>
      </c>
      <c r="H2942" s="50">
        <f>F2942*CVDSRB</f>
        <v>7150.4099816785456</v>
      </c>
      <c r="I2942">
        <f t="shared" si="182"/>
        <v>1.6345134519183023E-6</v>
      </c>
      <c r="J2942">
        <v>214</v>
      </c>
      <c r="K2942">
        <v>77.2</v>
      </c>
      <c r="L2942">
        <v>358</v>
      </c>
      <c r="M2942">
        <v>44.8</v>
      </c>
      <c r="N2942">
        <v>20.45</v>
      </c>
      <c r="O2942" s="7">
        <v>4.6436999999999999</v>
      </c>
      <c r="P2942">
        <v>89151</v>
      </c>
      <c r="Q2942">
        <v>10</v>
      </c>
      <c r="R2942" s="9">
        <v>19.905999999999999</v>
      </c>
      <c r="S2942" s="9">
        <v>19.939</v>
      </c>
      <c r="T2942" s="9">
        <v>17.649000000000001</v>
      </c>
      <c r="U2942" s="9">
        <v>19.812999999999999</v>
      </c>
      <c r="V2942" s="9">
        <v>20.946999999999999</v>
      </c>
    </row>
    <row r="2943" spans="1:22" x14ac:dyDescent="0.3">
      <c r="A2943" t="s">
        <v>3189</v>
      </c>
      <c r="B2943" t="s">
        <v>2424</v>
      </c>
      <c r="C2943" t="s">
        <v>3191</v>
      </c>
      <c r="D2943" t="s">
        <v>29</v>
      </c>
      <c r="E2943">
        <v>10.8</v>
      </c>
      <c r="F2943">
        <v>146100</v>
      </c>
      <c r="G2943">
        <f t="shared" si="180"/>
        <v>8.4376977412730998E-11</v>
      </c>
      <c r="H2943" s="50">
        <f>F2943*CVDSRB</f>
        <v>926.13022900996054</v>
      </c>
      <c r="I2943">
        <f t="shared" si="182"/>
        <v>7.0329662472978743E-7</v>
      </c>
      <c r="J2943">
        <v>44.300000000000004</v>
      </c>
      <c r="K2943">
        <v>21.900000000000002</v>
      </c>
      <c r="L2943">
        <v>251</v>
      </c>
      <c r="M2943">
        <v>44.01</v>
      </c>
      <c r="N2943">
        <v>20.91</v>
      </c>
      <c r="O2943" s="7">
        <v>11.439</v>
      </c>
      <c r="P2943">
        <v>36385</v>
      </c>
      <c r="Q2943">
        <v>4</v>
      </c>
      <c r="R2943" s="9">
        <v>17.413</v>
      </c>
      <c r="S2943" s="9">
        <v>17.242000000000001</v>
      </c>
      <c r="T2943" s="9">
        <v>16.373999999999999</v>
      </c>
      <c r="U2943" s="9">
        <v>17.085999999999999</v>
      </c>
      <c r="V2943" s="9">
        <v>17.698</v>
      </c>
    </row>
    <row r="2944" spans="1:22" x14ac:dyDescent="0.3">
      <c r="A2944" t="s">
        <v>3189</v>
      </c>
      <c r="B2944" t="s">
        <v>2424</v>
      </c>
      <c r="C2944" t="s">
        <v>3192</v>
      </c>
      <c r="D2944" t="s">
        <v>29</v>
      </c>
      <c r="E2944">
        <v>8.06</v>
      </c>
      <c r="F2944">
        <v>173600</v>
      </c>
      <c r="G2944">
        <f t="shared" si="180"/>
        <v>5.299510357142857E-11</v>
      </c>
      <c r="H2944" s="50">
        <f>F2944*CVDSRB</f>
        <v>1100.4531673930812</v>
      </c>
      <c r="I2944">
        <f t="shared" si="182"/>
        <v>5.2486766623352663E-7</v>
      </c>
      <c r="J2944">
        <v>53.6</v>
      </c>
      <c r="K2944">
        <v>23.700000000000003</v>
      </c>
      <c r="L2944">
        <v>374</v>
      </c>
      <c r="M2944">
        <v>43.32</v>
      </c>
      <c r="N2944">
        <v>21.89</v>
      </c>
      <c r="O2944" s="7">
        <v>15.757999999999999</v>
      </c>
      <c r="P2944">
        <v>46007</v>
      </c>
      <c r="Q2944">
        <v>5</v>
      </c>
      <c r="R2944" s="9">
        <v>18.594000000000001</v>
      </c>
      <c r="S2944" s="9">
        <v>18.481999999999999</v>
      </c>
      <c r="T2944" s="9">
        <v>17.844000000000001</v>
      </c>
      <c r="U2944" s="9">
        <v>18.818000000000001</v>
      </c>
      <c r="V2944" s="9">
        <v>19.158000000000001</v>
      </c>
    </row>
    <row r="2945" spans="1:22" x14ac:dyDescent="0.3">
      <c r="A2945" t="s">
        <v>3189</v>
      </c>
      <c r="B2945" t="s">
        <v>2424</v>
      </c>
      <c r="C2945" t="s">
        <v>3193</v>
      </c>
      <c r="D2945" t="s">
        <v>29</v>
      </c>
      <c r="E2945">
        <v>8.41</v>
      </c>
      <c r="F2945">
        <v>188700</v>
      </c>
      <c r="G2945">
        <f t="shared" si="180"/>
        <v>5.0871497244303127E-11</v>
      </c>
      <c r="H2945" s="50">
        <f>F2945*CVDSRB</f>
        <v>1196.1723081052673</v>
      </c>
      <c r="I2945">
        <f t="shared" si="182"/>
        <v>5.4765968647939931E-7</v>
      </c>
      <c r="J2945">
        <v>60.5</v>
      </c>
      <c r="K2945">
        <v>24.3</v>
      </c>
      <c r="L2945">
        <v>371</v>
      </c>
      <c r="M2945">
        <v>45.26</v>
      </c>
      <c r="N2945">
        <v>19.82</v>
      </c>
      <c r="O2945" s="7">
        <v>15.286</v>
      </c>
      <c r="P2945">
        <v>38648</v>
      </c>
      <c r="Q2945">
        <v>5</v>
      </c>
      <c r="R2945" s="9">
        <v>19.170000000000002</v>
      </c>
      <c r="S2945" s="9">
        <v>19.032</v>
      </c>
      <c r="T2945" s="9">
        <v>18.186</v>
      </c>
      <c r="U2945" s="9">
        <v>18.672999999999998</v>
      </c>
      <c r="V2945" s="9">
        <v>19.207000000000001</v>
      </c>
    </row>
    <row r="2946" spans="1:22" x14ac:dyDescent="0.3">
      <c r="A2946" t="s">
        <v>3189</v>
      </c>
      <c r="B2946" t="s">
        <v>2424</v>
      </c>
      <c r="C2946" t="s">
        <v>3194</v>
      </c>
      <c r="D2946" t="s">
        <v>29</v>
      </c>
      <c r="E2946">
        <v>7.59</v>
      </c>
      <c r="F2946">
        <v>100000</v>
      </c>
      <c r="G2946">
        <f t="shared" ref="G2946:G3009" si="185">(1.141433*(E2946/1000000))/F2946</f>
        <v>8.663476469999999E-11</v>
      </c>
      <c r="H2946" s="50">
        <f>F2946*CVDSRB</f>
        <v>633.9015941204384</v>
      </c>
      <c r="I2946">
        <f t="shared" ref="I2946:I3009" si="186">(G2946/10)*1000*H2946*0.09</f>
        <v>4.9426123904621166E-7</v>
      </c>
      <c r="J2946">
        <v>22.200000000000003</v>
      </c>
      <c r="K2946">
        <v>21.200000000000003</v>
      </c>
      <c r="L2946">
        <v>378</v>
      </c>
      <c r="M2946">
        <v>46.1</v>
      </c>
      <c r="N2946">
        <v>19.66</v>
      </c>
      <c r="O2946" s="7">
        <v>17.805</v>
      </c>
      <c r="P2946">
        <v>27474</v>
      </c>
      <c r="Q2946">
        <v>4</v>
      </c>
      <c r="R2946" s="9">
        <v>16.352</v>
      </c>
      <c r="S2946" s="9">
        <v>16.38</v>
      </c>
      <c r="T2946" s="9">
        <v>15.981</v>
      </c>
      <c r="U2946" s="9">
        <v>16.448</v>
      </c>
      <c r="V2946" s="9">
        <v>17.111000000000001</v>
      </c>
    </row>
    <row r="2947" spans="1:22" x14ac:dyDescent="0.3">
      <c r="A2947" t="s">
        <v>3195</v>
      </c>
      <c r="B2947" t="s">
        <v>3196</v>
      </c>
      <c r="C2947" t="s">
        <v>3197</v>
      </c>
      <c r="D2947" t="s">
        <v>69</v>
      </c>
      <c r="E2947">
        <v>13.5</v>
      </c>
      <c r="F2947">
        <v>123600</v>
      </c>
      <c r="G2947">
        <f t="shared" si="185"/>
        <v>1.2467108009708738E-10</v>
      </c>
      <c r="H2947" s="50">
        <f>F2947*CVDSLE</f>
        <v>212.2136946069177</v>
      </c>
      <c r="I2947">
        <f t="shared" si="186"/>
        <v>2.3811219466234085E-7</v>
      </c>
      <c r="J2947">
        <v>14</v>
      </c>
      <c r="K2947">
        <v>33</v>
      </c>
      <c r="L2947">
        <v>268</v>
      </c>
      <c r="M2947">
        <v>7.96</v>
      </c>
      <c r="N2947">
        <v>-11.74</v>
      </c>
      <c r="O2947" s="7">
        <v>8.1082999999999998</v>
      </c>
      <c r="P2947">
        <v>46196</v>
      </c>
      <c r="Q2947">
        <v>1</v>
      </c>
      <c r="R2947" s="9">
        <v>14.347</v>
      </c>
      <c r="S2947" s="9">
        <v>14.347</v>
      </c>
      <c r="T2947" s="9">
        <v>14.347</v>
      </c>
      <c r="U2947" s="9">
        <v>14.347</v>
      </c>
      <c r="V2947" s="9">
        <v>14.347</v>
      </c>
    </row>
    <row r="2948" spans="1:22" x14ac:dyDescent="0.3">
      <c r="A2948" t="s">
        <v>3195</v>
      </c>
      <c r="B2948" t="s">
        <v>3196</v>
      </c>
      <c r="C2948" t="s">
        <v>3198</v>
      </c>
      <c r="D2948" t="s">
        <v>69</v>
      </c>
      <c r="E2948">
        <v>21.900000000000002</v>
      </c>
      <c r="F2948">
        <v>802000</v>
      </c>
      <c r="G2948">
        <f t="shared" si="185"/>
        <v>3.1168806359102248E-11</v>
      </c>
      <c r="H2948" s="50">
        <f>F2948*CVDSLE</f>
        <v>1376.985299957508</v>
      </c>
      <c r="I2948">
        <f t="shared" si="186"/>
        <v>3.8627089356335302E-7</v>
      </c>
      <c r="J2948">
        <v>49.7</v>
      </c>
      <c r="K2948">
        <v>114</v>
      </c>
      <c r="L2948">
        <v>700</v>
      </c>
      <c r="M2948">
        <v>8.4600000000000009</v>
      </c>
      <c r="N2948">
        <v>-13.23</v>
      </c>
      <c r="O2948" s="7">
        <v>6.1516999999999999</v>
      </c>
      <c r="P2948" s="8">
        <v>143020</v>
      </c>
      <c r="Q2948">
        <v>2</v>
      </c>
      <c r="R2948" s="9">
        <v>16.128</v>
      </c>
      <c r="S2948" s="9">
        <v>11.058</v>
      </c>
      <c r="T2948" s="9">
        <v>16.128</v>
      </c>
      <c r="U2948" s="9">
        <v>16.128</v>
      </c>
      <c r="V2948" s="9">
        <v>16.128</v>
      </c>
    </row>
    <row r="2949" spans="1:22" x14ac:dyDescent="0.3">
      <c r="A2949" t="s">
        <v>3195</v>
      </c>
      <c r="B2949" t="s">
        <v>3196</v>
      </c>
      <c r="C2949" t="s">
        <v>3199</v>
      </c>
      <c r="D2949" t="s">
        <v>69</v>
      </c>
      <c r="E2949">
        <v>12.3</v>
      </c>
      <c r="F2949">
        <v>106400</v>
      </c>
      <c r="G2949">
        <f t="shared" si="185"/>
        <v>1.319513712406015E-10</v>
      </c>
      <c r="H2949" s="50">
        <f>F2949*CVDSLE</f>
        <v>182.68233904673176</v>
      </c>
      <c r="I2949">
        <f t="shared" si="186"/>
        <v>2.1694666624791061E-7</v>
      </c>
      <c r="J2949">
        <v>11</v>
      </c>
      <c r="K2949">
        <v>32.1</v>
      </c>
      <c r="L2949">
        <v>305</v>
      </c>
      <c r="M2949">
        <v>7.88</v>
      </c>
      <c r="N2949">
        <v>-11.19</v>
      </c>
      <c r="O2949" s="7">
        <v>9.5014000000000003</v>
      </c>
      <c r="P2949" s="8">
        <v>113200</v>
      </c>
      <c r="Q2949">
        <v>3</v>
      </c>
      <c r="R2949" s="9">
        <v>13.048999999999999</v>
      </c>
      <c r="S2949" s="9">
        <v>13.047000000000001</v>
      </c>
      <c r="T2949" s="9">
        <v>12.698</v>
      </c>
      <c r="U2949" s="9">
        <v>13.048999999999999</v>
      </c>
      <c r="V2949" s="9">
        <v>13.048999999999999</v>
      </c>
    </row>
    <row r="2950" spans="1:22" x14ac:dyDescent="0.3">
      <c r="A2950" t="s">
        <v>3200</v>
      </c>
      <c r="B2950" t="s">
        <v>3201</v>
      </c>
      <c r="C2950" t="s">
        <v>3200</v>
      </c>
      <c r="D2950" t="s">
        <v>369</v>
      </c>
      <c r="E2950">
        <v>58.5</v>
      </c>
      <c r="F2950">
        <v>4106000</v>
      </c>
      <c r="G2950">
        <f t="shared" si="185"/>
        <v>1.6262501339503164E-11</v>
      </c>
      <c r="H2950" s="50">
        <f>F2950*CVDSGP</f>
        <v>5936.2297245983946</v>
      </c>
      <c r="I2950">
        <f t="shared" si="186"/>
        <v>8.6884149463091896E-7</v>
      </c>
      <c r="J2950">
        <v>379</v>
      </c>
      <c r="K2950">
        <v>211</v>
      </c>
      <c r="L2950">
        <v>385</v>
      </c>
      <c r="M2950">
        <v>1.35</v>
      </c>
      <c r="N2950">
        <v>103.82</v>
      </c>
      <c r="O2950" s="7">
        <v>1.8251999999999999</v>
      </c>
      <c r="P2950" s="8">
        <v>3130800</v>
      </c>
      <c r="Q2950">
        <v>11</v>
      </c>
      <c r="R2950" s="9">
        <v>18.224</v>
      </c>
      <c r="S2950" s="9">
        <v>11.736000000000001</v>
      </c>
      <c r="T2950" s="9">
        <v>15.833</v>
      </c>
      <c r="U2950" s="9">
        <v>18.306999999999999</v>
      </c>
      <c r="V2950" s="9">
        <v>19.303999999999998</v>
      </c>
    </row>
    <row r="2951" spans="1:22" x14ac:dyDescent="0.3">
      <c r="A2951" t="s">
        <v>3202</v>
      </c>
      <c r="B2951" t="s">
        <v>3203</v>
      </c>
      <c r="C2951" t="s">
        <v>3204</v>
      </c>
      <c r="D2951" t="s">
        <v>29</v>
      </c>
      <c r="E2951">
        <v>10.700000000000001</v>
      </c>
      <c r="F2951">
        <v>448900</v>
      </c>
      <c r="G2951">
        <f t="shared" si="185"/>
        <v>2.7207246825573626E-11</v>
      </c>
      <c r="H2951" s="50">
        <f>F2951*CVDSVK</f>
        <v>1778.768618232923</v>
      </c>
      <c r="I2951">
        <f t="shared" si="186"/>
        <v>4.3555857157662903E-7</v>
      </c>
      <c r="J2951">
        <v>139</v>
      </c>
      <c r="K2951">
        <v>38</v>
      </c>
      <c r="L2951">
        <v>441</v>
      </c>
      <c r="M2951">
        <v>48.16</v>
      </c>
      <c r="N2951">
        <v>17.149999999999999</v>
      </c>
      <c r="O2951" s="7">
        <v>11.593</v>
      </c>
      <c r="P2951" s="8">
        <v>430830</v>
      </c>
      <c r="Q2951">
        <v>9</v>
      </c>
      <c r="R2951" s="9">
        <v>17.585999999999999</v>
      </c>
      <c r="S2951" s="9">
        <v>17.393999999999998</v>
      </c>
      <c r="T2951" s="9">
        <v>15.782999999999999</v>
      </c>
      <c r="U2951" s="9">
        <v>16.766999999999999</v>
      </c>
      <c r="V2951" s="9">
        <v>18.039000000000001</v>
      </c>
    </row>
    <row r="2952" spans="1:22" x14ac:dyDescent="0.3">
      <c r="A2952" t="s">
        <v>3202</v>
      </c>
      <c r="B2952" t="s">
        <v>3203</v>
      </c>
      <c r="C2952" t="s">
        <v>3205</v>
      </c>
      <c r="D2952" t="s">
        <v>29</v>
      </c>
      <c r="E2952">
        <v>12</v>
      </c>
      <c r="F2952">
        <v>244400</v>
      </c>
      <c r="G2952">
        <f t="shared" si="185"/>
        <v>5.6044173486088376E-11</v>
      </c>
      <c r="H2952" s="50">
        <f>F2952*CVDSVK</f>
        <v>968.43628936539619</v>
      </c>
      <c r="I2952">
        <f t="shared" si="186"/>
        <v>4.8847690270276145E-7</v>
      </c>
      <c r="J2952">
        <v>56.800000000000004</v>
      </c>
      <c r="K2952">
        <v>32.4</v>
      </c>
      <c r="L2952">
        <v>362</v>
      </c>
      <c r="M2952">
        <v>48.71</v>
      </c>
      <c r="N2952">
        <v>21.26</v>
      </c>
      <c r="O2952" s="7">
        <v>11.147</v>
      </c>
      <c r="P2952" s="8">
        <v>225250</v>
      </c>
      <c r="Q2952">
        <v>4</v>
      </c>
      <c r="R2952" s="9">
        <v>15.510999999999999</v>
      </c>
      <c r="S2952" s="9">
        <v>15.808999999999999</v>
      </c>
      <c r="T2952" s="9">
        <v>15.438000000000001</v>
      </c>
      <c r="U2952" s="9">
        <v>16.350000000000001</v>
      </c>
      <c r="V2952" s="9">
        <v>16.817</v>
      </c>
    </row>
    <row r="2953" spans="1:22" x14ac:dyDescent="0.3">
      <c r="A2953" t="s">
        <v>3206</v>
      </c>
      <c r="B2953" t="s">
        <v>3207</v>
      </c>
      <c r="C2953" t="s">
        <v>3208</v>
      </c>
      <c r="D2953" t="s">
        <v>29</v>
      </c>
      <c r="E2953">
        <v>18.600000000000001</v>
      </c>
      <c r="F2953">
        <v>290600</v>
      </c>
      <c r="G2953">
        <f t="shared" si="185"/>
        <v>7.3057996558843775E-11</v>
      </c>
      <c r="H2953" s="50">
        <f>F2953*CVDSVN</f>
        <v>1117.6206161711837</v>
      </c>
      <c r="I2953">
        <f t="shared" si="186"/>
        <v>7.3486010817294483E-7</v>
      </c>
      <c r="J2953">
        <v>67.3</v>
      </c>
      <c r="K2953">
        <v>35.4</v>
      </c>
      <c r="L2953">
        <v>228</v>
      </c>
      <c r="M2953">
        <v>46.07</v>
      </c>
      <c r="N2953">
        <v>14.51</v>
      </c>
      <c r="O2953" s="7">
        <v>6.4401999999999999</v>
      </c>
      <c r="P2953" s="8">
        <v>306940</v>
      </c>
      <c r="Q2953">
        <v>5</v>
      </c>
      <c r="R2953" s="9">
        <v>16.638000000000002</v>
      </c>
      <c r="S2953" s="9">
        <v>16.667000000000002</v>
      </c>
      <c r="T2953" s="9">
        <v>15.782999999999999</v>
      </c>
      <c r="U2953" s="9">
        <v>16.669</v>
      </c>
      <c r="V2953" s="9">
        <v>17.452999999999999</v>
      </c>
    </row>
    <row r="2954" spans="1:22" x14ac:dyDescent="0.3">
      <c r="A2954" t="s">
        <v>3206</v>
      </c>
      <c r="B2954" t="s">
        <v>3207</v>
      </c>
      <c r="C2954" t="s">
        <v>3209</v>
      </c>
      <c r="D2954" t="s">
        <v>29</v>
      </c>
      <c r="E2954">
        <v>9.08</v>
      </c>
      <c r="F2954">
        <v>100900</v>
      </c>
      <c r="G2954">
        <f t="shared" si="185"/>
        <v>1.0271765748265608E-10</v>
      </c>
      <c r="H2954" s="50">
        <f>F2954*CVDSVN</f>
        <v>388.05203087292648</v>
      </c>
      <c r="I2954">
        <f t="shared" si="186"/>
        <v>3.587381603338891E-7</v>
      </c>
      <c r="J2954">
        <v>37.9</v>
      </c>
      <c r="K2954">
        <v>16.400000000000002</v>
      </c>
      <c r="L2954">
        <v>223</v>
      </c>
      <c r="M2954">
        <v>46.54</v>
      </c>
      <c r="N2954">
        <v>15.65</v>
      </c>
      <c r="O2954" s="7">
        <v>13.627000000000001</v>
      </c>
      <c r="P2954" s="8">
        <v>142650</v>
      </c>
      <c r="Q2954">
        <v>4</v>
      </c>
      <c r="R2954" s="9">
        <v>14.794</v>
      </c>
      <c r="S2954" s="9">
        <v>14.791</v>
      </c>
      <c r="T2954" s="9">
        <v>13.749000000000001</v>
      </c>
      <c r="U2954" s="9">
        <v>15.116</v>
      </c>
      <c r="V2954" s="9">
        <v>16.03</v>
      </c>
    </row>
    <row r="2955" spans="1:22" x14ac:dyDescent="0.3">
      <c r="A2955" t="s">
        <v>3210</v>
      </c>
      <c r="B2955" t="s">
        <v>3211</v>
      </c>
      <c r="C2955" t="s">
        <v>3212</v>
      </c>
      <c r="D2955" t="s">
        <v>69</v>
      </c>
      <c r="E2955">
        <v>12.8</v>
      </c>
      <c r="F2955">
        <v>213400</v>
      </c>
      <c r="G2955">
        <f t="shared" si="185"/>
        <v>6.8464584817244621E-11</v>
      </c>
      <c r="H2955" s="50">
        <f t="shared" ref="H2955:H2961" si="187">F2955*CVDSOM</f>
        <v>196.59279245748661</v>
      </c>
      <c r="I2955">
        <f t="shared" si="186"/>
        <v>1.2113679522298106E-7</v>
      </c>
      <c r="J2955">
        <v>3.33</v>
      </c>
      <c r="K2955">
        <v>117</v>
      </c>
      <c r="L2955">
        <v>1270</v>
      </c>
      <c r="M2955">
        <v>10.44</v>
      </c>
      <c r="N2955">
        <v>45.01</v>
      </c>
      <c r="O2955" s="7">
        <v>10.817</v>
      </c>
      <c r="P2955">
        <v>296.7</v>
      </c>
      <c r="Q2955">
        <v>2</v>
      </c>
      <c r="R2955" s="9">
        <v>23.105</v>
      </c>
      <c r="S2955" s="9">
        <v>21.568999999999999</v>
      </c>
      <c r="T2955" s="9">
        <v>23.105</v>
      </c>
      <c r="U2955" s="9">
        <v>23.105</v>
      </c>
      <c r="V2955" s="9">
        <v>23.105</v>
      </c>
    </row>
    <row r="2956" spans="1:22" x14ac:dyDescent="0.3">
      <c r="A2956" t="s">
        <v>3210</v>
      </c>
      <c r="B2956" t="s">
        <v>3211</v>
      </c>
      <c r="C2956" t="s">
        <v>3213</v>
      </c>
      <c r="D2956" t="s">
        <v>69</v>
      </c>
      <c r="E2956">
        <v>8.8800000000000008</v>
      </c>
      <c r="F2956">
        <v>174000</v>
      </c>
      <c r="G2956">
        <f t="shared" si="185"/>
        <v>5.8252442758620698E-11</v>
      </c>
      <c r="H2956" s="50">
        <f t="shared" si="187"/>
        <v>160.29590387817558</v>
      </c>
      <c r="I2956">
        <f t="shared" si="186"/>
        <v>8.403865168594309E-8</v>
      </c>
      <c r="J2956">
        <v>6.24</v>
      </c>
      <c r="K2956">
        <v>69.600000000000009</v>
      </c>
      <c r="L2956">
        <v>1270</v>
      </c>
      <c r="M2956">
        <v>11.28</v>
      </c>
      <c r="N2956">
        <v>49.18</v>
      </c>
      <c r="O2956" s="7">
        <v>18.29</v>
      </c>
      <c r="P2956">
        <v>1925.5</v>
      </c>
      <c r="Q2956">
        <v>1</v>
      </c>
      <c r="R2956" s="9">
        <v>19.885000000000002</v>
      </c>
      <c r="S2956" s="9">
        <v>19.885000000000002</v>
      </c>
      <c r="T2956" s="9">
        <v>19.885000000000002</v>
      </c>
      <c r="U2956" s="9">
        <v>19.885000000000002</v>
      </c>
      <c r="V2956" s="9">
        <v>19.885000000000002</v>
      </c>
    </row>
    <row r="2957" spans="1:22" x14ac:dyDescent="0.3">
      <c r="A2957" t="s">
        <v>3210</v>
      </c>
      <c r="B2957" t="s">
        <v>3211</v>
      </c>
      <c r="C2957" t="s">
        <v>3214</v>
      </c>
      <c r="D2957" t="s">
        <v>69</v>
      </c>
      <c r="E2957">
        <v>13.700000000000001</v>
      </c>
      <c r="F2957">
        <v>250000</v>
      </c>
      <c r="G2957">
        <f t="shared" si="185"/>
        <v>6.2550528400000001E-11</v>
      </c>
      <c r="H2957" s="50">
        <f t="shared" si="187"/>
        <v>230.31020672151664</v>
      </c>
      <c r="I2957">
        <f t="shared" si="186"/>
        <v>1.2965422613709687E-7</v>
      </c>
      <c r="J2957">
        <v>8.4499999999999993</v>
      </c>
      <c r="K2957">
        <v>86</v>
      </c>
      <c r="L2957">
        <v>772</v>
      </c>
      <c r="M2957">
        <v>9.52</v>
      </c>
      <c r="N2957">
        <v>45.54</v>
      </c>
      <c r="O2957" s="7">
        <v>8.9811999999999994</v>
      </c>
      <c r="P2957">
        <v>1133.4000000000001</v>
      </c>
      <c r="Q2957">
        <v>1</v>
      </c>
      <c r="R2957" s="9">
        <v>19.061</v>
      </c>
      <c r="S2957" s="9">
        <v>19.061</v>
      </c>
      <c r="T2957" s="9">
        <v>19.061</v>
      </c>
      <c r="U2957" s="9">
        <v>19.061</v>
      </c>
      <c r="V2957" s="9">
        <v>19.061</v>
      </c>
    </row>
    <row r="2958" spans="1:22" x14ac:dyDescent="0.3">
      <c r="A2958" t="s">
        <v>3210</v>
      </c>
      <c r="B2958" t="s">
        <v>3211</v>
      </c>
      <c r="C2958" t="s">
        <v>3215</v>
      </c>
      <c r="D2958" t="s">
        <v>69</v>
      </c>
      <c r="E2958">
        <v>9.120000000000001</v>
      </c>
      <c r="F2958">
        <v>197100</v>
      </c>
      <c r="G2958">
        <f t="shared" si="185"/>
        <v>5.2815164687975652E-11</v>
      </c>
      <c r="H2958" s="50">
        <f t="shared" si="187"/>
        <v>181.57656697924372</v>
      </c>
      <c r="I2958">
        <f t="shared" si="186"/>
        <v>8.6309966596373987E-8</v>
      </c>
      <c r="J2958">
        <v>16.8</v>
      </c>
      <c r="K2958">
        <v>48.1</v>
      </c>
      <c r="L2958">
        <v>596</v>
      </c>
      <c r="M2958">
        <v>9.57</v>
      </c>
      <c r="N2958">
        <v>44.06</v>
      </c>
      <c r="O2958" s="7">
        <v>12.395</v>
      </c>
      <c r="P2958">
        <v>2179.9</v>
      </c>
      <c r="Q2958">
        <v>1</v>
      </c>
      <c r="R2958" s="9">
        <v>15.930999999999999</v>
      </c>
      <c r="S2958" s="9">
        <v>15.930999999999999</v>
      </c>
      <c r="T2958" s="9">
        <v>15.930999999999999</v>
      </c>
      <c r="U2958" s="9">
        <v>15.930999999999999</v>
      </c>
      <c r="V2958" s="9">
        <v>15.930999999999999</v>
      </c>
    </row>
    <row r="2959" spans="1:22" x14ac:dyDescent="0.3">
      <c r="A2959" t="s">
        <v>3210</v>
      </c>
      <c r="B2959" t="s">
        <v>3211</v>
      </c>
      <c r="C2959" t="s">
        <v>3216</v>
      </c>
      <c r="D2959" t="s">
        <v>69</v>
      </c>
      <c r="E2959">
        <v>2.2600000000000002</v>
      </c>
      <c r="F2959">
        <v>195900</v>
      </c>
      <c r="G2959">
        <f t="shared" si="185"/>
        <v>1.3168139765186322E-11</v>
      </c>
      <c r="H2959" s="50">
        <f t="shared" si="187"/>
        <v>180.47107798698045</v>
      </c>
      <c r="I2959">
        <f t="shared" si="186"/>
        <v>2.1388215406557592E-8</v>
      </c>
      <c r="J2959">
        <v>5.15</v>
      </c>
      <c r="K2959">
        <v>86.300000000000011</v>
      </c>
      <c r="L2959">
        <v>8060</v>
      </c>
      <c r="M2959">
        <v>-0.36</v>
      </c>
      <c r="N2959">
        <v>42.54</v>
      </c>
      <c r="O2959" s="7">
        <v>93.302999999999997</v>
      </c>
      <c r="P2959">
        <v>0</v>
      </c>
      <c r="Q2959">
        <v>1</v>
      </c>
      <c r="R2959" s="9" t="s">
        <v>3975</v>
      </c>
      <c r="S2959" s="9">
        <v>0</v>
      </c>
      <c r="T2959" s="9" t="s">
        <v>3975</v>
      </c>
      <c r="U2959" s="9" t="s">
        <v>3975</v>
      </c>
      <c r="V2959" s="9" t="s">
        <v>3975</v>
      </c>
    </row>
    <row r="2960" spans="1:22" x14ac:dyDescent="0.3">
      <c r="A2960" t="s">
        <v>3210</v>
      </c>
      <c r="B2960" t="s">
        <v>3211</v>
      </c>
      <c r="C2960" t="s">
        <v>3217</v>
      </c>
      <c r="D2960" t="s">
        <v>69</v>
      </c>
      <c r="E2960">
        <v>4.5200000000000005</v>
      </c>
      <c r="F2960">
        <v>168200</v>
      </c>
      <c r="G2960">
        <f t="shared" si="185"/>
        <v>3.0673467063020222E-11</v>
      </c>
      <c r="H2960" s="50">
        <f t="shared" si="187"/>
        <v>154.9527070822364</v>
      </c>
      <c r="I2960">
        <f t="shared" si="186"/>
        <v>4.2776430813115184E-8</v>
      </c>
      <c r="J2960">
        <v>2.5100000000000002</v>
      </c>
      <c r="K2960">
        <v>106</v>
      </c>
      <c r="L2960">
        <v>5550</v>
      </c>
      <c r="M2960">
        <v>1.72</v>
      </c>
      <c r="N2960">
        <v>44.77</v>
      </c>
      <c r="O2960" s="7">
        <v>52.252000000000002</v>
      </c>
      <c r="P2960">
        <v>54572</v>
      </c>
      <c r="Q2960">
        <v>1</v>
      </c>
      <c r="R2960" s="9">
        <v>6.9398999999999997</v>
      </c>
      <c r="S2960" s="9">
        <v>6.9398999999999997</v>
      </c>
      <c r="T2960" s="9">
        <v>6.9398999999999997</v>
      </c>
      <c r="U2960" s="9">
        <v>6.9398999999999997</v>
      </c>
      <c r="V2960" s="9">
        <v>6.9398999999999997</v>
      </c>
    </row>
    <row r="2961" spans="1:22" x14ac:dyDescent="0.3">
      <c r="A2961" t="s">
        <v>3210</v>
      </c>
      <c r="B2961" t="s">
        <v>3211</v>
      </c>
      <c r="C2961" t="s">
        <v>3218</v>
      </c>
      <c r="D2961" t="s">
        <v>69</v>
      </c>
      <c r="E2961">
        <v>4.66</v>
      </c>
      <c r="F2961">
        <v>1061000</v>
      </c>
      <c r="G2961">
        <f t="shared" si="185"/>
        <v>5.0132684071630533E-12</v>
      </c>
      <c r="H2961" s="50">
        <f t="shared" si="187"/>
        <v>977.4365173261167</v>
      </c>
      <c r="I2961">
        <f t="shared" si="186"/>
        <v>4.4101364510866537E-8</v>
      </c>
      <c r="J2961">
        <v>68.8</v>
      </c>
      <c r="K2961">
        <v>128</v>
      </c>
      <c r="L2961">
        <v>3870</v>
      </c>
      <c r="M2961">
        <v>2.06</v>
      </c>
      <c r="N2961">
        <v>45.33</v>
      </c>
      <c r="O2961" s="7">
        <v>30.263999999999999</v>
      </c>
      <c r="P2961" s="8">
        <v>501180</v>
      </c>
      <c r="Q2961">
        <v>3</v>
      </c>
      <c r="R2961" s="9">
        <v>8.1267999999999994</v>
      </c>
      <c r="S2961" s="9">
        <v>7.8205</v>
      </c>
      <c r="T2961" s="9">
        <v>7.0456000000000003</v>
      </c>
      <c r="U2961" s="9">
        <v>7.5195999999999996</v>
      </c>
      <c r="V2961" s="9">
        <v>8.1477000000000004</v>
      </c>
    </row>
    <row r="2962" spans="1:22" x14ac:dyDescent="0.3">
      <c r="A2962" t="s">
        <v>3219</v>
      </c>
      <c r="B2962" t="s">
        <v>3220</v>
      </c>
      <c r="C2962" t="s">
        <v>3221</v>
      </c>
      <c r="D2962" t="s">
        <v>69</v>
      </c>
      <c r="E2962">
        <v>14.100000000000001</v>
      </c>
      <c r="F2962">
        <v>191500</v>
      </c>
      <c r="G2962">
        <f t="shared" si="185"/>
        <v>8.4042847519582254E-11</v>
      </c>
      <c r="H2962" s="50">
        <f t="shared" ref="H2962:H2998" si="188">F2962*CVDZAF</f>
        <v>342.77908939695726</v>
      </c>
      <c r="I2962">
        <f t="shared" si="186"/>
        <v>2.5927317668780759E-7</v>
      </c>
      <c r="J2962">
        <v>14.200000000000001</v>
      </c>
      <c r="K2962">
        <v>50.800000000000004</v>
      </c>
      <c r="L2962">
        <v>467</v>
      </c>
      <c r="M2962">
        <v>-26.46</v>
      </c>
      <c r="N2962">
        <v>29.47</v>
      </c>
      <c r="O2962" s="7">
        <v>9.1888000000000005</v>
      </c>
      <c r="P2962">
        <v>43922</v>
      </c>
      <c r="Q2962">
        <v>1</v>
      </c>
      <c r="R2962" s="9">
        <v>10.928000000000001</v>
      </c>
      <c r="S2962" s="9">
        <v>10.928000000000001</v>
      </c>
      <c r="T2962" s="9">
        <v>10.928000000000001</v>
      </c>
      <c r="U2962" s="9">
        <v>10.928000000000001</v>
      </c>
      <c r="V2962" s="9">
        <v>10.928000000000001</v>
      </c>
    </row>
    <row r="2963" spans="1:22" x14ac:dyDescent="0.3">
      <c r="A2963" t="s">
        <v>3219</v>
      </c>
      <c r="B2963" t="s">
        <v>3220</v>
      </c>
      <c r="C2963" t="s">
        <v>3222</v>
      </c>
      <c r="D2963" t="s">
        <v>69</v>
      </c>
      <c r="E2963">
        <v>17.3</v>
      </c>
      <c r="F2963">
        <v>607200</v>
      </c>
      <c r="G2963">
        <f t="shared" si="185"/>
        <v>3.2521065382081687E-11</v>
      </c>
      <c r="H2963" s="50">
        <f t="shared" si="188"/>
        <v>1086.8692589129632</v>
      </c>
      <c r="I2963">
        <f t="shared" si="186"/>
        <v>3.1811531607794831E-7</v>
      </c>
      <c r="J2963">
        <v>73.400000000000006</v>
      </c>
      <c r="K2963">
        <v>70.900000000000006</v>
      </c>
      <c r="L2963">
        <v>470</v>
      </c>
      <c r="M2963">
        <v>-29.13</v>
      </c>
      <c r="N2963">
        <v>26.22</v>
      </c>
      <c r="O2963" s="7">
        <v>6.6345000000000001</v>
      </c>
      <c r="P2963" s="8">
        <v>354590</v>
      </c>
      <c r="Q2963">
        <v>4</v>
      </c>
      <c r="R2963" s="9">
        <v>9.6768999999999998</v>
      </c>
      <c r="S2963" s="9">
        <v>9.8092000000000006</v>
      </c>
      <c r="T2963" s="9">
        <v>9.5980000000000008</v>
      </c>
      <c r="U2963" s="9">
        <v>9.8803999999999998</v>
      </c>
      <c r="V2963" s="9">
        <v>10.214</v>
      </c>
    </row>
    <row r="2964" spans="1:22" x14ac:dyDescent="0.3">
      <c r="A2964" t="s">
        <v>3219</v>
      </c>
      <c r="B2964" t="s">
        <v>3220</v>
      </c>
      <c r="C2964" t="s">
        <v>3223</v>
      </c>
      <c r="D2964" t="s">
        <v>69</v>
      </c>
      <c r="E2964">
        <v>15.600000000000001</v>
      </c>
      <c r="F2964">
        <v>2715000</v>
      </c>
      <c r="G2964">
        <f t="shared" si="185"/>
        <v>6.5585100552486198E-12</v>
      </c>
      <c r="H2964" s="50">
        <f t="shared" si="188"/>
        <v>4859.7662021552942</v>
      </c>
      <c r="I2964">
        <f t="shared" si="186"/>
        <v>2.8685542952693597E-7</v>
      </c>
      <c r="J2964">
        <v>484</v>
      </c>
      <c r="K2964">
        <v>123</v>
      </c>
      <c r="L2964">
        <v>802</v>
      </c>
      <c r="M2964">
        <v>-33.950000000000003</v>
      </c>
      <c r="N2964">
        <v>18.559999999999999</v>
      </c>
      <c r="O2964" s="7">
        <v>6.5011999999999999</v>
      </c>
      <c r="P2964" s="8">
        <v>2218200</v>
      </c>
      <c r="Q2964">
        <v>14</v>
      </c>
      <c r="R2964" s="9">
        <v>11.444000000000001</v>
      </c>
      <c r="S2964" s="9">
        <v>11.222</v>
      </c>
      <c r="T2964" s="9">
        <v>10.673999999999999</v>
      </c>
      <c r="U2964" s="9">
        <v>11.335000000000001</v>
      </c>
      <c r="V2964" s="9">
        <v>12.244999999999999</v>
      </c>
    </row>
    <row r="2965" spans="1:22" x14ac:dyDescent="0.3">
      <c r="A2965" t="s">
        <v>3219</v>
      </c>
      <c r="B2965" t="s">
        <v>3220</v>
      </c>
      <c r="C2965" t="s">
        <v>3224</v>
      </c>
      <c r="D2965" t="s">
        <v>69</v>
      </c>
      <c r="E2965">
        <v>11.100000000000001</v>
      </c>
      <c r="F2965">
        <v>183800</v>
      </c>
      <c r="G2965">
        <f t="shared" si="185"/>
        <v>6.8933113710554966E-11</v>
      </c>
      <c r="H2965" s="50">
        <f t="shared" si="188"/>
        <v>328.99632705566967</v>
      </c>
      <c r="I2965">
        <f t="shared" si="186"/>
        <v>2.0410867100955066E-7</v>
      </c>
      <c r="J2965">
        <v>24.3</v>
      </c>
      <c r="K2965">
        <v>37.300000000000004</v>
      </c>
      <c r="L2965">
        <v>415</v>
      </c>
      <c r="M2965">
        <v>-26.38</v>
      </c>
      <c r="N2965">
        <v>27.38</v>
      </c>
      <c r="O2965" s="7">
        <v>11.13</v>
      </c>
      <c r="P2965">
        <v>99799</v>
      </c>
      <c r="Q2965">
        <v>3</v>
      </c>
      <c r="R2965" s="9">
        <v>8.6819000000000006</v>
      </c>
      <c r="S2965" s="9">
        <v>8.9200999999999997</v>
      </c>
      <c r="T2965" s="9">
        <v>8.6160999999999994</v>
      </c>
      <c r="U2965" s="9">
        <v>8.9788999999999994</v>
      </c>
      <c r="V2965" s="9">
        <v>9.7009000000000007</v>
      </c>
    </row>
    <row r="2966" spans="1:22" x14ac:dyDescent="0.3">
      <c r="A2966" t="s">
        <v>3219</v>
      </c>
      <c r="B2966" t="s">
        <v>3220</v>
      </c>
      <c r="C2966" t="s">
        <v>3225</v>
      </c>
      <c r="D2966" t="s">
        <v>69</v>
      </c>
      <c r="E2966">
        <v>8.69</v>
      </c>
      <c r="F2966">
        <v>151700</v>
      </c>
      <c r="G2966">
        <f t="shared" si="185"/>
        <v>6.5385977389584702E-11</v>
      </c>
      <c r="H2966" s="50">
        <f t="shared" si="188"/>
        <v>271.53831781471757</v>
      </c>
      <c r="I2966">
        <f t="shared" si="186"/>
        <v>1.5979318478135088E-7</v>
      </c>
      <c r="J2966">
        <v>29</v>
      </c>
      <c r="K2966">
        <v>28.1</v>
      </c>
      <c r="L2966">
        <v>398</v>
      </c>
      <c r="M2966">
        <v>-26.14</v>
      </c>
      <c r="N2966">
        <v>28.44</v>
      </c>
      <c r="O2966" s="7">
        <v>14.159000000000001</v>
      </c>
      <c r="P2966" s="8">
        <v>339020</v>
      </c>
      <c r="Q2966">
        <v>3</v>
      </c>
      <c r="R2966" s="9">
        <v>10.993</v>
      </c>
      <c r="S2966" s="9">
        <v>11.188000000000001</v>
      </c>
      <c r="T2966" s="9">
        <v>9.6494999999999997</v>
      </c>
      <c r="U2966" s="9">
        <v>10.978999999999999</v>
      </c>
      <c r="V2966" s="9">
        <v>13.5</v>
      </c>
    </row>
    <row r="2967" spans="1:22" x14ac:dyDescent="0.3">
      <c r="A2967" t="s">
        <v>3219</v>
      </c>
      <c r="B2967" t="s">
        <v>3220</v>
      </c>
      <c r="C2967" t="s">
        <v>3226</v>
      </c>
      <c r="D2967" t="s">
        <v>69</v>
      </c>
      <c r="E2967">
        <v>28.400000000000002</v>
      </c>
      <c r="F2967">
        <v>2370000</v>
      </c>
      <c r="G2967">
        <f t="shared" si="185"/>
        <v>1.3677931308016877E-11</v>
      </c>
      <c r="H2967" s="50">
        <f t="shared" si="188"/>
        <v>4242.2268505002021</v>
      </c>
      <c r="I2967">
        <f t="shared" si="186"/>
        <v>5.2222398708749886E-7</v>
      </c>
      <c r="J2967">
        <v>214</v>
      </c>
      <c r="K2967">
        <v>162</v>
      </c>
      <c r="L2967">
        <v>696</v>
      </c>
      <c r="M2967">
        <v>-29.89</v>
      </c>
      <c r="N2967">
        <v>30.96</v>
      </c>
      <c r="O2967" s="7">
        <v>4.2957999999999998</v>
      </c>
      <c r="P2967" s="8">
        <v>2084000</v>
      </c>
      <c r="Q2967">
        <v>10</v>
      </c>
      <c r="R2967" s="9">
        <v>9.1351999999999993</v>
      </c>
      <c r="S2967" s="9">
        <v>7.6345999999999998</v>
      </c>
      <c r="T2967" s="9">
        <v>8.1477000000000004</v>
      </c>
      <c r="U2967" s="9">
        <v>9.1340000000000003</v>
      </c>
      <c r="V2967" s="9">
        <v>9.4436</v>
      </c>
    </row>
    <row r="2968" spans="1:22" x14ac:dyDescent="0.3">
      <c r="A2968" t="s">
        <v>3219</v>
      </c>
      <c r="B2968" t="s">
        <v>3220</v>
      </c>
      <c r="C2968" t="s">
        <v>3227</v>
      </c>
      <c r="D2968" t="s">
        <v>69</v>
      </c>
      <c r="E2968">
        <v>4.46</v>
      </c>
      <c r="F2968">
        <v>512400</v>
      </c>
      <c r="G2968">
        <f t="shared" si="185"/>
        <v>9.9351896565183436E-12</v>
      </c>
      <c r="H2968" s="50">
        <f t="shared" si="188"/>
        <v>917.18018489295503</v>
      </c>
      <c r="I2968">
        <f t="shared" si="186"/>
        <v>8.2011231775008621E-8</v>
      </c>
      <c r="J2968">
        <v>61.7</v>
      </c>
      <c r="K2968">
        <v>65.2</v>
      </c>
      <c r="L2968">
        <v>2020</v>
      </c>
      <c r="M2968">
        <v>-33</v>
      </c>
      <c r="N2968">
        <v>27.89</v>
      </c>
      <c r="O2968" s="7">
        <v>30.975000000000001</v>
      </c>
      <c r="P2968" s="8">
        <v>221500</v>
      </c>
      <c r="Q2968">
        <v>5</v>
      </c>
      <c r="R2968" s="9">
        <v>6.7811000000000003</v>
      </c>
      <c r="S2968" s="9">
        <v>6.2689000000000004</v>
      </c>
      <c r="T2968" s="9">
        <v>6.4625000000000004</v>
      </c>
      <c r="U2968" s="9">
        <v>6.7811000000000003</v>
      </c>
      <c r="V2968" s="9">
        <v>6.7811000000000003</v>
      </c>
    </row>
    <row r="2969" spans="1:22" x14ac:dyDescent="0.3">
      <c r="A2969" t="s">
        <v>3219</v>
      </c>
      <c r="B2969" t="s">
        <v>3220</v>
      </c>
      <c r="C2969" t="s">
        <v>3228</v>
      </c>
      <c r="D2969" t="s">
        <v>69</v>
      </c>
      <c r="E2969">
        <v>7.1000000000000005</v>
      </c>
      <c r="F2969">
        <v>201000</v>
      </c>
      <c r="G2969">
        <f t="shared" si="185"/>
        <v>4.0319275124378106E-11</v>
      </c>
      <c r="H2969" s="50">
        <f t="shared" si="188"/>
        <v>359.78379618166269</v>
      </c>
      <c r="I2969">
        <f t="shared" si="186"/>
        <v>1.3055599677187471E-7</v>
      </c>
      <c r="J2969">
        <v>65</v>
      </c>
      <c r="K2969">
        <v>24.900000000000002</v>
      </c>
      <c r="L2969">
        <v>424</v>
      </c>
      <c r="M2969">
        <v>-26.54</v>
      </c>
      <c r="N2969">
        <v>27.85</v>
      </c>
      <c r="O2969" s="7">
        <v>16.984000000000002</v>
      </c>
      <c r="P2969" s="8">
        <v>552720</v>
      </c>
      <c r="Q2969">
        <v>3</v>
      </c>
      <c r="R2969" s="9">
        <v>11.051</v>
      </c>
      <c r="S2969" s="9">
        <v>10.986000000000001</v>
      </c>
      <c r="T2969" s="9">
        <v>9.6494999999999997</v>
      </c>
      <c r="U2969" s="9">
        <v>11.081</v>
      </c>
      <c r="V2969" s="9">
        <v>12.144</v>
      </c>
    </row>
    <row r="2970" spans="1:22" x14ac:dyDescent="0.3">
      <c r="A2970" t="s">
        <v>3219</v>
      </c>
      <c r="B2970" t="s">
        <v>3220</v>
      </c>
      <c r="C2970" t="s">
        <v>3229</v>
      </c>
      <c r="D2970" t="s">
        <v>69</v>
      </c>
      <c r="E2970">
        <v>5.71</v>
      </c>
      <c r="F2970">
        <v>124400</v>
      </c>
      <c r="G2970">
        <f t="shared" si="185"/>
        <v>5.2392141720257238E-11</v>
      </c>
      <c r="H2970" s="50">
        <f t="shared" si="188"/>
        <v>222.67216042287978</v>
      </c>
      <c r="I2970">
        <f t="shared" si="186"/>
        <v>1.0499644247428235E-7</v>
      </c>
      <c r="J2970">
        <v>36.6</v>
      </c>
      <c r="K2970">
        <v>20.6</v>
      </c>
      <c r="L2970">
        <v>398</v>
      </c>
      <c r="M2970">
        <v>-33.97</v>
      </c>
      <c r="N2970">
        <v>22.45</v>
      </c>
      <c r="O2970" s="7">
        <v>19.34</v>
      </c>
      <c r="P2970" s="8">
        <v>135700</v>
      </c>
      <c r="Q2970">
        <v>3</v>
      </c>
      <c r="R2970" s="9">
        <v>7.6778000000000004</v>
      </c>
      <c r="S2970" s="9">
        <v>7.7020999999999997</v>
      </c>
      <c r="T2970" s="9">
        <v>7.3091999999999997</v>
      </c>
      <c r="U2970" s="9">
        <v>7.6769999999999996</v>
      </c>
      <c r="V2970" s="9">
        <v>8.1997999999999998</v>
      </c>
    </row>
    <row r="2971" spans="1:22" x14ac:dyDescent="0.3">
      <c r="A2971" t="s">
        <v>3219</v>
      </c>
      <c r="B2971" t="s">
        <v>3220</v>
      </c>
      <c r="C2971" t="s">
        <v>3230</v>
      </c>
      <c r="D2971" t="s">
        <v>69</v>
      </c>
      <c r="E2971">
        <v>47.300000000000004</v>
      </c>
      <c r="F2971">
        <v>8245000</v>
      </c>
      <c r="G2971">
        <f t="shared" si="185"/>
        <v>6.5481844633110977E-12</v>
      </c>
      <c r="H2971" s="50">
        <f t="shared" si="188"/>
        <v>14758.295519989098</v>
      </c>
      <c r="I2971">
        <f t="shared" si="186"/>
        <v>8.6976037286051755E-7</v>
      </c>
      <c r="J2971">
        <v>1510</v>
      </c>
      <c r="K2971">
        <v>212</v>
      </c>
      <c r="L2971">
        <v>393</v>
      </c>
      <c r="M2971">
        <v>-26.19</v>
      </c>
      <c r="N2971">
        <v>28.09</v>
      </c>
      <c r="O2971" s="7">
        <v>1.8532</v>
      </c>
      <c r="P2971" s="8">
        <v>10030000</v>
      </c>
      <c r="Q2971">
        <v>49</v>
      </c>
      <c r="R2971" s="9">
        <v>17.513000000000002</v>
      </c>
      <c r="S2971" s="9">
        <v>17.224</v>
      </c>
      <c r="T2971" s="9">
        <v>12.747999999999999</v>
      </c>
      <c r="U2971" s="9">
        <v>16.324999999999999</v>
      </c>
      <c r="V2971" s="9">
        <v>19.498000000000001</v>
      </c>
    </row>
    <row r="2972" spans="1:22" x14ac:dyDescent="0.3">
      <c r="A2972" t="s">
        <v>3219</v>
      </c>
      <c r="B2972" t="s">
        <v>3220</v>
      </c>
      <c r="C2972" t="s">
        <v>3231</v>
      </c>
      <c r="D2972" t="s">
        <v>69</v>
      </c>
      <c r="E2972">
        <v>6.8500000000000005</v>
      </c>
      <c r="F2972">
        <v>220600</v>
      </c>
      <c r="G2972">
        <f t="shared" si="185"/>
        <v>3.5443409111514053E-11</v>
      </c>
      <c r="H2972" s="50">
        <f t="shared" si="188"/>
        <v>394.86719123221286</v>
      </c>
      <c r="I2972">
        <f t="shared" si="186"/>
        <v>1.2595895463201995E-7</v>
      </c>
      <c r="J2972">
        <v>22.6</v>
      </c>
      <c r="K2972">
        <v>46.400000000000006</v>
      </c>
      <c r="L2972">
        <v>802</v>
      </c>
      <c r="M2972">
        <v>-33.93</v>
      </c>
      <c r="N2972">
        <v>18.86</v>
      </c>
      <c r="O2972" s="7">
        <v>17.285</v>
      </c>
      <c r="P2972">
        <v>80294</v>
      </c>
      <c r="Q2972">
        <v>2</v>
      </c>
      <c r="R2972" s="9">
        <v>10.571</v>
      </c>
      <c r="S2972" s="9">
        <v>10.568</v>
      </c>
      <c r="T2972" s="9">
        <v>10.214</v>
      </c>
      <c r="U2972" s="9">
        <v>10.393000000000001</v>
      </c>
      <c r="V2972" s="9">
        <v>10.571999999999999</v>
      </c>
    </row>
    <row r="2973" spans="1:22" x14ac:dyDescent="0.3">
      <c r="A2973" t="s">
        <v>3219</v>
      </c>
      <c r="B2973" t="s">
        <v>3220</v>
      </c>
      <c r="C2973" t="s">
        <v>3232</v>
      </c>
      <c r="D2973" t="s">
        <v>69</v>
      </c>
      <c r="E2973">
        <v>4.74</v>
      </c>
      <c r="F2973">
        <v>194900</v>
      </c>
      <c r="G2973">
        <f t="shared" si="185"/>
        <v>2.7759837968188815E-11</v>
      </c>
      <c r="H2973" s="50">
        <f t="shared" si="188"/>
        <v>348.86498445674658</v>
      </c>
      <c r="I2973">
        <f t="shared" si="186"/>
        <v>8.7159918971645948E-8</v>
      </c>
      <c r="J2973">
        <v>80.900000000000006</v>
      </c>
      <c r="K2973">
        <v>21.700000000000003</v>
      </c>
      <c r="L2973">
        <v>513</v>
      </c>
      <c r="M2973">
        <v>-28.73</v>
      </c>
      <c r="N2973">
        <v>24.75</v>
      </c>
      <c r="O2973" s="7">
        <v>23.68</v>
      </c>
      <c r="P2973" s="8">
        <v>181380</v>
      </c>
      <c r="Q2973">
        <v>5</v>
      </c>
      <c r="R2973" s="9">
        <v>9.7348999999999997</v>
      </c>
      <c r="S2973" s="9">
        <v>9.5478000000000005</v>
      </c>
      <c r="T2973" s="9">
        <v>8.2520000000000007</v>
      </c>
      <c r="U2973" s="9">
        <v>8.7716999999999992</v>
      </c>
      <c r="V2973" s="9">
        <v>9.7523</v>
      </c>
    </row>
    <row r="2974" spans="1:22" x14ac:dyDescent="0.3">
      <c r="A2974" t="s">
        <v>3219</v>
      </c>
      <c r="B2974" t="s">
        <v>3220</v>
      </c>
      <c r="C2974" t="s">
        <v>3233</v>
      </c>
      <c r="D2974" t="s">
        <v>69</v>
      </c>
      <c r="E2974">
        <v>4.1900000000000004</v>
      </c>
      <c r="F2974">
        <v>101900</v>
      </c>
      <c r="G2974">
        <f t="shared" si="185"/>
        <v>4.693429116781158E-11</v>
      </c>
      <c r="H2974" s="50">
        <f t="shared" si="188"/>
        <v>182.39785488015636</v>
      </c>
      <c r="I2974">
        <f t="shared" si="186"/>
        <v>7.7046426263965494E-8</v>
      </c>
      <c r="J2974">
        <v>20.200000000000003</v>
      </c>
      <c r="K2974">
        <v>22.700000000000003</v>
      </c>
      <c r="L2974">
        <v>656</v>
      </c>
      <c r="M2974">
        <v>-32.9</v>
      </c>
      <c r="N2974">
        <v>27.4</v>
      </c>
      <c r="O2974" s="7">
        <v>28.954999999999998</v>
      </c>
      <c r="P2974" s="8">
        <v>113590</v>
      </c>
      <c r="Q2974">
        <v>4</v>
      </c>
      <c r="R2974" s="9">
        <v>6.3771000000000004</v>
      </c>
      <c r="S2974" s="9">
        <v>6.3672000000000004</v>
      </c>
      <c r="T2974" s="9">
        <v>6.3028000000000004</v>
      </c>
      <c r="U2974" s="9">
        <v>6.4093</v>
      </c>
      <c r="V2974" s="9">
        <v>6.4625000000000004</v>
      </c>
    </row>
    <row r="2975" spans="1:22" x14ac:dyDescent="0.3">
      <c r="A2975" t="s">
        <v>3219</v>
      </c>
      <c r="B2975" t="s">
        <v>3220</v>
      </c>
      <c r="C2975" t="s">
        <v>3234</v>
      </c>
      <c r="D2975" t="s">
        <v>69</v>
      </c>
      <c r="E2975">
        <v>13.8</v>
      </c>
      <c r="F2975">
        <v>333200</v>
      </c>
      <c r="G2975">
        <f t="shared" si="185"/>
        <v>4.7274235894357738E-11</v>
      </c>
      <c r="H2975" s="50">
        <f t="shared" si="188"/>
        <v>596.41771585935328</v>
      </c>
      <c r="I2975">
        <f t="shared" si="186"/>
        <v>2.5375672611998185E-7</v>
      </c>
      <c r="J2975">
        <v>42.2</v>
      </c>
      <c r="K2975">
        <v>51.300000000000004</v>
      </c>
      <c r="L2975">
        <v>455</v>
      </c>
      <c r="M2975">
        <v>-26.87</v>
      </c>
      <c r="N2975">
        <v>26.64</v>
      </c>
      <c r="O2975" s="7">
        <v>8.8567</v>
      </c>
      <c r="P2975" s="8">
        <v>217460</v>
      </c>
      <c r="Q2975">
        <v>4</v>
      </c>
      <c r="R2975" s="9">
        <v>11.223000000000001</v>
      </c>
      <c r="S2975" s="9">
        <v>11.098000000000001</v>
      </c>
      <c r="T2975" s="9">
        <v>10.265000000000001</v>
      </c>
      <c r="U2975" s="9">
        <v>10.801</v>
      </c>
      <c r="V2975" s="9">
        <v>11.233000000000001</v>
      </c>
    </row>
    <row r="2976" spans="1:22" x14ac:dyDescent="0.3">
      <c r="A2976" t="s">
        <v>3219</v>
      </c>
      <c r="B2976" t="s">
        <v>3220</v>
      </c>
      <c r="C2976" t="s">
        <v>3235</v>
      </c>
      <c r="D2976" t="s">
        <v>69</v>
      </c>
      <c r="E2976">
        <v>5.51</v>
      </c>
      <c r="F2976">
        <v>127300</v>
      </c>
      <c r="G2976">
        <f t="shared" si="185"/>
        <v>4.940530895522388E-11</v>
      </c>
      <c r="H2976" s="50">
        <f t="shared" si="188"/>
        <v>227.86307091505304</v>
      </c>
      <c r="I2976">
        <f t="shared" si="186"/>
        <v>1.0131880876239855E-7</v>
      </c>
      <c r="J2976">
        <v>42</v>
      </c>
      <c r="K2976">
        <v>19.600000000000001</v>
      </c>
      <c r="L2976">
        <v>434</v>
      </c>
      <c r="M2976">
        <v>-27.66</v>
      </c>
      <c r="N2976">
        <v>27.22</v>
      </c>
      <c r="O2976" s="7">
        <v>22.100999999999999</v>
      </c>
      <c r="P2976">
        <v>89529</v>
      </c>
      <c r="Q2976">
        <v>2</v>
      </c>
      <c r="R2976" s="9">
        <v>11.009</v>
      </c>
      <c r="S2976" s="9">
        <v>11.083</v>
      </c>
      <c r="T2976" s="9">
        <v>10.928000000000001</v>
      </c>
      <c r="U2976" s="9">
        <v>11.233000000000001</v>
      </c>
      <c r="V2976" s="9">
        <v>11.537000000000001</v>
      </c>
    </row>
    <row r="2977" spans="1:22" x14ac:dyDescent="0.3">
      <c r="A2977" t="s">
        <v>3219</v>
      </c>
      <c r="B2977" t="s">
        <v>3220</v>
      </c>
      <c r="C2977" t="s">
        <v>3236</v>
      </c>
      <c r="D2977" t="s">
        <v>69</v>
      </c>
      <c r="E2977">
        <v>11.200000000000001</v>
      </c>
      <c r="F2977">
        <v>156700</v>
      </c>
      <c r="G2977">
        <f t="shared" si="185"/>
        <v>8.158295851946395E-11</v>
      </c>
      <c r="H2977" s="50">
        <f t="shared" si="188"/>
        <v>280.48816349087832</v>
      </c>
      <c r="I2977">
        <f t="shared" si="186"/>
        <v>2.0594748786549258E-7</v>
      </c>
      <c r="J2977">
        <v>12.5</v>
      </c>
      <c r="K2977">
        <v>44.400000000000006</v>
      </c>
      <c r="L2977">
        <v>531</v>
      </c>
      <c r="M2977">
        <v>-29.72</v>
      </c>
      <c r="N2977">
        <v>30.99</v>
      </c>
      <c r="O2977" s="7">
        <v>11.965999999999999</v>
      </c>
      <c r="P2977" s="8">
        <v>1038500</v>
      </c>
      <c r="Q2977">
        <v>4</v>
      </c>
      <c r="R2977" s="9">
        <v>9.1344999999999992</v>
      </c>
      <c r="S2977" s="9">
        <v>9.1248000000000005</v>
      </c>
      <c r="T2977" s="9">
        <v>8.2520000000000007</v>
      </c>
      <c r="U2977" s="9">
        <v>8.9528999999999996</v>
      </c>
      <c r="V2977" s="9">
        <v>9.3405000000000005</v>
      </c>
    </row>
    <row r="2978" spans="1:22" x14ac:dyDescent="0.3">
      <c r="A2978" t="s">
        <v>3219</v>
      </c>
      <c r="B2978" t="s">
        <v>3220</v>
      </c>
      <c r="C2978" t="s">
        <v>3237</v>
      </c>
      <c r="D2978" t="s">
        <v>69</v>
      </c>
      <c r="E2978">
        <v>5.2700000000000005</v>
      </c>
      <c r="F2978">
        <v>118100</v>
      </c>
      <c r="G2978">
        <f t="shared" si="185"/>
        <v>5.093439381879763E-11</v>
      </c>
      <c r="H2978" s="50">
        <f t="shared" si="188"/>
        <v>211.39535487091723</v>
      </c>
      <c r="I2978">
        <f t="shared" si="186"/>
        <v>9.6905648308138014E-8</v>
      </c>
      <c r="J2978">
        <v>25.6</v>
      </c>
      <c r="K2978">
        <v>23.3</v>
      </c>
      <c r="L2978">
        <v>539</v>
      </c>
      <c r="M2978">
        <v>-28.56</v>
      </c>
      <c r="N2978">
        <v>29.78</v>
      </c>
      <c r="O2978" s="7">
        <v>23.082000000000001</v>
      </c>
      <c r="P2978">
        <v>64681</v>
      </c>
      <c r="Q2978">
        <v>2</v>
      </c>
      <c r="R2978" s="9">
        <v>9.5482999999999993</v>
      </c>
      <c r="S2978" s="9">
        <v>9.5587999999999997</v>
      </c>
      <c r="T2978" s="9">
        <v>9.5465999999999998</v>
      </c>
      <c r="U2978" s="9">
        <v>9.5980000000000008</v>
      </c>
      <c r="V2978" s="9">
        <v>9.6494999999999997</v>
      </c>
    </row>
    <row r="2979" spans="1:22" x14ac:dyDescent="0.3">
      <c r="A2979" t="s">
        <v>3219</v>
      </c>
      <c r="B2979" t="s">
        <v>3238</v>
      </c>
      <c r="C2979" t="s">
        <v>3239</v>
      </c>
      <c r="D2979" t="s">
        <v>69</v>
      </c>
      <c r="E2979">
        <v>10</v>
      </c>
      <c r="F2979">
        <v>164700</v>
      </c>
      <c r="G2979">
        <f t="shared" si="185"/>
        <v>6.9303764420157872E-11</v>
      </c>
      <c r="H2979" s="50">
        <f t="shared" si="188"/>
        <v>294.80791657273556</v>
      </c>
      <c r="I2979">
        <f t="shared" si="186"/>
        <v>1.838816855941898E-7</v>
      </c>
      <c r="J2979">
        <v>21.1</v>
      </c>
      <c r="K2979">
        <v>35.9</v>
      </c>
      <c r="L2979">
        <v>430</v>
      </c>
      <c r="M2979">
        <v>-29.31</v>
      </c>
      <c r="N2979">
        <v>27.5</v>
      </c>
      <c r="O2979" s="7">
        <v>11.977</v>
      </c>
      <c r="P2979">
        <v>37854</v>
      </c>
      <c r="Q2979">
        <v>4</v>
      </c>
      <c r="R2979" s="9">
        <v>10.127000000000001</v>
      </c>
      <c r="S2979" s="9">
        <v>10.177</v>
      </c>
      <c r="T2979" s="9">
        <v>10.111000000000001</v>
      </c>
      <c r="U2979" s="9">
        <v>10.163</v>
      </c>
      <c r="V2979" s="9">
        <v>10.571999999999999</v>
      </c>
    </row>
    <row r="2980" spans="1:22" x14ac:dyDescent="0.3">
      <c r="A2980" t="s">
        <v>3219</v>
      </c>
      <c r="B2980" t="s">
        <v>3220</v>
      </c>
      <c r="C2980" t="s">
        <v>3240</v>
      </c>
      <c r="D2980" t="s">
        <v>69</v>
      </c>
      <c r="E2980">
        <v>10.3</v>
      </c>
      <c r="F2980">
        <v>140600</v>
      </c>
      <c r="G2980">
        <f t="shared" si="185"/>
        <v>8.3618491465149371E-11</v>
      </c>
      <c r="H2980" s="50">
        <f t="shared" si="188"/>
        <v>251.66966041364068</v>
      </c>
      <c r="I2980">
        <f t="shared" si="186"/>
        <v>1.8939813616201549E-7</v>
      </c>
      <c r="J2980">
        <v>19.400000000000002</v>
      </c>
      <c r="K2980">
        <v>31.900000000000002</v>
      </c>
      <c r="L2980">
        <v>393</v>
      </c>
      <c r="M2980">
        <v>-25.98</v>
      </c>
      <c r="N2980">
        <v>28.12</v>
      </c>
      <c r="O2980" s="7">
        <v>12.304</v>
      </c>
      <c r="P2980" s="8">
        <v>496230</v>
      </c>
      <c r="Q2980">
        <v>4</v>
      </c>
      <c r="R2980" s="9">
        <v>13.115</v>
      </c>
      <c r="S2980" s="9">
        <v>13.08</v>
      </c>
      <c r="T2980" s="9">
        <v>12.698</v>
      </c>
      <c r="U2980" s="9">
        <v>13.023999999999999</v>
      </c>
      <c r="V2980" s="9">
        <v>13.4</v>
      </c>
    </row>
    <row r="2981" spans="1:22" x14ac:dyDescent="0.3">
      <c r="A2981" t="s">
        <v>3219</v>
      </c>
      <c r="B2981" t="s">
        <v>3220</v>
      </c>
      <c r="C2981" t="s">
        <v>3241</v>
      </c>
      <c r="D2981" t="s">
        <v>69</v>
      </c>
      <c r="E2981">
        <v>20.900000000000002</v>
      </c>
      <c r="F2981">
        <v>124900</v>
      </c>
      <c r="G2981">
        <f t="shared" si="185"/>
        <v>1.9100039791833468E-10</v>
      </c>
      <c r="H2981" s="50">
        <f t="shared" si="188"/>
        <v>223.56714499049588</v>
      </c>
      <c r="I2981">
        <f t="shared" si="186"/>
        <v>3.8431272289185656E-7</v>
      </c>
      <c r="J2981">
        <v>13.3</v>
      </c>
      <c r="K2981">
        <v>34.200000000000003</v>
      </c>
      <c r="L2981">
        <v>196</v>
      </c>
      <c r="M2981">
        <v>-25.48</v>
      </c>
      <c r="N2981">
        <v>30.97</v>
      </c>
      <c r="O2981" s="7">
        <v>5.7226999999999997</v>
      </c>
      <c r="P2981">
        <v>31605</v>
      </c>
      <c r="Q2981">
        <v>2</v>
      </c>
      <c r="R2981" s="9">
        <v>8.1997999999999998</v>
      </c>
      <c r="S2981" s="9">
        <v>8.1974</v>
      </c>
      <c r="T2981" s="9">
        <v>8.0954999999999995</v>
      </c>
      <c r="U2981" s="9">
        <v>8.1477000000000004</v>
      </c>
      <c r="V2981" s="9">
        <v>8.1997999999999998</v>
      </c>
    </row>
    <row r="2982" spans="1:22" x14ac:dyDescent="0.3">
      <c r="A2982" t="s">
        <v>3219</v>
      </c>
      <c r="B2982" t="s">
        <v>3220</v>
      </c>
      <c r="C2982" t="s">
        <v>121</v>
      </c>
      <c r="D2982" t="s">
        <v>69</v>
      </c>
      <c r="E2982">
        <v>7.45</v>
      </c>
      <c r="F2982">
        <v>240100</v>
      </c>
      <c r="G2982">
        <f t="shared" si="185"/>
        <v>3.5417225531028737E-11</v>
      </c>
      <c r="H2982" s="50">
        <f t="shared" si="188"/>
        <v>429.77158936923985</v>
      </c>
      <c r="I2982">
        <f t="shared" si="186"/>
        <v>1.3699185576767135E-7</v>
      </c>
      <c r="J2982">
        <v>46.5</v>
      </c>
      <c r="K2982">
        <v>35.200000000000003</v>
      </c>
      <c r="L2982">
        <v>598</v>
      </c>
      <c r="M2982">
        <v>-27.75</v>
      </c>
      <c r="N2982">
        <v>29.94</v>
      </c>
      <c r="O2982" s="7">
        <v>16.986000000000001</v>
      </c>
      <c r="P2982">
        <v>53360</v>
      </c>
      <c r="Q2982">
        <v>2</v>
      </c>
      <c r="R2982" s="9">
        <v>9.5465999999999998</v>
      </c>
      <c r="S2982" s="9">
        <v>9.5442999999999998</v>
      </c>
      <c r="T2982" s="9">
        <v>9.3405000000000005</v>
      </c>
      <c r="U2982" s="9">
        <v>9.4435000000000002</v>
      </c>
      <c r="V2982" s="9">
        <v>9.5465999999999998</v>
      </c>
    </row>
    <row r="2983" spans="1:22" x14ac:dyDescent="0.3">
      <c r="A2983" t="s">
        <v>3219</v>
      </c>
      <c r="B2983" t="s">
        <v>3220</v>
      </c>
      <c r="C2983" t="s">
        <v>3242</v>
      </c>
      <c r="D2983" t="s">
        <v>69</v>
      </c>
      <c r="E2983">
        <v>6.45</v>
      </c>
      <c r="F2983">
        <v>155300</v>
      </c>
      <c r="G2983">
        <f t="shared" si="185"/>
        <v>4.7406586284610432E-11</v>
      </c>
      <c r="H2983" s="50">
        <f t="shared" si="188"/>
        <v>277.98220670155331</v>
      </c>
      <c r="I2983">
        <f t="shared" si="186"/>
        <v>1.1860368720825239E-7</v>
      </c>
      <c r="J2983">
        <v>21.900000000000002</v>
      </c>
      <c r="K2983">
        <v>33.1</v>
      </c>
      <c r="L2983">
        <v>597</v>
      </c>
      <c r="M2983">
        <v>-33.729999999999997</v>
      </c>
      <c r="N2983">
        <v>18.97</v>
      </c>
      <c r="O2983" s="7">
        <v>18.013999999999999</v>
      </c>
      <c r="P2983" s="8">
        <v>187560</v>
      </c>
      <c r="Q2983">
        <v>3</v>
      </c>
      <c r="R2983" s="9">
        <v>8.9273000000000007</v>
      </c>
      <c r="S2983" s="9">
        <v>8.9306999999999999</v>
      </c>
      <c r="T2983" s="9">
        <v>8.4082000000000008</v>
      </c>
      <c r="U2983" s="9">
        <v>8.9270999999999994</v>
      </c>
      <c r="V2983" s="9">
        <v>9.1340000000000003</v>
      </c>
    </row>
    <row r="2984" spans="1:22" x14ac:dyDescent="0.3">
      <c r="A2984" t="s">
        <v>3219</v>
      </c>
      <c r="B2984" t="s">
        <v>3220</v>
      </c>
      <c r="C2984" t="s">
        <v>3243</v>
      </c>
      <c r="D2984" t="s">
        <v>69</v>
      </c>
      <c r="E2984">
        <v>11</v>
      </c>
      <c r="F2984">
        <v>404700</v>
      </c>
      <c r="G2984">
        <f t="shared" si="185"/>
        <v>3.102486533234494E-11</v>
      </c>
      <c r="H2984" s="50">
        <f t="shared" si="188"/>
        <v>724.40050902845223</v>
      </c>
      <c r="I2984">
        <f t="shared" si="186"/>
        <v>2.0226985415360871E-7</v>
      </c>
      <c r="J2984">
        <v>76.800000000000011</v>
      </c>
      <c r="K2984">
        <v>46.2</v>
      </c>
      <c r="L2984">
        <v>531</v>
      </c>
      <c r="M2984">
        <v>-29.61</v>
      </c>
      <c r="N2984">
        <v>30.38</v>
      </c>
      <c r="O2984" s="7">
        <v>11.493</v>
      </c>
      <c r="P2984" s="8">
        <v>455730</v>
      </c>
      <c r="Q2984">
        <v>5</v>
      </c>
      <c r="R2984" s="9">
        <v>7.7592999999999996</v>
      </c>
      <c r="S2984" s="9">
        <v>7.8348000000000004</v>
      </c>
      <c r="T2984" s="9">
        <v>7.4145000000000003</v>
      </c>
      <c r="U2984" s="9">
        <v>7.7294</v>
      </c>
      <c r="V2984" s="9">
        <v>8.1477000000000004</v>
      </c>
    </row>
    <row r="2985" spans="1:22" x14ac:dyDescent="0.3">
      <c r="A2985" t="s">
        <v>3219</v>
      </c>
      <c r="B2985" t="s">
        <v>3220</v>
      </c>
      <c r="C2985" t="s">
        <v>3244</v>
      </c>
      <c r="D2985" t="s">
        <v>69</v>
      </c>
      <c r="E2985">
        <v>5.79</v>
      </c>
      <c r="F2985">
        <v>149000</v>
      </c>
      <c r="G2985">
        <f t="shared" si="185"/>
        <v>4.4355013892617442E-11</v>
      </c>
      <c r="H2985" s="50">
        <f t="shared" si="188"/>
        <v>266.70540114959073</v>
      </c>
      <c r="I2985">
        <f t="shared" si="186"/>
        <v>1.0646749595903583E-7</v>
      </c>
      <c r="J2985">
        <v>39.800000000000004</v>
      </c>
      <c r="K2985">
        <v>23.6</v>
      </c>
      <c r="L2985">
        <v>496</v>
      </c>
      <c r="M2985">
        <v>-23.89</v>
      </c>
      <c r="N2985">
        <v>29.45</v>
      </c>
      <c r="O2985" s="7">
        <v>21.004000000000001</v>
      </c>
      <c r="P2985">
        <v>77137</v>
      </c>
      <c r="Q2985">
        <v>2</v>
      </c>
      <c r="R2985" s="9">
        <v>8.0921000000000003</v>
      </c>
      <c r="S2985" s="9">
        <v>7.9824000000000002</v>
      </c>
      <c r="T2985" s="9">
        <v>7.6769999999999996</v>
      </c>
      <c r="U2985" s="9">
        <v>7.9383999999999997</v>
      </c>
      <c r="V2985" s="9">
        <v>8.1997999999999998</v>
      </c>
    </row>
    <row r="2986" spans="1:22" x14ac:dyDescent="0.3">
      <c r="A2986" t="s">
        <v>3219</v>
      </c>
      <c r="B2986" t="s">
        <v>3220</v>
      </c>
      <c r="C2986" t="s">
        <v>3245</v>
      </c>
      <c r="D2986" t="s">
        <v>69</v>
      </c>
      <c r="E2986">
        <v>6.22</v>
      </c>
      <c r="F2986">
        <v>958000</v>
      </c>
      <c r="G2986">
        <f t="shared" si="185"/>
        <v>7.4109741753653435E-12</v>
      </c>
      <c r="H2986" s="50">
        <f t="shared" si="188"/>
        <v>1714.7904315524022</v>
      </c>
      <c r="I2986">
        <f t="shared" si="186"/>
        <v>1.1437440843958601E-7</v>
      </c>
      <c r="J2986">
        <v>222</v>
      </c>
      <c r="K2986">
        <v>64.2</v>
      </c>
      <c r="L2986">
        <v>1220</v>
      </c>
      <c r="M2986">
        <v>-33.909999999999997</v>
      </c>
      <c r="N2986">
        <v>25.56</v>
      </c>
      <c r="O2986" s="7">
        <v>18.940000000000001</v>
      </c>
      <c r="P2986" s="8">
        <v>645710</v>
      </c>
      <c r="Q2986">
        <v>10</v>
      </c>
      <c r="R2986" s="9">
        <v>8.9587000000000003</v>
      </c>
      <c r="S2986" s="9">
        <v>7.1504000000000003</v>
      </c>
      <c r="T2986" s="9">
        <v>8.0433000000000003</v>
      </c>
      <c r="U2986" s="9">
        <v>8.4862000000000002</v>
      </c>
      <c r="V2986" s="9">
        <v>9.1857000000000006</v>
      </c>
    </row>
    <row r="2987" spans="1:22" x14ac:dyDescent="0.3">
      <c r="A2987" t="s">
        <v>3219</v>
      </c>
      <c r="B2987" t="s">
        <v>3220</v>
      </c>
      <c r="C2987" t="s">
        <v>3246</v>
      </c>
      <c r="D2987" t="s">
        <v>69</v>
      </c>
      <c r="E2987">
        <v>5.23</v>
      </c>
      <c r="F2987">
        <v>109300</v>
      </c>
      <c r="G2987">
        <f t="shared" si="185"/>
        <v>5.4617516834400738E-11</v>
      </c>
      <c r="H2987" s="50">
        <f t="shared" si="188"/>
        <v>195.6436264808743</v>
      </c>
      <c r="I2987">
        <f t="shared" si="186"/>
        <v>9.6170121565761267E-8</v>
      </c>
      <c r="J2987">
        <v>37.4</v>
      </c>
      <c r="K2987">
        <v>17.900000000000002</v>
      </c>
      <c r="L2987">
        <v>415</v>
      </c>
      <c r="M2987">
        <v>-26.71</v>
      </c>
      <c r="N2987">
        <v>27.08</v>
      </c>
      <c r="O2987" s="7">
        <v>23.233000000000001</v>
      </c>
      <c r="P2987" s="8">
        <v>135770</v>
      </c>
      <c r="Q2987">
        <v>4</v>
      </c>
      <c r="R2987" s="9">
        <v>10.506</v>
      </c>
      <c r="S2987" s="9">
        <v>10.333</v>
      </c>
      <c r="T2987" s="9">
        <v>9.8035999999999994</v>
      </c>
      <c r="U2987" s="9">
        <v>10.214</v>
      </c>
      <c r="V2987" s="9">
        <v>10.52</v>
      </c>
    </row>
    <row r="2988" spans="1:22" x14ac:dyDescent="0.3">
      <c r="A2988" t="s">
        <v>3219</v>
      </c>
      <c r="B2988" t="s">
        <v>3220</v>
      </c>
      <c r="C2988" t="s">
        <v>3247</v>
      </c>
      <c r="D2988" t="s">
        <v>69</v>
      </c>
      <c r="E2988">
        <v>21.200000000000003</v>
      </c>
      <c r="F2988">
        <v>1781000</v>
      </c>
      <c r="G2988">
        <f t="shared" si="185"/>
        <v>1.3586962156092086E-11</v>
      </c>
      <c r="H2988" s="50">
        <f t="shared" si="188"/>
        <v>3187.9350298484642</v>
      </c>
      <c r="I2988">
        <f t="shared" si="186"/>
        <v>3.8982917345968241E-7</v>
      </c>
      <c r="J2988">
        <v>474</v>
      </c>
      <c r="K2988">
        <v>81.800000000000011</v>
      </c>
      <c r="L2988">
        <v>393</v>
      </c>
      <c r="M2988">
        <v>-25.76</v>
      </c>
      <c r="N2988">
        <v>28.21</v>
      </c>
      <c r="O2988" s="7">
        <v>4.8071999999999999</v>
      </c>
      <c r="P2988" s="8">
        <v>1472000</v>
      </c>
      <c r="Q2988">
        <v>15</v>
      </c>
      <c r="R2988" s="9">
        <v>12.9</v>
      </c>
      <c r="S2988" s="9">
        <v>12.788</v>
      </c>
      <c r="T2988" s="9">
        <v>10.571999999999999</v>
      </c>
      <c r="U2988" s="9">
        <v>12.647</v>
      </c>
      <c r="V2988" s="9">
        <v>13.148999999999999</v>
      </c>
    </row>
    <row r="2989" spans="1:22" x14ac:dyDescent="0.3">
      <c r="A2989" t="s">
        <v>3219</v>
      </c>
      <c r="B2989" t="s">
        <v>3220</v>
      </c>
      <c r="C2989" t="s">
        <v>3248</v>
      </c>
      <c r="D2989" t="s">
        <v>69</v>
      </c>
      <c r="E2989">
        <v>4.7700000000000005</v>
      </c>
      <c r="F2989">
        <v>124500</v>
      </c>
      <c r="G2989">
        <f t="shared" si="185"/>
        <v>4.3732011325301201E-11</v>
      </c>
      <c r="H2989" s="50">
        <f t="shared" si="188"/>
        <v>222.85115733640302</v>
      </c>
      <c r="I2989">
        <f t="shared" si="186"/>
        <v>8.7711564028428495E-8</v>
      </c>
      <c r="J2989">
        <v>22.400000000000002</v>
      </c>
      <c r="K2989">
        <v>26.3</v>
      </c>
      <c r="L2989">
        <v>703</v>
      </c>
      <c r="M2989">
        <v>-31.9</v>
      </c>
      <c r="N2989">
        <v>26.87</v>
      </c>
      <c r="O2989" s="7">
        <v>26.721</v>
      </c>
      <c r="P2989">
        <v>86935</v>
      </c>
      <c r="Q2989">
        <v>3</v>
      </c>
      <c r="R2989" s="9">
        <v>6.5869</v>
      </c>
      <c r="S2989" s="9">
        <v>6.6315999999999997</v>
      </c>
      <c r="T2989" s="9">
        <v>6.4625000000000004</v>
      </c>
      <c r="U2989" s="9">
        <v>6.5689000000000002</v>
      </c>
      <c r="V2989" s="9">
        <v>6.8341000000000003</v>
      </c>
    </row>
    <row r="2990" spans="1:22" x14ac:dyDescent="0.3">
      <c r="A2990" t="s">
        <v>3219</v>
      </c>
      <c r="B2990" t="s">
        <v>3220</v>
      </c>
      <c r="C2990" t="s">
        <v>3249</v>
      </c>
      <c r="D2990" t="s">
        <v>69</v>
      </c>
      <c r="E2990">
        <v>1.7</v>
      </c>
      <c r="F2990">
        <v>103600</v>
      </c>
      <c r="G2990">
        <f t="shared" si="185"/>
        <v>1.8730078185328184E-11</v>
      </c>
      <c r="H2990" s="50">
        <f t="shared" si="188"/>
        <v>185.44080241005102</v>
      </c>
      <c r="I2990">
        <f t="shared" si="186"/>
        <v>3.125988655101225E-8</v>
      </c>
      <c r="J2990">
        <v>12.700000000000001</v>
      </c>
      <c r="K2990">
        <v>29.1</v>
      </c>
      <c r="L2990">
        <v>2470</v>
      </c>
      <c r="M2990">
        <v>-28.77</v>
      </c>
      <c r="N2990">
        <v>32.020000000000003</v>
      </c>
      <c r="O2990" s="7">
        <v>84.83</v>
      </c>
      <c r="P2990">
        <v>46371</v>
      </c>
      <c r="Q2990">
        <v>2</v>
      </c>
      <c r="R2990" s="9">
        <v>7.7290999999999999</v>
      </c>
      <c r="S2990" s="9">
        <v>7.7229999999999999</v>
      </c>
      <c r="T2990" s="9">
        <v>7.6769999999999996</v>
      </c>
      <c r="U2990" s="9">
        <v>7.7031999999999998</v>
      </c>
      <c r="V2990" s="9">
        <v>7.7294</v>
      </c>
    </row>
    <row r="2991" spans="1:22" x14ac:dyDescent="0.3">
      <c r="A2991" t="s">
        <v>3219</v>
      </c>
      <c r="B2991" t="s">
        <v>3220</v>
      </c>
      <c r="C2991" t="s">
        <v>3250</v>
      </c>
      <c r="D2991" t="s">
        <v>69</v>
      </c>
      <c r="E2991">
        <v>5.72</v>
      </c>
      <c r="F2991">
        <v>187100</v>
      </c>
      <c r="G2991">
        <f t="shared" si="185"/>
        <v>3.489576034206306E-11</v>
      </c>
      <c r="H2991" s="50">
        <f t="shared" si="188"/>
        <v>334.90322520193575</v>
      </c>
      <c r="I2991">
        <f t="shared" si="186"/>
        <v>1.0518032415987652E-7</v>
      </c>
      <c r="J2991">
        <v>99.4</v>
      </c>
      <c r="K2991">
        <v>18.8</v>
      </c>
      <c r="L2991">
        <v>371</v>
      </c>
      <c r="M2991">
        <v>-25.6</v>
      </c>
      <c r="N2991">
        <v>27.19</v>
      </c>
      <c r="O2991" s="7">
        <v>19.773</v>
      </c>
      <c r="P2991" s="8">
        <v>248580</v>
      </c>
      <c r="Q2991">
        <v>6</v>
      </c>
      <c r="R2991" s="9">
        <v>11.791</v>
      </c>
      <c r="S2991" s="9">
        <v>11.54</v>
      </c>
      <c r="T2991" s="9">
        <v>11.132</v>
      </c>
      <c r="U2991" s="9">
        <v>11.335000000000001</v>
      </c>
      <c r="V2991" s="9">
        <v>12.547000000000001</v>
      </c>
    </row>
    <row r="2992" spans="1:22" x14ac:dyDescent="0.3">
      <c r="A2992" t="s">
        <v>3219</v>
      </c>
      <c r="B2992" t="s">
        <v>3220</v>
      </c>
      <c r="C2992" t="s">
        <v>3251</v>
      </c>
      <c r="D2992" t="s">
        <v>69</v>
      </c>
      <c r="E2992">
        <v>3.23</v>
      </c>
      <c r="F2992">
        <v>104700</v>
      </c>
      <c r="G2992">
        <f t="shared" si="185"/>
        <v>3.5213262559694361E-11</v>
      </c>
      <c r="H2992" s="50">
        <f t="shared" si="188"/>
        <v>187.40976845880638</v>
      </c>
      <c r="I2992">
        <f t="shared" si="186"/>
        <v>5.9393784446923289E-8</v>
      </c>
      <c r="J2992">
        <v>66.900000000000006</v>
      </c>
      <c r="K2992">
        <v>12.8</v>
      </c>
      <c r="L2992">
        <v>462</v>
      </c>
      <c r="M2992">
        <v>-26.79</v>
      </c>
      <c r="N2992">
        <v>27.84</v>
      </c>
      <c r="O2992" s="7">
        <v>36.091000000000001</v>
      </c>
      <c r="P2992" s="8">
        <v>131630</v>
      </c>
      <c r="Q2992">
        <v>4</v>
      </c>
      <c r="R2992" s="9">
        <v>12.225</v>
      </c>
      <c r="S2992" s="9">
        <v>12.259</v>
      </c>
      <c r="T2992" s="9">
        <v>11.791</v>
      </c>
      <c r="U2992" s="9">
        <v>11.866</v>
      </c>
      <c r="V2992" s="9">
        <v>12.647</v>
      </c>
    </row>
    <row r="2993" spans="1:22" x14ac:dyDescent="0.3">
      <c r="A2993" t="s">
        <v>3219</v>
      </c>
      <c r="B2993" t="s">
        <v>3220</v>
      </c>
      <c r="C2993" t="s">
        <v>3252</v>
      </c>
      <c r="D2993" t="s">
        <v>69</v>
      </c>
      <c r="E2993">
        <v>4.7</v>
      </c>
      <c r="F2993">
        <v>125100</v>
      </c>
      <c r="G2993">
        <f t="shared" si="185"/>
        <v>4.2883573940847319E-11</v>
      </c>
      <c r="H2993" s="50">
        <f t="shared" si="188"/>
        <v>223.92513881754229</v>
      </c>
      <c r="I2993">
        <f t="shared" si="186"/>
        <v>8.6424392229269187E-8</v>
      </c>
      <c r="J2993">
        <v>15.700000000000001</v>
      </c>
      <c r="K2993">
        <v>31.6</v>
      </c>
      <c r="L2993">
        <v>802</v>
      </c>
      <c r="M2993">
        <v>-34.1</v>
      </c>
      <c r="N2993">
        <v>18.84</v>
      </c>
      <c r="O2993" s="7">
        <v>25.41</v>
      </c>
      <c r="P2993">
        <v>53683</v>
      </c>
      <c r="Q2993">
        <v>2</v>
      </c>
      <c r="R2993" s="9">
        <v>10.468999999999999</v>
      </c>
      <c r="S2993" s="9">
        <v>6.0075000000000003</v>
      </c>
      <c r="T2993" s="9">
        <v>10.468999999999999</v>
      </c>
      <c r="U2993" s="9">
        <v>10.468999999999999</v>
      </c>
      <c r="V2993" s="9">
        <v>10.468999999999999</v>
      </c>
    </row>
    <row r="2994" spans="1:22" x14ac:dyDescent="0.3">
      <c r="A2994" t="s">
        <v>3219</v>
      </c>
      <c r="B2994" t="s">
        <v>3220</v>
      </c>
      <c r="C2994" t="s">
        <v>3253</v>
      </c>
      <c r="D2994" t="s">
        <v>69</v>
      </c>
      <c r="E2994">
        <v>2.37</v>
      </c>
      <c r="F2994">
        <v>113800</v>
      </c>
      <c r="G2994">
        <f t="shared" si="185"/>
        <v>2.3771495694200352E-11</v>
      </c>
      <c r="H2994" s="50">
        <f t="shared" si="188"/>
        <v>203.69848758941899</v>
      </c>
      <c r="I2994">
        <f t="shared" si="186"/>
        <v>4.3579959485822974E-8</v>
      </c>
      <c r="J2994">
        <v>11.4</v>
      </c>
      <c r="K2994">
        <v>33.6</v>
      </c>
      <c r="L2994">
        <v>2010</v>
      </c>
      <c r="M2994">
        <v>-29.33</v>
      </c>
      <c r="N2994">
        <v>31.28</v>
      </c>
      <c r="O2994" s="7">
        <v>59.837000000000003</v>
      </c>
      <c r="P2994">
        <v>80058</v>
      </c>
      <c r="Q2994">
        <v>2</v>
      </c>
      <c r="R2994" s="9">
        <v>7.9916999999999998</v>
      </c>
      <c r="S2994" s="9">
        <v>8.0251000000000001</v>
      </c>
      <c r="T2994" s="9">
        <v>7.9911000000000003</v>
      </c>
      <c r="U2994" s="9">
        <v>8.2256</v>
      </c>
      <c r="V2994" s="9">
        <v>8.4602000000000004</v>
      </c>
    </row>
    <row r="2995" spans="1:22" x14ac:dyDescent="0.3">
      <c r="A2995" t="s">
        <v>3219</v>
      </c>
      <c r="B2995" t="s">
        <v>3220</v>
      </c>
      <c r="C2995" t="s">
        <v>3254</v>
      </c>
      <c r="D2995" t="s">
        <v>69</v>
      </c>
      <c r="E2995">
        <v>3.19</v>
      </c>
      <c r="F2995">
        <v>213600</v>
      </c>
      <c r="G2995">
        <f t="shared" si="185"/>
        <v>1.7046681975655431E-11</v>
      </c>
      <c r="H2995" s="50">
        <f t="shared" si="188"/>
        <v>382.3374072855878</v>
      </c>
      <c r="I2995">
        <f t="shared" si="186"/>
        <v>5.8658257704546528E-8</v>
      </c>
      <c r="J2995">
        <v>48.800000000000004</v>
      </c>
      <c r="K2995">
        <v>30.6</v>
      </c>
      <c r="L2995">
        <v>1220</v>
      </c>
      <c r="M2995">
        <v>-33.770000000000003</v>
      </c>
      <c r="N2995">
        <v>25.41</v>
      </c>
      <c r="O2995" s="7">
        <v>39.795000000000002</v>
      </c>
      <c r="P2995" s="8">
        <v>240100</v>
      </c>
      <c r="Q2995">
        <v>4</v>
      </c>
      <c r="R2995" s="9">
        <v>7.4782999999999999</v>
      </c>
      <c r="S2995" s="9">
        <v>7.5369000000000002</v>
      </c>
      <c r="T2995" s="9">
        <v>7.2039</v>
      </c>
      <c r="U2995" s="9">
        <v>7.6769999999999996</v>
      </c>
      <c r="V2995" s="9">
        <v>8.0433000000000003</v>
      </c>
    </row>
    <row r="2996" spans="1:22" x14ac:dyDescent="0.3">
      <c r="A2996" t="s">
        <v>3219</v>
      </c>
      <c r="B2996" t="s">
        <v>3220</v>
      </c>
      <c r="C2996" t="s">
        <v>3255</v>
      </c>
      <c r="D2996" t="s">
        <v>69</v>
      </c>
      <c r="E2996">
        <v>20.100000000000001</v>
      </c>
      <c r="F2996">
        <v>652300</v>
      </c>
      <c r="G2996">
        <f t="shared" si="185"/>
        <v>3.5172165108079105E-11</v>
      </c>
      <c r="H2996" s="50">
        <f t="shared" si="188"/>
        <v>1167.5968669119331</v>
      </c>
      <c r="I2996">
        <f t="shared" si="186"/>
        <v>3.6960218804432134E-7</v>
      </c>
      <c r="J2996">
        <v>82.600000000000009</v>
      </c>
      <c r="K2996">
        <v>71.8</v>
      </c>
      <c r="L2996">
        <v>424</v>
      </c>
      <c r="M2996">
        <v>-26.67</v>
      </c>
      <c r="N2996">
        <v>27.91</v>
      </c>
      <c r="O2996" s="7">
        <v>5.9020999999999999</v>
      </c>
      <c r="P2996" s="8">
        <v>261090</v>
      </c>
      <c r="Q2996">
        <v>5</v>
      </c>
      <c r="R2996" s="9">
        <v>11.914</v>
      </c>
      <c r="S2996" s="9">
        <v>11.878</v>
      </c>
      <c r="T2996" s="9">
        <v>11.081</v>
      </c>
      <c r="U2996" s="9">
        <v>11.791</v>
      </c>
      <c r="V2996" s="9">
        <v>12.647</v>
      </c>
    </row>
    <row r="2997" spans="1:22" x14ac:dyDescent="0.3">
      <c r="A2997" t="s">
        <v>3219</v>
      </c>
      <c r="B2997" t="s">
        <v>3220</v>
      </c>
      <c r="C2997" t="s">
        <v>3256</v>
      </c>
      <c r="D2997" t="s">
        <v>69</v>
      </c>
      <c r="E2997">
        <v>9.3800000000000008</v>
      </c>
      <c r="F2997">
        <v>380300</v>
      </c>
      <c r="G2997">
        <f t="shared" si="185"/>
        <v>2.8153146305548251E-11</v>
      </c>
      <c r="H2997" s="50">
        <f t="shared" si="188"/>
        <v>680.72526212878768</v>
      </c>
      <c r="I2997">
        <f t="shared" si="186"/>
        <v>1.7248102108734997E-7</v>
      </c>
      <c r="J2997">
        <v>112</v>
      </c>
      <c r="K2997">
        <v>36</v>
      </c>
      <c r="L2997">
        <v>449</v>
      </c>
      <c r="M2997">
        <v>-27.96</v>
      </c>
      <c r="N2997">
        <v>26.75</v>
      </c>
      <c r="O2997" s="7">
        <v>12.481999999999999</v>
      </c>
      <c r="P2997" s="8">
        <v>236470</v>
      </c>
      <c r="Q2997">
        <v>8</v>
      </c>
      <c r="R2997" s="9">
        <v>12.772</v>
      </c>
      <c r="S2997" s="9">
        <v>12.721</v>
      </c>
      <c r="T2997" s="9">
        <v>12.042999999999999</v>
      </c>
      <c r="U2997" s="9">
        <v>12.571999999999999</v>
      </c>
      <c r="V2997" s="9">
        <v>13.45</v>
      </c>
    </row>
    <row r="2998" spans="1:22" x14ac:dyDescent="0.3">
      <c r="A2998" t="s">
        <v>3219</v>
      </c>
      <c r="B2998" t="s">
        <v>3220</v>
      </c>
      <c r="C2998" t="s">
        <v>3257</v>
      </c>
      <c r="D2998" t="s">
        <v>69</v>
      </c>
      <c r="E2998">
        <v>5.99</v>
      </c>
      <c r="F2998">
        <v>232300</v>
      </c>
      <c r="G2998">
        <f t="shared" si="185"/>
        <v>2.9432559922513992E-11</v>
      </c>
      <c r="H2998" s="50">
        <f t="shared" si="188"/>
        <v>415.80983011442908</v>
      </c>
      <c r="I2998">
        <f t="shared" si="186"/>
        <v>1.1014512967091966E-7</v>
      </c>
      <c r="J2998">
        <v>111</v>
      </c>
      <c r="K2998">
        <v>22.1</v>
      </c>
      <c r="L2998">
        <v>419</v>
      </c>
      <c r="M2998">
        <v>-25.88</v>
      </c>
      <c r="N2998">
        <v>29.19</v>
      </c>
      <c r="O2998" s="7">
        <v>18.968</v>
      </c>
      <c r="P2998" s="8">
        <v>196030</v>
      </c>
      <c r="Q2998">
        <v>4</v>
      </c>
      <c r="R2998" s="9">
        <v>10.050000000000001</v>
      </c>
      <c r="S2998" s="9">
        <v>10.052</v>
      </c>
      <c r="T2998" s="9">
        <v>9.9575999999999993</v>
      </c>
      <c r="U2998" s="9">
        <v>10.06</v>
      </c>
      <c r="V2998" s="9">
        <v>10.163</v>
      </c>
    </row>
    <row r="2999" spans="1:22" x14ac:dyDescent="0.3">
      <c r="A2999" t="s">
        <v>3258</v>
      </c>
      <c r="B2999" t="s">
        <v>3259</v>
      </c>
      <c r="C2999" t="s">
        <v>3260</v>
      </c>
      <c r="D2999" t="s">
        <v>29</v>
      </c>
      <c r="E2999">
        <v>11.200000000000001</v>
      </c>
      <c r="F2999">
        <v>146900</v>
      </c>
      <c r="G2999">
        <f t="shared" si="185"/>
        <v>8.7025524846834589E-11</v>
      </c>
      <c r="H2999" s="50">
        <f t="shared" ref="H2999:H3041" si="189">F2999*CVDESP</f>
        <v>362.01094992781753</v>
      </c>
      <c r="I2999">
        <f t="shared" si="186"/>
        <v>2.8353773625992524E-7</v>
      </c>
      <c r="J2999">
        <v>10.9</v>
      </c>
      <c r="K2999">
        <v>44.400000000000006</v>
      </c>
      <c r="L2999">
        <v>477</v>
      </c>
      <c r="M2999">
        <v>39</v>
      </c>
      <c r="N2999">
        <v>-1.87</v>
      </c>
      <c r="O2999" s="7">
        <v>10.75</v>
      </c>
      <c r="P2999">
        <v>23886</v>
      </c>
      <c r="Q2999">
        <v>2</v>
      </c>
      <c r="R2999" s="9">
        <v>14.237</v>
      </c>
      <c r="S2999" s="9">
        <v>14.22</v>
      </c>
      <c r="T2999" s="9">
        <v>14.098000000000001</v>
      </c>
      <c r="U2999" s="9">
        <v>14.198</v>
      </c>
      <c r="V2999" s="9">
        <v>14.297000000000001</v>
      </c>
    </row>
    <row r="3000" spans="1:22" x14ac:dyDescent="0.3">
      <c r="A3000" t="s">
        <v>3258</v>
      </c>
      <c r="B3000" t="s">
        <v>3259</v>
      </c>
      <c r="C3000" t="s">
        <v>3261</v>
      </c>
      <c r="D3000" t="s">
        <v>29</v>
      </c>
      <c r="E3000">
        <v>12.100000000000001</v>
      </c>
      <c r="F3000">
        <v>174700</v>
      </c>
      <c r="G3000">
        <f t="shared" si="185"/>
        <v>7.90574659416142E-11</v>
      </c>
      <c r="H3000" s="50">
        <f t="shared" si="189"/>
        <v>430.51948912450456</v>
      </c>
      <c r="I3000">
        <f t="shared" si="186"/>
        <v>3.0632201863795501E-7</v>
      </c>
      <c r="J3000">
        <v>17.2</v>
      </c>
      <c r="K3000">
        <v>42.1</v>
      </c>
      <c r="L3000">
        <v>426</v>
      </c>
      <c r="M3000">
        <v>40.49</v>
      </c>
      <c r="N3000">
        <v>-3.37</v>
      </c>
      <c r="O3000" s="7">
        <v>10.125</v>
      </c>
      <c r="P3000" s="8">
        <v>319080</v>
      </c>
      <c r="Q3000">
        <v>4</v>
      </c>
      <c r="R3000" s="9">
        <v>14.276999999999999</v>
      </c>
      <c r="S3000" s="9">
        <v>14.348000000000001</v>
      </c>
      <c r="T3000" s="9">
        <v>14.247999999999999</v>
      </c>
      <c r="U3000" s="9">
        <v>14.695</v>
      </c>
      <c r="V3000" s="9">
        <v>15.042</v>
      </c>
    </row>
    <row r="3001" spans="1:22" x14ac:dyDescent="0.3">
      <c r="A3001" t="s">
        <v>3258</v>
      </c>
      <c r="B3001" t="s">
        <v>3259</v>
      </c>
      <c r="C3001" t="s">
        <v>3262</v>
      </c>
      <c r="D3001" t="s">
        <v>29</v>
      </c>
      <c r="E3001">
        <v>3.47</v>
      </c>
      <c r="F3001">
        <v>101500</v>
      </c>
      <c r="G3001">
        <f t="shared" si="185"/>
        <v>3.9022389261083741E-11</v>
      </c>
      <c r="H3001" s="50">
        <f t="shared" si="189"/>
        <v>250.13009814617752</v>
      </c>
      <c r="I3001">
        <f t="shared" si="186"/>
        <v>8.7846066501958983E-8</v>
      </c>
      <c r="J3001">
        <v>28.400000000000002</v>
      </c>
      <c r="K3001">
        <v>19</v>
      </c>
      <c r="L3001">
        <v>631</v>
      </c>
      <c r="M3001">
        <v>36.17</v>
      </c>
      <c r="N3001">
        <v>-5.41</v>
      </c>
      <c r="O3001" s="7">
        <v>33.136000000000003</v>
      </c>
      <c r="P3001">
        <v>80294</v>
      </c>
      <c r="Q3001">
        <v>4</v>
      </c>
      <c r="R3001" s="9">
        <v>12.396000000000001</v>
      </c>
      <c r="S3001" s="9">
        <v>8.0442999999999998</v>
      </c>
      <c r="T3001" s="9">
        <v>12.396000000000001</v>
      </c>
      <c r="U3001" s="9">
        <v>12.698</v>
      </c>
      <c r="V3001" s="9">
        <v>13.45</v>
      </c>
    </row>
    <row r="3002" spans="1:22" x14ac:dyDescent="0.3">
      <c r="A3002" t="s">
        <v>3258</v>
      </c>
      <c r="B3002" t="s">
        <v>3259</v>
      </c>
      <c r="C3002" t="s">
        <v>3263</v>
      </c>
      <c r="D3002" t="s">
        <v>29</v>
      </c>
      <c r="E3002">
        <v>16.2</v>
      </c>
      <c r="F3002">
        <v>282600</v>
      </c>
      <c r="G3002">
        <f t="shared" si="185"/>
        <v>6.5432464968152857E-11</v>
      </c>
      <c r="H3002" s="50">
        <f t="shared" si="189"/>
        <v>696.42133730157411</v>
      </c>
      <c r="I3002">
        <f t="shared" si="186"/>
        <v>4.1011708280453468E-7</v>
      </c>
      <c r="J3002">
        <v>19.600000000000001</v>
      </c>
      <c r="K3002">
        <v>63.900000000000006</v>
      </c>
      <c r="L3002">
        <v>450</v>
      </c>
      <c r="M3002">
        <v>38.369999999999997</v>
      </c>
      <c r="N3002">
        <v>-0.5</v>
      </c>
      <c r="O3002" s="7">
        <v>7.0423</v>
      </c>
      <c r="P3002" s="8">
        <v>191260</v>
      </c>
      <c r="Q3002">
        <v>3</v>
      </c>
      <c r="R3002" s="9">
        <v>14.791</v>
      </c>
      <c r="S3002" s="9">
        <v>8.7233000000000001</v>
      </c>
      <c r="T3002" s="9">
        <v>13.798999999999999</v>
      </c>
      <c r="U3002" s="9">
        <v>14.297000000000001</v>
      </c>
      <c r="V3002" s="9">
        <v>14.794</v>
      </c>
    </row>
    <row r="3003" spans="1:22" x14ac:dyDescent="0.3">
      <c r="A3003" t="s">
        <v>3258</v>
      </c>
      <c r="B3003" t="s">
        <v>3259</v>
      </c>
      <c r="C3003" t="s">
        <v>3264</v>
      </c>
      <c r="D3003" t="s">
        <v>29</v>
      </c>
      <c r="E3003">
        <v>9.1</v>
      </c>
      <c r="F3003">
        <v>165200</v>
      </c>
      <c r="G3003">
        <f t="shared" si="185"/>
        <v>6.2875546610169476E-11</v>
      </c>
      <c r="H3003" s="50">
        <f t="shared" si="189"/>
        <v>407.10829767239926</v>
      </c>
      <c r="I3003">
        <f t="shared" si="186"/>
        <v>2.3037441071118919E-7</v>
      </c>
      <c r="J3003">
        <v>18.5</v>
      </c>
      <c r="K3003">
        <v>38.400000000000006</v>
      </c>
      <c r="L3003">
        <v>490</v>
      </c>
      <c r="M3003">
        <v>36.86</v>
      </c>
      <c r="N3003">
        <v>-2.4500000000000002</v>
      </c>
      <c r="O3003" s="7">
        <v>12.754</v>
      </c>
      <c r="P3003">
        <v>41478</v>
      </c>
      <c r="Q3003">
        <v>2</v>
      </c>
      <c r="R3003" s="9">
        <v>16.276</v>
      </c>
      <c r="S3003" s="9">
        <v>16.245999999999999</v>
      </c>
      <c r="T3003" s="9">
        <v>14.596</v>
      </c>
      <c r="U3003" s="9">
        <v>15.436</v>
      </c>
      <c r="V3003" s="9">
        <v>16.276</v>
      </c>
    </row>
    <row r="3004" spans="1:22" x14ac:dyDescent="0.3">
      <c r="A3004" t="s">
        <v>3258</v>
      </c>
      <c r="B3004" t="s">
        <v>3259</v>
      </c>
      <c r="C3004" t="s">
        <v>3265</v>
      </c>
      <c r="D3004" t="s">
        <v>29</v>
      </c>
      <c r="E3004">
        <v>9.7000000000000011</v>
      </c>
      <c r="F3004">
        <v>132300</v>
      </c>
      <c r="G3004">
        <f t="shared" si="185"/>
        <v>8.3687831443688584E-11</v>
      </c>
      <c r="H3004" s="50">
        <f t="shared" si="189"/>
        <v>326.03164516984521</v>
      </c>
      <c r="I3004">
        <f t="shared" si="186"/>
        <v>2.4556393229654238E-7</v>
      </c>
      <c r="J3004">
        <v>13.4</v>
      </c>
      <c r="K3004">
        <v>36.1</v>
      </c>
      <c r="L3004">
        <v>450</v>
      </c>
      <c r="M3004">
        <v>38.880000000000003</v>
      </c>
      <c r="N3004">
        <v>-6.98</v>
      </c>
      <c r="O3004" s="7">
        <v>12.444000000000001</v>
      </c>
      <c r="P3004">
        <v>23020</v>
      </c>
      <c r="Q3004">
        <v>3</v>
      </c>
      <c r="R3004" s="9">
        <v>12.747</v>
      </c>
      <c r="S3004" s="9">
        <v>12.711</v>
      </c>
      <c r="T3004" s="9">
        <v>11.840999999999999</v>
      </c>
      <c r="U3004" s="9">
        <v>12.144</v>
      </c>
      <c r="V3004" s="9">
        <v>12.747999999999999</v>
      </c>
    </row>
    <row r="3005" spans="1:22" x14ac:dyDescent="0.3">
      <c r="A3005" t="s">
        <v>3258</v>
      </c>
      <c r="B3005" t="s">
        <v>3259</v>
      </c>
      <c r="C3005" t="s">
        <v>3266</v>
      </c>
      <c r="D3005" t="s">
        <v>29</v>
      </c>
      <c r="E3005">
        <v>38.1</v>
      </c>
      <c r="F3005">
        <v>4378000</v>
      </c>
      <c r="G3005">
        <f t="shared" si="185"/>
        <v>9.9334393101873009E-12</v>
      </c>
      <c r="H3005" s="50">
        <f t="shared" si="189"/>
        <v>10788.862755507047</v>
      </c>
      <c r="I3005">
        <f t="shared" si="186"/>
        <v>9.6453462066992455E-7</v>
      </c>
      <c r="J3005">
        <v>681</v>
      </c>
      <c r="K3005">
        <v>168</v>
      </c>
      <c r="L3005">
        <v>401</v>
      </c>
      <c r="M3005">
        <v>41.47</v>
      </c>
      <c r="N3005">
        <v>2.16</v>
      </c>
      <c r="O3005" s="7">
        <v>2.3896000000000002</v>
      </c>
      <c r="P3005" s="8">
        <v>3822100</v>
      </c>
      <c r="Q3005">
        <v>33</v>
      </c>
      <c r="R3005" s="9">
        <v>14.398999999999999</v>
      </c>
      <c r="S3005" s="9">
        <v>12.888999999999999</v>
      </c>
      <c r="T3005" s="9">
        <v>12.446</v>
      </c>
      <c r="U3005" s="9">
        <v>13.55</v>
      </c>
      <c r="V3005" s="9">
        <v>14.744999999999999</v>
      </c>
    </row>
    <row r="3006" spans="1:22" x14ac:dyDescent="0.3">
      <c r="A3006" t="s">
        <v>3258</v>
      </c>
      <c r="B3006" t="s">
        <v>3259</v>
      </c>
      <c r="C3006" t="s">
        <v>3267</v>
      </c>
      <c r="D3006" t="s">
        <v>29</v>
      </c>
      <c r="E3006">
        <v>8.15</v>
      </c>
      <c r="F3006">
        <v>351900</v>
      </c>
      <c r="G3006">
        <f t="shared" si="185"/>
        <v>2.6435575305484514E-11</v>
      </c>
      <c r="H3006" s="50">
        <f t="shared" si="189"/>
        <v>867.19981810482625</v>
      </c>
      <c r="I3006">
        <f t="shared" si="186"/>
        <v>2.0632433486771348E-7</v>
      </c>
      <c r="J3006">
        <v>62.800000000000004</v>
      </c>
      <c r="K3006">
        <v>44.400000000000006</v>
      </c>
      <c r="L3006">
        <v>664</v>
      </c>
      <c r="M3006">
        <v>43.28</v>
      </c>
      <c r="N3006">
        <v>-2.96</v>
      </c>
      <c r="O3006" s="7">
        <v>14.944000000000001</v>
      </c>
      <c r="P3006" s="8">
        <v>811900</v>
      </c>
      <c r="Q3006">
        <v>5</v>
      </c>
      <c r="R3006" s="9">
        <v>11.682</v>
      </c>
      <c r="S3006" s="9">
        <v>11.645</v>
      </c>
      <c r="T3006" s="9">
        <v>11.284000000000001</v>
      </c>
      <c r="U3006" s="9">
        <v>11.689</v>
      </c>
      <c r="V3006" s="9">
        <v>12.194000000000001</v>
      </c>
    </row>
    <row r="3007" spans="1:22" x14ac:dyDescent="0.3">
      <c r="A3007" t="s">
        <v>3258</v>
      </c>
      <c r="B3007" t="s">
        <v>3259</v>
      </c>
      <c r="C3007" t="s">
        <v>3268</v>
      </c>
      <c r="D3007" t="s">
        <v>29</v>
      </c>
      <c r="E3007">
        <v>7.9</v>
      </c>
      <c r="F3007">
        <v>165600</v>
      </c>
      <c r="G3007">
        <f t="shared" si="185"/>
        <v>5.445241968599034E-11</v>
      </c>
      <c r="H3007" s="50">
        <f t="shared" si="189"/>
        <v>408.09403204933005</v>
      </c>
      <c r="I3007">
        <f t="shared" si="186"/>
        <v>1.9999536754048301E-7</v>
      </c>
      <c r="J3007">
        <v>20.400000000000002</v>
      </c>
      <c r="K3007">
        <v>36.6</v>
      </c>
      <c r="L3007">
        <v>559</v>
      </c>
      <c r="M3007">
        <v>42.35</v>
      </c>
      <c r="N3007">
        <v>-3.68</v>
      </c>
      <c r="O3007" s="7">
        <v>15.257</v>
      </c>
      <c r="P3007" s="8">
        <v>134900</v>
      </c>
      <c r="Q3007">
        <v>2</v>
      </c>
      <c r="R3007" s="9">
        <v>14.103999999999999</v>
      </c>
      <c r="S3007" s="9">
        <v>14.114000000000001</v>
      </c>
      <c r="T3007" s="9">
        <v>14.098000000000001</v>
      </c>
      <c r="U3007" s="9">
        <v>14.122999999999999</v>
      </c>
      <c r="V3007" s="9">
        <v>14.148</v>
      </c>
    </row>
    <row r="3008" spans="1:22" x14ac:dyDescent="0.3">
      <c r="A3008" t="s">
        <v>3258</v>
      </c>
      <c r="B3008" t="s">
        <v>3259</v>
      </c>
      <c r="C3008" t="s">
        <v>3269</v>
      </c>
      <c r="D3008" t="s">
        <v>29</v>
      </c>
      <c r="E3008">
        <v>6.19</v>
      </c>
      <c r="F3008">
        <v>135300</v>
      </c>
      <c r="G3008">
        <f t="shared" si="185"/>
        <v>5.2220770657797482E-11</v>
      </c>
      <c r="H3008" s="50">
        <f t="shared" si="189"/>
        <v>333.42465299682578</v>
      </c>
      <c r="I3008">
        <f t="shared" si="186"/>
        <v>1.5670523102222651E-7</v>
      </c>
      <c r="J3008">
        <v>21.900000000000002</v>
      </c>
      <c r="K3008">
        <v>28.900000000000002</v>
      </c>
      <c r="L3008">
        <v>531</v>
      </c>
      <c r="M3008">
        <v>36.5</v>
      </c>
      <c r="N3008">
        <v>-6.23</v>
      </c>
      <c r="O3008" s="7">
        <v>18.367999999999999</v>
      </c>
      <c r="P3008" s="8">
        <v>186230</v>
      </c>
      <c r="Q3008">
        <v>5</v>
      </c>
      <c r="R3008" s="9">
        <v>15.398999999999999</v>
      </c>
      <c r="S3008" s="9">
        <v>7.9348999999999998</v>
      </c>
      <c r="T3008" s="9">
        <v>14.545999999999999</v>
      </c>
      <c r="U3008" s="9">
        <v>14.596</v>
      </c>
      <c r="V3008" s="9">
        <v>15.537000000000001</v>
      </c>
    </row>
    <row r="3009" spans="1:22" x14ac:dyDescent="0.3">
      <c r="A3009" t="s">
        <v>3258</v>
      </c>
      <c r="B3009" t="s">
        <v>3259</v>
      </c>
      <c r="C3009" t="s">
        <v>1286</v>
      </c>
      <c r="D3009" t="s">
        <v>29</v>
      </c>
      <c r="E3009">
        <v>5.44</v>
      </c>
      <c r="F3009">
        <v>183000</v>
      </c>
      <c r="G3009">
        <f t="shared" si="185"/>
        <v>3.3931123060109291E-11</v>
      </c>
      <c r="H3009" s="50">
        <f t="shared" si="189"/>
        <v>450.97347744581759</v>
      </c>
      <c r="I3009">
        <f t="shared" si="186"/>
        <v>1.3771832904053512E-7</v>
      </c>
      <c r="J3009">
        <v>20.900000000000002</v>
      </c>
      <c r="K3009">
        <v>40</v>
      </c>
      <c r="L3009">
        <v>953</v>
      </c>
      <c r="M3009">
        <v>37.619999999999997</v>
      </c>
      <c r="N3009">
        <v>-0.99</v>
      </c>
      <c r="O3009" s="7">
        <v>23.791</v>
      </c>
      <c r="P3009">
        <v>66360</v>
      </c>
      <c r="Q3009">
        <v>4</v>
      </c>
      <c r="R3009" s="9">
        <v>16.940000000000001</v>
      </c>
      <c r="S3009" s="9">
        <v>14.507999999999999</v>
      </c>
      <c r="T3009" s="9">
        <v>16.866</v>
      </c>
      <c r="U3009" s="9">
        <v>16.988</v>
      </c>
      <c r="V3009" s="9">
        <v>17.111000000000001</v>
      </c>
    </row>
    <row r="3010" spans="1:22" x14ac:dyDescent="0.3">
      <c r="A3010" t="s">
        <v>3258</v>
      </c>
      <c r="B3010" t="s">
        <v>3259</v>
      </c>
      <c r="C3010" t="s">
        <v>3270</v>
      </c>
      <c r="D3010" t="s">
        <v>29</v>
      </c>
      <c r="E3010">
        <v>7.26</v>
      </c>
      <c r="F3010">
        <v>289000</v>
      </c>
      <c r="G3010">
        <f t="shared" ref="G3010:G3073" si="190">(1.141433*(E3010/1000000))/F3010</f>
        <v>2.8674060830449828E-11</v>
      </c>
      <c r="H3010" s="50">
        <f t="shared" si="189"/>
        <v>712.19308733246601</v>
      </c>
      <c r="I3010">
        <f t="shared" ref="I3010:I3073" si="191">(G3010/10)*1000*H3010*0.09</f>
        <v>1.8379321118277299E-7</v>
      </c>
      <c r="J3010">
        <v>37.4</v>
      </c>
      <c r="K3010">
        <v>47.2</v>
      </c>
      <c r="L3010">
        <v>810</v>
      </c>
      <c r="M3010">
        <v>39.979999999999997</v>
      </c>
      <c r="N3010">
        <v>-7.0000000000000007E-2</v>
      </c>
      <c r="O3010" s="7">
        <v>17.14</v>
      </c>
      <c r="P3010" s="8">
        <v>228240</v>
      </c>
      <c r="Q3010">
        <v>5</v>
      </c>
      <c r="R3010" s="9">
        <v>15.372999999999999</v>
      </c>
      <c r="S3010" s="9">
        <v>15.090999999999999</v>
      </c>
      <c r="T3010" s="9">
        <v>13.55</v>
      </c>
      <c r="U3010" s="9">
        <v>14.794</v>
      </c>
      <c r="V3010" s="9">
        <v>15.438000000000001</v>
      </c>
    </row>
    <row r="3011" spans="1:22" x14ac:dyDescent="0.3">
      <c r="A3011" t="s">
        <v>3258</v>
      </c>
      <c r="B3011" t="s">
        <v>3259</v>
      </c>
      <c r="C3011" t="s">
        <v>82</v>
      </c>
      <c r="D3011" t="s">
        <v>29</v>
      </c>
      <c r="E3011">
        <v>16.3</v>
      </c>
      <c r="F3011">
        <v>307500</v>
      </c>
      <c r="G3011">
        <f t="shared" si="190"/>
        <v>6.0505228943089429E-11</v>
      </c>
      <c r="H3011" s="50">
        <f t="shared" si="189"/>
        <v>757.78330226551316</v>
      </c>
      <c r="I3011">
        <f t="shared" si="191"/>
        <v>4.1264866973542695E-7</v>
      </c>
      <c r="J3011">
        <v>29.900000000000002</v>
      </c>
      <c r="K3011">
        <v>56.2</v>
      </c>
      <c r="L3011">
        <v>389</v>
      </c>
      <c r="M3011">
        <v>37.89</v>
      </c>
      <c r="N3011">
        <v>-4.79</v>
      </c>
      <c r="O3011" s="7">
        <v>6.9180999999999999</v>
      </c>
      <c r="P3011">
        <v>87440</v>
      </c>
      <c r="Q3011">
        <v>4</v>
      </c>
      <c r="R3011" s="9">
        <v>14.090999999999999</v>
      </c>
      <c r="S3011" s="9">
        <v>13.978</v>
      </c>
      <c r="T3011" s="9">
        <v>13.3</v>
      </c>
      <c r="U3011" s="9">
        <v>13.824</v>
      </c>
      <c r="V3011" s="9">
        <v>14.148</v>
      </c>
    </row>
    <row r="3012" spans="1:22" x14ac:dyDescent="0.3">
      <c r="A3012" t="s">
        <v>3258</v>
      </c>
      <c r="B3012" t="s">
        <v>3259</v>
      </c>
      <c r="C3012" t="s">
        <v>3271</v>
      </c>
      <c r="D3012" t="s">
        <v>29</v>
      </c>
      <c r="E3012">
        <v>7.3</v>
      </c>
      <c r="F3012">
        <v>177700</v>
      </c>
      <c r="G3012">
        <f t="shared" si="190"/>
        <v>4.6890607203151371E-11</v>
      </c>
      <c r="H3012" s="50">
        <f t="shared" si="189"/>
        <v>437.9124969514852</v>
      </c>
      <c r="I3012">
        <f t="shared" si="191"/>
        <v>1.848058459551298E-7</v>
      </c>
      <c r="J3012">
        <v>18.900000000000002</v>
      </c>
      <c r="K3012">
        <v>40.800000000000004</v>
      </c>
      <c r="L3012">
        <v>751</v>
      </c>
      <c r="M3012">
        <v>43.31</v>
      </c>
      <c r="N3012">
        <v>-1.96</v>
      </c>
      <c r="O3012" s="7">
        <v>18.385999999999999</v>
      </c>
      <c r="P3012" s="8">
        <v>179670</v>
      </c>
      <c r="Q3012">
        <v>5</v>
      </c>
      <c r="R3012" s="9">
        <v>10.387</v>
      </c>
      <c r="S3012" s="9">
        <v>0.97338000000000002</v>
      </c>
      <c r="T3012" s="9">
        <v>10.111000000000001</v>
      </c>
      <c r="U3012" s="9">
        <v>10.52</v>
      </c>
      <c r="V3012" s="9">
        <v>11.03</v>
      </c>
    </row>
    <row r="3013" spans="1:22" x14ac:dyDescent="0.3">
      <c r="A3013" t="s">
        <v>3258</v>
      </c>
      <c r="B3013" t="s">
        <v>3259</v>
      </c>
      <c r="C3013" t="s">
        <v>3272</v>
      </c>
      <c r="D3013" t="s">
        <v>29</v>
      </c>
      <c r="E3013">
        <v>10.600000000000001</v>
      </c>
      <c r="F3013">
        <v>194100</v>
      </c>
      <c r="G3013">
        <f t="shared" si="190"/>
        <v>6.2334826378155595E-11</v>
      </c>
      <c r="H3013" s="50">
        <f t="shared" si="189"/>
        <v>478.32760640564589</v>
      </c>
      <c r="I3013">
        <f t="shared" si="191"/>
        <v>2.6834821467457214E-7</v>
      </c>
      <c r="J3013">
        <v>21.6</v>
      </c>
      <c r="K3013">
        <v>41.800000000000004</v>
      </c>
      <c r="L3013">
        <v>450</v>
      </c>
      <c r="M3013">
        <v>38.270000000000003</v>
      </c>
      <c r="N3013">
        <v>-0.7</v>
      </c>
      <c r="O3013" s="7">
        <v>10.76</v>
      </c>
      <c r="P3013" s="8">
        <v>103870</v>
      </c>
      <c r="Q3013">
        <v>2</v>
      </c>
      <c r="R3013" s="9">
        <v>14.244999999999999</v>
      </c>
      <c r="S3013" s="9">
        <v>14.218</v>
      </c>
      <c r="T3013" s="9">
        <v>13.898999999999999</v>
      </c>
      <c r="U3013" s="9">
        <v>14.222</v>
      </c>
      <c r="V3013" s="9">
        <v>14.545999999999999</v>
      </c>
    </row>
    <row r="3014" spans="1:22" x14ac:dyDescent="0.3">
      <c r="A3014" t="s">
        <v>3258</v>
      </c>
      <c r="B3014" t="s">
        <v>3259</v>
      </c>
      <c r="C3014" t="s">
        <v>3273</v>
      </c>
      <c r="D3014" t="s">
        <v>29</v>
      </c>
      <c r="E3014">
        <v>10.4</v>
      </c>
      <c r="F3014">
        <v>265700</v>
      </c>
      <c r="G3014">
        <f t="shared" si="190"/>
        <v>4.4677844185171247E-11</v>
      </c>
      <c r="H3014" s="50">
        <f t="shared" si="189"/>
        <v>654.77405987624991</v>
      </c>
      <c r="I3014">
        <f t="shared" si="191"/>
        <v>2.632850408127877E-7</v>
      </c>
      <c r="J3014">
        <v>18.7</v>
      </c>
      <c r="K3014">
        <v>61.400000000000006</v>
      </c>
      <c r="L3014">
        <v>705</v>
      </c>
      <c r="M3014">
        <v>43.54</v>
      </c>
      <c r="N3014">
        <v>-5.69</v>
      </c>
      <c r="O3014" s="7">
        <v>11.478</v>
      </c>
      <c r="P3014">
        <v>51321</v>
      </c>
      <c r="Q3014">
        <v>2</v>
      </c>
      <c r="R3014" s="9">
        <v>10.111000000000001</v>
      </c>
      <c r="S3014" s="9">
        <v>4.0220000000000002</v>
      </c>
      <c r="T3014" s="9">
        <v>10.111000000000001</v>
      </c>
      <c r="U3014" s="9">
        <v>10.111000000000001</v>
      </c>
      <c r="V3014" s="9">
        <v>10.111000000000001</v>
      </c>
    </row>
    <row r="3015" spans="1:22" x14ac:dyDescent="0.3">
      <c r="A3015" t="s">
        <v>3258</v>
      </c>
      <c r="B3015" t="s">
        <v>3259</v>
      </c>
      <c r="C3015" t="s">
        <v>3274</v>
      </c>
      <c r="D3015" t="s">
        <v>29</v>
      </c>
      <c r="E3015">
        <v>7.24</v>
      </c>
      <c r="F3015">
        <v>242100</v>
      </c>
      <c r="G3015">
        <f t="shared" si="190"/>
        <v>3.4134551507641465E-11</v>
      </c>
      <c r="H3015" s="50">
        <f t="shared" si="189"/>
        <v>596.61573163733578</v>
      </c>
      <c r="I3015">
        <f t="shared" si="191"/>
        <v>1.8328689379659449E-7</v>
      </c>
      <c r="J3015">
        <v>73.8</v>
      </c>
      <c r="K3015">
        <v>28.200000000000003</v>
      </c>
      <c r="L3015">
        <v>411</v>
      </c>
      <c r="M3015">
        <v>37.19</v>
      </c>
      <c r="N3015">
        <v>-3.65</v>
      </c>
      <c r="O3015" s="7">
        <v>14.581</v>
      </c>
      <c r="P3015" s="8">
        <v>409760</v>
      </c>
      <c r="Q3015">
        <v>8</v>
      </c>
      <c r="R3015" s="9">
        <v>13.000999999999999</v>
      </c>
      <c r="S3015" s="9">
        <v>13.125</v>
      </c>
      <c r="T3015" s="9">
        <v>12.446</v>
      </c>
      <c r="U3015" s="9">
        <v>13.374000000000001</v>
      </c>
      <c r="V3015" s="9">
        <v>14.347</v>
      </c>
    </row>
    <row r="3016" spans="1:22" x14ac:dyDescent="0.3">
      <c r="A3016" t="s">
        <v>3258</v>
      </c>
      <c r="B3016" t="s">
        <v>3259</v>
      </c>
      <c r="C3016" t="s">
        <v>3275</v>
      </c>
      <c r="D3016" t="s">
        <v>29</v>
      </c>
      <c r="E3016">
        <v>7.26</v>
      </c>
      <c r="F3016">
        <v>142300</v>
      </c>
      <c r="G3016">
        <f t="shared" si="190"/>
        <v>5.8234740548137732E-11</v>
      </c>
      <c r="H3016" s="50">
        <f t="shared" si="189"/>
        <v>350.6750045931139</v>
      </c>
      <c r="I3016">
        <f t="shared" si="191"/>
        <v>1.8379321118277294E-7</v>
      </c>
      <c r="J3016">
        <v>23.200000000000003</v>
      </c>
      <c r="K3016">
        <v>29.5</v>
      </c>
      <c r="L3016">
        <v>467</v>
      </c>
      <c r="M3016">
        <v>37.270000000000003</v>
      </c>
      <c r="N3016">
        <v>-6.95</v>
      </c>
      <c r="O3016" s="7">
        <v>15.823</v>
      </c>
      <c r="P3016" s="8">
        <v>120650</v>
      </c>
      <c r="Q3016">
        <v>3</v>
      </c>
      <c r="R3016" s="9">
        <v>15.831</v>
      </c>
      <c r="S3016" s="9">
        <v>15.791</v>
      </c>
      <c r="T3016" s="9">
        <v>15.339</v>
      </c>
      <c r="U3016" s="9">
        <v>15.833</v>
      </c>
      <c r="V3016" s="9">
        <v>16.472999999999999</v>
      </c>
    </row>
    <row r="3017" spans="1:22" x14ac:dyDescent="0.3">
      <c r="A3017" t="s">
        <v>3258</v>
      </c>
      <c r="B3017" t="s">
        <v>3259</v>
      </c>
      <c r="C3017" t="s">
        <v>3276</v>
      </c>
      <c r="D3017" t="s">
        <v>29</v>
      </c>
      <c r="E3017">
        <v>12.4</v>
      </c>
      <c r="F3017">
        <v>111600</v>
      </c>
      <c r="G3017">
        <f t="shared" si="190"/>
        <v>1.2682588888888888E-10</v>
      </c>
      <c r="H3017" s="50">
        <f t="shared" si="189"/>
        <v>275.01989116367895</v>
      </c>
      <c r="I3017">
        <f t="shared" si="191"/>
        <v>3.1391677943063145E-7</v>
      </c>
      <c r="J3017">
        <v>7.41</v>
      </c>
      <c r="K3017">
        <v>41</v>
      </c>
      <c r="L3017">
        <v>388</v>
      </c>
      <c r="M3017">
        <v>37.78</v>
      </c>
      <c r="N3017">
        <v>-3.79</v>
      </c>
      <c r="O3017" s="7">
        <v>9.4655000000000005</v>
      </c>
      <c r="P3017">
        <v>58372</v>
      </c>
      <c r="Q3017">
        <v>3</v>
      </c>
      <c r="R3017" s="9">
        <v>13.417</v>
      </c>
      <c r="S3017" s="9">
        <v>13.526999999999999</v>
      </c>
      <c r="T3017" s="9">
        <v>13.4</v>
      </c>
      <c r="U3017" s="9">
        <v>13.999000000000001</v>
      </c>
      <c r="V3017" s="9">
        <v>14.048</v>
      </c>
    </row>
    <row r="3018" spans="1:22" x14ac:dyDescent="0.3">
      <c r="A3018" t="s">
        <v>3258</v>
      </c>
      <c r="B3018" t="s">
        <v>3259</v>
      </c>
      <c r="C3018" t="s">
        <v>3277</v>
      </c>
      <c r="D3018" t="s">
        <v>29</v>
      </c>
      <c r="E3018">
        <v>10.3</v>
      </c>
      <c r="F3018">
        <v>183300</v>
      </c>
      <c r="G3018">
        <f t="shared" si="190"/>
        <v>6.4139442989634489E-11</v>
      </c>
      <c r="H3018" s="50">
        <f t="shared" si="189"/>
        <v>451.71277822851567</v>
      </c>
      <c r="I3018">
        <f t="shared" si="191"/>
        <v>2.6075345388189559E-7</v>
      </c>
      <c r="J3018">
        <v>14.8</v>
      </c>
      <c r="K3018">
        <v>47.6</v>
      </c>
      <c r="L3018">
        <v>531</v>
      </c>
      <c r="M3018">
        <v>36.69</v>
      </c>
      <c r="N3018">
        <v>-6.13</v>
      </c>
      <c r="O3018" s="7">
        <v>11.154</v>
      </c>
      <c r="P3018">
        <v>52062</v>
      </c>
      <c r="Q3018">
        <v>3</v>
      </c>
      <c r="R3018" s="9">
        <v>14.129</v>
      </c>
      <c r="S3018" s="9">
        <v>14.019</v>
      </c>
      <c r="T3018" s="9">
        <v>13.35</v>
      </c>
      <c r="U3018" s="9">
        <v>13.898999999999999</v>
      </c>
      <c r="V3018" s="9">
        <v>14.148</v>
      </c>
    </row>
    <row r="3019" spans="1:22" x14ac:dyDescent="0.3">
      <c r="A3019" t="s">
        <v>3258</v>
      </c>
      <c r="B3019" t="s">
        <v>3259</v>
      </c>
      <c r="C3019" t="s">
        <v>3278</v>
      </c>
      <c r="D3019" t="s">
        <v>29</v>
      </c>
      <c r="E3019">
        <v>6.5</v>
      </c>
      <c r="F3019">
        <v>237400</v>
      </c>
      <c r="G3019">
        <f t="shared" si="190"/>
        <v>3.1252377843302438E-11</v>
      </c>
      <c r="H3019" s="50">
        <f t="shared" si="189"/>
        <v>585.03335270839943</v>
      </c>
      <c r="I3019">
        <f t="shared" si="191"/>
        <v>1.6455315050799231E-7</v>
      </c>
      <c r="J3019">
        <v>22.8</v>
      </c>
      <c r="K3019">
        <v>49.7</v>
      </c>
      <c r="L3019">
        <v>996</v>
      </c>
      <c r="M3019">
        <v>43.35</v>
      </c>
      <c r="N3019">
        <v>-8.41</v>
      </c>
      <c r="O3019" s="7">
        <v>20.026</v>
      </c>
      <c r="P3019" s="8">
        <v>241760</v>
      </c>
      <c r="Q3019">
        <v>2</v>
      </c>
      <c r="R3019" s="9">
        <v>11.637</v>
      </c>
      <c r="S3019" s="9">
        <v>11.401999999999999</v>
      </c>
      <c r="T3019" s="9">
        <v>10.725</v>
      </c>
      <c r="U3019" s="9">
        <v>11.231999999999999</v>
      </c>
      <c r="V3019" s="9">
        <v>11.74</v>
      </c>
    </row>
    <row r="3020" spans="1:22" x14ac:dyDescent="0.3">
      <c r="A3020" t="s">
        <v>3258</v>
      </c>
      <c r="B3020" t="s">
        <v>3259</v>
      </c>
      <c r="C3020" t="s">
        <v>3279</v>
      </c>
      <c r="D3020" t="s">
        <v>29</v>
      </c>
      <c r="E3020">
        <v>4.74</v>
      </c>
      <c r="F3020">
        <v>354900</v>
      </c>
      <c r="G3020">
        <f t="shared" si="190"/>
        <v>1.5244836348267117E-11</v>
      </c>
      <c r="H3020" s="50">
        <f t="shared" si="189"/>
        <v>874.59282593180694</v>
      </c>
      <c r="I3020">
        <f t="shared" si="191"/>
        <v>1.199972205242898E-7</v>
      </c>
      <c r="J3020">
        <v>11.8</v>
      </c>
      <c r="K3020">
        <v>103</v>
      </c>
      <c r="L3020">
        <v>3180</v>
      </c>
      <c r="M3020">
        <v>28.11</v>
      </c>
      <c r="N3020">
        <v>-15.45</v>
      </c>
      <c r="O3020" s="7">
        <v>30.791</v>
      </c>
      <c r="P3020" s="8">
        <v>229530</v>
      </c>
      <c r="Q3020">
        <v>2</v>
      </c>
      <c r="R3020" s="9">
        <v>20.175000000000001</v>
      </c>
      <c r="S3020" s="9">
        <v>8.5785999999999998</v>
      </c>
      <c r="T3020" s="9">
        <v>20.175000000000001</v>
      </c>
      <c r="U3020" s="9">
        <v>20.175000000000001</v>
      </c>
      <c r="V3020" s="9">
        <v>20.175000000000001</v>
      </c>
    </row>
    <row r="3021" spans="1:22" x14ac:dyDescent="0.3">
      <c r="A3021" t="s">
        <v>3258</v>
      </c>
      <c r="B3021" t="s">
        <v>3259</v>
      </c>
      <c r="C3021" t="s">
        <v>2556</v>
      </c>
      <c r="D3021" t="s">
        <v>29</v>
      </c>
      <c r="E3021">
        <v>7.42</v>
      </c>
      <c r="F3021">
        <v>132200</v>
      </c>
      <c r="G3021">
        <f t="shared" si="190"/>
        <v>6.4065301512859308E-11</v>
      </c>
      <c r="H3021" s="50">
        <f t="shared" si="189"/>
        <v>325.78521157561249</v>
      </c>
      <c r="I3021">
        <f t="shared" si="191"/>
        <v>1.8784375027220049E-7</v>
      </c>
      <c r="J3021">
        <v>17.600000000000001</v>
      </c>
      <c r="K3021">
        <v>31.5</v>
      </c>
      <c r="L3021">
        <v>506</v>
      </c>
      <c r="M3021">
        <v>42.6</v>
      </c>
      <c r="N3021">
        <v>-5.58</v>
      </c>
      <c r="O3021" s="7">
        <v>16.085999999999999</v>
      </c>
      <c r="P3021" s="8">
        <v>155230</v>
      </c>
      <c r="Q3021">
        <v>4</v>
      </c>
      <c r="R3021" s="9">
        <v>11.048999999999999</v>
      </c>
      <c r="S3021" s="9">
        <v>10.587999999999999</v>
      </c>
      <c r="T3021" s="9">
        <v>8.9788999999999994</v>
      </c>
      <c r="U3021" s="9">
        <v>10.569000000000001</v>
      </c>
      <c r="V3021" s="9">
        <v>11.689</v>
      </c>
    </row>
    <row r="3022" spans="1:22" x14ac:dyDescent="0.3">
      <c r="A3022" t="s">
        <v>3258</v>
      </c>
      <c r="B3022" t="s">
        <v>3259</v>
      </c>
      <c r="C3022" t="s">
        <v>3280</v>
      </c>
      <c r="D3022" t="s">
        <v>29</v>
      </c>
      <c r="E3022">
        <v>7.75</v>
      </c>
      <c r="F3022">
        <v>112200</v>
      </c>
      <c r="G3022">
        <f t="shared" si="190"/>
        <v>7.8842297237076643E-11</v>
      </c>
      <c r="H3022" s="50">
        <f t="shared" si="189"/>
        <v>276.49849272907505</v>
      </c>
      <c r="I3022">
        <f t="shared" si="191"/>
        <v>1.9619798714414468E-7</v>
      </c>
      <c r="J3022">
        <v>19.8</v>
      </c>
      <c r="K3022">
        <v>25.200000000000003</v>
      </c>
      <c r="L3022">
        <v>386</v>
      </c>
      <c r="M3022">
        <v>41.62</v>
      </c>
      <c r="N3022">
        <v>0.63</v>
      </c>
      <c r="O3022" s="7">
        <v>15.297000000000001</v>
      </c>
      <c r="P3022">
        <v>80323</v>
      </c>
      <c r="Q3022">
        <v>3</v>
      </c>
      <c r="R3022" s="9">
        <v>15.346</v>
      </c>
      <c r="S3022" s="9">
        <v>15.454000000000001</v>
      </c>
      <c r="T3022" s="9">
        <v>14.992000000000001</v>
      </c>
      <c r="U3022" s="9">
        <v>15.339</v>
      </c>
      <c r="V3022" s="9">
        <v>18.137</v>
      </c>
    </row>
    <row r="3023" spans="1:22" x14ac:dyDescent="0.3">
      <c r="A3023" t="s">
        <v>3258</v>
      </c>
      <c r="B3023" t="s">
        <v>3259</v>
      </c>
      <c r="C3023" t="s">
        <v>3281</v>
      </c>
      <c r="D3023" t="s">
        <v>29</v>
      </c>
      <c r="E3023">
        <v>7.8500000000000005</v>
      </c>
      <c r="F3023">
        <v>131900</v>
      </c>
      <c r="G3023">
        <f t="shared" si="190"/>
        <v>6.793213836239576E-11</v>
      </c>
      <c r="H3023" s="50">
        <f t="shared" si="189"/>
        <v>325.04591079291441</v>
      </c>
      <c r="I3023">
        <f t="shared" si="191"/>
        <v>1.987295740750369E-7</v>
      </c>
      <c r="J3023">
        <v>16.100000000000001</v>
      </c>
      <c r="K3023">
        <v>32.800000000000004</v>
      </c>
      <c r="L3023">
        <v>491</v>
      </c>
      <c r="M3023">
        <v>42.46</v>
      </c>
      <c r="N3023">
        <v>-2.44</v>
      </c>
      <c r="O3023" s="7">
        <v>14.933999999999999</v>
      </c>
      <c r="P3023" s="8">
        <v>107570</v>
      </c>
      <c r="Q3023">
        <v>2</v>
      </c>
      <c r="R3023" s="9">
        <v>13.048999999999999</v>
      </c>
      <c r="S3023" s="9">
        <v>13.044</v>
      </c>
      <c r="T3023" s="9">
        <v>12.698</v>
      </c>
      <c r="U3023" s="9">
        <v>12.872999999999999</v>
      </c>
      <c r="V3023" s="9">
        <v>13.048999999999999</v>
      </c>
    </row>
    <row r="3024" spans="1:22" x14ac:dyDescent="0.3">
      <c r="A3024" t="s">
        <v>3258</v>
      </c>
      <c r="B3024" t="s">
        <v>3259</v>
      </c>
      <c r="C3024" t="s">
        <v>3282</v>
      </c>
      <c r="D3024" t="s">
        <v>29</v>
      </c>
      <c r="E3024">
        <v>63.800000000000004</v>
      </c>
      <c r="F3024">
        <v>5036000</v>
      </c>
      <c r="G3024">
        <f t="shared" si="190"/>
        <v>1.4460568983320097E-11</v>
      </c>
      <c r="H3024" s="50">
        <f t="shared" si="189"/>
        <v>12410.395805558128</v>
      </c>
      <c r="I3024">
        <f t="shared" si="191"/>
        <v>1.6151524619092173E-6</v>
      </c>
      <c r="J3024">
        <v>327</v>
      </c>
      <c r="K3024">
        <v>279</v>
      </c>
      <c r="L3024">
        <v>437</v>
      </c>
      <c r="M3024">
        <v>40.409999999999997</v>
      </c>
      <c r="N3024">
        <v>-3.71</v>
      </c>
      <c r="O3024" s="7">
        <v>1.5697000000000001</v>
      </c>
      <c r="P3024" s="8">
        <v>4113300</v>
      </c>
      <c r="Q3024">
        <v>15</v>
      </c>
      <c r="R3024" s="9">
        <v>14.946</v>
      </c>
      <c r="S3024" s="9">
        <v>14.885</v>
      </c>
      <c r="T3024" s="9">
        <v>13.949</v>
      </c>
      <c r="U3024" s="9">
        <v>14.794</v>
      </c>
      <c r="V3024" s="9">
        <v>15.537000000000001</v>
      </c>
    </row>
    <row r="3025" spans="1:22" x14ac:dyDescent="0.3">
      <c r="A3025" t="s">
        <v>3258</v>
      </c>
      <c r="B3025" t="s">
        <v>3259</v>
      </c>
      <c r="C3025" t="s">
        <v>3283</v>
      </c>
      <c r="D3025" t="s">
        <v>29</v>
      </c>
      <c r="E3025">
        <v>7.09</v>
      </c>
      <c r="F3025">
        <v>524200</v>
      </c>
      <c r="G3025">
        <f t="shared" si="190"/>
        <v>1.5438305932850055E-11</v>
      </c>
      <c r="H3025" s="50">
        <f t="shared" si="189"/>
        <v>1291.8049009677463</v>
      </c>
      <c r="I3025">
        <f t="shared" si="191"/>
        <v>1.7948951340025622E-7</v>
      </c>
      <c r="J3025">
        <v>129</v>
      </c>
      <c r="K3025">
        <v>46.1</v>
      </c>
      <c r="L3025">
        <v>686</v>
      </c>
      <c r="M3025">
        <v>36.68</v>
      </c>
      <c r="N3025">
        <v>-4.49</v>
      </c>
      <c r="O3025" s="7">
        <v>14.878</v>
      </c>
      <c r="P3025" s="8">
        <v>473580</v>
      </c>
      <c r="Q3025">
        <v>8</v>
      </c>
      <c r="R3025" s="9">
        <v>13.265000000000001</v>
      </c>
      <c r="S3025" s="9">
        <v>11.105</v>
      </c>
      <c r="T3025" s="9">
        <v>12.144</v>
      </c>
      <c r="U3025" s="9">
        <v>12.848000000000001</v>
      </c>
      <c r="V3025" s="9">
        <v>14.297000000000001</v>
      </c>
    </row>
    <row r="3026" spans="1:22" x14ac:dyDescent="0.3">
      <c r="A3026" t="s">
        <v>3258</v>
      </c>
      <c r="B3026" t="s">
        <v>3259</v>
      </c>
      <c r="C3026" t="s">
        <v>3284</v>
      </c>
      <c r="D3026" t="s">
        <v>29</v>
      </c>
      <c r="E3026">
        <v>3.0300000000000002</v>
      </c>
      <c r="F3026">
        <v>109500</v>
      </c>
      <c r="G3026">
        <f t="shared" si="190"/>
        <v>3.1584858356164386E-11</v>
      </c>
      <c r="H3026" s="50">
        <f t="shared" si="189"/>
        <v>269.8447856847925</v>
      </c>
      <c r="I3026">
        <f t="shared" si="191"/>
        <v>7.670708400603335E-8</v>
      </c>
      <c r="J3026">
        <v>35.300000000000004</v>
      </c>
      <c r="K3026">
        <v>18.400000000000002</v>
      </c>
      <c r="L3026">
        <v>686</v>
      </c>
      <c r="M3026">
        <v>36.51</v>
      </c>
      <c r="N3026">
        <v>-4.95</v>
      </c>
      <c r="O3026" s="7">
        <v>37.219000000000001</v>
      </c>
      <c r="P3026">
        <v>64634</v>
      </c>
      <c r="Q3026">
        <v>5</v>
      </c>
      <c r="R3026" s="9">
        <v>12.295</v>
      </c>
      <c r="S3026" s="9">
        <v>9.1341999999999999</v>
      </c>
      <c r="T3026" s="9">
        <v>11.942</v>
      </c>
      <c r="U3026" s="9">
        <v>12.295</v>
      </c>
      <c r="V3026" s="9">
        <v>12.295</v>
      </c>
    </row>
    <row r="3027" spans="1:22" x14ac:dyDescent="0.3">
      <c r="A3027" t="s">
        <v>3258</v>
      </c>
      <c r="B3027" t="s">
        <v>3259</v>
      </c>
      <c r="C3027" t="s">
        <v>3285</v>
      </c>
      <c r="D3027" t="s">
        <v>29</v>
      </c>
      <c r="E3027">
        <v>12.3</v>
      </c>
      <c r="F3027">
        <v>366200</v>
      </c>
      <c r="G3027">
        <f t="shared" si="190"/>
        <v>3.8338683506280717E-11</v>
      </c>
      <c r="H3027" s="50">
        <f t="shared" si="189"/>
        <v>902.43982208010061</v>
      </c>
      <c r="I3027">
        <f t="shared" si="191"/>
        <v>3.1138519249973934E-7</v>
      </c>
      <c r="J3027">
        <v>61.300000000000004</v>
      </c>
      <c r="K3027">
        <v>46.800000000000004</v>
      </c>
      <c r="L3027">
        <v>396</v>
      </c>
      <c r="M3027">
        <v>37.99</v>
      </c>
      <c r="N3027">
        <v>-1.1399999999999999</v>
      </c>
      <c r="O3027" s="7">
        <v>8.4620999999999995</v>
      </c>
      <c r="P3027" s="8">
        <v>256360</v>
      </c>
      <c r="Q3027">
        <v>6</v>
      </c>
      <c r="R3027" s="9">
        <v>15.000999999999999</v>
      </c>
      <c r="S3027" s="9">
        <v>14.938000000000001</v>
      </c>
      <c r="T3027" s="9">
        <v>14.496</v>
      </c>
      <c r="U3027" s="9">
        <v>14.843999999999999</v>
      </c>
      <c r="V3027" s="9">
        <v>15.141</v>
      </c>
    </row>
    <row r="3028" spans="1:22" x14ac:dyDescent="0.3">
      <c r="A3028" t="s">
        <v>3258</v>
      </c>
      <c r="B3028" t="s">
        <v>3259</v>
      </c>
      <c r="C3028" t="s">
        <v>3286</v>
      </c>
      <c r="D3028" t="s">
        <v>29</v>
      </c>
      <c r="E3028">
        <v>15.4</v>
      </c>
      <c r="F3028">
        <v>107000</v>
      </c>
      <c r="G3028">
        <f t="shared" si="190"/>
        <v>1.6428101121495327E-10</v>
      </c>
      <c r="H3028" s="50">
        <f t="shared" si="189"/>
        <v>263.68394582897531</v>
      </c>
      <c r="I3028">
        <f t="shared" si="191"/>
        <v>3.8986438735739724E-7</v>
      </c>
      <c r="J3028">
        <v>7.58</v>
      </c>
      <c r="K3028">
        <v>38.900000000000006</v>
      </c>
      <c r="L3028">
        <v>296</v>
      </c>
      <c r="M3028">
        <v>42.34</v>
      </c>
      <c r="N3028">
        <v>-7.86</v>
      </c>
      <c r="O3028" s="7">
        <v>7.6078999999999999</v>
      </c>
      <c r="P3028">
        <v>57487</v>
      </c>
      <c r="Q3028">
        <v>1</v>
      </c>
      <c r="R3028" s="9">
        <v>8.8754000000000008</v>
      </c>
      <c r="S3028" s="9">
        <v>8.8754000000000008</v>
      </c>
      <c r="T3028" s="9">
        <v>8.8754000000000008</v>
      </c>
      <c r="U3028" s="9">
        <v>8.8754000000000008</v>
      </c>
      <c r="V3028" s="9">
        <v>8.8754000000000008</v>
      </c>
    </row>
    <row r="3029" spans="1:22" x14ac:dyDescent="0.3">
      <c r="A3029" t="s">
        <v>3258</v>
      </c>
      <c r="B3029" t="s">
        <v>3259</v>
      </c>
      <c r="C3029" t="s">
        <v>3287</v>
      </c>
      <c r="D3029" t="s">
        <v>29</v>
      </c>
      <c r="E3029">
        <v>8.0299999999999994</v>
      </c>
      <c r="F3029">
        <v>200600</v>
      </c>
      <c r="G3029">
        <f t="shared" si="190"/>
        <v>4.5691460568295107E-11</v>
      </c>
      <c r="H3029" s="50">
        <f t="shared" si="189"/>
        <v>494.34579003077056</v>
      </c>
      <c r="I3029">
        <f t="shared" si="191"/>
        <v>2.0328643055064279E-7</v>
      </c>
      <c r="J3029">
        <v>17.8</v>
      </c>
      <c r="K3029">
        <v>47.5</v>
      </c>
      <c r="L3029">
        <v>705</v>
      </c>
      <c r="M3029">
        <v>43.38</v>
      </c>
      <c r="N3029">
        <v>-5.84</v>
      </c>
      <c r="O3029" s="7">
        <v>14.826000000000001</v>
      </c>
      <c r="P3029" s="8">
        <v>148290</v>
      </c>
      <c r="Q3029">
        <v>3</v>
      </c>
      <c r="R3029" s="9">
        <v>8.8940999999999999</v>
      </c>
      <c r="S3029" s="9">
        <v>9.0361999999999991</v>
      </c>
      <c r="T3029" s="9">
        <v>8.8236000000000008</v>
      </c>
      <c r="U3029" s="9">
        <v>8.8754000000000008</v>
      </c>
      <c r="V3029" s="9">
        <v>9.7009000000000007</v>
      </c>
    </row>
    <row r="3030" spans="1:22" x14ac:dyDescent="0.3">
      <c r="A3030" t="s">
        <v>3258</v>
      </c>
      <c r="B3030" t="s">
        <v>3259</v>
      </c>
      <c r="C3030" t="s">
        <v>3288</v>
      </c>
      <c r="D3030" t="s">
        <v>29</v>
      </c>
      <c r="E3030">
        <v>6.21</v>
      </c>
      <c r="F3030">
        <v>329900</v>
      </c>
      <c r="G3030">
        <f t="shared" si="190"/>
        <v>2.1486204698393452E-11</v>
      </c>
      <c r="H3030" s="50">
        <f t="shared" si="189"/>
        <v>812.98442737363507</v>
      </c>
      <c r="I3030">
        <f t="shared" si="191"/>
        <v>1.5721154840840498E-7</v>
      </c>
      <c r="J3030">
        <v>51.400000000000006</v>
      </c>
      <c r="K3030">
        <v>46</v>
      </c>
      <c r="L3030">
        <v>875</v>
      </c>
      <c r="M3030">
        <v>39.57</v>
      </c>
      <c r="N3030">
        <v>2.65</v>
      </c>
      <c r="O3030" s="7">
        <v>19.018999999999998</v>
      </c>
      <c r="P3030" s="8">
        <v>254070</v>
      </c>
      <c r="Q3030">
        <v>6</v>
      </c>
      <c r="R3030" s="9">
        <v>13.507</v>
      </c>
      <c r="S3030" s="9">
        <v>6.3834</v>
      </c>
      <c r="T3030" s="9">
        <v>12.999000000000001</v>
      </c>
      <c r="U3030" s="9">
        <v>13.3</v>
      </c>
      <c r="V3030" s="9">
        <v>13.648999999999999</v>
      </c>
    </row>
    <row r="3031" spans="1:22" x14ac:dyDescent="0.3">
      <c r="A3031" t="s">
        <v>3258</v>
      </c>
      <c r="B3031" t="s">
        <v>3259</v>
      </c>
      <c r="C3031" t="s">
        <v>3289</v>
      </c>
      <c r="D3031" t="s">
        <v>29</v>
      </c>
      <c r="E3031">
        <v>13.200000000000001</v>
      </c>
      <c r="F3031">
        <v>183600</v>
      </c>
      <c r="G3031">
        <f t="shared" si="190"/>
        <v>8.2063810457516338E-11</v>
      </c>
      <c r="H3031" s="50">
        <f t="shared" si="189"/>
        <v>452.4520790112137</v>
      </c>
      <c r="I3031">
        <f t="shared" si="191"/>
        <v>3.3416947487776905E-7</v>
      </c>
      <c r="J3031">
        <v>30.8</v>
      </c>
      <c r="K3031">
        <v>33.1</v>
      </c>
      <c r="L3031">
        <v>288</v>
      </c>
      <c r="M3031">
        <v>42.82</v>
      </c>
      <c r="N3031">
        <v>-1.65</v>
      </c>
      <c r="O3031" s="7">
        <v>8.7125000000000004</v>
      </c>
      <c r="P3031" s="8">
        <v>272350</v>
      </c>
      <c r="Q3031">
        <v>5</v>
      </c>
      <c r="R3031" s="9">
        <v>11.891</v>
      </c>
      <c r="S3031" s="9">
        <v>11.861000000000001</v>
      </c>
      <c r="T3031" s="9">
        <v>11.182</v>
      </c>
      <c r="U3031" s="9">
        <v>11.891999999999999</v>
      </c>
      <c r="V3031" s="9">
        <v>12.547000000000001</v>
      </c>
    </row>
    <row r="3032" spans="1:22" x14ac:dyDescent="0.3">
      <c r="A3032" t="s">
        <v>3258</v>
      </c>
      <c r="B3032" t="s">
        <v>3259</v>
      </c>
      <c r="C3032" t="s">
        <v>2580</v>
      </c>
      <c r="D3032" t="s">
        <v>29</v>
      </c>
      <c r="E3032">
        <v>11.100000000000001</v>
      </c>
      <c r="F3032">
        <v>157000</v>
      </c>
      <c r="G3032">
        <f t="shared" si="190"/>
        <v>8.0700040127388542E-11</v>
      </c>
      <c r="H3032" s="50">
        <f t="shared" si="189"/>
        <v>386.90074294531894</v>
      </c>
      <c r="I3032">
        <f t="shared" si="191"/>
        <v>2.8100614932903313E-7</v>
      </c>
      <c r="J3032">
        <v>13.3</v>
      </c>
      <c r="K3032">
        <v>43</v>
      </c>
      <c r="L3032">
        <v>471</v>
      </c>
      <c r="M3032">
        <v>40.96</v>
      </c>
      <c r="N3032">
        <v>-5.66</v>
      </c>
      <c r="O3032" s="7">
        <v>10.952</v>
      </c>
      <c r="P3032" s="8">
        <v>118650</v>
      </c>
      <c r="Q3032">
        <v>1</v>
      </c>
      <c r="R3032" s="9">
        <v>16.571000000000002</v>
      </c>
      <c r="S3032" s="9">
        <v>16.571000000000002</v>
      </c>
      <c r="T3032" s="9">
        <v>16.571000000000002</v>
      </c>
      <c r="U3032" s="9">
        <v>16.571000000000002</v>
      </c>
      <c r="V3032" s="9">
        <v>16.571000000000002</v>
      </c>
    </row>
    <row r="3033" spans="1:22" x14ac:dyDescent="0.3">
      <c r="A3033" t="s">
        <v>3258</v>
      </c>
      <c r="B3033" t="s">
        <v>3259</v>
      </c>
      <c r="C3033" t="s">
        <v>3290</v>
      </c>
      <c r="D3033" t="s">
        <v>29</v>
      </c>
      <c r="E3033">
        <v>2.29</v>
      </c>
      <c r="F3033">
        <v>316500</v>
      </c>
      <c r="G3033">
        <f t="shared" si="190"/>
        <v>8.2587095418641381E-12</v>
      </c>
      <c r="H3033" s="50">
        <f t="shared" si="189"/>
        <v>779.96232574645501</v>
      </c>
      <c r="I3033">
        <f t="shared" si="191"/>
        <v>5.7973340717431137E-8</v>
      </c>
      <c r="J3033">
        <v>31</v>
      </c>
      <c r="K3033">
        <v>56.900000000000006</v>
      </c>
      <c r="L3033">
        <v>4000</v>
      </c>
      <c r="M3033">
        <v>28.46</v>
      </c>
      <c r="N3033">
        <v>-16.3</v>
      </c>
      <c r="O3033" s="7">
        <v>70.411000000000001</v>
      </c>
      <c r="P3033" s="8">
        <v>137360</v>
      </c>
      <c r="Q3033">
        <v>3</v>
      </c>
      <c r="R3033" s="9">
        <v>18.875</v>
      </c>
      <c r="S3033" s="9">
        <v>18.494</v>
      </c>
      <c r="T3033" s="9">
        <v>18.283000000000001</v>
      </c>
      <c r="U3033" s="9">
        <v>18.721</v>
      </c>
      <c r="V3033" s="9">
        <v>19.158000000000001</v>
      </c>
    </row>
    <row r="3034" spans="1:22" x14ac:dyDescent="0.3">
      <c r="A3034" t="s">
        <v>3258</v>
      </c>
      <c r="B3034" t="s">
        <v>3259</v>
      </c>
      <c r="C3034" t="s">
        <v>3291</v>
      </c>
      <c r="D3034" t="s">
        <v>29</v>
      </c>
      <c r="E3034">
        <v>4.5200000000000005</v>
      </c>
      <c r="F3034">
        <v>181700</v>
      </c>
      <c r="G3034">
        <f t="shared" si="190"/>
        <v>2.839448079251514E-11</v>
      </c>
      <c r="H3034" s="50">
        <f t="shared" si="189"/>
        <v>447.76984072079267</v>
      </c>
      <c r="I3034">
        <f t="shared" si="191"/>
        <v>1.1442772927632701E-7</v>
      </c>
      <c r="J3034">
        <v>25.200000000000003</v>
      </c>
      <c r="K3034">
        <v>36.200000000000003</v>
      </c>
      <c r="L3034">
        <v>1030</v>
      </c>
      <c r="M3034">
        <v>43.45</v>
      </c>
      <c r="N3034">
        <v>-3.83</v>
      </c>
      <c r="O3034" s="7">
        <v>28.361999999999998</v>
      </c>
      <c r="P3034" s="8">
        <v>220510</v>
      </c>
      <c r="Q3034">
        <v>3</v>
      </c>
      <c r="R3034" s="9">
        <v>12.042</v>
      </c>
      <c r="S3034" s="9">
        <v>11.981</v>
      </c>
      <c r="T3034" s="9">
        <v>10.978999999999999</v>
      </c>
      <c r="U3034" s="9">
        <v>11.791</v>
      </c>
      <c r="V3034" s="9">
        <v>12.042999999999999</v>
      </c>
    </row>
    <row r="3035" spans="1:22" x14ac:dyDescent="0.3">
      <c r="A3035" t="s">
        <v>3258</v>
      </c>
      <c r="B3035" t="s">
        <v>3259</v>
      </c>
      <c r="C3035" t="s">
        <v>3292</v>
      </c>
      <c r="D3035" t="s">
        <v>29</v>
      </c>
      <c r="E3035">
        <v>17</v>
      </c>
      <c r="F3035">
        <v>684500</v>
      </c>
      <c r="G3035">
        <f t="shared" si="190"/>
        <v>2.8348226442658875E-11</v>
      </c>
      <c r="H3035" s="50">
        <f t="shared" si="189"/>
        <v>1686.837952522744</v>
      </c>
      <c r="I3035">
        <f t="shared" si="191"/>
        <v>4.3036977825167223E-7</v>
      </c>
      <c r="J3035">
        <v>96.2</v>
      </c>
      <c r="K3035">
        <v>69.8</v>
      </c>
      <c r="L3035">
        <v>439</v>
      </c>
      <c r="M3035">
        <v>37.39</v>
      </c>
      <c r="N3035">
        <v>-5.99</v>
      </c>
      <c r="O3035" s="7">
        <v>6.2950999999999997</v>
      </c>
      <c r="P3035" s="8">
        <v>893530</v>
      </c>
      <c r="Q3035">
        <v>6</v>
      </c>
      <c r="R3035" s="9">
        <v>13.010999999999999</v>
      </c>
      <c r="S3035" s="9">
        <v>12.976000000000001</v>
      </c>
      <c r="T3035" s="9">
        <v>12.396000000000001</v>
      </c>
      <c r="U3035" s="9">
        <v>12.747999999999999</v>
      </c>
      <c r="V3035" s="9">
        <v>13.249000000000001</v>
      </c>
    </row>
    <row r="3036" spans="1:22" x14ac:dyDescent="0.3">
      <c r="A3036" t="s">
        <v>3258</v>
      </c>
      <c r="B3036" t="s">
        <v>3259</v>
      </c>
      <c r="C3036" t="s">
        <v>3293</v>
      </c>
      <c r="D3036" t="s">
        <v>29</v>
      </c>
      <c r="E3036">
        <v>1.34</v>
      </c>
      <c r="F3036">
        <v>115100</v>
      </c>
      <c r="G3036">
        <f t="shared" si="190"/>
        <v>1.3288620503909644E-11</v>
      </c>
      <c r="H3036" s="50">
        <f t="shared" si="189"/>
        <v>283.64506696182298</v>
      </c>
      <c r="I3036">
        <f t="shared" si="191"/>
        <v>3.3923264873955344E-8</v>
      </c>
      <c r="J3036">
        <v>117</v>
      </c>
      <c r="K3036">
        <v>10.600000000000001</v>
      </c>
      <c r="L3036">
        <v>923</v>
      </c>
      <c r="M3036">
        <v>41.13</v>
      </c>
      <c r="N3036">
        <v>1.1299999999999999</v>
      </c>
      <c r="O3036" s="7">
        <v>86.855999999999995</v>
      </c>
      <c r="P3036" s="8">
        <v>254960</v>
      </c>
      <c r="Q3036">
        <v>10</v>
      </c>
      <c r="R3036" s="9">
        <v>13.443</v>
      </c>
      <c r="S3036" s="9">
        <v>10.867000000000001</v>
      </c>
      <c r="T3036" s="9">
        <v>12.144</v>
      </c>
      <c r="U3036" s="9">
        <v>13.074</v>
      </c>
      <c r="V3036" s="9">
        <v>14.198</v>
      </c>
    </row>
    <row r="3037" spans="1:22" x14ac:dyDescent="0.3">
      <c r="A3037" t="s">
        <v>3258</v>
      </c>
      <c r="B3037" t="s">
        <v>3259</v>
      </c>
      <c r="C3037" t="s">
        <v>3294</v>
      </c>
      <c r="D3037" t="s">
        <v>29</v>
      </c>
      <c r="E3037">
        <v>20</v>
      </c>
      <c r="F3037">
        <v>739900</v>
      </c>
      <c r="G3037">
        <f t="shared" si="190"/>
        <v>3.0853709960805518E-11</v>
      </c>
      <c r="H3037" s="50">
        <f t="shared" si="189"/>
        <v>1823.3621637276526</v>
      </c>
      <c r="I3037">
        <f t="shared" si="191"/>
        <v>5.0631738617843786E-7</v>
      </c>
      <c r="J3037">
        <v>94.2</v>
      </c>
      <c r="K3037">
        <v>76.2</v>
      </c>
      <c r="L3037">
        <v>406</v>
      </c>
      <c r="M3037">
        <v>39.479999999999997</v>
      </c>
      <c r="N3037">
        <v>-0.39</v>
      </c>
      <c r="O3037" s="7">
        <v>5.3231999999999999</v>
      </c>
      <c r="P3037" s="8">
        <v>1154900</v>
      </c>
      <c r="Q3037">
        <v>6</v>
      </c>
      <c r="R3037" s="9">
        <v>15.563000000000001</v>
      </c>
      <c r="S3037" s="9">
        <v>15.404999999999999</v>
      </c>
      <c r="T3037" s="9">
        <v>14.347</v>
      </c>
      <c r="U3037" s="9">
        <v>15.364000000000001</v>
      </c>
      <c r="V3037" s="9">
        <v>15.782999999999999</v>
      </c>
    </row>
    <row r="3038" spans="1:22" x14ac:dyDescent="0.3">
      <c r="A3038" t="s">
        <v>3258</v>
      </c>
      <c r="B3038" t="s">
        <v>3259</v>
      </c>
      <c r="C3038" t="s">
        <v>3295</v>
      </c>
      <c r="D3038" t="s">
        <v>29</v>
      </c>
      <c r="E3038">
        <v>13</v>
      </c>
      <c r="F3038">
        <v>318000</v>
      </c>
      <c r="G3038">
        <f t="shared" si="190"/>
        <v>4.6662355345911945E-11</v>
      </c>
      <c r="H3038" s="50">
        <f t="shared" si="189"/>
        <v>783.65882965994535</v>
      </c>
      <c r="I3038">
        <f t="shared" si="191"/>
        <v>3.2910630101598461E-7</v>
      </c>
      <c r="J3038">
        <v>36.4</v>
      </c>
      <c r="K3038">
        <v>52.7</v>
      </c>
      <c r="L3038">
        <v>468</v>
      </c>
      <c r="M3038">
        <v>41.64</v>
      </c>
      <c r="N3038">
        <v>-4.7300000000000004</v>
      </c>
      <c r="O3038" s="7">
        <v>8.8777000000000008</v>
      </c>
      <c r="P3038" s="8">
        <v>204090</v>
      </c>
      <c r="Q3038">
        <v>3</v>
      </c>
      <c r="R3038" s="9">
        <v>15.14</v>
      </c>
      <c r="S3038" s="9">
        <v>15.115</v>
      </c>
      <c r="T3038" s="9">
        <v>14.446999999999999</v>
      </c>
      <c r="U3038" s="9">
        <v>15.141</v>
      </c>
      <c r="V3038" s="9">
        <v>15.289</v>
      </c>
    </row>
    <row r="3039" spans="1:22" x14ac:dyDescent="0.3">
      <c r="A3039" t="s">
        <v>3258</v>
      </c>
      <c r="B3039" t="s">
        <v>3259</v>
      </c>
      <c r="C3039" t="s">
        <v>3296</v>
      </c>
      <c r="D3039" t="s">
        <v>29</v>
      </c>
      <c r="E3039">
        <v>25.3</v>
      </c>
      <c r="F3039">
        <v>279800</v>
      </c>
      <c r="G3039">
        <f t="shared" si="190"/>
        <v>1.0321034631879913E-10</v>
      </c>
      <c r="H3039" s="50">
        <f t="shared" si="189"/>
        <v>689.52119666305884</v>
      </c>
      <c r="I3039">
        <f t="shared" si="191"/>
        <v>6.4049149351572395E-7</v>
      </c>
      <c r="J3039">
        <v>17.400000000000002</v>
      </c>
      <c r="K3039">
        <v>67</v>
      </c>
      <c r="L3039">
        <v>301</v>
      </c>
      <c r="M3039">
        <v>42.22</v>
      </c>
      <c r="N3039">
        <v>-8.7200000000000006</v>
      </c>
      <c r="O3039" s="7">
        <v>4.4875999999999996</v>
      </c>
      <c r="P3039" s="8">
        <v>183100</v>
      </c>
      <c r="Q3039">
        <v>3</v>
      </c>
      <c r="R3039" s="9">
        <v>12.617000000000001</v>
      </c>
      <c r="S3039" s="9">
        <v>3.5733000000000001</v>
      </c>
      <c r="T3039" s="9">
        <v>12.547000000000001</v>
      </c>
      <c r="U3039" s="9">
        <v>12.997999999999999</v>
      </c>
      <c r="V3039" s="9">
        <v>13.45</v>
      </c>
    </row>
    <row r="3040" spans="1:22" x14ac:dyDescent="0.3">
      <c r="A3040" t="s">
        <v>3258</v>
      </c>
      <c r="B3040" t="s">
        <v>3259</v>
      </c>
      <c r="C3040" t="s">
        <v>345</v>
      </c>
      <c r="D3040" t="s">
        <v>29</v>
      </c>
      <c r="E3040">
        <v>18.2</v>
      </c>
      <c r="F3040">
        <v>215800</v>
      </c>
      <c r="G3040">
        <f t="shared" si="190"/>
        <v>9.6265433734939739E-11</v>
      </c>
      <c r="H3040" s="50">
        <f t="shared" si="189"/>
        <v>531.80369635413899</v>
      </c>
      <c r="I3040">
        <f t="shared" si="191"/>
        <v>4.6074882142237844E-7</v>
      </c>
      <c r="J3040">
        <v>22.400000000000002</v>
      </c>
      <c r="K3040">
        <v>45.6</v>
      </c>
      <c r="L3040">
        <v>275</v>
      </c>
      <c r="M3040">
        <v>42.86</v>
      </c>
      <c r="N3040">
        <v>-2.69</v>
      </c>
      <c r="O3040" s="7">
        <v>6.0366999999999997</v>
      </c>
      <c r="P3040" s="8">
        <v>119320</v>
      </c>
      <c r="Q3040">
        <v>2</v>
      </c>
      <c r="R3040" s="9">
        <v>11.518000000000001</v>
      </c>
      <c r="S3040" s="9">
        <v>11.557</v>
      </c>
      <c r="T3040" s="9">
        <v>11.487</v>
      </c>
      <c r="U3040" s="9">
        <v>11.613</v>
      </c>
      <c r="V3040" s="9">
        <v>11.74</v>
      </c>
    </row>
    <row r="3041" spans="1:22" x14ac:dyDescent="0.3">
      <c r="A3041" t="s">
        <v>3258</v>
      </c>
      <c r="B3041" t="s">
        <v>3259</v>
      </c>
      <c r="C3041" t="s">
        <v>3297</v>
      </c>
      <c r="D3041" t="s">
        <v>29</v>
      </c>
      <c r="E3041">
        <v>19</v>
      </c>
      <c r="F3041">
        <v>612800</v>
      </c>
      <c r="G3041">
        <f t="shared" si="190"/>
        <v>3.5390383485639684E-11</v>
      </c>
      <c r="H3041" s="50">
        <f t="shared" si="189"/>
        <v>1510.1450654579073</v>
      </c>
      <c r="I3041">
        <f t="shared" si="191"/>
        <v>4.8100151686951609E-7</v>
      </c>
      <c r="J3041">
        <v>58.5</v>
      </c>
      <c r="K3041">
        <v>80.100000000000009</v>
      </c>
      <c r="L3041">
        <v>469</v>
      </c>
      <c r="M3041">
        <v>41.66</v>
      </c>
      <c r="N3041">
        <v>-0.91</v>
      </c>
      <c r="O3041" s="7">
        <v>5.8483000000000001</v>
      </c>
      <c r="P3041" s="8">
        <v>225250</v>
      </c>
      <c r="Q3041">
        <v>5</v>
      </c>
      <c r="R3041" s="9">
        <v>18.05</v>
      </c>
      <c r="S3041" s="9">
        <v>17.577999999999999</v>
      </c>
      <c r="T3041" s="9">
        <v>13.898999999999999</v>
      </c>
      <c r="U3041" s="9">
        <v>14.247999999999999</v>
      </c>
      <c r="V3041" s="9">
        <v>18.478000000000002</v>
      </c>
    </row>
    <row r="3042" spans="1:22" x14ac:dyDescent="0.3">
      <c r="A3042" t="s">
        <v>3298</v>
      </c>
      <c r="B3042" t="s">
        <v>3299</v>
      </c>
      <c r="C3042" t="s">
        <v>3300</v>
      </c>
      <c r="D3042" t="s">
        <v>14</v>
      </c>
      <c r="E3042">
        <v>13.8</v>
      </c>
      <c r="F3042">
        <v>1152000</v>
      </c>
      <c r="G3042">
        <f t="shared" si="190"/>
        <v>1.3673416145833332E-11</v>
      </c>
      <c r="H3042" s="50">
        <f>F3042*CVDLKA</f>
        <v>2821.5297227817523</v>
      </c>
      <c r="I3042">
        <f t="shared" si="191"/>
        <v>3.4721955060689388E-7</v>
      </c>
      <c r="J3042">
        <v>150</v>
      </c>
      <c r="K3042">
        <v>94</v>
      </c>
      <c r="L3042">
        <v>924</v>
      </c>
      <c r="M3042">
        <v>6.9</v>
      </c>
      <c r="N3042">
        <v>79.89</v>
      </c>
      <c r="O3042" s="7">
        <v>9.8300999999999998</v>
      </c>
      <c r="P3042" s="8">
        <v>1868000</v>
      </c>
      <c r="Q3042">
        <v>8</v>
      </c>
      <c r="R3042" s="9">
        <v>14.09</v>
      </c>
      <c r="S3042" s="9">
        <v>12.034000000000001</v>
      </c>
      <c r="T3042" s="9">
        <v>9.7523</v>
      </c>
      <c r="U3042" s="9">
        <v>15.042</v>
      </c>
      <c r="V3042" s="9">
        <v>15.833</v>
      </c>
    </row>
    <row r="3043" spans="1:22" x14ac:dyDescent="0.3">
      <c r="A3043" t="s">
        <v>3298</v>
      </c>
      <c r="B3043" t="s">
        <v>3299</v>
      </c>
      <c r="C3043" t="s">
        <v>3301</v>
      </c>
      <c r="D3043" t="s">
        <v>14</v>
      </c>
      <c r="E3043">
        <v>1.44</v>
      </c>
      <c r="F3043">
        <v>160300</v>
      </c>
      <c r="G3043">
        <f t="shared" si="190"/>
        <v>1.0253671366188396E-11</v>
      </c>
      <c r="H3043" s="50">
        <f>F3043*CVDLKA</f>
        <v>392.61390152944</v>
      </c>
      <c r="I3043">
        <f t="shared" si="191"/>
        <v>3.6231605280719364E-8</v>
      </c>
      <c r="J3043">
        <v>43.2</v>
      </c>
      <c r="K3043">
        <v>24.400000000000002</v>
      </c>
      <c r="L3043">
        <v>2700</v>
      </c>
      <c r="M3043">
        <v>9.69</v>
      </c>
      <c r="N3043">
        <v>80.03</v>
      </c>
      <c r="O3043" s="7">
        <v>110.75</v>
      </c>
      <c r="P3043" s="8">
        <v>109230</v>
      </c>
      <c r="Q3043">
        <v>4</v>
      </c>
      <c r="R3043" s="9">
        <v>12.141999999999999</v>
      </c>
      <c r="S3043" s="9">
        <v>12.095000000000001</v>
      </c>
      <c r="T3043" s="9">
        <v>12.042999999999999</v>
      </c>
      <c r="U3043" s="9">
        <v>12.295</v>
      </c>
      <c r="V3043" s="9">
        <v>12.999000000000001</v>
      </c>
    </row>
    <row r="3044" spans="1:22" x14ac:dyDescent="0.3">
      <c r="A3044" t="s">
        <v>3298</v>
      </c>
      <c r="B3044" t="s">
        <v>3299</v>
      </c>
      <c r="C3044" t="s">
        <v>3302</v>
      </c>
      <c r="D3044" t="s">
        <v>14</v>
      </c>
      <c r="E3044">
        <v>9.69</v>
      </c>
      <c r="F3044">
        <v>109300</v>
      </c>
      <c r="G3044">
        <f t="shared" si="190"/>
        <v>1.0119383138151873E-10</v>
      </c>
      <c r="H3044" s="50">
        <f>F3044*CVDLKA</f>
        <v>267.70242942712287</v>
      </c>
      <c r="I3044">
        <f t="shared" si="191"/>
        <v>2.438085105348407E-7</v>
      </c>
      <c r="J3044">
        <v>6.0200000000000005</v>
      </c>
      <c r="K3044">
        <v>44.6</v>
      </c>
      <c r="L3044">
        <v>619</v>
      </c>
      <c r="M3044">
        <v>7.3</v>
      </c>
      <c r="N3044">
        <v>80.62</v>
      </c>
      <c r="O3044" s="7">
        <v>13.89</v>
      </c>
      <c r="P3044" s="8">
        <v>550520</v>
      </c>
      <c r="Q3044">
        <v>3</v>
      </c>
      <c r="R3044" s="9">
        <v>13.083</v>
      </c>
      <c r="S3044" s="9">
        <v>13.077999999999999</v>
      </c>
      <c r="T3044" s="9">
        <v>12.898999999999999</v>
      </c>
      <c r="U3044" s="9">
        <v>13.048999999999999</v>
      </c>
      <c r="V3044" s="9">
        <v>13.099</v>
      </c>
    </row>
    <row r="3045" spans="1:22" x14ac:dyDescent="0.3">
      <c r="A3045" t="s">
        <v>3298</v>
      </c>
      <c r="B3045" t="s">
        <v>3299</v>
      </c>
      <c r="C3045" t="s">
        <v>3303</v>
      </c>
      <c r="D3045" t="s">
        <v>14</v>
      </c>
      <c r="E3045">
        <v>6.26</v>
      </c>
      <c r="F3045">
        <v>107600</v>
      </c>
      <c r="G3045">
        <f t="shared" si="190"/>
        <v>6.6406789776951667E-11</v>
      </c>
      <c r="H3045" s="50">
        <f>F3045*CVDLKA</f>
        <v>263.53871369037893</v>
      </c>
      <c r="I3045">
        <f t="shared" si="191"/>
        <v>1.5750683962312723E-7</v>
      </c>
      <c r="J3045">
        <v>7.75</v>
      </c>
      <c r="K3045">
        <v>38.700000000000003</v>
      </c>
      <c r="L3045">
        <v>924</v>
      </c>
      <c r="M3045">
        <v>7.23</v>
      </c>
      <c r="N3045">
        <v>79.84</v>
      </c>
      <c r="O3045" s="7">
        <v>23.899000000000001</v>
      </c>
      <c r="P3045" s="8">
        <v>206940</v>
      </c>
      <c r="Q3045">
        <v>1</v>
      </c>
      <c r="R3045" s="9">
        <v>13.749000000000001</v>
      </c>
      <c r="S3045" s="9">
        <v>13.749000000000001</v>
      </c>
      <c r="T3045" s="9">
        <v>13.749000000000001</v>
      </c>
      <c r="U3045" s="9">
        <v>13.749000000000001</v>
      </c>
      <c r="V3045" s="9">
        <v>13.749000000000001</v>
      </c>
    </row>
    <row r="3046" spans="1:22" x14ac:dyDescent="0.3">
      <c r="A3046" t="s">
        <v>3304</v>
      </c>
      <c r="B3046" t="s">
        <v>3305</v>
      </c>
      <c r="C3046" t="s">
        <v>3306</v>
      </c>
      <c r="D3046" t="s">
        <v>33</v>
      </c>
      <c r="E3046">
        <v>6.18</v>
      </c>
      <c r="F3046">
        <v>178500</v>
      </c>
      <c r="G3046">
        <f t="shared" si="190"/>
        <v>3.9518520672268904E-11</v>
      </c>
      <c r="H3046" s="50">
        <f t="shared" ref="H3046:H3059" si="192">F3046*CVDSDN</f>
        <v>364.65874974011928</v>
      </c>
      <c r="I3046">
        <f t="shared" si="191"/>
        <v>1.2969696905935773E-7</v>
      </c>
      <c r="J3046">
        <v>31.200000000000003</v>
      </c>
      <c r="K3046">
        <v>32</v>
      </c>
      <c r="L3046">
        <v>549</v>
      </c>
      <c r="M3046">
        <v>13.62</v>
      </c>
      <c r="N3046">
        <v>25.35</v>
      </c>
      <c r="O3046" s="7">
        <v>17.183</v>
      </c>
      <c r="P3046">
        <v>5765.2</v>
      </c>
      <c r="Q3046">
        <v>2</v>
      </c>
      <c r="R3046" s="9">
        <v>29.395</v>
      </c>
      <c r="S3046" s="9">
        <v>29.439</v>
      </c>
      <c r="T3046" s="9">
        <v>29.390999999999998</v>
      </c>
      <c r="U3046" s="9">
        <v>29.530999999999999</v>
      </c>
      <c r="V3046" s="9">
        <v>29.672000000000001</v>
      </c>
    </row>
    <row r="3047" spans="1:22" x14ac:dyDescent="0.3">
      <c r="A3047" t="s">
        <v>3304</v>
      </c>
      <c r="B3047" t="s">
        <v>3305</v>
      </c>
      <c r="C3047" t="s">
        <v>3307</v>
      </c>
      <c r="D3047" t="s">
        <v>33</v>
      </c>
      <c r="E3047">
        <v>9.61</v>
      </c>
      <c r="F3047">
        <v>116800</v>
      </c>
      <c r="G3047">
        <f t="shared" si="190"/>
        <v>9.3914136386986289E-11</v>
      </c>
      <c r="H3047" s="50">
        <f t="shared" si="192"/>
        <v>238.61143960585957</v>
      </c>
      <c r="I3047">
        <f t="shared" si="191"/>
        <v>2.0168088554375854E-7</v>
      </c>
      <c r="J3047">
        <v>10.8</v>
      </c>
      <c r="K3047">
        <v>35.6</v>
      </c>
      <c r="L3047">
        <v>437</v>
      </c>
      <c r="M3047">
        <v>13.45</v>
      </c>
      <c r="N3047">
        <v>22.44</v>
      </c>
      <c r="O3047" s="7">
        <v>12.260999999999999</v>
      </c>
      <c r="P3047">
        <v>5297.6</v>
      </c>
      <c r="Q3047">
        <v>1</v>
      </c>
      <c r="R3047" s="9">
        <v>28.077999999999999</v>
      </c>
      <c r="S3047" s="9">
        <v>28.077999999999999</v>
      </c>
      <c r="T3047" s="9">
        <v>28.077999999999999</v>
      </c>
      <c r="U3047" s="9">
        <v>28.077999999999999</v>
      </c>
      <c r="V3047" s="9">
        <v>28.077999999999999</v>
      </c>
    </row>
    <row r="3048" spans="1:22" x14ac:dyDescent="0.3">
      <c r="A3048" t="s">
        <v>3304</v>
      </c>
      <c r="B3048" t="s">
        <v>3305</v>
      </c>
      <c r="C3048" t="s">
        <v>3308</v>
      </c>
      <c r="D3048" t="s">
        <v>33</v>
      </c>
      <c r="E3048">
        <v>5.03</v>
      </c>
      <c r="F3048">
        <v>240500</v>
      </c>
      <c r="G3048">
        <f t="shared" si="190"/>
        <v>2.3872798295218292E-11</v>
      </c>
      <c r="H3048" s="50">
        <f t="shared" si="192"/>
        <v>491.31893172268173</v>
      </c>
      <c r="I3048">
        <f t="shared" si="191"/>
        <v>1.0556241980073938E-7</v>
      </c>
      <c r="J3048">
        <v>36.800000000000004</v>
      </c>
      <c r="K3048">
        <v>39.700000000000003</v>
      </c>
      <c r="L3048">
        <v>1010</v>
      </c>
      <c r="M3048">
        <v>14.04</v>
      </c>
      <c r="N3048">
        <v>35.380000000000003</v>
      </c>
      <c r="O3048" s="7">
        <v>25.481999999999999</v>
      </c>
      <c r="P3048">
        <v>6393</v>
      </c>
      <c r="Q3048">
        <v>4</v>
      </c>
      <c r="R3048" s="9">
        <v>15.727</v>
      </c>
      <c r="S3048" s="9">
        <v>15.694000000000001</v>
      </c>
      <c r="T3048" s="9">
        <v>15.339</v>
      </c>
      <c r="U3048" s="9">
        <v>15.512</v>
      </c>
      <c r="V3048" s="9">
        <v>15.734</v>
      </c>
    </row>
    <row r="3049" spans="1:22" x14ac:dyDescent="0.3">
      <c r="A3049" t="s">
        <v>3304</v>
      </c>
      <c r="B3049" t="s">
        <v>3305</v>
      </c>
      <c r="C3049" t="s">
        <v>3309</v>
      </c>
      <c r="D3049" t="s">
        <v>33</v>
      </c>
      <c r="E3049">
        <v>3.2</v>
      </c>
      <c r="F3049">
        <v>110500</v>
      </c>
      <c r="G3049">
        <f t="shared" si="190"/>
        <v>3.3055073303167426E-11</v>
      </c>
      <c r="H3049" s="50">
        <f t="shared" si="192"/>
        <v>225.74113079150243</v>
      </c>
      <c r="I3049">
        <f t="shared" si="191"/>
        <v>6.7157006632677157E-8</v>
      </c>
      <c r="J3049">
        <v>23.200000000000003</v>
      </c>
      <c r="K3049">
        <v>22.900000000000002</v>
      </c>
      <c r="L3049">
        <v>842</v>
      </c>
      <c r="M3049">
        <v>17.71</v>
      </c>
      <c r="N3049">
        <v>33.979999999999997</v>
      </c>
      <c r="O3049" s="7">
        <v>36.746000000000002</v>
      </c>
      <c r="P3049">
        <v>4565.6000000000004</v>
      </c>
      <c r="Q3049">
        <v>4</v>
      </c>
      <c r="R3049" s="9">
        <v>28.777999999999999</v>
      </c>
      <c r="S3049" s="9">
        <v>28.721</v>
      </c>
      <c r="T3049" s="9">
        <v>27.513999999999999</v>
      </c>
      <c r="U3049" s="9">
        <v>28.407</v>
      </c>
      <c r="V3049" s="9">
        <v>28.782</v>
      </c>
    </row>
    <row r="3050" spans="1:22" x14ac:dyDescent="0.3">
      <c r="A3050" t="s">
        <v>3304</v>
      </c>
      <c r="B3050" t="s">
        <v>3305</v>
      </c>
      <c r="C3050" t="s">
        <v>3310</v>
      </c>
      <c r="D3050" t="s">
        <v>33</v>
      </c>
      <c r="E3050">
        <v>11.100000000000001</v>
      </c>
      <c r="F3050">
        <v>288600</v>
      </c>
      <c r="G3050">
        <f t="shared" si="190"/>
        <v>4.3901269230769239E-11</v>
      </c>
      <c r="H3050" s="50">
        <f t="shared" si="192"/>
        <v>589.58271806721814</v>
      </c>
      <c r="I3050">
        <f t="shared" si="191"/>
        <v>2.3295086675709893E-7</v>
      </c>
      <c r="J3050">
        <v>24.700000000000003</v>
      </c>
      <c r="K3050">
        <v>58</v>
      </c>
      <c r="L3050">
        <v>639</v>
      </c>
      <c r="M3050">
        <v>13.18</v>
      </c>
      <c r="N3050">
        <v>30.21</v>
      </c>
      <c r="O3050" s="7">
        <v>11.018000000000001</v>
      </c>
      <c r="P3050">
        <v>23224</v>
      </c>
      <c r="Q3050">
        <v>4</v>
      </c>
      <c r="R3050" s="9">
        <v>23.638000000000002</v>
      </c>
      <c r="S3050" s="9">
        <v>23.658999999999999</v>
      </c>
      <c r="T3050" s="9">
        <v>23.582000000000001</v>
      </c>
      <c r="U3050" s="9">
        <v>23.748999999999999</v>
      </c>
      <c r="V3050" s="9">
        <v>24.154</v>
      </c>
    </row>
    <row r="3051" spans="1:22" x14ac:dyDescent="0.3">
      <c r="A3051" t="s">
        <v>3304</v>
      </c>
      <c r="B3051" t="s">
        <v>3305</v>
      </c>
      <c r="C3051" t="s">
        <v>3311</v>
      </c>
      <c r="D3051" t="s">
        <v>33</v>
      </c>
      <c r="E3051">
        <v>8.93</v>
      </c>
      <c r="F3051">
        <v>144600</v>
      </c>
      <c r="G3051">
        <f t="shared" si="190"/>
        <v>7.0490986791147973E-11</v>
      </c>
      <c r="H3051" s="50">
        <f t="shared" si="192"/>
        <v>295.40423088191176</v>
      </c>
      <c r="I3051">
        <f t="shared" si="191"/>
        <v>1.8741002163431458E-7</v>
      </c>
      <c r="J3051">
        <v>20</v>
      </c>
      <c r="K3051">
        <v>32.300000000000004</v>
      </c>
      <c r="L3051">
        <v>381</v>
      </c>
      <c r="M3051">
        <v>4.8499999999999996</v>
      </c>
      <c r="N3051">
        <v>31.6</v>
      </c>
      <c r="O3051" s="7">
        <v>11.781000000000001</v>
      </c>
      <c r="P3051">
        <v>1679.6</v>
      </c>
      <c r="Q3051">
        <v>2</v>
      </c>
      <c r="R3051" s="9">
        <v>11.638999999999999</v>
      </c>
      <c r="S3051" s="9">
        <v>11.638999999999999</v>
      </c>
      <c r="T3051" s="9">
        <v>11.638999999999999</v>
      </c>
      <c r="U3051" s="9">
        <v>11.638999999999999</v>
      </c>
      <c r="V3051" s="9">
        <v>11.638999999999999</v>
      </c>
    </row>
    <row r="3052" spans="1:22" x14ac:dyDescent="0.3">
      <c r="A3052" t="s">
        <v>3304</v>
      </c>
      <c r="B3052" t="s">
        <v>3305</v>
      </c>
      <c r="C3052" t="s">
        <v>3312</v>
      </c>
      <c r="D3052" t="s">
        <v>33</v>
      </c>
      <c r="E3052">
        <v>12.700000000000001</v>
      </c>
      <c r="F3052">
        <v>295100</v>
      </c>
      <c r="G3052">
        <f t="shared" si="190"/>
        <v>4.912300609962724E-11</v>
      </c>
      <c r="H3052" s="50">
        <f t="shared" si="192"/>
        <v>602.86160811377704</v>
      </c>
      <c r="I3052">
        <f t="shared" si="191"/>
        <v>2.6652937007343737E-7</v>
      </c>
      <c r="J3052">
        <v>23.5</v>
      </c>
      <c r="K3052">
        <v>60.900000000000006</v>
      </c>
      <c r="L3052">
        <v>614</v>
      </c>
      <c r="M3052">
        <v>15.46</v>
      </c>
      <c r="N3052">
        <v>36.39</v>
      </c>
      <c r="O3052" s="7">
        <v>10.083</v>
      </c>
      <c r="P3052">
        <v>8830.4</v>
      </c>
      <c r="Q3052">
        <v>2</v>
      </c>
      <c r="R3052" s="9">
        <v>20.733000000000001</v>
      </c>
      <c r="S3052" s="9">
        <v>20.721</v>
      </c>
      <c r="T3052" s="9">
        <v>20.658000000000001</v>
      </c>
      <c r="U3052" s="9">
        <v>20.706</v>
      </c>
      <c r="V3052" s="9">
        <v>20.754000000000001</v>
      </c>
    </row>
    <row r="3053" spans="1:22" x14ac:dyDescent="0.3">
      <c r="A3053" t="s">
        <v>3304</v>
      </c>
      <c r="B3053" t="s">
        <v>3305</v>
      </c>
      <c r="C3053" t="s">
        <v>3313</v>
      </c>
      <c r="D3053" t="s">
        <v>33</v>
      </c>
      <c r="E3053">
        <v>21.200000000000003</v>
      </c>
      <c r="F3053">
        <v>3949000</v>
      </c>
      <c r="G3053">
        <f t="shared" si="190"/>
        <v>6.1277233730058251E-12</v>
      </c>
      <c r="H3053" s="50">
        <f t="shared" si="192"/>
        <v>8067.4364298248238</v>
      </c>
      <c r="I3053">
        <f t="shared" si="191"/>
        <v>4.4491516894148611E-7</v>
      </c>
      <c r="J3053">
        <v>714</v>
      </c>
      <c r="K3053">
        <v>148</v>
      </c>
      <c r="L3053">
        <v>716</v>
      </c>
      <c r="M3053">
        <v>15.6</v>
      </c>
      <c r="N3053">
        <v>32.53</v>
      </c>
      <c r="O3053" s="7">
        <v>4.8468</v>
      </c>
      <c r="P3053" s="8">
        <v>2132300</v>
      </c>
      <c r="Q3053">
        <v>18</v>
      </c>
      <c r="R3053" s="9">
        <v>28.239000000000001</v>
      </c>
      <c r="S3053" s="9">
        <v>28.581</v>
      </c>
      <c r="T3053" s="9">
        <v>25.341000000000001</v>
      </c>
      <c r="U3053" s="9">
        <v>28.172000000000001</v>
      </c>
      <c r="V3053" s="9">
        <v>32.234999999999999</v>
      </c>
    </row>
    <row r="3054" spans="1:22" x14ac:dyDescent="0.3">
      <c r="A3054" t="s">
        <v>3304</v>
      </c>
      <c r="B3054" t="s">
        <v>3305</v>
      </c>
      <c r="C3054" t="s">
        <v>3314</v>
      </c>
      <c r="D3054" t="s">
        <v>33</v>
      </c>
      <c r="E3054">
        <v>9.16</v>
      </c>
      <c r="F3054">
        <v>218400</v>
      </c>
      <c r="G3054">
        <f t="shared" si="190"/>
        <v>4.7873288827838825E-11</v>
      </c>
      <c r="H3054" s="50">
        <f t="shared" si="192"/>
        <v>446.17070556438125</v>
      </c>
      <c r="I3054">
        <f t="shared" si="191"/>
        <v>1.9223693148603832E-7</v>
      </c>
      <c r="J3054">
        <v>24.5</v>
      </c>
      <c r="K3054">
        <v>44.1</v>
      </c>
      <c r="L3054">
        <v>599</v>
      </c>
      <c r="M3054">
        <v>13.16</v>
      </c>
      <c r="N3054">
        <v>32.659999999999997</v>
      </c>
      <c r="O3054" s="7">
        <v>13.574</v>
      </c>
      <c r="P3054">
        <v>6340.3</v>
      </c>
      <c r="Q3054">
        <v>1</v>
      </c>
      <c r="R3054" s="9">
        <v>20.126999999999999</v>
      </c>
      <c r="S3054" s="9">
        <v>20.126999999999999</v>
      </c>
      <c r="T3054" s="9">
        <v>20.126999999999999</v>
      </c>
      <c r="U3054" s="9">
        <v>20.126999999999999</v>
      </c>
      <c r="V3054" s="9">
        <v>20.126999999999999</v>
      </c>
    </row>
    <row r="3055" spans="1:22" x14ac:dyDescent="0.3">
      <c r="A3055" t="s">
        <v>3304</v>
      </c>
      <c r="B3055" t="s">
        <v>3305</v>
      </c>
      <c r="C3055" t="s">
        <v>3315</v>
      </c>
      <c r="D3055" t="s">
        <v>33</v>
      </c>
      <c r="E3055">
        <v>23.200000000000003</v>
      </c>
      <c r="F3055">
        <v>201500</v>
      </c>
      <c r="G3055">
        <f t="shared" si="190"/>
        <v>1.3142057369727046E-10</v>
      </c>
      <c r="H3055" s="50">
        <f t="shared" si="192"/>
        <v>411.64559144332793</v>
      </c>
      <c r="I3055">
        <f t="shared" si="191"/>
        <v>4.8688829808690924E-7</v>
      </c>
      <c r="J3055">
        <v>7.53</v>
      </c>
      <c r="K3055">
        <v>73.400000000000006</v>
      </c>
      <c r="L3055">
        <v>362</v>
      </c>
      <c r="M3055">
        <v>9.5399999999999991</v>
      </c>
      <c r="N3055">
        <v>31.65</v>
      </c>
      <c r="O3055" s="7">
        <v>4.9294000000000002</v>
      </c>
      <c r="P3055">
        <v>641.5</v>
      </c>
      <c r="Q3055">
        <v>1</v>
      </c>
      <c r="R3055" s="9">
        <v>15.635</v>
      </c>
      <c r="S3055" s="9">
        <v>15.635</v>
      </c>
      <c r="T3055" s="9">
        <v>15.635</v>
      </c>
      <c r="U3055" s="9">
        <v>15.635</v>
      </c>
      <c r="V3055" s="9">
        <v>15.635</v>
      </c>
    </row>
    <row r="3056" spans="1:22" x14ac:dyDescent="0.3">
      <c r="A3056" t="s">
        <v>3304</v>
      </c>
      <c r="B3056" t="s">
        <v>3305</v>
      </c>
      <c r="C3056" t="s">
        <v>3316</v>
      </c>
      <c r="D3056" t="s">
        <v>33</v>
      </c>
      <c r="E3056">
        <v>11.5</v>
      </c>
      <c r="F3056">
        <v>285800</v>
      </c>
      <c r="G3056">
        <f t="shared" si="190"/>
        <v>4.592889958012596E-11</v>
      </c>
      <c r="H3056" s="50">
        <f t="shared" si="192"/>
        <v>583.86258081639266</v>
      </c>
      <c r="I3056">
        <f t="shared" si="191"/>
        <v>2.4134549258618347E-7</v>
      </c>
      <c r="J3056">
        <v>31.6</v>
      </c>
      <c r="K3056">
        <v>50.800000000000004</v>
      </c>
      <c r="L3056">
        <v>498</v>
      </c>
      <c r="M3056">
        <v>12.06</v>
      </c>
      <c r="N3056">
        <v>24.88</v>
      </c>
      <c r="O3056" s="7">
        <v>9.8018000000000001</v>
      </c>
      <c r="P3056">
        <v>8456.7999999999993</v>
      </c>
      <c r="Q3056">
        <v>2</v>
      </c>
      <c r="R3056" s="9">
        <v>23.962</v>
      </c>
      <c r="S3056" s="9">
        <v>23.954999999999998</v>
      </c>
      <c r="T3056" s="9">
        <v>23.916</v>
      </c>
      <c r="U3056" s="9">
        <v>23.94</v>
      </c>
      <c r="V3056" s="9">
        <v>23.963999999999999</v>
      </c>
    </row>
    <row r="3057" spans="1:22" x14ac:dyDescent="0.3">
      <c r="A3057" t="s">
        <v>3304</v>
      </c>
      <c r="B3057" t="s">
        <v>3305</v>
      </c>
      <c r="C3057" t="s">
        <v>3317</v>
      </c>
      <c r="D3057" t="s">
        <v>33</v>
      </c>
      <c r="E3057">
        <v>6.12</v>
      </c>
      <c r="F3057">
        <v>384100</v>
      </c>
      <c r="G3057">
        <f t="shared" si="190"/>
        <v>1.8186852278052588E-11</v>
      </c>
      <c r="H3057" s="50">
        <f t="shared" si="192"/>
        <v>784.68025644358443</v>
      </c>
      <c r="I3057">
        <f t="shared" si="191"/>
        <v>1.2843777518499502E-7</v>
      </c>
      <c r="J3057">
        <v>55.1</v>
      </c>
      <c r="K3057">
        <v>51.800000000000004</v>
      </c>
      <c r="L3057">
        <v>855</v>
      </c>
      <c r="M3057">
        <v>19.62</v>
      </c>
      <c r="N3057">
        <v>37.200000000000003</v>
      </c>
      <c r="O3057" s="7">
        <v>16.523</v>
      </c>
      <c r="P3057">
        <v>12665</v>
      </c>
      <c r="Q3057">
        <v>4</v>
      </c>
      <c r="R3057" s="9">
        <v>28.75</v>
      </c>
      <c r="S3057" s="9">
        <v>16.538</v>
      </c>
      <c r="T3057" s="9">
        <v>28.640999999999998</v>
      </c>
      <c r="U3057" s="9">
        <v>29.390999999999998</v>
      </c>
      <c r="V3057" s="9">
        <v>29.672000000000001</v>
      </c>
    </row>
    <row r="3058" spans="1:22" x14ac:dyDescent="0.3">
      <c r="A3058" t="s">
        <v>3304</v>
      </c>
      <c r="B3058" t="s">
        <v>3305</v>
      </c>
      <c r="C3058" t="s">
        <v>3318</v>
      </c>
      <c r="D3058" t="s">
        <v>33</v>
      </c>
      <c r="E3058">
        <v>4.6500000000000004</v>
      </c>
      <c r="F3058">
        <v>265900</v>
      </c>
      <c r="G3058">
        <f t="shared" si="190"/>
        <v>1.9961126175253857E-11</v>
      </c>
      <c r="H3058" s="50">
        <f t="shared" si="192"/>
        <v>543.20874821231212</v>
      </c>
      <c r="I3058">
        <f t="shared" si="191"/>
        <v>9.7587525263108972E-8</v>
      </c>
      <c r="J3058">
        <v>95.7</v>
      </c>
      <c r="K3058">
        <v>27.200000000000003</v>
      </c>
      <c r="L3058">
        <v>688</v>
      </c>
      <c r="M3058">
        <v>14.4</v>
      </c>
      <c r="N3058">
        <v>33.520000000000003</v>
      </c>
      <c r="O3058" s="7">
        <v>25.308</v>
      </c>
      <c r="P3058">
        <v>39701</v>
      </c>
      <c r="Q3058">
        <v>4</v>
      </c>
      <c r="R3058" s="9">
        <v>19.507999999999999</v>
      </c>
      <c r="S3058" s="9">
        <v>19.416</v>
      </c>
      <c r="T3058" s="9">
        <v>18.623999999999999</v>
      </c>
      <c r="U3058" s="9">
        <v>19.158000000000001</v>
      </c>
      <c r="V3058" s="9">
        <v>19.643000000000001</v>
      </c>
    </row>
    <row r="3059" spans="1:22" x14ac:dyDescent="0.3">
      <c r="A3059" t="s">
        <v>3304</v>
      </c>
      <c r="B3059" t="s">
        <v>3305</v>
      </c>
      <c r="C3059" t="s">
        <v>3319</v>
      </c>
      <c r="D3059" t="s">
        <v>33</v>
      </c>
      <c r="E3059">
        <v>8.59</v>
      </c>
      <c r="F3059">
        <v>105700</v>
      </c>
      <c r="G3059">
        <f t="shared" si="190"/>
        <v>9.2761678997161754E-11</v>
      </c>
      <c r="H3059" s="50">
        <f t="shared" si="192"/>
        <v>215.93518121865887</v>
      </c>
      <c r="I3059">
        <f t="shared" si="191"/>
        <v>1.802745896795927E-7</v>
      </c>
      <c r="J3059">
        <v>11</v>
      </c>
      <c r="K3059">
        <v>31.900000000000002</v>
      </c>
      <c r="L3059">
        <v>396</v>
      </c>
      <c r="M3059">
        <v>7.71</v>
      </c>
      <c r="N3059">
        <v>27.99</v>
      </c>
      <c r="O3059" s="7">
        <v>12.404999999999999</v>
      </c>
      <c r="P3059">
        <v>3352.8</v>
      </c>
      <c r="Q3059">
        <v>4</v>
      </c>
      <c r="R3059" s="9">
        <v>15.845000000000001</v>
      </c>
      <c r="S3059" s="9">
        <v>15.824999999999999</v>
      </c>
      <c r="T3059" s="9">
        <v>15.537000000000001</v>
      </c>
      <c r="U3059" s="9">
        <v>15.956</v>
      </c>
      <c r="V3059" s="9">
        <v>16.276</v>
      </c>
    </row>
    <row r="3060" spans="1:22" x14ac:dyDescent="0.3">
      <c r="A3060" t="s">
        <v>3320</v>
      </c>
      <c r="B3060" t="s">
        <v>3321</v>
      </c>
      <c r="C3060" t="s">
        <v>3322</v>
      </c>
      <c r="D3060" t="s">
        <v>77</v>
      </c>
      <c r="E3060">
        <v>4.3500000000000005</v>
      </c>
      <c r="F3060">
        <v>225000</v>
      </c>
      <c r="G3060">
        <f t="shared" si="190"/>
        <v>2.2067704666666668E-11</v>
      </c>
      <c r="H3060" s="50">
        <f>F3060*CVDSUR</f>
        <v>563.37076067817679</v>
      </c>
      <c r="I3060">
        <f t="shared" si="191"/>
        <v>1.1189069608033217E-7</v>
      </c>
      <c r="J3060">
        <v>70.100000000000009</v>
      </c>
      <c r="K3060">
        <v>26.900000000000002</v>
      </c>
      <c r="L3060">
        <v>706</v>
      </c>
      <c r="M3060">
        <v>5.83</v>
      </c>
      <c r="N3060">
        <v>-55.19</v>
      </c>
      <c r="O3060" s="7">
        <v>26.273</v>
      </c>
      <c r="P3060" s="8">
        <v>249640</v>
      </c>
      <c r="Q3060">
        <v>4</v>
      </c>
      <c r="R3060" s="9">
        <v>9.4032</v>
      </c>
      <c r="S3060" s="9">
        <v>9.4217999999999993</v>
      </c>
      <c r="T3060" s="9">
        <v>7.8342000000000001</v>
      </c>
      <c r="U3060" s="9">
        <v>9.2630999999999997</v>
      </c>
      <c r="V3060" s="9">
        <v>9.8550000000000004</v>
      </c>
    </row>
    <row r="3061" spans="1:22" x14ac:dyDescent="0.3">
      <c r="A3061" t="s">
        <v>3323</v>
      </c>
      <c r="B3061" t="s">
        <v>3324</v>
      </c>
      <c r="C3061" t="s">
        <v>3325</v>
      </c>
      <c r="D3061" t="s">
        <v>29</v>
      </c>
      <c r="E3061">
        <v>18.600000000000001</v>
      </c>
      <c r="F3061">
        <v>792000</v>
      </c>
      <c r="G3061">
        <f t="shared" si="190"/>
        <v>2.680638106060606E-11</v>
      </c>
      <c r="H3061" s="50">
        <f t="shared" ref="H3061:H3070" si="193">F3061*CVDSWE</f>
        <v>2592.9684756769407</v>
      </c>
      <c r="I3061">
        <f t="shared" si="191"/>
        <v>6.2557290933421419E-7</v>
      </c>
      <c r="J3061">
        <v>125</v>
      </c>
      <c r="K3061">
        <v>70.8</v>
      </c>
      <c r="L3061">
        <v>484</v>
      </c>
      <c r="M3061">
        <v>57.7</v>
      </c>
      <c r="N3061">
        <v>11.95</v>
      </c>
      <c r="O3061" s="7">
        <v>6.84</v>
      </c>
      <c r="P3061" s="8">
        <v>383020</v>
      </c>
      <c r="Q3061">
        <v>9</v>
      </c>
      <c r="R3061" s="9">
        <v>10.704000000000001</v>
      </c>
      <c r="S3061" s="9">
        <v>10.762</v>
      </c>
      <c r="T3061" s="9">
        <v>9.5980000000000008</v>
      </c>
      <c r="U3061" s="9">
        <v>10.571</v>
      </c>
      <c r="V3061" s="9">
        <v>11.840999999999999</v>
      </c>
    </row>
    <row r="3062" spans="1:22" x14ac:dyDescent="0.3">
      <c r="A3062" t="s">
        <v>3323</v>
      </c>
      <c r="B3062" t="s">
        <v>3324</v>
      </c>
      <c r="C3062" t="s">
        <v>3326</v>
      </c>
      <c r="D3062" t="s">
        <v>29</v>
      </c>
      <c r="E3062">
        <v>4.8</v>
      </c>
      <c r="F3062">
        <v>117700</v>
      </c>
      <c r="G3062">
        <f t="shared" si="190"/>
        <v>4.6549519116397622E-11</v>
      </c>
      <c r="H3062" s="50">
        <f t="shared" si="193"/>
        <v>385.34392624643425</v>
      </c>
      <c r="I3062">
        <f t="shared" si="191"/>
        <v>1.6143817015076493E-7</v>
      </c>
      <c r="J3062">
        <v>23</v>
      </c>
      <c r="K3062">
        <v>24.5</v>
      </c>
      <c r="L3062">
        <v>735</v>
      </c>
      <c r="M3062">
        <v>56.05</v>
      </c>
      <c r="N3062">
        <v>12.73</v>
      </c>
      <c r="O3062" s="7">
        <v>29.968</v>
      </c>
      <c r="P3062">
        <v>22650</v>
      </c>
      <c r="Q3062">
        <v>3</v>
      </c>
      <c r="R3062" s="9">
        <v>11.233000000000001</v>
      </c>
      <c r="S3062" s="9">
        <v>9.9795999999999996</v>
      </c>
      <c r="T3062" s="9">
        <v>11.233000000000001</v>
      </c>
      <c r="U3062" s="9">
        <v>11.233000000000001</v>
      </c>
      <c r="V3062" s="9">
        <v>11.233000000000001</v>
      </c>
    </row>
    <row r="3063" spans="1:22" x14ac:dyDescent="0.3">
      <c r="A3063" t="s">
        <v>3323</v>
      </c>
      <c r="B3063" t="s">
        <v>3324</v>
      </c>
      <c r="C3063" t="s">
        <v>3327</v>
      </c>
      <c r="D3063" t="s">
        <v>29</v>
      </c>
      <c r="E3063">
        <v>10.3</v>
      </c>
      <c r="F3063">
        <v>117100</v>
      </c>
      <c r="G3063">
        <f t="shared" si="190"/>
        <v>1.0039931596925706E-10</v>
      </c>
      <c r="H3063" s="50">
        <f t="shared" si="193"/>
        <v>383.3795561891032</v>
      </c>
      <c r="I3063">
        <f t="shared" si="191"/>
        <v>3.4641940678184981E-7</v>
      </c>
      <c r="J3063">
        <v>21.700000000000003</v>
      </c>
      <c r="K3063">
        <v>25.1</v>
      </c>
      <c r="L3063">
        <v>345</v>
      </c>
      <c r="M3063">
        <v>57.78</v>
      </c>
      <c r="N3063">
        <v>14.19</v>
      </c>
      <c r="O3063" s="7">
        <v>13.721</v>
      </c>
      <c r="P3063">
        <v>9261.1</v>
      </c>
      <c r="Q3063">
        <v>2</v>
      </c>
      <c r="R3063" s="9">
        <v>7.8045999999999998</v>
      </c>
      <c r="S3063" s="9">
        <v>7.7934000000000001</v>
      </c>
      <c r="T3063" s="9">
        <v>7.7294</v>
      </c>
      <c r="U3063" s="9">
        <v>7.7817999999999996</v>
      </c>
      <c r="V3063" s="9">
        <v>7.8342000000000001</v>
      </c>
    </row>
    <row r="3064" spans="1:22" x14ac:dyDescent="0.3">
      <c r="A3064" t="s">
        <v>3323</v>
      </c>
      <c r="B3064" t="s">
        <v>3324</v>
      </c>
      <c r="C3064" t="s">
        <v>3328</v>
      </c>
      <c r="D3064" t="s">
        <v>29</v>
      </c>
      <c r="E3064">
        <v>12.4</v>
      </c>
      <c r="F3064">
        <v>133200</v>
      </c>
      <c r="G3064">
        <f t="shared" si="190"/>
        <v>1.0625952852852852E-10</v>
      </c>
      <c r="H3064" s="50">
        <f t="shared" si="193"/>
        <v>436.09015272748547</v>
      </c>
      <c r="I3064">
        <f t="shared" si="191"/>
        <v>4.1704860622280944E-7</v>
      </c>
      <c r="J3064">
        <v>26.5</v>
      </c>
      <c r="K3064">
        <v>25.900000000000002</v>
      </c>
      <c r="L3064">
        <v>293</v>
      </c>
      <c r="M3064">
        <v>58.4</v>
      </c>
      <c r="N3064">
        <v>15.63</v>
      </c>
      <c r="O3064" s="7">
        <v>11.335000000000001</v>
      </c>
      <c r="P3064">
        <v>20220</v>
      </c>
      <c r="Q3064">
        <v>4</v>
      </c>
      <c r="R3064" s="9">
        <v>7.5068000000000001</v>
      </c>
      <c r="S3064" s="9">
        <v>7.5351999999999997</v>
      </c>
      <c r="T3064" s="9">
        <v>7.2039</v>
      </c>
      <c r="U3064" s="9">
        <v>7.4142000000000001</v>
      </c>
      <c r="V3064" s="9">
        <v>7.7817999999999996</v>
      </c>
    </row>
    <row r="3065" spans="1:22" x14ac:dyDescent="0.3">
      <c r="A3065" t="s">
        <v>3323</v>
      </c>
      <c r="B3065" t="s">
        <v>3324</v>
      </c>
      <c r="C3065" t="s">
        <v>3329</v>
      </c>
      <c r="D3065" t="s">
        <v>29</v>
      </c>
      <c r="E3065">
        <v>7.3900000000000006</v>
      </c>
      <c r="F3065">
        <v>259600</v>
      </c>
      <c r="G3065">
        <f t="shared" si="190"/>
        <v>3.2493027234206469E-11</v>
      </c>
      <c r="H3065" s="50">
        <f t="shared" si="193"/>
        <v>849.91744480521947</v>
      </c>
      <c r="I3065">
        <f t="shared" si="191"/>
        <v>2.4854751612794854E-7</v>
      </c>
      <c r="J3065">
        <v>48.6</v>
      </c>
      <c r="K3065">
        <v>37.200000000000003</v>
      </c>
      <c r="L3065">
        <v>706</v>
      </c>
      <c r="M3065">
        <v>55.59</v>
      </c>
      <c r="N3065">
        <v>13.03</v>
      </c>
      <c r="O3065" s="7">
        <v>18.963999999999999</v>
      </c>
      <c r="P3065" s="8">
        <v>212970</v>
      </c>
      <c r="Q3065">
        <v>5</v>
      </c>
      <c r="R3065" s="9">
        <v>13.757</v>
      </c>
      <c r="S3065" s="9">
        <v>9.4197000000000006</v>
      </c>
      <c r="T3065" s="9">
        <v>12.999000000000001</v>
      </c>
      <c r="U3065" s="9">
        <v>13.749000000000001</v>
      </c>
      <c r="V3065" s="9">
        <v>13.798999999999999</v>
      </c>
    </row>
    <row r="3066" spans="1:22" x14ac:dyDescent="0.3">
      <c r="A3066" t="s">
        <v>3323</v>
      </c>
      <c r="B3066" t="s">
        <v>3324</v>
      </c>
      <c r="C3066" t="s">
        <v>3330</v>
      </c>
      <c r="D3066" t="s">
        <v>29</v>
      </c>
      <c r="E3066">
        <v>11</v>
      </c>
      <c r="F3066">
        <v>122200</v>
      </c>
      <c r="G3066">
        <f t="shared" si="190"/>
        <v>1.0274765139116202E-10</v>
      </c>
      <c r="H3066" s="50">
        <f t="shared" si="193"/>
        <v>400.07670167641686</v>
      </c>
      <c r="I3066">
        <f t="shared" si="191"/>
        <v>3.6996247326216965E-7</v>
      </c>
      <c r="J3066">
        <v>26</v>
      </c>
      <c r="K3066">
        <v>24</v>
      </c>
      <c r="L3066">
        <v>305</v>
      </c>
      <c r="M3066">
        <v>58.6</v>
      </c>
      <c r="N3066">
        <v>16.18</v>
      </c>
      <c r="O3066" s="7">
        <v>12.718999999999999</v>
      </c>
      <c r="P3066">
        <v>13423</v>
      </c>
      <c r="Q3066">
        <v>4</v>
      </c>
      <c r="R3066" s="9">
        <v>7.4814999999999996</v>
      </c>
      <c r="S3066" s="9">
        <v>6.8109999999999999</v>
      </c>
      <c r="T3066" s="9">
        <v>7.4669999999999996</v>
      </c>
      <c r="U3066" s="9">
        <v>7.4669999999999996</v>
      </c>
      <c r="V3066" s="9">
        <v>7.6246</v>
      </c>
    </row>
    <row r="3067" spans="1:22" x14ac:dyDescent="0.3">
      <c r="A3067" t="s">
        <v>3323</v>
      </c>
      <c r="B3067" t="s">
        <v>3324</v>
      </c>
      <c r="C3067" t="s">
        <v>3331</v>
      </c>
      <c r="D3067" t="s">
        <v>29</v>
      </c>
      <c r="E3067">
        <v>33.1</v>
      </c>
      <c r="F3067">
        <v>1212000</v>
      </c>
      <c r="G3067">
        <f t="shared" si="190"/>
        <v>3.1172798927392736E-11</v>
      </c>
      <c r="H3067" s="50">
        <f t="shared" si="193"/>
        <v>3968.0275158086515</v>
      </c>
      <c r="I3067">
        <f t="shared" si="191"/>
        <v>1.1132507149979833E-6</v>
      </c>
      <c r="J3067">
        <v>201</v>
      </c>
      <c r="K3067">
        <v>85.600000000000009</v>
      </c>
      <c r="L3067">
        <v>326</v>
      </c>
      <c r="M3067">
        <v>59.36</v>
      </c>
      <c r="N3067">
        <v>17.98</v>
      </c>
      <c r="O3067" s="7">
        <v>3.8109999999999999</v>
      </c>
      <c r="P3067" s="8">
        <v>1036300</v>
      </c>
      <c r="Q3067">
        <v>14</v>
      </c>
      <c r="R3067" s="9">
        <v>6.9843999999999999</v>
      </c>
      <c r="S3067" s="9">
        <v>6.1318000000000001</v>
      </c>
      <c r="T3067" s="9">
        <v>6.3560999999999996</v>
      </c>
      <c r="U3067" s="9">
        <v>6.7811000000000003</v>
      </c>
      <c r="V3067" s="9">
        <v>7.1510999999999996</v>
      </c>
    </row>
    <row r="3068" spans="1:22" x14ac:dyDescent="0.3">
      <c r="A3068" t="s">
        <v>3323</v>
      </c>
      <c r="B3068" t="s">
        <v>3324</v>
      </c>
      <c r="C3068" t="s">
        <v>3332</v>
      </c>
      <c r="D3068" t="s">
        <v>29</v>
      </c>
      <c r="E3068">
        <v>12.5</v>
      </c>
      <c r="F3068">
        <v>104500</v>
      </c>
      <c r="G3068">
        <f t="shared" si="190"/>
        <v>1.3653504784688997E-10</v>
      </c>
      <c r="H3068" s="50">
        <f t="shared" si="193"/>
        <v>342.12778498515189</v>
      </c>
      <c r="I3068">
        <f t="shared" si="191"/>
        <v>4.2041190143428375E-7</v>
      </c>
      <c r="J3068">
        <v>23.5</v>
      </c>
      <c r="K3068">
        <v>21.6</v>
      </c>
      <c r="L3068">
        <v>256</v>
      </c>
      <c r="M3068">
        <v>63.83</v>
      </c>
      <c r="N3068">
        <v>20.260000000000002</v>
      </c>
      <c r="O3068" s="7">
        <v>11.840999999999999</v>
      </c>
      <c r="P3068">
        <v>9635.2000000000007</v>
      </c>
      <c r="Q3068">
        <v>4</v>
      </c>
      <c r="R3068" s="9">
        <v>5.9859</v>
      </c>
      <c r="S3068" s="9">
        <v>5.9991000000000003</v>
      </c>
      <c r="T3068" s="9">
        <v>5.875</v>
      </c>
      <c r="U3068" s="9">
        <v>6.0357000000000003</v>
      </c>
      <c r="V3068" s="9">
        <v>6.7811000000000003</v>
      </c>
    </row>
    <row r="3069" spans="1:22" x14ac:dyDescent="0.3">
      <c r="A3069" t="s">
        <v>3323</v>
      </c>
      <c r="B3069" t="s">
        <v>3324</v>
      </c>
      <c r="C3069" t="s">
        <v>3333</v>
      </c>
      <c r="D3069" t="s">
        <v>29</v>
      </c>
      <c r="E3069">
        <v>20.200000000000003</v>
      </c>
      <c r="F3069">
        <v>189600</v>
      </c>
      <c r="G3069">
        <f t="shared" si="190"/>
        <v>1.2160836814345992E-10</v>
      </c>
      <c r="H3069" s="50">
        <f t="shared" si="193"/>
        <v>620.74093811660089</v>
      </c>
      <c r="I3069">
        <f t="shared" si="191"/>
        <v>6.7938563271780238E-7</v>
      </c>
      <c r="J3069">
        <v>26</v>
      </c>
      <c r="K3069">
        <v>37.200000000000003</v>
      </c>
      <c r="L3069">
        <v>261</v>
      </c>
      <c r="M3069">
        <v>59.87</v>
      </c>
      <c r="N3069">
        <v>17.64</v>
      </c>
      <c r="O3069" s="7">
        <v>7.0243000000000002</v>
      </c>
      <c r="P3069">
        <v>13396</v>
      </c>
      <c r="Q3069">
        <v>3</v>
      </c>
      <c r="R3069" s="9">
        <v>6.5151000000000003</v>
      </c>
      <c r="S3069" s="9">
        <v>6.5076999999999998</v>
      </c>
      <c r="T3069" s="9">
        <v>6.4093</v>
      </c>
      <c r="U3069" s="9">
        <v>6.4625000000000004</v>
      </c>
      <c r="V3069" s="9">
        <v>6.5156999999999998</v>
      </c>
    </row>
    <row r="3070" spans="1:22" x14ac:dyDescent="0.3">
      <c r="A3070" t="s">
        <v>3323</v>
      </c>
      <c r="B3070" t="s">
        <v>3324</v>
      </c>
      <c r="C3070" t="s">
        <v>3334</v>
      </c>
      <c r="D3070" t="s">
        <v>29</v>
      </c>
      <c r="E3070">
        <v>9.9500000000000011</v>
      </c>
      <c r="F3070">
        <v>126300</v>
      </c>
      <c r="G3070">
        <f t="shared" si="190"/>
        <v>8.9922868962787025E-11</v>
      </c>
      <c r="H3070" s="50">
        <f t="shared" si="193"/>
        <v>413.49989706817877</v>
      </c>
      <c r="I3070">
        <f t="shared" si="191"/>
        <v>3.3464787354168991E-7</v>
      </c>
      <c r="J3070">
        <v>36.800000000000004</v>
      </c>
      <c r="K3070">
        <v>20.8</v>
      </c>
      <c r="L3070">
        <v>300</v>
      </c>
      <c r="M3070">
        <v>59.62</v>
      </c>
      <c r="N3070">
        <v>16.54</v>
      </c>
      <c r="O3070" s="7">
        <v>14.393000000000001</v>
      </c>
      <c r="P3070">
        <v>32210</v>
      </c>
      <c r="Q3070">
        <v>6</v>
      </c>
      <c r="R3070" s="9">
        <v>6.6214000000000004</v>
      </c>
      <c r="S3070" s="9">
        <v>6.5343</v>
      </c>
      <c r="T3070" s="9">
        <v>6.5156999999999998</v>
      </c>
      <c r="U3070" s="9">
        <v>6.6219999999999999</v>
      </c>
      <c r="V3070" s="9">
        <v>6.8869999999999996</v>
      </c>
    </row>
    <row r="3071" spans="1:22" x14ac:dyDescent="0.3">
      <c r="A3071" t="s">
        <v>3335</v>
      </c>
      <c r="B3071" t="s">
        <v>3336</v>
      </c>
      <c r="C3071" t="s">
        <v>3337</v>
      </c>
      <c r="D3071" t="s">
        <v>29</v>
      </c>
      <c r="E3071">
        <v>15.100000000000001</v>
      </c>
      <c r="F3071">
        <v>479300</v>
      </c>
      <c r="G3071">
        <f t="shared" si="190"/>
        <v>3.5960021489672437E-11</v>
      </c>
      <c r="H3071" s="50">
        <f t="shared" ref="H3071:H3080" si="194">F3071*CVDCHE</f>
        <v>1189.6756804160718</v>
      </c>
      <c r="I3071">
        <f t="shared" si="191"/>
        <v>3.8502686730152358E-7</v>
      </c>
      <c r="J3071">
        <v>98.100000000000009</v>
      </c>
      <c r="K3071">
        <v>48.400000000000006</v>
      </c>
      <c r="L3071">
        <v>392</v>
      </c>
      <c r="M3071">
        <v>47.54</v>
      </c>
      <c r="N3071">
        <v>7.63</v>
      </c>
      <c r="O3071" s="7">
        <v>8.1096000000000004</v>
      </c>
      <c r="P3071" s="8">
        <v>503930</v>
      </c>
      <c r="Q3071">
        <v>8</v>
      </c>
      <c r="R3071" s="9">
        <v>14.268000000000001</v>
      </c>
      <c r="S3071" s="9">
        <v>13.919</v>
      </c>
      <c r="T3071" s="9">
        <v>12.547000000000001</v>
      </c>
      <c r="U3071" s="9">
        <v>13.099</v>
      </c>
      <c r="V3071" s="9">
        <v>14.446999999999999</v>
      </c>
    </row>
    <row r="3072" spans="1:22" x14ac:dyDescent="0.3">
      <c r="A3072" t="s">
        <v>3335</v>
      </c>
      <c r="B3072" t="s">
        <v>3336</v>
      </c>
      <c r="C3072" t="s">
        <v>3338</v>
      </c>
      <c r="D3072" t="s">
        <v>29</v>
      </c>
      <c r="E3072">
        <v>15.3</v>
      </c>
      <c r="F3072">
        <v>349100</v>
      </c>
      <c r="G3072">
        <f t="shared" si="190"/>
        <v>5.0025565454024626E-11</v>
      </c>
      <c r="H3072" s="50">
        <f t="shared" si="194"/>
        <v>866.50486132537173</v>
      </c>
      <c r="I3072">
        <f t="shared" si="191"/>
        <v>3.9012656090816626E-7</v>
      </c>
      <c r="J3072">
        <v>45.800000000000004</v>
      </c>
      <c r="K3072">
        <v>51.6</v>
      </c>
      <c r="L3072">
        <v>447</v>
      </c>
      <c r="M3072">
        <v>46.95</v>
      </c>
      <c r="N3072">
        <v>7.45</v>
      </c>
      <c r="O3072" s="7">
        <v>8.6757000000000009</v>
      </c>
      <c r="P3072" s="8">
        <v>251840</v>
      </c>
      <c r="Q3072">
        <v>4</v>
      </c>
      <c r="R3072" s="9">
        <v>14.398999999999999</v>
      </c>
      <c r="S3072" s="9">
        <v>14.433</v>
      </c>
      <c r="T3072" s="9">
        <v>13.648999999999999</v>
      </c>
      <c r="U3072" s="9">
        <v>14.496</v>
      </c>
      <c r="V3072" s="9">
        <v>15.042</v>
      </c>
    </row>
    <row r="3073" spans="1:22" x14ac:dyDescent="0.3">
      <c r="A3073" t="s">
        <v>3335</v>
      </c>
      <c r="B3073" t="s">
        <v>3336</v>
      </c>
      <c r="C3073" t="s">
        <v>3339</v>
      </c>
      <c r="D3073" t="s">
        <v>29</v>
      </c>
      <c r="E3073">
        <v>19</v>
      </c>
      <c r="F3073">
        <v>471300</v>
      </c>
      <c r="G3073">
        <f t="shared" si="190"/>
        <v>4.6015758540207935E-11</v>
      </c>
      <c r="H3073" s="50">
        <f t="shared" si="194"/>
        <v>1169.8187944504375</v>
      </c>
      <c r="I3073">
        <f t="shared" si="191"/>
        <v>4.8447089263105622E-7</v>
      </c>
      <c r="J3073">
        <v>61.5</v>
      </c>
      <c r="K3073">
        <v>60.1</v>
      </c>
      <c r="L3073">
        <v>377</v>
      </c>
      <c r="M3073">
        <v>46.21</v>
      </c>
      <c r="N3073">
        <v>6.12</v>
      </c>
      <c r="O3073" s="7">
        <v>6.2747000000000002</v>
      </c>
      <c r="P3073" s="8">
        <v>533260</v>
      </c>
      <c r="Q3073">
        <v>6</v>
      </c>
      <c r="R3073" s="9">
        <v>15.627000000000001</v>
      </c>
      <c r="S3073" s="9">
        <v>15.628</v>
      </c>
      <c r="T3073" s="9">
        <v>14.247999999999999</v>
      </c>
      <c r="U3073" s="9">
        <v>15.19</v>
      </c>
      <c r="V3073" s="9">
        <v>16.423999999999999</v>
      </c>
    </row>
    <row r="3074" spans="1:22" x14ac:dyDescent="0.3">
      <c r="A3074" t="s">
        <v>3335</v>
      </c>
      <c r="B3074" t="s">
        <v>3336</v>
      </c>
      <c r="C3074" t="s">
        <v>3340</v>
      </c>
      <c r="D3074" t="s">
        <v>29</v>
      </c>
      <c r="E3074">
        <v>9.98</v>
      </c>
      <c r="F3074">
        <v>311400</v>
      </c>
      <c r="G3074">
        <f t="shared" ref="G3074:G3137" si="195">(1.141433*(E3074/1000000))/F3074</f>
        <v>3.6581571419396281E-11</v>
      </c>
      <c r="H3074" s="50">
        <f t="shared" si="194"/>
        <v>772.92928621231954</v>
      </c>
      <c r="I3074">
        <f t="shared" ref="I3074:I3137" si="196">(G3074/10)*1000*H3074*0.09</f>
        <v>2.5447471097147062E-7</v>
      </c>
      <c r="J3074">
        <v>51.400000000000006</v>
      </c>
      <c r="K3074">
        <v>43.400000000000006</v>
      </c>
      <c r="L3074">
        <v>578</v>
      </c>
      <c r="M3074">
        <v>46.53</v>
      </c>
      <c r="N3074">
        <v>6.59</v>
      </c>
      <c r="O3074" s="7">
        <v>13.308</v>
      </c>
      <c r="P3074" s="8">
        <v>253470</v>
      </c>
      <c r="Q3074">
        <v>5</v>
      </c>
      <c r="R3074" s="9">
        <v>14.092000000000001</v>
      </c>
      <c r="S3074" s="9">
        <v>14.087999999999999</v>
      </c>
      <c r="T3074" s="9">
        <v>12.747999999999999</v>
      </c>
      <c r="U3074" s="9">
        <v>13.898999999999999</v>
      </c>
      <c r="V3074" s="9">
        <v>14.347</v>
      </c>
    </row>
    <row r="3075" spans="1:22" x14ac:dyDescent="0.3">
      <c r="A3075" t="s">
        <v>3335</v>
      </c>
      <c r="B3075" t="s">
        <v>3336</v>
      </c>
      <c r="C3075" t="s">
        <v>3341</v>
      </c>
      <c r="D3075" t="s">
        <v>29</v>
      </c>
      <c r="E3075">
        <v>10.5</v>
      </c>
      <c r="F3075">
        <v>120800</v>
      </c>
      <c r="G3075">
        <f t="shared" si="195"/>
        <v>9.9213961092715216E-11</v>
      </c>
      <c r="H3075" s="50">
        <f t="shared" si="194"/>
        <v>299.83897808107963</v>
      </c>
      <c r="I3075">
        <f t="shared" si="196"/>
        <v>2.677339143487415E-7</v>
      </c>
      <c r="J3075">
        <v>20.700000000000003</v>
      </c>
      <c r="K3075">
        <v>26.6</v>
      </c>
      <c r="L3075">
        <v>358</v>
      </c>
      <c r="M3075">
        <v>46.01</v>
      </c>
      <c r="N3075">
        <v>8.94</v>
      </c>
      <c r="O3075" s="7">
        <v>13.484999999999999</v>
      </c>
      <c r="P3075" s="8">
        <v>145910</v>
      </c>
      <c r="Q3075">
        <v>4</v>
      </c>
      <c r="R3075" s="9">
        <v>21.981999999999999</v>
      </c>
      <c r="S3075" s="9">
        <v>22.507999999999999</v>
      </c>
      <c r="T3075" s="9">
        <v>21.765000000000001</v>
      </c>
      <c r="U3075" s="9">
        <v>23.245000000000001</v>
      </c>
      <c r="V3075" s="9">
        <v>25.247</v>
      </c>
    </row>
    <row r="3076" spans="1:22" x14ac:dyDescent="0.3">
      <c r="A3076" t="s">
        <v>3335</v>
      </c>
      <c r="B3076" t="s">
        <v>3336</v>
      </c>
      <c r="C3076" t="s">
        <v>3342</v>
      </c>
      <c r="D3076" t="s">
        <v>29</v>
      </c>
      <c r="E3076">
        <v>12.3</v>
      </c>
      <c r="F3076">
        <v>196600</v>
      </c>
      <c r="G3076">
        <f t="shared" si="195"/>
        <v>7.1412135808748728E-11</v>
      </c>
      <c r="H3076" s="50">
        <f t="shared" si="194"/>
        <v>487.9829726054657</v>
      </c>
      <c r="I3076">
        <f t="shared" si="196"/>
        <v>3.1363115680852582E-7</v>
      </c>
      <c r="J3076">
        <v>28</v>
      </c>
      <c r="K3076">
        <v>37.200000000000003</v>
      </c>
      <c r="L3076">
        <v>424</v>
      </c>
      <c r="M3076">
        <v>47.05</v>
      </c>
      <c r="N3076">
        <v>8.2899999999999991</v>
      </c>
      <c r="O3076" s="7">
        <v>11.412000000000001</v>
      </c>
      <c r="P3076" s="8">
        <v>150000</v>
      </c>
      <c r="Q3076">
        <v>2</v>
      </c>
      <c r="R3076" s="9">
        <v>14.532999999999999</v>
      </c>
      <c r="S3076" s="9">
        <v>14.56</v>
      </c>
      <c r="T3076" s="9">
        <v>14.446999999999999</v>
      </c>
      <c r="U3076" s="9">
        <v>14.596</v>
      </c>
      <c r="V3076" s="9">
        <v>14.744999999999999</v>
      </c>
    </row>
    <row r="3077" spans="1:22" x14ac:dyDescent="0.3">
      <c r="A3077" t="s">
        <v>3335</v>
      </c>
      <c r="B3077" t="s">
        <v>3336</v>
      </c>
      <c r="C3077" t="s">
        <v>3343</v>
      </c>
      <c r="D3077" t="s">
        <v>29</v>
      </c>
      <c r="E3077">
        <v>9.84</v>
      </c>
      <c r="F3077">
        <v>101900</v>
      </c>
      <c r="G3077">
        <f t="shared" si="195"/>
        <v>1.1022277448478902E-10</v>
      </c>
      <c r="H3077" s="50">
        <f t="shared" si="194"/>
        <v>252.92708498726836</v>
      </c>
      <c r="I3077">
        <f t="shared" si="196"/>
        <v>2.5090492544682071E-7</v>
      </c>
      <c r="J3077">
        <v>13.3</v>
      </c>
      <c r="K3077">
        <v>27.900000000000002</v>
      </c>
      <c r="L3077">
        <v>379</v>
      </c>
      <c r="M3077">
        <v>47.35</v>
      </c>
      <c r="N3077">
        <v>7.9</v>
      </c>
      <c r="O3077" s="7">
        <v>13.579000000000001</v>
      </c>
      <c r="P3077">
        <v>82438</v>
      </c>
      <c r="Q3077">
        <v>2</v>
      </c>
      <c r="R3077" s="9">
        <v>13.372</v>
      </c>
      <c r="S3077" s="9">
        <v>13.295</v>
      </c>
      <c r="T3077" s="9">
        <v>12.999000000000001</v>
      </c>
      <c r="U3077" s="9">
        <v>13.249000000000001</v>
      </c>
      <c r="V3077" s="9">
        <v>13.5</v>
      </c>
    </row>
    <row r="3078" spans="1:22" x14ac:dyDescent="0.3">
      <c r="A3078" t="s">
        <v>3335</v>
      </c>
      <c r="B3078" t="s">
        <v>3336</v>
      </c>
      <c r="C3078" t="s">
        <v>3344</v>
      </c>
      <c r="D3078" t="s">
        <v>29</v>
      </c>
      <c r="E3078">
        <v>7.66</v>
      </c>
      <c r="F3078">
        <v>146400</v>
      </c>
      <c r="G3078">
        <f t="shared" si="195"/>
        <v>5.9722518989071033E-11</v>
      </c>
      <c r="H3078" s="50">
        <f t="shared" si="194"/>
        <v>363.38101317110977</v>
      </c>
      <c r="I3078">
        <f t="shared" si="196"/>
        <v>1.9531826513441527E-7</v>
      </c>
      <c r="J3078">
        <v>25.400000000000002</v>
      </c>
      <c r="K3078">
        <v>29.1</v>
      </c>
      <c r="L3078">
        <v>533</v>
      </c>
      <c r="M3078">
        <v>47.42</v>
      </c>
      <c r="N3078">
        <v>9.34</v>
      </c>
      <c r="O3078" s="7">
        <v>18.358000000000001</v>
      </c>
      <c r="P3078" s="8">
        <v>181620</v>
      </c>
      <c r="Q3078">
        <v>5</v>
      </c>
      <c r="R3078" s="9">
        <v>13.337</v>
      </c>
      <c r="S3078" s="9">
        <v>13.21</v>
      </c>
      <c r="T3078" s="9">
        <v>11.993</v>
      </c>
      <c r="U3078" s="9">
        <v>13.35</v>
      </c>
      <c r="V3078" s="9">
        <v>13.45</v>
      </c>
    </row>
    <row r="3079" spans="1:22" x14ac:dyDescent="0.3">
      <c r="A3079" t="s">
        <v>3335</v>
      </c>
      <c r="B3079" t="s">
        <v>3336</v>
      </c>
      <c r="C3079" t="s">
        <v>3345</v>
      </c>
      <c r="D3079" t="s">
        <v>29</v>
      </c>
      <c r="E3079">
        <v>6.91</v>
      </c>
      <c r="F3079">
        <v>123400</v>
      </c>
      <c r="G3079">
        <f t="shared" si="195"/>
        <v>6.3916548055105346E-11</v>
      </c>
      <c r="H3079" s="50">
        <f t="shared" si="194"/>
        <v>306.29246601991082</v>
      </c>
      <c r="I3079">
        <f t="shared" si="196"/>
        <v>1.7619441410950515E-7</v>
      </c>
      <c r="J3079">
        <v>34.200000000000003</v>
      </c>
      <c r="K3079">
        <v>21.1</v>
      </c>
      <c r="L3079">
        <v>399</v>
      </c>
      <c r="M3079">
        <v>47.51</v>
      </c>
      <c r="N3079">
        <v>8.73</v>
      </c>
      <c r="O3079" s="7">
        <v>18.923999999999999</v>
      </c>
      <c r="P3079" s="8">
        <v>221010</v>
      </c>
      <c r="Q3079">
        <v>5</v>
      </c>
      <c r="R3079" s="9">
        <v>14.643000000000001</v>
      </c>
      <c r="S3079" s="9">
        <v>14.558</v>
      </c>
      <c r="T3079" s="9">
        <v>13.898999999999999</v>
      </c>
      <c r="U3079" s="9">
        <v>14.297000000000001</v>
      </c>
      <c r="V3079" s="9">
        <v>14.794</v>
      </c>
    </row>
    <row r="3080" spans="1:22" x14ac:dyDescent="0.3">
      <c r="A3080" t="s">
        <v>3335</v>
      </c>
      <c r="B3080" t="s">
        <v>3336</v>
      </c>
      <c r="C3080" t="s">
        <v>3346</v>
      </c>
      <c r="D3080" t="s">
        <v>29</v>
      </c>
      <c r="E3080">
        <v>19.100000000000001</v>
      </c>
      <c r="F3080">
        <v>1081000</v>
      </c>
      <c r="G3080">
        <f t="shared" si="195"/>
        <v>2.0167780111008324E-11</v>
      </c>
      <c r="H3080" s="50">
        <f t="shared" si="194"/>
        <v>2683.16171610635</v>
      </c>
      <c r="I3080">
        <f t="shared" si="196"/>
        <v>4.8702073943437746E-7</v>
      </c>
      <c r="J3080">
        <v>269</v>
      </c>
      <c r="K3080">
        <v>65.900000000000006</v>
      </c>
      <c r="L3080">
        <v>399</v>
      </c>
      <c r="M3080">
        <v>47.4</v>
      </c>
      <c r="N3080">
        <v>8.52</v>
      </c>
      <c r="O3080" s="7">
        <v>6.0594999999999999</v>
      </c>
      <c r="P3080" s="8">
        <v>1250000</v>
      </c>
      <c r="Q3080">
        <v>18</v>
      </c>
      <c r="R3080" s="9">
        <v>14.743</v>
      </c>
      <c r="S3080" s="9">
        <v>14.606999999999999</v>
      </c>
      <c r="T3080" s="9">
        <v>13.898999999999999</v>
      </c>
      <c r="U3080" s="9">
        <v>14.347</v>
      </c>
      <c r="V3080" s="9">
        <v>14.893000000000001</v>
      </c>
    </row>
    <row r="3081" spans="1:22" x14ac:dyDescent="0.3">
      <c r="A3081" t="s">
        <v>3347</v>
      </c>
      <c r="B3081" t="s">
        <v>3348</v>
      </c>
      <c r="C3081" t="s">
        <v>3352</v>
      </c>
      <c r="D3081" t="s">
        <v>108</v>
      </c>
      <c r="E3081">
        <v>41.1</v>
      </c>
      <c r="F3081">
        <v>2188000</v>
      </c>
      <c r="G3081">
        <f t="shared" si="195"/>
        <v>2.1440994652650823E-11</v>
      </c>
      <c r="H3081" s="50">
        <f t="shared" ref="H3081:H3090" si="197">F3081*CVDSYR</f>
        <v>4814.2178390366234</v>
      </c>
      <c r="I3081">
        <f t="shared" si="196"/>
        <v>9.2899457049132412E-7</v>
      </c>
      <c r="J3081">
        <v>151</v>
      </c>
      <c r="K3081">
        <v>178</v>
      </c>
      <c r="L3081">
        <v>513</v>
      </c>
      <c r="M3081">
        <v>36.21</v>
      </c>
      <c r="N3081">
        <v>37.159999999999997</v>
      </c>
      <c r="O3081" s="7">
        <v>2.8795999999999999</v>
      </c>
      <c r="P3081">
        <v>69628</v>
      </c>
      <c r="Q3081">
        <v>8</v>
      </c>
      <c r="R3081" s="9">
        <v>23.370999999999999</v>
      </c>
      <c r="S3081" s="9">
        <v>23.367999999999999</v>
      </c>
      <c r="T3081" s="9">
        <v>23.152999999999999</v>
      </c>
      <c r="U3081" s="9">
        <v>23.295999999999999</v>
      </c>
      <c r="V3081" s="9">
        <v>23.63</v>
      </c>
    </row>
    <row r="3082" spans="1:22" x14ac:dyDescent="0.3">
      <c r="A3082" t="s">
        <v>3347</v>
      </c>
      <c r="B3082" t="s">
        <v>3348</v>
      </c>
      <c r="C3082" t="s">
        <v>3349</v>
      </c>
      <c r="D3082" t="s">
        <v>108</v>
      </c>
      <c r="E3082">
        <v>9.23</v>
      </c>
      <c r="F3082">
        <v>154200</v>
      </c>
      <c r="G3082">
        <f t="shared" si="195"/>
        <v>6.832312963683527E-11</v>
      </c>
      <c r="H3082" s="50">
        <f t="shared" si="197"/>
        <v>339.28354240376933</v>
      </c>
      <c r="I3082">
        <f t="shared" si="196"/>
        <v>2.0862822106167682E-7</v>
      </c>
      <c r="J3082">
        <v>28.200000000000003</v>
      </c>
      <c r="K3082">
        <v>29.1</v>
      </c>
      <c r="L3082">
        <v>423</v>
      </c>
      <c r="M3082">
        <v>36.520000000000003</v>
      </c>
      <c r="N3082">
        <v>40.75</v>
      </c>
      <c r="O3082" s="7">
        <v>14.56</v>
      </c>
      <c r="P3082">
        <v>35520</v>
      </c>
      <c r="Q3082">
        <v>2</v>
      </c>
      <c r="R3082" s="9">
        <v>23.956</v>
      </c>
      <c r="S3082" s="9">
        <v>23.728999999999999</v>
      </c>
      <c r="T3082" s="9">
        <v>22.484000000000002</v>
      </c>
      <c r="U3082" s="9">
        <v>23.271000000000001</v>
      </c>
      <c r="V3082" s="9">
        <v>24.059000000000001</v>
      </c>
    </row>
    <row r="3083" spans="1:22" x14ac:dyDescent="0.3">
      <c r="A3083" t="s">
        <v>3347</v>
      </c>
      <c r="B3083" t="s">
        <v>3350</v>
      </c>
      <c r="C3083" t="s">
        <v>3351</v>
      </c>
      <c r="D3083" t="s">
        <v>108</v>
      </c>
      <c r="E3083">
        <v>12.100000000000001</v>
      </c>
      <c r="F3083">
        <v>179400</v>
      </c>
      <c r="G3083">
        <f t="shared" si="195"/>
        <v>7.6986283723522865E-11</v>
      </c>
      <c r="H3083" s="50">
        <f t="shared" si="197"/>
        <v>394.73065828298456</v>
      </c>
      <c r="I3083">
        <f t="shared" si="196"/>
        <v>2.7349961807652117E-7</v>
      </c>
      <c r="J3083">
        <v>36.1</v>
      </c>
      <c r="K3083">
        <v>29.8</v>
      </c>
      <c r="L3083">
        <v>317</v>
      </c>
      <c r="M3083">
        <v>37.07</v>
      </c>
      <c r="N3083">
        <v>41.24</v>
      </c>
      <c r="O3083" s="7">
        <v>10.627000000000001</v>
      </c>
      <c r="P3083">
        <v>37422</v>
      </c>
      <c r="Q3083">
        <v>3</v>
      </c>
      <c r="R3083" s="9">
        <v>20.61</v>
      </c>
      <c r="S3083" s="9">
        <v>20.602</v>
      </c>
      <c r="T3083" s="9">
        <v>19.788</v>
      </c>
      <c r="U3083" s="9">
        <v>20.61</v>
      </c>
      <c r="V3083" s="9">
        <v>20.658000000000001</v>
      </c>
    </row>
    <row r="3084" spans="1:22" x14ac:dyDescent="0.3">
      <c r="A3084" t="s">
        <v>3347</v>
      </c>
      <c r="B3084" t="s">
        <v>3348</v>
      </c>
      <c r="C3084" t="s">
        <v>3353</v>
      </c>
      <c r="D3084" t="s">
        <v>108</v>
      </c>
      <c r="E3084">
        <v>10.600000000000001</v>
      </c>
      <c r="F3084">
        <v>223500</v>
      </c>
      <c r="G3084">
        <f t="shared" si="195"/>
        <v>5.4135077404921707E-11</v>
      </c>
      <c r="H3084" s="50">
        <f t="shared" si="197"/>
        <v>491.76311107161121</v>
      </c>
      <c r="I3084">
        <f t="shared" si="196"/>
        <v>2.3959470674472102E-7</v>
      </c>
      <c r="J3084">
        <v>35.300000000000004</v>
      </c>
      <c r="K3084">
        <v>37.6</v>
      </c>
      <c r="L3084">
        <v>470</v>
      </c>
      <c r="M3084">
        <v>35.96</v>
      </c>
      <c r="N3084">
        <v>39.01</v>
      </c>
      <c r="O3084" s="7">
        <v>12.494</v>
      </c>
      <c r="P3084">
        <v>16543</v>
      </c>
      <c r="Q3084">
        <v>2</v>
      </c>
      <c r="R3084" s="9">
        <v>26.643000000000001</v>
      </c>
      <c r="S3084" s="9">
        <v>26.216000000000001</v>
      </c>
      <c r="T3084" s="9">
        <v>24.059000000000001</v>
      </c>
      <c r="U3084" s="9">
        <v>25.692</v>
      </c>
      <c r="V3084" s="9">
        <v>27.324999999999999</v>
      </c>
    </row>
    <row r="3085" spans="1:22" x14ac:dyDescent="0.3">
      <c r="A3085" t="s">
        <v>3347</v>
      </c>
      <c r="B3085" t="s">
        <v>3348</v>
      </c>
      <c r="C3085" t="s">
        <v>3354</v>
      </c>
      <c r="D3085" t="s">
        <v>108</v>
      </c>
      <c r="E3085">
        <v>40.6</v>
      </c>
      <c r="F3085">
        <v>2105000</v>
      </c>
      <c r="G3085">
        <f t="shared" si="195"/>
        <v>2.2015287315914489E-11</v>
      </c>
      <c r="H3085" s="50">
        <f t="shared" si="197"/>
        <v>4631.5944018153987</v>
      </c>
      <c r="I3085">
        <f t="shared" si="196"/>
        <v>9.1769293338072385E-7</v>
      </c>
      <c r="J3085">
        <v>193</v>
      </c>
      <c r="K3085">
        <v>152</v>
      </c>
      <c r="L3085">
        <v>424</v>
      </c>
      <c r="M3085">
        <v>33.5</v>
      </c>
      <c r="N3085">
        <v>36.299999999999997</v>
      </c>
      <c r="O3085" s="7">
        <v>2.7974999999999999</v>
      </c>
      <c r="P3085">
        <v>62589</v>
      </c>
      <c r="Q3085">
        <v>8</v>
      </c>
      <c r="R3085" s="9">
        <v>25.187999999999999</v>
      </c>
      <c r="S3085" s="9">
        <v>25.126000000000001</v>
      </c>
      <c r="T3085" s="9">
        <v>20.946999999999999</v>
      </c>
      <c r="U3085" s="9">
        <v>24.843</v>
      </c>
      <c r="V3085" s="9">
        <v>25.72</v>
      </c>
    </row>
    <row r="3086" spans="1:22" x14ac:dyDescent="0.3">
      <c r="A3086" t="s">
        <v>3347</v>
      </c>
      <c r="B3086" t="s">
        <v>3348</v>
      </c>
      <c r="C3086" t="s">
        <v>3355</v>
      </c>
      <c r="D3086" t="s">
        <v>108</v>
      </c>
      <c r="E3086">
        <v>11.200000000000001</v>
      </c>
      <c r="F3086">
        <v>191300</v>
      </c>
      <c r="G3086">
        <f t="shared" si="195"/>
        <v>6.6827232618923154E-11</v>
      </c>
      <c r="H3086" s="50">
        <f t="shared" si="197"/>
        <v>420.91401855928063</v>
      </c>
      <c r="I3086">
        <f t="shared" si="196"/>
        <v>2.5315667127744111E-7</v>
      </c>
      <c r="J3086">
        <v>25.400000000000002</v>
      </c>
      <c r="K3086">
        <v>38</v>
      </c>
      <c r="L3086">
        <v>471</v>
      </c>
      <c r="M3086">
        <v>35.340000000000003</v>
      </c>
      <c r="N3086">
        <v>40.15</v>
      </c>
      <c r="O3086" s="7">
        <v>12.417</v>
      </c>
      <c r="P3086">
        <v>5931.5</v>
      </c>
      <c r="Q3086">
        <v>2</v>
      </c>
      <c r="R3086" s="9">
        <v>25.486999999999998</v>
      </c>
      <c r="S3086" s="9">
        <v>25.524999999999999</v>
      </c>
      <c r="T3086" s="9">
        <v>25.483000000000001</v>
      </c>
      <c r="U3086" s="9">
        <v>25.744</v>
      </c>
      <c r="V3086" s="9">
        <v>26.004000000000001</v>
      </c>
    </row>
    <row r="3087" spans="1:22" x14ac:dyDescent="0.3">
      <c r="A3087" t="s">
        <v>3347</v>
      </c>
      <c r="B3087" t="s">
        <v>3348</v>
      </c>
      <c r="C3087" t="s">
        <v>3356</v>
      </c>
      <c r="D3087" t="s">
        <v>108</v>
      </c>
      <c r="E3087">
        <v>22</v>
      </c>
      <c r="F3087">
        <v>364100</v>
      </c>
      <c r="G3087">
        <f t="shared" si="195"/>
        <v>6.8968761329305123E-11</v>
      </c>
      <c r="H3087" s="50">
        <f t="shared" si="197"/>
        <v>801.12281315961354</v>
      </c>
      <c r="I3087">
        <f t="shared" si="196"/>
        <v>4.9727203286640191E-7</v>
      </c>
      <c r="J3087">
        <v>37.4</v>
      </c>
      <c r="K3087">
        <v>59.5</v>
      </c>
      <c r="L3087">
        <v>313</v>
      </c>
      <c r="M3087">
        <v>35.14</v>
      </c>
      <c r="N3087">
        <v>36.76</v>
      </c>
      <c r="O3087" s="7">
        <v>5.2596999999999996</v>
      </c>
      <c r="P3087" s="8">
        <v>117870</v>
      </c>
      <c r="Q3087">
        <v>3</v>
      </c>
      <c r="R3087" s="9">
        <v>25.245000000000001</v>
      </c>
      <c r="S3087" s="9">
        <v>25.22</v>
      </c>
      <c r="T3087" s="9">
        <v>24.771999999999998</v>
      </c>
      <c r="U3087" s="9">
        <v>24.962</v>
      </c>
      <c r="V3087" s="9">
        <v>25.247</v>
      </c>
    </row>
    <row r="3088" spans="1:22" x14ac:dyDescent="0.3">
      <c r="A3088" t="s">
        <v>3347</v>
      </c>
      <c r="B3088" t="s">
        <v>3348</v>
      </c>
      <c r="C3088" t="s">
        <v>3357</v>
      </c>
      <c r="D3088" t="s">
        <v>108</v>
      </c>
      <c r="E3088">
        <v>20.100000000000001</v>
      </c>
      <c r="F3088">
        <v>797000</v>
      </c>
      <c r="G3088">
        <f t="shared" si="195"/>
        <v>2.878645332496863E-11</v>
      </c>
      <c r="H3088" s="50">
        <f t="shared" si="197"/>
        <v>1753.6250537989893</v>
      </c>
      <c r="I3088">
        <f t="shared" si="196"/>
        <v>4.5432581184612182E-7</v>
      </c>
      <c r="J3088">
        <v>104</v>
      </c>
      <c r="K3088">
        <v>78.300000000000011</v>
      </c>
      <c r="L3088">
        <v>435</v>
      </c>
      <c r="M3088">
        <v>34.74</v>
      </c>
      <c r="N3088">
        <v>36.700000000000003</v>
      </c>
      <c r="O3088" s="7">
        <v>5.5552999999999999</v>
      </c>
      <c r="P3088">
        <v>9560.5</v>
      </c>
      <c r="Q3088">
        <v>6</v>
      </c>
      <c r="R3088" s="9">
        <v>22.341000000000001</v>
      </c>
      <c r="S3088" s="9">
        <v>22.411999999999999</v>
      </c>
      <c r="T3088" s="9">
        <v>21.812999999999999</v>
      </c>
      <c r="U3088" s="9">
        <v>23.081</v>
      </c>
      <c r="V3088" s="9">
        <v>25.294</v>
      </c>
    </row>
    <row r="3089" spans="1:22" x14ac:dyDescent="0.3">
      <c r="A3089" t="s">
        <v>3347</v>
      </c>
      <c r="B3089" t="s">
        <v>3348</v>
      </c>
      <c r="C3089" t="s">
        <v>3358</v>
      </c>
      <c r="D3089" t="s">
        <v>108</v>
      </c>
      <c r="E3089">
        <v>17.100000000000001</v>
      </c>
      <c r="F3089">
        <v>101000</v>
      </c>
      <c r="G3089">
        <f t="shared" si="195"/>
        <v>1.932525178217822E-10</v>
      </c>
      <c r="H3089" s="50">
        <f t="shared" si="197"/>
        <v>222.22851999209274</v>
      </c>
      <c r="I3089">
        <f t="shared" si="196"/>
        <v>3.8651598918252173E-7</v>
      </c>
      <c r="J3089">
        <v>5.17</v>
      </c>
      <c r="K3089">
        <v>44.400000000000006</v>
      </c>
      <c r="L3089">
        <v>332</v>
      </c>
      <c r="M3089">
        <v>35.93</v>
      </c>
      <c r="N3089">
        <v>36.64</v>
      </c>
      <c r="O3089" s="7">
        <v>7.4785000000000004</v>
      </c>
      <c r="P3089">
        <v>17953</v>
      </c>
      <c r="Q3089">
        <v>1</v>
      </c>
      <c r="R3089" s="9">
        <v>22.675000000000001</v>
      </c>
      <c r="S3089" s="9">
        <v>22.675000000000001</v>
      </c>
      <c r="T3089" s="9">
        <v>22.675000000000001</v>
      </c>
      <c r="U3089" s="9">
        <v>22.675000000000001</v>
      </c>
      <c r="V3089" s="9">
        <v>22.675000000000001</v>
      </c>
    </row>
    <row r="3090" spans="1:22" x14ac:dyDescent="0.3">
      <c r="A3090" t="s">
        <v>3347</v>
      </c>
      <c r="B3090" t="s">
        <v>3348</v>
      </c>
      <c r="C3090" t="s">
        <v>3359</v>
      </c>
      <c r="D3090" t="s">
        <v>108</v>
      </c>
      <c r="E3090">
        <v>8.76</v>
      </c>
      <c r="F3090">
        <v>380300</v>
      </c>
      <c r="G3090">
        <f t="shared" si="195"/>
        <v>2.629227735997896E-11</v>
      </c>
      <c r="H3090" s="50">
        <f t="shared" si="197"/>
        <v>836.76738765339474</v>
      </c>
      <c r="I3090">
        <f t="shared" si="196"/>
        <v>1.980046821777128E-7</v>
      </c>
      <c r="J3090">
        <v>52.1</v>
      </c>
      <c r="K3090">
        <v>52.7</v>
      </c>
      <c r="L3090">
        <v>758</v>
      </c>
      <c r="M3090">
        <v>35.54</v>
      </c>
      <c r="N3090">
        <v>35.81</v>
      </c>
      <c r="O3090" s="7">
        <v>14.391</v>
      </c>
      <c r="P3090">
        <v>97583</v>
      </c>
      <c r="Q3090">
        <v>5</v>
      </c>
      <c r="R3090" s="9">
        <v>19.643000000000001</v>
      </c>
      <c r="S3090" s="9">
        <v>11.154999999999999</v>
      </c>
      <c r="T3090" s="9">
        <v>18.088000000000001</v>
      </c>
      <c r="U3090" s="9">
        <v>18.866</v>
      </c>
      <c r="V3090" s="9">
        <v>19.643000000000001</v>
      </c>
    </row>
    <row r="3091" spans="1:22" x14ac:dyDescent="0.3">
      <c r="A3091" t="s">
        <v>3360</v>
      </c>
      <c r="B3091" t="s">
        <v>3361</v>
      </c>
      <c r="C3091" t="s">
        <v>3362</v>
      </c>
      <c r="D3091" t="s">
        <v>14</v>
      </c>
      <c r="E3091">
        <v>14</v>
      </c>
      <c r="F3091">
        <v>562000</v>
      </c>
      <c r="G3091">
        <f t="shared" si="195"/>
        <v>2.8434274021352311E-11</v>
      </c>
      <c r="H3091" s="50">
        <f>F3091*CVDTJK</f>
        <v>1138.203765598538</v>
      </c>
      <c r="I3091">
        <f t="shared" si="196"/>
        <v>2.9127597986847497E-7</v>
      </c>
      <c r="J3091">
        <v>195</v>
      </c>
      <c r="K3091">
        <v>40.300000000000004</v>
      </c>
      <c r="L3091">
        <v>331</v>
      </c>
      <c r="M3091">
        <v>38.54</v>
      </c>
      <c r="N3091">
        <v>68.77</v>
      </c>
      <c r="O3091" s="7">
        <v>8.2234999999999996</v>
      </c>
      <c r="P3091" s="8">
        <v>412510</v>
      </c>
      <c r="Q3091">
        <v>9</v>
      </c>
      <c r="R3091" s="9">
        <v>21.167999999999999</v>
      </c>
      <c r="S3091" s="9">
        <v>21.152000000000001</v>
      </c>
      <c r="T3091" s="9">
        <v>20.03</v>
      </c>
      <c r="U3091" s="9">
        <v>21.236000000000001</v>
      </c>
      <c r="V3091" s="9">
        <v>21.765000000000001</v>
      </c>
    </row>
    <row r="3092" spans="1:22" x14ac:dyDescent="0.3">
      <c r="A3092" t="s">
        <v>3360</v>
      </c>
      <c r="B3092" t="s">
        <v>3361</v>
      </c>
      <c r="C3092" t="s">
        <v>3363</v>
      </c>
      <c r="D3092" t="s">
        <v>14</v>
      </c>
      <c r="E3092">
        <v>3.41</v>
      </c>
      <c r="F3092">
        <v>149000</v>
      </c>
      <c r="G3092">
        <f t="shared" si="195"/>
        <v>2.6122728389261746E-11</v>
      </c>
      <c r="H3092" s="50">
        <f>F3092*CVDTJK</f>
        <v>301.76576703591132</v>
      </c>
      <c r="I3092">
        <f t="shared" si="196"/>
        <v>7.0946506525107118E-8</v>
      </c>
      <c r="J3092">
        <v>191</v>
      </c>
      <c r="K3092">
        <v>10.8</v>
      </c>
      <c r="L3092">
        <v>338</v>
      </c>
      <c r="M3092">
        <v>40.26</v>
      </c>
      <c r="N3092">
        <v>69.7</v>
      </c>
      <c r="O3092" s="7">
        <v>31.367000000000001</v>
      </c>
      <c r="P3092" s="8">
        <v>362230</v>
      </c>
      <c r="Q3092">
        <v>9</v>
      </c>
      <c r="R3092" s="9">
        <v>18.010999999999999</v>
      </c>
      <c r="S3092" s="9">
        <v>17.896999999999998</v>
      </c>
      <c r="T3092" s="9">
        <v>16.914999999999999</v>
      </c>
      <c r="U3092" s="9">
        <v>17.795000000000002</v>
      </c>
      <c r="V3092" s="9">
        <v>18.332000000000001</v>
      </c>
    </row>
    <row r="3093" spans="1:22" x14ac:dyDescent="0.3">
      <c r="A3093" t="s">
        <v>3364</v>
      </c>
      <c r="B3093" t="s">
        <v>3365</v>
      </c>
      <c r="C3093" t="s">
        <v>3366</v>
      </c>
      <c r="D3093" t="s">
        <v>69</v>
      </c>
      <c r="E3093">
        <v>6.32</v>
      </c>
      <c r="F3093">
        <v>160100</v>
      </c>
      <c r="G3093">
        <f t="shared" si="195"/>
        <v>4.5058441973766396E-11</v>
      </c>
      <c r="H3093" s="50">
        <f t="shared" ref="H3093:H3105" si="198">F3093*CVDTZA</f>
        <v>154.92063808204992</v>
      </c>
      <c r="I3093">
        <f t="shared" si="196"/>
        <v>6.2824343234030195E-8</v>
      </c>
      <c r="J3093">
        <v>12</v>
      </c>
      <c r="K3093">
        <v>46.1</v>
      </c>
      <c r="L3093">
        <v>861</v>
      </c>
      <c r="M3093">
        <v>-3.37</v>
      </c>
      <c r="N3093">
        <v>36.68</v>
      </c>
      <c r="O3093" s="7">
        <v>18.673999999999999</v>
      </c>
      <c r="P3093" s="8">
        <v>166520</v>
      </c>
      <c r="Q3093">
        <v>2</v>
      </c>
      <c r="R3093" s="9">
        <v>7.3091999999999997</v>
      </c>
      <c r="S3093" s="9">
        <v>7.3091999999999997</v>
      </c>
      <c r="T3093" s="9">
        <v>7.3091999999999997</v>
      </c>
      <c r="U3093" s="9">
        <v>7.4406999999999996</v>
      </c>
      <c r="V3093" s="9">
        <v>7.5720999999999998</v>
      </c>
    </row>
    <row r="3094" spans="1:22" x14ac:dyDescent="0.3">
      <c r="A3094" t="s">
        <v>3364</v>
      </c>
      <c r="B3094" t="s">
        <v>3365</v>
      </c>
      <c r="C3094" t="s">
        <v>3367</v>
      </c>
      <c r="D3094" t="s">
        <v>69</v>
      </c>
      <c r="E3094">
        <v>24.3</v>
      </c>
      <c r="F3094">
        <v>2347000</v>
      </c>
      <c r="G3094">
        <f t="shared" si="195"/>
        <v>1.1817989731572219E-11</v>
      </c>
      <c r="H3094" s="50">
        <f t="shared" si="198"/>
        <v>2271.0726894351728</v>
      </c>
      <c r="I3094">
        <f t="shared" si="196"/>
        <v>2.4155562351059078E-7</v>
      </c>
      <c r="J3094">
        <v>119</v>
      </c>
      <c r="K3094">
        <v>216</v>
      </c>
      <c r="L3094">
        <v>1150</v>
      </c>
      <c r="M3094">
        <v>-6.83</v>
      </c>
      <c r="N3094">
        <v>39.25</v>
      </c>
      <c r="O3094" s="7">
        <v>5.3433999999999999</v>
      </c>
      <c r="P3094" s="8">
        <v>1000700</v>
      </c>
      <c r="Q3094">
        <v>5</v>
      </c>
      <c r="R3094" s="9">
        <v>6.0077999999999996</v>
      </c>
      <c r="S3094" s="9">
        <v>6.0305999999999997</v>
      </c>
      <c r="T3094" s="9">
        <v>5.6600999999999999</v>
      </c>
      <c r="U3094" s="9">
        <v>5.9821999999999997</v>
      </c>
      <c r="V3094" s="9">
        <v>6.2493999999999996</v>
      </c>
    </row>
    <row r="3095" spans="1:22" x14ac:dyDescent="0.3">
      <c r="A3095" t="s">
        <v>3364</v>
      </c>
      <c r="B3095" t="s">
        <v>3365</v>
      </c>
      <c r="C3095" t="s">
        <v>3368</v>
      </c>
      <c r="D3095" t="s">
        <v>69</v>
      </c>
      <c r="E3095">
        <v>3.88</v>
      </c>
      <c r="F3095">
        <v>138400</v>
      </c>
      <c r="G3095">
        <f t="shared" si="195"/>
        <v>3.1999711271676299E-11</v>
      </c>
      <c r="H3095" s="50">
        <f t="shared" si="198"/>
        <v>133.92265028454534</v>
      </c>
      <c r="I3095">
        <f t="shared" si="196"/>
        <v>3.8569375276588157E-8</v>
      </c>
      <c r="J3095">
        <v>30.8</v>
      </c>
      <c r="K3095">
        <v>24.900000000000002</v>
      </c>
      <c r="L3095">
        <v>708</v>
      </c>
      <c r="M3095">
        <v>-6.17</v>
      </c>
      <c r="N3095">
        <v>35.74</v>
      </c>
      <c r="O3095" s="7">
        <v>28.401</v>
      </c>
      <c r="P3095">
        <v>12677</v>
      </c>
      <c r="Q3095">
        <v>2</v>
      </c>
      <c r="R3095" s="9">
        <v>8.4598999999999993</v>
      </c>
      <c r="S3095" s="9">
        <v>8.4566999999999997</v>
      </c>
      <c r="T3095" s="9">
        <v>8.4082000000000008</v>
      </c>
      <c r="U3095" s="9">
        <v>8.4342000000000006</v>
      </c>
      <c r="V3095" s="9">
        <v>8.4602000000000004</v>
      </c>
    </row>
    <row r="3096" spans="1:22" x14ac:dyDescent="0.3">
      <c r="A3096" t="s">
        <v>3364</v>
      </c>
      <c r="B3096" t="s">
        <v>3365</v>
      </c>
      <c r="C3096" t="s">
        <v>3369</v>
      </c>
      <c r="D3096" t="s">
        <v>69</v>
      </c>
      <c r="E3096">
        <v>11.3</v>
      </c>
      <c r="F3096">
        <v>137900</v>
      </c>
      <c r="G3096">
        <f t="shared" si="195"/>
        <v>9.3532943437273377E-11</v>
      </c>
      <c r="H3096" s="50">
        <f t="shared" si="198"/>
        <v>133.43882568091621</v>
      </c>
      <c r="I3096">
        <f t="shared" si="196"/>
        <v>1.1232833521274387E-7</v>
      </c>
      <c r="J3096">
        <v>11.200000000000001</v>
      </c>
      <c r="K3096">
        <v>41.2</v>
      </c>
      <c r="L3096">
        <v>433</v>
      </c>
      <c r="M3096">
        <v>-7.77</v>
      </c>
      <c r="N3096">
        <v>35.69</v>
      </c>
      <c r="O3096" s="7">
        <v>10.499000000000001</v>
      </c>
      <c r="P3096">
        <v>5617.6</v>
      </c>
      <c r="Q3096">
        <v>2</v>
      </c>
      <c r="R3096" s="9">
        <v>7.2096999999999998</v>
      </c>
      <c r="S3096" s="9">
        <v>7.1546000000000003</v>
      </c>
      <c r="T3096" s="9">
        <v>6.8869999999999996</v>
      </c>
      <c r="U3096" s="9">
        <v>7.0717999999999996</v>
      </c>
      <c r="V3096" s="9">
        <v>7.2565999999999997</v>
      </c>
    </row>
    <row r="3097" spans="1:22" x14ac:dyDescent="0.3">
      <c r="A3097" t="s">
        <v>3364</v>
      </c>
      <c r="B3097" t="s">
        <v>3365</v>
      </c>
      <c r="C3097" t="s">
        <v>3370</v>
      </c>
      <c r="D3097" t="s">
        <v>69</v>
      </c>
      <c r="E3097">
        <v>1.75</v>
      </c>
      <c r="F3097">
        <v>120500</v>
      </c>
      <c r="G3097">
        <f t="shared" si="195"/>
        <v>1.6576827800829876E-11</v>
      </c>
      <c r="H3097" s="50">
        <f t="shared" si="198"/>
        <v>116.60172947462222</v>
      </c>
      <c r="I3097">
        <f t="shared" si="196"/>
        <v>1.7395981117017856E-8</v>
      </c>
      <c r="J3097">
        <v>13.600000000000001</v>
      </c>
      <c r="K3097">
        <v>32.700000000000003</v>
      </c>
      <c r="L3097">
        <v>2650</v>
      </c>
      <c r="M3097">
        <v>-4.8899999999999997</v>
      </c>
      <c r="N3097">
        <v>29.65</v>
      </c>
      <c r="O3097" s="7">
        <v>81.087000000000003</v>
      </c>
      <c r="P3097">
        <v>7628.7</v>
      </c>
      <c r="Q3097">
        <v>2</v>
      </c>
      <c r="R3097" s="9">
        <v>11.965</v>
      </c>
      <c r="S3097" s="9">
        <v>12.12</v>
      </c>
      <c r="T3097" s="9">
        <v>11.942</v>
      </c>
      <c r="U3097" s="9">
        <v>12.295</v>
      </c>
      <c r="V3097" s="9">
        <v>12.647</v>
      </c>
    </row>
    <row r="3098" spans="1:22" x14ac:dyDescent="0.3">
      <c r="A3098" t="s">
        <v>3364</v>
      </c>
      <c r="B3098" t="s">
        <v>3365</v>
      </c>
      <c r="C3098" t="s">
        <v>3371</v>
      </c>
      <c r="D3098" t="s">
        <v>69</v>
      </c>
      <c r="E3098">
        <v>11.200000000000001</v>
      </c>
      <c r="F3098">
        <v>204200</v>
      </c>
      <c r="G3098">
        <f t="shared" si="195"/>
        <v>6.2605531831537712E-11</v>
      </c>
      <c r="H3098" s="50">
        <f t="shared" si="198"/>
        <v>197.5939681221399</v>
      </c>
      <c r="I3098">
        <f t="shared" si="196"/>
        <v>1.1133427914891428E-7</v>
      </c>
      <c r="J3098">
        <v>29.1</v>
      </c>
      <c r="K3098">
        <v>37.800000000000004</v>
      </c>
      <c r="L3098">
        <v>380</v>
      </c>
      <c r="M3098">
        <v>-8.91</v>
      </c>
      <c r="N3098">
        <v>33.46</v>
      </c>
      <c r="O3098" s="7">
        <v>10.052</v>
      </c>
      <c r="P3098">
        <v>25413</v>
      </c>
      <c r="Q3098">
        <v>4</v>
      </c>
      <c r="R3098" s="9">
        <v>6.8372000000000002</v>
      </c>
      <c r="S3098" s="9">
        <v>6.8448000000000002</v>
      </c>
      <c r="T3098" s="9">
        <v>6.8341000000000003</v>
      </c>
      <c r="U3098" s="9">
        <v>6.8605</v>
      </c>
      <c r="V3098" s="9">
        <v>7.0983999999999998</v>
      </c>
    </row>
    <row r="3099" spans="1:22" x14ac:dyDescent="0.3">
      <c r="A3099" t="s">
        <v>3364</v>
      </c>
      <c r="B3099" t="s">
        <v>3365</v>
      </c>
      <c r="C3099" t="s">
        <v>3372</v>
      </c>
      <c r="D3099" t="s">
        <v>69</v>
      </c>
      <c r="E3099">
        <v>18</v>
      </c>
      <c r="F3099">
        <v>235200</v>
      </c>
      <c r="G3099">
        <f t="shared" si="195"/>
        <v>8.7354566326530607E-11</v>
      </c>
      <c r="H3099" s="50">
        <f t="shared" si="198"/>
        <v>227.59109354714644</v>
      </c>
      <c r="I3099">
        <f t="shared" si="196"/>
        <v>1.7893009148932653E-7</v>
      </c>
      <c r="J3099">
        <v>11.8</v>
      </c>
      <c r="K3099">
        <v>68.400000000000006</v>
      </c>
      <c r="L3099">
        <v>415</v>
      </c>
      <c r="M3099">
        <v>-6.82</v>
      </c>
      <c r="N3099">
        <v>37.659999999999997</v>
      </c>
      <c r="O3099" s="7">
        <v>6.0757000000000003</v>
      </c>
      <c r="P3099">
        <v>5379.5</v>
      </c>
      <c r="Q3099">
        <v>1</v>
      </c>
      <c r="R3099" s="9">
        <v>6.1961000000000004</v>
      </c>
      <c r="S3099" s="9">
        <v>6.1961000000000004</v>
      </c>
      <c r="T3099" s="9">
        <v>6.1961000000000004</v>
      </c>
      <c r="U3099" s="9">
        <v>6.1961000000000004</v>
      </c>
      <c r="V3099" s="9">
        <v>6.1961000000000004</v>
      </c>
    </row>
    <row r="3100" spans="1:22" x14ac:dyDescent="0.3">
      <c r="A3100" t="s">
        <v>3364</v>
      </c>
      <c r="B3100" t="s">
        <v>3365</v>
      </c>
      <c r="C3100" t="s">
        <v>3373</v>
      </c>
      <c r="D3100" t="s">
        <v>69</v>
      </c>
      <c r="E3100">
        <v>6.3900000000000006</v>
      </c>
      <c r="F3100">
        <v>188300</v>
      </c>
      <c r="G3100">
        <f t="shared" si="195"/>
        <v>3.8734768295273498E-11</v>
      </c>
      <c r="H3100" s="50">
        <f t="shared" si="198"/>
        <v>182.20834572673331</v>
      </c>
      <c r="I3100">
        <f t="shared" si="196"/>
        <v>6.3520182478710928E-8</v>
      </c>
      <c r="J3100">
        <v>15.700000000000001</v>
      </c>
      <c r="K3100">
        <v>47.5</v>
      </c>
      <c r="L3100">
        <v>913</v>
      </c>
      <c r="M3100">
        <v>-3.36</v>
      </c>
      <c r="N3100">
        <v>37.33</v>
      </c>
      <c r="O3100" s="7">
        <v>19.21</v>
      </c>
      <c r="P3100">
        <v>36880</v>
      </c>
      <c r="Q3100">
        <v>1</v>
      </c>
      <c r="R3100" s="9">
        <v>8.6160999999999994</v>
      </c>
      <c r="S3100" s="9">
        <v>8.6160999999999994</v>
      </c>
      <c r="T3100" s="9">
        <v>8.6160999999999994</v>
      </c>
      <c r="U3100" s="9">
        <v>8.6160999999999994</v>
      </c>
      <c r="V3100" s="9">
        <v>8.6160999999999994</v>
      </c>
    </row>
    <row r="3101" spans="1:22" x14ac:dyDescent="0.3">
      <c r="A3101" t="s">
        <v>3364</v>
      </c>
      <c r="B3101" t="s">
        <v>3365</v>
      </c>
      <c r="C3101" t="s">
        <v>3374</v>
      </c>
      <c r="D3101" t="s">
        <v>69</v>
      </c>
      <c r="E3101">
        <v>4.71</v>
      </c>
      <c r="F3101">
        <v>131500</v>
      </c>
      <c r="G3101">
        <f t="shared" si="195"/>
        <v>4.0883265627376418E-11</v>
      </c>
      <c r="H3101" s="50">
        <f t="shared" si="198"/>
        <v>127.24587075446325</v>
      </c>
      <c r="I3101">
        <f t="shared" si="196"/>
        <v>4.6820040606373766E-8</v>
      </c>
      <c r="J3101">
        <v>13.600000000000001</v>
      </c>
      <c r="K3101">
        <v>35.700000000000003</v>
      </c>
      <c r="L3101">
        <v>890</v>
      </c>
      <c r="M3101">
        <v>-1.51</v>
      </c>
      <c r="N3101">
        <v>33.799999999999997</v>
      </c>
      <c r="O3101" s="7">
        <v>24.92</v>
      </c>
      <c r="P3101">
        <v>42053</v>
      </c>
      <c r="Q3101">
        <v>4</v>
      </c>
      <c r="R3101" s="9">
        <v>8.7608999999999995</v>
      </c>
      <c r="S3101" s="9">
        <v>8.8055000000000003</v>
      </c>
      <c r="T3101" s="9">
        <v>8.6679999999999993</v>
      </c>
      <c r="U3101" s="9">
        <v>8.9270999999999994</v>
      </c>
      <c r="V3101" s="9">
        <v>9.1340000000000003</v>
      </c>
    </row>
    <row r="3102" spans="1:22" x14ac:dyDescent="0.3">
      <c r="A3102" t="s">
        <v>3364</v>
      </c>
      <c r="B3102" t="s">
        <v>3365</v>
      </c>
      <c r="C3102" t="s">
        <v>3375</v>
      </c>
      <c r="D3102" t="s">
        <v>69</v>
      </c>
      <c r="E3102">
        <v>7.21</v>
      </c>
      <c r="F3102">
        <v>1155000</v>
      </c>
      <c r="G3102">
        <f t="shared" si="195"/>
        <v>7.1253090303030294E-12</v>
      </c>
      <c r="H3102" s="50">
        <f t="shared" si="198"/>
        <v>1117.6348343833083</v>
      </c>
      <c r="I3102">
        <f t="shared" si="196"/>
        <v>7.1671442202113558E-8</v>
      </c>
      <c r="J3102">
        <v>64.900000000000006</v>
      </c>
      <c r="K3102">
        <v>143</v>
      </c>
      <c r="L3102">
        <v>2690</v>
      </c>
      <c r="M3102">
        <v>-2.5299999999999998</v>
      </c>
      <c r="N3102">
        <v>32.93</v>
      </c>
      <c r="O3102" s="7">
        <v>18.734000000000002</v>
      </c>
      <c r="P3102">
        <v>75931</v>
      </c>
      <c r="Q3102">
        <v>5</v>
      </c>
      <c r="R3102" s="9">
        <v>8.3534000000000006</v>
      </c>
      <c r="S3102" s="9">
        <v>8.3800000000000008</v>
      </c>
      <c r="T3102" s="9">
        <v>8.1997999999999998</v>
      </c>
      <c r="U3102" s="9">
        <v>8.3560999999999996</v>
      </c>
      <c r="V3102" s="9">
        <v>8.7199000000000009</v>
      </c>
    </row>
    <row r="3103" spans="1:22" x14ac:dyDescent="0.3">
      <c r="A3103" t="s">
        <v>3364</v>
      </c>
      <c r="B3103" t="s">
        <v>3365</v>
      </c>
      <c r="C3103" t="s">
        <v>3376</v>
      </c>
      <c r="D3103" t="s">
        <v>69</v>
      </c>
      <c r="E3103">
        <v>139</v>
      </c>
      <c r="F3103">
        <v>1703000</v>
      </c>
      <c r="G3103">
        <f t="shared" si="195"/>
        <v>9.3164525543159114E-11</v>
      </c>
      <c r="H3103" s="50">
        <f t="shared" si="198"/>
        <v>1647.9065999608433</v>
      </c>
      <c r="I3103">
        <f t="shared" si="196"/>
        <v>1.3817379287231321E-6</v>
      </c>
      <c r="J3103">
        <v>12.5</v>
      </c>
      <c r="K3103">
        <v>482</v>
      </c>
      <c r="L3103">
        <v>422</v>
      </c>
      <c r="M3103">
        <v>-5.0199999999999996</v>
      </c>
      <c r="N3103">
        <v>32.81</v>
      </c>
      <c r="O3103" s="7">
        <v>0.87463000000000002</v>
      </c>
      <c r="P3103">
        <v>6519</v>
      </c>
      <c r="Q3103">
        <v>3</v>
      </c>
      <c r="R3103" s="9">
        <v>7.8087999999999997</v>
      </c>
      <c r="S3103" s="9">
        <v>7.7797999999999998</v>
      </c>
      <c r="T3103" s="9">
        <v>7.4145000000000003</v>
      </c>
      <c r="U3103" s="9">
        <v>7.7294</v>
      </c>
      <c r="V3103" s="9">
        <v>7.8342000000000001</v>
      </c>
    </row>
    <row r="3104" spans="1:22" x14ac:dyDescent="0.3">
      <c r="A3104" t="s">
        <v>3364</v>
      </c>
      <c r="B3104" t="s">
        <v>3365</v>
      </c>
      <c r="C3104" t="s">
        <v>3377</v>
      </c>
      <c r="D3104" t="s">
        <v>69</v>
      </c>
      <c r="E3104">
        <v>1.68</v>
      </c>
      <c r="F3104">
        <v>202900</v>
      </c>
      <c r="G3104">
        <f t="shared" si="195"/>
        <v>9.4509977328733364E-12</v>
      </c>
      <c r="H3104" s="50">
        <f t="shared" si="198"/>
        <v>196.33602415270414</v>
      </c>
      <c r="I3104">
        <f t="shared" si="196"/>
        <v>1.6700141872337143E-8</v>
      </c>
      <c r="J3104">
        <v>13.100000000000001</v>
      </c>
      <c r="K3104">
        <v>56</v>
      </c>
      <c r="L3104">
        <v>5590</v>
      </c>
      <c r="M3104">
        <v>-5.08</v>
      </c>
      <c r="N3104">
        <v>39.1</v>
      </c>
      <c r="O3104" s="7">
        <v>99.751999999999995</v>
      </c>
      <c r="P3104" s="8">
        <v>160360</v>
      </c>
      <c r="Q3104">
        <v>4</v>
      </c>
      <c r="R3104" s="9">
        <v>6.1425999999999998</v>
      </c>
      <c r="S3104" s="9">
        <v>4.0503</v>
      </c>
      <c r="T3104" s="9">
        <v>6.0357000000000003</v>
      </c>
      <c r="U3104" s="9">
        <v>6.0891999999999999</v>
      </c>
      <c r="V3104" s="9">
        <v>6.1426999999999996</v>
      </c>
    </row>
    <row r="3105" spans="1:22" x14ac:dyDescent="0.3">
      <c r="A3105" t="s">
        <v>3364</v>
      </c>
      <c r="B3105" t="s">
        <v>3365</v>
      </c>
      <c r="C3105" t="s">
        <v>3378</v>
      </c>
      <c r="D3105" t="s">
        <v>69</v>
      </c>
      <c r="E3105">
        <v>1.1599999999999999</v>
      </c>
      <c r="F3105">
        <v>198200</v>
      </c>
      <c r="G3105">
        <f t="shared" si="195"/>
        <v>6.6804353178607454E-12</v>
      </c>
      <c r="H3105" s="50">
        <f t="shared" si="198"/>
        <v>191.78807287859024</v>
      </c>
      <c r="I3105">
        <f t="shared" si="196"/>
        <v>1.1531050340423261E-8</v>
      </c>
      <c r="J3105">
        <v>40</v>
      </c>
      <c r="K3105">
        <v>31.3</v>
      </c>
      <c r="L3105">
        <v>4360</v>
      </c>
      <c r="M3105">
        <v>-6.16</v>
      </c>
      <c r="N3105">
        <v>39.22</v>
      </c>
      <c r="O3105" s="7">
        <v>138.94</v>
      </c>
      <c r="P3105" s="8">
        <v>427600</v>
      </c>
      <c r="Q3105">
        <v>4</v>
      </c>
      <c r="R3105" s="9">
        <v>6.0373000000000001</v>
      </c>
      <c r="S3105" s="9">
        <v>5.7961</v>
      </c>
      <c r="T3105" s="9">
        <v>6.0357000000000003</v>
      </c>
      <c r="U3105" s="9">
        <v>6.0891999999999999</v>
      </c>
      <c r="V3105" s="9">
        <v>6.3560999999999996</v>
      </c>
    </row>
    <row r="3106" spans="1:22" x14ac:dyDescent="0.3">
      <c r="A3106" t="s">
        <v>3379</v>
      </c>
      <c r="B3106" t="s">
        <v>3380</v>
      </c>
      <c r="C3106" t="s">
        <v>3381</v>
      </c>
      <c r="D3106" t="s">
        <v>369</v>
      </c>
      <c r="E3106">
        <v>42.2</v>
      </c>
      <c r="F3106">
        <v>6575000</v>
      </c>
      <c r="G3106">
        <f t="shared" si="195"/>
        <v>7.3260034372623577E-12</v>
      </c>
      <c r="H3106" s="50">
        <f t="shared" ref="H3106:H3122" si="199">F3106*CVDTHA</f>
        <v>13459.728893712387</v>
      </c>
      <c r="I3106">
        <f t="shared" si="196"/>
        <v>8.8745418125960765E-7</v>
      </c>
      <c r="J3106">
        <v>1330</v>
      </c>
      <c r="K3106">
        <v>180</v>
      </c>
      <c r="L3106">
        <v>383</v>
      </c>
      <c r="M3106">
        <v>13.78</v>
      </c>
      <c r="N3106">
        <v>100.54</v>
      </c>
      <c r="O3106" s="7">
        <v>2.1257000000000001</v>
      </c>
      <c r="P3106" s="8">
        <v>10337000</v>
      </c>
      <c r="Q3106">
        <v>37</v>
      </c>
      <c r="R3106" s="9">
        <v>24.603000000000002</v>
      </c>
      <c r="S3106" s="9">
        <v>24.015999999999998</v>
      </c>
      <c r="T3106" s="9">
        <v>18.088000000000001</v>
      </c>
      <c r="U3106" s="9">
        <v>22.866</v>
      </c>
      <c r="V3106" s="9">
        <v>26.382000000000001</v>
      </c>
    </row>
    <row r="3107" spans="1:22" x14ac:dyDescent="0.3">
      <c r="A3107" t="s">
        <v>3379</v>
      </c>
      <c r="B3107" t="s">
        <v>3380</v>
      </c>
      <c r="C3107" t="s">
        <v>3382</v>
      </c>
      <c r="D3107" t="s">
        <v>369</v>
      </c>
      <c r="E3107">
        <v>17.2</v>
      </c>
      <c r="F3107">
        <v>167800</v>
      </c>
      <c r="G3107">
        <f t="shared" si="195"/>
        <v>1.1700028367103693E-10</v>
      </c>
      <c r="H3107" s="50">
        <f t="shared" si="199"/>
        <v>343.50456400987656</v>
      </c>
      <c r="I3107">
        <f t="shared" si="196"/>
        <v>3.6171118288306279E-7</v>
      </c>
      <c r="J3107">
        <v>62.2</v>
      </c>
      <c r="K3107">
        <v>21.3</v>
      </c>
      <c r="L3107">
        <v>123</v>
      </c>
      <c r="M3107">
        <v>18.8</v>
      </c>
      <c r="N3107">
        <v>99</v>
      </c>
      <c r="O3107" s="7">
        <v>5.7653999999999996</v>
      </c>
      <c r="P3107" s="8">
        <v>342950</v>
      </c>
      <c r="Q3107">
        <v>4</v>
      </c>
      <c r="R3107" s="9">
        <v>23.263999999999999</v>
      </c>
      <c r="S3107" s="9">
        <v>23.396000000000001</v>
      </c>
      <c r="T3107" s="9">
        <v>22.722999999999999</v>
      </c>
      <c r="U3107" s="9">
        <v>23.391999999999999</v>
      </c>
      <c r="V3107" s="9">
        <v>24.248999999999999</v>
      </c>
    </row>
    <row r="3108" spans="1:22" x14ac:dyDescent="0.3">
      <c r="A3108" t="s">
        <v>3379</v>
      </c>
      <c r="B3108" t="s">
        <v>3380</v>
      </c>
      <c r="C3108" t="s">
        <v>3383</v>
      </c>
      <c r="D3108" t="s">
        <v>369</v>
      </c>
      <c r="E3108">
        <v>28.700000000000003</v>
      </c>
      <c r="F3108">
        <v>607200</v>
      </c>
      <c r="G3108">
        <f t="shared" si="195"/>
        <v>5.3951131587615283E-11</v>
      </c>
      <c r="H3108" s="50">
        <f t="shared" si="199"/>
        <v>1243.0034044505187</v>
      </c>
      <c r="I3108">
        <f t="shared" si="196"/>
        <v>6.0355296213627339E-7</v>
      </c>
      <c r="J3108">
        <v>13.600000000000001</v>
      </c>
      <c r="K3108">
        <v>165</v>
      </c>
      <c r="L3108">
        <v>842</v>
      </c>
      <c r="M3108">
        <v>13.36</v>
      </c>
      <c r="N3108">
        <v>100.99</v>
      </c>
      <c r="O3108" s="7">
        <v>5.1074999999999999</v>
      </c>
      <c r="P3108">
        <v>90572</v>
      </c>
      <c r="Q3108">
        <v>2</v>
      </c>
      <c r="R3108" s="9">
        <v>17.111000000000001</v>
      </c>
      <c r="S3108" s="9">
        <v>4.6066000000000003</v>
      </c>
      <c r="T3108" s="9">
        <v>17.111000000000001</v>
      </c>
      <c r="U3108" s="9">
        <v>17.111000000000001</v>
      </c>
      <c r="V3108" s="9">
        <v>17.111000000000001</v>
      </c>
    </row>
    <row r="3109" spans="1:22" x14ac:dyDescent="0.3">
      <c r="A3109" t="s">
        <v>3379</v>
      </c>
      <c r="B3109" t="s">
        <v>3380</v>
      </c>
      <c r="C3109" t="s">
        <v>3384</v>
      </c>
      <c r="D3109" t="s">
        <v>369</v>
      </c>
      <c r="E3109">
        <v>3.29</v>
      </c>
      <c r="F3109">
        <v>185600</v>
      </c>
      <c r="G3109">
        <f t="shared" si="195"/>
        <v>2.0233375915948273E-11</v>
      </c>
      <c r="H3109" s="50">
        <f t="shared" si="199"/>
        <v>379.94306960806369</v>
      </c>
      <c r="I3109">
        <f t="shared" si="196"/>
        <v>6.9187778586353276E-8</v>
      </c>
      <c r="J3109">
        <v>40.400000000000006</v>
      </c>
      <c r="K3109">
        <v>29.200000000000003</v>
      </c>
      <c r="L3109">
        <v>1190</v>
      </c>
      <c r="M3109">
        <v>7.01</v>
      </c>
      <c r="N3109">
        <v>100.47</v>
      </c>
      <c r="O3109" s="7">
        <v>40.670999999999999</v>
      </c>
      <c r="P3109" s="8">
        <v>183580</v>
      </c>
      <c r="Q3109">
        <v>4</v>
      </c>
      <c r="R3109" s="9">
        <v>9.2353000000000005</v>
      </c>
      <c r="S3109" s="9">
        <v>9.1641999999999992</v>
      </c>
      <c r="T3109" s="9">
        <v>8.5122</v>
      </c>
      <c r="U3109" s="9">
        <v>9.2370000000000001</v>
      </c>
      <c r="V3109" s="9">
        <v>9.7009000000000007</v>
      </c>
    </row>
    <row r="3110" spans="1:22" x14ac:dyDescent="0.3">
      <c r="A3110" t="s">
        <v>3379</v>
      </c>
      <c r="B3110" t="s">
        <v>3380</v>
      </c>
      <c r="C3110" t="s">
        <v>3385</v>
      </c>
      <c r="D3110" t="s">
        <v>369</v>
      </c>
      <c r="E3110">
        <v>8.08</v>
      </c>
      <c r="F3110">
        <v>141000</v>
      </c>
      <c r="G3110">
        <f t="shared" si="195"/>
        <v>6.5409777588652476E-11</v>
      </c>
      <c r="H3110" s="50">
        <f t="shared" si="199"/>
        <v>288.64209490698806</v>
      </c>
      <c r="I3110">
        <f t="shared" si="196"/>
        <v>1.6992013707529927E-7</v>
      </c>
      <c r="J3110">
        <v>24.700000000000003</v>
      </c>
      <c r="K3110">
        <v>28.400000000000002</v>
      </c>
      <c r="L3110">
        <v>454</v>
      </c>
      <c r="M3110">
        <v>16.440000000000001</v>
      </c>
      <c r="N3110">
        <v>102.83</v>
      </c>
      <c r="O3110" s="7">
        <v>16.027000000000001</v>
      </c>
      <c r="P3110">
        <v>94258</v>
      </c>
      <c r="Q3110">
        <v>2</v>
      </c>
      <c r="R3110" s="9">
        <v>22.434000000000001</v>
      </c>
      <c r="S3110" s="9">
        <v>22.408999999999999</v>
      </c>
      <c r="T3110" s="9">
        <v>22.052</v>
      </c>
      <c r="U3110" s="9">
        <v>22.244</v>
      </c>
      <c r="V3110" s="9">
        <v>22.436</v>
      </c>
    </row>
    <row r="3111" spans="1:22" x14ac:dyDescent="0.3">
      <c r="A3111" t="s">
        <v>3379</v>
      </c>
      <c r="B3111" t="s">
        <v>3380</v>
      </c>
      <c r="C3111" t="s">
        <v>3386</v>
      </c>
      <c r="D3111" t="s">
        <v>369</v>
      </c>
      <c r="E3111">
        <v>13.200000000000001</v>
      </c>
      <c r="F3111">
        <v>152300</v>
      </c>
      <c r="G3111">
        <f t="shared" si="195"/>
        <v>9.8929189757058436E-11</v>
      </c>
      <c r="H3111" s="50">
        <f t="shared" si="199"/>
        <v>311.77440464066865</v>
      </c>
      <c r="I3111">
        <f t="shared" si="196"/>
        <v>2.7759230314281566E-7</v>
      </c>
      <c r="J3111">
        <v>23</v>
      </c>
      <c r="K3111">
        <v>31.700000000000003</v>
      </c>
      <c r="L3111">
        <v>281</v>
      </c>
      <c r="M3111">
        <v>18.3</v>
      </c>
      <c r="N3111">
        <v>99.48</v>
      </c>
      <c r="O3111" s="7">
        <v>8.8430999999999997</v>
      </c>
      <c r="P3111">
        <v>91045</v>
      </c>
      <c r="Q3111">
        <v>4</v>
      </c>
      <c r="R3111" s="9">
        <v>20.782</v>
      </c>
      <c r="S3111" s="9">
        <v>20.745000000000001</v>
      </c>
      <c r="T3111" s="9">
        <v>20.224</v>
      </c>
      <c r="U3111" s="9">
        <v>20.658000000000001</v>
      </c>
      <c r="V3111" s="9">
        <v>20.995000000000001</v>
      </c>
    </row>
    <row r="3112" spans="1:22" x14ac:dyDescent="0.3">
      <c r="A3112" t="s">
        <v>3379</v>
      </c>
      <c r="B3112" t="s">
        <v>3380</v>
      </c>
      <c r="C3112" t="s">
        <v>3387</v>
      </c>
      <c r="D3112" t="s">
        <v>369</v>
      </c>
      <c r="E3112">
        <v>5.8500000000000005</v>
      </c>
      <c r="F3112">
        <v>204400</v>
      </c>
      <c r="G3112">
        <f t="shared" si="195"/>
        <v>3.2668214530332683E-11</v>
      </c>
      <c r="H3112" s="50">
        <f t="shared" si="199"/>
        <v>418.42868226232878</v>
      </c>
      <c r="I3112">
        <f t="shared" si="196"/>
        <v>1.230238616201115E-7</v>
      </c>
      <c r="J3112">
        <v>109</v>
      </c>
      <c r="K3112">
        <v>19.600000000000001</v>
      </c>
      <c r="L3112">
        <v>403</v>
      </c>
      <c r="M3112">
        <v>14.97</v>
      </c>
      <c r="N3112">
        <v>102.09</v>
      </c>
      <c r="O3112" s="7">
        <v>20.588000000000001</v>
      </c>
      <c r="P3112" s="8">
        <v>345030</v>
      </c>
      <c r="Q3112">
        <v>6</v>
      </c>
      <c r="R3112" s="9">
        <v>22.087</v>
      </c>
      <c r="S3112" s="9">
        <v>21.986000000000001</v>
      </c>
      <c r="T3112" s="9">
        <v>18.867000000000001</v>
      </c>
      <c r="U3112" s="9">
        <v>21.74</v>
      </c>
      <c r="V3112" s="9">
        <v>22.626999999999999</v>
      </c>
    </row>
    <row r="3113" spans="1:22" x14ac:dyDescent="0.3">
      <c r="A3113" t="s">
        <v>3379</v>
      </c>
      <c r="B3113" t="s">
        <v>3380</v>
      </c>
      <c r="C3113" t="s">
        <v>3388</v>
      </c>
      <c r="D3113" t="s">
        <v>369</v>
      </c>
      <c r="E3113">
        <v>12.9</v>
      </c>
      <c r="F3113">
        <v>152000</v>
      </c>
      <c r="G3113">
        <f t="shared" si="195"/>
        <v>9.687161644736842E-11</v>
      </c>
      <c r="H3113" s="50">
        <f t="shared" si="199"/>
        <v>311.16027252384526</v>
      </c>
      <c r="I3113">
        <f t="shared" si="196"/>
        <v>2.7128338716229711E-7</v>
      </c>
      <c r="J3113">
        <v>20</v>
      </c>
      <c r="K3113">
        <v>34</v>
      </c>
      <c r="L3113">
        <v>320</v>
      </c>
      <c r="M3113">
        <v>15.71</v>
      </c>
      <c r="N3113">
        <v>100.12</v>
      </c>
      <c r="O3113" s="7">
        <v>9.4080999999999992</v>
      </c>
      <c r="P3113" s="8">
        <v>137890</v>
      </c>
      <c r="Q3113">
        <v>4</v>
      </c>
      <c r="R3113" s="9">
        <v>22.074999999999999</v>
      </c>
      <c r="S3113" s="9">
        <v>22.041</v>
      </c>
      <c r="T3113" s="9">
        <v>21.283999999999999</v>
      </c>
      <c r="U3113" s="9">
        <v>22.027999999999999</v>
      </c>
      <c r="V3113" s="9">
        <v>23.152999999999999</v>
      </c>
    </row>
    <row r="3114" spans="1:22" x14ac:dyDescent="0.3">
      <c r="A3114" t="s">
        <v>3379</v>
      </c>
      <c r="B3114" t="s">
        <v>3380</v>
      </c>
      <c r="C3114" t="s">
        <v>3389</v>
      </c>
      <c r="D3114" t="s">
        <v>369</v>
      </c>
      <c r="E3114">
        <v>9.33</v>
      </c>
      <c r="F3114">
        <v>237500</v>
      </c>
      <c r="G3114">
        <f t="shared" si="195"/>
        <v>4.4840294273684214E-11</v>
      </c>
      <c r="H3114" s="50">
        <f t="shared" si="199"/>
        <v>486.18792581850823</v>
      </c>
      <c r="I3114">
        <f t="shared" si="196"/>
        <v>1.9620728699412653E-7</v>
      </c>
      <c r="J3114">
        <v>7.75</v>
      </c>
      <c r="K3114">
        <v>85.4</v>
      </c>
      <c r="L3114">
        <v>1330</v>
      </c>
      <c r="M3114">
        <v>8.44</v>
      </c>
      <c r="N3114">
        <v>99.96</v>
      </c>
      <c r="O3114" s="7">
        <v>15.593999999999999</v>
      </c>
      <c r="P3114">
        <v>49585</v>
      </c>
      <c r="Q3114">
        <v>1</v>
      </c>
      <c r="R3114" s="9">
        <v>10.571999999999999</v>
      </c>
      <c r="S3114" s="9">
        <v>10.571999999999999</v>
      </c>
      <c r="T3114" s="9">
        <v>10.571999999999999</v>
      </c>
      <c r="U3114" s="9">
        <v>10.571999999999999</v>
      </c>
      <c r="V3114" s="9">
        <v>10.571999999999999</v>
      </c>
    </row>
    <row r="3115" spans="1:22" x14ac:dyDescent="0.3">
      <c r="A3115" t="s">
        <v>3379</v>
      </c>
      <c r="B3115" t="s">
        <v>3380</v>
      </c>
      <c r="C3115" t="s">
        <v>3390</v>
      </c>
      <c r="D3115" t="s">
        <v>369</v>
      </c>
      <c r="E3115">
        <v>19.3</v>
      </c>
      <c r="F3115">
        <v>412400</v>
      </c>
      <c r="G3115">
        <f t="shared" si="195"/>
        <v>5.34181787099903E-11</v>
      </c>
      <c r="H3115" s="50">
        <f t="shared" si="199"/>
        <v>844.22694992653805</v>
      </c>
      <c r="I3115">
        <f t="shared" si="196"/>
        <v>4.0587359474669256E-7</v>
      </c>
      <c r="J3115">
        <v>53.6</v>
      </c>
      <c r="K3115">
        <v>56.300000000000004</v>
      </c>
      <c r="L3115">
        <v>344</v>
      </c>
      <c r="M3115">
        <v>13.82</v>
      </c>
      <c r="N3115">
        <v>100.1</v>
      </c>
      <c r="O3115" s="7">
        <v>6.1007999999999996</v>
      </c>
      <c r="P3115" s="8">
        <v>386910</v>
      </c>
      <c r="Q3115">
        <v>5</v>
      </c>
      <c r="R3115" s="9">
        <v>20.52</v>
      </c>
      <c r="S3115" s="9">
        <v>20.696999999999999</v>
      </c>
      <c r="T3115" s="9">
        <v>20.417000000000002</v>
      </c>
      <c r="U3115" s="9">
        <v>20.803000000000001</v>
      </c>
      <c r="V3115" s="9">
        <v>22.675000000000001</v>
      </c>
    </row>
    <row r="3116" spans="1:22" x14ac:dyDescent="0.3">
      <c r="A3116" t="s">
        <v>3379</v>
      </c>
      <c r="B3116" t="s">
        <v>3380</v>
      </c>
      <c r="C3116" t="s">
        <v>3391</v>
      </c>
      <c r="D3116" t="s">
        <v>369</v>
      </c>
      <c r="E3116">
        <v>1.24</v>
      </c>
      <c r="F3116">
        <v>117000</v>
      </c>
      <c r="G3116">
        <f t="shared" si="195"/>
        <v>1.2097238632478632E-11</v>
      </c>
      <c r="H3116" s="50">
        <f t="shared" si="199"/>
        <v>239.51152556111774</v>
      </c>
      <c r="I3116">
        <f t="shared" si="196"/>
        <v>2.607685271947662E-8</v>
      </c>
      <c r="J3116">
        <v>51.300000000000004</v>
      </c>
      <c r="K3116">
        <v>16.3</v>
      </c>
      <c r="L3116">
        <v>2090</v>
      </c>
      <c r="M3116">
        <v>12.96</v>
      </c>
      <c r="N3116">
        <v>100.9</v>
      </c>
      <c r="O3116" s="7">
        <v>128.11000000000001</v>
      </c>
      <c r="P3116" s="8">
        <v>116410</v>
      </c>
      <c r="Q3116">
        <v>5</v>
      </c>
      <c r="R3116" s="9">
        <v>13.375</v>
      </c>
      <c r="S3116" s="9">
        <v>7.1588000000000003</v>
      </c>
      <c r="T3116" s="9">
        <v>12.647</v>
      </c>
      <c r="U3116" s="9">
        <v>13.148999999999999</v>
      </c>
      <c r="V3116" s="9">
        <v>14.198</v>
      </c>
    </row>
    <row r="3117" spans="1:22" x14ac:dyDescent="0.3">
      <c r="A3117" t="s">
        <v>3379</v>
      </c>
      <c r="B3117" t="s">
        <v>3380</v>
      </c>
      <c r="C3117" t="s">
        <v>3392</v>
      </c>
      <c r="D3117" t="s">
        <v>369</v>
      </c>
      <c r="E3117">
        <v>1.46</v>
      </c>
      <c r="F3117">
        <v>106600</v>
      </c>
      <c r="G3117">
        <f t="shared" si="195"/>
        <v>1.5633134896810507E-11</v>
      </c>
      <c r="H3117" s="50">
        <f t="shared" si="199"/>
        <v>218.22161217790728</v>
      </c>
      <c r="I3117">
        <f t="shared" si="196"/>
        <v>3.0703391105190219E-8</v>
      </c>
      <c r="J3117">
        <v>25.400000000000002</v>
      </c>
      <c r="K3117">
        <v>21.200000000000003</v>
      </c>
      <c r="L3117">
        <v>2310</v>
      </c>
      <c r="M3117">
        <v>12.68</v>
      </c>
      <c r="N3117">
        <v>101.28</v>
      </c>
      <c r="O3117" s="7">
        <v>109.26</v>
      </c>
      <c r="P3117">
        <v>52373</v>
      </c>
      <c r="Q3117">
        <v>3</v>
      </c>
      <c r="R3117" s="9">
        <v>12.382</v>
      </c>
      <c r="S3117" s="9">
        <v>3.1118000000000001</v>
      </c>
      <c r="T3117" s="9">
        <v>12.346</v>
      </c>
      <c r="U3117" s="9">
        <v>12.446</v>
      </c>
      <c r="V3117" s="9">
        <v>12.547000000000001</v>
      </c>
    </row>
    <row r="3118" spans="1:22" x14ac:dyDescent="0.3">
      <c r="A3118" t="s">
        <v>3379</v>
      </c>
      <c r="B3118" t="s">
        <v>3380</v>
      </c>
      <c r="C3118" t="s">
        <v>3393</v>
      </c>
      <c r="D3118" t="s">
        <v>369</v>
      </c>
      <c r="E3118">
        <v>7.86</v>
      </c>
      <c r="F3118">
        <v>107000</v>
      </c>
      <c r="G3118">
        <f t="shared" si="195"/>
        <v>8.3847321308411213E-11</v>
      </c>
      <c r="H3118" s="50">
        <f t="shared" si="199"/>
        <v>219.04045500033845</v>
      </c>
      <c r="I3118">
        <f t="shared" si="196"/>
        <v>1.6529359868958569E-7</v>
      </c>
      <c r="J3118">
        <v>20.700000000000003</v>
      </c>
      <c r="K3118">
        <v>23.5</v>
      </c>
      <c r="L3118">
        <v>368</v>
      </c>
      <c r="M3118">
        <v>14.54</v>
      </c>
      <c r="N3118">
        <v>100.91</v>
      </c>
      <c r="O3118" s="7">
        <v>15.648999999999999</v>
      </c>
      <c r="P3118" s="8">
        <v>118290</v>
      </c>
      <c r="Q3118">
        <v>3</v>
      </c>
      <c r="R3118" s="9">
        <v>19.516999999999999</v>
      </c>
      <c r="S3118" s="9">
        <v>19.760000000000002</v>
      </c>
      <c r="T3118" s="9">
        <v>18.381</v>
      </c>
      <c r="U3118" s="9">
        <v>19.449000000000002</v>
      </c>
      <c r="V3118" s="9">
        <v>21.187999999999999</v>
      </c>
    </row>
    <row r="3119" spans="1:22" x14ac:dyDescent="0.3">
      <c r="A3119" t="s">
        <v>3379</v>
      </c>
      <c r="B3119" t="s">
        <v>3380</v>
      </c>
      <c r="C3119" t="s">
        <v>3394</v>
      </c>
      <c r="D3119" t="s">
        <v>369</v>
      </c>
      <c r="E3119">
        <v>2.14</v>
      </c>
      <c r="F3119">
        <v>145700</v>
      </c>
      <c r="G3119">
        <f t="shared" si="195"/>
        <v>1.6765042004118049E-11</v>
      </c>
      <c r="H3119" s="50">
        <f t="shared" si="199"/>
        <v>298.26349807055431</v>
      </c>
      <c r="I3119">
        <f t="shared" si="196"/>
        <v>4.500360066103223E-8</v>
      </c>
      <c r="J3119">
        <v>27.8</v>
      </c>
      <c r="K3119">
        <v>27.6</v>
      </c>
      <c r="L3119">
        <v>2090</v>
      </c>
      <c r="M3119">
        <v>13.1</v>
      </c>
      <c r="N3119">
        <v>100.91</v>
      </c>
      <c r="O3119" s="7">
        <v>75.757000000000005</v>
      </c>
      <c r="P3119">
        <v>63801</v>
      </c>
      <c r="Q3119">
        <v>4</v>
      </c>
      <c r="R3119" s="9">
        <v>14.266999999999999</v>
      </c>
      <c r="S3119" s="9">
        <v>8.7673000000000005</v>
      </c>
      <c r="T3119" s="9">
        <v>14.198</v>
      </c>
      <c r="U3119" s="9">
        <v>14.247999999999999</v>
      </c>
      <c r="V3119" s="9">
        <v>14.297000000000001</v>
      </c>
    </row>
    <row r="3120" spans="1:22" x14ac:dyDescent="0.3">
      <c r="A3120" t="s">
        <v>3379</v>
      </c>
      <c r="B3120" t="s">
        <v>3380</v>
      </c>
      <c r="C3120" t="s">
        <v>3395</v>
      </c>
      <c r="D3120" t="s">
        <v>369</v>
      </c>
      <c r="E3120">
        <v>9.66</v>
      </c>
      <c r="F3120">
        <v>111300</v>
      </c>
      <c r="G3120">
        <f t="shared" si="195"/>
        <v>9.9067769811320754E-11</v>
      </c>
      <c r="H3120" s="50">
        <f t="shared" si="199"/>
        <v>227.84301534147355</v>
      </c>
      <c r="I3120">
        <f t="shared" si="196"/>
        <v>2.0314709457269691E-7</v>
      </c>
      <c r="J3120">
        <v>25</v>
      </c>
      <c r="K3120">
        <v>22.3</v>
      </c>
      <c r="L3120">
        <v>265</v>
      </c>
      <c r="M3120">
        <v>9.1300000000000008</v>
      </c>
      <c r="N3120">
        <v>99.32</v>
      </c>
      <c r="O3120" s="7">
        <v>11.885</v>
      </c>
      <c r="P3120" s="8">
        <v>136720</v>
      </c>
      <c r="Q3120">
        <v>3</v>
      </c>
      <c r="R3120" s="9">
        <v>9.4928000000000008</v>
      </c>
      <c r="S3120" s="9">
        <v>9.4567999999999994</v>
      </c>
      <c r="T3120" s="9">
        <v>7.7294</v>
      </c>
      <c r="U3120" s="9">
        <v>9.1857000000000006</v>
      </c>
      <c r="V3120" s="9">
        <v>9.4951000000000008</v>
      </c>
    </row>
    <row r="3121" spans="1:22" x14ac:dyDescent="0.3">
      <c r="A3121" t="s">
        <v>3379</v>
      </c>
      <c r="B3121" t="s">
        <v>3380</v>
      </c>
      <c r="C3121" t="s">
        <v>3396</v>
      </c>
      <c r="D3121" t="s">
        <v>369</v>
      </c>
      <c r="E3121">
        <v>4.33</v>
      </c>
      <c r="F3121">
        <v>106600</v>
      </c>
      <c r="G3121">
        <f t="shared" si="195"/>
        <v>4.6364023358348966E-11</v>
      </c>
      <c r="H3121" s="50">
        <f t="shared" si="199"/>
        <v>218.22161217790728</v>
      </c>
      <c r="I3121">
        <f t="shared" si="196"/>
        <v>9.1058687318817561E-8</v>
      </c>
      <c r="J3121">
        <v>60.900000000000006</v>
      </c>
      <c r="K3121">
        <v>13.700000000000001</v>
      </c>
      <c r="L3121">
        <v>402</v>
      </c>
      <c r="M3121">
        <v>15.24</v>
      </c>
      <c r="N3121">
        <v>104.86</v>
      </c>
      <c r="O3121" s="7">
        <v>29.411999999999999</v>
      </c>
      <c r="P3121" s="8">
        <v>103360</v>
      </c>
      <c r="Q3121">
        <v>3</v>
      </c>
      <c r="R3121" s="9">
        <v>19.010999999999999</v>
      </c>
      <c r="S3121" s="9">
        <v>18.986999999999998</v>
      </c>
      <c r="T3121" s="9">
        <v>18.77</v>
      </c>
      <c r="U3121" s="9">
        <v>18.77</v>
      </c>
      <c r="V3121" s="9">
        <v>19.013000000000002</v>
      </c>
    </row>
    <row r="3122" spans="1:22" x14ac:dyDescent="0.3">
      <c r="A3122" t="s">
        <v>3379</v>
      </c>
      <c r="B3122" t="s">
        <v>3380</v>
      </c>
      <c r="C3122" t="s">
        <v>3397</v>
      </c>
      <c r="D3122" t="s">
        <v>369</v>
      </c>
      <c r="E3122">
        <v>10.3</v>
      </c>
      <c r="F3122">
        <v>220500</v>
      </c>
      <c r="G3122">
        <f t="shared" si="195"/>
        <v>5.3318639002267579E-11</v>
      </c>
      <c r="H3122" s="50">
        <f t="shared" si="199"/>
        <v>451.38710586518346</v>
      </c>
      <c r="I3122">
        <f t="shared" si="196"/>
        <v>2.1660611533113649E-7</v>
      </c>
      <c r="J3122">
        <v>37.200000000000003</v>
      </c>
      <c r="K3122">
        <v>36.1</v>
      </c>
      <c r="L3122">
        <v>433</v>
      </c>
      <c r="M3122">
        <v>17.41</v>
      </c>
      <c r="N3122">
        <v>102.79</v>
      </c>
      <c r="O3122" s="7">
        <v>11.987</v>
      </c>
      <c r="P3122" s="8">
        <v>168970</v>
      </c>
      <c r="Q3122">
        <v>4</v>
      </c>
      <c r="R3122" s="9">
        <v>21.890999999999998</v>
      </c>
      <c r="S3122" s="9">
        <v>21.754000000000001</v>
      </c>
      <c r="T3122" s="9">
        <v>21.38</v>
      </c>
      <c r="U3122" s="9">
        <v>21.524000000000001</v>
      </c>
      <c r="V3122" s="9">
        <v>22.004000000000001</v>
      </c>
    </row>
    <row r="3123" spans="1:22" x14ac:dyDescent="0.3">
      <c r="A3123" t="s">
        <v>3398</v>
      </c>
      <c r="B3123" t="s">
        <v>3399</v>
      </c>
      <c r="C3123" t="s">
        <v>3400</v>
      </c>
      <c r="D3123" t="s">
        <v>69</v>
      </c>
      <c r="E3123">
        <v>7.72</v>
      </c>
      <c r="F3123">
        <v>730000</v>
      </c>
      <c r="G3123">
        <f t="shared" si="195"/>
        <v>1.2071044876712325E-11</v>
      </c>
      <c r="H3123" s="50">
        <f>F3123*CVDTGO</f>
        <v>951.5685623727037</v>
      </c>
      <c r="I3123">
        <f t="shared" si="196"/>
        <v>1.0337784137702586E-7</v>
      </c>
      <c r="J3123">
        <v>52.5</v>
      </c>
      <c r="K3123">
        <v>101</v>
      </c>
      <c r="L3123">
        <v>2180</v>
      </c>
      <c r="M3123">
        <v>6.16</v>
      </c>
      <c r="N3123">
        <v>1.23</v>
      </c>
      <c r="O3123" s="7">
        <v>21.609000000000002</v>
      </c>
      <c r="P3123" s="8">
        <v>464260</v>
      </c>
      <c r="Q3123">
        <v>2</v>
      </c>
      <c r="R3123" s="9">
        <v>16.018999999999998</v>
      </c>
      <c r="S3123" s="9">
        <v>15.914999999999999</v>
      </c>
      <c r="T3123" s="9">
        <v>14.943</v>
      </c>
      <c r="U3123" s="9">
        <v>15.486000000000001</v>
      </c>
      <c r="V3123" s="9">
        <v>16.03</v>
      </c>
    </row>
    <row r="3124" spans="1:22" x14ac:dyDescent="0.3">
      <c r="A3124" t="s">
        <v>3401</v>
      </c>
      <c r="B3124" t="s">
        <v>3402</v>
      </c>
      <c r="C3124" t="s">
        <v>3403</v>
      </c>
      <c r="D3124" t="s">
        <v>33</v>
      </c>
      <c r="E3124">
        <v>3.93</v>
      </c>
      <c r="F3124">
        <v>110100</v>
      </c>
      <c r="G3124">
        <f t="shared" si="195"/>
        <v>4.0743248773841959E-11</v>
      </c>
      <c r="H3124" s="50">
        <f t="shared" ref="H3124:H3129" si="200">F3124*CVDTUN</f>
        <v>260.42935548874885</v>
      </c>
      <c r="I3124">
        <f t="shared" si="196"/>
        <v>9.5496642168204765E-8</v>
      </c>
      <c r="J3124">
        <v>14</v>
      </c>
      <c r="K3124">
        <v>29.400000000000002</v>
      </c>
      <c r="L3124">
        <v>1120</v>
      </c>
      <c r="M3124">
        <v>37.28</v>
      </c>
      <c r="N3124">
        <v>9.85</v>
      </c>
      <c r="O3124" s="7">
        <v>38.015000000000001</v>
      </c>
      <c r="P3124">
        <v>0</v>
      </c>
      <c r="Q3124">
        <v>2</v>
      </c>
      <c r="R3124" s="9" t="s">
        <v>3975</v>
      </c>
      <c r="S3124" s="9">
        <v>0</v>
      </c>
      <c r="T3124" s="9" t="s">
        <v>3975</v>
      </c>
      <c r="U3124" s="9" t="s">
        <v>3975</v>
      </c>
      <c r="V3124" s="9" t="s">
        <v>3975</v>
      </c>
    </row>
    <row r="3125" spans="1:22" x14ac:dyDescent="0.3">
      <c r="A3125" t="s">
        <v>3401</v>
      </c>
      <c r="B3125" t="s">
        <v>3402</v>
      </c>
      <c r="C3125" t="s">
        <v>3404</v>
      </c>
      <c r="D3125" t="s">
        <v>33</v>
      </c>
      <c r="E3125">
        <v>2.46</v>
      </c>
      <c r="F3125">
        <v>111100</v>
      </c>
      <c r="G3125">
        <f t="shared" si="195"/>
        <v>2.5273854005400542E-11</v>
      </c>
      <c r="H3125" s="50">
        <f t="shared" si="200"/>
        <v>262.79474473024521</v>
      </c>
      <c r="I3125">
        <f t="shared" si="196"/>
        <v>5.9776524105288472E-8</v>
      </c>
      <c r="J3125">
        <v>43.900000000000006</v>
      </c>
      <c r="K3125">
        <v>16.8</v>
      </c>
      <c r="L3125">
        <v>837</v>
      </c>
      <c r="M3125">
        <v>33.9</v>
      </c>
      <c r="N3125">
        <v>10.08</v>
      </c>
      <c r="O3125" s="7">
        <v>49.942</v>
      </c>
      <c r="P3125">
        <v>8720.9</v>
      </c>
      <c r="Q3125">
        <v>4</v>
      </c>
      <c r="R3125" s="9">
        <v>24.271000000000001</v>
      </c>
      <c r="S3125" s="9">
        <v>19.387</v>
      </c>
      <c r="T3125" s="9">
        <v>24.010999999999999</v>
      </c>
      <c r="U3125" s="9">
        <v>24.248999999999999</v>
      </c>
      <c r="V3125" s="9">
        <v>24.486999999999998</v>
      </c>
    </row>
    <row r="3126" spans="1:22" x14ac:dyDescent="0.3">
      <c r="A3126" t="s">
        <v>3401</v>
      </c>
      <c r="B3126" t="s">
        <v>3402</v>
      </c>
      <c r="C3126" t="s">
        <v>3405</v>
      </c>
      <c r="D3126" t="s">
        <v>33</v>
      </c>
      <c r="E3126">
        <v>6.72</v>
      </c>
      <c r="F3126">
        <v>106900</v>
      </c>
      <c r="G3126">
        <f t="shared" si="195"/>
        <v>7.1753318615528527E-11</v>
      </c>
      <c r="H3126" s="50">
        <f t="shared" si="200"/>
        <v>252.86010991596052</v>
      </c>
      <c r="I3126">
        <f t="shared" si="196"/>
        <v>1.6329196828761728E-7</v>
      </c>
      <c r="J3126">
        <v>12.9</v>
      </c>
      <c r="K3126">
        <v>29.8</v>
      </c>
      <c r="L3126">
        <v>502</v>
      </c>
      <c r="M3126">
        <v>35.68</v>
      </c>
      <c r="N3126">
        <v>10.09</v>
      </c>
      <c r="O3126" s="7">
        <v>16.873999999999999</v>
      </c>
      <c r="P3126">
        <v>26188</v>
      </c>
      <c r="Q3126">
        <v>3</v>
      </c>
      <c r="R3126" s="9">
        <v>15.484999999999999</v>
      </c>
      <c r="S3126" s="9">
        <v>15.476000000000001</v>
      </c>
      <c r="T3126" s="9">
        <v>15.388</v>
      </c>
      <c r="U3126" s="9">
        <v>15.487</v>
      </c>
      <c r="V3126" s="9">
        <v>15.487</v>
      </c>
    </row>
    <row r="3127" spans="1:22" x14ac:dyDescent="0.3">
      <c r="A3127" t="s">
        <v>3401</v>
      </c>
      <c r="B3127" t="s">
        <v>3402</v>
      </c>
      <c r="C3127" t="s">
        <v>3406</v>
      </c>
      <c r="D3127" t="s">
        <v>33</v>
      </c>
      <c r="E3127">
        <v>4.0600000000000005</v>
      </c>
      <c r="F3127">
        <v>258100</v>
      </c>
      <c r="G3127">
        <f t="shared" si="195"/>
        <v>1.7955125842696629E-11</v>
      </c>
      <c r="H3127" s="50">
        <f t="shared" si="200"/>
        <v>610.50696323020964</v>
      </c>
      <c r="I3127">
        <f t="shared" si="196"/>
        <v>9.8655564173768796E-8</v>
      </c>
      <c r="J3127">
        <v>140</v>
      </c>
      <c r="K3127">
        <v>21.8</v>
      </c>
      <c r="L3127">
        <v>576</v>
      </c>
      <c r="M3127">
        <v>34.78</v>
      </c>
      <c r="N3127">
        <v>10.74</v>
      </c>
      <c r="O3127" s="7">
        <v>26.393999999999998</v>
      </c>
      <c r="P3127">
        <v>64468</v>
      </c>
      <c r="Q3127">
        <v>8</v>
      </c>
      <c r="R3127" s="9">
        <v>20.779</v>
      </c>
      <c r="S3127" s="9">
        <v>19.145</v>
      </c>
      <c r="T3127" s="9">
        <v>17.257999999999999</v>
      </c>
      <c r="U3127" s="9">
        <v>18.186</v>
      </c>
      <c r="V3127" s="9">
        <v>22.004000000000001</v>
      </c>
    </row>
    <row r="3128" spans="1:22" x14ac:dyDescent="0.3">
      <c r="A3128" t="s">
        <v>3401</v>
      </c>
      <c r="B3128" t="s">
        <v>3402</v>
      </c>
      <c r="C3128" t="s">
        <v>3407</v>
      </c>
      <c r="D3128" t="s">
        <v>33</v>
      </c>
      <c r="E3128">
        <v>3.6</v>
      </c>
      <c r="F3128">
        <v>149600</v>
      </c>
      <c r="G3128">
        <f t="shared" si="195"/>
        <v>2.7467639037433154E-11</v>
      </c>
      <c r="H3128" s="50">
        <f t="shared" si="200"/>
        <v>353.86223052785493</v>
      </c>
      <c r="I3128">
        <f t="shared" si="196"/>
        <v>8.7477840154080706E-8</v>
      </c>
      <c r="J3128">
        <v>33.1</v>
      </c>
      <c r="K3128">
        <v>26</v>
      </c>
      <c r="L3128">
        <v>877</v>
      </c>
      <c r="M3128">
        <v>35.840000000000003</v>
      </c>
      <c r="N3128">
        <v>10.59</v>
      </c>
      <c r="O3128" s="7">
        <v>33.744</v>
      </c>
      <c r="P3128">
        <v>82012</v>
      </c>
      <c r="Q3128">
        <v>4</v>
      </c>
      <c r="R3128" s="9">
        <v>14.696</v>
      </c>
      <c r="S3128" s="9">
        <v>8.7893000000000008</v>
      </c>
      <c r="T3128" s="9">
        <v>14.695</v>
      </c>
      <c r="U3128" s="9">
        <v>14.695</v>
      </c>
      <c r="V3128" s="9">
        <v>14.843999999999999</v>
      </c>
    </row>
    <row r="3129" spans="1:22" x14ac:dyDescent="0.3">
      <c r="A3129" t="s">
        <v>3401</v>
      </c>
      <c r="B3129" t="s">
        <v>3402</v>
      </c>
      <c r="C3129" t="s">
        <v>3408</v>
      </c>
      <c r="D3129" t="s">
        <v>33</v>
      </c>
      <c r="E3129">
        <v>22.3</v>
      </c>
      <c r="F3129">
        <v>1897000</v>
      </c>
      <c r="G3129">
        <f t="shared" si="195"/>
        <v>1.3418005218766472E-11</v>
      </c>
      <c r="H3129" s="50">
        <f t="shared" si="200"/>
        <v>4487.1433911185886</v>
      </c>
      <c r="I3129">
        <f t="shared" si="196"/>
        <v>5.418766209544443E-7</v>
      </c>
      <c r="J3129">
        <v>228</v>
      </c>
      <c r="K3129">
        <v>126</v>
      </c>
      <c r="L3129">
        <v>607</v>
      </c>
      <c r="M3129">
        <v>36.81</v>
      </c>
      <c r="N3129">
        <v>10.17</v>
      </c>
      <c r="O3129" s="7">
        <v>4.8287000000000004</v>
      </c>
      <c r="P3129" s="8">
        <v>1202800</v>
      </c>
      <c r="Q3129">
        <v>11</v>
      </c>
      <c r="R3129" s="9">
        <v>15.946999999999999</v>
      </c>
      <c r="S3129" s="9">
        <v>14.978</v>
      </c>
      <c r="T3129" s="9">
        <v>14.148</v>
      </c>
      <c r="U3129" s="9">
        <v>15.413</v>
      </c>
      <c r="V3129" s="9">
        <v>16.178000000000001</v>
      </c>
    </row>
    <row r="3130" spans="1:22" x14ac:dyDescent="0.3">
      <c r="A3130" t="s">
        <v>3409</v>
      </c>
      <c r="B3130" t="s">
        <v>3350</v>
      </c>
      <c r="C3130" t="s">
        <v>3410</v>
      </c>
      <c r="D3130" t="s">
        <v>108</v>
      </c>
      <c r="E3130">
        <v>31.900000000000002</v>
      </c>
      <c r="F3130">
        <v>1123000</v>
      </c>
      <c r="G3130">
        <f t="shared" si="195"/>
        <v>3.2423608815672312E-11</v>
      </c>
      <c r="H3130" s="50">
        <f t="shared" ref="H3130:H3161" si="201">F3130*CVDTUR</f>
        <v>2166.7830723045281</v>
      </c>
      <c r="I3130">
        <f t="shared" si="196"/>
        <v>6.3229434052340365E-7</v>
      </c>
      <c r="J3130">
        <v>153</v>
      </c>
      <c r="K3130">
        <v>90.7</v>
      </c>
      <c r="L3130">
        <v>323</v>
      </c>
      <c r="M3130">
        <v>37</v>
      </c>
      <c r="N3130">
        <v>35.32</v>
      </c>
      <c r="O3130" s="7">
        <v>3.5611000000000002</v>
      </c>
      <c r="P3130">
        <v>98330</v>
      </c>
      <c r="Q3130">
        <v>8</v>
      </c>
      <c r="R3130" s="9">
        <v>20.215</v>
      </c>
      <c r="S3130" s="9">
        <v>20.286999999999999</v>
      </c>
      <c r="T3130" s="9">
        <v>19.013000000000002</v>
      </c>
      <c r="U3130" s="9">
        <v>20.634</v>
      </c>
      <c r="V3130" s="9">
        <v>21.042999999999999</v>
      </c>
    </row>
    <row r="3131" spans="1:22" x14ac:dyDescent="0.3">
      <c r="A3131" t="s">
        <v>3409</v>
      </c>
      <c r="B3131" t="s">
        <v>3350</v>
      </c>
      <c r="C3131" t="s">
        <v>3411</v>
      </c>
      <c r="D3131" t="s">
        <v>108</v>
      </c>
      <c r="E3131">
        <v>13.100000000000001</v>
      </c>
      <c r="F3131">
        <v>178500</v>
      </c>
      <c r="G3131">
        <f t="shared" si="195"/>
        <v>8.3769032492997198E-11</v>
      </c>
      <c r="H3131" s="50">
        <f t="shared" si="201"/>
        <v>344.40852930218904</v>
      </c>
      <c r="I3131">
        <f t="shared" si="196"/>
        <v>2.5965692353782404E-7</v>
      </c>
      <c r="J3131">
        <v>18.5</v>
      </c>
      <c r="K3131">
        <v>41.5</v>
      </c>
      <c r="L3131">
        <v>448</v>
      </c>
      <c r="M3131">
        <v>37.770000000000003</v>
      </c>
      <c r="N3131">
        <v>38.270000000000003</v>
      </c>
      <c r="O3131" s="7">
        <v>10.805</v>
      </c>
      <c r="P3131">
        <v>27222</v>
      </c>
      <c r="Q3131">
        <v>3</v>
      </c>
      <c r="R3131" s="9">
        <v>19.352</v>
      </c>
      <c r="S3131" s="9">
        <v>19.344000000000001</v>
      </c>
      <c r="T3131" s="9">
        <v>18.428999999999998</v>
      </c>
      <c r="U3131" s="9">
        <v>19.207000000000001</v>
      </c>
      <c r="V3131" s="9">
        <v>19.352</v>
      </c>
    </row>
    <row r="3132" spans="1:22" x14ac:dyDescent="0.3">
      <c r="A3132" t="s">
        <v>3409</v>
      </c>
      <c r="B3132" t="s">
        <v>3350</v>
      </c>
      <c r="C3132" t="s">
        <v>3412</v>
      </c>
      <c r="D3132" t="s">
        <v>108</v>
      </c>
      <c r="E3132">
        <v>6.95</v>
      </c>
      <c r="F3132">
        <v>128500</v>
      </c>
      <c r="G3132">
        <f t="shared" si="195"/>
        <v>6.1735092217898833E-11</v>
      </c>
      <c r="H3132" s="50">
        <f t="shared" si="201"/>
        <v>247.93555190661789</v>
      </c>
      <c r="I3132">
        <f t="shared" si="196"/>
        <v>1.377569174494563E-7</v>
      </c>
      <c r="J3132">
        <v>28.200000000000003</v>
      </c>
      <c r="K3132">
        <v>24.200000000000003</v>
      </c>
      <c r="L3132">
        <v>443</v>
      </c>
      <c r="M3132">
        <v>38.75</v>
      </c>
      <c r="N3132">
        <v>30.56</v>
      </c>
      <c r="O3132" s="7">
        <v>18.282</v>
      </c>
      <c r="P3132">
        <v>16396</v>
      </c>
      <c r="Q3132">
        <v>3</v>
      </c>
      <c r="R3132" s="9">
        <v>17.747</v>
      </c>
      <c r="S3132" s="9">
        <v>17.760999999999999</v>
      </c>
      <c r="T3132" s="9">
        <v>17.16</v>
      </c>
      <c r="U3132" s="9">
        <v>17.747</v>
      </c>
      <c r="V3132" s="9">
        <v>18.332000000000001</v>
      </c>
    </row>
    <row r="3133" spans="1:22" x14ac:dyDescent="0.3">
      <c r="A3133" t="s">
        <v>3409</v>
      </c>
      <c r="B3133" t="s">
        <v>3350</v>
      </c>
      <c r="C3133" t="s">
        <v>3413</v>
      </c>
      <c r="D3133" t="s">
        <v>108</v>
      </c>
      <c r="E3133">
        <v>8.23</v>
      </c>
      <c r="F3133">
        <v>130000</v>
      </c>
      <c r="G3133">
        <f t="shared" si="195"/>
        <v>7.2261489153846163E-11</v>
      </c>
      <c r="H3133" s="50">
        <f t="shared" si="201"/>
        <v>250.82974122848501</v>
      </c>
      <c r="I3133">
        <f t="shared" si="196"/>
        <v>1.6312797562719787E-7</v>
      </c>
      <c r="J3133">
        <v>23.700000000000003</v>
      </c>
      <c r="K3133">
        <v>26.700000000000003</v>
      </c>
      <c r="L3133">
        <v>422</v>
      </c>
      <c r="M3133">
        <v>38.369999999999997</v>
      </c>
      <c r="N3133">
        <v>34.03</v>
      </c>
      <c r="O3133" s="7">
        <v>15.781000000000001</v>
      </c>
      <c r="P3133">
        <v>17286</v>
      </c>
      <c r="Q3133">
        <v>3</v>
      </c>
      <c r="R3133" s="9">
        <v>18.780999999999999</v>
      </c>
      <c r="S3133" s="9">
        <v>18.852</v>
      </c>
      <c r="T3133" s="9">
        <v>18.77</v>
      </c>
      <c r="U3133" s="9">
        <v>19.352</v>
      </c>
      <c r="V3133" s="9">
        <v>20.079000000000001</v>
      </c>
    </row>
    <row r="3134" spans="1:22" x14ac:dyDescent="0.3">
      <c r="A3134" t="s">
        <v>3409</v>
      </c>
      <c r="B3134" t="s">
        <v>3350</v>
      </c>
      <c r="C3134" t="s">
        <v>3414</v>
      </c>
      <c r="D3134" t="s">
        <v>108</v>
      </c>
      <c r="E3134">
        <v>44.5</v>
      </c>
      <c r="F3134">
        <v>3179000</v>
      </c>
      <c r="G3134">
        <f t="shared" si="195"/>
        <v>1.5977907675369612E-11</v>
      </c>
      <c r="H3134" s="50">
        <f t="shared" si="201"/>
        <v>6133.7519028104143</v>
      </c>
      <c r="I3134">
        <f t="shared" si="196"/>
        <v>8.8204069446054717E-7</v>
      </c>
      <c r="J3134">
        <v>405</v>
      </c>
      <c r="K3134">
        <v>158</v>
      </c>
      <c r="L3134">
        <v>398</v>
      </c>
      <c r="M3134">
        <v>39.950000000000003</v>
      </c>
      <c r="N3134">
        <v>32.799999999999997</v>
      </c>
      <c r="O3134" s="7">
        <v>2.5156999999999998</v>
      </c>
      <c r="P3134" s="8">
        <v>235740</v>
      </c>
      <c r="Q3134">
        <v>15</v>
      </c>
      <c r="R3134" s="9">
        <v>17.466999999999999</v>
      </c>
      <c r="S3134" s="9">
        <v>17.401</v>
      </c>
      <c r="T3134" s="9">
        <v>16.373999999999999</v>
      </c>
      <c r="U3134" s="9">
        <v>17.356000000000002</v>
      </c>
      <c r="V3134" s="9">
        <v>18.088000000000001</v>
      </c>
    </row>
    <row r="3135" spans="1:22" x14ac:dyDescent="0.3">
      <c r="A3135" t="s">
        <v>3409</v>
      </c>
      <c r="B3135" t="s">
        <v>3350</v>
      </c>
      <c r="C3135" t="s">
        <v>3415</v>
      </c>
      <c r="D3135" t="s">
        <v>108</v>
      </c>
      <c r="E3135">
        <v>3.85</v>
      </c>
      <c r="F3135">
        <v>114900</v>
      </c>
      <c r="G3135">
        <f t="shared" si="195"/>
        <v>3.8246449521322887E-11</v>
      </c>
      <c r="H3135" s="50">
        <f t="shared" si="201"/>
        <v>221.69490205502251</v>
      </c>
      <c r="I3135">
        <f t="shared" si="196"/>
        <v>7.6311385925238356E-8</v>
      </c>
      <c r="J3135">
        <v>20</v>
      </c>
      <c r="K3135">
        <v>25.700000000000003</v>
      </c>
      <c r="L3135">
        <v>888</v>
      </c>
      <c r="M3135">
        <v>36.22</v>
      </c>
      <c r="N3135">
        <v>36.159999999999997</v>
      </c>
      <c r="O3135" s="7">
        <v>34.576999999999998</v>
      </c>
      <c r="P3135">
        <v>44196</v>
      </c>
      <c r="Q3135">
        <v>2</v>
      </c>
      <c r="R3135" s="9">
        <v>19.605</v>
      </c>
      <c r="S3135" s="9">
        <v>19.646000000000001</v>
      </c>
      <c r="T3135" s="9">
        <v>19.594999999999999</v>
      </c>
      <c r="U3135" s="9">
        <v>19.763999999999999</v>
      </c>
      <c r="V3135" s="9">
        <v>19.934000000000001</v>
      </c>
    </row>
    <row r="3136" spans="1:22" x14ac:dyDescent="0.3">
      <c r="A3136" t="s">
        <v>3409</v>
      </c>
      <c r="B3136" t="s">
        <v>3350</v>
      </c>
      <c r="C3136" t="s">
        <v>3416</v>
      </c>
      <c r="D3136" t="s">
        <v>108</v>
      </c>
      <c r="E3136">
        <v>12.4</v>
      </c>
      <c r="F3136">
        <v>603200</v>
      </c>
      <c r="G3136">
        <f t="shared" si="195"/>
        <v>2.3464471485411137E-11</v>
      </c>
      <c r="H3136" s="50">
        <f t="shared" si="201"/>
        <v>1163.8499993001706</v>
      </c>
      <c r="I3136">
        <f t="shared" si="196"/>
        <v>2.4578212609687162E-7</v>
      </c>
      <c r="J3136">
        <v>115</v>
      </c>
      <c r="K3136">
        <v>56.2</v>
      </c>
      <c r="L3136">
        <v>541</v>
      </c>
      <c r="M3136">
        <v>36.9</v>
      </c>
      <c r="N3136">
        <v>30.68</v>
      </c>
      <c r="O3136" s="7">
        <v>9.6152999999999995</v>
      </c>
      <c r="P3136">
        <v>45030</v>
      </c>
      <c r="Q3136">
        <v>7</v>
      </c>
      <c r="R3136" s="9">
        <v>17.161000000000001</v>
      </c>
      <c r="S3136" s="9">
        <v>13.805</v>
      </c>
      <c r="T3136" s="9">
        <v>15.19</v>
      </c>
      <c r="U3136" s="9">
        <v>17.745999999999999</v>
      </c>
      <c r="V3136" s="9">
        <v>20.126999999999999</v>
      </c>
    </row>
    <row r="3137" spans="1:22" x14ac:dyDescent="0.3">
      <c r="A3137" t="s">
        <v>3409</v>
      </c>
      <c r="B3137" t="s">
        <v>3350</v>
      </c>
      <c r="C3137" t="s">
        <v>3417</v>
      </c>
      <c r="D3137" t="s">
        <v>108</v>
      </c>
      <c r="E3137">
        <v>6.3500000000000005</v>
      </c>
      <c r="F3137">
        <v>143300</v>
      </c>
      <c r="G3137">
        <f t="shared" si="195"/>
        <v>5.0579899162595947E-11</v>
      </c>
      <c r="H3137" s="50">
        <f t="shared" si="201"/>
        <v>276.49155321570692</v>
      </c>
      <c r="I3137">
        <f t="shared" si="196"/>
        <v>1.2586423392863988E-7</v>
      </c>
      <c r="J3137">
        <v>38.900000000000006</v>
      </c>
      <c r="K3137">
        <v>23</v>
      </c>
      <c r="L3137">
        <v>436</v>
      </c>
      <c r="M3137">
        <v>37.840000000000003</v>
      </c>
      <c r="N3137">
        <v>27.85</v>
      </c>
      <c r="O3137" s="7">
        <v>18.995999999999999</v>
      </c>
      <c r="P3137">
        <v>36033</v>
      </c>
      <c r="Q3137">
        <v>3</v>
      </c>
      <c r="R3137" s="9">
        <v>14.147</v>
      </c>
      <c r="S3137" s="9">
        <v>14.134</v>
      </c>
      <c r="T3137" s="9">
        <v>13.749000000000001</v>
      </c>
      <c r="U3137" s="9">
        <v>14.148</v>
      </c>
      <c r="V3137" s="9">
        <v>14.247999999999999</v>
      </c>
    </row>
    <row r="3138" spans="1:22" x14ac:dyDescent="0.3">
      <c r="A3138" t="s">
        <v>3409</v>
      </c>
      <c r="B3138" t="s">
        <v>3350</v>
      </c>
      <c r="C3138" t="s">
        <v>3418</v>
      </c>
      <c r="D3138" t="s">
        <v>108</v>
      </c>
      <c r="E3138">
        <v>8.870000000000001</v>
      </c>
      <c r="F3138">
        <v>215400</v>
      </c>
      <c r="G3138">
        <f t="shared" ref="G3138:G3201" si="202">(1.141433*(E3138/1000000))/F3138</f>
        <v>4.7003299489322198E-11</v>
      </c>
      <c r="H3138" s="50">
        <f t="shared" si="201"/>
        <v>415.60558662012056</v>
      </c>
      <c r="I3138">
        <f t="shared" ref="I3138:I3201" si="203">(G3138/10)*1000*H3138*0.09</f>
        <v>1.7581350471606867E-7</v>
      </c>
      <c r="J3138">
        <v>32.9</v>
      </c>
      <c r="K3138">
        <v>37.6</v>
      </c>
      <c r="L3138">
        <v>526</v>
      </c>
      <c r="M3138">
        <v>39.64</v>
      </c>
      <c r="N3138">
        <v>27.9</v>
      </c>
      <c r="O3138" s="7">
        <v>14</v>
      </c>
      <c r="P3138">
        <v>28433</v>
      </c>
      <c r="Q3138">
        <v>4</v>
      </c>
      <c r="R3138" s="9">
        <v>17.295999999999999</v>
      </c>
      <c r="S3138" s="9">
        <v>17.341999999999999</v>
      </c>
      <c r="T3138" s="9">
        <v>17.16</v>
      </c>
      <c r="U3138" s="9">
        <v>17.478000000000002</v>
      </c>
      <c r="V3138" s="9">
        <v>17.600000000000001</v>
      </c>
    </row>
    <row r="3139" spans="1:22" x14ac:dyDescent="0.3">
      <c r="A3139" t="s">
        <v>3409</v>
      </c>
      <c r="B3139" t="s">
        <v>3350</v>
      </c>
      <c r="C3139" t="s">
        <v>3419</v>
      </c>
      <c r="D3139" t="s">
        <v>108</v>
      </c>
      <c r="E3139">
        <v>15.100000000000001</v>
      </c>
      <c r="F3139">
        <v>246700</v>
      </c>
      <c r="G3139">
        <f t="shared" si="202"/>
        <v>6.9864768139440619E-11</v>
      </c>
      <c r="H3139" s="50">
        <f t="shared" si="201"/>
        <v>475.99767046974807</v>
      </c>
      <c r="I3139">
        <f t="shared" si="203"/>
        <v>2.9929920194054528E-7</v>
      </c>
      <c r="J3139">
        <v>31.6</v>
      </c>
      <c r="K3139">
        <v>43.900000000000006</v>
      </c>
      <c r="L3139">
        <v>393</v>
      </c>
      <c r="M3139">
        <v>37.9</v>
      </c>
      <c r="N3139">
        <v>41.13</v>
      </c>
      <c r="O3139" s="7">
        <v>8.9593000000000007</v>
      </c>
      <c r="P3139">
        <v>50760</v>
      </c>
      <c r="Q3139">
        <v>4</v>
      </c>
      <c r="R3139" s="9">
        <v>21.748999999999999</v>
      </c>
      <c r="S3139" s="9">
        <v>21.745000000000001</v>
      </c>
      <c r="T3139" s="9">
        <v>21.38</v>
      </c>
      <c r="U3139" s="9">
        <v>21.74</v>
      </c>
      <c r="V3139" s="9">
        <v>21.765000000000001</v>
      </c>
    </row>
    <row r="3140" spans="1:22" x14ac:dyDescent="0.3">
      <c r="A3140" t="s">
        <v>3409</v>
      </c>
      <c r="B3140" t="s">
        <v>3350</v>
      </c>
      <c r="C3140" t="s">
        <v>3420</v>
      </c>
      <c r="D3140" t="s">
        <v>108</v>
      </c>
      <c r="E3140">
        <v>24.6</v>
      </c>
      <c r="F3140">
        <v>1182000</v>
      </c>
      <c r="G3140">
        <f t="shared" si="202"/>
        <v>2.3755712182741116E-11</v>
      </c>
      <c r="H3140" s="50">
        <f t="shared" si="201"/>
        <v>2280.6211856313021</v>
      </c>
      <c r="I3140">
        <f t="shared" si="203"/>
        <v>4.8760002435347106E-7</v>
      </c>
      <c r="J3140">
        <v>179</v>
      </c>
      <c r="K3140">
        <v>88.300000000000011</v>
      </c>
      <c r="L3140">
        <v>422</v>
      </c>
      <c r="M3140">
        <v>40.22</v>
      </c>
      <c r="N3140">
        <v>29.05</v>
      </c>
      <c r="O3140" s="7">
        <v>4.7760999999999996</v>
      </c>
      <c r="P3140" s="8">
        <v>181270</v>
      </c>
      <c r="Q3140">
        <v>9</v>
      </c>
      <c r="R3140" s="9">
        <v>16.655000000000001</v>
      </c>
      <c r="S3140" s="9">
        <v>16.507000000000001</v>
      </c>
      <c r="T3140" s="9">
        <v>15.685</v>
      </c>
      <c r="U3140" s="9">
        <v>16.178000000000001</v>
      </c>
      <c r="V3140" s="9">
        <v>18.963999999999999</v>
      </c>
    </row>
    <row r="3141" spans="1:22" x14ac:dyDescent="0.3">
      <c r="A3141" t="s">
        <v>3409</v>
      </c>
      <c r="B3141" t="s">
        <v>3350</v>
      </c>
      <c r="C3141" t="s">
        <v>3421</v>
      </c>
      <c r="D3141" t="s">
        <v>108</v>
      </c>
      <c r="E3141">
        <v>9.09</v>
      </c>
      <c r="F3141">
        <v>108600</v>
      </c>
      <c r="G3141">
        <f t="shared" si="202"/>
        <v>9.5539833977900547E-11</v>
      </c>
      <c r="H3141" s="50">
        <f t="shared" si="201"/>
        <v>209.53930690318055</v>
      </c>
      <c r="I3141">
        <f t="shared" si="203"/>
        <v>1.8017415534036798E-7</v>
      </c>
      <c r="J3141">
        <v>16.100000000000001</v>
      </c>
      <c r="K3141">
        <v>27</v>
      </c>
      <c r="L3141">
        <v>383</v>
      </c>
      <c r="M3141">
        <v>37.04</v>
      </c>
      <c r="N3141">
        <v>35.81</v>
      </c>
      <c r="O3141" s="7">
        <v>14.182</v>
      </c>
      <c r="P3141">
        <v>24567</v>
      </c>
      <c r="Q3141">
        <v>2</v>
      </c>
      <c r="R3141" s="9">
        <v>23.542000000000002</v>
      </c>
      <c r="S3141" s="9">
        <v>23.31</v>
      </c>
      <c r="T3141" s="9">
        <v>21.283999999999999</v>
      </c>
      <c r="U3141" s="9">
        <v>22.433</v>
      </c>
      <c r="V3141" s="9">
        <v>23.582000000000001</v>
      </c>
    </row>
    <row r="3142" spans="1:22" x14ac:dyDescent="0.3">
      <c r="A3142" t="s">
        <v>3409</v>
      </c>
      <c r="B3142" t="s">
        <v>3350</v>
      </c>
      <c r="C3142" t="s">
        <v>3422</v>
      </c>
      <c r="D3142" t="s">
        <v>108</v>
      </c>
      <c r="E3142">
        <v>5.89</v>
      </c>
      <c r="F3142">
        <v>141500</v>
      </c>
      <c r="G3142">
        <f t="shared" si="202"/>
        <v>4.7512652791519427E-11</v>
      </c>
      <c r="H3142" s="50">
        <f t="shared" si="201"/>
        <v>273.01852602946639</v>
      </c>
      <c r="I3142">
        <f t="shared" si="203"/>
        <v>1.16746509896014E-7</v>
      </c>
      <c r="J3142">
        <v>16.100000000000001</v>
      </c>
      <c r="K3142">
        <v>35.200000000000003</v>
      </c>
      <c r="L3142">
        <v>776</v>
      </c>
      <c r="M3142">
        <v>41.17</v>
      </c>
      <c r="N3142">
        <v>27.79</v>
      </c>
      <c r="O3142" s="7">
        <v>22.021999999999998</v>
      </c>
      <c r="P3142">
        <v>30743</v>
      </c>
      <c r="Q3142">
        <v>3</v>
      </c>
      <c r="R3142" s="9">
        <v>16.023</v>
      </c>
      <c r="S3142" s="9">
        <v>16.065000000000001</v>
      </c>
      <c r="T3142" s="9">
        <v>15.981</v>
      </c>
      <c r="U3142" s="9">
        <v>16.178000000000001</v>
      </c>
      <c r="V3142" s="9">
        <v>16.423999999999999</v>
      </c>
    </row>
    <row r="3143" spans="1:22" x14ac:dyDescent="0.3">
      <c r="A3143" t="s">
        <v>3409</v>
      </c>
      <c r="B3143" t="s">
        <v>3350</v>
      </c>
      <c r="C3143" t="s">
        <v>3423</v>
      </c>
      <c r="D3143" t="s">
        <v>108</v>
      </c>
      <c r="E3143">
        <v>9.620000000000001</v>
      </c>
      <c r="F3143">
        <v>161300</v>
      </c>
      <c r="G3143">
        <f t="shared" si="202"/>
        <v>6.8075545319280853E-11</v>
      </c>
      <c r="H3143" s="50">
        <f t="shared" si="201"/>
        <v>311.22182507811254</v>
      </c>
      <c r="I3143">
        <f t="shared" si="203"/>
        <v>1.9067935911708911E-7</v>
      </c>
      <c r="J3143">
        <v>28.400000000000002</v>
      </c>
      <c r="K3143">
        <v>30.3</v>
      </c>
      <c r="L3143">
        <v>404</v>
      </c>
      <c r="M3143">
        <v>40.549999999999997</v>
      </c>
      <c r="N3143">
        <v>34.96</v>
      </c>
      <c r="O3143" s="7">
        <v>13.336</v>
      </c>
      <c r="P3143">
        <v>8480.5</v>
      </c>
      <c r="Q3143">
        <v>2</v>
      </c>
      <c r="R3143" s="9">
        <v>13.5</v>
      </c>
      <c r="S3143" s="9">
        <v>13.499000000000001</v>
      </c>
      <c r="T3143" s="9">
        <v>12.999000000000001</v>
      </c>
      <c r="U3143" s="9">
        <v>13.249000000000001</v>
      </c>
      <c r="V3143" s="9">
        <v>13.5</v>
      </c>
    </row>
    <row r="3144" spans="1:22" x14ac:dyDescent="0.3">
      <c r="A3144" t="s">
        <v>3409</v>
      </c>
      <c r="B3144" t="s">
        <v>3350</v>
      </c>
      <c r="C3144" t="s">
        <v>3424</v>
      </c>
      <c r="D3144" t="s">
        <v>108</v>
      </c>
      <c r="E3144">
        <v>10.4</v>
      </c>
      <c r="F3144">
        <v>275500</v>
      </c>
      <c r="G3144">
        <f t="shared" si="202"/>
        <v>4.3088577858439202E-11</v>
      </c>
      <c r="H3144" s="50">
        <f t="shared" si="201"/>
        <v>531.5661054495971</v>
      </c>
      <c r="I3144">
        <f t="shared" si="203"/>
        <v>2.0613984769415037E-7</v>
      </c>
      <c r="J3144">
        <v>63.900000000000006</v>
      </c>
      <c r="K3144">
        <v>34.5</v>
      </c>
      <c r="L3144">
        <v>387</v>
      </c>
      <c r="M3144">
        <v>37.78</v>
      </c>
      <c r="N3144">
        <v>29.09</v>
      </c>
      <c r="O3144" s="7">
        <v>11.217000000000001</v>
      </c>
      <c r="P3144">
        <v>30434</v>
      </c>
      <c r="Q3144">
        <v>4</v>
      </c>
      <c r="R3144" s="9">
        <v>15.256</v>
      </c>
      <c r="S3144" s="9">
        <v>15.321</v>
      </c>
      <c r="T3144" s="9">
        <v>14.744999999999999</v>
      </c>
      <c r="U3144" s="9">
        <v>15.487</v>
      </c>
      <c r="V3144" s="9">
        <v>16.079000000000001</v>
      </c>
    </row>
    <row r="3145" spans="1:22" x14ac:dyDescent="0.3">
      <c r="A3145" t="s">
        <v>3409</v>
      </c>
      <c r="B3145" t="s">
        <v>3350</v>
      </c>
      <c r="C3145" t="s">
        <v>3425</v>
      </c>
      <c r="D3145" t="s">
        <v>108</v>
      </c>
      <c r="E3145">
        <v>26.400000000000002</v>
      </c>
      <c r="F3145">
        <v>546000</v>
      </c>
      <c r="G3145">
        <f t="shared" si="202"/>
        <v>5.5190167032967036E-11</v>
      </c>
      <c r="H3145" s="50">
        <f t="shared" si="201"/>
        <v>1053.484913159637</v>
      </c>
      <c r="I3145">
        <f t="shared" si="203"/>
        <v>5.2327807491592024E-7</v>
      </c>
      <c r="J3145">
        <v>44.1</v>
      </c>
      <c r="K3145">
        <v>82.2</v>
      </c>
      <c r="L3145">
        <v>405</v>
      </c>
      <c r="M3145">
        <v>37.93</v>
      </c>
      <c r="N3145">
        <v>40.21</v>
      </c>
      <c r="O3145" s="7">
        <v>4.9282000000000004</v>
      </c>
      <c r="P3145">
        <v>28931</v>
      </c>
      <c r="Q3145">
        <v>3</v>
      </c>
      <c r="R3145" s="9">
        <v>19.434000000000001</v>
      </c>
      <c r="S3145" s="9">
        <v>19.451000000000001</v>
      </c>
      <c r="T3145" s="9">
        <v>19.303999999999998</v>
      </c>
      <c r="U3145" s="9">
        <v>19.449000000000002</v>
      </c>
      <c r="V3145" s="9">
        <v>19.788</v>
      </c>
    </row>
    <row r="3146" spans="1:22" x14ac:dyDescent="0.3">
      <c r="A3146" t="s">
        <v>3409</v>
      </c>
      <c r="B3146" t="s">
        <v>3350</v>
      </c>
      <c r="C3146" t="s">
        <v>3426</v>
      </c>
      <c r="D3146" t="s">
        <v>108</v>
      </c>
      <c r="E3146">
        <v>6.2</v>
      </c>
      <c r="F3146">
        <v>119300</v>
      </c>
      <c r="G3146">
        <f t="shared" si="202"/>
        <v>5.932007208717518E-11</v>
      </c>
      <c r="H3146" s="50">
        <f t="shared" si="201"/>
        <v>230.18452406583279</v>
      </c>
      <c r="I3146">
        <f t="shared" si="203"/>
        <v>1.2289106304843578E-7</v>
      </c>
      <c r="J3146">
        <v>26</v>
      </c>
      <c r="K3146">
        <v>23.400000000000002</v>
      </c>
      <c r="L3146">
        <v>469</v>
      </c>
      <c r="M3146">
        <v>41.67</v>
      </c>
      <c r="N3146">
        <v>26.55</v>
      </c>
      <c r="O3146" s="7">
        <v>20.048999999999999</v>
      </c>
      <c r="P3146">
        <v>11287</v>
      </c>
      <c r="Q3146">
        <v>2</v>
      </c>
      <c r="R3146" s="9">
        <v>17.844000000000001</v>
      </c>
      <c r="S3146" s="9">
        <v>17.838000000000001</v>
      </c>
      <c r="T3146" s="9">
        <v>16.914999999999999</v>
      </c>
      <c r="U3146" s="9">
        <v>17.379000000000001</v>
      </c>
      <c r="V3146" s="9">
        <v>17.844000000000001</v>
      </c>
    </row>
    <row r="3147" spans="1:22" x14ac:dyDescent="0.3">
      <c r="A3147" t="s">
        <v>3409</v>
      </c>
      <c r="B3147" t="s">
        <v>3350</v>
      </c>
      <c r="C3147" t="s">
        <v>3427</v>
      </c>
      <c r="D3147" t="s">
        <v>108</v>
      </c>
      <c r="E3147">
        <v>18.7</v>
      </c>
      <c r="F3147">
        <v>266500</v>
      </c>
      <c r="G3147">
        <f t="shared" si="202"/>
        <v>8.009304727954972E-11</v>
      </c>
      <c r="H3147" s="50">
        <f t="shared" si="201"/>
        <v>514.20096951839423</v>
      </c>
      <c r="I3147">
        <f t="shared" si="203"/>
        <v>3.7065530306544353E-7</v>
      </c>
      <c r="J3147">
        <v>21.700000000000003</v>
      </c>
      <c r="K3147">
        <v>57.2</v>
      </c>
      <c r="L3147">
        <v>417</v>
      </c>
      <c r="M3147">
        <v>38.68</v>
      </c>
      <c r="N3147">
        <v>39.200000000000003</v>
      </c>
      <c r="O3147" s="7">
        <v>7.2900999999999998</v>
      </c>
      <c r="P3147">
        <v>19007</v>
      </c>
      <c r="Q3147">
        <v>3</v>
      </c>
      <c r="R3147" s="9">
        <v>18.302</v>
      </c>
      <c r="S3147" s="9">
        <v>18.3</v>
      </c>
      <c r="T3147" s="9">
        <v>18.137</v>
      </c>
      <c r="U3147" s="9">
        <v>18.234000000000002</v>
      </c>
      <c r="V3147" s="9">
        <v>18.478000000000002</v>
      </c>
    </row>
    <row r="3148" spans="1:22" x14ac:dyDescent="0.3">
      <c r="A3148" t="s">
        <v>3409</v>
      </c>
      <c r="B3148" t="s">
        <v>3350</v>
      </c>
      <c r="C3148" t="s">
        <v>3428</v>
      </c>
      <c r="D3148" t="s">
        <v>108</v>
      </c>
      <c r="E3148">
        <v>9.08</v>
      </c>
      <c r="F3148">
        <v>107200</v>
      </c>
      <c r="G3148">
        <f t="shared" si="202"/>
        <v>9.6681078731343271E-11</v>
      </c>
      <c r="H3148" s="50">
        <f t="shared" si="201"/>
        <v>206.83806353610456</v>
      </c>
      <c r="I3148">
        <f t="shared" si="203"/>
        <v>1.7997594394835437E-7</v>
      </c>
      <c r="J3148">
        <v>20.400000000000002</v>
      </c>
      <c r="K3148">
        <v>23.700000000000003</v>
      </c>
      <c r="L3148">
        <v>379</v>
      </c>
      <c r="M3148">
        <v>39.75</v>
      </c>
      <c r="N3148">
        <v>39.49</v>
      </c>
      <c r="O3148" s="7">
        <v>15.965999999999999</v>
      </c>
      <c r="P3148">
        <v>5213.6000000000004</v>
      </c>
      <c r="Q3148">
        <v>2</v>
      </c>
      <c r="R3148" s="9">
        <v>17.356000000000002</v>
      </c>
      <c r="S3148" s="9">
        <v>17.356000000000002</v>
      </c>
      <c r="T3148" s="9">
        <v>17.356000000000002</v>
      </c>
      <c r="U3148" s="9">
        <v>17.356000000000002</v>
      </c>
      <c r="V3148" s="9">
        <v>17.356000000000002</v>
      </c>
    </row>
    <row r="3149" spans="1:22" x14ac:dyDescent="0.3">
      <c r="A3149" t="s">
        <v>3409</v>
      </c>
      <c r="B3149" t="s">
        <v>3350</v>
      </c>
      <c r="C3149" t="s">
        <v>3429</v>
      </c>
      <c r="D3149" t="s">
        <v>108</v>
      </c>
      <c r="E3149">
        <v>20</v>
      </c>
      <c r="F3149">
        <v>361200</v>
      </c>
      <c r="G3149">
        <f t="shared" si="202"/>
        <v>6.3202270210409742E-11</v>
      </c>
      <c r="H3149" s="50">
        <f t="shared" si="201"/>
        <v>696.92078870560601</v>
      </c>
      <c r="I3149">
        <f t="shared" si="203"/>
        <v>3.9642278402721224E-7</v>
      </c>
      <c r="J3149">
        <v>36.1</v>
      </c>
      <c r="K3149">
        <v>60.1</v>
      </c>
      <c r="L3149">
        <v>406</v>
      </c>
      <c r="M3149">
        <v>39.92</v>
      </c>
      <c r="N3149">
        <v>41.27</v>
      </c>
      <c r="O3149" s="7">
        <v>6.7572000000000001</v>
      </c>
      <c r="P3149">
        <v>14700</v>
      </c>
      <c r="Q3149">
        <v>4</v>
      </c>
      <c r="R3149" s="9">
        <v>16.927</v>
      </c>
      <c r="S3149" s="9">
        <v>16.952999999999999</v>
      </c>
      <c r="T3149" s="9">
        <v>16.276</v>
      </c>
      <c r="U3149" s="9">
        <v>16.914999999999999</v>
      </c>
      <c r="V3149" s="9">
        <v>17.111000000000001</v>
      </c>
    </row>
    <row r="3150" spans="1:22" x14ac:dyDescent="0.3">
      <c r="A3150" t="s">
        <v>3409</v>
      </c>
      <c r="B3150" t="s">
        <v>3350</v>
      </c>
      <c r="C3150" t="s">
        <v>3430</v>
      </c>
      <c r="D3150" t="s">
        <v>108</v>
      </c>
      <c r="E3150">
        <v>19.900000000000002</v>
      </c>
      <c r="F3150">
        <v>482800</v>
      </c>
      <c r="G3150">
        <f t="shared" si="202"/>
        <v>4.7047466238608125E-11</v>
      </c>
      <c r="H3150" s="50">
        <f t="shared" si="201"/>
        <v>931.54306973163511</v>
      </c>
      <c r="I3150">
        <f t="shared" si="203"/>
        <v>3.9444067010707621E-7</v>
      </c>
      <c r="J3150">
        <v>57.900000000000006</v>
      </c>
      <c r="K3150">
        <v>63.5</v>
      </c>
      <c r="L3150">
        <v>382</v>
      </c>
      <c r="M3150">
        <v>39.78</v>
      </c>
      <c r="N3150">
        <v>30.53</v>
      </c>
      <c r="O3150" s="7">
        <v>6.0202</v>
      </c>
      <c r="P3150">
        <v>24419</v>
      </c>
      <c r="Q3150">
        <v>5</v>
      </c>
      <c r="R3150" s="9">
        <v>18.12</v>
      </c>
      <c r="S3150" s="9">
        <v>18.170000000000002</v>
      </c>
      <c r="T3150" s="9">
        <v>15.487</v>
      </c>
      <c r="U3150" s="9">
        <v>17.747</v>
      </c>
      <c r="V3150" s="9">
        <v>19.545999999999999</v>
      </c>
    </row>
    <row r="3151" spans="1:22" x14ac:dyDescent="0.3">
      <c r="A3151" t="s">
        <v>3409</v>
      </c>
      <c r="B3151" t="s">
        <v>3350</v>
      </c>
      <c r="C3151" t="s">
        <v>3431</v>
      </c>
      <c r="D3151" t="s">
        <v>108</v>
      </c>
      <c r="E3151">
        <v>25.1</v>
      </c>
      <c r="F3151">
        <v>844000</v>
      </c>
      <c r="G3151">
        <f t="shared" si="202"/>
        <v>3.3945460071090047E-11</v>
      </c>
      <c r="H3151" s="50">
        <f t="shared" si="201"/>
        <v>1628.4638584372412</v>
      </c>
      <c r="I3151">
        <f t="shared" si="203"/>
        <v>4.9751059395415148E-7</v>
      </c>
      <c r="J3151">
        <v>72.7</v>
      </c>
      <c r="K3151">
        <v>99</v>
      </c>
      <c r="L3151">
        <v>526</v>
      </c>
      <c r="M3151">
        <v>37.06</v>
      </c>
      <c r="N3151">
        <v>37.39</v>
      </c>
      <c r="O3151" s="7">
        <v>5.3170000000000002</v>
      </c>
      <c r="P3151">
        <v>72192</v>
      </c>
      <c r="Q3151">
        <v>4</v>
      </c>
      <c r="R3151" s="9">
        <v>20.797999999999998</v>
      </c>
      <c r="S3151" s="9">
        <v>20.835000000000001</v>
      </c>
      <c r="T3151" s="9">
        <v>20.175000000000001</v>
      </c>
      <c r="U3151" s="9">
        <v>20.875</v>
      </c>
      <c r="V3151" s="9">
        <v>21.187999999999999</v>
      </c>
    </row>
    <row r="3152" spans="1:22" x14ac:dyDescent="0.3">
      <c r="A3152" t="s">
        <v>3409</v>
      </c>
      <c r="B3152" t="s">
        <v>3350</v>
      </c>
      <c r="C3152" t="s">
        <v>3432</v>
      </c>
      <c r="D3152" t="s">
        <v>108</v>
      </c>
      <c r="E3152">
        <v>16.100000000000001</v>
      </c>
      <c r="F3152">
        <v>537800</v>
      </c>
      <c r="G3152">
        <f t="shared" si="202"/>
        <v>3.4170828002975081E-11</v>
      </c>
      <c r="H3152" s="50">
        <f t="shared" si="201"/>
        <v>1037.6633448667633</v>
      </c>
      <c r="I3152">
        <f t="shared" si="203"/>
        <v>3.191203411419059E-7</v>
      </c>
      <c r="J3152">
        <v>92.7</v>
      </c>
      <c r="K3152">
        <v>55.900000000000006</v>
      </c>
      <c r="L3152">
        <v>437</v>
      </c>
      <c r="M3152">
        <v>36.81</v>
      </c>
      <c r="N3152">
        <v>34.65</v>
      </c>
      <c r="O3152" s="7">
        <v>7.8217999999999996</v>
      </c>
      <c r="P3152">
        <v>53980</v>
      </c>
      <c r="Q3152">
        <v>8</v>
      </c>
      <c r="R3152" s="9">
        <v>20.872</v>
      </c>
      <c r="S3152" s="9">
        <v>16.702000000000002</v>
      </c>
      <c r="T3152" s="9">
        <v>18.478000000000002</v>
      </c>
      <c r="U3152" s="9">
        <v>20.899000000000001</v>
      </c>
      <c r="V3152" s="9">
        <v>21.956</v>
      </c>
    </row>
    <row r="3153" spans="1:22" x14ac:dyDescent="0.3">
      <c r="A3153" t="s">
        <v>3409</v>
      </c>
      <c r="B3153" t="s">
        <v>3350</v>
      </c>
      <c r="C3153" t="s">
        <v>3433</v>
      </c>
      <c r="D3153" t="s">
        <v>108</v>
      </c>
      <c r="E3153">
        <v>4.9800000000000004</v>
      </c>
      <c r="F3153">
        <v>106000</v>
      </c>
      <c r="G3153">
        <f t="shared" si="202"/>
        <v>5.3625814528301885E-11</v>
      </c>
      <c r="H3153" s="50">
        <f t="shared" si="201"/>
        <v>204.52271207861085</v>
      </c>
      <c r="I3153">
        <f t="shared" si="203"/>
        <v>9.8709273222775844E-8</v>
      </c>
      <c r="J3153">
        <v>41.5</v>
      </c>
      <c r="K3153">
        <v>16.400000000000002</v>
      </c>
      <c r="L3153">
        <v>422</v>
      </c>
      <c r="M3153">
        <v>40.090000000000003</v>
      </c>
      <c r="N3153">
        <v>29.49</v>
      </c>
      <c r="O3153" s="7">
        <v>25.661000000000001</v>
      </c>
      <c r="P3153" s="8">
        <v>103410</v>
      </c>
      <c r="Q3153">
        <v>5</v>
      </c>
      <c r="R3153" s="9">
        <v>15.276</v>
      </c>
      <c r="S3153" s="9">
        <v>15.541</v>
      </c>
      <c r="T3153" s="9">
        <v>14.843999999999999</v>
      </c>
      <c r="U3153" s="9">
        <v>15.833</v>
      </c>
      <c r="V3153" s="9">
        <v>17.306999999999999</v>
      </c>
    </row>
    <row r="3154" spans="1:22" x14ac:dyDescent="0.3">
      <c r="A3154" t="s">
        <v>3409</v>
      </c>
      <c r="B3154" t="s">
        <v>3350</v>
      </c>
      <c r="C3154" t="s">
        <v>3434</v>
      </c>
      <c r="D3154" t="s">
        <v>108</v>
      </c>
      <c r="E3154">
        <v>4.6100000000000003</v>
      </c>
      <c r="F3154">
        <v>159200</v>
      </c>
      <c r="G3154">
        <f t="shared" si="202"/>
        <v>3.3052802324120603E-11</v>
      </c>
      <c r="H3154" s="50">
        <f t="shared" si="201"/>
        <v>307.16996002749858</v>
      </c>
      <c r="I3154">
        <f t="shared" si="203"/>
        <v>9.1375451718272429E-8</v>
      </c>
      <c r="J3154">
        <v>111</v>
      </c>
      <c r="K3154">
        <v>15.100000000000001</v>
      </c>
      <c r="L3154">
        <v>383</v>
      </c>
      <c r="M3154">
        <v>36.76</v>
      </c>
      <c r="N3154">
        <v>36.21</v>
      </c>
      <c r="O3154" s="7">
        <v>25.434000000000001</v>
      </c>
      <c r="P3154" s="8">
        <v>153270</v>
      </c>
      <c r="Q3154">
        <v>9</v>
      </c>
      <c r="R3154" s="9">
        <v>20.379000000000001</v>
      </c>
      <c r="S3154" s="9">
        <v>19.791</v>
      </c>
      <c r="T3154" s="9">
        <v>17.404</v>
      </c>
      <c r="U3154" s="9">
        <v>18.648</v>
      </c>
      <c r="V3154" s="9">
        <v>23.105</v>
      </c>
    </row>
    <row r="3155" spans="1:22" x14ac:dyDescent="0.3">
      <c r="A3155" t="s">
        <v>3409</v>
      </c>
      <c r="B3155" t="s">
        <v>3350</v>
      </c>
      <c r="C3155" t="s">
        <v>3435</v>
      </c>
      <c r="D3155" t="s">
        <v>108</v>
      </c>
      <c r="E3155">
        <v>5.92</v>
      </c>
      <c r="F3155">
        <v>148500</v>
      </c>
      <c r="G3155">
        <f t="shared" si="202"/>
        <v>4.5503591649831645E-11</v>
      </c>
      <c r="H3155" s="50">
        <f t="shared" si="201"/>
        <v>286.52474286484636</v>
      </c>
      <c r="I3155">
        <f t="shared" si="203"/>
        <v>1.1734114407205483E-7</v>
      </c>
      <c r="J3155">
        <v>37.4</v>
      </c>
      <c r="K3155">
        <v>24.3</v>
      </c>
      <c r="L3155">
        <v>540</v>
      </c>
      <c r="M3155">
        <v>37.770000000000003</v>
      </c>
      <c r="N3155">
        <v>30.56</v>
      </c>
      <c r="O3155" s="7">
        <v>22.236000000000001</v>
      </c>
      <c r="P3155">
        <v>18882</v>
      </c>
      <c r="Q3155">
        <v>3</v>
      </c>
      <c r="R3155" s="9">
        <v>15.833</v>
      </c>
      <c r="S3155" s="9">
        <v>15.851000000000001</v>
      </c>
      <c r="T3155" s="9">
        <v>15.833</v>
      </c>
      <c r="U3155" s="9">
        <v>15.930999999999999</v>
      </c>
      <c r="V3155" s="9">
        <v>16.62</v>
      </c>
    </row>
    <row r="3156" spans="1:22" x14ac:dyDescent="0.3">
      <c r="A3156" t="s">
        <v>3409</v>
      </c>
      <c r="B3156" t="s">
        <v>3350</v>
      </c>
      <c r="C3156" t="s">
        <v>3436</v>
      </c>
      <c r="D3156" t="s">
        <v>108</v>
      </c>
      <c r="E3156">
        <v>50.5</v>
      </c>
      <c r="F3156">
        <v>8744000</v>
      </c>
      <c r="G3156">
        <f t="shared" si="202"/>
        <v>6.5922194075937781E-12</v>
      </c>
      <c r="H3156" s="50">
        <f t="shared" si="201"/>
        <v>16871.194286937483</v>
      </c>
      <c r="I3156">
        <f t="shared" si="203"/>
        <v>1.0009675296687108E-6</v>
      </c>
      <c r="J3156">
        <v>977</v>
      </c>
      <c r="K3156">
        <v>280</v>
      </c>
      <c r="L3156">
        <v>572</v>
      </c>
      <c r="M3156">
        <v>40.98</v>
      </c>
      <c r="N3156">
        <v>29.07</v>
      </c>
      <c r="O3156" s="7">
        <v>2.0428000000000002</v>
      </c>
      <c r="P3156" s="8">
        <v>3235600</v>
      </c>
      <c r="Q3156">
        <v>33</v>
      </c>
      <c r="R3156" s="9">
        <v>18.61</v>
      </c>
      <c r="S3156" s="9">
        <v>13.484999999999999</v>
      </c>
      <c r="T3156" s="9">
        <v>15.339</v>
      </c>
      <c r="U3156" s="9">
        <v>18.088000000000001</v>
      </c>
      <c r="V3156" s="9">
        <v>19.498000000000001</v>
      </c>
    </row>
    <row r="3157" spans="1:22" x14ac:dyDescent="0.3">
      <c r="A3157" t="s">
        <v>3409</v>
      </c>
      <c r="B3157" t="s">
        <v>3350</v>
      </c>
      <c r="C3157" t="s">
        <v>3437</v>
      </c>
      <c r="D3157" t="s">
        <v>108</v>
      </c>
      <c r="E3157">
        <v>29.5</v>
      </c>
      <c r="F3157">
        <v>2216000</v>
      </c>
      <c r="G3157">
        <f t="shared" si="202"/>
        <v>1.5195069268953068E-11</v>
      </c>
      <c r="H3157" s="50">
        <f t="shared" si="201"/>
        <v>4275.6823581717135</v>
      </c>
      <c r="I3157">
        <f t="shared" si="203"/>
        <v>5.8472360644013808E-7</v>
      </c>
      <c r="J3157">
        <v>293</v>
      </c>
      <c r="K3157">
        <v>129</v>
      </c>
      <c r="L3157">
        <v>475</v>
      </c>
      <c r="M3157">
        <v>38.43</v>
      </c>
      <c r="N3157">
        <v>27.15</v>
      </c>
      <c r="O3157" s="7">
        <v>3.6724000000000001</v>
      </c>
      <c r="P3157" s="8">
        <v>332780</v>
      </c>
      <c r="Q3157">
        <v>15</v>
      </c>
      <c r="R3157" s="9">
        <v>14.218999999999999</v>
      </c>
      <c r="S3157" s="9">
        <v>9.2353000000000005</v>
      </c>
      <c r="T3157" s="9">
        <v>12.798</v>
      </c>
      <c r="U3157" s="9">
        <v>13.999000000000001</v>
      </c>
      <c r="V3157" s="9">
        <v>14.992000000000001</v>
      </c>
    </row>
    <row r="3158" spans="1:22" x14ac:dyDescent="0.3">
      <c r="A3158" t="s">
        <v>3409</v>
      </c>
      <c r="B3158" t="s">
        <v>3350</v>
      </c>
      <c r="C3158" t="s">
        <v>3438</v>
      </c>
      <c r="D3158" t="s">
        <v>108</v>
      </c>
      <c r="E3158">
        <v>19.400000000000002</v>
      </c>
      <c r="F3158">
        <v>326200</v>
      </c>
      <c r="G3158">
        <f t="shared" si="202"/>
        <v>6.7884120784794601E-11</v>
      </c>
      <c r="H3158" s="50">
        <f t="shared" si="201"/>
        <v>629.38970452870626</v>
      </c>
      <c r="I3158">
        <f t="shared" si="203"/>
        <v>3.8453010050639596E-7</v>
      </c>
      <c r="J3158">
        <v>31.400000000000002</v>
      </c>
      <c r="K3158">
        <v>58.2</v>
      </c>
      <c r="L3158">
        <v>414</v>
      </c>
      <c r="M3158">
        <v>37.58</v>
      </c>
      <c r="N3158">
        <v>36.93</v>
      </c>
      <c r="O3158" s="7">
        <v>7.1075999999999997</v>
      </c>
      <c r="P3158">
        <v>27380</v>
      </c>
      <c r="Q3158">
        <v>4</v>
      </c>
      <c r="R3158" s="9">
        <v>20.562000000000001</v>
      </c>
      <c r="S3158" s="9">
        <v>20.57</v>
      </c>
      <c r="T3158" s="9">
        <v>20.513000000000002</v>
      </c>
      <c r="U3158" s="9">
        <v>20.561</v>
      </c>
      <c r="V3158" s="9">
        <v>21.38</v>
      </c>
    </row>
    <row r="3159" spans="1:22" x14ac:dyDescent="0.3">
      <c r="A3159" t="s">
        <v>3409</v>
      </c>
      <c r="B3159" t="s">
        <v>3350</v>
      </c>
      <c r="C3159" t="s">
        <v>3439</v>
      </c>
      <c r="D3159" t="s">
        <v>108</v>
      </c>
      <c r="E3159">
        <v>4.8899999999999997</v>
      </c>
      <c r="F3159">
        <v>100800</v>
      </c>
      <c r="G3159">
        <f t="shared" si="202"/>
        <v>5.5373088988095234E-11</v>
      </c>
      <c r="H3159" s="50">
        <f t="shared" si="201"/>
        <v>194.48952242947146</v>
      </c>
      <c r="I3159">
        <f t="shared" si="203"/>
        <v>9.6925370694653409E-8</v>
      </c>
      <c r="J3159">
        <v>48</v>
      </c>
      <c r="K3159">
        <v>14.5</v>
      </c>
      <c r="L3159">
        <v>374</v>
      </c>
      <c r="M3159">
        <v>41.2</v>
      </c>
      <c r="N3159">
        <v>32.630000000000003</v>
      </c>
      <c r="O3159" s="7">
        <v>25.687999999999999</v>
      </c>
      <c r="P3159">
        <v>36991</v>
      </c>
      <c r="Q3159">
        <v>5</v>
      </c>
      <c r="R3159" s="9">
        <v>11.923</v>
      </c>
      <c r="S3159" s="9">
        <v>11.948</v>
      </c>
      <c r="T3159" s="9">
        <v>10.978999999999999</v>
      </c>
      <c r="U3159" s="9">
        <v>11.791</v>
      </c>
      <c r="V3159" s="9">
        <v>12.597</v>
      </c>
    </row>
    <row r="3160" spans="1:22" x14ac:dyDescent="0.3">
      <c r="A3160" t="s">
        <v>3409</v>
      </c>
      <c r="B3160" t="s">
        <v>3350</v>
      </c>
      <c r="C3160" t="s">
        <v>3440</v>
      </c>
      <c r="D3160" t="s">
        <v>108</v>
      </c>
      <c r="E3160">
        <v>9.64</v>
      </c>
      <c r="F3160">
        <v>105400</v>
      </c>
      <c r="G3160">
        <f t="shared" si="202"/>
        <v>1.043967184060721E-10</v>
      </c>
      <c r="H3160" s="50">
        <f t="shared" si="201"/>
        <v>203.365036349864</v>
      </c>
      <c r="I3160">
        <f t="shared" si="203"/>
        <v>1.910757819011163E-7</v>
      </c>
      <c r="J3160">
        <v>11.4</v>
      </c>
      <c r="K3160">
        <v>31.200000000000003</v>
      </c>
      <c r="L3160">
        <v>436</v>
      </c>
      <c r="M3160">
        <v>37.18</v>
      </c>
      <c r="N3160">
        <v>33.22</v>
      </c>
      <c r="O3160" s="7">
        <v>13.975</v>
      </c>
      <c r="P3160">
        <v>9536.2999999999993</v>
      </c>
      <c r="Q3160">
        <v>3</v>
      </c>
      <c r="R3160" s="9">
        <v>18.622</v>
      </c>
      <c r="S3160" s="9">
        <v>18.593</v>
      </c>
      <c r="T3160" s="9">
        <v>17.844000000000001</v>
      </c>
      <c r="U3160" s="9">
        <v>18.623999999999999</v>
      </c>
      <c r="V3160" s="9">
        <v>18.867000000000001</v>
      </c>
    </row>
    <row r="3161" spans="1:22" x14ac:dyDescent="0.3">
      <c r="A3161" t="s">
        <v>3409</v>
      </c>
      <c r="B3161" t="s">
        <v>3350</v>
      </c>
      <c r="C3161" t="s">
        <v>3441</v>
      </c>
      <c r="D3161" t="s">
        <v>108</v>
      </c>
      <c r="E3161">
        <v>13.700000000000001</v>
      </c>
      <c r="F3161">
        <v>536400</v>
      </c>
      <c r="G3161">
        <f t="shared" si="202"/>
        <v>2.9152930835197611E-11</v>
      </c>
      <c r="H3161" s="50">
        <f t="shared" si="201"/>
        <v>1034.9621014996874</v>
      </c>
      <c r="I3161">
        <f t="shared" si="203"/>
        <v>2.7154960705864038E-7</v>
      </c>
      <c r="J3161">
        <v>121</v>
      </c>
      <c r="K3161">
        <v>48.800000000000004</v>
      </c>
      <c r="L3161">
        <v>420</v>
      </c>
      <c r="M3161">
        <v>38.72</v>
      </c>
      <c r="N3161">
        <v>35.479999999999997</v>
      </c>
      <c r="O3161" s="7">
        <v>8.6088000000000005</v>
      </c>
      <c r="P3161">
        <v>43581</v>
      </c>
      <c r="Q3161">
        <v>7</v>
      </c>
      <c r="R3161" s="9">
        <v>18.888999999999999</v>
      </c>
      <c r="S3161" s="9">
        <v>18.954000000000001</v>
      </c>
      <c r="T3161" s="9">
        <v>18.381</v>
      </c>
      <c r="U3161" s="9">
        <v>18.916</v>
      </c>
      <c r="V3161" s="9">
        <v>20.32</v>
      </c>
    </row>
    <row r="3162" spans="1:22" x14ac:dyDescent="0.3">
      <c r="A3162" t="s">
        <v>3409</v>
      </c>
      <c r="B3162" t="s">
        <v>3350</v>
      </c>
      <c r="C3162" t="s">
        <v>3442</v>
      </c>
      <c r="D3162" t="s">
        <v>108</v>
      </c>
      <c r="E3162">
        <v>11.5</v>
      </c>
      <c r="F3162">
        <v>205100</v>
      </c>
      <c r="G3162">
        <f t="shared" si="202"/>
        <v>6.4000387615797175E-11</v>
      </c>
      <c r="H3162" s="50">
        <f t="shared" ref="H3162:H3184" si="204">F3162*CVDTUR</f>
        <v>395.73215327663291</v>
      </c>
      <c r="I3162">
        <f t="shared" si="203"/>
        <v>2.2794310081564708E-7</v>
      </c>
      <c r="J3162">
        <v>32.1</v>
      </c>
      <c r="K3162">
        <v>36.200000000000003</v>
      </c>
      <c r="L3162">
        <v>406</v>
      </c>
      <c r="M3162">
        <v>39.85</v>
      </c>
      <c r="N3162">
        <v>33.520000000000003</v>
      </c>
      <c r="O3162" s="7">
        <v>11.196999999999999</v>
      </c>
      <c r="P3162">
        <v>24832</v>
      </c>
      <c r="Q3162">
        <v>2</v>
      </c>
      <c r="R3162" s="9">
        <v>16.190999999999999</v>
      </c>
      <c r="S3162" s="9">
        <v>16.207999999999998</v>
      </c>
      <c r="T3162" s="9">
        <v>16.178000000000001</v>
      </c>
      <c r="U3162" s="9">
        <v>16.251000000000001</v>
      </c>
      <c r="V3162" s="9">
        <v>16.324999999999999</v>
      </c>
    </row>
    <row r="3163" spans="1:22" x14ac:dyDescent="0.3">
      <c r="A3163" t="s">
        <v>3409</v>
      </c>
      <c r="B3163" t="s">
        <v>3350</v>
      </c>
      <c r="C3163" t="s">
        <v>3443</v>
      </c>
      <c r="D3163" t="s">
        <v>108</v>
      </c>
      <c r="E3163">
        <v>17.5</v>
      </c>
      <c r="F3163">
        <v>113100</v>
      </c>
      <c r="G3163">
        <f t="shared" si="202"/>
        <v>1.7661430150309458E-10</v>
      </c>
      <c r="H3163" s="50">
        <f t="shared" si="204"/>
        <v>218.22187486878195</v>
      </c>
      <c r="I3163">
        <f t="shared" si="203"/>
        <v>3.4686993602381064E-7</v>
      </c>
      <c r="J3163">
        <v>9.0400000000000009</v>
      </c>
      <c r="K3163">
        <v>37.6</v>
      </c>
      <c r="L3163">
        <v>294</v>
      </c>
      <c r="M3163">
        <v>37.200000000000003</v>
      </c>
      <c r="N3163">
        <v>40.58</v>
      </c>
      <c r="O3163" s="7">
        <v>7.8201000000000001</v>
      </c>
      <c r="P3163">
        <v>26394</v>
      </c>
      <c r="Q3163">
        <v>4</v>
      </c>
      <c r="R3163" s="9">
        <v>20.946000000000002</v>
      </c>
      <c r="S3163" s="9">
        <v>20.981999999999999</v>
      </c>
      <c r="T3163" s="9">
        <v>20.899000000000001</v>
      </c>
      <c r="U3163" s="9">
        <v>21.164000000000001</v>
      </c>
      <c r="V3163" s="9">
        <v>21.571999999999999</v>
      </c>
    </row>
    <row r="3164" spans="1:22" x14ac:dyDescent="0.3">
      <c r="A3164" t="s">
        <v>3409</v>
      </c>
      <c r="B3164" t="s">
        <v>3350</v>
      </c>
      <c r="C3164" t="s">
        <v>3444</v>
      </c>
      <c r="D3164" t="s">
        <v>108</v>
      </c>
      <c r="E3164">
        <v>5.8500000000000005</v>
      </c>
      <c r="F3164">
        <v>195700</v>
      </c>
      <c r="G3164">
        <f t="shared" si="202"/>
        <v>3.4120506131834445E-11</v>
      </c>
      <c r="H3164" s="50">
        <f t="shared" si="204"/>
        <v>377.59523352626553</v>
      </c>
      <c r="I3164">
        <f t="shared" si="203"/>
        <v>1.1595366432795961E-7</v>
      </c>
      <c r="J3164">
        <v>154</v>
      </c>
      <c r="K3164">
        <v>15.8</v>
      </c>
      <c r="L3164">
        <v>298</v>
      </c>
      <c r="M3164">
        <v>40.75</v>
      </c>
      <c r="N3164">
        <v>29.9</v>
      </c>
      <c r="O3164" s="7">
        <v>18.904</v>
      </c>
      <c r="P3164" s="8">
        <v>180120</v>
      </c>
      <c r="Q3164">
        <v>9</v>
      </c>
      <c r="R3164" s="9">
        <v>14.853</v>
      </c>
      <c r="S3164" s="9">
        <v>8.1156000000000006</v>
      </c>
      <c r="T3164" s="9">
        <v>13.898999999999999</v>
      </c>
      <c r="U3164" s="9">
        <v>14.545999999999999</v>
      </c>
      <c r="V3164" s="9">
        <v>15.19</v>
      </c>
    </row>
    <row r="3165" spans="1:22" x14ac:dyDescent="0.3">
      <c r="A3165" t="s">
        <v>3409</v>
      </c>
      <c r="B3165" t="s">
        <v>3350</v>
      </c>
      <c r="C3165" t="s">
        <v>3445</v>
      </c>
      <c r="D3165" t="s">
        <v>108</v>
      </c>
      <c r="E3165">
        <v>18.2</v>
      </c>
      <c r="F3165">
        <v>742700</v>
      </c>
      <c r="G3165">
        <f t="shared" si="202"/>
        <v>2.7971025447690851E-11</v>
      </c>
      <c r="H3165" s="50">
        <f t="shared" si="204"/>
        <v>1433.0096062338139</v>
      </c>
      <c r="I3165">
        <f t="shared" si="203"/>
        <v>3.6074473346476306E-7</v>
      </c>
      <c r="J3165">
        <v>134</v>
      </c>
      <c r="K3165">
        <v>64.3</v>
      </c>
      <c r="L3165">
        <v>400</v>
      </c>
      <c r="M3165">
        <v>37.880000000000003</v>
      </c>
      <c r="N3165">
        <v>32.49</v>
      </c>
      <c r="O3165" s="7">
        <v>6.2319000000000004</v>
      </c>
      <c r="P3165">
        <v>28858</v>
      </c>
      <c r="Q3165">
        <v>5</v>
      </c>
      <c r="R3165" s="9">
        <v>19.713000000000001</v>
      </c>
      <c r="S3165" s="9">
        <v>19.850999999999999</v>
      </c>
      <c r="T3165" s="9">
        <v>19.013000000000002</v>
      </c>
      <c r="U3165" s="9">
        <v>20.271999999999998</v>
      </c>
      <c r="V3165" s="9">
        <v>21.956</v>
      </c>
    </row>
    <row r="3166" spans="1:22" x14ac:dyDescent="0.3">
      <c r="A3166" t="s">
        <v>3409</v>
      </c>
      <c r="B3166" t="s">
        <v>3350</v>
      </c>
      <c r="C3166" t="s">
        <v>3446</v>
      </c>
      <c r="D3166" t="s">
        <v>108</v>
      </c>
      <c r="E3166">
        <v>12.100000000000001</v>
      </c>
      <c r="F3166">
        <v>166700</v>
      </c>
      <c r="G3166">
        <f t="shared" si="202"/>
        <v>8.2851465506898621E-11</v>
      </c>
      <c r="H3166" s="50">
        <f t="shared" si="204"/>
        <v>321.64090663683425</v>
      </c>
      <c r="I3166">
        <f t="shared" si="203"/>
        <v>2.3983578433646342E-7</v>
      </c>
      <c r="J3166">
        <v>14.8</v>
      </c>
      <c r="K3166">
        <v>43.300000000000004</v>
      </c>
      <c r="L3166">
        <v>458</v>
      </c>
      <c r="M3166">
        <v>39.42</v>
      </c>
      <c r="N3166">
        <v>30</v>
      </c>
      <c r="O3166" s="7">
        <v>10.587999999999999</v>
      </c>
      <c r="P3166">
        <v>10582</v>
      </c>
      <c r="Q3166">
        <v>2</v>
      </c>
      <c r="R3166" s="9">
        <v>16.395</v>
      </c>
      <c r="S3166" s="9">
        <v>16.408999999999999</v>
      </c>
      <c r="T3166" s="9">
        <v>16.227</v>
      </c>
      <c r="U3166" s="9">
        <v>16.422999999999998</v>
      </c>
      <c r="V3166" s="9">
        <v>16.62</v>
      </c>
    </row>
    <row r="3167" spans="1:22" x14ac:dyDescent="0.3">
      <c r="A3167" t="s">
        <v>3409</v>
      </c>
      <c r="B3167" t="s">
        <v>3350</v>
      </c>
      <c r="C3167" t="s">
        <v>3447</v>
      </c>
      <c r="D3167" t="s">
        <v>108</v>
      </c>
      <c r="E3167">
        <v>14.700000000000001</v>
      </c>
      <c r="F3167">
        <v>381100</v>
      </c>
      <c r="G3167">
        <f t="shared" si="202"/>
        <v>4.4027985043295721E-11</v>
      </c>
      <c r="H3167" s="50">
        <f t="shared" si="204"/>
        <v>735.31703370904336</v>
      </c>
      <c r="I3167">
        <f t="shared" si="203"/>
        <v>2.91370746260001E-7</v>
      </c>
      <c r="J3167">
        <v>56.800000000000004</v>
      </c>
      <c r="K3167">
        <v>50.6</v>
      </c>
      <c r="L3167">
        <v>453</v>
      </c>
      <c r="M3167">
        <v>38.35</v>
      </c>
      <c r="N3167">
        <v>38.270000000000003</v>
      </c>
      <c r="O3167" s="7">
        <v>8.9552999999999994</v>
      </c>
      <c r="P3167">
        <v>22488</v>
      </c>
      <c r="Q3167">
        <v>3</v>
      </c>
      <c r="R3167" s="9">
        <v>17.91</v>
      </c>
      <c r="S3167" s="9">
        <v>17.899999999999999</v>
      </c>
      <c r="T3167" s="9">
        <v>17.452999999999999</v>
      </c>
      <c r="U3167" s="9">
        <v>18.039000000000001</v>
      </c>
      <c r="V3167" s="9">
        <v>18.478000000000002</v>
      </c>
    </row>
    <row r="3168" spans="1:22" x14ac:dyDescent="0.3">
      <c r="A3168" t="s">
        <v>3409</v>
      </c>
      <c r="B3168" t="s">
        <v>3350</v>
      </c>
      <c r="C3168" t="s">
        <v>3448</v>
      </c>
      <c r="D3168" t="s">
        <v>108</v>
      </c>
      <c r="E3168">
        <v>9.85</v>
      </c>
      <c r="F3168">
        <v>214300</v>
      </c>
      <c r="G3168">
        <f t="shared" si="202"/>
        <v>5.2464372608492757E-11</v>
      </c>
      <c r="H3168" s="50">
        <f t="shared" si="204"/>
        <v>413.48318111741798</v>
      </c>
      <c r="I3168">
        <f t="shared" si="203"/>
        <v>1.95238221133402E-7</v>
      </c>
      <c r="J3168">
        <v>31.200000000000003</v>
      </c>
      <c r="K3168">
        <v>38.400000000000006</v>
      </c>
      <c r="L3168">
        <v>475</v>
      </c>
      <c r="M3168">
        <v>38.619999999999997</v>
      </c>
      <c r="N3168">
        <v>27.41</v>
      </c>
      <c r="O3168" s="7">
        <v>12.379</v>
      </c>
      <c r="P3168">
        <v>21167</v>
      </c>
      <c r="Q3168">
        <v>2</v>
      </c>
      <c r="R3168" s="9">
        <v>14.73</v>
      </c>
      <c r="S3168" s="9">
        <v>14.689</v>
      </c>
      <c r="T3168" s="9">
        <v>14.148</v>
      </c>
      <c r="U3168" s="9">
        <v>14.595000000000001</v>
      </c>
      <c r="V3168" s="9">
        <v>15.042</v>
      </c>
    </row>
    <row r="3169" spans="1:22" x14ac:dyDescent="0.3">
      <c r="A3169" t="s">
        <v>3409</v>
      </c>
      <c r="B3169" t="s">
        <v>3350</v>
      </c>
      <c r="C3169" t="s">
        <v>3449</v>
      </c>
      <c r="D3169" t="s">
        <v>108</v>
      </c>
      <c r="E3169">
        <v>6.17</v>
      </c>
      <c r="F3169">
        <v>105700</v>
      </c>
      <c r="G3169">
        <f t="shared" si="202"/>
        <v>6.662858666035951E-11</v>
      </c>
      <c r="H3169" s="50">
        <f t="shared" si="204"/>
        <v>203.94387421423744</v>
      </c>
      <c r="I3169">
        <f t="shared" si="203"/>
        <v>1.2229642887239501E-7</v>
      </c>
      <c r="J3169">
        <v>23.200000000000003</v>
      </c>
      <c r="K3169">
        <v>21.900000000000002</v>
      </c>
      <c r="L3169">
        <v>436</v>
      </c>
      <c r="M3169">
        <v>37.92</v>
      </c>
      <c r="N3169">
        <v>28.33</v>
      </c>
      <c r="O3169" s="7">
        <v>19.896000000000001</v>
      </c>
      <c r="P3169">
        <v>36002</v>
      </c>
      <c r="Q3169">
        <v>3</v>
      </c>
      <c r="R3169" s="9">
        <v>14.545</v>
      </c>
      <c r="S3169" s="9">
        <v>14.554</v>
      </c>
      <c r="T3169" s="9">
        <v>14.148</v>
      </c>
      <c r="U3169" s="9">
        <v>14.545999999999999</v>
      </c>
      <c r="V3169" s="9">
        <v>15.19</v>
      </c>
    </row>
    <row r="3170" spans="1:22" x14ac:dyDescent="0.3">
      <c r="A3170" t="s">
        <v>3409</v>
      </c>
      <c r="B3170" t="s">
        <v>3350</v>
      </c>
      <c r="C3170" t="s">
        <v>3450</v>
      </c>
      <c r="D3170" t="s">
        <v>108</v>
      </c>
      <c r="E3170">
        <v>7.98</v>
      </c>
      <c r="F3170">
        <v>112500</v>
      </c>
      <c r="G3170">
        <f t="shared" si="202"/>
        <v>8.0965647466666667E-11</v>
      </c>
      <c r="H3170" s="50">
        <f t="shared" si="204"/>
        <v>217.0641991400351</v>
      </c>
      <c r="I3170">
        <f t="shared" si="203"/>
        <v>1.5817269082685769E-7</v>
      </c>
      <c r="J3170">
        <v>18.3</v>
      </c>
      <c r="K3170">
        <v>26.3</v>
      </c>
      <c r="L3170">
        <v>462</v>
      </c>
      <c r="M3170">
        <v>40.98</v>
      </c>
      <c r="N3170">
        <v>37.9</v>
      </c>
      <c r="O3170" s="7">
        <v>17.553999999999998</v>
      </c>
      <c r="P3170">
        <v>25134</v>
      </c>
      <c r="Q3170">
        <v>2</v>
      </c>
      <c r="R3170" s="9">
        <v>9.1846999999999994</v>
      </c>
      <c r="S3170" s="9">
        <v>9.1628000000000007</v>
      </c>
      <c r="T3170" s="9">
        <v>8.9270999999999994</v>
      </c>
      <c r="U3170" s="9">
        <v>9.1595999999999993</v>
      </c>
      <c r="V3170" s="9">
        <v>9.3919999999999995</v>
      </c>
    </row>
    <row r="3171" spans="1:22" x14ac:dyDescent="0.3">
      <c r="A3171" t="s">
        <v>3409</v>
      </c>
      <c r="B3171" t="s">
        <v>3350</v>
      </c>
      <c r="C3171" t="s">
        <v>3451</v>
      </c>
      <c r="D3171" t="s">
        <v>108</v>
      </c>
      <c r="E3171">
        <v>10.600000000000001</v>
      </c>
      <c r="F3171">
        <v>174000</v>
      </c>
      <c r="G3171">
        <f t="shared" si="202"/>
        <v>6.9535573563218397E-11</v>
      </c>
      <c r="H3171" s="50">
        <f t="shared" si="204"/>
        <v>335.72596133658766</v>
      </c>
      <c r="I3171">
        <f t="shared" si="203"/>
        <v>2.1010407553442254E-7</v>
      </c>
      <c r="J3171">
        <v>29</v>
      </c>
      <c r="K3171">
        <v>32.300000000000004</v>
      </c>
      <c r="L3171">
        <v>383</v>
      </c>
      <c r="M3171">
        <v>37.07</v>
      </c>
      <c r="N3171">
        <v>36.26</v>
      </c>
      <c r="O3171" s="7">
        <v>11.878</v>
      </c>
      <c r="P3171">
        <v>28869</v>
      </c>
      <c r="Q3171">
        <v>2</v>
      </c>
      <c r="R3171" s="9">
        <v>17.747</v>
      </c>
      <c r="S3171" s="9">
        <v>17.754999999999999</v>
      </c>
      <c r="T3171" s="9">
        <v>17.747</v>
      </c>
      <c r="U3171" s="9">
        <v>18.792000000000002</v>
      </c>
      <c r="V3171" s="9">
        <v>19.837</v>
      </c>
    </row>
    <row r="3172" spans="1:22" x14ac:dyDescent="0.3">
      <c r="A3172" t="s">
        <v>3409</v>
      </c>
      <c r="B3172" t="s">
        <v>3350</v>
      </c>
      <c r="C3172" t="s">
        <v>3452</v>
      </c>
      <c r="D3172" t="s">
        <v>108</v>
      </c>
      <c r="E3172">
        <v>13.5</v>
      </c>
      <c r="F3172">
        <v>283800</v>
      </c>
      <c r="G3172">
        <f t="shared" si="202"/>
        <v>5.4296495771670191E-11</v>
      </c>
      <c r="H3172" s="50">
        <f t="shared" si="204"/>
        <v>547.58061969726191</v>
      </c>
      <c r="I3172">
        <f t="shared" si="203"/>
        <v>2.6758537921836827E-7</v>
      </c>
      <c r="J3172">
        <v>69.5</v>
      </c>
      <c r="K3172">
        <v>34</v>
      </c>
      <c r="L3172">
        <v>298</v>
      </c>
      <c r="M3172">
        <v>40.76</v>
      </c>
      <c r="N3172">
        <v>30.4</v>
      </c>
      <c r="O3172" s="7">
        <v>8.7683</v>
      </c>
      <c r="P3172">
        <v>84100</v>
      </c>
      <c r="Q3172">
        <v>5</v>
      </c>
      <c r="R3172" s="9">
        <v>17.920999999999999</v>
      </c>
      <c r="S3172" s="9">
        <v>17.991</v>
      </c>
      <c r="T3172" s="9">
        <v>14.048</v>
      </c>
      <c r="U3172" s="9">
        <v>18.381</v>
      </c>
      <c r="V3172" s="9">
        <v>18.574999999999999</v>
      </c>
    </row>
    <row r="3173" spans="1:22" x14ac:dyDescent="0.3">
      <c r="A3173" t="s">
        <v>3409</v>
      </c>
      <c r="B3173" t="s">
        <v>3350</v>
      </c>
      <c r="C3173" t="s">
        <v>3453</v>
      </c>
      <c r="D3173" t="s">
        <v>108</v>
      </c>
      <c r="E3173">
        <v>8.9700000000000006</v>
      </c>
      <c r="F3173">
        <v>363200</v>
      </c>
      <c r="G3173">
        <f t="shared" si="202"/>
        <v>2.8190126679515419E-11</v>
      </c>
      <c r="H3173" s="50">
        <f t="shared" si="204"/>
        <v>700.77970780142891</v>
      </c>
      <c r="I3173">
        <f t="shared" si="203"/>
        <v>1.7779561863620473E-7</v>
      </c>
      <c r="J3173">
        <v>55.900000000000006</v>
      </c>
      <c r="K3173">
        <v>48.6</v>
      </c>
      <c r="L3173">
        <v>774</v>
      </c>
      <c r="M3173">
        <v>41.27</v>
      </c>
      <c r="N3173">
        <v>36.36</v>
      </c>
      <c r="O3173" s="7">
        <v>15.935</v>
      </c>
      <c r="P3173">
        <v>41976</v>
      </c>
      <c r="Q3173">
        <v>7</v>
      </c>
      <c r="R3173" s="9">
        <v>13.145</v>
      </c>
      <c r="S3173" s="9">
        <v>7.1730999999999998</v>
      </c>
      <c r="T3173" s="9">
        <v>12.547000000000001</v>
      </c>
      <c r="U3173" s="9">
        <v>13.074</v>
      </c>
      <c r="V3173" s="9">
        <v>14.247999999999999</v>
      </c>
    </row>
    <row r="3174" spans="1:22" x14ac:dyDescent="0.3">
      <c r="A3174" t="s">
        <v>3409</v>
      </c>
      <c r="B3174" t="s">
        <v>3350</v>
      </c>
      <c r="C3174" t="s">
        <v>3454</v>
      </c>
      <c r="D3174" t="s">
        <v>108</v>
      </c>
      <c r="E3174">
        <v>15.200000000000001</v>
      </c>
      <c r="F3174">
        <v>251800</v>
      </c>
      <c r="G3174">
        <f t="shared" si="202"/>
        <v>6.8903024622716445E-11</v>
      </c>
      <c r="H3174" s="50">
        <f t="shared" si="204"/>
        <v>485.83791416409633</v>
      </c>
      <c r="I3174">
        <f t="shared" si="203"/>
        <v>3.0128131586068131E-7</v>
      </c>
      <c r="J3174">
        <v>25</v>
      </c>
      <c r="K3174">
        <v>50.400000000000006</v>
      </c>
      <c r="L3174">
        <v>437</v>
      </c>
      <c r="M3174">
        <v>39.75</v>
      </c>
      <c r="N3174">
        <v>37.01</v>
      </c>
      <c r="O3174" s="7">
        <v>8.6751000000000005</v>
      </c>
      <c r="P3174">
        <v>4843</v>
      </c>
      <c r="Q3174">
        <v>2</v>
      </c>
      <c r="R3174" s="9">
        <v>17.611999999999998</v>
      </c>
      <c r="S3174" s="9">
        <v>17.576000000000001</v>
      </c>
      <c r="T3174" s="9">
        <v>17.404</v>
      </c>
      <c r="U3174" s="9">
        <v>17.527000000000001</v>
      </c>
      <c r="V3174" s="9">
        <v>17.649000000000001</v>
      </c>
    </row>
    <row r="3175" spans="1:22" x14ac:dyDescent="0.3">
      <c r="A3175" t="s">
        <v>3409</v>
      </c>
      <c r="B3175" t="s">
        <v>3350</v>
      </c>
      <c r="C3175" t="s">
        <v>3455</v>
      </c>
      <c r="D3175" t="s">
        <v>108</v>
      </c>
      <c r="E3175">
        <v>9.52</v>
      </c>
      <c r="F3175">
        <v>126800</v>
      </c>
      <c r="G3175">
        <f t="shared" si="202"/>
        <v>8.5697493375394329E-11</v>
      </c>
      <c r="H3175" s="50">
        <f t="shared" si="204"/>
        <v>244.65547067516846</v>
      </c>
      <c r="I3175">
        <f t="shared" si="203"/>
        <v>1.8869724519695311E-7</v>
      </c>
      <c r="J3175">
        <v>18.5</v>
      </c>
      <c r="K3175">
        <v>29.5</v>
      </c>
      <c r="L3175">
        <v>424</v>
      </c>
      <c r="M3175">
        <v>37.770000000000003</v>
      </c>
      <c r="N3175">
        <v>39.32</v>
      </c>
      <c r="O3175" s="7">
        <v>14.378</v>
      </c>
      <c r="P3175">
        <v>16474</v>
      </c>
      <c r="Q3175">
        <v>2</v>
      </c>
      <c r="R3175" s="9">
        <v>18.187999999999999</v>
      </c>
      <c r="S3175" s="9">
        <v>18.216999999999999</v>
      </c>
      <c r="T3175" s="9">
        <v>18.186</v>
      </c>
      <c r="U3175" s="9">
        <v>18.405000000000001</v>
      </c>
      <c r="V3175" s="9">
        <v>18.623999999999999</v>
      </c>
    </row>
    <row r="3176" spans="1:22" x14ac:dyDescent="0.3">
      <c r="A3176" t="s">
        <v>3409</v>
      </c>
      <c r="B3176" t="s">
        <v>3350</v>
      </c>
      <c r="C3176" t="s">
        <v>3456</v>
      </c>
      <c r="D3176" t="s">
        <v>108</v>
      </c>
      <c r="E3176">
        <v>10.200000000000001</v>
      </c>
      <c r="F3176">
        <v>216400</v>
      </c>
      <c r="G3176">
        <f t="shared" si="202"/>
        <v>5.3801370609981511E-11</v>
      </c>
      <c r="H3176" s="50">
        <f t="shared" si="204"/>
        <v>417.53504616803195</v>
      </c>
      <c r="I3176">
        <f t="shared" si="203"/>
        <v>2.0217561985387826E-7</v>
      </c>
      <c r="J3176">
        <v>40.900000000000006</v>
      </c>
      <c r="K3176">
        <v>33.800000000000004</v>
      </c>
      <c r="L3176">
        <v>437</v>
      </c>
      <c r="M3176">
        <v>36.92</v>
      </c>
      <c r="N3176">
        <v>34.9</v>
      </c>
      <c r="O3176" s="7">
        <v>12.907999999999999</v>
      </c>
      <c r="P3176">
        <v>45751</v>
      </c>
      <c r="Q3176">
        <v>4</v>
      </c>
      <c r="R3176" s="9">
        <v>20.146000000000001</v>
      </c>
      <c r="S3176" s="9">
        <v>20.256</v>
      </c>
      <c r="T3176" s="9">
        <v>20.126999999999999</v>
      </c>
      <c r="U3176" s="9">
        <v>20.271999999999998</v>
      </c>
      <c r="V3176" s="9">
        <v>21.956</v>
      </c>
    </row>
    <row r="3177" spans="1:22" x14ac:dyDescent="0.3">
      <c r="A3177" t="s">
        <v>3409</v>
      </c>
      <c r="B3177" t="s">
        <v>3350</v>
      </c>
      <c r="C3177" t="s">
        <v>3457</v>
      </c>
      <c r="D3177" t="s">
        <v>108</v>
      </c>
      <c r="E3177">
        <v>7.83</v>
      </c>
      <c r="F3177">
        <v>107200</v>
      </c>
      <c r="G3177">
        <f t="shared" si="202"/>
        <v>8.3371458861940287E-11</v>
      </c>
      <c r="H3177" s="50">
        <f t="shared" si="204"/>
        <v>206.83806353610456</v>
      </c>
      <c r="I3177">
        <f t="shared" si="203"/>
        <v>1.5519951994665359E-7</v>
      </c>
      <c r="J3177">
        <v>9.2900000000000009</v>
      </c>
      <c r="K3177">
        <v>35.200000000000003</v>
      </c>
      <c r="L3177">
        <v>565</v>
      </c>
      <c r="M3177">
        <v>40.98</v>
      </c>
      <c r="N3177">
        <v>27.51</v>
      </c>
      <c r="O3177" s="7">
        <v>16.074000000000002</v>
      </c>
      <c r="P3177">
        <v>9180</v>
      </c>
      <c r="Q3177">
        <v>2</v>
      </c>
      <c r="R3177" s="9">
        <v>17.550999999999998</v>
      </c>
      <c r="S3177" s="9">
        <v>6.7188999999999997</v>
      </c>
      <c r="T3177" s="9">
        <v>17.550999999999998</v>
      </c>
      <c r="U3177" s="9">
        <v>17.550999999999998</v>
      </c>
      <c r="V3177" s="9">
        <v>17.550999999999998</v>
      </c>
    </row>
    <row r="3178" spans="1:22" x14ac:dyDescent="0.3">
      <c r="A3178" t="s">
        <v>3409</v>
      </c>
      <c r="B3178" t="s">
        <v>3350</v>
      </c>
      <c r="C3178" t="s">
        <v>3458</v>
      </c>
      <c r="D3178" t="s">
        <v>108</v>
      </c>
      <c r="E3178">
        <v>6.48</v>
      </c>
      <c r="F3178">
        <v>113100</v>
      </c>
      <c r="G3178">
        <f t="shared" si="202"/>
        <v>6.5397752785145888E-11</v>
      </c>
      <c r="H3178" s="50">
        <f t="shared" si="204"/>
        <v>218.22187486878195</v>
      </c>
      <c r="I3178">
        <f t="shared" si="203"/>
        <v>1.2844098202481679E-7</v>
      </c>
      <c r="J3178">
        <v>35.300000000000004</v>
      </c>
      <c r="K3178">
        <v>19</v>
      </c>
      <c r="L3178">
        <v>394</v>
      </c>
      <c r="M3178">
        <v>40.33</v>
      </c>
      <c r="N3178">
        <v>36.549999999999997</v>
      </c>
      <c r="O3178" s="7">
        <v>20.69</v>
      </c>
      <c r="P3178">
        <v>34016</v>
      </c>
      <c r="Q3178">
        <v>4</v>
      </c>
      <c r="R3178" s="9">
        <v>13.9</v>
      </c>
      <c r="S3178" s="9">
        <v>13.903</v>
      </c>
      <c r="T3178" s="9">
        <v>13.648999999999999</v>
      </c>
      <c r="U3178" s="9">
        <v>13.874000000000001</v>
      </c>
      <c r="V3178" s="9">
        <v>14.048</v>
      </c>
    </row>
    <row r="3179" spans="1:22" x14ac:dyDescent="0.3">
      <c r="A3179" t="s">
        <v>3409</v>
      </c>
      <c r="B3179" t="s">
        <v>3350</v>
      </c>
      <c r="C3179" t="s">
        <v>3459</v>
      </c>
      <c r="D3179" t="s">
        <v>108</v>
      </c>
      <c r="E3179">
        <v>7.78</v>
      </c>
      <c r="F3179">
        <v>215000</v>
      </c>
      <c r="G3179">
        <f t="shared" si="202"/>
        <v>4.1303947627906973E-11</v>
      </c>
      <c r="H3179" s="50">
        <f t="shared" si="204"/>
        <v>414.83380280095599</v>
      </c>
      <c r="I3179">
        <f t="shared" si="203"/>
        <v>1.542084629865856E-7</v>
      </c>
      <c r="J3179">
        <v>49.900000000000006</v>
      </c>
      <c r="K3179">
        <v>30.400000000000002</v>
      </c>
      <c r="L3179">
        <v>547</v>
      </c>
      <c r="M3179">
        <v>41</v>
      </c>
      <c r="N3179">
        <v>39.700000000000003</v>
      </c>
      <c r="O3179" s="7">
        <v>17.966999999999999</v>
      </c>
      <c r="P3179">
        <v>79954</v>
      </c>
      <c r="Q3179">
        <v>7</v>
      </c>
      <c r="R3179" s="9">
        <v>9.2166999999999994</v>
      </c>
      <c r="S3179" s="9">
        <v>7.9626999999999999</v>
      </c>
      <c r="T3179" s="9">
        <v>8.9270999999999994</v>
      </c>
      <c r="U3179" s="9">
        <v>9.4951000000000008</v>
      </c>
      <c r="V3179" s="9">
        <v>10.214</v>
      </c>
    </row>
    <row r="3180" spans="1:22" x14ac:dyDescent="0.3">
      <c r="A3180" t="s">
        <v>3409</v>
      </c>
      <c r="B3180" t="s">
        <v>3350</v>
      </c>
      <c r="C3180" t="s">
        <v>3460</v>
      </c>
      <c r="D3180" t="s">
        <v>108</v>
      </c>
      <c r="E3180">
        <v>16.600000000000001</v>
      </c>
      <c r="F3180">
        <v>385600</v>
      </c>
      <c r="G3180">
        <f t="shared" si="202"/>
        <v>4.9138453838174272E-11</v>
      </c>
      <c r="H3180" s="50">
        <f t="shared" si="204"/>
        <v>743.99960167464474</v>
      </c>
      <c r="I3180">
        <f t="shared" si="203"/>
        <v>3.2903091074258616E-7</v>
      </c>
      <c r="J3180">
        <v>40</v>
      </c>
      <c r="K3180">
        <v>61</v>
      </c>
      <c r="L3180">
        <v>492</v>
      </c>
      <c r="M3180">
        <v>37.17</v>
      </c>
      <c r="N3180">
        <v>38.81</v>
      </c>
      <c r="O3180" s="7">
        <v>8.0690000000000008</v>
      </c>
      <c r="P3180">
        <v>33191</v>
      </c>
      <c r="Q3180">
        <v>4</v>
      </c>
      <c r="R3180" s="9">
        <v>21.279</v>
      </c>
      <c r="S3180" s="9">
        <v>21.091000000000001</v>
      </c>
      <c r="T3180" s="9">
        <v>19.303999999999998</v>
      </c>
      <c r="U3180" s="9">
        <v>20.103000000000002</v>
      </c>
      <c r="V3180" s="9">
        <v>21.812999999999999</v>
      </c>
    </row>
    <row r="3181" spans="1:22" x14ac:dyDescent="0.3">
      <c r="A3181" t="s">
        <v>3409</v>
      </c>
      <c r="B3181" t="s">
        <v>3350</v>
      </c>
      <c r="C3181" t="s">
        <v>3461</v>
      </c>
      <c r="D3181" t="s">
        <v>108</v>
      </c>
      <c r="E3181">
        <v>14.5</v>
      </c>
      <c r="F3181">
        <v>137000</v>
      </c>
      <c r="G3181">
        <f t="shared" si="202"/>
        <v>1.2080860218978101E-10</v>
      </c>
      <c r="H3181" s="50">
        <f t="shared" si="204"/>
        <v>264.33595806386495</v>
      </c>
      <c r="I3181">
        <f t="shared" si="203"/>
        <v>2.8740651841972889E-7</v>
      </c>
      <c r="J3181">
        <v>10.8</v>
      </c>
      <c r="K3181">
        <v>41.800000000000004</v>
      </c>
      <c r="L3181">
        <v>375</v>
      </c>
      <c r="M3181">
        <v>38.68</v>
      </c>
      <c r="N3181">
        <v>29.41</v>
      </c>
      <c r="O3181" s="7">
        <v>8.9720999999999993</v>
      </c>
      <c r="P3181">
        <v>14028</v>
      </c>
      <c r="Q3181">
        <v>2</v>
      </c>
      <c r="R3181" s="9">
        <v>16.007000000000001</v>
      </c>
      <c r="S3181" s="9">
        <v>16.044</v>
      </c>
      <c r="T3181" s="9">
        <v>15.981</v>
      </c>
      <c r="U3181" s="9">
        <v>16.103999999999999</v>
      </c>
      <c r="V3181" s="9">
        <v>16.227</v>
      </c>
    </row>
    <row r="3182" spans="1:22" x14ac:dyDescent="0.3">
      <c r="A3182" t="s">
        <v>3409</v>
      </c>
      <c r="B3182" t="s">
        <v>3350</v>
      </c>
      <c r="C3182" t="s">
        <v>3462</v>
      </c>
      <c r="D3182" t="s">
        <v>108</v>
      </c>
      <c r="E3182">
        <v>9.82</v>
      </c>
      <c r="F3182">
        <v>284500</v>
      </c>
      <c r="G3182">
        <f t="shared" si="202"/>
        <v>3.9398495817223198E-11</v>
      </c>
      <c r="H3182" s="50">
        <f t="shared" si="204"/>
        <v>548.93124138079986</v>
      </c>
      <c r="I3182">
        <f t="shared" si="203"/>
        <v>1.9464358695736125E-7</v>
      </c>
      <c r="J3182">
        <v>26</v>
      </c>
      <c r="K3182">
        <v>55.800000000000004</v>
      </c>
      <c r="L3182">
        <v>790</v>
      </c>
      <c r="M3182">
        <v>38.5</v>
      </c>
      <c r="N3182">
        <v>43.37</v>
      </c>
      <c r="O3182" s="7">
        <v>14.167999999999999</v>
      </c>
      <c r="P3182">
        <v>19488</v>
      </c>
      <c r="Q3182">
        <v>4</v>
      </c>
      <c r="R3182" s="9">
        <v>23.866</v>
      </c>
      <c r="S3182" s="9">
        <v>23.696999999999999</v>
      </c>
      <c r="T3182" s="9">
        <v>22.436</v>
      </c>
      <c r="U3182" s="9">
        <v>23.129000000000001</v>
      </c>
      <c r="V3182" s="9">
        <v>24.106999999999999</v>
      </c>
    </row>
    <row r="3183" spans="1:22" x14ac:dyDescent="0.3">
      <c r="A3183" t="s">
        <v>3409</v>
      </c>
      <c r="B3183" t="s">
        <v>3350</v>
      </c>
      <c r="C3183" t="s">
        <v>3463</v>
      </c>
      <c r="D3183" t="s">
        <v>108</v>
      </c>
      <c r="E3183">
        <v>16.7</v>
      </c>
      <c r="F3183">
        <v>121400</v>
      </c>
      <c r="G3183">
        <f t="shared" si="202"/>
        <v>1.5701755436573309E-10</v>
      </c>
      <c r="H3183" s="50">
        <f t="shared" si="204"/>
        <v>234.23638911644676</v>
      </c>
      <c r="I3183">
        <f t="shared" si="203"/>
        <v>3.3101302466272219E-7</v>
      </c>
      <c r="J3183">
        <v>9.9</v>
      </c>
      <c r="K3183">
        <v>38.6</v>
      </c>
      <c r="L3183">
        <v>322</v>
      </c>
      <c r="M3183">
        <v>37.24</v>
      </c>
      <c r="N3183">
        <v>39.76</v>
      </c>
      <c r="O3183" s="7">
        <v>8.3439999999999994</v>
      </c>
      <c r="P3183">
        <v>8292.2000000000007</v>
      </c>
      <c r="Q3183">
        <v>1</v>
      </c>
      <c r="R3183" s="9">
        <v>19.594999999999999</v>
      </c>
      <c r="S3183" s="9">
        <v>19.594999999999999</v>
      </c>
      <c r="T3183" s="9">
        <v>19.594999999999999</v>
      </c>
      <c r="U3183" s="9">
        <v>19.594999999999999</v>
      </c>
      <c r="V3183" s="9">
        <v>19.594999999999999</v>
      </c>
    </row>
    <row r="3184" spans="1:22" x14ac:dyDescent="0.3">
      <c r="A3184" t="s">
        <v>3409</v>
      </c>
      <c r="B3184" t="s">
        <v>3350</v>
      </c>
      <c r="C3184" t="s">
        <v>3464</v>
      </c>
      <c r="D3184" t="s">
        <v>108</v>
      </c>
      <c r="E3184">
        <v>9.51</v>
      </c>
      <c r="F3184">
        <v>104300</v>
      </c>
      <c r="G3184">
        <f t="shared" si="202"/>
        <v>1.0407505110258868E-10</v>
      </c>
      <c r="H3184" s="50">
        <f t="shared" si="204"/>
        <v>201.24263084716145</v>
      </c>
      <c r="I3184">
        <f t="shared" si="203"/>
        <v>1.8849903380493945E-7</v>
      </c>
      <c r="J3184">
        <v>12.5</v>
      </c>
      <c r="K3184">
        <v>29.5</v>
      </c>
      <c r="L3184">
        <v>416</v>
      </c>
      <c r="M3184">
        <v>41.44</v>
      </c>
      <c r="N3184">
        <v>31.8</v>
      </c>
      <c r="O3184" s="7">
        <v>14.085000000000001</v>
      </c>
      <c r="P3184">
        <v>14423</v>
      </c>
      <c r="Q3184">
        <v>2</v>
      </c>
      <c r="R3184" s="9">
        <v>10.725</v>
      </c>
      <c r="S3184" s="9">
        <v>5.3113000000000001</v>
      </c>
      <c r="T3184" s="9">
        <v>10.725</v>
      </c>
      <c r="U3184" s="9">
        <v>10.725</v>
      </c>
      <c r="V3184" s="9">
        <v>10.725</v>
      </c>
    </row>
    <row r="3185" spans="1:22" x14ac:dyDescent="0.3">
      <c r="A3185" t="s">
        <v>3465</v>
      </c>
      <c r="B3185" t="s">
        <v>3466</v>
      </c>
      <c r="C3185" t="s">
        <v>3467</v>
      </c>
      <c r="D3185" t="s">
        <v>14</v>
      </c>
      <c r="E3185">
        <v>16.8</v>
      </c>
      <c r="F3185">
        <v>643900</v>
      </c>
      <c r="G3185">
        <f t="shared" si="202"/>
        <v>2.9781137443702437E-11</v>
      </c>
      <c r="H3185" s="50">
        <f>F3185*CVDTKM</f>
        <v>2426.9209366621176</v>
      </c>
      <c r="I3185">
        <f t="shared" si="203"/>
        <v>6.5048819381760216E-7</v>
      </c>
      <c r="J3185">
        <v>76.400000000000006</v>
      </c>
      <c r="K3185">
        <v>73.7</v>
      </c>
      <c r="L3185">
        <v>434</v>
      </c>
      <c r="M3185">
        <v>37.950000000000003</v>
      </c>
      <c r="N3185">
        <v>58.38</v>
      </c>
      <c r="O3185" s="7">
        <v>5.8925000000000001</v>
      </c>
      <c r="P3185">
        <v>24774</v>
      </c>
      <c r="Q3185">
        <v>6</v>
      </c>
      <c r="R3185" s="9">
        <v>44.167999999999999</v>
      </c>
      <c r="S3185" s="9">
        <v>44.256</v>
      </c>
      <c r="T3185" s="9">
        <v>41.101999999999997</v>
      </c>
      <c r="U3185" s="9">
        <v>44.389000000000003</v>
      </c>
      <c r="V3185" s="9">
        <v>46.350999999999999</v>
      </c>
    </row>
    <row r="3186" spans="1:22" x14ac:dyDescent="0.3">
      <c r="A3186" t="s">
        <v>3465</v>
      </c>
      <c r="B3186" t="s">
        <v>3466</v>
      </c>
      <c r="C3186" t="s">
        <v>3468</v>
      </c>
      <c r="D3186" t="s">
        <v>14</v>
      </c>
      <c r="E3186">
        <v>2.96</v>
      </c>
      <c r="F3186">
        <v>129500</v>
      </c>
      <c r="G3186">
        <f t="shared" si="202"/>
        <v>2.6089897142857141E-11</v>
      </c>
      <c r="H3186" s="50">
        <f>F3186*CVDTKM</f>
        <v>488.09793647731669</v>
      </c>
      <c r="I3186">
        <f t="shared" si="203"/>
        <v>1.1460982462500609E-7</v>
      </c>
      <c r="J3186">
        <v>84.100000000000009</v>
      </c>
      <c r="K3186">
        <v>14.100000000000001</v>
      </c>
      <c r="L3186">
        <v>522</v>
      </c>
      <c r="M3186">
        <v>37.619999999999997</v>
      </c>
      <c r="N3186">
        <v>61.83</v>
      </c>
      <c r="O3186" s="7">
        <v>36.985999999999997</v>
      </c>
      <c r="P3186" s="8">
        <v>178040</v>
      </c>
      <c r="Q3186">
        <v>7</v>
      </c>
      <c r="R3186" s="9">
        <v>29.672000000000001</v>
      </c>
      <c r="S3186" s="9">
        <v>29.626000000000001</v>
      </c>
      <c r="T3186" s="9">
        <v>28.734999999999999</v>
      </c>
      <c r="U3186" s="9">
        <v>29.672000000000001</v>
      </c>
      <c r="V3186" s="9">
        <v>31.443999999999999</v>
      </c>
    </row>
    <row r="3187" spans="1:22" x14ac:dyDescent="0.3">
      <c r="A3187" t="s">
        <v>3465</v>
      </c>
      <c r="B3187" t="s">
        <v>3466</v>
      </c>
      <c r="C3187" t="s">
        <v>3469</v>
      </c>
      <c r="D3187" t="s">
        <v>14</v>
      </c>
      <c r="E3187">
        <v>4.84</v>
      </c>
      <c r="F3187">
        <v>113600</v>
      </c>
      <c r="G3187">
        <f t="shared" si="202"/>
        <v>4.8631476408450707E-11</v>
      </c>
      <c r="H3187" s="50">
        <f>F3187*CVDTKM</f>
        <v>428.16930952759208</v>
      </c>
      <c r="I3187">
        <f t="shared" si="203"/>
        <v>1.874025510760235E-7</v>
      </c>
      <c r="J3187">
        <v>25.6</v>
      </c>
      <c r="K3187">
        <v>22.400000000000002</v>
      </c>
      <c r="L3187">
        <v>553</v>
      </c>
      <c r="M3187">
        <v>39.51</v>
      </c>
      <c r="N3187">
        <v>54.36</v>
      </c>
      <c r="O3187" s="7">
        <v>24.613</v>
      </c>
      <c r="P3187">
        <v>8787</v>
      </c>
      <c r="Q3187">
        <v>3</v>
      </c>
      <c r="R3187" s="9">
        <v>33.819000000000003</v>
      </c>
      <c r="S3187" s="9">
        <v>33.957999999999998</v>
      </c>
      <c r="T3187" s="9">
        <v>33.347000000000001</v>
      </c>
      <c r="U3187" s="9">
        <v>33.764000000000003</v>
      </c>
      <c r="V3187" s="9">
        <v>34.78</v>
      </c>
    </row>
    <row r="3188" spans="1:22" x14ac:dyDescent="0.3">
      <c r="A3188" t="s">
        <v>3465</v>
      </c>
      <c r="B3188" t="s">
        <v>3466</v>
      </c>
      <c r="C3188" t="s">
        <v>3470</v>
      </c>
      <c r="D3188" t="s">
        <v>14</v>
      </c>
      <c r="E3188">
        <v>3.2</v>
      </c>
      <c r="F3188">
        <v>173500</v>
      </c>
      <c r="G3188">
        <f t="shared" si="202"/>
        <v>2.1052366570605187E-11</v>
      </c>
      <c r="H3188" s="50">
        <f>F3188*CVDTKM</f>
        <v>653.93816199856713</v>
      </c>
      <c r="I3188">
        <f t="shared" si="203"/>
        <v>1.239025131081147E-7</v>
      </c>
      <c r="J3188">
        <v>133</v>
      </c>
      <c r="K3188">
        <v>15.100000000000001</v>
      </c>
      <c r="L3188">
        <v>533</v>
      </c>
      <c r="M3188">
        <v>41.86</v>
      </c>
      <c r="N3188">
        <v>59.96</v>
      </c>
      <c r="O3188" s="7">
        <v>35.362000000000002</v>
      </c>
      <c r="P3188" s="8">
        <v>215130</v>
      </c>
      <c r="Q3188">
        <v>8</v>
      </c>
      <c r="R3188" s="9">
        <v>41.828000000000003</v>
      </c>
      <c r="S3188" s="9">
        <v>41.722999999999999</v>
      </c>
      <c r="T3188" s="9">
        <v>39.003999999999998</v>
      </c>
      <c r="U3188" s="9">
        <v>41.624000000000002</v>
      </c>
      <c r="V3188" s="9">
        <v>44.591999999999999</v>
      </c>
    </row>
    <row r="3189" spans="1:22" x14ac:dyDescent="0.3">
      <c r="A3189" t="s">
        <v>3465</v>
      </c>
      <c r="B3189" t="s">
        <v>3466</v>
      </c>
      <c r="C3189" t="s">
        <v>3471</v>
      </c>
      <c r="D3189" t="s">
        <v>14</v>
      </c>
      <c r="E3189">
        <v>6.96</v>
      </c>
      <c r="F3189">
        <v>212600</v>
      </c>
      <c r="G3189">
        <f t="shared" si="202"/>
        <v>3.7367703104421447E-11</v>
      </c>
      <c r="H3189" s="50">
        <f>F3189*CVDTKM</f>
        <v>801.30981695040566</v>
      </c>
      <c r="I3189">
        <f t="shared" si="203"/>
        <v>2.6948796601014946E-7</v>
      </c>
      <c r="J3189">
        <v>46</v>
      </c>
      <c r="K3189">
        <v>31.3</v>
      </c>
      <c r="L3189">
        <v>541</v>
      </c>
      <c r="M3189">
        <v>39.08</v>
      </c>
      <c r="N3189">
        <v>63.58</v>
      </c>
      <c r="O3189" s="7">
        <v>17.273</v>
      </c>
      <c r="P3189" s="8">
        <v>276240</v>
      </c>
      <c r="Q3189">
        <v>4</v>
      </c>
      <c r="R3189" s="9">
        <v>33.18</v>
      </c>
      <c r="S3189" s="9">
        <v>33.152999999999999</v>
      </c>
      <c r="T3189" s="9">
        <v>31.350999999999999</v>
      </c>
      <c r="U3189" s="9">
        <v>32.814</v>
      </c>
      <c r="V3189" s="9">
        <v>33.44</v>
      </c>
    </row>
    <row r="3190" spans="1:22" x14ac:dyDescent="0.3">
      <c r="A3190" t="s">
        <v>3472</v>
      </c>
      <c r="B3190" t="s">
        <v>3473</v>
      </c>
      <c r="C3190" t="s">
        <v>3474</v>
      </c>
      <c r="D3190" t="s">
        <v>69</v>
      </c>
      <c r="E3190">
        <v>31</v>
      </c>
      <c r="F3190">
        <v>1111000</v>
      </c>
      <c r="G3190">
        <f t="shared" si="202"/>
        <v>3.184916561656165E-11</v>
      </c>
      <c r="H3190" s="50">
        <f>F3190*CVDUGA</f>
        <v>914.83571066833372</v>
      </c>
      <c r="I3190">
        <f t="shared" si="203"/>
        <v>2.622307865491857E-7</v>
      </c>
      <c r="J3190">
        <v>167</v>
      </c>
      <c r="K3190">
        <v>85.9</v>
      </c>
      <c r="L3190">
        <v>253</v>
      </c>
      <c r="M3190">
        <v>0.32</v>
      </c>
      <c r="N3190">
        <v>32.590000000000003</v>
      </c>
      <c r="O3190" s="7">
        <v>2.9428999999999998</v>
      </c>
      <c r="P3190" s="8">
        <v>2075500</v>
      </c>
      <c r="Q3190">
        <v>7</v>
      </c>
      <c r="R3190" s="9">
        <v>12.028</v>
      </c>
      <c r="S3190" s="9">
        <v>12.002000000000001</v>
      </c>
      <c r="T3190" s="9">
        <v>11.587999999999999</v>
      </c>
      <c r="U3190" s="9">
        <v>11.942</v>
      </c>
      <c r="V3190" s="9">
        <v>12.396000000000001</v>
      </c>
    </row>
    <row r="3191" spans="1:22" x14ac:dyDescent="0.3">
      <c r="A3191" t="s">
        <v>3475</v>
      </c>
      <c r="B3191" t="s">
        <v>3476</v>
      </c>
      <c r="C3191" t="s">
        <v>3477</v>
      </c>
      <c r="D3191" t="s">
        <v>29</v>
      </c>
      <c r="E3191">
        <v>3.44</v>
      </c>
      <c r="F3191">
        <v>222300</v>
      </c>
      <c r="G3191">
        <f t="shared" si="202"/>
        <v>1.7663200719748087E-11</v>
      </c>
      <c r="H3191" s="50">
        <f t="shared" ref="H3191:H3235" si="205">F3191*CVDUKR</f>
        <v>2340.2230525767109</v>
      </c>
      <c r="I3191">
        <f t="shared" si="203"/>
        <v>3.720224655597962E-7</v>
      </c>
      <c r="J3191">
        <v>270</v>
      </c>
      <c r="K3191">
        <v>13.5</v>
      </c>
      <c r="L3191">
        <v>491</v>
      </c>
      <c r="M3191">
        <v>48.54</v>
      </c>
      <c r="N3191">
        <v>38.67</v>
      </c>
      <c r="O3191" s="7">
        <v>36.255000000000003</v>
      </c>
      <c r="P3191" s="8">
        <v>380020</v>
      </c>
      <c r="Q3191">
        <v>11</v>
      </c>
      <c r="R3191" s="9">
        <v>14.769</v>
      </c>
      <c r="S3191" s="9">
        <v>14.614000000000001</v>
      </c>
      <c r="T3191" s="9">
        <v>13.4</v>
      </c>
      <c r="U3191" s="9">
        <v>14.545999999999999</v>
      </c>
      <c r="V3191" s="9">
        <v>14.992000000000001</v>
      </c>
    </row>
    <row r="3192" spans="1:22" x14ac:dyDescent="0.3">
      <c r="A3192" t="s">
        <v>3475</v>
      </c>
      <c r="B3192" t="s">
        <v>3476</v>
      </c>
      <c r="C3192" t="s">
        <v>3478</v>
      </c>
      <c r="D3192" t="s">
        <v>29</v>
      </c>
      <c r="E3192">
        <v>5.2700000000000005</v>
      </c>
      <c r="F3192">
        <v>100000</v>
      </c>
      <c r="G3192">
        <f t="shared" si="202"/>
        <v>6.0153519099999999E-11</v>
      </c>
      <c r="H3192" s="50">
        <f t="shared" si="205"/>
        <v>1052.7319174883989</v>
      </c>
      <c r="I3192">
        <f t="shared" si="203"/>
        <v>5.6992976555236227E-7</v>
      </c>
      <c r="J3192">
        <v>26.900000000000002</v>
      </c>
      <c r="K3192">
        <v>19.3</v>
      </c>
      <c r="L3192">
        <v>487</v>
      </c>
      <c r="M3192">
        <v>48.67</v>
      </c>
      <c r="N3192">
        <v>33.1</v>
      </c>
      <c r="O3192" s="7">
        <v>25.236000000000001</v>
      </c>
      <c r="P3192">
        <v>83782</v>
      </c>
      <c r="Q3192">
        <v>3</v>
      </c>
      <c r="R3192" s="9">
        <v>12.159000000000001</v>
      </c>
      <c r="S3192" s="9">
        <v>12.157</v>
      </c>
      <c r="T3192" s="9">
        <v>11.891999999999999</v>
      </c>
      <c r="U3192" s="9">
        <v>12.093999999999999</v>
      </c>
      <c r="V3192" s="9">
        <v>12.244999999999999</v>
      </c>
    </row>
    <row r="3193" spans="1:22" x14ac:dyDescent="0.3">
      <c r="A3193" t="s">
        <v>3475</v>
      </c>
      <c r="B3193" t="s">
        <v>3476</v>
      </c>
      <c r="C3193" t="s">
        <v>3479</v>
      </c>
      <c r="D3193" t="s">
        <v>29</v>
      </c>
      <c r="E3193">
        <v>9.84</v>
      </c>
      <c r="F3193">
        <v>198500</v>
      </c>
      <c r="G3193">
        <f t="shared" si="202"/>
        <v>5.6582875163727961E-11</v>
      </c>
      <c r="H3193" s="50">
        <f t="shared" si="205"/>
        <v>2089.6728562144717</v>
      </c>
      <c r="I3193">
        <f t="shared" si="203"/>
        <v>1.0641572852059286E-6</v>
      </c>
      <c r="J3193">
        <v>31.200000000000003</v>
      </c>
      <c r="K3193">
        <v>35.5</v>
      </c>
      <c r="L3193">
        <v>480</v>
      </c>
      <c r="M3193">
        <v>49.8</v>
      </c>
      <c r="N3193">
        <v>30.12</v>
      </c>
      <c r="O3193" s="7">
        <v>13.516</v>
      </c>
      <c r="P3193" s="8">
        <v>223150</v>
      </c>
      <c r="Q3193">
        <v>6</v>
      </c>
      <c r="R3193" s="9">
        <v>12.38</v>
      </c>
      <c r="S3193" s="9">
        <v>12.365</v>
      </c>
      <c r="T3193" s="9">
        <v>12.144</v>
      </c>
      <c r="U3193" s="9">
        <v>12.244999999999999</v>
      </c>
      <c r="V3193" s="9">
        <v>12.647</v>
      </c>
    </row>
    <row r="3194" spans="1:22" x14ac:dyDescent="0.3">
      <c r="A3194" t="s">
        <v>3475</v>
      </c>
      <c r="B3194" t="s">
        <v>3476</v>
      </c>
      <c r="C3194" t="s">
        <v>3480</v>
      </c>
      <c r="D3194" t="s">
        <v>29</v>
      </c>
      <c r="E3194">
        <v>6.6000000000000005</v>
      </c>
      <c r="F3194">
        <v>127100</v>
      </c>
      <c r="G3194">
        <f t="shared" si="202"/>
        <v>5.9271894571203782E-11</v>
      </c>
      <c r="H3194" s="50">
        <f t="shared" si="205"/>
        <v>1338.022267127755</v>
      </c>
      <c r="I3194">
        <f t="shared" si="203"/>
        <v>7.1376403276007424E-7</v>
      </c>
      <c r="J3194">
        <v>27.1</v>
      </c>
      <c r="K3194">
        <v>24.400000000000002</v>
      </c>
      <c r="L3194">
        <v>505</v>
      </c>
      <c r="M3194">
        <v>46.79</v>
      </c>
      <c r="N3194">
        <v>36.770000000000003</v>
      </c>
      <c r="O3194" s="7">
        <v>20.689</v>
      </c>
      <c r="P3194">
        <v>41857</v>
      </c>
      <c r="Q3194">
        <v>4</v>
      </c>
      <c r="R3194" s="9">
        <v>12.346</v>
      </c>
      <c r="S3194" s="9">
        <v>1.1216999999999999</v>
      </c>
      <c r="T3194" s="9">
        <v>12.346</v>
      </c>
      <c r="U3194" s="9">
        <v>12.346</v>
      </c>
      <c r="V3194" s="9">
        <v>12.346</v>
      </c>
    </row>
    <row r="3195" spans="1:22" x14ac:dyDescent="0.3">
      <c r="A3195" t="s">
        <v>3475</v>
      </c>
      <c r="B3195" t="s">
        <v>3476</v>
      </c>
      <c r="C3195" t="s">
        <v>3481</v>
      </c>
      <c r="D3195" t="s">
        <v>29</v>
      </c>
      <c r="E3195">
        <v>9.91</v>
      </c>
      <c r="F3195">
        <v>292900</v>
      </c>
      <c r="G3195">
        <f t="shared" si="202"/>
        <v>3.8619327517924204E-11</v>
      </c>
      <c r="H3195" s="50">
        <f t="shared" si="205"/>
        <v>3083.4517863235205</v>
      </c>
      <c r="I3195">
        <f t="shared" si="203"/>
        <v>1.0717275097958082E-6</v>
      </c>
      <c r="J3195">
        <v>52.300000000000004</v>
      </c>
      <c r="K3195">
        <v>40.5</v>
      </c>
      <c r="L3195">
        <v>549</v>
      </c>
      <c r="M3195">
        <v>49.42</v>
      </c>
      <c r="N3195">
        <v>32.06</v>
      </c>
      <c r="O3195" s="7">
        <v>13.558999999999999</v>
      </c>
      <c r="P3195" s="8">
        <v>311260</v>
      </c>
      <c r="Q3195">
        <v>5</v>
      </c>
      <c r="R3195" s="9">
        <v>13.183</v>
      </c>
      <c r="S3195" s="9">
        <v>13.063000000000001</v>
      </c>
      <c r="T3195" s="9">
        <v>12.698</v>
      </c>
      <c r="U3195" s="9">
        <v>12.848000000000001</v>
      </c>
      <c r="V3195" s="9">
        <v>13.3</v>
      </c>
    </row>
    <row r="3196" spans="1:22" x14ac:dyDescent="0.3">
      <c r="A3196" t="s">
        <v>3475</v>
      </c>
      <c r="B3196" t="s">
        <v>3476</v>
      </c>
      <c r="C3196" t="s">
        <v>3482</v>
      </c>
      <c r="D3196" t="s">
        <v>29</v>
      </c>
      <c r="E3196">
        <v>10.600000000000001</v>
      </c>
      <c r="F3196">
        <v>300600</v>
      </c>
      <c r="G3196">
        <f t="shared" si="202"/>
        <v>4.0250132401862949E-11</v>
      </c>
      <c r="H3196" s="50">
        <f t="shared" si="205"/>
        <v>3164.5121439701275</v>
      </c>
      <c r="I3196">
        <f t="shared" si="203"/>
        <v>1.1463482950389075E-6</v>
      </c>
      <c r="J3196">
        <v>63.7</v>
      </c>
      <c r="K3196">
        <v>37.700000000000003</v>
      </c>
      <c r="L3196">
        <v>475</v>
      </c>
      <c r="M3196">
        <v>51.51</v>
      </c>
      <c r="N3196">
        <v>31.28</v>
      </c>
      <c r="O3196" s="7">
        <v>12.595000000000001</v>
      </c>
      <c r="P3196" s="8">
        <v>316120</v>
      </c>
      <c r="Q3196">
        <v>4</v>
      </c>
      <c r="R3196" s="9">
        <v>12.037000000000001</v>
      </c>
      <c r="S3196" s="9">
        <v>12.026999999999999</v>
      </c>
      <c r="T3196" s="9">
        <v>11.942</v>
      </c>
      <c r="U3196" s="9">
        <v>12.018000000000001</v>
      </c>
      <c r="V3196" s="9">
        <v>12.042999999999999</v>
      </c>
    </row>
    <row r="3197" spans="1:22" x14ac:dyDescent="0.3">
      <c r="A3197" t="s">
        <v>3475</v>
      </c>
      <c r="B3197" t="s">
        <v>3476</v>
      </c>
      <c r="C3197" t="s">
        <v>3483</v>
      </c>
      <c r="D3197" t="s">
        <v>29</v>
      </c>
      <c r="E3197">
        <v>7.4</v>
      </c>
      <c r="F3197">
        <v>248500</v>
      </c>
      <c r="G3197">
        <f t="shared" si="202"/>
        <v>3.3990358953722338E-11</v>
      </c>
      <c r="H3197" s="50">
        <f t="shared" si="205"/>
        <v>2616.0388149586715</v>
      </c>
      <c r="I3197">
        <f t="shared" si="203"/>
        <v>8.0028088521584093E-7</v>
      </c>
      <c r="J3197">
        <v>108</v>
      </c>
      <c r="K3197">
        <v>24</v>
      </c>
      <c r="L3197">
        <v>399</v>
      </c>
      <c r="M3197">
        <v>48.31</v>
      </c>
      <c r="N3197">
        <v>25.92</v>
      </c>
      <c r="O3197" s="7">
        <v>16.66</v>
      </c>
      <c r="P3197" s="8">
        <v>245080</v>
      </c>
      <c r="Q3197">
        <v>7</v>
      </c>
      <c r="R3197" s="9">
        <v>13.869</v>
      </c>
      <c r="S3197" s="9">
        <v>13.734</v>
      </c>
      <c r="T3197" s="9">
        <v>13.199</v>
      </c>
      <c r="U3197" s="9">
        <v>13.699</v>
      </c>
      <c r="V3197" s="9">
        <v>14.198</v>
      </c>
    </row>
    <row r="3198" spans="1:22" x14ac:dyDescent="0.3">
      <c r="A3198" t="s">
        <v>3475</v>
      </c>
      <c r="B3198" t="s">
        <v>3476</v>
      </c>
      <c r="C3198" t="s">
        <v>3484</v>
      </c>
      <c r="D3198" t="s">
        <v>29</v>
      </c>
      <c r="E3198">
        <v>14</v>
      </c>
      <c r="F3198">
        <v>1077000</v>
      </c>
      <c r="G3198">
        <f t="shared" si="202"/>
        <v>1.4837569173630454E-11</v>
      </c>
      <c r="H3198" s="50">
        <f t="shared" si="205"/>
        <v>11337.922751350057</v>
      </c>
      <c r="I3198">
        <f t="shared" si="203"/>
        <v>1.5140449179759147E-6</v>
      </c>
      <c r="J3198">
        <v>353</v>
      </c>
      <c r="K3198">
        <v>57.300000000000004</v>
      </c>
      <c r="L3198">
        <v>490</v>
      </c>
      <c r="M3198">
        <v>48.49</v>
      </c>
      <c r="N3198">
        <v>34.89</v>
      </c>
      <c r="O3198" s="7">
        <v>8.5481999999999996</v>
      </c>
      <c r="P3198" s="8">
        <v>1183500</v>
      </c>
      <c r="Q3198">
        <v>18</v>
      </c>
      <c r="R3198" s="9">
        <v>16.940000000000001</v>
      </c>
      <c r="S3198" s="9">
        <v>16.326000000000001</v>
      </c>
      <c r="T3198" s="9">
        <v>13.5</v>
      </c>
      <c r="U3198" s="9">
        <v>16.004999999999999</v>
      </c>
      <c r="V3198" s="9">
        <v>17.501999999999999</v>
      </c>
    </row>
    <row r="3199" spans="1:22" x14ac:dyDescent="0.3">
      <c r="A3199" t="s">
        <v>3475</v>
      </c>
      <c r="B3199" t="s">
        <v>3476</v>
      </c>
      <c r="C3199" t="s">
        <v>3485</v>
      </c>
      <c r="D3199" t="s">
        <v>29</v>
      </c>
      <c r="E3199">
        <v>9.5500000000000007</v>
      </c>
      <c r="F3199">
        <v>1026000</v>
      </c>
      <c r="G3199">
        <f t="shared" si="202"/>
        <v>1.0624449463937621E-11</v>
      </c>
      <c r="H3199" s="50">
        <f t="shared" si="205"/>
        <v>10801.029473430974</v>
      </c>
      <c r="I3199">
        <f t="shared" si="203"/>
        <v>1.0327949261907132E-6</v>
      </c>
      <c r="J3199">
        <v>643</v>
      </c>
      <c r="K3199">
        <v>40.5</v>
      </c>
      <c r="L3199">
        <v>499</v>
      </c>
      <c r="M3199">
        <v>48.04</v>
      </c>
      <c r="N3199">
        <v>37.840000000000003</v>
      </c>
      <c r="O3199" s="7">
        <v>12.324999999999999</v>
      </c>
      <c r="P3199" s="8">
        <v>1287200</v>
      </c>
      <c r="Q3199">
        <v>19</v>
      </c>
      <c r="R3199" s="9">
        <v>17.041</v>
      </c>
      <c r="S3199" s="9">
        <v>16.635000000000002</v>
      </c>
      <c r="T3199" s="9">
        <v>13.798999999999999</v>
      </c>
      <c r="U3199" s="9">
        <v>16.03</v>
      </c>
      <c r="V3199" s="9">
        <v>18.039000000000001</v>
      </c>
    </row>
    <row r="3200" spans="1:22" x14ac:dyDescent="0.3">
      <c r="A3200" t="s">
        <v>3475</v>
      </c>
      <c r="B3200" t="s">
        <v>3476</v>
      </c>
      <c r="C3200" t="s">
        <v>3486</v>
      </c>
      <c r="D3200" t="s">
        <v>29</v>
      </c>
      <c r="E3200">
        <v>7.11</v>
      </c>
      <c r="F3200">
        <v>435000</v>
      </c>
      <c r="G3200">
        <f t="shared" si="202"/>
        <v>1.8656525586206897E-11</v>
      </c>
      <c r="H3200" s="50">
        <f t="shared" si="205"/>
        <v>4579.3838410745357</v>
      </c>
      <c r="I3200">
        <f t="shared" si="203"/>
        <v>7.689185262006254E-7</v>
      </c>
      <c r="J3200">
        <v>249</v>
      </c>
      <c r="K3200">
        <v>27.6</v>
      </c>
      <c r="L3200">
        <v>485</v>
      </c>
      <c r="M3200">
        <v>48.3</v>
      </c>
      <c r="N3200">
        <v>38.1</v>
      </c>
      <c r="O3200" s="7">
        <v>17.588000000000001</v>
      </c>
      <c r="P3200" s="8">
        <v>519640</v>
      </c>
      <c r="Q3200">
        <v>12</v>
      </c>
      <c r="R3200" s="9">
        <v>16.277999999999999</v>
      </c>
      <c r="S3200" s="9">
        <v>16.303999999999998</v>
      </c>
      <c r="T3200" s="9">
        <v>14.545999999999999</v>
      </c>
      <c r="U3200" s="9">
        <v>16.03</v>
      </c>
      <c r="V3200" s="9">
        <v>17.111000000000001</v>
      </c>
    </row>
    <row r="3201" spans="1:22" x14ac:dyDescent="0.3">
      <c r="A3201" t="s">
        <v>3475</v>
      </c>
      <c r="B3201" t="s">
        <v>3476</v>
      </c>
      <c r="C3201" t="s">
        <v>3487</v>
      </c>
      <c r="D3201" t="s">
        <v>29</v>
      </c>
      <c r="E3201">
        <v>8.370000000000001</v>
      </c>
      <c r="F3201">
        <v>216200</v>
      </c>
      <c r="G3201">
        <f t="shared" si="202"/>
        <v>4.4189612442183162E-11</v>
      </c>
      <c r="H3201" s="50">
        <f t="shared" si="205"/>
        <v>2276.0064056099186</v>
      </c>
      <c r="I3201">
        <f t="shared" si="203"/>
        <v>9.0518256881845766E-7</v>
      </c>
      <c r="J3201">
        <v>55.5</v>
      </c>
      <c r="K3201">
        <v>29</v>
      </c>
      <c r="L3201">
        <v>439</v>
      </c>
      <c r="M3201">
        <v>48.92</v>
      </c>
      <c r="N3201">
        <v>24.72</v>
      </c>
      <c r="O3201" s="7">
        <v>15.112</v>
      </c>
      <c r="P3201" s="8">
        <v>268170</v>
      </c>
      <c r="Q3201">
        <v>4</v>
      </c>
      <c r="R3201" s="9">
        <v>13.827</v>
      </c>
      <c r="S3201" s="9">
        <v>13.993</v>
      </c>
      <c r="T3201" s="9">
        <v>13.749000000000001</v>
      </c>
      <c r="U3201" s="9">
        <v>14.122999999999999</v>
      </c>
      <c r="V3201" s="9">
        <v>14.893000000000001</v>
      </c>
    </row>
    <row r="3202" spans="1:22" x14ac:dyDescent="0.3">
      <c r="A3202" t="s">
        <v>3475</v>
      </c>
      <c r="B3202" t="s">
        <v>3476</v>
      </c>
      <c r="C3202" t="s">
        <v>3488</v>
      </c>
      <c r="D3202" t="s">
        <v>29</v>
      </c>
      <c r="E3202">
        <v>5.38</v>
      </c>
      <c r="F3202">
        <v>100900</v>
      </c>
      <c r="G3202">
        <f t="shared" ref="G3202:G3265" si="206">(1.141433*(E3202/1000000))/F3202</f>
        <v>6.0861343310208126E-11</v>
      </c>
      <c r="H3202" s="50">
        <f t="shared" si="205"/>
        <v>1062.2065047457945</v>
      </c>
      <c r="I3202">
        <f t="shared" ref="I3202:I3265" si="207">(G3202/10)*1000*H3202*0.09</f>
        <v>5.8182583276503008E-7</v>
      </c>
      <c r="J3202">
        <v>34.9</v>
      </c>
      <c r="K3202">
        <v>17.100000000000001</v>
      </c>
      <c r="L3202">
        <v>412</v>
      </c>
      <c r="M3202">
        <v>48.68</v>
      </c>
      <c r="N3202">
        <v>26.58</v>
      </c>
      <c r="O3202" s="7">
        <v>24.128</v>
      </c>
      <c r="P3202" s="8">
        <v>114730</v>
      </c>
      <c r="Q3202">
        <v>4</v>
      </c>
      <c r="R3202" s="9">
        <v>14.186999999999999</v>
      </c>
      <c r="S3202" s="9">
        <v>14.243</v>
      </c>
      <c r="T3202" s="9">
        <v>14.148</v>
      </c>
      <c r="U3202" s="9">
        <v>14.223000000000001</v>
      </c>
      <c r="V3202" s="9">
        <v>14.596</v>
      </c>
    </row>
    <row r="3203" spans="1:22" x14ac:dyDescent="0.3">
      <c r="A3203" t="s">
        <v>3475</v>
      </c>
      <c r="B3203" t="s">
        <v>3476</v>
      </c>
      <c r="C3203" t="s">
        <v>3489</v>
      </c>
      <c r="D3203" t="s">
        <v>29</v>
      </c>
      <c r="E3203">
        <v>4.75</v>
      </c>
      <c r="F3203">
        <v>165500</v>
      </c>
      <c r="G3203">
        <f t="shared" si="206"/>
        <v>3.276016163141994E-11</v>
      </c>
      <c r="H3203" s="50">
        <f t="shared" si="205"/>
        <v>1742.2713234433002</v>
      </c>
      <c r="I3203">
        <f t="shared" si="207"/>
        <v>5.1369381145611395E-7</v>
      </c>
      <c r="J3203">
        <v>35.300000000000004</v>
      </c>
      <c r="K3203">
        <v>27.900000000000002</v>
      </c>
      <c r="L3203">
        <v>851</v>
      </c>
      <c r="M3203">
        <v>45.37</v>
      </c>
      <c r="N3203">
        <v>36.46</v>
      </c>
      <c r="O3203" s="7">
        <v>30.559000000000001</v>
      </c>
      <c r="P3203">
        <v>87916</v>
      </c>
      <c r="Q3203">
        <v>2</v>
      </c>
      <c r="R3203" s="9">
        <v>14.052</v>
      </c>
      <c r="S3203" s="9">
        <v>14.081</v>
      </c>
      <c r="T3203" s="9">
        <v>14.048</v>
      </c>
      <c r="U3203" s="9">
        <v>14.148</v>
      </c>
      <c r="V3203" s="9">
        <v>14.247999999999999</v>
      </c>
    </row>
    <row r="3204" spans="1:22" x14ac:dyDescent="0.3">
      <c r="A3204" t="s">
        <v>3475</v>
      </c>
      <c r="B3204" t="s">
        <v>3476</v>
      </c>
      <c r="C3204" t="s">
        <v>3490</v>
      </c>
      <c r="D3204" t="s">
        <v>29</v>
      </c>
      <c r="E3204">
        <v>22.8</v>
      </c>
      <c r="F3204">
        <v>1484000</v>
      </c>
      <c r="G3204">
        <f t="shared" si="206"/>
        <v>1.7536841239892185E-11</v>
      </c>
      <c r="H3204" s="50">
        <f t="shared" si="205"/>
        <v>15622.541655527841</v>
      </c>
      <c r="I3204">
        <f t="shared" si="207"/>
        <v>2.4657302949893471E-6</v>
      </c>
      <c r="J3204">
        <v>290</v>
      </c>
      <c r="K3204">
        <v>87.2</v>
      </c>
      <c r="L3204">
        <v>472</v>
      </c>
      <c r="M3204">
        <v>49.98</v>
      </c>
      <c r="N3204">
        <v>36.24</v>
      </c>
      <c r="O3204" s="7">
        <v>5.4157999999999999</v>
      </c>
      <c r="P3204" s="8">
        <v>1514600</v>
      </c>
      <c r="Q3204">
        <v>11</v>
      </c>
      <c r="R3204" s="9">
        <v>14.843</v>
      </c>
      <c r="S3204" s="9">
        <v>14.657</v>
      </c>
      <c r="T3204" s="9">
        <v>13.898999999999999</v>
      </c>
      <c r="U3204" s="9">
        <v>14.297000000000001</v>
      </c>
      <c r="V3204" s="9">
        <v>15.090999999999999</v>
      </c>
    </row>
    <row r="3205" spans="1:22" x14ac:dyDescent="0.3">
      <c r="A3205" t="s">
        <v>3475</v>
      </c>
      <c r="B3205" t="s">
        <v>3476</v>
      </c>
      <c r="C3205" t="s">
        <v>3491</v>
      </c>
      <c r="D3205" t="s">
        <v>29</v>
      </c>
      <c r="E3205">
        <v>11.200000000000001</v>
      </c>
      <c r="F3205">
        <v>341600</v>
      </c>
      <c r="G3205">
        <f t="shared" si="206"/>
        <v>3.7424032786885245E-11</v>
      </c>
      <c r="H3205" s="50">
        <f t="shared" si="205"/>
        <v>3596.1322301403707</v>
      </c>
      <c r="I3205">
        <f t="shared" si="207"/>
        <v>1.2112359343807318E-6</v>
      </c>
      <c r="J3205">
        <v>60.2</v>
      </c>
      <c r="K3205">
        <v>44</v>
      </c>
      <c r="L3205">
        <v>497</v>
      </c>
      <c r="M3205">
        <v>46.66</v>
      </c>
      <c r="N3205">
        <v>32.61</v>
      </c>
      <c r="O3205" s="7">
        <v>11.292999999999999</v>
      </c>
      <c r="P3205" s="8">
        <v>150740</v>
      </c>
      <c r="Q3205">
        <v>3</v>
      </c>
      <c r="R3205" s="9">
        <v>14.276</v>
      </c>
      <c r="S3205" s="9">
        <v>14.257</v>
      </c>
      <c r="T3205" s="9">
        <v>13.849</v>
      </c>
      <c r="U3205" s="9">
        <v>14.247999999999999</v>
      </c>
      <c r="V3205" s="9">
        <v>14.297000000000001</v>
      </c>
    </row>
    <row r="3206" spans="1:22" x14ac:dyDescent="0.3">
      <c r="A3206" t="s">
        <v>3475</v>
      </c>
      <c r="B3206" t="s">
        <v>3476</v>
      </c>
      <c r="C3206" t="s">
        <v>3492</v>
      </c>
      <c r="D3206" t="s">
        <v>29</v>
      </c>
      <c r="E3206">
        <v>10.600000000000001</v>
      </c>
      <c r="F3206">
        <v>245300</v>
      </c>
      <c r="G3206">
        <f t="shared" si="206"/>
        <v>4.932405136567469E-11</v>
      </c>
      <c r="H3206" s="50">
        <f t="shared" si="205"/>
        <v>2582.3513935990427</v>
      </c>
      <c r="I3206">
        <f t="shared" si="207"/>
        <v>1.1463482950389071E-6</v>
      </c>
      <c r="J3206">
        <v>42.6</v>
      </c>
      <c r="K3206">
        <v>37.6</v>
      </c>
      <c r="L3206">
        <v>471</v>
      </c>
      <c r="M3206">
        <v>49.42</v>
      </c>
      <c r="N3206">
        <v>26.99</v>
      </c>
      <c r="O3206" s="7">
        <v>12.529</v>
      </c>
      <c r="P3206" s="8">
        <v>271990</v>
      </c>
      <c r="Q3206">
        <v>4</v>
      </c>
      <c r="R3206" s="9">
        <v>13.919</v>
      </c>
      <c r="S3206" s="9">
        <v>13.92</v>
      </c>
      <c r="T3206" s="9">
        <v>13.6</v>
      </c>
      <c r="U3206" s="9">
        <v>13.923999999999999</v>
      </c>
      <c r="V3206" s="9">
        <v>13.999000000000001</v>
      </c>
    </row>
    <row r="3207" spans="1:22" x14ac:dyDescent="0.3">
      <c r="A3207" t="s">
        <v>3475</v>
      </c>
      <c r="B3207" t="s">
        <v>3476</v>
      </c>
      <c r="C3207" t="s">
        <v>3493</v>
      </c>
      <c r="D3207" t="s">
        <v>29</v>
      </c>
      <c r="E3207">
        <v>37.700000000000003</v>
      </c>
      <c r="F3207">
        <v>2606000</v>
      </c>
      <c r="G3207">
        <f t="shared" si="206"/>
        <v>1.6512672333077513E-11</v>
      </c>
      <c r="H3207" s="50">
        <f t="shared" si="205"/>
        <v>27434.193769747675</v>
      </c>
      <c r="I3207">
        <f t="shared" si="207"/>
        <v>4.0771066719779991E-6</v>
      </c>
      <c r="J3207">
        <v>297</v>
      </c>
      <c r="K3207">
        <v>151</v>
      </c>
      <c r="L3207">
        <v>498</v>
      </c>
      <c r="M3207">
        <v>50.45</v>
      </c>
      <c r="N3207">
        <v>30.51</v>
      </c>
      <c r="O3207" s="7">
        <v>3.2967</v>
      </c>
      <c r="P3207" s="8">
        <v>1981300</v>
      </c>
      <c r="Q3207">
        <v>12</v>
      </c>
      <c r="R3207" s="9">
        <v>16.61</v>
      </c>
      <c r="S3207" s="9">
        <v>16.257999999999999</v>
      </c>
      <c r="T3207" s="9">
        <v>14.596</v>
      </c>
      <c r="U3207" s="9">
        <v>15.537000000000001</v>
      </c>
      <c r="V3207" s="9">
        <v>16.963999999999999</v>
      </c>
    </row>
    <row r="3208" spans="1:22" x14ac:dyDescent="0.3">
      <c r="A3208" t="s">
        <v>3475</v>
      </c>
      <c r="B3208" t="s">
        <v>3476</v>
      </c>
      <c r="C3208" t="s">
        <v>3494</v>
      </c>
      <c r="D3208" t="s">
        <v>29</v>
      </c>
      <c r="E3208">
        <v>8.32</v>
      </c>
      <c r="F3208">
        <v>261800</v>
      </c>
      <c r="G3208">
        <f t="shared" si="206"/>
        <v>3.6274723300229178E-11</v>
      </c>
      <c r="H3208" s="50">
        <f t="shared" si="205"/>
        <v>2756.0521599846284</v>
      </c>
      <c r="I3208">
        <f t="shared" si="207"/>
        <v>8.9977526553997207E-7</v>
      </c>
      <c r="J3208">
        <v>63.7</v>
      </c>
      <c r="K3208">
        <v>32.800000000000004</v>
      </c>
      <c r="L3208">
        <v>509</v>
      </c>
      <c r="M3208">
        <v>48.52</v>
      </c>
      <c r="N3208">
        <v>32.25</v>
      </c>
      <c r="O3208" s="7">
        <v>15.528</v>
      </c>
      <c r="P3208" s="8">
        <v>270160</v>
      </c>
      <c r="Q3208">
        <v>6</v>
      </c>
      <c r="R3208" s="9">
        <v>12.977</v>
      </c>
      <c r="S3208" s="9">
        <v>12.885999999999999</v>
      </c>
      <c r="T3208" s="9">
        <v>12.497</v>
      </c>
      <c r="U3208" s="9">
        <v>12.747999999999999</v>
      </c>
      <c r="V3208" s="9">
        <v>13.048999999999999</v>
      </c>
    </row>
    <row r="3209" spans="1:22" x14ac:dyDescent="0.3">
      <c r="A3209" t="s">
        <v>3475</v>
      </c>
      <c r="B3209" t="s">
        <v>3476</v>
      </c>
      <c r="C3209" t="s">
        <v>3495</v>
      </c>
      <c r="D3209" t="s">
        <v>29</v>
      </c>
      <c r="E3209">
        <v>4.58</v>
      </c>
      <c r="F3209">
        <v>101100</v>
      </c>
      <c r="G3209">
        <f t="shared" si="206"/>
        <v>5.1708834223541044E-11</v>
      </c>
      <c r="H3209" s="50">
        <f t="shared" si="205"/>
        <v>1064.3119685807712</v>
      </c>
      <c r="I3209">
        <f t="shared" si="207"/>
        <v>4.953089803092636E-7</v>
      </c>
      <c r="J3209">
        <v>38.5</v>
      </c>
      <c r="K3209">
        <v>16.3</v>
      </c>
      <c r="L3209">
        <v>485</v>
      </c>
      <c r="M3209">
        <v>48.52</v>
      </c>
      <c r="N3209">
        <v>37.700000000000003</v>
      </c>
      <c r="O3209" s="7">
        <v>29.751999999999999</v>
      </c>
      <c r="P3209" s="8">
        <v>113940</v>
      </c>
      <c r="Q3209">
        <v>4</v>
      </c>
      <c r="R3209" s="9">
        <v>14.676</v>
      </c>
      <c r="S3209" s="9">
        <v>14.581</v>
      </c>
      <c r="T3209" s="9">
        <v>14.247999999999999</v>
      </c>
      <c r="U3209" s="9">
        <v>14.446999999999999</v>
      </c>
      <c r="V3209" s="9">
        <v>14.943</v>
      </c>
    </row>
    <row r="3210" spans="1:22" x14ac:dyDescent="0.3">
      <c r="A3210" t="s">
        <v>3475</v>
      </c>
      <c r="B3210" t="s">
        <v>3476</v>
      </c>
      <c r="C3210" t="s">
        <v>3496</v>
      </c>
      <c r="D3210" t="s">
        <v>29</v>
      </c>
      <c r="E3210">
        <v>5.23</v>
      </c>
      <c r="F3210">
        <v>189400</v>
      </c>
      <c r="G3210">
        <f t="shared" si="206"/>
        <v>3.1518978827877508E-11</v>
      </c>
      <c r="H3210" s="50">
        <f t="shared" si="205"/>
        <v>1993.8742517230276</v>
      </c>
      <c r="I3210">
        <f t="shared" si="207"/>
        <v>5.6560392292957395E-7</v>
      </c>
      <c r="J3210">
        <v>94.9</v>
      </c>
      <c r="K3210">
        <v>19.400000000000002</v>
      </c>
      <c r="L3210">
        <v>486</v>
      </c>
      <c r="M3210">
        <v>48.71</v>
      </c>
      <c r="N3210">
        <v>37.549999999999997</v>
      </c>
      <c r="O3210" s="7">
        <v>24.983000000000001</v>
      </c>
      <c r="P3210" s="8">
        <v>221290</v>
      </c>
      <c r="Q3210">
        <v>6</v>
      </c>
      <c r="R3210" s="9">
        <v>14.898999999999999</v>
      </c>
      <c r="S3210" s="9">
        <v>14.801</v>
      </c>
      <c r="T3210" s="9">
        <v>14.198</v>
      </c>
      <c r="U3210" s="9">
        <v>14.62</v>
      </c>
      <c r="V3210" s="9">
        <v>14.943</v>
      </c>
    </row>
    <row r="3211" spans="1:22" x14ac:dyDescent="0.3">
      <c r="A3211" t="s">
        <v>3475</v>
      </c>
      <c r="B3211" t="s">
        <v>3476</v>
      </c>
      <c r="C3211" t="s">
        <v>3497</v>
      </c>
      <c r="D3211" t="s">
        <v>29</v>
      </c>
      <c r="E3211">
        <v>3.2600000000000002</v>
      </c>
      <c r="F3211">
        <v>103700</v>
      </c>
      <c r="G3211">
        <f t="shared" si="206"/>
        <v>3.5883043201542914E-11</v>
      </c>
      <c r="H3211" s="50">
        <f t="shared" si="205"/>
        <v>1091.6829984354697</v>
      </c>
      <c r="I3211">
        <f t="shared" si="207"/>
        <v>3.5255617375724874E-7</v>
      </c>
      <c r="J3211">
        <v>74</v>
      </c>
      <c r="K3211">
        <v>12.100000000000001</v>
      </c>
      <c r="L3211">
        <v>502</v>
      </c>
      <c r="M3211">
        <v>48.15</v>
      </c>
      <c r="N3211">
        <v>38.89</v>
      </c>
      <c r="O3211" s="7">
        <v>41.654000000000003</v>
      </c>
      <c r="P3211" s="8">
        <v>155400</v>
      </c>
      <c r="Q3211">
        <v>7</v>
      </c>
      <c r="R3211" s="9">
        <v>13.920999999999999</v>
      </c>
      <c r="S3211" s="9">
        <v>13.882</v>
      </c>
      <c r="T3211" s="9">
        <v>13.5</v>
      </c>
      <c r="U3211" s="9">
        <v>13.798999999999999</v>
      </c>
      <c r="V3211" s="9">
        <v>14.048</v>
      </c>
    </row>
    <row r="3212" spans="1:22" x14ac:dyDescent="0.3">
      <c r="A3212" t="s">
        <v>3475</v>
      </c>
      <c r="B3212" t="s">
        <v>3476</v>
      </c>
      <c r="C3212" t="s">
        <v>3498</v>
      </c>
      <c r="D3212" t="s">
        <v>29</v>
      </c>
      <c r="E3212">
        <v>6.97</v>
      </c>
      <c r="F3212">
        <v>235300</v>
      </c>
      <c r="G3212">
        <f t="shared" si="206"/>
        <v>3.3811253761155964E-11</v>
      </c>
      <c r="H3212" s="50">
        <f t="shared" si="205"/>
        <v>2477.0782018502027</v>
      </c>
      <c r="I3212">
        <f t="shared" si="207"/>
        <v>7.53778077020866E-7</v>
      </c>
      <c r="J3212">
        <v>72.900000000000006</v>
      </c>
      <c r="K3212">
        <v>27.6</v>
      </c>
      <c r="L3212">
        <v>524</v>
      </c>
      <c r="M3212">
        <v>49.08</v>
      </c>
      <c r="N3212">
        <v>33.43</v>
      </c>
      <c r="O3212" s="7">
        <v>19.001999999999999</v>
      </c>
      <c r="P3212" s="8">
        <v>263490</v>
      </c>
      <c r="Q3212">
        <v>6</v>
      </c>
      <c r="R3212" s="9">
        <v>14.010999999999999</v>
      </c>
      <c r="S3212" s="9">
        <v>14.042</v>
      </c>
      <c r="T3212" s="9">
        <v>13.4</v>
      </c>
      <c r="U3212" s="9">
        <v>14.098000000000001</v>
      </c>
      <c r="V3212" s="9">
        <v>14.794</v>
      </c>
    </row>
    <row r="3213" spans="1:22" x14ac:dyDescent="0.3">
      <c r="A3213" t="s">
        <v>3475</v>
      </c>
      <c r="B3213" t="s">
        <v>3476</v>
      </c>
      <c r="C3213" t="s">
        <v>3499</v>
      </c>
      <c r="D3213" t="s">
        <v>29</v>
      </c>
      <c r="E3213">
        <v>8.51</v>
      </c>
      <c r="F3213">
        <v>690700</v>
      </c>
      <c r="G3213">
        <f t="shared" si="206"/>
        <v>1.4063406442739249E-11</v>
      </c>
      <c r="H3213" s="50">
        <f t="shared" si="205"/>
        <v>7271.2193540923718</v>
      </c>
      <c r="I3213">
        <f t="shared" si="207"/>
        <v>9.2032301799821674E-7</v>
      </c>
      <c r="J3213">
        <v>385</v>
      </c>
      <c r="K3213">
        <v>35.200000000000003</v>
      </c>
      <c r="L3213">
        <v>492</v>
      </c>
      <c r="M3213">
        <v>47.98</v>
      </c>
      <c r="N3213">
        <v>33.42</v>
      </c>
      <c r="O3213" s="7">
        <v>13.971</v>
      </c>
      <c r="P3213" s="8">
        <v>720170</v>
      </c>
      <c r="Q3213">
        <v>16</v>
      </c>
      <c r="R3213" s="9">
        <v>14.79</v>
      </c>
      <c r="S3213" s="9">
        <v>14.579000000000001</v>
      </c>
      <c r="T3213" s="9">
        <v>13.048999999999999</v>
      </c>
      <c r="U3213" s="9">
        <v>14.173</v>
      </c>
      <c r="V3213" s="9">
        <v>15.388</v>
      </c>
    </row>
    <row r="3214" spans="1:22" x14ac:dyDescent="0.3">
      <c r="A3214" t="s">
        <v>3475</v>
      </c>
      <c r="B3214" t="s">
        <v>3476</v>
      </c>
      <c r="C3214" t="s">
        <v>3500</v>
      </c>
      <c r="D3214" t="s">
        <v>29</v>
      </c>
      <c r="E3214">
        <v>2.3199999999999998</v>
      </c>
      <c r="F3214">
        <v>120700</v>
      </c>
      <c r="G3214">
        <f t="shared" si="206"/>
        <v>2.1939722949461471E-11</v>
      </c>
      <c r="H3214" s="50">
        <f t="shared" si="205"/>
        <v>1270.6474244084975</v>
      </c>
      <c r="I3214">
        <f t="shared" si="207"/>
        <v>2.5089887212172296E-7</v>
      </c>
      <c r="J3214">
        <v>183</v>
      </c>
      <c r="K3214">
        <v>8.93</v>
      </c>
      <c r="L3214">
        <v>485</v>
      </c>
      <c r="M3214">
        <v>48.95</v>
      </c>
      <c r="N3214">
        <v>38.43</v>
      </c>
      <c r="O3214" s="7">
        <v>54.359000000000002</v>
      </c>
      <c r="P3214" s="8">
        <v>346280</v>
      </c>
      <c r="Q3214">
        <v>11</v>
      </c>
      <c r="R3214" s="9">
        <v>16.143999999999998</v>
      </c>
      <c r="S3214" s="9">
        <v>15.61</v>
      </c>
      <c r="T3214" s="9">
        <v>14.048</v>
      </c>
      <c r="U3214" s="9">
        <v>15.289</v>
      </c>
      <c r="V3214" s="9">
        <v>16.373999999999999</v>
      </c>
    </row>
    <row r="3215" spans="1:22" x14ac:dyDescent="0.3">
      <c r="A3215" t="s">
        <v>3475</v>
      </c>
      <c r="B3215" t="s">
        <v>3476</v>
      </c>
      <c r="C3215" t="s">
        <v>3501</v>
      </c>
      <c r="D3215" t="s">
        <v>29</v>
      </c>
      <c r="E3215">
        <v>11.4</v>
      </c>
      <c r="F3215">
        <v>479700</v>
      </c>
      <c r="G3215">
        <f t="shared" si="206"/>
        <v>2.7125987492182615E-11</v>
      </c>
      <c r="H3215" s="50">
        <f t="shared" si="205"/>
        <v>5049.9550081918496</v>
      </c>
      <c r="I3215">
        <f t="shared" si="207"/>
        <v>1.2328651474946736E-6</v>
      </c>
      <c r="J3215">
        <v>125</v>
      </c>
      <c r="K3215">
        <v>43</v>
      </c>
      <c r="L3215">
        <v>493</v>
      </c>
      <c r="M3215">
        <v>48.57</v>
      </c>
      <c r="N3215">
        <v>39.32</v>
      </c>
      <c r="O3215" s="7">
        <v>11.473000000000001</v>
      </c>
      <c r="P3215" s="8">
        <v>469630</v>
      </c>
      <c r="Q3215">
        <v>8</v>
      </c>
      <c r="R3215" s="9">
        <v>14.62</v>
      </c>
      <c r="S3215" s="9">
        <v>14.509</v>
      </c>
      <c r="T3215" s="9">
        <v>13.4</v>
      </c>
      <c r="U3215" s="9">
        <v>14.098000000000001</v>
      </c>
      <c r="V3215" s="9">
        <v>14.695</v>
      </c>
    </row>
    <row r="3216" spans="1:22" x14ac:dyDescent="0.3">
      <c r="A3216" t="s">
        <v>3475</v>
      </c>
      <c r="B3216" t="s">
        <v>3476</v>
      </c>
      <c r="C3216" t="s">
        <v>3502</v>
      </c>
      <c r="D3216" t="s">
        <v>29</v>
      </c>
      <c r="E3216">
        <v>7.95</v>
      </c>
      <c r="F3216">
        <v>203200</v>
      </c>
      <c r="G3216">
        <f t="shared" si="206"/>
        <v>4.4657442667322829E-11</v>
      </c>
      <c r="H3216" s="50">
        <f t="shared" si="205"/>
        <v>2139.1512563364267</v>
      </c>
      <c r="I3216">
        <f t="shared" si="207"/>
        <v>8.597612212791801E-7</v>
      </c>
      <c r="J3216">
        <v>49.1</v>
      </c>
      <c r="K3216">
        <v>29</v>
      </c>
      <c r="L3216">
        <v>480</v>
      </c>
      <c r="M3216">
        <v>50.75</v>
      </c>
      <c r="N3216">
        <v>25.35</v>
      </c>
      <c r="O3216" s="7">
        <v>16.559999999999999</v>
      </c>
      <c r="P3216" s="8">
        <v>237350</v>
      </c>
      <c r="Q3216">
        <v>6</v>
      </c>
      <c r="R3216" s="9">
        <v>13.196999999999999</v>
      </c>
      <c r="S3216" s="9">
        <v>13.106</v>
      </c>
      <c r="T3216" s="9">
        <v>11.942</v>
      </c>
      <c r="U3216" s="9">
        <v>12.949</v>
      </c>
      <c r="V3216" s="9">
        <v>13.199</v>
      </c>
    </row>
    <row r="3217" spans="1:22" x14ac:dyDescent="0.3">
      <c r="A3217" t="s">
        <v>3475</v>
      </c>
      <c r="B3217" t="s">
        <v>3476</v>
      </c>
      <c r="C3217" t="s">
        <v>3503</v>
      </c>
      <c r="D3217" t="s">
        <v>29</v>
      </c>
      <c r="E3217">
        <v>17.600000000000001</v>
      </c>
      <c r="F3217">
        <v>761300</v>
      </c>
      <c r="G3217">
        <f t="shared" si="206"/>
        <v>2.6388047812951528E-11</v>
      </c>
      <c r="H3217" s="50">
        <f t="shared" si="205"/>
        <v>8014.4480878391814</v>
      </c>
      <c r="I3217">
        <f t="shared" si="207"/>
        <v>1.9033707540268646E-6</v>
      </c>
      <c r="J3217">
        <v>134</v>
      </c>
      <c r="K3217">
        <v>65.900000000000006</v>
      </c>
      <c r="L3217">
        <v>468</v>
      </c>
      <c r="M3217">
        <v>49.84</v>
      </c>
      <c r="N3217">
        <v>24.01</v>
      </c>
      <c r="O3217" s="7">
        <v>7.1083999999999996</v>
      </c>
      <c r="P3217" s="8">
        <v>812200</v>
      </c>
      <c r="Q3217">
        <v>10</v>
      </c>
      <c r="R3217" s="9">
        <v>14.779</v>
      </c>
      <c r="S3217" s="9">
        <v>14.635999999999999</v>
      </c>
      <c r="T3217" s="9">
        <v>13.5</v>
      </c>
      <c r="U3217" s="9">
        <v>14.372</v>
      </c>
      <c r="V3217" s="9">
        <v>14.893000000000001</v>
      </c>
    </row>
    <row r="3218" spans="1:22" x14ac:dyDescent="0.3">
      <c r="A3218" t="s">
        <v>3475</v>
      </c>
      <c r="B3218" t="s">
        <v>3476</v>
      </c>
      <c r="C3218" t="s">
        <v>3504</v>
      </c>
      <c r="D3218" t="s">
        <v>29</v>
      </c>
      <c r="E3218">
        <v>7.03</v>
      </c>
      <c r="F3218">
        <v>505400</v>
      </c>
      <c r="G3218">
        <f t="shared" si="206"/>
        <v>1.5877075563909773E-11</v>
      </c>
      <c r="H3218" s="50">
        <f t="shared" si="205"/>
        <v>5320.5071109863684</v>
      </c>
      <c r="I3218">
        <f t="shared" si="207"/>
        <v>7.6026684095504864E-7</v>
      </c>
      <c r="J3218">
        <v>163</v>
      </c>
      <c r="K3218">
        <v>39.6</v>
      </c>
      <c r="L3218">
        <v>721</v>
      </c>
      <c r="M3218">
        <v>47.13</v>
      </c>
      <c r="N3218">
        <v>37.57</v>
      </c>
      <c r="O3218" s="7">
        <v>18.231000000000002</v>
      </c>
      <c r="P3218" s="8">
        <v>411440</v>
      </c>
      <c r="Q3218">
        <v>9</v>
      </c>
      <c r="R3218" s="9">
        <v>15.038</v>
      </c>
      <c r="S3218" s="9">
        <v>13.08</v>
      </c>
      <c r="T3218" s="9">
        <v>12.999000000000001</v>
      </c>
      <c r="U3218" s="9">
        <v>13.999000000000001</v>
      </c>
      <c r="V3218" s="9">
        <v>15.289</v>
      </c>
    </row>
    <row r="3219" spans="1:22" x14ac:dyDescent="0.3">
      <c r="A3219" t="s">
        <v>3475</v>
      </c>
      <c r="B3219" t="s">
        <v>3476</v>
      </c>
      <c r="C3219" t="s">
        <v>3505</v>
      </c>
      <c r="D3219" t="s">
        <v>29</v>
      </c>
      <c r="E3219">
        <v>7.05</v>
      </c>
      <c r="F3219">
        <v>166900</v>
      </c>
      <c r="G3219">
        <f t="shared" si="206"/>
        <v>4.8215114739364882E-11</v>
      </c>
      <c r="H3219" s="50">
        <f t="shared" si="205"/>
        <v>1757.0095702881379</v>
      </c>
      <c r="I3219">
        <f t="shared" si="207"/>
        <v>7.6242976226644275E-7</v>
      </c>
      <c r="J3219">
        <v>42</v>
      </c>
      <c r="K3219">
        <v>25.8</v>
      </c>
      <c r="L3219">
        <v>481</v>
      </c>
      <c r="M3219">
        <v>46.85</v>
      </c>
      <c r="N3219">
        <v>35.36</v>
      </c>
      <c r="O3219" s="7">
        <v>18.648</v>
      </c>
      <c r="P3219" s="8">
        <v>140160</v>
      </c>
      <c r="Q3219">
        <v>3</v>
      </c>
      <c r="R3219" s="9">
        <v>12.244999999999999</v>
      </c>
      <c r="S3219" s="9">
        <v>12.242000000000001</v>
      </c>
      <c r="T3219" s="9">
        <v>11.993</v>
      </c>
      <c r="U3219" s="9">
        <v>11.993</v>
      </c>
      <c r="V3219" s="9">
        <v>12.244999999999999</v>
      </c>
    </row>
    <row r="3220" spans="1:22" x14ac:dyDescent="0.3">
      <c r="A3220" t="s">
        <v>3475</v>
      </c>
      <c r="B3220" t="s">
        <v>3476</v>
      </c>
      <c r="C3220" t="s">
        <v>3506</v>
      </c>
      <c r="D3220" t="s">
        <v>29</v>
      </c>
      <c r="E3220">
        <v>18.8</v>
      </c>
      <c r="F3220">
        <v>508400</v>
      </c>
      <c r="G3220">
        <f t="shared" si="206"/>
        <v>4.2208773406766323E-11</v>
      </c>
      <c r="H3220" s="50">
        <f t="shared" si="205"/>
        <v>5352.0890685110198</v>
      </c>
      <c r="I3220">
        <f t="shared" si="207"/>
        <v>2.0331460327105139E-6</v>
      </c>
      <c r="J3220">
        <v>49.7</v>
      </c>
      <c r="K3220">
        <v>72.100000000000009</v>
      </c>
      <c r="L3220">
        <v>484</v>
      </c>
      <c r="M3220">
        <v>46.97</v>
      </c>
      <c r="N3220">
        <v>32.03</v>
      </c>
      <c r="O3220" s="7">
        <v>6.7153999999999998</v>
      </c>
      <c r="P3220" s="8">
        <v>284570</v>
      </c>
      <c r="Q3220">
        <v>4</v>
      </c>
      <c r="R3220" s="9">
        <v>13.744</v>
      </c>
      <c r="S3220" s="9">
        <v>12.875</v>
      </c>
      <c r="T3220" s="9">
        <v>12.848000000000001</v>
      </c>
      <c r="U3220" s="9">
        <v>12.848000000000001</v>
      </c>
      <c r="V3220" s="9">
        <v>13.749000000000001</v>
      </c>
    </row>
    <row r="3221" spans="1:22" x14ac:dyDescent="0.3">
      <c r="A3221" t="s">
        <v>3475</v>
      </c>
      <c r="B3221" t="s">
        <v>3476</v>
      </c>
      <c r="C3221" t="s">
        <v>3507</v>
      </c>
      <c r="D3221" t="s">
        <v>29</v>
      </c>
      <c r="E3221">
        <v>6.01</v>
      </c>
      <c r="F3221">
        <v>146600</v>
      </c>
      <c r="G3221">
        <f t="shared" si="206"/>
        <v>4.6794081377899037E-11</v>
      </c>
      <c r="H3221" s="50">
        <f t="shared" si="205"/>
        <v>1543.3049910379927</v>
      </c>
      <c r="I3221">
        <f t="shared" si="207"/>
        <v>6.4995785407394622E-7</v>
      </c>
      <c r="J3221">
        <v>36.6</v>
      </c>
      <c r="K3221">
        <v>24.200000000000003</v>
      </c>
      <c r="L3221">
        <v>555</v>
      </c>
      <c r="M3221">
        <v>47.58</v>
      </c>
      <c r="N3221">
        <v>34.369999999999997</v>
      </c>
      <c r="O3221" s="7">
        <v>22.91</v>
      </c>
      <c r="P3221" s="8">
        <v>125790</v>
      </c>
      <c r="Q3221">
        <v>5</v>
      </c>
      <c r="R3221" s="9">
        <v>14.694000000000001</v>
      </c>
      <c r="S3221" s="9">
        <v>14.672000000000001</v>
      </c>
      <c r="T3221" s="9">
        <v>13.6</v>
      </c>
      <c r="U3221" s="9">
        <v>14.297000000000001</v>
      </c>
      <c r="V3221" s="9">
        <v>14.794</v>
      </c>
    </row>
    <row r="3222" spans="1:22" x14ac:dyDescent="0.3">
      <c r="A3222" t="s">
        <v>3475</v>
      </c>
      <c r="B3222" t="s">
        <v>3476</v>
      </c>
      <c r="C3222" t="s">
        <v>3508</v>
      </c>
      <c r="D3222" t="s">
        <v>29</v>
      </c>
      <c r="E3222">
        <v>13.8</v>
      </c>
      <c r="F3222">
        <v>1037000</v>
      </c>
      <c r="G3222">
        <f t="shared" si="206"/>
        <v>1.5189754484088717E-11</v>
      </c>
      <c r="H3222" s="50">
        <f t="shared" si="205"/>
        <v>10916.829984354697</v>
      </c>
      <c r="I3222">
        <f t="shared" si="207"/>
        <v>1.4924157048619732E-6</v>
      </c>
      <c r="J3222">
        <v>195</v>
      </c>
      <c r="K3222">
        <v>74.2</v>
      </c>
      <c r="L3222">
        <v>652</v>
      </c>
      <c r="M3222">
        <v>46.46</v>
      </c>
      <c r="N3222">
        <v>30.7</v>
      </c>
      <c r="O3222" s="7">
        <v>8.7942999999999998</v>
      </c>
      <c r="P3222" s="8">
        <v>1045300</v>
      </c>
      <c r="Q3222">
        <v>12</v>
      </c>
      <c r="R3222" s="9">
        <v>15.393000000000001</v>
      </c>
      <c r="S3222" s="9">
        <v>13.786</v>
      </c>
      <c r="T3222" s="9">
        <v>13.6</v>
      </c>
      <c r="U3222" s="9">
        <v>14.048</v>
      </c>
      <c r="V3222" s="9">
        <v>15.734</v>
      </c>
    </row>
    <row r="3223" spans="1:22" x14ac:dyDescent="0.3">
      <c r="A3223" t="s">
        <v>3475</v>
      </c>
      <c r="B3223" t="s">
        <v>3476</v>
      </c>
      <c r="C3223" t="s">
        <v>3509</v>
      </c>
      <c r="D3223" t="s">
        <v>29</v>
      </c>
      <c r="E3223">
        <v>4.67</v>
      </c>
      <c r="F3223">
        <v>125000</v>
      </c>
      <c r="G3223">
        <f t="shared" si="206"/>
        <v>4.2643936879999996E-11</v>
      </c>
      <c r="H3223" s="50">
        <f t="shared" si="205"/>
        <v>1315.9148968604986</v>
      </c>
      <c r="I3223">
        <f t="shared" si="207"/>
        <v>5.050421262105373E-7</v>
      </c>
      <c r="J3223">
        <v>54.400000000000006</v>
      </c>
      <c r="K3223">
        <v>16.900000000000002</v>
      </c>
      <c r="L3223">
        <v>480</v>
      </c>
      <c r="M3223">
        <v>48.53</v>
      </c>
      <c r="N3223">
        <v>35.880000000000003</v>
      </c>
      <c r="O3223" s="7">
        <v>28.361999999999998</v>
      </c>
      <c r="P3223" s="8">
        <v>114640</v>
      </c>
      <c r="Q3223">
        <v>4</v>
      </c>
      <c r="R3223" s="9">
        <v>14.65</v>
      </c>
      <c r="S3223" s="9">
        <v>14.648</v>
      </c>
      <c r="T3223" s="9">
        <v>13.798999999999999</v>
      </c>
      <c r="U3223" s="9">
        <v>14.496</v>
      </c>
      <c r="V3223" s="9">
        <v>14.794</v>
      </c>
    </row>
    <row r="3224" spans="1:22" x14ac:dyDescent="0.3">
      <c r="A3224" t="s">
        <v>3475</v>
      </c>
      <c r="B3224" t="s">
        <v>3476</v>
      </c>
      <c r="C3224" t="s">
        <v>3510</v>
      </c>
      <c r="D3224" t="s">
        <v>29</v>
      </c>
      <c r="E3224">
        <v>10.700000000000001</v>
      </c>
      <c r="F3224">
        <v>316400</v>
      </c>
      <c r="G3224">
        <f t="shared" si="206"/>
        <v>3.8600926359039192E-11</v>
      </c>
      <c r="H3224" s="50">
        <f t="shared" si="205"/>
        <v>3330.8437869332943</v>
      </c>
      <c r="I3224">
        <f t="shared" si="207"/>
        <v>1.1571629015958778E-6</v>
      </c>
      <c r="J3224">
        <v>66.900000000000006</v>
      </c>
      <c r="K3224">
        <v>38.700000000000003</v>
      </c>
      <c r="L3224">
        <v>469</v>
      </c>
      <c r="M3224">
        <v>49.59</v>
      </c>
      <c r="N3224">
        <v>34.53</v>
      </c>
      <c r="O3224" s="7">
        <v>12.119</v>
      </c>
      <c r="P3224" s="8">
        <v>344180</v>
      </c>
      <c r="Q3224">
        <v>6</v>
      </c>
      <c r="R3224" s="9">
        <v>13.999000000000001</v>
      </c>
      <c r="S3224" s="9">
        <v>13.916</v>
      </c>
      <c r="T3224" s="9">
        <v>13.5</v>
      </c>
      <c r="U3224" s="9">
        <v>13.849</v>
      </c>
      <c r="V3224" s="9">
        <v>14.098000000000001</v>
      </c>
    </row>
    <row r="3225" spans="1:22" x14ac:dyDescent="0.3">
      <c r="A3225" t="s">
        <v>3475</v>
      </c>
      <c r="B3225" t="s">
        <v>3476</v>
      </c>
      <c r="C3225" t="s">
        <v>3511</v>
      </c>
      <c r="D3225" t="s">
        <v>29</v>
      </c>
      <c r="E3225">
        <v>13</v>
      </c>
      <c r="F3225">
        <v>238100</v>
      </c>
      <c r="G3225">
        <f t="shared" si="206"/>
        <v>6.2320995380092397E-11</v>
      </c>
      <c r="H3225" s="50">
        <f t="shared" si="205"/>
        <v>2506.5546955398777</v>
      </c>
      <c r="I3225">
        <f t="shared" si="207"/>
        <v>1.4058988524062063E-6</v>
      </c>
      <c r="J3225">
        <v>26.700000000000003</v>
      </c>
      <c r="K3225">
        <v>46.1</v>
      </c>
      <c r="L3225">
        <v>473</v>
      </c>
      <c r="M3225">
        <v>50.62</v>
      </c>
      <c r="N3225">
        <v>26.25</v>
      </c>
      <c r="O3225" s="7">
        <v>10.260999999999999</v>
      </c>
      <c r="P3225" s="8">
        <v>246310</v>
      </c>
      <c r="Q3225">
        <v>3</v>
      </c>
      <c r="R3225" s="9">
        <v>12.999000000000001</v>
      </c>
      <c r="S3225" s="9">
        <v>12.99</v>
      </c>
      <c r="T3225" s="9">
        <v>12.698</v>
      </c>
      <c r="U3225" s="9">
        <v>12.848000000000001</v>
      </c>
      <c r="V3225" s="9">
        <v>12.999000000000001</v>
      </c>
    </row>
    <row r="3226" spans="1:22" x14ac:dyDescent="0.3">
      <c r="A3226" t="s">
        <v>3475</v>
      </c>
      <c r="B3226" t="s">
        <v>3476</v>
      </c>
      <c r="C3226" t="s">
        <v>3512</v>
      </c>
      <c r="D3226" t="s">
        <v>29</v>
      </c>
      <c r="E3226">
        <v>4.8100000000000005</v>
      </c>
      <c r="F3226">
        <v>349200</v>
      </c>
      <c r="G3226">
        <f t="shared" si="206"/>
        <v>1.5722487772050401E-11</v>
      </c>
      <c r="H3226" s="50">
        <f t="shared" si="205"/>
        <v>3676.1398558694891</v>
      </c>
      <c r="I3226">
        <f t="shared" si="207"/>
        <v>5.2018257539029649E-7</v>
      </c>
      <c r="J3226">
        <v>92.5</v>
      </c>
      <c r="K3226">
        <v>36.300000000000004</v>
      </c>
      <c r="L3226">
        <v>1020</v>
      </c>
      <c r="M3226">
        <v>44.6</v>
      </c>
      <c r="N3226">
        <v>33.520000000000003</v>
      </c>
      <c r="O3226" s="7">
        <v>28.099</v>
      </c>
      <c r="P3226" s="8">
        <v>169320</v>
      </c>
      <c r="Q3226">
        <v>7</v>
      </c>
      <c r="R3226" s="9">
        <v>14.412000000000001</v>
      </c>
      <c r="S3226" s="9">
        <v>13.627000000000001</v>
      </c>
      <c r="T3226" s="9">
        <v>12.999000000000001</v>
      </c>
      <c r="U3226" s="9">
        <v>13.798999999999999</v>
      </c>
      <c r="V3226" s="9">
        <v>15.141</v>
      </c>
    </row>
    <row r="3227" spans="1:22" x14ac:dyDescent="0.3">
      <c r="A3227" t="s">
        <v>3475</v>
      </c>
      <c r="B3227" t="s">
        <v>3476</v>
      </c>
      <c r="C3227" t="s">
        <v>3513</v>
      </c>
      <c r="D3227" t="s">
        <v>29</v>
      </c>
      <c r="E3227">
        <v>8.870000000000001</v>
      </c>
      <c r="F3227">
        <v>343600</v>
      </c>
      <c r="G3227">
        <f t="shared" si="206"/>
        <v>2.946597994761351E-11</v>
      </c>
      <c r="H3227" s="50">
        <f t="shared" si="205"/>
        <v>3617.1868684901387</v>
      </c>
      <c r="I3227">
        <f t="shared" si="207"/>
        <v>9.5925560160331198E-7</v>
      </c>
      <c r="J3227">
        <v>91</v>
      </c>
      <c r="K3227">
        <v>36</v>
      </c>
      <c r="L3227">
        <v>494</v>
      </c>
      <c r="M3227">
        <v>44.96</v>
      </c>
      <c r="N3227">
        <v>34.090000000000003</v>
      </c>
      <c r="O3227" s="7">
        <v>13.723000000000001</v>
      </c>
      <c r="P3227" s="8">
        <v>376390</v>
      </c>
      <c r="Q3227">
        <v>6</v>
      </c>
      <c r="R3227" s="9">
        <v>11.127000000000001</v>
      </c>
      <c r="S3227" s="9">
        <v>11.061999999999999</v>
      </c>
      <c r="T3227" s="9">
        <v>10.417999999999999</v>
      </c>
      <c r="U3227" s="9">
        <v>10.903</v>
      </c>
      <c r="V3227" s="9">
        <v>11.335000000000001</v>
      </c>
    </row>
    <row r="3228" spans="1:22" x14ac:dyDescent="0.3">
      <c r="A3228" t="s">
        <v>3475</v>
      </c>
      <c r="B3228" t="s">
        <v>3476</v>
      </c>
      <c r="C3228" t="s">
        <v>3514</v>
      </c>
      <c r="D3228" t="s">
        <v>29</v>
      </c>
      <c r="E3228">
        <v>4.55</v>
      </c>
      <c r="F3228">
        <v>130000</v>
      </c>
      <c r="G3228">
        <f t="shared" si="206"/>
        <v>3.9950154999999994E-11</v>
      </c>
      <c r="H3228" s="50">
        <f t="shared" si="205"/>
        <v>1368.5514927349186</v>
      </c>
      <c r="I3228">
        <f t="shared" si="207"/>
        <v>4.9206459834217222E-7</v>
      </c>
      <c r="J3228">
        <v>63.300000000000004</v>
      </c>
      <c r="K3228">
        <v>16.3</v>
      </c>
      <c r="L3228">
        <v>466</v>
      </c>
      <c r="M3228">
        <v>48.85</v>
      </c>
      <c r="N3228">
        <v>37.6</v>
      </c>
      <c r="O3228" s="7">
        <v>28.533000000000001</v>
      </c>
      <c r="P3228" s="8">
        <v>105770</v>
      </c>
      <c r="Q3228">
        <v>2</v>
      </c>
      <c r="R3228" s="9">
        <v>14.914</v>
      </c>
      <c r="S3228" s="9">
        <v>14.917999999999999</v>
      </c>
      <c r="T3228" s="9">
        <v>14.893000000000001</v>
      </c>
      <c r="U3228" s="9">
        <v>14.917999999999999</v>
      </c>
      <c r="V3228" s="9">
        <v>14.943</v>
      </c>
    </row>
    <row r="3229" spans="1:22" x14ac:dyDescent="0.3">
      <c r="A3229" t="s">
        <v>3475</v>
      </c>
      <c r="B3229" t="s">
        <v>3476</v>
      </c>
      <c r="C3229" t="s">
        <v>3515</v>
      </c>
      <c r="D3229" t="s">
        <v>29</v>
      </c>
      <c r="E3229">
        <v>10.100000000000001</v>
      </c>
      <c r="F3229">
        <v>292200</v>
      </c>
      <c r="G3229">
        <f t="shared" si="206"/>
        <v>3.9454049623545517E-11</v>
      </c>
      <c r="H3229" s="50">
        <f t="shared" si="205"/>
        <v>3076.0826629011017</v>
      </c>
      <c r="I3229">
        <f t="shared" si="207"/>
        <v>1.0922752622540529E-6</v>
      </c>
      <c r="J3229">
        <v>65.2</v>
      </c>
      <c r="K3229">
        <v>36.200000000000003</v>
      </c>
      <c r="L3229">
        <v>482</v>
      </c>
      <c r="M3229">
        <v>50.91</v>
      </c>
      <c r="N3229">
        <v>34.81</v>
      </c>
      <c r="O3229" s="7">
        <v>13.31</v>
      </c>
      <c r="P3229" s="8">
        <v>287210</v>
      </c>
      <c r="Q3229">
        <v>4</v>
      </c>
      <c r="R3229" s="9">
        <v>14.125999999999999</v>
      </c>
      <c r="S3229" s="9">
        <v>14.099</v>
      </c>
      <c r="T3229" s="9">
        <v>13.898999999999999</v>
      </c>
      <c r="U3229" s="9">
        <v>14.073</v>
      </c>
      <c r="V3229" s="9">
        <v>14.247999999999999</v>
      </c>
    </row>
    <row r="3230" spans="1:22" x14ac:dyDescent="0.3">
      <c r="A3230" t="s">
        <v>3475</v>
      </c>
      <c r="B3230" t="s">
        <v>3476</v>
      </c>
      <c r="C3230" t="s">
        <v>3516</v>
      </c>
      <c r="D3230" t="s">
        <v>29</v>
      </c>
      <c r="E3230">
        <v>10.600000000000001</v>
      </c>
      <c r="F3230">
        <v>216000</v>
      </c>
      <c r="G3230">
        <f t="shared" si="206"/>
        <v>5.6014767592592599E-11</v>
      </c>
      <c r="H3230" s="50">
        <f t="shared" si="205"/>
        <v>2273.9009417749417</v>
      </c>
      <c r="I3230">
        <f t="shared" si="207"/>
        <v>1.1463482950389071E-6</v>
      </c>
      <c r="J3230">
        <v>36.4</v>
      </c>
      <c r="K3230">
        <v>35.800000000000004</v>
      </c>
      <c r="L3230">
        <v>450</v>
      </c>
      <c r="M3230">
        <v>49.55</v>
      </c>
      <c r="N3230">
        <v>25.6</v>
      </c>
      <c r="O3230" s="7">
        <v>12.569000000000001</v>
      </c>
      <c r="P3230" s="8">
        <v>249740</v>
      </c>
      <c r="Q3230">
        <v>3</v>
      </c>
      <c r="R3230" s="9">
        <v>12.231999999999999</v>
      </c>
      <c r="S3230" s="9">
        <v>12.226000000000001</v>
      </c>
      <c r="T3230" s="9">
        <v>12.144</v>
      </c>
      <c r="U3230" s="9">
        <v>12.295</v>
      </c>
      <c r="V3230" s="9">
        <v>12.446</v>
      </c>
    </row>
    <row r="3231" spans="1:22" x14ac:dyDescent="0.3">
      <c r="A3231" t="s">
        <v>3475</v>
      </c>
      <c r="B3231" t="s">
        <v>3476</v>
      </c>
      <c r="C3231" t="s">
        <v>3517</v>
      </c>
      <c r="D3231" t="s">
        <v>29</v>
      </c>
      <c r="E3231">
        <v>5.7700000000000005</v>
      </c>
      <c r="F3231">
        <v>117200</v>
      </c>
      <c r="G3231">
        <f t="shared" si="206"/>
        <v>5.6195122952218428E-11</v>
      </c>
      <c r="H3231" s="50">
        <f t="shared" si="205"/>
        <v>1233.8018072964035</v>
      </c>
      <c r="I3231">
        <f t="shared" si="207"/>
        <v>6.2400279833721627E-7</v>
      </c>
      <c r="J3231">
        <v>49.900000000000006</v>
      </c>
      <c r="K3231">
        <v>16.600000000000001</v>
      </c>
      <c r="L3231">
        <v>356</v>
      </c>
      <c r="M3231">
        <v>48.61</v>
      </c>
      <c r="N3231">
        <v>22.3</v>
      </c>
      <c r="O3231" s="7">
        <v>21.469000000000001</v>
      </c>
      <c r="P3231" s="8">
        <v>148520</v>
      </c>
      <c r="Q3231">
        <v>5</v>
      </c>
      <c r="R3231" s="9">
        <v>16.707999999999998</v>
      </c>
      <c r="S3231" s="9">
        <v>16.891999999999999</v>
      </c>
      <c r="T3231" s="9">
        <v>16.227</v>
      </c>
      <c r="U3231" s="9">
        <v>17.209</v>
      </c>
      <c r="V3231" s="9">
        <v>17.404</v>
      </c>
    </row>
    <row r="3232" spans="1:22" x14ac:dyDescent="0.3">
      <c r="A3232" t="s">
        <v>3475</v>
      </c>
      <c r="B3232" t="s">
        <v>3476</v>
      </c>
      <c r="C3232" t="s">
        <v>3518</v>
      </c>
      <c r="D3232" t="s">
        <v>29</v>
      </c>
      <c r="E3232">
        <v>12.5</v>
      </c>
      <c r="F3232">
        <v>365400</v>
      </c>
      <c r="G3232">
        <f t="shared" si="206"/>
        <v>3.9047379584017516E-11</v>
      </c>
      <c r="H3232" s="50">
        <f t="shared" si="205"/>
        <v>3846.6824265026098</v>
      </c>
      <c r="I3232">
        <f t="shared" si="207"/>
        <v>1.3518258196213525E-6</v>
      </c>
      <c r="J3232">
        <v>65.400000000000006</v>
      </c>
      <c r="K3232">
        <v>45.2</v>
      </c>
      <c r="L3232">
        <v>473</v>
      </c>
      <c r="M3232">
        <v>49.24</v>
      </c>
      <c r="N3232">
        <v>28.48</v>
      </c>
      <c r="O3232" s="7">
        <v>10.473000000000001</v>
      </c>
      <c r="P3232" s="8">
        <v>191280</v>
      </c>
      <c r="Q3232">
        <v>4</v>
      </c>
      <c r="R3232" s="9">
        <v>14.016999999999999</v>
      </c>
      <c r="S3232" s="9">
        <v>13.95</v>
      </c>
      <c r="T3232" s="9">
        <v>13.45</v>
      </c>
      <c r="U3232" s="9">
        <v>13.798999999999999</v>
      </c>
      <c r="V3232" s="9">
        <v>14.048</v>
      </c>
    </row>
    <row r="3233" spans="1:22" x14ac:dyDescent="0.3">
      <c r="A3233" t="s">
        <v>3475</v>
      </c>
      <c r="B3233" t="s">
        <v>3476</v>
      </c>
      <c r="C3233" t="s">
        <v>3519</v>
      </c>
      <c r="D3233" t="s">
        <v>29</v>
      </c>
      <c r="E3233">
        <v>2.67</v>
      </c>
      <c r="F3233">
        <v>106900</v>
      </c>
      <c r="G3233">
        <f t="shared" si="206"/>
        <v>2.850913105706267E-11</v>
      </c>
      <c r="H3233" s="50">
        <f t="shared" si="205"/>
        <v>1125.3704197950985</v>
      </c>
      <c r="I3233">
        <f t="shared" si="207"/>
        <v>2.8874999507112088E-7</v>
      </c>
      <c r="J3233">
        <v>27.5</v>
      </c>
      <c r="K3233">
        <v>20.400000000000002</v>
      </c>
      <c r="L3233">
        <v>1060</v>
      </c>
      <c r="M3233">
        <v>45.21</v>
      </c>
      <c r="N3233">
        <v>33.36</v>
      </c>
      <c r="O3233" s="7">
        <v>52.076000000000001</v>
      </c>
      <c r="P3233">
        <v>62370</v>
      </c>
      <c r="Q3233">
        <v>3</v>
      </c>
      <c r="R3233" s="9">
        <v>13.148999999999999</v>
      </c>
      <c r="S3233" s="9">
        <v>9.1300000000000008</v>
      </c>
      <c r="T3233" s="9">
        <v>12.898999999999999</v>
      </c>
      <c r="U3233" s="9">
        <v>13.023999999999999</v>
      </c>
      <c r="V3233" s="9">
        <v>13.148999999999999</v>
      </c>
    </row>
    <row r="3234" spans="1:22" x14ac:dyDescent="0.3">
      <c r="A3234" t="s">
        <v>3475</v>
      </c>
      <c r="B3234" t="s">
        <v>3476</v>
      </c>
      <c r="C3234" t="s">
        <v>3520</v>
      </c>
      <c r="D3234" t="s">
        <v>29</v>
      </c>
      <c r="E3234">
        <v>15.4</v>
      </c>
      <c r="F3234">
        <v>822000</v>
      </c>
      <c r="G3234">
        <f t="shared" si="206"/>
        <v>2.1384511192214112E-11</v>
      </c>
      <c r="H3234" s="50">
        <f t="shared" si="205"/>
        <v>8653.4563617546391</v>
      </c>
      <c r="I3234">
        <f t="shared" si="207"/>
        <v>1.6654494097735062E-6</v>
      </c>
      <c r="J3234">
        <v>186</v>
      </c>
      <c r="K3234">
        <v>60.300000000000004</v>
      </c>
      <c r="L3234">
        <v>498</v>
      </c>
      <c r="M3234">
        <v>47.85</v>
      </c>
      <c r="N3234">
        <v>35.15</v>
      </c>
      <c r="O3234" s="7">
        <v>8.2529000000000003</v>
      </c>
      <c r="P3234" s="8">
        <v>770380</v>
      </c>
      <c r="Q3234">
        <v>9</v>
      </c>
      <c r="R3234" s="9">
        <v>15.247</v>
      </c>
      <c r="S3234" s="9">
        <v>15.052</v>
      </c>
      <c r="T3234" s="9">
        <v>13.849</v>
      </c>
      <c r="U3234" s="9">
        <v>14.645</v>
      </c>
      <c r="V3234" s="9">
        <v>15.537000000000001</v>
      </c>
    </row>
    <row r="3235" spans="1:22" x14ac:dyDescent="0.3">
      <c r="A3235" t="s">
        <v>3475</v>
      </c>
      <c r="B3235" t="s">
        <v>3476</v>
      </c>
      <c r="C3235" t="s">
        <v>3521</v>
      </c>
      <c r="D3235" t="s">
        <v>29</v>
      </c>
      <c r="E3235">
        <v>9.99</v>
      </c>
      <c r="F3235">
        <v>288100</v>
      </c>
      <c r="G3235">
        <f t="shared" si="206"/>
        <v>3.9579714231169733E-11</v>
      </c>
      <c r="H3235" s="50">
        <f t="shared" si="205"/>
        <v>3032.9206542840775</v>
      </c>
      <c r="I3235">
        <f t="shared" si="207"/>
        <v>1.0803791950413848E-6</v>
      </c>
      <c r="J3235">
        <v>59.400000000000006</v>
      </c>
      <c r="K3235">
        <v>37.4</v>
      </c>
      <c r="L3235">
        <v>489</v>
      </c>
      <c r="M3235">
        <v>50.27</v>
      </c>
      <c r="N3235">
        <v>28.67</v>
      </c>
      <c r="O3235" s="7">
        <v>13.07</v>
      </c>
      <c r="P3235" s="8">
        <v>288850</v>
      </c>
      <c r="Q3235">
        <v>5</v>
      </c>
      <c r="R3235" s="9">
        <v>13.316000000000001</v>
      </c>
      <c r="S3235" s="9">
        <v>13.321</v>
      </c>
      <c r="T3235" s="9">
        <v>12.597</v>
      </c>
      <c r="U3235" s="9">
        <v>13.048999999999999</v>
      </c>
      <c r="V3235" s="9">
        <v>13.45</v>
      </c>
    </row>
    <row r="3236" spans="1:22" x14ac:dyDescent="0.3">
      <c r="A3236" t="s">
        <v>3522</v>
      </c>
      <c r="B3236" t="s">
        <v>3523</v>
      </c>
      <c r="C3236" t="s">
        <v>3524</v>
      </c>
      <c r="D3236" t="s">
        <v>108</v>
      </c>
      <c r="E3236">
        <v>6.82</v>
      </c>
      <c r="F3236">
        <v>490900</v>
      </c>
      <c r="G3236">
        <f t="shared" si="206"/>
        <v>1.5857757302913018E-11</v>
      </c>
      <c r="H3236" s="50">
        <f>F3236*CVDARE</f>
        <v>326.28150805309718</v>
      </c>
      <c r="I3236">
        <f t="shared" si="207"/>
        <v>4.6566836704210265E-8</v>
      </c>
      <c r="J3236">
        <v>143</v>
      </c>
      <c r="K3236">
        <v>41.1</v>
      </c>
      <c r="L3236">
        <v>633</v>
      </c>
      <c r="M3236">
        <v>24.45</v>
      </c>
      <c r="N3236">
        <v>54.43</v>
      </c>
      <c r="O3236" s="7">
        <v>15.403</v>
      </c>
      <c r="P3236">
        <v>3391.8</v>
      </c>
      <c r="Q3236">
        <v>8</v>
      </c>
      <c r="R3236" s="9">
        <v>35.853000000000002</v>
      </c>
      <c r="S3236" s="9">
        <v>29.811</v>
      </c>
      <c r="T3236" s="9">
        <v>33.670999999999999</v>
      </c>
      <c r="U3236" s="9">
        <v>35.536999999999999</v>
      </c>
      <c r="V3236" s="9">
        <v>37.54</v>
      </c>
    </row>
    <row r="3237" spans="1:22" x14ac:dyDescent="0.3">
      <c r="A3237" t="s">
        <v>3522</v>
      </c>
      <c r="B3237" t="s">
        <v>3523</v>
      </c>
      <c r="C3237" t="s">
        <v>3525</v>
      </c>
      <c r="D3237" t="s">
        <v>108</v>
      </c>
      <c r="E3237">
        <v>10.600000000000001</v>
      </c>
      <c r="F3237">
        <v>276000</v>
      </c>
      <c r="G3237">
        <f t="shared" si="206"/>
        <v>4.3837644202898561E-11</v>
      </c>
      <c r="H3237" s="50">
        <f>F3237*CVDARE</f>
        <v>183.44611167784643</v>
      </c>
      <c r="I3237">
        <f t="shared" si="207"/>
        <v>7.2376608367247633E-8</v>
      </c>
      <c r="J3237">
        <v>32.9</v>
      </c>
      <c r="K3237">
        <v>48.1</v>
      </c>
      <c r="L3237">
        <v>456</v>
      </c>
      <c r="M3237">
        <v>24.23</v>
      </c>
      <c r="N3237">
        <v>55.75</v>
      </c>
      <c r="O3237" s="7">
        <v>9.4892000000000003</v>
      </c>
      <c r="P3237">
        <v>7484.3</v>
      </c>
      <c r="Q3237">
        <v>4</v>
      </c>
      <c r="R3237" s="9">
        <v>32.835000000000001</v>
      </c>
      <c r="S3237" s="9">
        <v>32.765000000000001</v>
      </c>
      <c r="T3237" s="9">
        <v>31.305</v>
      </c>
      <c r="U3237" s="9">
        <v>32.536000000000001</v>
      </c>
      <c r="V3237" s="9">
        <v>32.838000000000001</v>
      </c>
    </row>
    <row r="3238" spans="1:22" x14ac:dyDescent="0.3">
      <c r="A3238" t="s">
        <v>3522</v>
      </c>
      <c r="B3238" t="s">
        <v>3523</v>
      </c>
      <c r="C3238" t="s">
        <v>3526</v>
      </c>
      <c r="D3238" t="s">
        <v>108</v>
      </c>
      <c r="E3238">
        <v>10.700000000000001</v>
      </c>
      <c r="F3238">
        <v>1523000</v>
      </c>
      <c r="G3238">
        <f t="shared" si="206"/>
        <v>8.0192600787918593E-12</v>
      </c>
      <c r="H3238" s="50">
        <f>F3238*CVDARE</f>
        <v>1012.2769133527541</v>
      </c>
      <c r="I3238">
        <f t="shared" si="207"/>
        <v>7.30594065593915E-8</v>
      </c>
      <c r="J3238">
        <v>445</v>
      </c>
      <c r="K3238">
        <v>72.2</v>
      </c>
      <c r="L3238">
        <v>738</v>
      </c>
      <c r="M3238">
        <v>25.28</v>
      </c>
      <c r="N3238">
        <v>55.37</v>
      </c>
      <c r="O3238" s="7">
        <v>10.225</v>
      </c>
      <c r="P3238" s="8">
        <v>260230</v>
      </c>
      <c r="Q3238">
        <v>14</v>
      </c>
      <c r="R3238" s="9">
        <v>33.113</v>
      </c>
      <c r="S3238" s="9">
        <v>26.594000000000001</v>
      </c>
      <c r="T3238" s="9">
        <v>31.305</v>
      </c>
      <c r="U3238" s="9">
        <v>32.744999999999997</v>
      </c>
      <c r="V3238" s="9">
        <v>34.225999999999999</v>
      </c>
    </row>
    <row r="3239" spans="1:22" x14ac:dyDescent="0.3">
      <c r="A3239" t="s">
        <v>3522</v>
      </c>
      <c r="B3239" t="s">
        <v>3523</v>
      </c>
      <c r="C3239" t="s">
        <v>3527</v>
      </c>
      <c r="D3239" t="s">
        <v>108</v>
      </c>
      <c r="E3239">
        <v>2.59</v>
      </c>
      <c r="F3239">
        <v>101100</v>
      </c>
      <c r="G3239">
        <f t="shared" si="206"/>
        <v>2.9241458654797222E-11</v>
      </c>
      <c r="H3239" s="50">
        <f>F3239*CVDARE</f>
        <v>67.19710829938505</v>
      </c>
      <c r="I3239">
        <f t="shared" si="207"/>
        <v>1.768447317652559E-8</v>
      </c>
      <c r="J3239">
        <v>45.6</v>
      </c>
      <c r="K3239">
        <v>15</v>
      </c>
      <c r="L3239">
        <v>675</v>
      </c>
      <c r="M3239">
        <v>25.77</v>
      </c>
      <c r="N3239">
        <v>55.95</v>
      </c>
      <c r="O3239" s="7">
        <v>45.103000000000002</v>
      </c>
      <c r="P3239">
        <v>16846</v>
      </c>
      <c r="Q3239">
        <v>5</v>
      </c>
      <c r="R3239" s="9">
        <v>29.908000000000001</v>
      </c>
      <c r="S3239" s="9">
        <v>21.869</v>
      </c>
      <c r="T3239" s="9">
        <v>29.905000000000001</v>
      </c>
      <c r="U3239" s="9">
        <v>30.186</v>
      </c>
      <c r="V3239" s="9">
        <v>30.326000000000001</v>
      </c>
    </row>
    <row r="3240" spans="1:22" x14ac:dyDescent="0.3">
      <c r="A3240" t="s">
        <v>3528</v>
      </c>
      <c r="B3240" t="s">
        <v>3529</v>
      </c>
      <c r="C3240" t="s">
        <v>3530</v>
      </c>
      <c r="D3240" t="s">
        <v>29</v>
      </c>
      <c r="E3240">
        <v>3.86</v>
      </c>
      <c r="F3240">
        <v>196900</v>
      </c>
      <c r="G3240">
        <f t="shared" si="206"/>
        <v>2.2376492534281356E-11</v>
      </c>
      <c r="H3240" s="50">
        <f t="shared" ref="H3240:H3271" si="208">F3240*CVDGBR</f>
        <v>446.18554196862289</v>
      </c>
      <c r="I3240">
        <f t="shared" si="207"/>
        <v>8.9856607038886527E-8</v>
      </c>
      <c r="J3240">
        <v>38.900000000000006</v>
      </c>
      <c r="K3240">
        <v>31.6</v>
      </c>
      <c r="L3240">
        <v>1170</v>
      </c>
      <c r="M3240">
        <v>57.15</v>
      </c>
      <c r="N3240">
        <v>-2.13</v>
      </c>
      <c r="O3240" s="7">
        <v>37.048000000000002</v>
      </c>
      <c r="P3240" s="8">
        <v>164740</v>
      </c>
      <c r="Q3240">
        <v>5</v>
      </c>
      <c r="R3240" s="9">
        <v>7.8342000000000001</v>
      </c>
      <c r="S3240" s="9">
        <v>6.3806000000000003</v>
      </c>
      <c r="T3240" s="9">
        <v>7.4145000000000003</v>
      </c>
      <c r="U3240" s="9">
        <v>7.7294</v>
      </c>
      <c r="V3240" s="9">
        <v>8.1997999999999998</v>
      </c>
    </row>
    <row r="3241" spans="1:22" x14ac:dyDescent="0.3">
      <c r="A3241" t="s">
        <v>3528</v>
      </c>
      <c r="B3241" t="s">
        <v>3529</v>
      </c>
      <c r="C3241" t="s">
        <v>3531</v>
      </c>
      <c r="D3241" t="s">
        <v>29</v>
      </c>
      <c r="E3241">
        <v>7.09</v>
      </c>
      <c r="F3241">
        <v>242100</v>
      </c>
      <c r="G3241">
        <f t="shared" si="206"/>
        <v>3.3427343948781493E-11</v>
      </c>
      <c r="H3241" s="50">
        <f t="shared" si="208"/>
        <v>548.61107014019103</v>
      </c>
      <c r="I3241">
        <f t="shared" si="207"/>
        <v>1.6504749842116727E-7</v>
      </c>
      <c r="J3241">
        <v>52.1</v>
      </c>
      <c r="K3241">
        <v>33.6</v>
      </c>
      <c r="L3241">
        <v>611</v>
      </c>
      <c r="M3241">
        <v>51.3</v>
      </c>
      <c r="N3241">
        <v>-0.76</v>
      </c>
      <c r="O3241" s="7">
        <v>18.206</v>
      </c>
      <c r="P3241" s="8">
        <v>291380</v>
      </c>
      <c r="Q3241">
        <v>4</v>
      </c>
      <c r="R3241" s="9">
        <v>14.675000000000001</v>
      </c>
      <c r="S3241" s="9">
        <v>14.696</v>
      </c>
      <c r="T3241" s="9">
        <v>13.699</v>
      </c>
      <c r="U3241" s="9">
        <v>14.794</v>
      </c>
      <c r="V3241" s="9">
        <v>15.586</v>
      </c>
    </row>
    <row r="3242" spans="1:22" x14ac:dyDescent="0.3">
      <c r="A3242" t="s">
        <v>3528</v>
      </c>
      <c r="B3242" t="s">
        <v>3529</v>
      </c>
      <c r="C3242" t="s">
        <v>3532</v>
      </c>
      <c r="D3242" t="s">
        <v>29</v>
      </c>
      <c r="E3242">
        <v>5.43</v>
      </c>
      <c r="F3242">
        <v>100900</v>
      </c>
      <c r="G3242">
        <f t="shared" si="206"/>
        <v>6.1426969177403361E-11</v>
      </c>
      <c r="H3242" s="50">
        <f t="shared" si="208"/>
        <v>228.64459717945175</v>
      </c>
      <c r="I3242">
        <f t="shared" si="207"/>
        <v>1.2640450161169791E-7</v>
      </c>
      <c r="J3242">
        <v>18.5</v>
      </c>
      <c r="K3242">
        <v>23.5</v>
      </c>
      <c r="L3242">
        <v>590</v>
      </c>
      <c r="M3242">
        <v>52.14</v>
      </c>
      <c r="N3242">
        <v>-0.46</v>
      </c>
      <c r="O3242" s="7">
        <v>25.134</v>
      </c>
      <c r="P3242">
        <v>50015</v>
      </c>
      <c r="Q3242">
        <v>2</v>
      </c>
      <c r="R3242" s="9">
        <v>13.954000000000001</v>
      </c>
      <c r="S3242" s="9">
        <v>14.028</v>
      </c>
      <c r="T3242" s="9">
        <v>13.949</v>
      </c>
      <c r="U3242" s="9">
        <v>14.644</v>
      </c>
      <c r="V3242" s="9">
        <v>15.339</v>
      </c>
    </row>
    <row r="3243" spans="1:22" x14ac:dyDescent="0.3">
      <c r="A3243" t="s">
        <v>3528</v>
      </c>
      <c r="B3243" t="s">
        <v>3529</v>
      </c>
      <c r="C3243" t="s">
        <v>3533</v>
      </c>
      <c r="D3243" t="s">
        <v>29</v>
      </c>
      <c r="E3243">
        <v>14.4</v>
      </c>
      <c r="F3243">
        <v>554500</v>
      </c>
      <c r="G3243">
        <f t="shared" si="206"/>
        <v>2.9642263660955814E-11</v>
      </c>
      <c r="H3243" s="50">
        <f t="shared" si="208"/>
        <v>1256.5255613082854</v>
      </c>
      <c r="I3243">
        <f t="shared" si="207"/>
        <v>3.3521635786527626E-7</v>
      </c>
      <c r="J3243">
        <v>60</v>
      </c>
      <c r="K3243">
        <v>71.600000000000009</v>
      </c>
      <c r="L3243">
        <v>671</v>
      </c>
      <c r="M3243">
        <v>54.6</v>
      </c>
      <c r="N3243">
        <v>-5.95</v>
      </c>
      <c r="O3243" s="7">
        <v>9.3751999999999995</v>
      </c>
      <c r="P3243" s="8">
        <v>414790</v>
      </c>
      <c r="Q3243">
        <v>5</v>
      </c>
      <c r="R3243" s="9">
        <v>10.420999999999999</v>
      </c>
      <c r="S3243" s="9">
        <v>10.256</v>
      </c>
      <c r="T3243" s="9">
        <v>10.06</v>
      </c>
      <c r="U3243" s="9">
        <v>10.444000000000001</v>
      </c>
      <c r="V3243" s="9">
        <v>10.826000000000001</v>
      </c>
    </row>
    <row r="3244" spans="1:22" x14ac:dyDescent="0.3">
      <c r="A3244" t="s">
        <v>3528</v>
      </c>
      <c r="B3244" t="s">
        <v>3529</v>
      </c>
      <c r="C3244" t="s">
        <v>3534</v>
      </c>
      <c r="D3244" t="s">
        <v>29</v>
      </c>
      <c r="E3244">
        <v>18.600000000000001</v>
      </c>
      <c r="F3244">
        <v>2285000</v>
      </c>
      <c r="G3244">
        <f t="shared" si="206"/>
        <v>9.2913145733041583E-12</v>
      </c>
      <c r="H3244" s="50">
        <f t="shared" si="208"/>
        <v>5177.9276962839176</v>
      </c>
      <c r="I3244">
        <f t="shared" si="207"/>
        <v>4.3298779557598188E-7</v>
      </c>
      <c r="J3244">
        <v>563</v>
      </c>
      <c r="K3244">
        <v>96.300000000000011</v>
      </c>
      <c r="L3244">
        <v>604</v>
      </c>
      <c r="M3244">
        <v>52.52</v>
      </c>
      <c r="N3244">
        <v>-1.97</v>
      </c>
      <c r="O3244" s="7">
        <v>6.2725</v>
      </c>
      <c r="P3244" s="8">
        <v>2559900</v>
      </c>
      <c r="Q3244">
        <v>23</v>
      </c>
      <c r="R3244" s="9">
        <v>15.644</v>
      </c>
      <c r="S3244" s="9">
        <v>15.35</v>
      </c>
      <c r="T3244" s="9">
        <v>12.597</v>
      </c>
      <c r="U3244" s="9">
        <v>14.794</v>
      </c>
      <c r="V3244" s="9">
        <v>16.817</v>
      </c>
    </row>
    <row r="3245" spans="1:22" x14ac:dyDescent="0.3">
      <c r="A3245" t="s">
        <v>3528</v>
      </c>
      <c r="B3245" t="s">
        <v>3529</v>
      </c>
      <c r="C3245" t="s">
        <v>3535</v>
      </c>
      <c r="D3245" t="s">
        <v>29</v>
      </c>
      <c r="E3245">
        <v>6.36</v>
      </c>
      <c r="F3245">
        <v>136600</v>
      </c>
      <c r="G3245">
        <f t="shared" si="206"/>
        <v>5.3144318301610539E-11</v>
      </c>
      <c r="H3245" s="50">
        <f t="shared" si="208"/>
        <v>309.5426360229248</v>
      </c>
      <c r="I3245">
        <f t="shared" si="207"/>
        <v>1.48053891390497E-7</v>
      </c>
      <c r="J3245">
        <v>22.6</v>
      </c>
      <c r="K3245">
        <v>28.700000000000003</v>
      </c>
      <c r="L3245">
        <v>628</v>
      </c>
      <c r="M3245">
        <v>53.74</v>
      </c>
      <c r="N3245">
        <v>-2.48</v>
      </c>
      <c r="O3245" s="7">
        <v>21.870999999999999</v>
      </c>
      <c r="P3245" s="8">
        <v>203480</v>
      </c>
      <c r="Q3245">
        <v>3</v>
      </c>
      <c r="R3245" s="9">
        <v>12.2</v>
      </c>
      <c r="S3245" s="9">
        <v>12.228999999999999</v>
      </c>
      <c r="T3245" s="9">
        <v>11.891999999999999</v>
      </c>
      <c r="U3245" s="9">
        <v>12.194000000000001</v>
      </c>
      <c r="V3245" s="9">
        <v>13.3</v>
      </c>
    </row>
    <row r="3246" spans="1:22" x14ac:dyDescent="0.3">
      <c r="A3246" t="s">
        <v>3528</v>
      </c>
      <c r="B3246" t="s">
        <v>3529</v>
      </c>
      <c r="C3246" t="s">
        <v>3536</v>
      </c>
      <c r="D3246" t="s">
        <v>29</v>
      </c>
      <c r="E3246">
        <v>6.09</v>
      </c>
      <c r="F3246">
        <v>261100</v>
      </c>
      <c r="G3246">
        <f t="shared" si="206"/>
        <v>2.6623236193029489E-11</v>
      </c>
      <c r="H3246" s="50">
        <f t="shared" si="208"/>
        <v>591.66604879638112</v>
      </c>
      <c r="I3246">
        <f t="shared" si="207"/>
        <v>1.4176858468052308E-7</v>
      </c>
      <c r="J3246">
        <v>30.8</v>
      </c>
      <c r="K3246">
        <v>47.1</v>
      </c>
      <c r="L3246">
        <v>1150</v>
      </c>
      <c r="M3246">
        <v>53.85</v>
      </c>
      <c r="N3246">
        <v>-3.03</v>
      </c>
      <c r="O3246" s="7">
        <v>24.425000000000001</v>
      </c>
      <c r="P3246" s="8">
        <v>131120</v>
      </c>
      <c r="Q3246">
        <v>4</v>
      </c>
      <c r="R3246" s="9">
        <v>10.009</v>
      </c>
      <c r="S3246" s="9">
        <v>7.1910999999999996</v>
      </c>
      <c r="T3246" s="9">
        <v>9.7523</v>
      </c>
      <c r="U3246" s="9">
        <v>9.8805999999999994</v>
      </c>
      <c r="V3246" s="9">
        <v>10.009</v>
      </c>
    </row>
    <row r="3247" spans="1:22" x14ac:dyDescent="0.3">
      <c r="A3247" t="s">
        <v>3528</v>
      </c>
      <c r="B3247" t="s">
        <v>3529</v>
      </c>
      <c r="C3247" t="s">
        <v>3537</v>
      </c>
      <c r="D3247" t="s">
        <v>29</v>
      </c>
      <c r="E3247">
        <v>5.36</v>
      </c>
      <c r="F3247">
        <v>381100</v>
      </c>
      <c r="G3247">
        <f t="shared" si="206"/>
        <v>1.6053741485174494E-11</v>
      </c>
      <c r="H3247" s="50">
        <f t="shared" si="208"/>
        <v>863.59222978284504</v>
      </c>
      <c r="I3247">
        <f t="shared" si="207"/>
        <v>1.2477497764985284E-7</v>
      </c>
      <c r="J3247">
        <v>62.2</v>
      </c>
      <c r="K3247">
        <v>48.300000000000004</v>
      </c>
      <c r="L3247">
        <v>1260</v>
      </c>
      <c r="M3247">
        <v>50.74</v>
      </c>
      <c r="N3247">
        <v>-1.9</v>
      </c>
      <c r="O3247" s="7">
        <v>26.036999999999999</v>
      </c>
      <c r="P3247" s="8">
        <v>359680</v>
      </c>
      <c r="Q3247">
        <v>4</v>
      </c>
      <c r="R3247" s="9">
        <v>15.689</v>
      </c>
      <c r="S3247" s="9">
        <v>15.574999999999999</v>
      </c>
      <c r="T3247" s="9">
        <v>14.545999999999999</v>
      </c>
      <c r="U3247" s="9">
        <v>15.561</v>
      </c>
      <c r="V3247" s="9">
        <v>15.981</v>
      </c>
    </row>
    <row r="3248" spans="1:22" x14ac:dyDescent="0.3">
      <c r="A3248" t="s">
        <v>3528</v>
      </c>
      <c r="B3248" t="s">
        <v>3529</v>
      </c>
      <c r="C3248" t="s">
        <v>3538</v>
      </c>
      <c r="D3248" t="s">
        <v>29</v>
      </c>
      <c r="E3248">
        <v>16</v>
      </c>
      <c r="F3248">
        <v>458800</v>
      </c>
      <c r="G3248">
        <f t="shared" si="206"/>
        <v>3.980585876198779E-11</v>
      </c>
      <c r="H3248" s="50">
        <f t="shared" si="208"/>
        <v>1039.6644319715804</v>
      </c>
      <c r="I3248">
        <f t="shared" si="207"/>
        <v>3.7246261985030685E-7</v>
      </c>
      <c r="J3248">
        <v>36.6</v>
      </c>
      <c r="K3248">
        <v>75.900000000000006</v>
      </c>
      <c r="L3248">
        <v>633</v>
      </c>
      <c r="M3248">
        <v>50.84</v>
      </c>
      <c r="N3248">
        <v>-0.18</v>
      </c>
      <c r="O3248" s="7">
        <v>8.3391999999999999</v>
      </c>
      <c r="P3248" s="8">
        <v>377160</v>
      </c>
      <c r="Q3248">
        <v>4</v>
      </c>
      <c r="R3248" s="9">
        <v>14.446</v>
      </c>
      <c r="S3248" s="9">
        <v>14.438000000000001</v>
      </c>
      <c r="T3248" s="9">
        <v>14.098000000000001</v>
      </c>
      <c r="U3248" s="9">
        <v>14.446999999999999</v>
      </c>
      <c r="V3248" s="9">
        <v>14.596</v>
      </c>
    </row>
    <row r="3249" spans="1:22" x14ac:dyDescent="0.3">
      <c r="A3249" t="s">
        <v>3528</v>
      </c>
      <c r="B3249" t="s">
        <v>3529</v>
      </c>
      <c r="C3249" t="s">
        <v>3539</v>
      </c>
      <c r="D3249" t="s">
        <v>29</v>
      </c>
      <c r="E3249">
        <v>10</v>
      </c>
      <c r="F3249">
        <v>548200</v>
      </c>
      <c r="G3249">
        <f t="shared" si="206"/>
        <v>2.082147026632616E-11</v>
      </c>
      <c r="H3249" s="50">
        <f t="shared" si="208"/>
        <v>1242.2494368064961</v>
      </c>
      <c r="I3249">
        <f t="shared" si="207"/>
        <v>2.3278913740644188E-7</v>
      </c>
      <c r="J3249">
        <v>99.4</v>
      </c>
      <c r="K3249">
        <v>55</v>
      </c>
      <c r="L3249">
        <v>695</v>
      </c>
      <c r="M3249">
        <v>51.47</v>
      </c>
      <c r="N3249">
        <v>-2.58</v>
      </c>
      <c r="O3249" s="7">
        <v>12.631</v>
      </c>
      <c r="P3249" s="8">
        <v>381980</v>
      </c>
      <c r="Q3249">
        <v>8</v>
      </c>
      <c r="R3249" s="9">
        <v>14.05</v>
      </c>
      <c r="S3249" s="9">
        <v>13.994999999999999</v>
      </c>
      <c r="T3249" s="9">
        <v>13.898999999999999</v>
      </c>
      <c r="U3249" s="9">
        <v>14.048</v>
      </c>
      <c r="V3249" s="9">
        <v>14.744999999999999</v>
      </c>
    </row>
    <row r="3250" spans="1:22" x14ac:dyDescent="0.3">
      <c r="A3250" t="s">
        <v>3528</v>
      </c>
      <c r="B3250" t="s">
        <v>3529</v>
      </c>
      <c r="C3250" t="s">
        <v>3540</v>
      </c>
      <c r="D3250" t="s">
        <v>29</v>
      </c>
      <c r="E3250">
        <v>6.68</v>
      </c>
      <c r="F3250">
        <v>149800</v>
      </c>
      <c r="G3250">
        <f t="shared" si="206"/>
        <v>5.0899682510013345E-11</v>
      </c>
      <c r="H3250" s="50">
        <f t="shared" si="208"/>
        <v>339.45451593143582</v>
      </c>
      <c r="I3250">
        <f t="shared" si="207"/>
        <v>1.5550314378750316E-7</v>
      </c>
      <c r="J3250">
        <v>22.400000000000002</v>
      </c>
      <c r="K3250">
        <v>31.700000000000003</v>
      </c>
      <c r="L3250">
        <v>646</v>
      </c>
      <c r="M3250">
        <v>53.81</v>
      </c>
      <c r="N3250">
        <v>-2.25</v>
      </c>
      <c r="O3250" s="7">
        <v>20.404</v>
      </c>
      <c r="P3250" s="8">
        <v>206680</v>
      </c>
      <c r="Q3250">
        <v>5</v>
      </c>
      <c r="R3250" s="9">
        <v>11.367000000000001</v>
      </c>
      <c r="S3250" s="9">
        <v>11.256</v>
      </c>
      <c r="T3250" s="9">
        <v>10.163</v>
      </c>
      <c r="U3250" s="9">
        <v>10.673999999999999</v>
      </c>
      <c r="V3250" s="9">
        <v>12.547000000000001</v>
      </c>
    </row>
    <row r="3251" spans="1:22" x14ac:dyDescent="0.3">
      <c r="A3251" t="s">
        <v>3528</v>
      </c>
      <c r="B3251" t="s">
        <v>3529</v>
      </c>
      <c r="C3251" t="s">
        <v>3541</v>
      </c>
      <c r="D3251" t="s">
        <v>29</v>
      </c>
      <c r="E3251">
        <v>6.2700000000000005</v>
      </c>
      <c r="F3251">
        <v>129500</v>
      </c>
      <c r="G3251">
        <f t="shared" si="206"/>
        <v>5.5264748339768339E-11</v>
      </c>
      <c r="H3251" s="50">
        <f t="shared" si="208"/>
        <v>293.45367031455902</v>
      </c>
      <c r="I3251">
        <f t="shared" si="207"/>
        <v>1.4595878915383904E-7</v>
      </c>
      <c r="J3251">
        <v>21.1</v>
      </c>
      <c r="K3251">
        <v>28.200000000000003</v>
      </c>
      <c r="L3251">
        <v>609</v>
      </c>
      <c r="M3251">
        <v>52.21</v>
      </c>
      <c r="N3251">
        <v>0.13</v>
      </c>
      <c r="O3251" s="7">
        <v>21.6</v>
      </c>
      <c r="P3251" s="8">
        <v>133390</v>
      </c>
      <c r="Q3251">
        <v>3</v>
      </c>
      <c r="R3251" s="9">
        <v>16.126999999999999</v>
      </c>
      <c r="S3251" s="9">
        <v>16.338999999999999</v>
      </c>
      <c r="T3251" s="9">
        <v>15.635</v>
      </c>
      <c r="U3251" s="9">
        <v>15.930999999999999</v>
      </c>
      <c r="V3251" s="9">
        <v>17.747</v>
      </c>
    </row>
    <row r="3252" spans="1:22" x14ac:dyDescent="0.3">
      <c r="A3252" t="s">
        <v>3528</v>
      </c>
      <c r="B3252" t="s">
        <v>3529</v>
      </c>
      <c r="C3252" t="s">
        <v>3542</v>
      </c>
      <c r="D3252" t="s">
        <v>29</v>
      </c>
      <c r="E3252">
        <v>5.84</v>
      </c>
      <c r="F3252">
        <v>325700</v>
      </c>
      <c r="G3252">
        <f t="shared" si="206"/>
        <v>2.0466591096100704E-11</v>
      </c>
      <c r="H3252" s="50">
        <f t="shared" si="208"/>
        <v>738.05297622742751</v>
      </c>
      <c r="I3252">
        <f t="shared" si="207"/>
        <v>1.3594885624536202E-7</v>
      </c>
      <c r="J3252">
        <v>60.900000000000006</v>
      </c>
      <c r="K3252">
        <v>41.7</v>
      </c>
      <c r="L3252">
        <v>908</v>
      </c>
      <c r="M3252">
        <v>51.5</v>
      </c>
      <c r="N3252">
        <v>-3.18</v>
      </c>
      <c r="O3252" s="7">
        <v>21.751000000000001</v>
      </c>
      <c r="P3252" s="8">
        <v>249750</v>
      </c>
      <c r="Q3252">
        <v>5</v>
      </c>
      <c r="R3252" s="9">
        <v>14.856</v>
      </c>
      <c r="S3252" s="9">
        <v>14.897</v>
      </c>
      <c r="T3252" s="9">
        <v>14.645</v>
      </c>
      <c r="U3252" s="9">
        <v>14.794</v>
      </c>
      <c r="V3252" s="9">
        <v>15.090999999999999</v>
      </c>
    </row>
    <row r="3253" spans="1:22" x14ac:dyDescent="0.3">
      <c r="A3253" t="s">
        <v>3528</v>
      </c>
      <c r="B3253" t="s">
        <v>3529</v>
      </c>
      <c r="C3253" t="s">
        <v>3543</v>
      </c>
      <c r="D3253" t="s">
        <v>29</v>
      </c>
      <c r="E3253">
        <v>6.3500000000000005</v>
      </c>
      <c r="F3253">
        <v>109500</v>
      </c>
      <c r="G3253">
        <f t="shared" si="206"/>
        <v>6.6192689954337893E-11</v>
      </c>
      <c r="H3253" s="50">
        <f t="shared" si="208"/>
        <v>248.13264015014835</v>
      </c>
      <c r="I3253">
        <f t="shared" si="207"/>
        <v>1.4782110225309057E-7</v>
      </c>
      <c r="J3253">
        <v>16.100000000000001</v>
      </c>
      <c r="K3253">
        <v>27.3</v>
      </c>
      <c r="L3253">
        <v>590</v>
      </c>
      <c r="M3253">
        <v>51.9</v>
      </c>
      <c r="N3253">
        <v>-2.09</v>
      </c>
      <c r="O3253" s="7">
        <v>21.626999999999999</v>
      </c>
      <c r="P3253" s="8">
        <v>169250</v>
      </c>
      <c r="Q3253">
        <v>4</v>
      </c>
      <c r="R3253" s="9">
        <v>14.116</v>
      </c>
      <c r="S3253" s="9">
        <v>14.103999999999999</v>
      </c>
      <c r="T3253" s="9">
        <v>13.798999999999999</v>
      </c>
      <c r="U3253" s="9">
        <v>14.122999999999999</v>
      </c>
      <c r="V3253" s="9">
        <v>14.347</v>
      </c>
    </row>
    <row r="3254" spans="1:22" x14ac:dyDescent="0.3">
      <c r="A3254" t="s">
        <v>3528</v>
      </c>
      <c r="B3254" t="s">
        <v>3529</v>
      </c>
      <c r="C3254" t="s">
        <v>3544</v>
      </c>
      <c r="D3254" t="s">
        <v>29</v>
      </c>
      <c r="E3254">
        <v>4.1900000000000004</v>
      </c>
      <c r="F3254">
        <v>101400</v>
      </c>
      <c r="G3254">
        <f t="shared" si="206"/>
        <v>4.7165722583826431E-11</v>
      </c>
      <c r="H3254" s="50">
        <f t="shared" si="208"/>
        <v>229.77762293356201</v>
      </c>
      <c r="I3254">
        <f t="shared" si="207"/>
        <v>9.7538648573299127E-8</v>
      </c>
      <c r="J3254">
        <v>29.5</v>
      </c>
      <c r="K3254">
        <v>18.7</v>
      </c>
      <c r="L3254">
        <v>604</v>
      </c>
      <c r="M3254">
        <v>53.25</v>
      </c>
      <c r="N3254">
        <v>-1.41</v>
      </c>
      <c r="O3254" s="7">
        <v>32.369</v>
      </c>
      <c r="P3254" s="8">
        <v>130010</v>
      </c>
      <c r="Q3254">
        <v>2</v>
      </c>
      <c r="R3254" s="9">
        <v>13.226000000000001</v>
      </c>
      <c r="S3254" s="9">
        <v>13.372</v>
      </c>
      <c r="T3254" s="9">
        <v>13.048999999999999</v>
      </c>
      <c r="U3254" s="9">
        <v>13.548999999999999</v>
      </c>
      <c r="V3254" s="9">
        <v>14.048</v>
      </c>
    </row>
    <row r="3255" spans="1:22" x14ac:dyDescent="0.3">
      <c r="A3255" t="s">
        <v>3528</v>
      </c>
      <c r="B3255" t="s">
        <v>3529</v>
      </c>
      <c r="C3255" t="s">
        <v>3545</v>
      </c>
      <c r="D3255" t="s">
        <v>29</v>
      </c>
      <c r="E3255">
        <v>6.21</v>
      </c>
      <c r="F3255">
        <v>103500</v>
      </c>
      <c r="G3255">
        <f t="shared" si="206"/>
        <v>6.8485979999999994E-11</v>
      </c>
      <c r="H3255" s="50">
        <f t="shared" si="208"/>
        <v>234.53633110082515</v>
      </c>
      <c r="I3255">
        <f t="shared" si="207"/>
        <v>1.445620543294004E-7</v>
      </c>
      <c r="J3255">
        <v>14.4</v>
      </c>
      <c r="K3255">
        <v>27.3</v>
      </c>
      <c r="L3255">
        <v>612</v>
      </c>
      <c r="M3255">
        <v>51.9</v>
      </c>
      <c r="N3255">
        <v>0.91</v>
      </c>
      <c r="O3255" s="7">
        <v>22.44</v>
      </c>
      <c r="P3255" s="8">
        <v>124140</v>
      </c>
      <c r="Q3255">
        <v>4</v>
      </c>
      <c r="R3255" s="9">
        <v>15.722</v>
      </c>
      <c r="S3255" s="9">
        <v>15.38</v>
      </c>
      <c r="T3255" s="9">
        <v>14.297000000000001</v>
      </c>
      <c r="U3255" s="9">
        <v>14.819000000000001</v>
      </c>
      <c r="V3255" s="9">
        <v>16.128</v>
      </c>
    </row>
    <row r="3256" spans="1:22" x14ac:dyDescent="0.3">
      <c r="A3256" t="s">
        <v>3528</v>
      </c>
      <c r="B3256" t="s">
        <v>3529</v>
      </c>
      <c r="C3256" t="s">
        <v>3546</v>
      </c>
      <c r="D3256" t="s">
        <v>29</v>
      </c>
      <c r="E3256">
        <v>8.94</v>
      </c>
      <c r="F3256">
        <v>335900</v>
      </c>
      <c r="G3256">
        <f t="shared" si="206"/>
        <v>3.0379312354867513E-11</v>
      </c>
      <c r="H3256" s="50">
        <f t="shared" si="208"/>
        <v>761.16670161127695</v>
      </c>
      <c r="I3256">
        <f t="shared" si="207"/>
        <v>2.0811348884135897E-7</v>
      </c>
      <c r="J3256">
        <v>70.100000000000009</v>
      </c>
      <c r="K3256">
        <v>40.1</v>
      </c>
      <c r="L3256">
        <v>599</v>
      </c>
      <c r="M3256">
        <v>52.42</v>
      </c>
      <c r="N3256">
        <v>-1.5</v>
      </c>
      <c r="O3256" s="7">
        <v>14.932</v>
      </c>
      <c r="P3256" s="8">
        <v>465260</v>
      </c>
      <c r="Q3256">
        <v>5</v>
      </c>
      <c r="R3256" s="9">
        <v>15.6</v>
      </c>
      <c r="S3256" s="9">
        <v>15.646000000000001</v>
      </c>
      <c r="T3256" s="9">
        <v>14.843999999999999</v>
      </c>
      <c r="U3256" s="9">
        <v>16.423999999999999</v>
      </c>
      <c r="V3256" s="9">
        <v>16.718</v>
      </c>
    </row>
    <row r="3257" spans="1:22" x14ac:dyDescent="0.3">
      <c r="A3257" t="s">
        <v>3528</v>
      </c>
      <c r="B3257" t="s">
        <v>3529</v>
      </c>
      <c r="C3257" t="s">
        <v>3547</v>
      </c>
      <c r="D3257" t="s">
        <v>29</v>
      </c>
      <c r="E3257">
        <v>6.72</v>
      </c>
      <c r="F3257">
        <v>173100</v>
      </c>
      <c r="G3257">
        <f t="shared" si="206"/>
        <v>4.431213032928943E-11</v>
      </c>
      <c r="H3257" s="50">
        <f t="shared" si="208"/>
        <v>392.25351607297421</v>
      </c>
      <c r="I3257">
        <f t="shared" si="207"/>
        <v>1.5643430033712892E-7</v>
      </c>
      <c r="J3257">
        <v>29.900000000000002</v>
      </c>
      <c r="K3257">
        <v>31.6</v>
      </c>
      <c r="L3257">
        <v>633</v>
      </c>
      <c r="M3257">
        <v>51.13</v>
      </c>
      <c r="N3257">
        <v>-0.18</v>
      </c>
      <c r="O3257" s="7">
        <v>19.991</v>
      </c>
      <c r="P3257" s="8">
        <v>207180</v>
      </c>
      <c r="Q3257">
        <v>4</v>
      </c>
      <c r="R3257" s="9">
        <v>13.195</v>
      </c>
      <c r="S3257" s="9">
        <v>13.154</v>
      </c>
      <c r="T3257" s="9">
        <v>12.698</v>
      </c>
      <c r="U3257" s="9">
        <v>12.872999999999999</v>
      </c>
      <c r="V3257" s="9">
        <v>13.199</v>
      </c>
    </row>
    <row r="3258" spans="1:22" x14ac:dyDescent="0.3">
      <c r="A3258" t="s">
        <v>3528</v>
      </c>
      <c r="B3258" t="s">
        <v>3529</v>
      </c>
      <c r="C3258" t="s">
        <v>3548</v>
      </c>
      <c r="D3258" t="s">
        <v>29</v>
      </c>
      <c r="E3258">
        <v>7</v>
      </c>
      <c r="F3258">
        <v>235400</v>
      </c>
      <c r="G3258">
        <f t="shared" si="206"/>
        <v>3.394235768903993E-11</v>
      </c>
      <c r="H3258" s="50">
        <f t="shared" si="208"/>
        <v>533.42852503511347</v>
      </c>
      <c r="I3258">
        <f t="shared" si="207"/>
        <v>1.6295239618450932E-7</v>
      </c>
      <c r="J3258">
        <v>54.900000000000006</v>
      </c>
      <c r="K3258">
        <v>31.8</v>
      </c>
      <c r="L3258">
        <v>604</v>
      </c>
      <c r="M3258">
        <v>52.92</v>
      </c>
      <c r="N3258">
        <v>-1.47</v>
      </c>
      <c r="O3258" s="7">
        <v>19.012</v>
      </c>
      <c r="P3258" s="8">
        <v>366940</v>
      </c>
      <c r="Q3258">
        <v>5</v>
      </c>
      <c r="R3258" s="9">
        <v>13.846</v>
      </c>
      <c r="S3258" s="9">
        <v>13.811999999999999</v>
      </c>
      <c r="T3258" s="9">
        <v>13.249000000000001</v>
      </c>
      <c r="U3258" s="9">
        <v>13.849</v>
      </c>
      <c r="V3258" s="9">
        <v>14.695</v>
      </c>
    </row>
    <row r="3259" spans="1:22" x14ac:dyDescent="0.3">
      <c r="A3259" t="s">
        <v>3528</v>
      </c>
      <c r="B3259" t="s">
        <v>3529</v>
      </c>
      <c r="C3259" t="s">
        <v>3549</v>
      </c>
      <c r="D3259" t="s">
        <v>29</v>
      </c>
      <c r="E3259">
        <v>4.34</v>
      </c>
      <c r="F3259">
        <v>155000</v>
      </c>
      <c r="G3259">
        <f t="shared" si="206"/>
        <v>3.1960123999999999E-11</v>
      </c>
      <c r="H3259" s="50">
        <f t="shared" si="208"/>
        <v>351.23798377418257</v>
      </c>
      <c r="I3259">
        <f t="shared" si="207"/>
        <v>1.0103048563439577E-7</v>
      </c>
      <c r="J3259">
        <v>29.700000000000003</v>
      </c>
      <c r="K3259">
        <v>28.400000000000002</v>
      </c>
      <c r="L3259">
        <v>910</v>
      </c>
      <c r="M3259">
        <v>56.48</v>
      </c>
      <c r="N3259">
        <v>-2.96</v>
      </c>
      <c r="O3259" s="7">
        <v>31.986000000000001</v>
      </c>
      <c r="P3259">
        <v>0</v>
      </c>
      <c r="Q3259">
        <v>3</v>
      </c>
      <c r="R3259" s="9" t="s">
        <v>3975</v>
      </c>
      <c r="S3259" s="9">
        <v>0</v>
      </c>
      <c r="T3259" s="9" t="s">
        <v>3975</v>
      </c>
      <c r="U3259" s="9" t="s">
        <v>3975</v>
      </c>
      <c r="V3259" s="9" t="s">
        <v>3975</v>
      </c>
    </row>
    <row r="3260" spans="1:22" x14ac:dyDescent="0.3">
      <c r="A3260" t="s">
        <v>3528</v>
      </c>
      <c r="B3260" t="s">
        <v>3529</v>
      </c>
      <c r="C3260" t="s">
        <v>3550</v>
      </c>
      <c r="D3260" t="s">
        <v>29</v>
      </c>
      <c r="E3260">
        <v>6.07</v>
      </c>
      <c r="F3260">
        <v>105300</v>
      </c>
      <c r="G3260">
        <f t="shared" si="206"/>
        <v>6.5797704748338074E-11</v>
      </c>
      <c r="H3260" s="50">
        <f t="shared" si="208"/>
        <v>238.6152238156221</v>
      </c>
      <c r="I3260">
        <f t="shared" si="207"/>
        <v>1.413030064057102E-7</v>
      </c>
      <c r="J3260">
        <v>14.200000000000001</v>
      </c>
      <c r="K3260">
        <v>28</v>
      </c>
      <c r="L3260">
        <v>633</v>
      </c>
      <c r="M3260">
        <v>50.79</v>
      </c>
      <c r="N3260">
        <v>0.28999999999999998</v>
      </c>
      <c r="O3260" s="7">
        <v>22.632999999999999</v>
      </c>
      <c r="P3260" s="8">
        <v>109940</v>
      </c>
      <c r="Q3260">
        <v>4</v>
      </c>
      <c r="R3260" s="9">
        <v>13.843</v>
      </c>
      <c r="S3260" s="9">
        <v>10.986000000000001</v>
      </c>
      <c r="T3260" s="9">
        <v>13.6</v>
      </c>
      <c r="U3260" s="9">
        <v>13.699</v>
      </c>
      <c r="V3260" s="9">
        <v>13.849</v>
      </c>
    </row>
    <row r="3261" spans="1:22" x14ac:dyDescent="0.3">
      <c r="A3261" t="s">
        <v>3528</v>
      </c>
      <c r="B3261" t="s">
        <v>3529</v>
      </c>
      <c r="C3261" t="s">
        <v>3551</v>
      </c>
      <c r="D3261" t="s">
        <v>29</v>
      </c>
      <c r="E3261">
        <v>11</v>
      </c>
      <c r="F3261">
        <v>449000</v>
      </c>
      <c r="G3261">
        <f t="shared" si="206"/>
        <v>2.7963837416481065E-11</v>
      </c>
      <c r="H3261" s="50">
        <f t="shared" si="208"/>
        <v>1017.4571271910193</v>
      </c>
      <c r="I3261">
        <f t="shared" si="207"/>
        <v>2.5606805114708601E-7</v>
      </c>
      <c r="J3261">
        <v>58.7</v>
      </c>
      <c r="K3261">
        <v>58.6</v>
      </c>
      <c r="L3261">
        <v>719</v>
      </c>
      <c r="M3261">
        <v>55.93</v>
      </c>
      <c r="N3261">
        <v>-3.22</v>
      </c>
      <c r="O3261" s="7">
        <v>12.279</v>
      </c>
      <c r="P3261" s="8">
        <v>471940</v>
      </c>
      <c r="Q3261">
        <v>5</v>
      </c>
      <c r="R3261" s="9">
        <v>9.7484999999999999</v>
      </c>
      <c r="S3261" s="9">
        <v>9.8645999999999994</v>
      </c>
      <c r="T3261" s="9">
        <v>9.3919999999999995</v>
      </c>
      <c r="U3261" s="9">
        <v>9.4951000000000008</v>
      </c>
      <c r="V3261" s="9">
        <v>10.725</v>
      </c>
    </row>
    <row r="3262" spans="1:22" x14ac:dyDescent="0.3">
      <c r="A3262" t="s">
        <v>3528</v>
      </c>
      <c r="B3262" t="s">
        <v>3529</v>
      </c>
      <c r="C3262" t="s">
        <v>3552</v>
      </c>
      <c r="D3262" t="s">
        <v>29</v>
      </c>
      <c r="E3262">
        <v>2.52</v>
      </c>
      <c r="F3262">
        <v>105500</v>
      </c>
      <c r="G3262">
        <f t="shared" si="206"/>
        <v>2.7264560758293839E-11</v>
      </c>
      <c r="H3262" s="50">
        <f t="shared" si="208"/>
        <v>239.06843411726621</v>
      </c>
      <c r="I3262">
        <f t="shared" si="207"/>
        <v>5.8662862626423345E-8</v>
      </c>
      <c r="J3262">
        <v>24.3</v>
      </c>
      <c r="K3262">
        <v>21.400000000000002</v>
      </c>
      <c r="L3262">
        <v>1170</v>
      </c>
      <c r="M3262">
        <v>50.72</v>
      </c>
      <c r="N3262">
        <v>-3.52</v>
      </c>
      <c r="O3262" s="7">
        <v>54.578000000000003</v>
      </c>
      <c r="P3262" s="8">
        <v>134500</v>
      </c>
      <c r="Q3262">
        <v>3</v>
      </c>
      <c r="R3262" s="9">
        <v>15.134</v>
      </c>
      <c r="S3262" s="9">
        <v>15.268000000000001</v>
      </c>
      <c r="T3262" s="9">
        <v>15.090999999999999</v>
      </c>
      <c r="U3262" s="9">
        <v>15.685</v>
      </c>
      <c r="V3262" s="9">
        <v>15.782999999999999</v>
      </c>
    </row>
    <row r="3263" spans="1:22" x14ac:dyDescent="0.3">
      <c r="A3263" t="s">
        <v>3528</v>
      </c>
      <c r="B3263" t="s">
        <v>3529</v>
      </c>
      <c r="C3263" t="s">
        <v>3553</v>
      </c>
      <c r="D3263" t="s">
        <v>29</v>
      </c>
      <c r="E3263">
        <v>5.8</v>
      </c>
      <c r="F3263">
        <v>230800</v>
      </c>
      <c r="G3263">
        <f t="shared" si="206"/>
        <v>2.8684191507798957E-11</v>
      </c>
      <c r="H3263" s="50">
        <f t="shared" si="208"/>
        <v>523.00468809729898</v>
      </c>
      <c r="I3263">
        <f t="shared" si="207"/>
        <v>1.3501769969573628E-7</v>
      </c>
      <c r="J3263">
        <v>51.400000000000006</v>
      </c>
      <c r="K3263">
        <v>32.200000000000003</v>
      </c>
      <c r="L3263">
        <v>736</v>
      </c>
      <c r="M3263">
        <v>51.37</v>
      </c>
      <c r="N3263">
        <v>0.53</v>
      </c>
      <c r="O3263" s="7">
        <v>22.861000000000001</v>
      </c>
      <c r="P3263" s="8">
        <v>286680</v>
      </c>
      <c r="Q3263">
        <v>5</v>
      </c>
      <c r="R3263" s="9">
        <v>16.274999999999999</v>
      </c>
      <c r="S3263" s="9">
        <v>16.292999999999999</v>
      </c>
      <c r="T3263" s="9">
        <v>15.586</v>
      </c>
      <c r="U3263" s="9">
        <v>16.276</v>
      </c>
      <c r="V3263" s="9">
        <v>17.209</v>
      </c>
    </row>
    <row r="3264" spans="1:22" x14ac:dyDescent="0.3">
      <c r="A3264" t="s">
        <v>3528</v>
      </c>
      <c r="B3264" t="s">
        <v>3529</v>
      </c>
      <c r="C3264" t="s">
        <v>3554</v>
      </c>
      <c r="D3264" t="s">
        <v>29</v>
      </c>
      <c r="E3264">
        <v>15.100000000000001</v>
      </c>
      <c r="F3264">
        <v>1171000</v>
      </c>
      <c r="G3264">
        <f t="shared" si="206"/>
        <v>1.471873467122118E-11</v>
      </c>
      <c r="H3264" s="50">
        <f t="shared" si="208"/>
        <v>2653.5463161262437</v>
      </c>
      <c r="I3264">
        <f t="shared" si="207"/>
        <v>3.515115974837272E-7</v>
      </c>
      <c r="J3264">
        <v>245</v>
      </c>
      <c r="K3264">
        <v>74.8</v>
      </c>
      <c r="L3264">
        <v>635</v>
      </c>
      <c r="M3264">
        <v>55.85</v>
      </c>
      <c r="N3264">
        <v>-4.22</v>
      </c>
      <c r="O3264" s="7">
        <v>8.4986999999999995</v>
      </c>
      <c r="P3264" s="8">
        <v>1367600</v>
      </c>
      <c r="Q3264">
        <v>17</v>
      </c>
      <c r="R3264" s="9">
        <v>10.282</v>
      </c>
      <c r="S3264" s="9">
        <v>9.9977999999999998</v>
      </c>
      <c r="T3264" s="9">
        <v>7.6246</v>
      </c>
      <c r="U3264" s="9">
        <v>9.4436</v>
      </c>
      <c r="V3264" s="9">
        <v>10.928000000000001</v>
      </c>
    </row>
    <row r="3265" spans="1:22" x14ac:dyDescent="0.3">
      <c r="A3265" t="s">
        <v>3528</v>
      </c>
      <c r="B3265" t="s">
        <v>3529</v>
      </c>
      <c r="C3265" t="s">
        <v>3555</v>
      </c>
      <c r="D3265" t="s">
        <v>29</v>
      </c>
      <c r="E3265">
        <v>6.47</v>
      </c>
      <c r="F3265">
        <v>135200</v>
      </c>
      <c r="G3265">
        <f t="shared" si="206"/>
        <v>5.4623309985207095E-11</v>
      </c>
      <c r="H3265" s="50">
        <f t="shared" si="208"/>
        <v>306.37016391141606</v>
      </c>
      <c r="I3265">
        <f t="shared" si="207"/>
        <v>1.5061457190196789E-7</v>
      </c>
      <c r="J3265">
        <v>23.200000000000003</v>
      </c>
      <c r="K3265">
        <v>28</v>
      </c>
      <c r="L3265">
        <v>590</v>
      </c>
      <c r="M3265">
        <v>51.86</v>
      </c>
      <c r="N3265">
        <v>-2.23</v>
      </c>
      <c r="O3265" s="7">
        <v>21.03</v>
      </c>
      <c r="P3265" s="8">
        <v>140410</v>
      </c>
      <c r="Q3265">
        <v>2</v>
      </c>
      <c r="R3265" s="9">
        <v>14.396000000000001</v>
      </c>
      <c r="S3265" s="9">
        <v>14.39</v>
      </c>
      <c r="T3265" s="9">
        <v>14.347</v>
      </c>
      <c r="U3265" s="9">
        <v>14.372</v>
      </c>
      <c r="V3265" s="9">
        <v>14.397</v>
      </c>
    </row>
    <row r="3266" spans="1:22" x14ac:dyDescent="0.3">
      <c r="A3266" t="s">
        <v>3528</v>
      </c>
      <c r="B3266" t="s">
        <v>3529</v>
      </c>
      <c r="C3266" t="s">
        <v>3556</v>
      </c>
      <c r="D3266" t="s">
        <v>29</v>
      </c>
      <c r="E3266">
        <v>7.29</v>
      </c>
      <c r="F3266">
        <v>138600</v>
      </c>
      <c r="G3266">
        <f t="shared" ref="G3266:G3329" si="209">(1.141433*(E3266/1000000))/F3266</f>
        <v>6.0036411038961043E-11</v>
      </c>
      <c r="H3266" s="50">
        <f t="shared" si="208"/>
        <v>314.07473903936585</v>
      </c>
      <c r="I3266">
        <f t="shared" ref="I3266:I3329" si="210">(G3266/10)*1000*H3266*0.09</f>
        <v>1.6970328116929614E-7</v>
      </c>
      <c r="J3266">
        <v>13.100000000000001</v>
      </c>
      <c r="K3266">
        <v>38.300000000000004</v>
      </c>
      <c r="L3266">
        <v>751</v>
      </c>
      <c r="M3266">
        <v>53.56</v>
      </c>
      <c r="N3266">
        <v>-0.11</v>
      </c>
      <c r="O3266" s="7">
        <v>19.638000000000002</v>
      </c>
      <c r="P3266">
        <v>52529</v>
      </c>
      <c r="Q3266">
        <v>2</v>
      </c>
      <c r="R3266" s="9">
        <v>15.685</v>
      </c>
      <c r="S3266" s="9">
        <v>10.004</v>
      </c>
      <c r="T3266" s="9">
        <v>15.685</v>
      </c>
      <c r="U3266" s="9">
        <v>15.685</v>
      </c>
      <c r="V3266" s="9">
        <v>15.685</v>
      </c>
    </row>
    <row r="3267" spans="1:22" x14ac:dyDescent="0.3">
      <c r="A3267" t="s">
        <v>3528</v>
      </c>
      <c r="B3267" t="s">
        <v>3529</v>
      </c>
      <c r="C3267" t="s">
        <v>3557</v>
      </c>
      <c r="D3267" t="s">
        <v>29</v>
      </c>
      <c r="E3267">
        <v>5.14</v>
      </c>
      <c r="F3267">
        <v>125700</v>
      </c>
      <c r="G3267">
        <f t="shared" si="209"/>
        <v>4.6674348607796334E-11</v>
      </c>
      <c r="H3267" s="50">
        <f t="shared" si="208"/>
        <v>284.84267458332096</v>
      </c>
      <c r="I3267">
        <f t="shared" si="210"/>
        <v>1.1965361662691108E-7</v>
      </c>
      <c r="J3267">
        <v>20.400000000000002</v>
      </c>
      <c r="K3267">
        <v>27.8</v>
      </c>
      <c r="L3267">
        <v>743</v>
      </c>
      <c r="M3267">
        <v>50.87</v>
      </c>
      <c r="N3267">
        <v>0.56000000000000005</v>
      </c>
      <c r="O3267" s="7">
        <v>26.736999999999998</v>
      </c>
      <c r="P3267">
        <v>60149</v>
      </c>
      <c r="Q3267">
        <v>2</v>
      </c>
      <c r="R3267" s="9">
        <v>14.247999999999999</v>
      </c>
      <c r="S3267" s="9">
        <v>13.03</v>
      </c>
      <c r="T3267" s="9">
        <v>14.247999999999999</v>
      </c>
      <c r="U3267" s="9">
        <v>14.247999999999999</v>
      </c>
      <c r="V3267" s="9">
        <v>14.247999999999999</v>
      </c>
    </row>
    <row r="3268" spans="1:22" x14ac:dyDescent="0.3">
      <c r="A3268" t="s">
        <v>3528</v>
      </c>
      <c r="B3268" t="s">
        <v>3529</v>
      </c>
      <c r="C3268" t="s">
        <v>3558</v>
      </c>
      <c r="D3268" t="s">
        <v>29</v>
      </c>
      <c r="E3268">
        <v>6.0200000000000005</v>
      </c>
      <c r="F3268">
        <v>118000</v>
      </c>
      <c r="G3268">
        <f t="shared" si="209"/>
        <v>5.82324293220339E-11</v>
      </c>
      <c r="H3268" s="50">
        <f t="shared" si="208"/>
        <v>267.39407797002286</v>
      </c>
      <c r="I3268">
        <f t="shared" si="210"/>
        <v>1.4013906071867801E-7</v>
      </c>
      <c r="J3268">
        <v>18.3</v>
      </c>
      <c r="K3268">
        <v>27.6</v>
      </c>
      <c r="L3268">
        <v>611</v>
      </c>
      <c r="M3268">
        <v>51.63</v>
      </c>
      <c r="N3268">
        <v>-0.75</v>
      </c>
      <c r="O3268" s="7">
        <v>22.13</v>
      </c>
      <c r="P3268">
        <v>73418</v>
      </c>
      <c r="Q3268">
        <v>2</v>
      </c>
      <c r="R3268" s="9">
        <v>13.553000000000001</v>
      </c>
      <c r="S3268" s="9">
        <v>13.603999999999999</v>
      </c>
      <c r="T3268" s="9">
        <v>13.55</v>
      </c>
      <c r="U3268" s="9">
        <v>13.973000000000001</v>
      </c>
      <c r="V3268" s="9">
        <v>14.397</v>
      </c>
    </row>
    <row r="3269" spans="1:22" x14ac:dyDescent="0.3">
      <c r="A3269" t="s">
        <v>3528</v>
      </c>
      <c r="B3269" t="s">
        <v>3529</v>
      </c>
      <c r="C3269" t="s">
        <v>3559</v>
      </c>
      <c r="D3269" t="s">
        <v>29</v>
      </c>
      <c r="E3269">
        <v>6.3500000000000005</v>
      </c>
      <c r="F3269">
        <v>146200</v>
      </c>
      <c r="G3269">
        <f t="shared" si="209"/>
        <v>4.9576604309165523E-11</v>
      </c>
      <c r="H3269" s="50">
        <f t="shared" si="208"/>
        <v>331.29673050184186</v>
      </c>
      <c r="I3269">
        <f t="shared" si="210"/>
        <v>1.4782110225309054E-7</v>
      </c>
      <c r="J3269">
        <v>24.700000000000003</v>
      </c>
      <c r="K3269">
        <v>29.400000000000002</v>
      </c>
      <c r="L3269">
        <v>637</v>
      </c>
      <c r="M3269">
        <v>53.65</v>
      </c>
      <c r="N3269">
        <v>-1.78</v>
      </c>
      <c r="O3269" s="7">
        <v>21.654</v>
      </c>
      <c r="P3269" s="8">
        <v>127200</v>
      </c>
      <c r="Q3269">
        <v>2</v>
      </c>
      <c r="R3269" s="9">
        <v>13.337</v>
      </c>
      <c r="S3269" s="9">
        <v>13.087</v>
      </c>
      <c r="T3269" s="9">
        <v>11.993</v>
      </c>
      <c r="U3269" s="9">
        <v>12.821</v>
      </c>
      <c r="V3269" s="9">
        <v>13.648999999999999</v>
      </c>
    </row>
    <row r="3270" spans="1:22" x14ac:dyDescent="0.3">
      <c r="A3270" t="s">
        <v>3528</v>
      </c>
      <c r="B3270" t="s">
        <v>3529</v>
      </c>
      <c r="C3270" t="s">
        <v>3560</v>
      </c>
      <c r="D3270" t="s">
        <v>29</v>
      </c>
      <c r="E3270">
        <v>3.87</v>
      </c>
      <c r="F3270">
        <v>140400</v>
      </c>
      <c r="G3270">
        <f t="shared" si="209"/>
        <v>3.1462576282051284E-11</v>
      </c>
      <c r="H3270" s="50">
        <f t="shared" si="208"/>
        <v>318.1536317541628</v>
      </c>
      <c r="I3270">
        <f t="shared" si="210"/>
        <v>9.0089396176292995E-8</v>
      </c>
      <c r="J3270">
        <v>34</v>
      </c>
      <c r="K3270">
        <v>24.1</v>
      </c>
      <c r="L3270">
        <v>850</v>
      </c>
      <c r="M3270">
        <v>52.06</v>
      </c>
      <c r="N3270">
        <v>1.1499999999999999</v>
      </c>
      <c r="O3270" s="7">
        <v>35.307000000000002</v>
      </c>
      <c r="P3270" s="8">
        <v>137510</v>
      </c>
      <c r="Q3270">
        <v>3</v>
      </c>
      <c r="R3270" s="9">
        <v>14.696</v>
      </c>
      <c r="S3270" s="9">
        <v>14.734999999999999</v>
      </c>
      <c r="T3270" s="9">
        <v>14.695</v>
      </c>
      <c r="U3270" s="9">
        <v>14.744999999999999</v>
      </c>
      <c r="V3270" s="9">
        <v>15.289</v>
      </c>
    </row>
    <row r="3271" spans="1:22" x14ac:dyDescent="0.3">
      <c r="A3271" t="s">
        <v>3528</v>
      </c>
      <c r="B3271" t="s">
        <v>3529</v>
      </c>
      <c r="C3271" t="s">
        <v>3561</v>
      </c>
      <c r="D3271" t="s">
        <v>29</v>
      </c>
      <c r="E3271">
        <v>7.7700000000000005</v>
      </c>
      <c r="F3271">
        <v>302300</v>
      </c>
      <c r="G3271">
        <f t="shared" si="209"/>
        <v>2.9338188587495866E-11</v>
      </c>
      <c r="H3271" s="50">
        <f t="shared" si="208"/>
        <v>685.0273709350671</v>
      </c>
      <c r="I3271">
        <f t="shared" si="210"/>
        <v>1.8087715976480532E-7</v>
      </c>
      <c r="J3271">
        <v>74.400000000000006</v>
      </c>
      <c r="K3271">
        <v>35</v>
      </c>
      <c r="L3271">
        <v>603</v>
      </c>
      <c r="M3271">
        <v>53.76</v>
      </c>
      <c r="N3271">
        <v>-0.35</v>
      </c>
      <c r="O3271" s="7">
        <v>17.210999999999999</v>
      </c>
      <c r="P3271" s="8">
        <v>264430</v>
      </c>
      <c r="Q3271">
        <v>4</v>
      </c>
      <c r="R3271" s="9">
        <v>15.782</v>
      </c>
      <c r="S3271" s="9">
        <v>15.561999999999999</v>
      </c>
      <c r="T3271" s="9">
        <v>15.090999999999999</v>
      </c>
      <c r="U3271" s="9">
        <v>15.487</v>
      </c>
      <c r="V3271" s="9">
        <v>15.833</v>
      </c>
    </row>
    <row r="3272" spans="1:22" x14ac:dyDescent="0.3">
      <c r="A3272" t="s">
        <v>3528</v>
      </c>
      <c r="B3272" t="s">
        <v>3529</v>
      </c>
      <c r="C3272" t="s">
        <v>3562</v>
      </c>
      <c r="D3272" t="s">
        <v>29</v>
      </c>
      <c r="E3272">
        <v>17.8</v>
      </c>
      <c r="F3272">
        <v>1494000</v>
      </c>
      <c r="G3272">
        <f t="shared" si="209"/>
        <v>1.3599402543507363E-11</v>
      </c>
      <c r="H3272" s="50">
        <f t="shared" ref="H3272:H3305" si="211">F3272*CVDGBR</f>
        <v>3385.4809532814761</v>
      </c>
      <c r="I3272">
        <f t="shared" si="210"/>
        <v>4.1436466458346651E-7</v>
      </c>
      <c r="J3272">
        <v>265</v>
      </c>
      <c r="K3272">
        <v>91.800000000000011</v>
      </c>
      <c r="L3272">
        <v>635</v>
      </c>
      <c r="M3272">
        <v>53.77</v>
      </c>
      <c r="N3272">
        <v>-1.61</v>
      </c>
      <c r="O3272" s="7">
        <v>6.9134000000000002</v>
      </c>
      <c r="P3272" s="8">
        <v>1148100</v>
      </c>
      <c r="Q3272">
        <v>14</v>
      </c>
      <c r="R3272" s="9">
        <v>15.346</v>
      </c>
      <c r="S3272" s="9">
        <v>14.917999999999999</v>
      </c>
      <c r="T3272" s="9">
        <v>11.638999999999999</v>
      </c>
      <c r="U3272" s="9">
        <v>14.223000000000001</v>
      </c>
      <c r="V3272" s="9">
        <v>16.276</v>
      </c>
    </row>
    <row r="3273" spans="1:22" x14ac:dyDescent="0.3">
      <c r="A3273" t="s">
        <v>3528</v>
      </c>
      <c r="B3273" t="s">
        <v>3529</v>
      </c>
      <c r="C3273" t="s">
        <v>3563</v>
      </c>
      <c r="D3273" t="s">
        <v>29</v>
      </c>
      <c r="E3273">
        <v>10.200000000000001</v>
      </c>
      <c r="F3273">
        <v>438700</v>
      </c>
      <c r="G3273">
        <f t="shared" si="209"/>
        <v>2.6538902666970594E-11</v>
      </c>
      <c r="H3273" s="50">
        <f t="shared" si="211"/>
        <v>994.11679665634767</v>
      </c>
      <c r="I3273">
        <f t="shared" si="210"/>
        <v>2.3744492015457067E-7</v>
      </c>
      <c r="J3273">
        <v>90.4</v>
      </c>
      <c r="K3273">
        <v>46.2</v>
      </c>
      <c r="L3273">
        <v>599</v>
      </c>
      <c r="M3273">
        <v>52.63</v>
      </c>
      <c r="N3273">
        <v>-1.1299999999999999</v>
      </c>
      <c r="O3273" s="7">
        <v>12.978</v>
      </c>
      <c r="P3273" s="8">
        <v>449160</v>
      </c>
      <c r="Q3273">
        <v>5</v>
      </c>
      <c r="R3273" s="9">
        <v>16.277999999999999</v>
      </c>
      <c r="S3273" s="9">
        <v>16.045000000000002</v>
      </c>
      <c r="T3273" s="9">
        <v>15.289</v>
      </c>
      <c r="U3273" s="9">
        <v>16.03</v>
      </c>
      <c r="V3273" s="9">
        <v>16.324999999999999</v>
      </c>
    </row>
    <row r="3274" spans="1:22" x14ac:dyDescent="0.3">
      <c r="A3274" t="s">
        <v>3528</v>
      </c>
      <c r="B3274" t="s">
        <v>3529</v>
      </c>
      <c r="C3274" t="s">
        <v>3564</v>
      </c>
      <c r="D3274" t="s">
        <v>29</v>
      </c>
      <c r="E3274">
        <v>4.2</v>
      </c>
      <c r="F3274">
        <v>103600</v>
      </c>
      <c r="G3274">
        <f t="shared" si="209"/>
        <v>4.6274310810810811E-11</v>
      </c>
      <c r="H3274" s="50">
        <f t="shared" si="211"/>
        <v>234.7629362516472</v>
      </c>
      <c r="I3274">
        <f t="shared" si="210"/>
        <v>9.7771437710705581E-8</v>
      </c>
      <c r="J3274">
        <v>32.300000000000004</v>
      </c>
      <c r="K3274">
        <v>18.2</v>
      </c>
      <c r="L3274">
        <v>599</v>
      </c>
      <c r="M3274">
        <v>53.22</v>
      </c>
      <c r="N3274">
        <v>-0.56000000000000005</v>
      </c>
      <c r="O3274" s="7">
        <v>32.83</v>
      </c>
      <c r="P3274" s="8">
        <v>119500</v>
      </c>
      <c r="Q3274">
        <v>5</v>
      </c>
      <c r="R3274" s="9">
        <v>16.234999999999999</v>
      </c>
      <c r="S3274" s="9">
        <v>16.276</v>
      </c>
      <c r="T3274" s="9">
        <v>15.882</v>
      </c>
      <c r="U3274" s="9">
        <v>16.227</v>
      </c>
      <c r="V3274" s="9">
        <v>16.472999999999999</v>
      </c>
    </row>
    <row r="3275" spans="1:22" x14ac:dyDescent="0.3">
      <c r="A3275" t="s">
        <v>3528</v>
      </c>
      <c r="B3275" t="s">
        <v>3529</v>
      </c>
      <c r="C3275" t="s">
        <v>400</v>
      </c>
      <c r="D3275" t="s">
        <v>29</v>
      </c>
      <c r="E3275">
        <v>36</v>
      </c>
      <c r="F3275">
        <v>8468000</v>
      </c>
      <c r="G3275">
        <f t="shared" si="209"/>
        <v>4.852572980632971E-12</v>
      </c>
      <c r="H3275" s="50">
        <f t="shared" si="211"/>
        <v>19188.92417161147</v>
      </c>
      <c r="I3275">
        <f t="shared" si="210"/>
        <v>8.3804089466319066E-7</v>
      </c>
      <c r="J3275">
        <v>1440</v>
      </c>
      <c r="K3275">
        <v>223</v>
      </c>
      <c r="L3275">
        <v>640</v>
      </c>
      <c r="M3275">
        <v>51.51</v>
      </c>
      <c r="N3275">
        <v>-0.14000000000000001</v>
      </c>
      <c r="O3275" s="7">
        <v>2.8654999999999999</v>
      </c>
      <c r="P3275" s="8">
        <v>9286600</v>
      </c>
      <c r="Q3275">
        <v>50</v>
      </c>
      <c r="R3275" s="9">
        <v>17.87</v>
      </c>
      <c r="S3275" s="9">
        <v>17.068999999999999</v>
      </c>
      <c r="T3275" s="9">
        <v>13.4</v>
      </c>
      <c r="U3275" s="9">
        <v>15.956</v>
      </c>
      <c r="V3275" s="9">
        <v>20.126999999999999</v>
      </c>
    </row>
    <row r="3276" spans="1:22" x14ac:dyDescent="0.3">
      <c r="A3276" t="s">
        <v>3528</v>
      </c>
      <c r="B3276" t="s">
        <v>3529</v>
      </c>
      <c r="C3276" t="s">
        <v>3565</v>
      </c>
      <c r="D3276" t="s">
        <v>29</v>
      </c>
      <c r="E3276">
        <v>7.9</v>
      </c>
      <c r="F3276">
        <v>234800</v>
      </c>
      <c r="G3276">
        <f t="shared" si="209"/>
        <v>3.8404261925042589E-11</v>
      </c>
      <c r="H3276" s="50">
        <f t="shared" si="211"/>
        <v>532.06889413018109</v>
      </c>
      <c r="I3276">
        <f t="shared" si="210"/>
        <v>1.8390341855108907E-7</v>
      </c>
      <c r="J3276">
        <v>45</v>
      </c>
      <c r="K3276">
        <v>35</v>
      </c>
      <c r="L3276">
        <v>590</v>
      </c>
      <c r="M3276">
        <v>51.9</v>
      </c>
      <c r="N3276">
        <v>-0.45</v>
      </c>
      <c r="O3276" s="7">
        <v>16.84</v>
      </c>
      <c r="P3276" s="8">
        <v>384590</v>
      </c>
      <c r="Q3276">
        <v>6</v>
      </c>
      <c r="R3276" s="9">
        <v>14.147</v>
      </c>
      <c r="S3276" s="9">
        <v>14.087999999999999</v>
      </c>
      <c r="T3276" s="9">
        <v>13.148999999999999</v>
      </c>
      <c r="U3276" s="9">
        <v>13.874000000000001</v>
      </c>
      <c r="V3276" s="9">
        <v>15.19</v>
      </c>
    </row>
    <row r="3277" spans="1:22" x14ac:dyDescent="0.3">
      <c r="A3277" t="s">
        <v>3528</v>
      </c>
      <c r="B3277" t="s">
        <v>3529</v>
      </c>
      <c r="C3277" t="s">
        <v>3566</v>
      </c>
      <c r="D3277" t="s">
        <v>29</v>
      </c>
      <c r="E3277">
        <v>24.400000000000002</v>
      </c>
      <c r="F3277">
        <v>3402000</v>
      </c>
      <c r="G3277">
        <f t="shared" si="209"/>
        <v>8.1866446796002363E-12</v>
      </c>
      <c r="H3277" s="50">
        <f t="shared" si="211"/>
        <v>7709.1072309662522</v>
      </c>
      <c r="I3277">
        <f t="shared" si="210"/>
        <v>5.6800549527171814E-7</v>
      </c>
      <c r="J3277">
        <v>677</v>
      </c>
      <c r="K3277">
        <v>131</v>
      </c>
      <c r="L3277">
        <v>628</v>
      </c>
      <c r="M3277">
        <v>53.47</v>
      </c>
      <c r="N3277">
        <v>-2.4700000000000002</v>
      </c>
      <c r="O3277" s="7">
        <v>4.8072999999999997</v>
      </c>
      <c r="P3277" s="8">
        <v>3297200</v>
      </c>
      <c r="Q3277">
        <v>31</v>
      </c>
      <c r="R3277" s="9">
        <v>14.919</v>
      </c>
      <c r="S3277" s="9">
        <v>13.731999999999999</v>
      </c>
      <c r="T3277" s="9">
        <v>11.284000000000001</v>
      </c>
      <c r="U3277" s="9">
        <v>13.749000000000001</v>
      </c>
      <c r="V3277" s="9">
        <v>16.128</v>
      </c>
    </row>
    <row r="3278" spans="1:22" x14ac:dyDescent="0.3">
      <c r="A3278" t="s">
        <v>3528</v>
      </c>
      <c r="B3278" t="s">
        <v>3529</v>
      </c>
      <c r="C3278" t="s">
        <v>3567</v>
      </c>
      <c r="D3278" t="s">
        <v>29</v>
      </c>
      <c r="E3278">
        <v>5.63</v>
      </c>
      <c r="F3278">
        <v>157800</v>
      </c>
      <c r="G3278">
        <f t="shared" si="209"/>
        <v>4.0724130481622308E-11</v>
      </c>
      <c r="H3278" s="50">
        <f t="shared" si="211"/>
        <v>357.58292799720004</v>
      </c>
      <c r="I3278">
        <f t="shared" si="210"/>
        <v>1.3106028435982675E-7</v>
      </c>
      <c r="J3278">
        <v>38.900000000000006</v>
      </c>
      <c r="K3278">
        <v>25.3</v>
      </c>
      <c r="L3278">
        <v>604</v>
      </c>
      <c r="M3278">
        <v>53.14</v>
      </c>
      <c r="N3278">
        <v>-1.22</v>
      </c>
      <c r="O3278" s="7">
        <v>23.896000000000001</v>
      </c>
      <c r="P3278" s="8">
        <v>254760</v>
      </c>
      <c r="Q3278">
        <v>4</v>
      </c>
      <c r="R3278" s="9">
        <v>15.343999999999999</v>
      </c>
      <c r="S3278" s="9">
        <v>15.425000000000001</v>
      </c>
      <c r="T3278" s="9">
        <v>14.645</v>
      </c>
      <c r="U3278" s="9">
        <v>15.510999999999999</v>
      </c>
      <c r="V3278" s="9">
        <v>16.178000000000001</v>
      </c>
    </row>
    <row r="3279" spans="1:22" x14ac:dyDescent="0.3">
      <c r="A3279" t="s">
        <v>3528</v>
      </c>
      <c r="B3279" t="s">
        <v>3529</v>
      </c>
      <c r="C3279" t="s">
        <v>3568</v>
      </c>
      <c r="D3279" t="s">
        <v>29</v>
      </c>
      <c r="E3279">
        <v>3.22</v>
      </c>
      <c r="F3279">
        <v>118900</v>
      </c>
      <c r="G3279">
        <f t="shared" si="209"/>
        <v>3.0911810428931874E-11</v>
      </c>
      <c r="H3279" s="50">
        <f t="shared" si="211"/>
        <v>269.43352432742137</v>
      </c>
      <c r="I3279">
        <f t="shared" si="210"/>
        <v>7.4958102244874275E-8</v>
      </c>
      <c r="J3279">
        <v>22.5</v>
      </c>
      <c r="K3279">
        <v>25.1</v>
      </c>
      <c r="L3279">
        <v>1150</v>
      </c>
      <c r="M3279">
        <v>51.37</v>
      </c>
      <c r="N3279">
        <v>1.4</v>
      </c>
      <c r="O3279" s="7">
        <v>45.945</v>
      </c>
      <c r="P3279">
        <v>59989</v>
      </c>
      <c r="Q3279">
        <v>2</v>
      </c>
      <c r="R3279" s="9">
        <v>17.111000000000001</v>
      </c>
      <c r="S3279" s="9">
        <v>6.1670999999999996</v>
      </c>
      <c r="T3279" s="9">
        <v>17.111000000000001</v>
      </c>
      <c r="U3279" s="9">
        <v>17.111000000000001</v>
      </c>
      <c r="V3279" s="9">
        <v>17.111000000000001</v>
      </c>
    </row>
    <row r="3280" spans="1:22" x14ac:dyDescent="0.3">
      <c r="A3280" t="s">
        <v>3528</v>
      </c>
      <c r="B3280" t="s">
        <v>3529</v>
      </c>
      <c r="C3280" t="s">
        <v>3569</v>
      </c>
      <c r="D3280" t="s">
        <v>29</v>
      </c>
      <c r="E3280">
        <v>5.61</v>
      </c>
      <c r="F3280">
        <v>365700</v>
      </c>
      <c r="G3280">
        <f t="shared" si="209"/>
        <v>1.7510087858900738E-11</v>
      </c>
      <c r="H3280" s="50">
        <f t="shared" si="211"/>
        <v>828.69503655624885</v>
      </c>
      <c r="I3280">
        <f t="shared" si="210"/>
        <v>1.3059470608501387E-7</v>
      </c>
      <c r="J3280">
        <v>154</v>
      </c>
      <c r="K3280">
        <v>29.400000000000002</v>
      </c>
      <c r="L3280">
        <v>659</v>
      </c>
      <c r="M3280">
        <v>54.59</v>
      </c>
      <c r="N3280">
        <v>-1.23</v>
      </c>
      <c r="O3280" s="7">
        <v>22.388999999999999</v>
      </c>
      <c r="P3280" s="8">
        <v>419320</v>
      </c>
      <c r="Q3280">
        <v>10</v>
      </c>
      <c r="R3280" s="9">
        <v>12.462999999999999</v>
      </c>
      <c r="S3280" s="9">
        <v>10.678000000000001</v>
      </c>
      <c r="T3280" s="9">
        <v>11.638999999999999</v>
      </c>
      <c r="U3280" s="9">
        <v>12.042999999999999</v>
      </c>
      <c r="V3280" s="9">
        <v>13.3</v>
      </c>
    </row>
    <row r="3281" spans="1:22" x14ac:dyDescent="0.3">
      <c r="A3281" t="s">
        <v>3528</v>
      </c>
      <c r="B3281" t="s">
        <v>3529</v>
      </c>
      <c r="C3281" t="s">
        <v>3570</v>
      </c>
      <c r="D3281" t="s">
        <v>29</v>
      </c>
      <c r="E3281">
        <v>6.22</v>
      </c>
      <c r="F3281">
        <v>181500</v>
      </c>
      <c r="G3281">
        <f t="shared" si="209"/>
        <v>3.9116877465564736E-11</v>
      </c>
      <c r="H3281" s="50">
        <f t="shared" si="211"/>
        <v>411.2883487420267</v>
      </c>
      <c r="I3281">
        <f t="shared" si="210"/>
        <v>1.4479484346680683E-7</v>
      </c>
      <c r="J3281">
        <v>43.5</v>
      </c>
      <c r="K3281">
        <v>27.5</v>
      </c>
      <c r="L3281">
        <v>590</v>
      </c>
      <c r="M3281">
        <v>52.04</v>
      </c>
      <c r="N3281">
        <v>-0.75</v>
      </c>
      <c r="O3281" s="7">
        <v>21.420999999999999</v>
      </c>
      <c r="P3281" s="8">
        <v>148780</v>
      </c>
      <c r="Q3281">
        <v>4</v>
      </c>
      <c r="R3281" s="9">
        <v>15.603</v>
      </c>
      <c r="S3281" s="9">
        <v>15.303000000000001</v>
      </c>
      <c r="T3281" s="9">
        <v>13.949</v>
      </c>
      <c r="U3281" s="9">
        <v>14.842000000000001</v>
      </c>
      <c r="V3281" s="9">
        <v>15.635</v>
      </c>
    </row>
    <row r="3282" spans="1:22" x14ac:dyDescent="0.3">
      <c r="A3282" t="s">
        <v>3528</v>
      </c>
      <c r="B3282" t="s">
        <v>3529</v>
      </c>
      <c r="C3282" t="s">
        <v>3571</v>
      </c>
      <c r="D3282" t="s">
        <v>29</v>
      </c>
      <c r="E3282">
        <v>8.5400000000000009</v>
      </c>
      <c r="F3282">
        <v>1064000</v>
      </c>
      <c r="G3282">
        <f t="shared" si="209"/>
        <v>9.1615017105263158E-12</v>
      </c>
      <c r="H3282" s="50">
        <f t="shared" si="211"/>
        <v>2411.0788047466467</v>
      </c>
      <c r="I3282">
        <f t="shared" si="210"/>
        <v>1.9880192334510133E-7</v>
      </c>
      <c r="J3282">
        <v>266</v>
      </c>
      <c r="K3282">
        <v>65.2</v>
      </c>
      <c r="L3282">
        <v>956</v>
      </c>
      <c r="M3282">
        <v>54.96</v>
      </c>
      <c r="N3282">
        <v>-1.53</v>
      </c>
      <c r="O3282" s="7">
        <v>14.657999999999999</v>
      </c>
      <c r="P3282" s="8">
        <v>1064100</v>
      </c>
      <c r="Q3282">
        <v>13</v>
      </c>
      <c r="R3282" s="9">
        <v>11.741</v>
      </c>
      <c r="S3282" s="9">
        <v>10.436999999999999</v>
      </c>
      <c r="T3282" s="9">
        <v>9.9062999999999999</v>
      </c>
      <c r="U3282" s="9">
        <v>11.587999999999999</v>
      </c>
      <c r="V3282" s="9">
        <v>12.346</v>
      </c>
    </row>
    <row r="3283" spans="1:22" x14ac:dyDescent="0.3">
      <c r="A3283" t="s">
        <v>3528</v>
      </c>
      <c r="B3283" t="s">
        <v>3529</v>
      </c>
      <c r="C3283" t="s">
        <v>3572</v>
      </c>
      <c r="D3283" t="s">
        <v>29</v>
      </c>
      <c r="E3283">
        <v>5</v>
      </c>
      <c r="F3283">
        <v>136700</v>
      </c>
      <c r="G3283">
        <f t="shared" si="209"/>
        <v>4.1749561082662766E-11</v>
      </c>
      <c r="H3283" s="50">
        <f t="shared" si="211"/>
        <v>309.76924117374682</v>
      </c>
      <c r="I3283">
        <f t="shared" si="210"/>
        <v>1.1639456870322093E-7</v>
      </c>
      <c r="J3283">
        <v>27.1</v>
      </c>
      <c r="K3283">
        <v>26.3</v>
      </c>
      <c r="L3283">
        <v>695</v>
      </c>
      <c r="M3283">
        <v>51.58</v>
      </c>
      <c r="N3283">
        <v>-2.97</v>
      </c>
      <c r="O3283" s="7">
        <v>26.449000000000002</v>
      </c>
      <c r="P3283" s="8">
        <v>191810</v>
      </c>
      <c r="Q3283">
        <v>5</v>
      </c>
      <c r="R3283" s="9">
        <v>15.154</v>
      </c>
      <c r="S3283" s="9">
        <v>15.007999999999999</v>
      </c>
      <c r="T3283" s="9">
        <v>13.199</v>
      </c>
      <c r="U3283" s="9">
        <v>14.695</v>
      </c>
      <c r="V3283" s="9">
        <v>15.19</v>
      </c>
    </row>
    <row r="3284" spans="1:22" x14ac:dyDescent="0.3">
      <c r="A3284" t="s">
        <v>3528</v>
      </c>
      <c r="B3284" t="s">
        <v>3529</v>
      </c>
      <c r="C3284" t="s">
        <v>3573</v>
      </c>
      <c r="D3284" t="s">
        <v>29</v>
      </c>
      <c r="E3284">
        <v>6.41</v>
      </c>
      <c r="F3284">
        <v>195700</v>
      </c>
      <c r="G3284">
        <f t="shared" si="209"/>
        <v>3.7386742616249362E-11</v>
      </c>
      <c r="H3284" s="50">
        <f t="shared" si="211"/>
        <v>443.46628015875825</v>
      </c>
      <c r="I3284">
        <f t="shared" si="210"/>
        <v>1.4921783707752924E-7</v>
      </c>
      <c r="J3284">
        <v>47.300000000000004</v>
      </c>
      <c r="K3284">
        <v>28.5</v>
      </c>
      <c r="L3284">
        <v>590</v>
      </c>
      <c r="M3284">
        <v>52.25</v>
      </c>
      <c r="N3284">
        <v>-0.89</v>
      </c>
      <c r="O3284" s="7">
        <v>20.722999999999999</v>
      </c>
      <c r="P3284" s="8">
        <v>223290</v>
      </c>
      <c r="Q3284">
        <v>3</v>
      </c>
      <c r="R3284" s="9">
        <v>13.731</v>
      </c>
      <c r="S3284" s="9">
        <v>13.686999999999999</v>
      </c>
      <c r="T3284" s="9">
        <v>13.5</v>
      </c>
      <c r="U3284" s="9">
        <v>13.798999999999999</v>
      </c>
      <c r="V3284" s="9">
        <v>14.247999999999999</v>
      </c>
    </row>
    <row r="3285" spans="1:22" x14ac:dyDescent="0.3">
      <c r="A3285" t="s">
        <v>3528</v>
      </c>
      <c r="B3285" t="s">
        <v>3529</v>
      </c>
      <c r="C3285" t="s">
        <v>3574</v>
      </c>
      <c r="D3285" t="s">
        <v>29</v>
      </c>
      <c r="E3285">
        <v>6.8500000000000005</v>
      </c>
      <c r="F3285">
        <v>193900</v>
      </c>
      <c r="G3285">
        <f t="shared" si="209"/>
        <v>4.0323961062403302E-11</v>
      </c>
      <c r="H3285" s="50">
        <f t="shared" si="211"/>
        <v>439.3873874439613</v>
      </c>
      <c r="I3285">
        <f t="shared" si="210"/>
        <v>1.5946055912341269E-7</v>
      </c>
      <c r="J3285">
        <v>40.400000000000006</v>
      </c>
      <c r="K3285">
        <v>30.5</v>
      </c>
      <c r="L3285">
        <v>610</v>
      </c>
      <c r="M3285">
        <v>52.64</v>
      </c>
      <c r="N3285">
        <v>1.28</v>
      </c>
      <c r="O3285" s="7">
        <v>20.010000000000002</v>
      </c>
      <c r="P3285" s="8">
        <v>125970</v>
      </c>
      <c r="Q3285">
        <v>2</v>
      </c>
      <c r="R3285" s="9">
        <v>14.984</v>
      </c>
      <c r="S3285" s="9">
        <v>15.095000000000001</v>
      </c>
      <c r="T3285" s="9">
        <v>14.943</v>
      </c>
      <c r="U3285" s="9">
        <v>15.19</v>
      </c>
      <c r="V3285" s="9">
        <v>15.438000000000001</v>
      </c>
    </row>
    <row r="3286" spans="1:22" x14ac:dyDescent="0.3">
      <c r="A3286" t="s">
        <v>3528</v>
      </c>
      <c r="B3286" t="s">
        <v>3529</v>
      </c>
      <c r="C3286" t="s">
        <v>3575</v>
      </c>
      <c r="D3286" t="s">
        <v>29</v>
      </c>
      <c r="E3286">
        <v>12.5</v>
      </c>
      <c r="F3286">
        <v>660900</v>
      </c>
      <c r="G3286">
        <f t="shared" si="209"/>
        <v>2.1588610228476322E-11</v>
      </c>
      <c r="H3286" s="50">
        <f t="shared" si="211"/>
        <v>1497.6334417829501</v>
      </c>
      <c r="I3286">
        <f t="shared" si="210"/>
        <v>2.9098642175805232E-7</v>
      </c>
      <c r="J3286">
        <v>127</v>
      </c>
      <c r="K3286">
        <v>58.6</v>
      </c>
      <c r="L3286">
        <v>604</v>
      </c>
      <c r="M3286">
        <v>52.96</v>
      </c>
      <c r="N3286">
        <v>-1.19</v>
      </c>
      <c r="O3286" s="7">
        <v>10.31</v>
      </c>
      <c r="P3286" s="8">
        <v>723170</v>
      </c>
      <c r="Q3286">
        <v>10</v>
      </c>
      <c r="R3286" s="9">
        <v>16.266999999999999</v>
      </c>
      <c r="S3286" s="9">
        <v>16.184999999999999</v>
      </c>
      <c r="T3286" s="9">
        <v>14.198</v>
      </c>
      <c r="U3286" s="9">
        <v>15.759</v>
      </c>
      <c r="V3286" s="9">
        <v>16.62</v>
      </c>
    </row>
    <row r="3287" spans="1:22" x14ac:dyDescent="0.3">
      <c r="A3287" t="s">
        <v>3528</v>
      </c>
      <c r="B3287" t="s">
        <v>3529</v>
      </c>
      <c r="C3287" t="s">
        <v>3576</v>
      </c>
      <c r="D3287" t="s">
        <v>29</v>
      </c>
      <c r="E3287">
        <v>6.92</v>
      </c>
      <c r="F3287">
        <v>127900</v>
      </c>
      <c r="G3287">
        <f t="shared" si="209"/>
        <v>6.1756969194683332E-11</v>
      </c>
      <c r="H3287" s="50">
        <f t="shared" si="211"/>
        <v>289.82798790140612</v>
      </c>
      <c r="I3287">
        <f t="shared" si="210"/>
        <v>1.6109008308525771E-7</v>
      </c>
      <c r="J3287">
        <v>18.5</v>
      </c>
      <c r="K3287">
        <v>29.700000000000003</v>
      </c>
      <c r="L3287">
        <v>599</v>
      </c>
      <c r="M3287">
        <v>52.52</v>
      </c>
      <c r="N3287">
        <v>-1.48</v>
      </c>
      <c r="O3287" s="7">
        <v>20.140999999999998</v>
      </c>
      <c r="P3287" s="8">
        <v>218770</v>
      </c>
      <c r="Q3287">
        <v>3</v>
      </c>
      <c r="R3287" s="9">
        <v>15.593</v>
      </c>
      <c r="S3287" s="9">
        <v>15.603999999999999</v>
      </c>
      <c r="T3287" s="9">
        <v>14.843999999999999</v>
      </c>
      <c r="U3287" s="9">
        <v>15.586</v>
      </c>
      <c r="V3287" s="9">
        <v>15.734</v>
      </c>
    </row>
    <row r="3288" spans="1:22" x14ac:dyDescent="0.3">
      <c r="A3288" t="s">
        <v>3528</v>
      </c>
      <c r="B3288" t="s">
        <v>3529</v>
      </c>
      <c r="C3288" t="s">
        <v>3577</v>
      </c>
      <c r="D3288" t="s">
        <v>29</v>
      </c>
      <c r="E3288">
        <v>6.58</v>
      </c>
      <c r="F3288">
        <v>140400</v>
      </c>
      <c r="G3288">
        <f t="shared" si="209"/>
        <v>5.3494509544159538E-11</v>
      </c>
      <c r="H3288" s="50">
        <f t="shared" si="211"/>
        <v>318.1536317541628</v>
      </c>
      <c r="I3288">
        <f t="shared" si="210"/>
        <v>1.5317525241343872E-7</v>
      </c>
      <c r="J3288">
        <v>22.400000000000002</v>
      </c>
      <c r="K3288">
        <v>29.700000000000003</v>
      </c>
      <c r="L3288">
        <v>613</v>
      </c>
      <c r="M3288">
        <v>51.75</v>
      </c>
      <c r="N3288">
        <v>-1.23</v>
      </c>
      <c r="O3288" s="7">
        <v>20.669</v>
      </c>
      <c r="P3288" s="8">
        <v>179530</v>
      </c>
      <c r="Q3288">
        <v>3</v>
      </c>
      <c r="R3288" s="9">
        <v>14.446</v>
      </c>
      <c r="S3288" s="9">
        <v>14.432</v>
      </c>
      <c r="T3288" s="9">
        <v>14.297000000000001</v>
      </c>
      <c r="U3288" s="9">
        <v>14.347</v>
      </c>
      <c r="V3288" s="9">
        <v>14.446999999999999</v>
      </c>
    </row>
    <row r="3289" spans="1:22" x14ac:dyDescent="0.3">
      <c r="A3289" t="s">
        <v>3528</v>
      </c>
      <c r="B3289" t="s">
        <v>3529</v>
      </c>
      <c r="C3289" t="s">
        <v>3578</v>
      </c>
      <c r="D3289" t="s">
        <v>29</v>
      </c>
      <c r="E3289">
        <v>4.83</v>
      </c>
      <c r="F3289">
        <v>136100</v>
      </c>
      <c r="G3289">
        <f t="shared" si="209"/>
        <v>4.0507872079353417E-11</v>
      </c>
      <c r="H3289" s="50">
        <f t="shared" si="211"/>
        <v>308.4096102688145</v>
      </c>
      <c r="I3289">
        <f t="shared" si="210"/>
        <v>1.1243715336731141E-7</v>
      </c>
      <c r="J3289">
        <v>40.400000000000006</v>
      </c>
      <c r="K3289">
        <v>21.400000000000002</v>
      </c>
      <c r="L3289">
        <v>603</v>
      </c>
      <c r="M3289">
        <v>52.58</v>
      </c>
      <c r="N3289">
        <v>-0.26</v>
      </c>
      <c r="O3289" s="7">
        <v>28.187999999999999</v>
      </c>
      <c r="P3289">
        <v>95370</v>
      </c>
      <c r="Q3289">
        <v>4</v>
      </c>
      <c r="R3289" s="9">
        <v>13.18</v>
      </c>
      <c r="S3289" s="9">
        <v>13.292</v>
      </c>
      <c r="T3289" s="9">
        <v>13.148999999999999</v>
      </c>
      <c r="U3289" s="9">
        <v>13.423999999999999</v>
      </c>
      <c r="V3289" s="9">
        <v>14.397</v>
      </c>
    </row>
    <row r="3290" spans="1:22" x14ac:dyDescent="0.3">
      <c r="A3290" t="s">
        <v>3528</v>
      </c>
      <c r="B3290" t="s">
        <v>3529</v>
      </c>
      <c r="C3290" t="s">
        <v>3579</v>
      </c>
      <c r="D3290" t="s">
        <v>29</v>
      </c>
      <c r="E3290">
        <v>7.67</v>
      </c>
      <c r="F3290">
        <v>243900</v>
      </c>
      <c r="G3290">
        <f t="shared" si="209"/>
        <v>3.5895002501025E-11</v>
      </c>
      <c r="H3290" s="50">
        <f t="shared" si="211"/>
        <v>552.68996285498793</v>
      </c>
      <c r="I3290">
        <f t="shared" si="210"/>
        <v>1.7854926839074084E-7</v>
      </c>
      <c r="J3290">
        <v>34.4</v>
      </c>
      <c r="K3290">
        <v>41.6</v>
      </c>
      <c r="L3290">
        <v>718</v>
      </c>
      <c r="M3290">
        <v>50.39</v>
      </c>
      <c r="N3290">
        <v>-4.1399999999999997</v>
      </c>
      <c r="O3290" s="7">
        <v>17.266999999999999</v>
      </c>
      <c r="P3290" s="8">
        <v>173430</v>
      </c>
      <c r="Q3290">
        <v>6</v>
      </c>
      <c r="R3290" s="9">
        <v>16.172999999999998</v>
      </c>
      <c r="S3290" s="9">
        <v>6.6116999999999999</v>
      </c>
      <c r="T3290" s="9">
        <v>16.03</v>
      </c>
      <c r="U3290" s="9">
        <v>16.152999999999999</v>
      </c>
      <c r="V3290" s="9">
        <v>17.062000000000001</v>
      </c>
    </row>
    <row r="3291" spans="1:22" x14ac:dyDescent="0.3">
      <c r="A3291" t="s">
        <v>3528</v>
      </c>
      <c r="B3291" t="s">
        <v>3529</v>
      </c>
      <c r="C3291" t="s">
        <v>3580</v>
      </c>
      <c r="D3291" t="s">
        <v>29</v>
      </c>
      <c r="E3291">
        <v>10.200000000000001</v>
      </c>
      <c r="F3291">
        <v>438800</v>
      </c>
      <c r="G3291">
        <f t="shared" si="209"/>
        <v>2.6532854603463991E-11</v>
      </c>
      <c r="H3291" s="50">
        <f t="shared" si="211"/>
        <v>994.34340180716981</v>
      </c>
      <c r="I3291">
        <f t="shared" si="210"/>
        <v>2.3744492015457067E-7</v>
      </c>
      <c r="J3291">
        <v>73.400000000000006</v>
      </c>
      <c r="K3291">
        <v>51.2</v>
      </c>
      <c r="L3291">
        <v>648</v>
      </c>
      <c r="M3291">
        <v>50.84</v>
      </c>
      <c r="N3291">
        <v>-1.0900000000000001</v>
      </c>
      <c r="O3291" s="7">
        <v>12.645</v>
      </c>
      <c r="P3291" s="8">
        <v>440890</v>
      </c>
      <c r="Q3291">
        <v>8</v>
      </c>
      <c r="R3291" s="9">
        <v>15.113</v>
      </c>
      <c r="S3291" s="9">
        <v>12.909000000000001</v>
      </c>
      <c r="T3291" s="9">
        <v>13.699</v>
      </c>
      <c r="U3291" s="9">
        <v>14.917999999999999</v>
      </c>
      <c r="V3291" s="9">
        <v>15.438000000000001</v>
      </c>
    </row>
    <row r="3292" spans="1:22" x14ac:dyDescent="0.3">
      <c r="A3292" t="s">
        <v>3528</v>
      </c>
      <c r="B3292" t="s">
        <v>3529</v>
      </c>
      <c r="C3292" t="s">
        <v>3581</v>
      </c>
      <c r="D3292" t="s">
        <v>29</v>
      </c>
      <c r="E3292">
        <v>10.100000000000001</v>
      </c>
      <c r="F3292">
        <v>263800</v>
      </c>
      <c r="G3292">
        <f t="shared" si="209"/>
        <v>4.3701566717210008E-11</v>
      </c>
      <c r="H3292" s="50">
        <f t="shared" si="211"/>
        <v>597.78438786857657</v>
      </c>
      <c r="I3292">
        <f t="shared" si="210"/>
        <v>2.3511702878050626E-7</v>
      </c>
      <c r="J3292">
        <v>31.8</v>
      </c>
      <c r="K3292">
        <v>46.7</v>
      </c>
      <c r="L3292">
        <v>636</v>
      </c>
      <c r="M3292">
        <v>53.76</v>
      </c>
      <c r="N3292">
        <v>-2.7</v>
      </c>
      <c r="O3292" s="7">
        <v>13.616</v>
      </c>
      <c r="P3292" s="8">
        <v>124310</v>
      </c>
      <c r="Q3292">
        <v>2</v>
      </c>
      <c r="R3292" s="9">
        <v>11.472</v>
      </c>
      <c r="S3292" s="9">
        <v>11.468</v>
      </c>
      <c r="T3292" s="9">
        <v>11.335000000000001</v>
      </c>
      <c r="U3292" s="9">
        <v>11.461</v>
      </c>
      <c r="V3292" s="9">
        <v>11.587999999999999</v>
      </c>
    </row>
    <row r="3293" spans="1:22" x14ac:dyDescent="0.3">
      <c r="A3293" t="s">
        <v>3528</v>
      </c>
      <c r="B3293" t="s">
        <v>3529</v>
      </c>
      <c r="C3293" t="s">
        <v>3582</v>
      </c>
      <c r="D3293" t="s">
        <v>29</v>
      </c>
      <c r="E3293">
        <v>11.4</v>
      </c>
      <c r="F3293">
        <v>366300</v>
      </c>
      <c r="G3293">
        <f t="shared" si="209"/>
        <v>3.5523713349713353E-11</v>
      </c>
      <c r="H3293" s="50">
        <f t="shared" si="211"/>
        <v>830.05466746118111</v>
      </c>
      <c r="I3293">
        <f t="shared" si="210"/>
        <v>2.653796166433437E-7</v>
      </c>
      <c r="J3293">
        <v>46.7</v>
      </c>
      <c r="K3293">
        <v>53.6</v>
      </c>
      <c r="L3293">
        <v>611</v>
      </c>
      <c r="M3293">
        <v>51.44</v>
      </c>
      <c r="N3293">
        <v>-0.94</v>
      </c>
      <c r="O3293" s="7">
        <v>11.396000000000001</v>
      </c>
      <c r="P3293" s="8">
        <v>257340</v>
      </c>
      <c r="Q3293">
        <v>3</v>
      </c>
      <c r="R3293" s="9">
        <v>14.444000000000001</v>
      </c>
      <c r="S3293" s="9">
        <v>14.388</v>
      </c>
      <c r="T3293" s="9">
        <v>13.648999999999999</v>
      </c>
      <c r="U3293" s="9">
        <v>14.446999999999999</v>
      </c>
      <c r="V3293" s="9">
        <v>14.496</v>
      </c>
    </row>
    <row r="3294" spans="1:22" x14ac:dyDescent="0.3">
      <c r="A3294" t="s">
        <v>3528</v>
      </c>
      <c r="B3294" t="s">
        <v>3529</v>
      </c>
      <c r="C3294" t="s">
        <v>3583</v>
      </c>
      <c r="D3294" t="s">
        <v>29</v>
      </c>
      <c r="E3294">
        <v>8.39</v>
      </c>
      <c r="F3294">
        <v>640000</v>
      </c>
      <c r="G3294">
        <f t="shared" si="209"/>
        <v>1.4963473234375E-11</v>
      </c>
      <c r="H3294" s="50">
        <f t="shared" si="211"/>
        <v>1450.2729652611411</v>
      </c>
      <c r="I3294">
        <f t="shared" si="210"/>
        <v>1.9531008628400476E-7</v>
      </c>
      <c r="J3294">
        <v>232</v>
      </c>
      <c r="K3294">
        <v>42</v>
      </c>
      <c r="L3294">
        <v>620</v>
      </c>
      <c r="M3294">
        <v>53.45</v>
      </c>
      <c r="N3294">
        <v>-1.36</v>
      </c>
      <c r="O3294" s="7">
        <v>14.747</v>
      </c>
      <c r="P3294" s="8">
        <v>938020</v>
      </c>
      <c r="Q3294">
        <v>16</v>
      </c>
      <c r="R3294" s="9">
        <v>14.491</v>
      </c>
      <c r="S3294" s="9">
        <v>14.666</v>
      </c>
      <c r="T3294" s="9">
        <v>13.798999999999999</v>
      </c>
      <c r="U3294" s="9">
        <v>14.769</v>
      </c>
      <c r="V3294" s="9">
        <v>16.472999999999999</v>
      </c>
    </row>
    <row r="3295" spans="1:22" x14ac:dyDescent="0.3">
      <c r="A3295" t="s">
        <v>3528</v>
      </c>
      <c r="B3295" t="s">
        <v>3529</v>
      </c>
      <c r="C3295" t="s">
        <v>3584</v>
      </c>
      <c r="D3295" t="s">
        <v>29</v>
      </c>
      <c r="E3295">
        <v>8.86</v>
      </c>
      <c r="F3295">
        <v>301500</v>
      </c>
      <c r="G3295">
        <f t="shared" si="209"/>
        <v>3.354260822553897E-11</v>
      </c>
      <c r="H3295" s="50">
        <f t="shared" si="211"/>
        <v>683.21452972849067</v>
      </c>
      <c r="I3295">
        <f t="shared" si="210"/>
        <v>2.0625117574210749E-7</v>
      </c>
      <c r="J3295">
        <v>47.300000000000004</v>
      </c>
      <c r="K3295">
        <v>43.800000000000004</v>
      </c>
      <c r="L3295">
        <v>648</v>
      </c>
      <c r="M3295">
        <v>50.92</v>
      </c>
      <c r="N3295">
        <v>-1.4</v>
      </c>
      <c r="O3295" s="7">
        <v>14.782</v>
      </c>
      <c r="P3295" s="8">
        <v>297580</v>
      </c>
      <c r="Q3295">
        <v>5</v>
      </c>
      <c r="R3295" s="9">
        <v>14.231</v>
      </c>
      <c r="S3295" s="9">
        <v>12.814</v>
      </c>
      <c r="T3295" s="9">
        <v>13.199</v>
      </c>
      <c r="U3295" s="9">
        <v>13.974</v>
      </c>
      <c r="V3295" s="9">
        <v>14.347</v>
      </c>
    </row>
    <row r="3296" spans="1:22" x14ac:dyDescent="0.3">
      <c r="A3296" t="s">
        <v>3528</v>
      </c>
      <c r="B3296" t="s">
        <v>3529</v>
      </c>
      <c r="C3296" t="s">
        <v>3585</v>
      </c>
      <c r="D3296" t="s">
        <v>29</v>
      </c>
      <c r="E3296">
        <v>7.69</v>
      </c>
      <c r="F3296">
        <v>370800</v>
      </c>
      <c r="G3296">
        <f t="shared" si="209"/>
        <v>2.3672113727076594E-11</v>
      </c>
      <c r="H3296" s="50">
        <f t="shared" si="211"/>
        <v>840.25189924817357</v>
      </c>
      <c r="I3296">
        <f t="shared" si="210"/>
        <v>1.7901484666555382E-7</v>
      </c>
      <c r="J3296">
        <v>73.600000000000009</v>
      </c>
      <c r="K3296">
        <v>43.2</v>
      </c>
      <c r="L3296">
        <v>736</v>
      </c>
      <c r="M3296">
        <v>51.57</v>
      </c>
      <c r="N3296">
        <v>0.57999999999999996</v>
      </c>
      <c r="O3296" s="7">
        <v>17.023</v>
      </c>
      <c r="P3296" s="8">
        <v>610530</v>
      </c>
      <c r="Q3296">
        <v>9</v>
      </c>
      <c r="R3296" s="9">
        <v>16.885000000000002</v>
      </c>
      <c r="S3296" s="9">
        <v>16.712</v>
      </c>
      <c r="T3296" s="9">
        <v>15.141</v>
      </c>
      <c r="U3296" s="9">
        <v>16.521999999999998</v>
      </c>
      <c r="V3296" s="9">
        <v>17.356000000000002</v>
      </c>
    </row>
    <row r="3297" spans="1:22" x14ac:dyDescent="0.3">
      <c r="A3297" t="s">
        <v>3528</v>
      </c>
      <c r="B3297" t="s">
        <v>3529</v>
      </c>
      <c r="C3297" t="s">
        <v>3586</v>
      </c>
      <c r="D3297" t="s">
        <v>29</v>
      </c>
      <c r="E3297">
        <v>6.15</v>
      </c>
      <c r="F3297">
        <v>115900</v>
      </c>
      <c r="G3297">
        <f t="shared" si="209"/>
        <v>6.0567842536669546E-11</v>
      </c>
      <c r="H3297" s="50">
        <f t="shared" si="211"/>
        <v>262.63536980275973</v>
      </c>
      <c r="I3297">
        <f t="shared" si="210"/>
        <v>1.4316531950496173E-7</v>
      </c>
      <c r="J3297">
        <v>17.600000000000001</v>
      </c>
      <c r="K3297">
        <v>27.6</v>
      </c>
      <c r="L3297">
        <v>628</v>
      </c>
      <c r="M3297">
        <v>53.65</v>
      </c>
      <c r="N3297">
        <v>-2.99</v>
      </c>
      <c r="O3297" s="7">
        <v>22.771000000000001</v>
      </c>
      <c r="P3297">
        <v>47291</v>
      </c>
      <c r="Q3297">
        <v>2</v>
      </c>
      <c r="R3297" s="9">
        <v>11.182</v>
      </c>
      <c r="S3297" s="9">
        <v>6.5115999999999996</v>
      </c>
      <c r="T3297" s="9">
        <v>11.182</v>
      </c>
      <c r="U3297" s="9">
        <v>11.182</v>
      </c>
      <c r="V3297" s="9">
        <v>11.182</v>
      </c>
    </row>
    <row r="3298" spans="1:22" x14ac:dyDescent="0.3">
      <c r="A3298" t="s">
        <v>3528</v>
      </c>
      <c r="B3298" t="s">
        <v>3529</v>
      </c>
      <c r="C3298" t="s">
        <v>3587</v>
      </c>
      <c r="D3298" t="s">
        <v>29</v>
      </c>
      <c r="E3298">
        <v>9.3000000000000007</v>
      </c>
      <c r="F3298">
        <v>363000</v>
      </c>
      <c r="G3298">
        <f t="shared" si="209"/>
        <v>2.924332479338843E-11</v>
      </c>
      <c r="H3298" s="50">
        <f t="shared" si="211"/>
        <v>822.5766974840534</v>
      </c>
      <c r="I3298">
        <f t="shared" si="210"/>
        <v>2.1649389778799094E-7</v>
      </c>
      <c r="J3298">
        <v>73.600000000000009</v>
      </c>
      <c r="K3298">
        <v>42.300000000000004</v>
      </c>
      <c r="L3298">
        <v>599</v>
      </c>
      <c r="M3298">
        <v>53.02</v>
      </c>
      <c r="N3298">
        <v>-2.19</v>
      </c>
      <c r="O3298" s="7">
        <v>14.166</v>
      </c>
      <c r="P3298" s="8">
        <v>322100</v>
      </c>
      <c r="Q3298">
        <v>5</v>
      </c>
      <c r="R3298" s="9">
        <v>13.045999999999999</v>
      </c>
      <c r="S3298" s="9">
        <v>12.946999999999999</v>
      </c>
      <c r="T3298" s="9">
        <v>12.396000000000001</v>
      </c>
      <c r="U3298" s="9">
        <v>12.597</v>
      </c>
      <c r="V3298" s="9">
        <v>13.148999999999999</v>
      </c>
    </row>
    <row r="3299" spans="1:22" x14ac:dyDescent="0.3">
      <c r="A3299" t="s">
        <v>3528</v>
      </c>
      <c r="B3299" t="s">
        <v>3529</v>
      </c>
      <c r="C3299" t="s">
        <v>3588</v>
      </c>
      <c r="D3299" t="s">
        <v>29</v>
      </c>
      <c r="E3299">
        <v>5.63</v>
      </c>
      <c r="F3299">
        <v>270800</v>
      </c>
      <c r="G3299">
        <f t="shared" si="209"/>
        <v>2.3730678692762185E-11</v>
      </c>
      <c r="H3299" s="50">
        <f t="shared" si="211"/>
        <v>613.64674842612033</v>
      </c>
      <c r="I3299">
        <f t="shared" si="210"/>
        <v>1.3106028435982675E-7</v>
      </c>
      <c r="J3299">
        <v>28.200000000000003</v>
      </c>
      <c r="K3299">
        <v>51</v>
      </c>
      <c r="L3299">
        <v>1220</v>
      </c>
      <c r="M3299">
        <v>51.64</v>
      </c>
      <c r="N3299">
        <v>-3.95</v>
      </c>
      <c r="O3299" s="7">
        <v>23.88</v>
      </c>
      <c r="P3299">
        <v>84548</v>
      </c>
      <c r="Q3299">
        <v>3</v>
      </c>
      <c r="R3299" s="9">
        <v>12.645</v>
      </c>
      <c r="S3299" s="9">
        <v>12.624000000000001</v>
      </c>
      <c r="T3299" s="9">
        <v>12.446</v>
      </c>
      <c r="U3299" s="9">
        <v>12.497</v>
      </c>
      <c r="V3299" s="9">
        <v>12.647</v>
      </c>
    </row>
    <row r="3300" spans="1:22" x14ac:dyDescent="0.3">
      <c r="A3300" t="s">
        <v>3528</v>
      </c>
      <c r="B3300" t="s">
        <v>3529</v>
      </c>
      <c r="C3300" t="s">
        <v>3589</v>
      </c>
      <c r="D3300" t="s">
        <v>29</v>
      </c>
      <c r="E3300">
        <v>6.3900000000000006</v>
      </c>
      <c r="F3300">
        <v>154400</v>
      </c>
      <c r="G3300">
        <f t="shared" si="209"/>
        <v>4.7239357966321245E-11</v>
      </c>
      <c r="H3300" s="50">
        <f t="shared" si="211"/>
        <v>349.87835286925025</v>
      </c>
      <c r="I3300">
        <f t="shared" si="210"/>
        <v>1.4875225880271633E-7</v>
      </c>
      <c r="J3300">
        <v>28.6</v>
      </c>
      <c r="K3300">
        <v>28.900000000000002</v>
      </c>
      <c r="L3300">
        <v>615</v>
      </c>
      <c r="M3300">
        <v>51.57</v>
      </c>
      <c r="N3300">
        <v>-1.79</v>
      </c>
      <c r="O3300" s="7">
        <v>21.306000000000001</v>
      </c>
      <c r="P3300" s="8">
        <v>151130</v>
      </c>
      <c r="Q3300">
        <v>4</v>
      </c>
      <c r="R3300" s="9">
        <v>14.486000000000001</v>
      </c>
      <c r="S3300" s="9">
        <v>14.302</v>
      </c>
      <c r="T3300" s="9">
        <v>13.749000000000001</v>
      </c>
      <c r="U3300" s="9">
        <v>14.769</v>
      </c>
      <c r="V3300" s="9">
        <v>15.24</v>
      </c>
    </row>
    <row r="3301" spans="1:22" x14ac:dyDescent="0.3">
      <c r="A3301" t="s">
        <v>3528</v>
      </c>
      <c r="B3301" t="s">
        <v>3529</v>
      </c>
      <c r="C3301" t="s">
        <v>3590</v>
      </c>
      <c r="D3301" t="s">
        <v>29</v>
      </c>
      <c r="E3301">
        <v>4.83</v>
      </c>
      <c r="F3301">
        <v>136200</v>
      </c>
      <c r="G3301">
        <f t="shared" si="209"/>
        <v>4.0478130616740086E-11</v>
      </c>
      <c r="H3301" s="50">
        <f t="shared" si="211"/>
        <v>308.63621541963659</v>
      </c>
      <c r="I3301">
        <f t="shared" si="210"/>
        <v>1.1243715336731143E-7</v>
      </c>
      <c r="J3301">
        <v>37.4</v>
      </c>
      <c r="K3301">
        <v>22.3</v>
      </c>
      <c r="L3301">
        <v>615</v>
      </c>
      <c r="M3301">
        <v>52.69</v>
      </c>
      <c r="N3301">
        <v>-2.46</v>
      </c>
      <c r="O3301" s="7">
        <v>27.623999999999999</v>
      </c>
      <c r="P3301" s="8">
        <v>131510</v>
      </c>
      <c r="Q3301">
        <v>4</v>
      </c>
      <c r="R3301" s="9">
        <v>12.551</v>
      </c>
      <c r="S3301" s="9">
        <v>12.493</v>
      </c>
      <c r="T3301" s="9">
        <v>12.042999999999999</v>
      </c>
      <c r="U3301" s="9">
        <v>12.244999999999999</v>
      </c>
      <c r="V3301" s="9">
        <v>12.597</v>
      </c>
    </row>
    <row r="3302" spans="1:22" x14ac:dyDescent="0.3">
      <c r="A3302" t="s">
        <v>3528</v>
      </c>
      <c r="B3302" t="s">
        <v>3529</v>
      </c>
      <c r="C3302" t="s">
        <v>3591</v>
      </c>
      <c r="D3302" t="s">
        <v>29</v>
      </c>
      <c r="E3302">
        <v>2.5300000000000002</v>
      </c>
      <c r="F3302">
        <v>109600</v>
      </c>
      <c r="G3302">
        <f t="shared" si="209"/>
        <v>2.6348772718978102E-11</v>
      </c>
      <c r="H3302" s="50">
        <f t="shared" si="211"/>
        <v>248.3592453009704</v>
      </c>
      <c r="I3302">
        <f t="shared" si="210"/>
        <v>5.8895651763829792E-8</v>
      </c>
      <c r="J3302">
        <v>25.900000000000002</v>
      </c>
      <c r="K3302">
        <v>21.5</v>
      </c>
      <c r="L3302">
        <v>1170</v>
      </c>
      <c r="M3302">
        <v>50.46</v>
      </c>
      <c r="N3302">
        <v>-3.55</v>
      </c>
      <c r="O3302" s="7">
        <v>54.305999999999997</v>
      </c>
      <c r="P3302">
        <v>92695</v>
      </c>
      <c r="Q3302">
        <v>4</v>
      </c>
      <c r="R3302" s="9">
        <v>17.111000000000001</v>
      </c>
      <c r="S3302" s="9">
        <v>16.606000000000002</v>
      </c>
      <c r="T3302" s="9">
        <v>16.669</v>
      </c>
      <c r="U3302" s="9">
        <v>16.89</v>
      </c>
      <c r="V3302" s="9">
        <v>17.111000000000001</v>
      </c>
    </row>
    <row r="3303" spans="1:22" x14ac:dyDescent="0.3">
      <c r="A3303" t="s">
        <v>3528</v>
      </c>
      <c r="B3303" t="s">
        <v>3529</v>
      </c>
      <c r="C3303" t="s">
        <v>3592</v>
      </c>
      <c r="D3303" t="s">
        <v>29</v>
      </c>
      <c r="E3303">
        <v>5.28</v>
      </c>
      <c r="F3303">
        <v>157600</v>
      </c>
      <c r="G3303">
        <f t="shared" si="209"/>
        <v>3.8240902538071068E-11</v>
      </c>
      <c r="H3303" s="50">
        <f t="shared" si="211"/>
        <v>357.12971769555594</v>
      </c>
      <c r="I3303">
        <f t="shared" si="210"/>
        <v>1.2291266455060131E-7</v>
      </c>
      <c r="J3303">
        <v>42.2</v>
      </c>
      <c r="K3303">
        <v>24.3</v>
      </c>
      <c r="L3303">
        <v>628</v>
      </c>
      <c r="M3303">
        <v>53.4</v>
      </c>
      <c r="N3303">
        <v>-2.59</v>
      </c>
      <c r="O3303" s="7">
        <v>25.893000000000001</v>
      </c>
      <c r="P3303" s="8">
        <v>452060</v>
      </c>
      <c r="Q3303">
        <v>5</v>
      </c>
      <c r="R3303" s="9">
        <v>14.038</v>
      </c>
      <c r="S3303" s="9">
        <v>14.077999999999999</v>
      </c>
      <c r="T3303" s="9">
        <v>13.749000000000001</v>
      </c>
      <c r="U3303" s="9">
        <v>14.148</v>
      </c>
      <c r="V3303" s="9">
        <v>14.446999999999999</v>
      </c>
    </row>
    <row r="3304" spans="1:22" x14ac:dyDescent="0.3">
      <c r="A3304" t="s">
        <v>3528</v>
      </c>
      <c r="B3304" t="s">
        <v>3529</v>
      </c>
      <c r="C3304" t="s">
        <v>3593</v>
      </c>
      <c r="D3304" t="s">
        <v>29</v>
      </c>
      <c r="E3304">
        <v>5.88</v>
      </c>
      <c r="F3304">
        <v>100000</v>
      </c>
      <c r="G3304">
        <f t="shared" si="209"/>
        <v>6.7116260399999996E-11</v>
      </c>
      <c r="H3304" s="50">
        <f t="shared" si="211"/>
        <v>226.60515082205328</v>
      </c>
      <c r="I3304">
        <f t="shared" si="210"/>
        <v>1.3688001279498781E-7</v>
      </c>
      <c r="J3304">
        <v>14</v>
      </c>
      <c r="K3304">
        <v>26.700000000000003</v>
      </c>
      <c r="L3304">
        <v>611</v>
      </c>
      <c r="M3304">
        <v>51.32</v>
      </c>
      <c r="N3304">
        <v>-0.57999999999999996</v>
      </c>
      <c r="O3304" s="7">
        <v>22.843</v>
      </c>
      <c r="P3304" s="8">
        <v>157070</v>
      </c>
      <c r="Q3304">
        <v>2</v>
      </c>
      <c r="R3304" s="9">
        <v>14.792</v>
      </c>
      <c r="S3304" s="9">
        <v>14.785</v>
      </c>
      <c r="T3304" s="9">
        <v>14.744999999999999</v>
      </c>
      <c r="U3304" s="9">
        <v>14.769</v>
      </c>
      <c r="V3304" s="9">
        <v>14.794</v>
      </c>
    </row>
    <row r="3305" spans="1:22" x14ac:dyDescent="0.3">
      <c r="A3305" t="s">
        <v>3528</v>
      </c>
      <c r="B3305" t="s">
        <v>3529</v>
      </c>
      <c r="C3305" t="s">
        <v>3594</v>
      </c>
      <c r="D3305" t="s">
        <v>29</v>
      </c>
      <c r="E3305">
        <v>5.46</v>
      </c>
      <c r="F3305">
        <v>136200</v>
      </c>
      <c r="G3305">
        <f t="shared" si="209"/>
        <v>4.5757886784140964E-11</v>
      </c>
      <c r="H3305" s="50">
        <f t="shared" si="211"/>
        <v>308.63621541963659</v>
      </c>
      <c r="I3305">
        <f t="shared" si="210"/>
        <v>1.2710286902391727E-7</v>
      </c>
      <c r="J3305">
        <v>28.200000000000003</v>
      </c>
      <c r="K3305">
        <v>25.6</v>
      </c>
      <c r="L3305">
        <v>635</v>
      </c>
      <c r="M3305">
        <v>53.96</v>
      </c>
      <c r="N3305">
        <v>-1.0900000000000001</v>
      </c>
      <c r="O3305" s="7">
        <v>24.747</v>
      </c>
      <c r="P3305" s="8">
        <v>108930</v>
      </c>
      <c r="Q3305">
        <v>2</v>
      </c>
      <c r="R3305" s="9">
        <v>12.212999999999999</v>
      </c>
      <c r="S3305" s="9">
        <v>12.183999999999999</v>
      </c>
      <c r="T3305" s="9">
        <v>11.942</v>
      </c>
      <c r="U3305" s="9">
        <v>12.169</v>
      </c>
      <c r="V3305" s="9">
        <v>12.396000000000001</v>
      </c>
    </row>
    <row r="3306" spans="1:22" x14ac:dyDescent="0.3">
      <c r="A3306" t="s">
        <v>3595</v>
      </c>
      <c r="B3306" t="s">
        <v>3596</v>
      </c>
      <c r="C3306" t="s">
        <v>3597</v>
      </c>
      <c r="D3306" t="s">
        <v>114</v>
      </c>
      <c r="E3306">
        <v>3.8200000000000003</v>
      </c>
      <c r="F3306">
        <v>174600</v>
      </c>
      <c r="G3306">
        <f t="shared" si="209"/>
        <v>2.4972932760595651E-11</v>
      </c>
      <c r="H3306" s="50">
        <f t="shared" ref="H3306:H3369" si="212">F3306*CVD_USA</f>
        <v>423.63492867881558</v>
      </c>
      <c r="I3306">
        <f t="shared" si="210"/>
        <v>9.5214659300422155E-8</v>
      </c>
      <c r="J3306">
        <v>141</v>
      </c>
      <c r="K3306">
        <v>14.700000000000001</v>
      </c>
      <c r="L3306">
        <v>458</v>
      </c>
      <c r="M3306">
        <v>39.5</v>
      </c>
      <c r="N3306">
        <v>-76.290000000000006</v>
      </c>
      <c r="O3306" s="7">
        <v>31.22</v>
      </c>
      <c r="P3306" s="8">
        <v>166550</v>
      </c>
      <c r="Q3306">
        <v>9</v>
      </c>
      <c r="R3306" s="9">
        <v>14.419</v>
      </c>
      <c r="S3306" s="9">
        <v>13.472</v>
      </c>
      <c r="T3306" s="9">
        <v>13.949</v>
      </c>
      <c r="U3306" s="9">
        <v>14.321999999999999</v>
      </c>
      <c r="V3306" s="9">
        <v>15.537000000000001</v>
      </c>
    </row>
    <row r="3307" spans="1:22" x14ac:dyDescent="0.3">
      <c r="A3307" t="s">
        <v>3595</v>
      </c>
      <c r="B3307" t="s">
        <v>3596</v>
      </c>
      <c r="C3307" t="s">
        <v>3598</v>
      </c>
      <c r="D3307" t="s">
        <v>114</v>
      </c>
      <c r="E3307">
        <v>2.4</v>
      </c>
      <c r="F3307">
        <v>107000</v>
      </c>
      <c r="G3307">
        <f t="shared" si="209"/>
        <v>2.5602235514018691E-11</v>
      </c>
      <c r="H3307" s="50">
        <f t="shared" si="212"/>
        <v>259.61590703684578</v>
      </c>
      <c r="I3307">
        <f t="shared" si="210"/>
        <v>5.9820728356286168E-8</v>
      </c>
      <c r="J3307">
        <v>65.3</v>
      </c>
      <c r="K3307">
        <v>13.3</v>
      </c>
      <c r="L3307">
        <v>669</v>
      </c>
      <c r="M3307">
        <v>32.44</v>
      </c>
      <c r="N3307">
        <v>-99.76</v>
      </c>
      <c r="O3307" s="7">
        <v>50.52</v>
      </c>
      <c r="P3307" s="8">
        <v>115380</v>
      </c>
      <c r="Q3307">
        <v>4</v>
      </c>
      <c r="R3307" s="9">
        <v>8.0427999999999997</v>
      </c>
      <c r="S3307" s="9">
        <v>8.0119000000000007</v>
      </c>
      <c r="T3307" s="9">
        <v>7.5195999999999996</v>
      </c>
      <c r="U3307" s="9">
        <v>7.8342000000000001</v>
      </c>
      <c r="V3307" s="9">
        <v>8.0433000000000003</v>
      </c>
    </row>
    <row r="3308" spans="1:22" x14ac:dyDescent="0.3">
      <c r="A3308" t="s">
        <v>3595</v>
      </c>
      <c r="B3308" t="s">
        <v>3596</v>
      </c>
      <c r="C3308" t="s">
        <v>3599</v>
      </c>
      <c r="D3308" t="s">
        <v>114</v>
      </c>
      <c r="E3308">
        <v>12.200000000000001</v>
      </c>
      <c r="F3308">
        <v>570200</v>
      </c>
      <c r="G3308">
        <f t="shared" si="209"/>
        <v>2.4422102069449318E-11</v>
      </c>
      <c r="H3308" s="50">
        <f t="shared" si="212"/>
        <v>1383.4858896486865</v>
      </c>
      <c r="I3308">
        <f t="shared" si="210"/>
        <v>3.0408870247778801E-7</v>
      </c>
      <c r="J3308">
        <v>155</v>
      </c>
      <c r="K3308">
        <v>45.800000000000004</v>
      </c>
      <c r="L3308">
        <v>410</v>
      </c>
      <c r="M3308">
        <v>41.07</v>
      </c>
      <c r="N3308">
        <v>-81.510000000000005</v>
      </c>
      <c r="O3308" s="7">
        <v>8.9463000000000008</v>
      </c>
      <c r="P3308" s="8">
        <v>442480</v>
      </c>
      <c r="Q3308">
        <v>8</v>
      </c>
      <c r="R3308" s="9">
        <v>16.571999999999999</v>
      </c>
      <c r="S3308" s="9">
        <v>16.367999999999999</v>
      </c>
      <c r="T3308" s="9">
        <v>15.635</v>
      </c>
      <c r="U3308" s="9">
        <v>15.808</v>
      </c>
      <c r="V3308" s="9">
        <v>16.669</v>
      </c>
    </row>
    <row r="3309" spans="1:22" x14ac:dyDescent="0.3">
      <c r="A3309" t="s">
        <v>3595</v>
      </c>
      <c r="B3309" t="s">
        <v>3596</v>
      </c>
      <c r="C3309" t="s">
        <v>3600</v>
      </c>
      <c r="D3309" t="s">
        <v>114</v>
      </c>
      <c r="E3309">
        <v>14.8</v>
      </c>
      <c r="F3309">
        <v>875600</v>
      </c>
      <c r="G3309">
        <f t="shared" si="209"/>
        <v>1.9293294198264049E-11</v>
      </c>
      <c r="H3309" s="50">
        <f t="shared" si="212"/>
        <v>2124.4830673033844</v>
      </c>
      <c r="I3309">
        <f t="shared" si="210"/>
        <v>3.688944915304313E-7</v>
      </c>
      <c r="J3309">
        <v>347</v>
      </c>
      <c r="K3309">
        <v>47</v>
      </c>
      <c r="L3309">
        <v>315</v>
      </c>
      <c r="M3309">
        <v>42.74</v>
      </c>
      <c r="N3309">
        <v>-73.84</v>
      </c>
      <c r="O3309" s="7">
        <v>6.7038000000000002</v>
      </c>
      <c r="P3309" s="8">
        <v>599260</v>
      </c>
      <c r="Q3309">
        <v>19</v>
      </c>
      <c r="R3309" s="9">
        <v>12.164</v>
      </c>
      <c r="S3309" s="9">
        <v>11.866</v>
      </c>
      <c r="T3309" s="9">
        <v>9.9062999999999999</v>
      </c>
      <c r="U3309" s="9">
        <v>11.284000000000001</v>
      </c>
      <c r="V3309" s="9">
        <v>12.999000000000001</v>
      </c>
    </row>
    <row r="3310" spans="1:22" x14ac:dyDescent="0.3">
      <c r="A3310" t="s">
        <v>3595</v>
      </c>
      <c r="B3310" t="s">
        <v>3596</v>
      </c>
      <c r="C3310" t="s">
        <v>3601</v>
      </c>
      <c r="D3310" t="s">
        <v>114</v>
      </c>
      <c r="E3310">
        <v>7.12</v>
      </c>
      <c r="F3310">
        <v>598200</v>
      </c>
      <c r="G3310">
        <f t="shared" si="209"/>
        <v>1.3585762219993312E-11</v>
      </c>
      <c r="H3310" s="50">
        <f t="shared" si="212"/>
        <v>1451.4227625181413</v>
      </c>
      <c r="I3310">
        <f t="shared" si="210"/>
        <v>1.7746816079031558E-7</v>
      </c>
      <c r="J3310">
        <v>370</v>
      </c>
      <c r="K3310">
        <v>31.1</v>
      </c>
      <c r="L3310">
        <v>442</v>
      </c>
      <c r="M3310">
        <v>35.1</v>
      </c>
      <c r="N3310">
        <v>-106.63</v>
      </c>
      <c r="O3310" s="7">
        <v>14.212999999999999</v>
      </c>
      <c r="P3310" s="8">
        <v>640560</v>
      </c>
      <c r="Q3310">
        <v>13</v>
      </c>
      <c r="R3310" s="9">
        <v>7.7278000000000002</v>
      </c>
      <c r="S3310" s="9">
        <v>7.7854999999999999</v>
      </c>
      <c r="T3310" s="9">
        <v>6.8341000000000003</v>
      </c>
      <c r="U3310" s="9">
        <v>7.7294</v>
      </c>
      <c r="V3310" s="9">
        <v>9.0305999999999997</v>
      </c>
    </row>
    <row r="3311" spans="1:22" x14ac:dyDescent="0.3">
      <c r="A3311" t="s">
        <v>3595</v>
      </c>
      <c r="B3311" t="s">
        <v>3596</v>
      </c>
      <c r="C3311" t="s">
        <v>3602</v>
      </c>
      <c r="D3311" t="s">
        <v>114</v>
      </c>
      <c r="E3311">
        <v>13.8</v>
      </c>
      <c r="F3311">
        <v>576400</v>
      </c>
      <c r="G3311">
        <f t="shared" si="209"/>
        <v>2.7327854614850797E-11</v>
      </c>
      <c r="H3311" s="50">
        <f t="shared" si="212"/>
        <v>1398.5290543554943</v>
      </c>
      <c r="I3311">
        <f t="shared" si="210"/>
        <v>3.4396918804864541E-7</v>
      </c>
      <c r="J3311">
        <v>181</v>
      </c>
      <c r="K3311">
        <v>42.800000000000004</v>
      </c>
      <c r="L3311">
        <v>332</v>
      </c>
      <c r="M3311">
        <v>40.619999999999997</v>
      </c>
      <c r="N3311">
        <v>-75.45</v>
      </c>
      <c r="O3311" s="7">
        <v>7.7450000000000001</v>
      </c>
      <c r="P3311" s="8">
        <v>384250</v>
      </c>
      <c r="Q3311">
        <v>7</v>
      </c>
      <c r="R3311" s="9">
        <v>16.007000000000001</v>
      </c>
      <c r="S3311" s="9">
        <v>15.611000000000001</v>
      </c>
      <c r="T3311" s="9">
        <v>13.798999999999999</v>
      </c>
      <c r="U3311" s="9">
        <v>15.042</v>
      </c>
      <c r="V3311" s="9">
        <v>16.324999999999999</v>
      </c>
    </row>
    <row r="3312" spans="1:22" x14ac:dyDescent="0.3">
      <c r="A3312" t="s">
        <v>3595</v>
      </c>
      <c r="B3312" t="s">
        <v>3596</v>
      </c>
      <c r="C3312" t="s">
        <v>3603</v>
      </c>
      <c r="D3312" t="s">
        <v>114</v>
      </c>
      <c r="E3312">
        <v>4.32</v>
      </c>
      <c r="F3312">
        <v>179300</v>
      </c>
      <c r="G3312">
        <f t="shared" si="209"/>
        <v>2.750134166201896E-11</v>
      </c>
      <c r="H3312" s="50">
        <f t="shared" si="212"/>
        <v>435.03861805333128</v>
      </c>
      <c r="I3312">
        <f t="shared" si="210"/>
        <v>1.076773110413151E-7</v>
      </c>
      <c r="J3312">
        <v>50.2</v>
      </c>
      <c r="K3312">
        <v>25.3</v>
      </c>
      <c r="L3312">
        <v>689</v>
      </c>
      <c r="M3312">
        <v>35.19</v>
      </c>
      <c r="N3312">
        <v>-101.87</v>
      </c>
      <c r="O3312" s="7">
        <v>27.219000000000001</v>
      </c>
      <c r="P3312" s="8">
        <v>173420</v>
      </c>
      <c r="Q3312">
        <v>5</v>
      </c>
      <c r="R3312" s="9">
        <v>8.1844000000000001</v>
      </c>
      <c r="S3312" s="9">
        <v>8.1891999999999996</v>
      </c>
      <c r="T3312" s="9">
        <v>8.0433000000000003</v>
      </c>
      <c r="U3312" s="9">
        <v>8.1997999999999998</v>
      </c>
      <c r="V3312" s="9">
        <v>8.4602000000000004</v>
      </c>
    </row>
    <row r="3313" spans="1:22" x14ac:dyDescent="0.3">
      <c r="A3313" t="s">
        <v>3595</v>
      </c>
      <c r="B3313" t="s">
        <v>3596</v>
      </c>
      <c r="C3313" t="s">
        <v>3604</v>
      </c>
      <c r="D3313" t="s">
        <v>114</v>
      </c>
      <c r="E3313">
        <v>7.59</v>
      </c>
      <c r="F3313">
        <v>225700</v>
      </c>
      <c r="G3313">
        <f t="shared" si="209"/>
        <v>3.8384920115197157E-11</v>
      </c>
      <c r="H3313" s="50">
        <f t="shared" si="212"/>
        <v>547.61972166557086</v>
      </c>
      <c r="I3313">
        <f t="shared" si="210"/>
        <v>1.8918305342675493E-7</v>
      </c>
      <c r="J3313">
        <v>69.400000000000006</v>
      </c>
      <c r="K3313">
        <v>27.1</v>
      </c>
      <c r="L3313">
        <v>430</v>
      </c>
      <c r="M3313">
        <v>61.18</v>
      </c>
      <c r="N3313">
        <v>-149.88999999999999</v>
      </c>
      <c r="O3313" s="7">
        <v>15.865</v>
      </c>
      <c r="P3313" s="8">
        <v>177420</v>
      </c>
      <c r="Q3313">
        <v>6</v>
      </c>
      <c r="R3313" s="9">
        <v>3.9239999999999999</v>
      </c>
      <c r="S3313" s="9">
        <v>3.8765999999999998</v>
      </c>
      <c r="T3313" s="9">
        <v>3.6905999999999999</v>
      </c>
      <c r="U3313" s="9">
        <v>3.8576000000000001</v>
      </c>
      <c r="V3313" s="9">
        <v>4.5747999999999998</v>
      </c>
    </row>
    <row r="3314" spans="1:22" x14ac:dyDescent="0.3">
      <c r="A3314" t="s">
        <v>3595</v>
      </c>
      <c r="B3314" t="s">
        <v>3596</v>
      </c>
      <c r="C3314" t="s">
        <v>3605</v>
      </c>
      <c r="D3314" t="s">
        <v>114</v>
      </c>
      <c r="E3314">
        <v>5.41</v>
      </c>
      <c r="F3314">
        <v>217600</v>
      </c>
      <c r="G3314">
        <f t="shared" si="209"/>
        <v>2.8378458318014703E-11</v>
      </c>
      <c r="H3314" s="50">
        <f t="shared" si="212"/>
        <v>527.9665548711929</v>
      </c>
      <c r="I3314">
        <f t="shared" si="210"/>
        <v>1.3484589183646175E-7</v>
      </c>
      <c r="J3314">
        <v>117</v>
      </c>
      <c r="K3314">
        <v>20.100000000000001</v>
      </c>
      <c r="L3314">
        <v>421</v>
      </c>
      <c r="M3314">
        <v>38</v>
      </c>
      <c r="N3314">
        <v>-121.82</v>
      </c>
      <c r="O3314" s="7">
        <v>20.913</v>
      </c>
      <c r="P3314" s="8">
        <v>259040</v>
      </c>
      <c r="Q3314">
        <v>8</v>
      </c>
      <c r="R3314" s="9">
        <v>9.9946000000000002</v>
      </c>
      <c r="S3314" s="9">
        <v>7.8762999999999996</v>
      </c>
      <c r="T3314" s="9">
        <v>9.0823</v>
      </c>
      <c r="U3314" s="9">
        <v>10.163</v>
      </c>
      <c r="V3314" s="9">
        <v>11.233000000000001</v>
      </c>
    </row>
    <row r="3315" spans="1:22" x14ac:dyDescent="0.3">
      <c r="A3315" t="s">
        <v>3595</v>
      </c>
      <c r="B3315" t="s">
        <v>3596</v>
      </c>
      <c r="C3315" t="s">
        <v>3606</v>
      </c>
      <c r="D3315" t="s">
        <v>114</v>
      </c>
      <c r="E3315">
        <v>4.58</v>
      </c>
      <c r="F3315">
        <v>285000</v>
      </c>
      <c r="G3315">
        <f t="shared" si="209"/>
        <v>1.8343028561403509E-11</v>
      </c>
      <c r="H3315" s="50">
        <f t="shared" si="212"/>
        <v>691.5003131355237</v>
      </c>
      <c r="I3315">
        <f t="shared" si="210"/>
        <v>1.1415788994657941E-7</v>
      </c>
      <c r="J3315">
        <v>128</v>
      </c>
      <c r="K3315">
        <v>25.200000000000003</v>
      </c>
      <c r="L3315">
        <v>721</v>
      </c>
      <c r="M3315">
        <v>44.25</v>
      </c>
      <c r="N3315">
        <v>-88.41</v>
      </c>
      <c r="O3315" s="7">
        <v>28.65</v>
      </c>
      <c r="P3315" s="8">
        <v>211140</v>
      </c>
      <c r="Q3315">
        <v>9</v>
      </c>
      <c r="R3315" s="9">
        <v>12.034000000000001</v>
      </c>
      <c r="S3315" s="9">
        <v>11.974</v>
      </c>
      <c r="T3315" s="9">
        <v>10.877000000000001</v>
      </c>
      <c r="U3315" s="9">
        <v>11.689</v>
      </c>
      <c r="V3315" s="9">
        <v>12.042999999999999</v>
      </c>
    </row>
    <row r="3316" spans="1:22" x14ac:dyDescent="0.3">
      <c r="A3316" t="s">
        <v>3595</v>
      </c>
      <c r="B3316" t="s">
        <v>3596</v>
      </c>
      <c r="C3316" t="s">
        <v>3607</v>
      </c>
      <c r="D3316" t="s">
        <v>114</v>
      </c>
      <c r="E3316">
        <v>14.700000000000001</v>
      </c>
      <c r="F3316">
        <v>221600</v>
      </c>
      <c r="G3316">
        <f t="shared" si="209"/>
        <v>7.5717802797833933E-11</v>
      </c>
      <c r="H3316" s="50">
        <f t="shared" si="212"/>
        <v>537.67182242397212</v>
      </c>
      <c r="I3316">
        <f t="shared" si="210"/>
        <v>3.6640196118225276E-7</v>
      </c>
      <c r="J3316">
        <v>39.200000000000003</v>
      </c>
      <c r="K3316">
        <v>35.4</v>
      </c>
      <c r="L3316">
        <v>279</v>
      </c>
      <c r="M3316">
        <v>35.590000000000003</v>
      </c>
      <c r="N3316">
        <v>-82.56</v>
      </c>
      <c r="O3316" s="7">
        <v>7.8811999999999998</v>
      </c>
      <c r="P3316" s="8">
        <v>108480</v>
      </c>
      <c r="Q3316">
        <v>4</v>
      </c>
      <c r="R3316" s="9">
        <v>11.516999999999999</v>
      </c>
      <c r="S3316" s="9">
        <v>11.528</v>
      </c>
      <c r="T3316" s="9">
        <v>10.978999999999999</v>
      </c>
      <c r="U3316" s="9">
        <v>11.587999999999999</v>
      </c>
      <c r="V3316" s="9">
        <v>11.891999999999999</v>
      </c>
    </row>
    <row r="3317" spans="1:22" x14ac:dyDescent="0.3">
      <c r="A3317" t="s">
        <v>3595</v>
      </c>
      <c r="B3317" t="s">
        <v>3596</v>
      </c>
      <c r="C3317" t="s">
        <v>3608</v>
      </c>
      <c r="D3317" t="s">
        <v>114</v>
      </c>
      <c r="E3317">
        <v>4.3899999999999997</v>
      </c>
      <c r="F3317">
        <v>106500</v>
      </c>
      <c r="G3317">
        <f t="shared" si="209"/>
        <v>4.7050618497652571E-11</v>
      </c>
      <c r="H3317" s="50">
        <f t="shared" si="212"/>
        <v>258.40274859274837</v>
      </c>
      <c r="I3317">
        <f t="shared" si="210"/>
        <v>1.0942208228504009E-7</v>
      </c>
      <c r="J3317">
        <v>108</v>
      </c>
      <c r="K3317">
        <v>10.3</v>
      </c>
      <c r="L3317">
        <v>252</v>
      </c>
      <c r="M3317">
        <v>33.950000000000003</v>
      </c>
      <c r="N3317">
        <v>-83.39</v>
      </c>
      <c r="O3317" s="7">
        <v>24.581</v>
      </c>
      <c r="P3317" s="8">
        <v>103660</v>
      </c>
      <c r="Q3317">
        <v>4</v>
      </c>
      <c r="R3317" s="9">
        <v>12.866</v>
      </c>
      <c r="S3317" s="9">
        <v>12.877000000000001</v>
      </c>
      <c r="T3317" s="9">
        <v>12.848000000000001</v>
      </c>
      <c r="U3317" s="9">
        <v>12.898999999999999</v>
      </c>
      <c r="V3317" s="9">
        <v>12.999000000000001</v>
      </c>
    </row>
    <row r="3318" spans="1:22" x14ac:dyDescent="0.3">
      <c r="A3318" t="s">
        <v>3595</v>
      </c>
      <c r="B3318" t="s">
        <v>3596</v>
      </c>
      <c r="C3318" t="s">
        <v>3609</v>
      </c>
      <c r="D3318" t="s">
        <v>114</v>
      </c>
      <c r="E3318">
        <v>19.400000000000002</v>
      </c>
      <c r="F3318">
        <v>3500000</v>
      </c>
      <c r="G3318">
        <f t="shared" si="209"/>
        <v>6.3268000571428574E-12</v>
      </c>
      <c r="H3318" s="50">
        <f t="shared" si="212"/>
        <v>8492.1091086818706</v>
      </c>
      <c r="I3318">
        <f t="shared" si="210"/>
        <v>4.8355088754664653E-7</v>
      </c>
      <c r="J3318">
        <v>1920</v>
      </c>
      <c r="K3318">
        <v>79.900000000000006</v>
      </c>
      <c r="L3318">
        <v>321</v>
      </c>
      <c r="M3318">
        <v>33.86</v>
      </c>
      <c r="N3318">
        <v>-84.34</v>
      </c>
      <c r="O3318" s="7">
        <v>4.0190999999999999</v>
      </c>
      <c r="P3318" s="8">
        <v>3307200</v>
      </c>
      <c r="Q3318">
        <v>48</v>
      </c>
      <c r="R3318" s="9">
        <v>17.814</v>
      </c>
      <c r="S3318" s="9">
        <v>17.352</v>
      </c>
      <c r="T3318" s="9">
        <v>12.547000000000001</v>
      </c>
      <c r="U3318" s="9">
        <v>16.004999999999999</v>
      </c>
      <c r="V3318" s="9">
        <v>19.303999999999998</v>
      </c>
    </row>
    <row r="3319" spans="1:22" x14ac:dyDescent="0.3">
      <c r="A3319" t="s">
        <v>3595</v>
      </c>
      <c r="B3319" t="s">
        <v>3596</v>
      </c>
      <c r="C3319" t="s">
        <v>3610</v>
      </c>
      <c r="D3319" t="s">
        <v>114</v>
      </c>
      <c r="E3319">
        <v>8.91</v>
      </c>
      <c r="F3319">
        <v>227200</v>
      </c>
      <c r="G3319">
        <f t="shared" si="209"/>
        <v>4.4763063512323935E-11</v>
      </c>
      <c r="H3319" s="50">
        <f t="shared" si="212"/>
        <v>551.25919699786311</v>
      </c>
      <c r="I3319">
        <f t="shared" si="210"/>
        <v>2.2208445402271231E-7</v>
      </c>
      <c r="J3319">
        <v>32.4</v>
      </c>
      <c r="K3319">
        <v>39.900000000000006</v>
      </c>
      <c r="L3319">
        <v>585</v>
      </c>
      <c r="M3319">
        <v>39.369999999999997</v>
      </c>
      <c r="N3319">
        <v>-74.45</v>
      </c>
      <c r="O3319" s="7">
        <v>14.659000000000001</v>
      </c>
      <c r="P3319" s="8">
        <v>105100</v>
      </c>
      <c r="Q3319">
        <v>4</v>
      </c>
      <c r="R3319" s="9">
        <v>16.286999999999999</v>
      </c>
      <c r="S3319" s="9">
        <v>15.31</v>
      </c>
      <c r="T3319" s="9">
        <v>16.079000000000001</v>
      </c>
      <c r="U3319" s="9">
        <v>16.276</v>
      </c>
      <c r="V3319" s="9">
        <v>16.669</v>
      </c>
    </row>
    <row r="3320" spans="1:22" x14ac:dyDescent="0.3">
      <c r="A3320" t="s">
        <v>3595</v>
      </c>
      <c r="B3320" t="s">
        <v>3596</v>
      </c>
      <c r="C3320" t="s">
        <v>3611</v>
      </c>
      <c r="D3320" t="s">
        <v>114</v>
      </c>
      <c r="E3320">
        <v>6.8900000000000006</v>
      </c>
      <c r="F3320">
        <v>335600</v>
      </c>
      <c r="G3320">
        <f t="shared" si="209"/>
        <v>2.3434068444576879E-11</v>
      </c>
      <c r="H3320" s="50">
        <f t="shared" si="212"/>
        <v>814.27194767818162</v>
      </c>
      <c r="I3320">
        <f t="shared" si="210"/>
        <v>1.7173534098950485E-7</v>
      </c>
      <c r="J3320">
        <v>148</v>
      </c>
      <c r="K3320">
        <v>27.6</v>
      </c>
      <c r="L3320">
        <v>447</v>
      </c>
      <c r="M3320">
        <v>33.479999999999997</v>
      </c>
      <c r="N3320">
        <v>-82.04</v>
      </c>
      <c r="O3320" s="7">
        <v>16.221</v>
      </c>
      <c r="P3320" s="8">
        <v>286450</v>
      </c>
      <c r="Q3320">
        <v>8</v>
      </c>
      <c r="R3320" s="9">
        <v>12.824999999999999</v>
      </c>
      <c r="S3320" s="9">
        <v>12.757999999999999</v>
      </c>
      <c r="T3320" s="9">
        <v>11.993</v>
      </c>
      <c r="U3320" s="9">
        <v>12.673</v>
      </c>
      <c r="V3320" s="9">
        <v>12.999000000000001</v>
      </c>
    </row>
    <row r="3321" spans="1:22" x14ac:dyDescent="0.3">
      <c r="A3321" t="s">
        <v>3595</v>
      </c>
      <c r="B3321" t="s">
        <v>3596</v>
      </c>
      <c r="C3321" t="s">
        <v>3612</v>
      </c>
      <c r="D3321" t="s">
        <v>114</v>
      </c>
      <c r="E3321">
        <v>8.4600000000000009</v>
      </c>
      <c r="F3321">
        <v>901900</v>
      </c>
      <c r="G3321">
        <f t="shared" si="209"/>
        <v>1.0706866814502716E-11</v>
      </c>
      <c r="H3321" s="50">
        <f t="shared" si="212"/>
        <v>2188.2952014629082</v>
      </c>
      <c r="I3321">
        <f t="shared" si="210"/>
        <v>2.1086806745590869E-7</v>
      </c>
      <c r="J3321">
        <v>420</v>
      </c>
      <c r="K3321">
        <v>44</v>
      </c>
      <c r="L3321">
        <v>549</v>
      </c>
      <c r="M3321">
        <v>30.34</v>
      </c>
      <c r="N3321">
        <v>-97.75</v>
      </c>
      <c r="O3321" s="7">
        <v>12.468</v>
      </c>
      <c r="P3321" s="8">
        <v>955520</v>
      </c>
      <c r="Q3321">
        <v>15</v>
      </c>
      <c r="R3321" s="9">
        <v>11.061999999999999</v>
      </c>
      <c r="S3321" s="9">
        <v>10.753</v>
      </c>
      <c r="T3321" s="9">
        <v>9.1857000000000006</v>
      </c>
      <c r="U3321" s="9">
        <v>10.316000000000001</v>
      </c>
      <c r="V3321" s="9">
        <v>11.335000000000001</v>
      </c>
    </row>
    <row r="3322" spans="1:22" x14ac:dyDescent="0.3">
      <c r="A3322" t="s">
        <v>3595</v>
      </c>
      <c r="B3322" t="s">
        <v>3596</v>
      </c>
      <c r="C3322" t="s">
        <v>3613</v>
      </c>
      <c r="D3322" t="s">
        <v>114</v>
      </c>
      <c r="E3322">
        <v>8.24</v>
      </c>
      <c r="F3322">
        <v>396100</v>
      </c>
      <c r="G3322">
        <f t="shared" si="209"/>
        <v>2.3745033880333249E-11</v>
      </c>
      <c r="H3322" s="50">
        <f t="shared" si="212"/>
        <v>961.06411941396823</v>
      </c>
      <c r="I3322">
        <f t="shared" si="210"/>
        <v>2.0538450068991585E-7</v>
      </c>
      <c r="J3322">
        <v>173</v>
      </c>
      <c r="K3322">
        <v>30.1</v>
      </c>
      <c r="L3322">
        <v>359</v>
      </c>
      <c r="M3322">
        <v>35.369999999999997</v>
      </c>
      <c r="N3322">
        <v>-119.04</v>
      </c>
      <c r="O3322" s="7">
        <v>11.92</v>
      </c>
      <c r="P3322" s="8">
        <v>377570</v>
      </c>
      <c r="Q3322">
        <v>7</v>
      </c>
      <c r="R3322" s="9">
        <v>15.676</v>
      </c>
      <c r="S3322" s="9">
        <v>15.302</v>
      </c>
      <c r="T3322" s="9">
        <v>14.148</v>
      </c>
      <c r="U3322" s="9">
        <v>14.794</v>
      </c>
      <c r="V3322" s="9">
        <v>15.833</v>
      </c>
    </row>
    <row r="3323" spans="1:22" x14ac:dyDescent="0.3">
      <c r="A3323" t="s">
        <v>3595</v>
      </c>
      <c r="B3323" t="s">
        <v>3596</v>
      </c>
      <c r="C3323" t="s">
        <v>3614</v>
      </c>
      <c r="D3323" t="s">
        <v>114</v>
      </c>
      <c r="E3323">
        <v>5.25</v>
      </c>
      <c r="F3323">
        <v>243700</v>
      </c>
      <c r="G3323">
        <f t="shared" si="209"/>
        <v>2.4589754821501843E-11</v>
      </c>
      <c r="H3323" s="50">
        <f t="shared" si="212"/>
        <v>591.29342565307763</v>
      </c>
      <c r="I3323">
        <f t="shared" si="210"/>
        <v>1.3085784327937596E-7</v>
      </c>
      <c r="J3323">
        <v>54.400000000000006</v>
      </c>
      <c r="K3323">
        <v>33</v>
      </c>
      <c r="L3323">
        <v>932</v>
      </c>
      <c r="M3323">
        <v>41.68</v>
      </c>
      <c r="N3323">
        <v>-70.22</v>
      </c>
      <c r="O3323" s="7">
        <v>28.222999999999999</v>
      </c>
      <c r="P3323">
        <v>60358</v>
      </c>
      <c r="Q3323">
        <v>6</v>
      </c>
      <c r="R3323" s="9">
        <v>13.739000000000001</v>
      </c>
      <c r="S3323" s="9">
        <v>9.0845000000000002</v>
      </c>
      <c r="T3323" s="9">
        <v>12.747999999999999</v>
      </c>
      <c r="U3323" s="9">
        <v>13.199</v>
      </c>
      <c r="V3323" s="9">
        <v>13.849</v>
      </c>
    </row>
    <row r="3324" spans="1:22" x14ac:dyDescent="0.3">
      <c r="A3324" t="s">
        <v>3595</v>
      </c>
      <c r="B3324" t="s">
        <v>3596</v>
      </c>
      <c r="C3324" t="s">
        <v>3615</v>
      </c>
      <c r="D3324" t="s">
        <v>114</v>
      </c>
      <c r="E3324">
        <v>9.82</v>
      </c>
      <c r="F3324">
        <v>479000</v>
      </c>
      <c r="G3324">
        <f t="shared" si="209"/>
        <v>2.3400567974947807E-11</v>
      </c>
      <c r="H3324" s="50">
        <f t="shared" si="212"/>
        <v>1162.2057894453189</v>
      </c>
      <c r="I3324">
        <f t="shared" si="210"/>
        <v>2.4476648019113757E-7</v>
      </c>
      <c r="J3324">
        <v>174</v>
      </c>
      <c r="K3324">
        <v>36.300000000000004</v>
      </c>
      <c r="L3324">
        <v>428</v>
      </c>
      <c r="M3324">
        <v>30.45</v>
      </c>
      <c r="N3324">
        <v>-91.12</v>
      </c>
      <c r="O3324" s="7">
        <v>11.776</v>
      </c>
      <c r="P3324" s="8">
        <v>379230</v>
      </c>
      <c r="Q3324">
        <v>8</v>
      </c>
      <c r="R3324" s="9">
        <v>10.682</v>
      </c>
      <c r="S3324" s="9">
        <v>10.672000000000001</v>
      </c>
      <c r="T3324" s="9">
        <v>10.111000000000001</v>
      </c>
      <c r="U3324" s="9">
        <v>10.725</v>
      </c>
      <c r="V3324" s="9">
        <v>11.03</v>
      </c>
    </row>
    <row r="3325" spans="1:22" x14ac:dyDescent="0.3">
      <c r="A3325" t="s">
        <v>3595</v>
      </c>
      <c r="B3325" t="s">
        <v>3596</v>
      </c>
      <c r="C3325" t="s">
        <v>3616</v>
      </c>
      <c r="D3325" t="s">
        <v>114</v>
      </c>
      <c r="E3325">
        <v>3.2800000000000002</v>
      </c>
      <c r="F3325">
        <v>100300</v>
      </c>
      <c r="G3325">
        <f t="shared" si="209"/>
        <v>3.7327021335992029E-11</v>
      </c>
      <c r="H3325" s="50">
        <f t="shared" si="212"/>
        <v>243.35958388594045</v>
      </c>
      <c r="I3325">
        <f t="shared" si="210"/>
        <v>8.1754995420257767E-8</v>
      </c>
      <c r="J3325">
        <v>44.800000000000004</v>
      </c>
      <c r="K3325">
        <v>15</v>
      </c>
      <c r="L3325">
        <v>580</v>
      </c>
      <c r="M3325">
        <v>45.78</v>
      </c>
      <c r="N3325">
        <v>-108.55</v>
      </c>
      <c r="O3325" s="7">
        <v>38.706000000000003</v>
      </c>
      <c r="P3325">
        <v>85739</v>
      </c>
      <c r="Q3325">
        <v>5</v>
      </c>
      <c r="R3325" s="9">
        <v>5.9842000000000004</v>
      </c>
      <c r="S3325" s="9">
        <v>6.0617999999999999</v>
      </c>
      <c r="T3325" s="9">
        <v>5.9821999999999997</v>
      </c>
      <c r="U3325" s="9">
        <v>6.3028000000000004</v>
      </c>
      <c r="V3325" s="9">
        <v>6.5689000000000002</v>
      </c>
    </row>
    <row r="3326" spans="1:22" x14ac:dyDescent="0.3">
      <c r="A3326" t="s">
        <v>3595</v>
      </c>
      <c r="B3326" t="s">
        <v>3596</v>
      </c>
      <c r="C3326" t="s">
        <v>3617</v>
      </c>
      <c r="D3326" t="s">
        <v>114</v>
      </c>
      <c r="E3326">
        <v>10.5</v>
      </c>
      <c r="F3326">
        <v>205800</v>
      </c>
      <c r="G3326">
        <f t="shared" si="209"/>
        <v>5.82363775510204E-11</v>
      </c>
      <c r="H3326" s="50">
        <f t="shared" si="212"/>
        <v>499.33601559049401</v>
      </c>
      <c r="I3326">
        <f t="shared" si="210"/>
        <v>2.6171568655875197E-7</v>
      </c>
      <c r="J3326">
        <v>79.600000000000009</v>
      </c>
      <c r="K3326">
        <v>23.1</v>
      </c>
      <c r="L3326">
        <v>260</v>
      </c>
      <c r="M3326">
        <v>30.41</v>
      </c>
      <c r="N3326">
        <v>-89.04</v>
      </c>
      <c r="O3326" s="7">
        <v>11.275</v>
      </c>
      <c r="P3326" s="8">
        <v>117630</v>
      </c>
      <c r="Q3326">
        <v>8</v>
      </c>
      <c r="R3326" s="9">
        <v>11.994999999999999</v>
      </c>
      <c r="S3326" s="9">
        <v>8.9870999999999999</v>
      </c>
      <c r="T3326" s="9">
        <v>11.689</v>
      </c>
      <c r="U3326" s="9">
        <v>11.942</v>
      </c>
      <c r="V3326" s="9">
        <v>12.295</v>
      </c>
    </row>
    <row r="3327" spans="1:22" x14ac:dyDescent="0.3">
      <c r="A3327" t="s">
        <v>3595</v>
      </c>
      <c r="B3327" t="s">
        <v>3596</v>
      </c>
      <c r="C3327" t="s">
        <v>3618</v>
      </c>
      <c r="D3327" t="s">
        <v>114</v>
      </c>
      <c r="E3327">
        <v>6.1400000000000006</v>
      </c>
      <c r="F3327">
        <v>158900</v>
      </c>
      <c r="G3327">
        <f t="shared" si="209"/>
        <v>4.4105718187539332E-11</v>
      </c>
      <c r="H3327" s="50">
        <f t="shared" si="212"/>
        <v>385.54175353415695</v>
      </c>
      <c r="I3327">
        <f t="shared" si="210"/>
        <v>1.5304136337816542E-7</v>
      </c>
      <c r="J3327">
        <v>76.2</v>
      </c>
      <c r="K3327">
        <v>18.2</v>
      </c>
      <c r="L3327">
        <v>332</v>
      </c>
      <c r="M3327">
        <v>42.11</v>
      </c>
      <c r="N3327">
        <v>-75.95</v>
      </c>
      <c r="O3327" s="7">
        <v>18.254999999999999</v>
      </c>
      <c r="P3327" s="8">
        <v>159170</v>
      </c>
      <c r="Q3327">
        <v>6</v>
      </c>
      <c r="R3327" s="9">
        <v>10.677</v>
      </c>
      <c r="S3327" s="9">
        <v>10.581</v>
      </c>
      <c r="T3327" s="9">
        <v>10.265000000000001</v>
      </c>
      <c r="U3327" s="9">
        <v>10.342000000000001</v>
      </c>
      <c r="V3327" s="9">
        <v>11.03</v>
      </c>
    </row>
    <row r="3328" spans="1:22" x14ac:dyDescent="0.3">
      <c r="A3328" t="s">
        <v>3595</v>
      </c>
      <c r="B3328" t="s">
        <v>3596</v>
      </c>
      <c r="C3328" t="s">
        <v>3619</v>
      </c>
      <c r="D3328" t="s">
        <v>114</v>
      </c>
      <c r="E3328">
        <v>13</v>
      </c>
      <c r="F3328">
        <v>663600</v>
      </c>
      <c r="G3328">
        <f t="shared" si="209"/>
        <v>2.2360803194695597E-11</v>
      </c>
      <c r="H3328" s="50">
        <f t="shared" si="212"/>
        <v>1610.1038870060827</v>
      </c>
      <c r="I3328">
        <f t="shared" si="210"/>
        <v>3.2402894526321671E-7</v>
      </c>
      <c r="J3328">
        <v>320</v>
      </c>
      <c r="K3328">
        <v>37.1</v>
      </c>
      <c r="L3328">
        <v>304</v>
      </c>
      <c r="M3328">
        <v>33.49</v>
      </c>
      <c r="N3328">
        <v>-86.84</v>
      </c>
      <c r="O3328" s="7">
        <v>8.1881000000000004</v>
      </c>
      <c r="P3328" s="8">
        <v>620960</v>
      </c>
      <c r="Q3328">
        <v>16</v>
      </c>
      <c r="R3328" s="9">
        <v>14.787000000000001</v>
      </c>
      <c r="S3328" s="9">
        <v>14.542999999999999</v>
      </c>
      <c r="T3328" s="9">
        <v>12.798</v>
      </c>
      <c r="U3328" s="9">
        <v>13.724</v>
      </c>
      <c r="V3328" s="9">
        <v>15.339</v>
      </c>
    </row>
    <row r="3329" spans="1:22" x14ac:dyDescent="0.3">
      <c r="A3329" t="s">
        <v>3595</v>
      </c>
      <c r="B3329" t="s">
        <v>3596</v>
      </c>
      <c r="C3329" t="s">
        <v>3620</v>
      </c>
      <c r="D3329" t="s">
        <v>114</v>
      </c>
      <c r="E3329">
        <v>7.23</v>
      </c>
      <c r="F3329">
        <v>112400</v>
      </c>
      <c r="G3329">
        <f t="shared" si="209"/>
        <v>7.3421357562277577E-11</v>
      </c>
      <c r="H3329" s="50">
        <f t="shared" si="212"/>
        <v>272.71801823309778</v>
      </c>
      <c r="I3329">
        <f t="shared" si="210"/>
        <v>1.8020994417331208E-7</v>
      </c>
      <c r="J3329">
        <v>39.300000000000004</v>
      </c>
      <c r="K3329">
        <v>17.900000000000002</v>
      </c>
      <c r="L3329">
        <v>291</v>
      </c>
      <c r="M3329">
        <v>39.159999999999997</v>
      </c>
      <c r="N3329">
        <v>-86.54</v>
      </c>
      <c r="O3329" s="7">
        <v>16.224</v>
      </c>
      <c r="P3329">
        <v>86711</v>
      </c>
      <c r="Q3329">
        <v>3</v>
      </c>
      <c r="R3329" s="9">
        <v>13.249000000000001</v>
      </c>
      <c r="S3329" s="9">
        <v>13.233000000000001</v>
      </c>
      <c r="T3329" s="9">
        <v>13.048999999999999</v>
      </c>
      <c r="U3329" s="9">
        <v>13.249000000000001</v>
      </c>
      <c r="V3329" s="9">
        <v>13.5</v>
      </c>
    </row>
    <row r="3330" spans="1:22" x14ac:dyDescent="0.3">
      <c r="A3330" t="s">
        <v>3595</v>
      </c>
      <c r="B3330" t="s">
        <v>3596</v>
      </c>
      <c r="C3330" t="s">
        <v>3621</v>
      </c>
      <c r="D3330" t="s">
        <v>114</v>
      </c>
      <c r="E3330">
        <v>5.39</v>
      </c>
      <c r="F3330">
        <v>272600</v>
      </c>
      <c r="G3330">
        <f t="shared" ref="G3330:G3393" si="213">(1.141433*(E3330/1000000))/F3330</f>
        <v>2.2569053081438004E-11</v>
      </c>
      <c r="H3330" s="50">
        <f t="shared" si="212"/>
        <v>661.41398372190804</v>
      </c>
      <c r="I3330">
        <f t="shared" ref="I3330:I3393" si="214">(G3330/10)*1000*H3330*0.09</f>
        <v>1.3434738576682602E-7</v>
      </c>
      <c r="J3330">
        <v>214</v>
      </c>
      <c r="K3330">
        <v>18.600000000000001</v>
      </c>
      <c r="L3330">
        <v>369</v>
      </c>
      <c r="M3330">
        <v>43.61</v>
      </c>
      <c r="N3330">
        <v>-116.28</v>
      </c>
      <c r="O3330" s="7">
        <v>19.776</v>
      </c>
      <c r="P3330" s="8">
        <v>301150</v>
      </c>
      <c r="Q3330">
        <v>8</v>
      </c>
      <c r="R3330" s="9">
        <v>7.0415999999999999</v>
      </c>
      <c r="S3330" s="9">
        <v>6.9843000000000002</v>
      </c>
      <c r="T3330" s="9">
        <v>6.6749999999999998</v>
      </c>
      <c r="U3330" s="9">
        <v>6.9927999999999999</v>
      </c>
      <c r="V3330" s="9">
        <v>7.1510999999999996</v>
      </c>
    </row>
    <row r="3331" spans="1:22" x14ac:dyDescent="0.3">
      <c r="A3331" t="s">
        <v>3595</v>
      </c>
      <c r="B3331" t="s">
        <v>3596</v>
      </c>
      <c r="C3331" t="s">
        <v>3622</v>
      </c>
      <c r="D3331" t="s">
        <v>114</v>
      </c>
      <c r="E3331">
        <v>2.29</v>
      </c>
      <c r="F3331">
        <v>100000</v>
      </c>
      <c r="G3331">
        <f t="shared" si="213"/>
        <v>2.6138815699999998E-11</v>
      </c>
      <c r="H3331" s="50">
        <f t="shared" si="212"/>
        <v>242.63168881948201</v>
      </c>
      <c r="I3331">
        <f t="shared" si="214"/>
        <v>5.70789449732897E-8</v>
      </c>
      <c r="J3331">
        <v>50</v>
      </c>
      <c r="K3331">
        <v>14.100000000000001</v>
      </c>
      <c r="L3331">
        <v>805</v>
      </c>
      <c r="M3331">
        <v>26.35</v>
      </c>
      <c r="N3331">
        <v>-81.8</v>
      </c>
      <c r="O3331" s="7">
        <v>56.905000000000001</v>
      </c>
      <c r="P3331">
        <v>85608</v>
      </c>
      <c r="Q3331">
        <v>5</v>
      </c>
      <c r="R3331" s="9">
        <v>10.827999999999999</v>
      </c>
      <c r="S3331" s="9">
        <v>4.9078999999999997</v>
      </c>
      <c r="T3331" s="9">
        <v>10.417999999999999</v>
      </c>
      <c r="U3331" s="9">
        <v>10.826000000000001</v>
      </c>
      <c r="V3331" s="9">
        <v>11.335000000000001</v>
      </c>
    </row>
    <row r="3332" spans="1:22" x14ac:dyDescent="0.3">
      <c r="A3332" t="s">
        <v>3595</v>
      </c>
      <c r="B3332" t="s">
        <v>3596</v>
      </c>
      <c r="C3332" t="s">
        <v>3623</v>
      </c>
      <c r="D3332" t="s">
        <v>114</v>
      </c>
      <c r="E3332">
        <v>25.8</v>
      </c>
      <c r="F3332">
        <v>4230000</v>
      </c>
      <c r="G3332">
        <f t="shared" si="213"/>
        <v>6.9619317730496453E-12</v>
      </c>
      <c r="H3332" s="50">
        <f t="shared" si="212"/>
        <v>10263.320437064089</v>
      </c>
      <c r="I3332">
        <f t="shared" si="214"/>
        <v>6.4307282983007624E-7</v>
      </c>
      <c r="J3332">
        <v>1600</v>
      </c>
      <c r="K3332">
        <v>106</v>
      </c>
      <c r="L3332">
        <v>315</v>
      </c>
      <c r="M3332">
        <v>42.48</v>
      </c>
      <c r="N3332">
        <v>-71.2</v>
      </c>
      <c r="O3332" s="7">
        <v>2.9847999999999999</v>
      </c>
      <c r="P3332" s="8">
        <v>3522500</v>
      </c>
      <c r="Q3332">
        <v>56</v>
      </c>
      <c r="R3332" s="9">
        <v>15.531000000000001</v>
      </c>
      <c r="S3332" s="9">
        <v>12.737</v>
      </c>
      <c r="T3332" s="9">
        <v>8.7199000000000009</v>
      </c>
      <c r="U3332" s="9">
        <v>10.928000000000001</v>
      </c>
      <c r="V3332" s="9">
        <v>19.013000000000002</v>
      </c>
    </row>
    <row r="3333" spans="1:22" x14ac:dyDescent="0.3">
      <c r="A3333" t="s">
        <v>3595</v>
      </c>
      <c r="B3333" t="s">
        <v>3596</v>
      </c>
      <c r="C3333" t="s">
        <v>3624</v>
      </c>
      <c r="D3333" t="s">
        <v>114</v>
      </c>
      <c r="E3333">
        <v>3</v>
      </c>
      <c r="F3333">
        <v>112300</v>
      </c>
      <c r="G3333">
        <f t="shared" si="213"/>
        <v>3.0492422083704363E-11</v>
      </c>
      <c r="H3333" s="50">
        <f t="shared" si="212"/>
        <v>272.47538654427831</v>
      </c>
      <c r="I3333">
        <f t="shared" si="214"/>
        <v>7.4775910445357706E-8</v>
      </c>
      <c r="J3333">
        <v>56.2</v>
      </c>
      <c r="K3333">
        <v>15</v>
      </c>
      <c r="L3333">
        <v>653</v>
      </c>
      <c r="M3333">
        <v>40.020000000000003</v>
      </c>
      <c r="N3333">
        <v>-105.26</v>
      </c>
      <c r="O3333" s="7">
        <v>43.581000000000003</v>
      </c>
      <c r="P3333" s="8">
        <v>108600</v>
      </c>
      <c r="Q3333">
        <v>3</v>
      </c>
      <c r="R3333" s="9">
        <v>8.9093</v>
      </c>
      <c r="S3333" s="9">
        <v>8.7878000000000007</v>
      </c>
      <c r="T3333" s="9">
        <v>8.0954999999999995</v>
      </c>
      <c r="U3333" s="9">
        <v>8.4602000000000004</v>
      </c>
      <c r="V3333" s="9">
        <v>8.9270999999999994</v>
      </c>
    </row>
    <row r="3334" spans="1:22" x14ac:dyDescent="0.3">
      <c r="A3334" t="s">
        <v>3595</v>
      </c>
      <c r="B3334" t="s">
        <v>3596</v>
      </c>
      <c r="C3334" t="s">
        <v>3625</v>
      </c>
      <c r="D3334" t="s">
        <v>114</v>
      </c>
      <c r="E3334">
        <v>6.55</v>
      </c>
      <c r="F3334">
        <v>178400</v>
      </c>
      <c r="G3334">
        <f t="shared" si="213"/>
        <v>4.190799411434977E-11</v>
      </c>
      <c r="H3334" s="50">
        <f t="shared" si="212"/>
        <v>432.85493285395592</v>
      </c>
      <c r="I3334">
        <f t="shared" si="214"/>
        <v>1.6326073780569765E-7</v>
      </c>
      <c r="J3334">
        <v>130</v>
      </c>
      <c r="K3334">
        <v>15.700000000000001</v>
      </c>
      <c r="L3334">
        <v>261</v>
      </c>
      <c r="M3334">
        <v>47.6</v>
      </c>
      <c r="N3334">
        <v>-122.64</v>
      </c>
      <c r="O3334" s="7">
        <v>16.7</v>
      </c>
      <c r="P3334" s="8">
        <v>151900</v>
      </c>
      <c r="Q3334">
        <v>10</v>
      </c>
      <c r="R3334" s="9">
        <v>7.8338000000000001</v>
      </c>
      <c r="S3334" s="9">
        <v>4.9137000000000004</v>
      </c>
      <c r="T3334" s="9">
        <v>6.6749999999999998</v>
      </c>
      <c r="U3334" s="9">
        <v>7.0983999999999998</v>
      </c>
      <c r="V3334" s="9">
        <v>8.4602000000000004</v>
      </c>
    </row>
    <row r="3335" spans="1:22" x14ac:dyDescent="0.3">
      <c r="A3335" t="s">
        <v>3595</v>
      </c>
      <c r="B3335" t="s">
        <v>3596</v>
      </c>
      <c r="C3335" t="s">
        <v>3626</v>
      </c>
      <c r="D3335" t="s">
        <v>114</v>
      </c>
      <c r="E3335">
        <v>0.79100000000000004</v>
      </c>
      <c r="F3335">
        <v>102200</v>
      </c>
      <c r="G3335">
        <f t="shared" si="213"/>
        <v>8.8343786986301366E-12</v>
      </c>
      <c r="H3335" s="50">
        <f t="shared" si="212"/>
        <v>247.96958597351062</v>
      </c>
      <c r="I3335">
        <f t="shared" si="214"/>
        <v>1.9715915054092648E-8</v>
      </c>
      <c r="J3335">
        <v>314</v>
      </c>
      <c r="K3335">
        <v>5.7700000000000005</v>
      </c>
      <c r="L3335">
        <v>825</v>
      </c>
      <c r="M3335">
        <v>28.5</v>
      </c>
      <c r="N3335">
        <v>-82.5</v>
      </c>
      <c r="O3335" s="7">
        <v>142.97</v>
      </c>
      <c r="P3335" s="8">
        <v>139810</v>
      </c>
      <c r="Q3335">
        <v>9</v>
      </c>
      <c r="R3335" s="9">
        <v>11.964</v>
      </c>
      <c r="S3335" s="9">
        <v>11.305</v>
      </c>
      <c r="T3335" s="9">
        <v>9.9575999999999993</v>
      </c>
      <c r="U3335" s="9">
        <v>11.385</v>
      </c>
      <c r="V3335" s="9">
        <v>12.396000000000001</v>
      </c>
    </row>
    <row r="3336" spans="1:22" x14ac:dyDescent="0.3">
      <c r="A3336" t="s">
        <v>3595</v>
      </c>
      <c r="B3336" t="s">
        <v>3596</v>
      </c>
      <c r="C3336" t="s">
        <v>3627</v>
      </c>
      <c r="D3336" t="s">
        <v>114</v>
      </c>
      <c r="E3336">
        <v>1.46</v>
      </c>
      <c r="F3336">
        <v>165800</v>
      </c>
      <c r="G3336">
        <f t="shared" si="213"/>
        <v>1.0051219420989142E-11</v>
      </c>
      <c r="H3336" s="50">
        <f t="shared" si="212"/>
        <v>402.2833400627012</v>
      </c>
      <c r="I3336">
        <f t="shared" si="214"/>
        <v>3.6390943083407417E-8</v>
      </c>
      <c r="J3336">
        <v>110</v>
      </c>
      <c r="K3336">
        <v>15.8</v>
      </c>
      <c r="L3336">
        <v>1340</v>
      </c>
      <c r="M3336">
        <v>25.95</v>
      </c>
      <c r="N3336">
        <v>-97.47</v>
      </c>
      <c r="O3336" s="7">
        <v>84.995000000000005</v>
      </c>
      <c r="P3336" s="8">
        <v>202870</v>
      </c>
      <c r="Q3336">
        <v>6</v>
      </c>
      <c r="R3336" s="9">
        <v>9.3964999999999996</v>
      </c>
      <c r="S3336" s="9">
        <v>9.5760000000000005</v>
      </c>
      <c r="T3336" s="9">
        <v>9.1857000000000006</v>
      </c>
      <c r="U3336" s="9">
        <v>9.5465</v>
      </c>
      <c r="V3336" s="9">
        <v>10.06</v>
      </c>
    </row>
    <row r="3337" spans="1:22" x14ac:dyDescent="0.3">
      <c r="A3337" t="s">
        <v>3595</v>
      </c>
      <c r="B3337" t="s">
        <v>3596</v>
      </c>
      <c r="C3337" t="s">
        <v>3628</v>
      </c>
      <c r="D3337" t="s">
        <v>114</v>
      </c>
      <c r="E3337">
        <v>10.700000000000001</v>
      </c>
      <c r="F3337">
        <v>976700</v>
      </c>
      <c r="G3337">
        <f t="shared" si="213"/>
        <v>1.2504692433705335E-11</v>
      </c>
      <c r="H3337" s="50">
        <f t="shared" si="212"/>
        <v>2369.7837046998807</v>
      </c>
      <c r="I3337">
        <f t="shared" si="214"/>
        <v>2.6670074725510915E-7</v>
      </c>
      <c r="J3337">
        <v>406</v>
      </c>
      <c r="K3337">
        <v>48.5</v>
      </c>
      <c r="L3337">
        <v>481</v>
      </c>
      <c r="M3337">
        <v>42.91</v>
      </c>
      <c r="N3337">
        <v>-78.81</v>
      </c>
      <c r="O3337" s="7">
        <v>9.9139999999999997</v>
      </c>
      <c r="P3337" s="8">
        <v>908670</v>
      </c>
      <c r="Q3337">
        <v>15</v>
      </c>
      <c r="R3337" s="9">
        <v>17.018000000000001</v>
      </c>
      <c r="S3337" s="9">
        <v>16.126999999999999</v>
      </c>
      <c r="T3337" s="9">
        <v>12.295</v>
      </c>
      <c r="U3337" s="9">
        <v>15.042</v>
      </c>
      <c r="V3337" s="9">
        <v>17.550999999999998</v>
      </c>
    </row>
    <row r="3338" spans="1:22" x14ac:dyDescent="0.3">
      <c r="A3338" t="s">
        <v>3595</v>
      </c>
      <c r="B3338" t="s">
        <v>3596</v>
      </c>
      <c r="C3338" t="s">
        <v>3629</v>
      </c>
      <c r="D3338" t="s">
        <v>114</v>
      </c>
      <c r="E3338">
        <v>4.6000000000000005</v>
      </c>
      <c r="F3338">
        <v>105400</v>
      </c>
      <c r="G3338">
        <f t="shared" si="213"/>
        <v>4.9815861480075908E-11</v>
      </c>
      <c r="H3338" s="50">
        <f t="shared" si="212"/>
        <v>255.73380001573406</v>
      </c>
      <c r="I3338">
        <f t="shared" si="214"/>
        <v>1.1465639601621517E-7</v>
      </c>
      <c r="J3338">
        <v>44.6</v>
      </c>
      <c r="K3338">
        <v>15.8</v>
      </c>
      <c r="L3338">
        <v>428</v>
      </c>
      <c r="M3338">
        <v>44.48</v>
      </c>
      <c r="N3338">
        <v>-73.17</v>
      </c>
      <c r="O3338" s="7">
        <v>27.148</v>
      </c>
      <c r="P3338" s="8">
        <v>102530</v>
      </c>
      <c r="Q3338">
        <v>5</v>
      </c>
      <c r="R3338" s="9">
        <v>8.0427999999999997</v>
      </c>
      <c r="S3338" s="9">
        <v>8.01</v>
      </c>
      <c r="T3338" s="9">
        <v>7.3091999999999997</v>
      </c>
      <c r="U3338" s="9">
        <v>8.0433000000000003</v>
      </c>
      <c r="V3338" s="9">
        <v>8.1997999999999998</v>
      </c>
    </row>
    <row r="3339" spans="1:22" x14ac:dyDescent="0.3">
      <c r="A3339" t="s">
        <v>3595</v>
      </c>
      <c r="B3339" t="s">
        <v>3596</v>
      </c>
      <c r="C3339" t="s">
        <v>3630</v>
      </c>
      <c r="D3339" t="s">
        <v>114</v>
      </c>
      <c r="E3339">
        <v>6.16</v>
      </c>
      <c r="F3339">
        <v>266600</v>
      </c>
      <c r="G3339">
        <f t="shared" si="213"/>
        <v>2.6373695723930981E-11</v>
      </c>
      <c r="H3339" s="50">
        <f t="shared" si="212"/>
        <v>646.85608239273904</v>
      </c>
      <c r="I3339">
        <f t="shared" si="214"/>
        <v>1.5353986944780116E-7</v>
      </c>
      <c r="J3339">
        <v>137</v>
      </c>
      <c r="K3339">
        <v>22.8</v>
      </c>
      <c r="L3339">
        <v>410</v>
      </c>
      <c r="M3339">
        <v>40.81</v>
      </c>
      <c r="N3339">
        <v>-81.430000000000007</v>
      </c>
      <c r="O3339" s="7">
        <v>17.948</v>
      </c>
      <c r="P3339" s="8">
        <v>313200</v>
      </c>
      <c r="Q3339">
        <v>8</v>
      </c>
      <c r="R3339" s="9">
        <v>15.744</v>
      </c>
      <c r="S3339" s="9">
        <v>15.419</v>
      </c>
      <c r="T3339" s="9">
        <v>14.545999999999999</v>
      </c>
      <c r="U3339" s="9">
        <v>15.462</v>
      </c>
      <c r="V3339" s="9">
        <v>16.324999999999999</v>
      </c>
    </row>
    <row r="3340" spans="1:22" x14ac:dyDescent="0.3">
      <c r="A3340" t="s">
        <v>3595</v>
      </c>
      <c r="B3340" t="s">
        <v>3596</v>
      </c>
      <c r="C3340" t="s">
        <v>3631</v>
      </c>
      <c r="D3340" t="s">
        <v>114</v>
      </c>
      <c r="E3340">
        <v>3.97</v>
      </c>
      <c r="F3340">
        <v>155300</v>
      </c>
      <c r="G3340">
        <f t="shared" si="213"/>
        <v>2.9178937604636183E-11</v>
      </c>
      <c r="H3340" s="50">
        <f t="shared" si="212"/>
        <v>376.80701273665557</v>
      </c>
      <c r="I3340">
        <f t="shared" si="214"/>
        <v>9.895345482269002E-8</v>
      </c>
      <c r="J3340">
        <v>84.600000000000009</v>
      </c>
      <c r="K3340">
        <v>16.900000000000002</v>
      </c>
      <c r="L3340">
        <v>536</v>
      </c>
      <c r="M3340">
        <v>41.99</v>
      </c>
      <c r="N3340">
        <v>-91.67</v>
      </c>
      <c r="O3340" s="7">
        <v>31.739000000000001</v>
      </c>
      <c r="P3340" s="8">
        <v>157540</v>
      </c>
      <c r="Q3340">
        <v>5</v>
      </c>
      <c r="R3340" s="9">
        <v>11.233000000000001</v>
      </c>
      <c r="S3340" s="9">
        <v>11.163</v>
      </c>
      <c r="T3340" s="9">
        <v>10.775</v>
      </c>
      <c r="U3340" s="9">
        <v>11.03</v>
      </c>
      <c r="V3340" s="9">
        <v>11.284000000000001</v>
      </c>
    </row>
    <row r="3341" spans="1:22" x14ac:dyDescent="0.3">
      <c r="A3341" t="s">
        <v>3595</v>
      </c>
      <c r="B3341" t="s">
        <v>3596</v>
      </c>
      <c r="C3341" t="s">
        <v>3632</v>
      </c>
      <c r="D3341" t="s">
        <v>114</v>
      </c>
      <c r="E3341">
        <v>4.04</v>
      </c>
      <c r="F3341">
        <v>123900</v>
      </c>
      <c r="G3341">
        <f t="shared" si="213"/>
        <v>3.7218638579499593E-11</v>
      </c>
      <c r="H3341" s="50">
        <f t="shared" si="212"/>
        <v>300.62066244733825</v>
      </c>
      <c r="I3341">
        <f t="shared" si="214"/>
        <v>1.0069822606641505E-7</v>
      </c>
      <c r="J3341">
        <v>50.800000000000004</v>
      </c>
      <c r="K3341">
        <v>17.400000000000002</v>
      </c>
      <c r="L3341">
        <v>563</v>
      </c>
      <c r="M3341">
        <v>40.11</v>
      </c>
      <c r="N3341">
        <v>-88.25</v>
      </c>
      <c r="O3341" s="7">
        <v>32.36</v>
      </c>
      <c r="P3341" s="8">
        <v>126940</v>
      </c>
      <c r="Q3341">
        <v>5</v>
      </c>
      <c r="R3341" s="9">
        <v>12.994999999999999</v>
      </c>
      <c r="S3341" s="9">
        <v>12.98</v>
      </c>
      <c r="T3341" s="9">
        <v>12.848000000000001</v>
      </c>
      <c r="U3341" s="9">
        <v>12.949</v>
      </c>
      <c r="V3341" s="9">
        <v>12.999000000000001</v>
      </c>
    </row>
    <row r="3342" spans="1:22" x14ac:dyDescent="0.3">
      <c r="A3342" t="s">
        <v>3595</v>
      </c>
      <c r="B3342" t="s">
        <v>3596</v>
      </c>
      <c r="C3342" t="s">
        <v>3633</v>
      </c>
      <c r="D3342" t="s">
        <v>114</v>
      </c>
      <c r="E3342">
        <v>8.11</v>
      </c>
      <c r="F3342">
        <v>183000</v>
      </c>
      <c r="G3342">
        <f t="shared" si="213"/>
        <v>5.0584817650273211E-11</v>
      </c>
      <c r="H3342" s="50">
        <f t="shared" si="212"/>
        <v>444.01599053965208</v>
      </c>
      <c r="I3342">
        <f t="shared" si="214"/>
        <v>2.0214421123728367E-7</v>
      </c>
      <c r="J3342">
        <v>84.5</v>
      </c>
      <c r="K3342">
        <v>19.900000000000002</v>
      </c>
      <c r="L3342">
        <v>268</v>
      </c>
      <c r="M3342">
        <v>38.36</v>
      </c>
      <c r="N3342">
        <v>-81.7</v>
      </c>
      <c r="O3342" s="7">
        <v>13.445</v>
      </c>
      <c r="P3342" s="8">
        <v>143040</v>
      </c>
      <c r="Q3342">
        <v>9</v>
      </c>
      <c r="R3342" s="9">
        <v>12.439</v>
      </c>
      <c r="S3342" s="9">
        <v>12.355</v>
      </c>
      <c r="T3342" s="9">
        <v>11.132</v>
      </c>
      <c r="U3342" s="9">
        <v>12.295</v>
      </c>
      <c r="V3342" s="9">
        <v>12.547000000000001</v>
      </c>
    </row>
    <row r="3343" spans="1:22" x14ac:dyDescent="0.3">
      <c r="A3343" t="s">
        <v>3595</v>
      </c>
      <c r="B3343" t="s">
        <v>3596</v>
      </c>
      <c r="C3343" t="s">
        <v>3634</v>
      </c>
      <c r="D3343" t="s">
        <v>114</v>
      </c>
      <c r="E3343">
        <v>13</v>
      </c>
      <c r="F3343">
        <v>423400</v>
      </c>
      <c r="G3343">
        <f t="shared" si="213"/>
        <v>3.5046360415682566E-11</v>
      </c>
      <c r="H3343" s="50">
        <f t="shared" si="212"/>
        <v>1027.3025704616869</v>
      </c>
      <c r="I3343">
        <f t="shared" si="214"/>
        <v>3.2402894526321666E-7</v>
      </c>
      <c r="J3343">
        <v>136</v>
      </c>
      <c r="K3343">
        <v>36.200000000000003</v>
      </c>
      <c r="L3343">
        <v>300</v>
      </c>
      <c r="M3343">
        <v>32.880000000000003</v>
      </c>
      <c r="N3343">
        <v>-80.02</v>
      </c>
      <c r="O3343" s="7">
        <v>8.2736999999999998</v>
      </c>
      <c r="P3343" s="8">
        <v>313100</v>
      </c>
      <c r="Q3343">
        <v>8</v>
      </c>
      <c r="R3343" s="9">
        <v>11.491</v>
      </c>
      <c r="S3343" s="9">
        <v>11.553000000000001</v>
      </c>
      <c r="T3343" s="9">
        <v>10.417999999999999</v>
      </c>
      <c r="U3343" s="9">
        <v>11.461</v>
      </c>
      <c r="V3343" s="9">
        <v>12.346</v>
      </c>
    </row>
    <row r="3344" spans="1:22" x14ac:dyDescent="0.3">
      <c r="A3344" t="s">
        <v>3595</v>
      </c>
      <c r="B3344" t="s">
        <v>3596</v>
      </c>
      <c r="C3344" t="s">
        <v>3635</v>
      </c>
      <c r="D3344" t="s">
        <v>114</v>
      </c>
      <c r="E3344">
        <v>14.5</v>
      </c>
      <c r="F3344">
        <v>758900</v>
      </c>
      <c r="G3344">
        <f t="shared" si="213"/>
        <v>2.1808905652918697E-11</v>
      </c>
      <c r="H3344" s="50">
        <f t="shared" si="212"/>
        <v>1841.3318864510491</v>
      </c>
      <c r="I3344">
        <f t="shared" si="214"/>
        <v>3.6141690048589557E-7</v>
      </c>
      <c r="J3344">
        <v>298</v>
      </c>
      <c r="K3344">
        <v>43.900000000000006</v>
      </c>
      <c r="L3344">
        <v>312</v>
      </c>
      <c r="M3344">
        <v>35.200000000000003</v>
      </c>
      <c r="N3344">
        <v>-80.84</v>
      </c>
      <c r="O3344" s="7">
        <v>7.0906000000000002</v>
      </c>
      <c r="P3344" s="8">
        <v>719750</v>
      </c>
      <c r="Q3344">
        <v>14</v>
      </c>
      <c r="R3344" s="9">
        <v>15.455</v>
      </c>
      <c r="S3344" s="9">
        <v>15.208</v>
      </c>
      <c r="T3344" s="9">
        <v>13.5</v>
      </c>
      <c r="U3344" s="9">
        <v>14.471</v>
      </c>
      <c r="V3344" s="9">
        <v>15.635</v>
      </c>
    </row>
    <row r="3345" spans="1:22" x14ac:dyDescent="0.3">
      <c r="A3345" t="s">
        <v>3595</v>
      </c>
      <c r="B3345" t="s">
        <v>3596</v>
      </c>
      <c r="C3345" t="s">
        <v>3636</v>
      </c>
      <c r="D3345" t="s">
        <v>114</v>
      </c>
      <c r="E3345">
        <v>11.9</v>
      </c>
      <c r="F3345">
        <v>343500</v>
      </c>
      <c r="G3345">
        <f t="shared" si="213"/>
        <v>3.9543093740902471E-11</v>
      </c>
      <c r="H3345" s="50">
        <f t="shared" si="212"/>
        <v>833.43985109492075</v>
      </c>
      <c r="I3345">
        <f t="shared" si="214"/>
        <v>2.9661111143325223E-7</v>
      </c>
      <c r="J3345">
        <v>131</v>
      </c>
      <c r="K3345">
        <v>30</v>
      </c>
      <c r="L3345">
        <v>262</v>
      </c>
      <c r="M3345">
        <v>35.049999999999997</v>
      </c>
      <c r="N3345">
        <v>-85.25</v>
      </c>
      <c r="O3345" s="7">
        <v>8.7372999999999994</v>
      </c>
      <c r="P3345" s="8">
        <v>289930</v>
      </c>
      <c r="Q3345">
        <v>8</v>
      </c>
      <c r="R3345" s="9">
        <v>14.582000000000001</v>
      </c>
      <c r="S3345" s="9">
        <v>14.407999999999999</v>
      </c>
      <c r="T3345" s="9">
        <v>13.849</v>
      </c>
      <c r="U3345" s="9">
        <v>14.347</v>
      </c>
      <c r="V3345" s="9">
        <v>14.645</v>
      </c>
    </row>
    <row r="3346" spans="1:22" x14ac:dyDescent="0.3">
      <c r="A3346" t="s">
        <v>3595</v>
      </c>
      <c r="B3346" t="s">
        <v>3596</v>
      </c>
      <c r="C3346" t="s">
        <v>3637</v>
      </c>
      <c r="D3346" t="s">
        <v>114</v>
      </c>
      <c r="E3346">
        <v>21.900000000000002</v>
      </c>
      <c r="F3346">
        <v>9158000</v>
      </c>
      <c r="G3346">
        <f t="shared" si="213"/>
        <v>2.7295678860013103E-12</v>
      </c>
      <c r="H3346" s="50">
        <f t="shared" si="212"/>
        <v>22220.210062088165</v>
      </c>
      <c r="I3346">
        <f t="shared" si="214"/>
        <v>5.4586414625111117E-7</v>
      </c>
      <c r="J3346">
        <v>4110</v>
      </c>
      <c r="K3346">
        <v>143</v>
      </c>
      <c r="L3346">
        <v>608</v>
      </c>
      <c r="M3346">
        <v>41.86</v>
      </c>
      <c r="N3346">
        <v>-87.86</v>
      </c>
      <c r="O3346" s="7">
        <v>4.2577999999999996</v>
      </c>
      <c r="P3346" s="8">
        <v>8692000</v>
      </c>
      <c r="Q3346">
        <v>92</v>
      </c>
      <c r="R3346" s="9">
        <v>19.082000000000001</v>
      </c>
      <c r="S3346" s="9">
        <v>17.995999999999999</v>
      </c>
      <c r="T3346" s="9">
        <v>13.648999999999999</v>
      </c>
      <c r="U3346" s="9">
        <v>16.645</v>
      </c>
      <c r="V3346" s="9">
        <v>21.62</v>
      </c>
    </row>
    <row r="3347" spans="1:22" x14ac:dyDescent="0.3">
      <c r="A3347" t="s">
        <v>3595</v>
      </c>
      <c r="B3347" t="s">
        <v>3596</v>
      </c>
      <c r="C3347" t="s">
        <v>3638</v>
      </c>
      <c r="D3347" t="s">
        <v>114</v>
      </c>
      <c r="E3347">
        <v>13.100000000000001</v>
      </c>
      <c r="F3347">
        <v>1503000</v>
      </c>
      <c r="G3347">
        <f t="shared" si="213"/>
        <v>9.9486176314038589E-12</v>
      </c>
      <c r="H3347" s="50">
        <f t="shared" si="212"/>
        <v>3646.7542829568147</v>
      </c>
      <c r="I3347">
        <f t="shared" si="214"/>
        <v>3.2652147561139531E-7</v>
      </c>
      <c r="J3347">
        <v>855</v>
      </c>
      <c r="K3347">
        <v>51.400000000000006</v>
      </c>
      <c r="L3347">
        <v>354</v>
      </c>
      <c r="M3347">
        <v>39.21</v>
      </c>
      <c r="N3347">
        <v>-84.49</v>
      </c>
      <c r="O3347" s="7">
        <v>6.8815999999999997</v>
      </c>
      <c r="P3347" s="8">
        <v>1505000</v>
      </c>
      <c r="Q3347">
        <v>27</v>
      </c>
      <c r="R3347" s="9">
        <v>17.928000000000001</v>
      </c>
      <c r="S3347" s="9">
        <v>17.466999999999999</v>
      </c>
      <c r="T3347" s="9">
        <v>14.545999999999999</v>
      </c>
      <c r="U3347" s="9">
        <v>16.571000000000002</v>
      </c>
      <c r="V3347" s="9">
        <v>18.867000000000001</v>
      </c>
    </row>
    <row r="3348" spans="1:22" x14ac:dyDescent="0.3">
      <c r="A3348" t="s">
        <v>3595</v>
      </c>
      <c r="B3348" t="s">
        <v>3596</v>
      </c>
      <c r="C3348" t="s">
        <v>3639</v>
      </c>
      <c r="D3348" t="s">
        <v>114</v>
      </c>
      <c r="E3348">
        <v>2.97</v>
      </c>
      <c r="F3348">
        <v>121800</v>
      </c>
      <c r="G3348">
        <f t="shared" si="213"/>
        <v>2.7832972167487688E-11</v>
      </c>
      <c r="H3348" s="50">
        <f t="shared" si="212"/>
        <v>295.52539698212911</v>
      </c>
      <c r="I3348">
        <f t="shared" si="214"/>
        <v>7.4028151340904144E-8</v>
      </c>
      <c r="J3348">
        <v>154</v>
      </c>
      <c r="K3348">
        <v>9.82</v>
      </c>
      <c r="L3348">
        <v>386</v>
      </c>
      <c r="M3348">
        <v>36.549999999999997</v>
      </c>
      <c r="N3348">
        <v>-87.34</v>
      </c>
      <c r="O3348" s="7">
        <v>39.313000000000002</v>
      </c>
      <c r="P3348" s="8">
        <v>127460</v>
      </c>
      <c r="Q3348">
        <v>9</v>
      </c>
      <c r="R3348" s="9">
        <v>14.122999999999999</v>
      </c>
      <c r="S3348" s="9">
        <v>13.956</v>
      </c>
      <c r="T3348" s="9">
        <v>13.4</v>
      </c>
      <c r="U3348" s="9">
        <v>13.898999999999999</v>
      </c>
      <c r="V3348" s="9">
        <v>14.297000000000001</v>
      </c>
    </row>
    <row r="3349" spans="1:22" x14ac:dyDescent="0.3">
      <c r="A3349" t="s">
        <v>3595</v>
      </c>
      <c r="B3349" t="s">
        <v>3596</v>
      </c>
      <c r="C3349" t="s">
        <v>3640</v>
      </c>
      <c r="D3349" t="s">
        <v>114</v>
      </c>
      <c r="E3349">
        <v>17.2</v>
      </c>
      <c r="F3349">
        <v>1787000</v>
      </c>
      <c r="G3349">
        <f t="shared" si="213"/>
        <v>1.0986372467823166E-11</v>
      </c>
      <c r="H3349" s="50">
        <f t="shared" si="212"/>
        <v>4335.8282792041437</v>
      </c>
      <c r="I3349">
        <f t="shared" si="214"/>
        <v>4.2871521988671746E-7</v>
      </c>
      <c r="J3349">
        <v>634</v>
      </c>
      <c r="K3349">
        <v>71</v>
      </c>
      <c r="L3349">
        <v>416</v>
      </c>
      <c r="M3349">
        <v>41.47</v>
      </c>
      <c r="N3349">
        <v>-81.64</v>
      </c>
      <c r="O3349" s="7">
        <v>5.8605999999999998</v>
      </c>
      <c r="P3349" s="8">
        <v>1683000</v>
      </c>
      <c r="Q3349">
        <v>24</v>
      </c>
      <c r="R3349" s="9">
        <v>21.324999999999999</v>
      </c>
      <c r="S3349" s="9">
        <v>19.934000000000001</v>
      </c>
      <c r="T3349" s="9">
        <v>14.744999999999999</v>
      </c>
      <c r="U3349" s="9">
        <v>17.771000000000001</v>
      </c>
      <c r="V3349" s="9">
        <v>22.579000000000001</v>
      </c>
    </row>
    <row r="3350" spans="1:22" x14ac:dyDescent="0.3">
      <c r="A3350" t="s">
        <v>3595</v>
      </c>
      <c r="B3350" t="s">
        <v>3596</v>
      </c>
      <c r="C3350" t="s">
        <v>3641</v>
      </c>
      <c r="D3350" t="s">
        <v>114</v>
      </c>
      <c r="E3350">
        <v>4.49</v>
      </c>
      <c r="F3350">
        <v>132500</v>
      </c>
      <c r="G3350">
        <f t="shared" si="213"/>
        <v>3.867950316981132E-11</v>
      </c>
      <c r="H3350" s="50">
        <f t="shared" si="212"/>
        <v>321.48698768581369</v>
      </c>
      <c r="I3350">
        <f t="shared" si="214"/>
        <v>1.1191461263321873E-7</v>
      </c>
      <c r="J3350">
        <v>49.5</v>
      </c>
      <c r="K3350">
        <v>18.8</v>
      </c>
      <c r="L3350">
        <v>506</v>
      </c>
      <c r="M3350">
        <v>30.64</v>
      </c>
      <c r="N3350">
        <v>-96.34</v>
      </c>
      <c r="O3350" s="7">
        <v>26.861999999999998</v>
      </c>
      <c r="P3350" s="8">
        <v>110550</v>
      </c>
      <c r="Q3350">
        <v>3</v>
      </c>
      <c r="R3350" s="9">
        <v>9.3922000000000008</v>
      </c>
      <c r="S3350" s="9">
        <v>9.3976000000000006</v>
      </c>
      <c r="T3350" s="9">
        <v>9.3919999999999995</v>
      </c>
      <c r="U3350" s="9">
        <v>9.4436</v>
      </c>
      <c r="V3350" s="9">
        <v>9.4436</v>
      </c>
    </row>
    <row r="3351" spans="1:22" x14ac:dyDescent="0.3">
      <c r="A3351" t="s">
        <v>3595</v>
      </c>
      <c r="B3351" t="s">
        <v>3596</v>
      </c>
      <c r="C3351" t="s">
        <v>3642</v>
      </c>
      <c r="D3351" t="s">
        <v>114</v>
      </c>
      <c r="E3351">
        <v>5.91</v>
      </c>
      <c r="F3351">
        <v>466100</v>
      </c>
      <c r="G3351">
        <f t="shared" si="213"/>
        <v>1.4473008002574554E-11</v>
      </c>
      <c r="H3351" s="50">
        <f t="shared" si="212"/>
        <v>1130.9063015876056</v>
      </c>
      <c r="I3351">
        <f t="shared" si="214"/>
        <v>1.4730854357735465E-7</v>
      </c>
      <c r="J3351">
        <v>263</v>
      </c>
      <c r="K3351">
        <v>28.700000000000003</v>
      </c>
      <c r="L3351">
        <v>583</v>
      </c>
      <c r="M3351">
        <v>38.85</v>
      </c>
      <c r="N3351">
        <v>-104.8</v>
      </c>
      <c r="O3351" s="7">
        <v>20.317</v>
      </c>
      <c r="P3351" s="8">
        <v>451680</v>
      </c>
      <c r="Q3351">
        <v>9</v>
      </c>
      <c r="R3351" s="9">
        <v>7.9352999999999998</v>
      </c>
      <c r="S3351" s="9">
        <v>7.8613999999999997</v>
      </c>
      <c r="T3351" s="9">
        <v>6.5156999999999998</v>
      </c>
      <c r="U3351" s="9">
        <v>8.1477000000000004</v>
      </c>
      <c r="V3351" s="9">
        <v>9.3919999999999995</v>
      </c>
    </row>
    <row r="3352" spans="1:22" x14ac:dyDescent="0.3">
      <c r="A3352" t="s">
        <v>3595</v>
      </c>
      <c r="B3352" t="s">
        <v>3596</v>
      </c>
      <c r="C3352" t="s">
        <v>3643</v>
      </c>
      <c r="D3352" t="s">
        <v>114</v>
      </c>
      <c r="E3352">
        <v>8</v>
      </c>
      <c r="F3352">
        <v>420500</v>
      </c>
      <c r="G3352">
        <f t="shared" si="213"/>
        <v>2.1715728894173598E-11</v>
      </c>
      <c r="H3352" s="50">
        <f t="shared" si="212"/>
        <v>1020.2662514859219</v>
      </c>
      <c r="I3352">
        <f t="shared" si="214"/>
        <v>1.9940242785428716E-7</v>
      </c>
      <c r="J3352">
        <v>306</v>
      </c>
      <c r="K3352">
        <v>24</v>
      </c>
      <c r="L3352">
        <v>310</v>
      </c>
      <c r="M3352">
        <v>34.03</v>
      </c>
      <c r="N3352">
        <v>-81.040000000000006</v>
      </c>
      <c r="O3352" s="7">
        <v>12.914999999999999</v>
      </c>
      <c r="P3352" s="8">
        <v>431790</v>
      </c>
      <c r="Q3352">
        <v>13</v>
      </c>
      <c r="R3352" s="9">
        <v>13.723000000000001</v>
      </c>
      <c r="S3352" s="9">
        <v>13.611000000000001</v>
      </c>
      <c r="T3352" s="9">
        <v>12.798</v>
      </c>
      <c r="U3352" s="9">
        <v>13.45</v>
      </c>
      <c r="V3352" s="9">
        <v>13.849</v>
      </c>
    </row>
    <row r="3353" spans="1:22" x14ac:dyDescent="0.3">
      <c r="A3353" t="s">
        <v>3595</v>
      </c>
      <c r="B3353" t="s">
        <v>3596</v>
      </c>
      <c r="C3353" t="s">
        <v>3644</v>
      </c>
      <c r="D3353" t="s">
        <v>114</v>
      </c>
      <c r="E3353">
        <v>8.42</v>
      </c>
      <c r="F3353">
        <v>242300</v>
      </c>
      <c r="G3353">
        <f t="shared" si="213"/>
        <v>3.9665150061906729E-11</v>
      </c>
      <c r="H3353" s="50">
        <f t="shared" si="212"/>
        <v>587.89658200960491</v>
      </c>
      <c r="I3353">
        <f t="shared" si="214"/>
        <v>2.098710553166373E-7</v>
      </c>
      <c r="J3353">
        <v>124</v>
      </c>
      <c r="K3353">
        <v>21.700000000000003</v>
      </c>
      <c r="L3353">
        <v>275</v>
      </c>
      <c r="M3353">
        <v>32.49</v>
      </c>
      <c r="N3353">
        <v>-84.96</v>
      </c>
      <c r="O3353" s="7">
        <v>12.629</v>
      </c>
      <c r="P3353" s="8">
        <v>229210</v>
      </c>
      <c r="Q3353">
        <v>6</v>
      </c>
      <c r="R3353" s="9">
        <v>13.795999999999999</v>
      </c>
      <c r="S3353" s="9">
        <v>13.616</v>
      </c>
      <c r="T3353" s="9">
        <v>12.547000000000001</v>
      </c>
      <c r="U3353" s="9">
        <v>13.374000000000001</v>
      </c>
      <c r="V3353" s="9">
        <v>14.048</v>
      </c>
    </row>
    <row r="3354" spans="1:22" x14ac:dyDescent="0.3">
      <c r="A3354" t="s">
        <v>3595</v>
      </c>
      <c r="B3354" t="s">
        <v>3596</v>
      </c>
      <c r="C3354" t="s">
        <v>3645</v>
      </c>
      <c r="D3354" t="s">
        <v>114</v>
      </c>
      <c r="E3354">
        <v>8.98</v>
      </c>
      <c r="F3354">
        <v>1133000</v>
      </c>
      <c r="G3354">
        <f t="shared" si="213"/>
        <v>9.0468387819947042E-12</v>
      </c>
      <c r="H3354" s="50">
        <f t="shared" si="212"/>
        <v>2749.0170343247314</v>
      </c>
      <c r="I3354">
        <f t="shared" si="214"/>
        <v>2.238292252664374E-7</v>
      </c>
      <c r="J3354">
        <v>647</v>
      </c>
      <c r="K3354">
        <v>44.6</v>
      </c>
      <c r="L3354">
        <v>525</v>
      </c>
      <c r="M3354">
        <v>40</v>
      </c>
      <c r="N3354">
        <v>-83</v>
      </c>
      <c r="O3354" s="7">
        <v>11.786</v>
      </c>
      <c r="P3354" s="8">
        <v>1150100</v>
      </c>
      <c r="Q3354">
        <v>18</v>
      </c>
      <c r="R3354" s="9">
        <v>20.312000000000001</v>
      </c>
      <c r="S3354" s="9">
        <v>19.396999999999998</v>
      </c>
      <c r="T3354" s="9">
        <v>16.472999999999999</v>
      </c>
      <c r="U3354" s="9">
        <v>17.942</v>
      </c>
      <c r="V3354" s="9">
        <v>21.812999999999999</v>
      </c>
    </row>
    <row r="3355" spans="1:22" x14ac:dyDescent="0.3">
      <c r="A3355" t="s">
        <v>3595</v>
      </c>
      <c r="B3355" t="s">
        <v>3596</v>
      </c>
      <c r="C3355" t="s">
        <v>3646</v>
      </c>
      <c r="D3355" t="s">
        <v>114</v>
      </c>
      <c r="E3355">
        <v>2.4500000000000002</v>
      </c>
      <c r="F3355">
        <v>115100</v>
      </c>
      <c r="G3355">
        <f t="shared" si="213"/>
        <v>2.4296358384013902E-11</v>
      </c>
      <c r="H3355" s="50">
        <f t="shared" si="212"/>
        <v>279.26907383122381</v>
      </c>
      <c r="I3355">
        <f t="shared" si="214"/>
        <v>6.1066993530375465E-8</v>
      </c>
      <c r="J3355">
        <v>155</v>
      </c>
      <c r="K3355">
        <v>9.25</v>
      </c>
      <c r="L3355">
        <v>433</v>
      </c>
      <c r="M3355">
        <v>35.44</v>
      </c>
      <c r="N3355">
        <v>-80.61</v>
      </c>
      <c r="O3355" s="7">
        <v>46.831000000000003</v>
      </c>
      <c r="P3355" s="8">
        <v>146730</v>
      </c>
      <c r="Q3355">
        <v>6</v>
      </c>
      <c r="R3355" s="9">
        <v>13.961</v>
      </c>
      <c r="S3355" s="9">
        <v>13.775</v>
      </c>
      <c r="T3355" s="9">
        <v>12.999000000000001</v>
      </c>
      <c r="U3355" s="9">
        <v>13.45</v>
      </c>
      <c r="V3355" s="9">
        <v>14.645</v>
      </c>
    </row>
    <row r="3356" spans="1:22" x14ac:dyDescent="0.3">
      <c r="A3356" t="s">
        <v>3595</v>
      </c>
      <c r="B3356" t="s">
        <v>3596</v>
      </c>
      <c r="C3356" t="s">
        <v>3647</v>
      </c>
      <c r="D3356" t="s">
        <v>114</v>
      </c>
      <c r="E3356">
        <v>3.17</v>
      </c>
      <c r="F3356">
        <v>293900</v>
      </c>
      <c r="G3356">
        <f t="shared" si="213"/>
        <v>1.2311475365770668E-11</v>
      </c>
      <c r="H3356" s="50">
        <f t="shared" si="212"/>
        <v>713.09453344045767</v>
      </c>
      <c r="I3356">
        <f t="shared" si="214"/>
        <v>7.9013212037261306E-8</v>
      </c>
      <c r="J3356">
        <v>154</v>
      </c>
      <c r="K3356">
        <v>23.700000000000003</v>
      </c>
      <c r="L3356">
        <v>899</v>
      </c>
      <c r="M3356">
        <v>27.77</v>
      </c>
      <c r="N3356">
        <v>-97.43</v>
      </c>
      <c r="O3356" s="7">
        <v>37.987000000000002</v>
      </c>
      <c r="P3356" s="8">
        <v>197290</v>
      </c>
      <c r="Q3356">
        <v>8</v>
      </c>
      <c r="R3356" s="9">
        <v>9.3859999999999992</v>
      </c>
      <c r="S3356" s="9">
        <v>5.4490999999999996</v>
      </c>
      <c r="T3356" s="9">
        <v>8.7199000000000009</v>
      </c>
      <c r="U3356" s="9">
        <v>9.1857000000000006</v>
      </c>
      <c r="V3356" s="9">
        <v>9.3919999999999995</v>
      </c>
    </row>
    <row r="3357" spans="1:22" x14ac:dyDescent="0.3">
      <c r="A3357" t="s">
        <v>3595</v>
      </c>
      <c r="B3357" t="s">
        <v>3596</v>
      </c>
      <c r="C3357" t="s">
        <v>3648</v>
      </c>
      <c r="D3357" t="s">
        <v>114</v>
      </c>
      <c r="E3357">
        <v>14.200000000000001</v>
      </c>
      <c r="F3357">
        <v>4146000</v>
      </c>
      <c r="G3357">
        <f t="shared" si="213"/>
        <v>3.9093942595272549E-12</v>
      </c>
      <c r="H3357" s="50">
        <f t="shared" si="212"/>
        <v>10059.509818455725</v>
      </c>
      <c r="I3357">
        <f t="shared" si="214"/>
        <v>3.5393930944135979E-7</v>
      </c>
      <c r="J3357">
        <v>2070</v>
      </c>
      <c r="K3357">
        <v>91.2</v>
      </c>
      <c r="L3357">
        <v>606</v>
      </c>
      <c r="M3357">
        <v>32.840000000000003</v>
      </c>
      <c r="N3357">
        <v>-96.97</v>
      </c>
      <c r="O3357" s="7">
        <v>6.6459000000000001</v>
      </c>
      <c r="P3357" s="8">
        <v>4554100</v>
      </c>
      <c r="Q3357">
        <v>49</v>
      </c>
      <c r="R3357" s="9">
        <v>16.259</v>
      </c>
      <c r="S3357" s="9">
        <v>15.756</v>
      </c>
      <c r="T3357" s="9">
        <v>11.182</v>
      </c>
      <c r="U3357" s="9">
        <v>15.090999999999999</v>
      </c>
      <c r="V3357" s="9">
        <v>17.306999999999999</v>
      </c>
    </row>
    <row r="3358" spans="1:22" x14ac:dyDescent="0.3">
      <c r="A3358" t="s">
        <v>3595</v>
      </c>
      <c r="B3358" t="s">
        <v>3596</v>
      </c>
      <c r="C3358" t="s">
        <v>3649</v>
      </c>
      <c r="D3358" t="s">
        <v>114</v>
      </c>
      <c r="E3358">
        <v>10</v>
      </c>
      <c r="F3358">
        <v>154500</v>
      </c>
      <c r="G3358">
        <f t="shared" si="213"/>
        <v>7.3879158576051784E-11</v>
      </c>
      <c r="H3358" s="50">
        <f t="shared" si="212"/>
        <v>374.86595922609973</v>
      </c>
      <c r="I3358">
        <f t="shared" si="214"/>
        <v>2.4925303481785905E-7</v>
      </c>
      <c r="J3358">
        <v>38.300000000000004</v>
      </c>
      <c r="K3358">
        <v>25</v>
      </c>
      <c r="L3358">
        <v>301</v>
      </c>
      <c r="M3358">
        <v>41.4</v>
      </c>
      <c r="N3358">
        <v>-73.44</v>
      </c>
      <c r="O3358" s="7">
        <v>12.074999999999999</v>
      </c>
      <c r="P3358" s="8">
        <v>144730</v>
      </c>
      <c r="Q3358">
        <v>5</v>
      </c>
      <c r="R3358" s="9">
        <v>11.920999999999999</v>
      </c>
      <c r="S3358" s="9">
        <v>11.914</v>
      </c>
      <c r="T3358" s="9">
        <v>11.791</v>
      </c>
      <c r="U3358" s="9">
        <v>11.942</v>
      </c>
      <c r="V3358" s="9">
        <v>11.942</v>
      </c>
    </row>
    <row r="3359" spans="1:22" x14ac:dyDescent="0.3">
      <c r="A3359" t="s">
        <v>3595</v>
      </c>
      <c r="B3359" t="s">
        <v>3596</v>
      </c>
      <c r="C3359" t="s">
        <v>3650</v>
      </c>
      <c r="D3359" t="s">
        <v>114</v>
      </c>
      <c r="E3359">
        <v>9.9600000000000009</v>
      </c>
      <c r="F3359">
        <v>629700</v>
      </c>
      <c r="G3359">
        <f t="shared" si="213"/>
        <v>1.8054109385421629E-11</v>
      </c>
      <c r="H3359" s="50">
        <f t="shared" si="212"/>
        <v>1527.8517444962783</v>
      </c>
      <c r="I3359">
        <f t="shared" si="214"/>
        <v>2.4825602267858758E-7</v>
      </c>
      <c r="J3359">
        <v>195</v>
      </c>
      <c r="K3359">
        <v>45.1</v>
      </c>
      <c r="L3359">
        <v>543</v>
      </c>
      <c r="M3359">
        <v>41.51</v>
      </c>
      <c r="N3359">
        <v>-90.53</v>
      </c>
      <c r="O3359" s="7">
        <v>12.04</v>
      </c>
      <c r="P3359" s="8">
        <v>279360</v>
      </c>
      <c r="Q3359">
        <v>9</v>
      </c>
      <c r="R3359" s="9">
        <v>12.353999999999999</v>
      </c>
      <c r="S3359" s="9">
        <v>12.327999999999999</v>
      </c>
      <c r="T3359" s="9">
        <v>11.689</v>
      </c>
      <c r="U3359" s="9">
        <v>12.244999999999999</v>
      </c>
      <c r="V3359" s="9">
        <v>12.647</v>
      </c>
    </row>
    <row r="3360" spans="1:22" x14ac:dyDescent="0.3">
      <c r="A3360" t="s">
        <v>3595</v>
      </c>
      <c r="B3360" t="s">
        <v>3596</v>
      </c>
      <c r="C3360" t="s">
        <v>3652</v>
      </c>
      <c r="D3360" t="s">
        <v>114</v>
      </c>
      <c r="E3360">
        <v>8.0299999999999994</v>
      </c>
      <c r="F3360">
        <v>255400</v>
      </c>
      <c r="G3360">
        <f t="shared" si="213"/>
        <v>3.5887654620203597E-11</v>
      </c>
      <c r="H3360" s="50">
        <f t="shared" si="212"/>
        <v>619.68133324495705</v>
      </c>
      <c r="I3360">
        <f t="shared" si="214"/>
        <v>2.0015018695874078E-7</v>
      </c>
      <c r="J3360">
        <v>103</v>
      </c>
      <c r="K3360">
        <v>25.1</v>
      </c>
      <c r="L3360">
        <v>343</v>
      </c>
      <c r="M3360">
        <v>29.19</v>
      </c>
      <c r="N3360">
        <v>-81.040000000000006</v>
      </c>
      <c r="O3360" s="7">
        <v>13.638999999999999</v>
      </c>
      <c r="P3360" s="8">
        <v>191980</v>
      </c>
      <c r="Q3360">
        <v>8</v>
      </c>
      <c r="R3360" s="9">
        <v>11.185</v>
      </c>
      <c r="S3360" s="9">
        <v>10.138</v>
      </c>
      <c r="T3360" s="9">
        <v>10.214</v>
      </c>
      <c r="U3360" s="9">
        <v>10.725</v>
      </c>
      <c r="V3360" s="9">
        <v>11.233000000000001</v>
      </c>
    </row>
    <row r="3361" spans="1:22" x14ac:dyDescent="0.3">
      <c r="A3361" t="s">
        <v>3595</v>
      </c>
      <c r="B3361" t="s">
        <v>3596</v>
      </c>
      <c r="C3361" t="s">
        <v>3651</v>
      </c>
      <c r="D3361" t="s">
        <v>114</v>
      </c>
      <c r="E3361">
        <v>7.83</v>
      </c>
      <c r="F3361">
        <v>703400</v>
      </c>
      <c r="G3361">
        <f t="shared" si="213"/>
        <v>1.2706028419107191E-11</v>
      </c>
      <c r="H3361" s="50">
        <f t="shared" si="212"/>
        <v>1706.6712991562365</v>
      </c>
      <c r="I3361">
        <f t="shared" si="214"/>
        <v>1.9516512626238356E-7</v>
      </c>
      <c r="J3361">
        <v>384</v>
      </c>
      <c r="K3361">
        <v>35.9</v>
      </c>
      <c r="L3361">
        <v>503</v>
      </c>
      <c r="M3361">
        <v>39.729999999999997</v>
      </c>
      <c r="N3361">
        <v>-84.17</v>
      </c>
      <c r="O3361" s="7">
        <v>14.009</v>
      </c>
      <c r="P3361" s="8">
        <v>657530</v>
      </c>
      <c r="Q3361">
        <v>15</v>
      </c>
      <c r="R3361" s="9">
        <v>18.768999999999998</v>
      </c>
      <c r="S3361" s="9">
        <v>18.326000000000001</v>
      </c>
      <c r="T3361" s="9">
        <v>15.388</v>
      </c>
      <c r="U3361" s="9">
        <v>17.209</v>
      </c>
      <c r="V3361" s="9">
        <v>19.449000000000002</v>
      </c>
    </row>
    <row r="3362" spans="1:22" x14ac:dyDescent="0.3">
      <c r="A3362" t="s">
        <v>3595</v>
      </c>
      <c r="B3362" t="s">
        <v>3596</v>
      </c>
      <c r="C3362" t="s">
        <v>3653</v>
      </c>
      <c r="D3362" t="s">
        <v>114</v>
      </c>
      <c r="E3362">
        <v>7.48</v>
      </c>
      <c r="F3362">
        <v>147700</v>
      </c>
      <c r="G3362">
        <f t="shared" si="213"/>
        <v>5.7805814759647932E-11</v>
      </c>
      <c r="H3362" s="50">
        <f t="shared" si="212"/>
        <v>358.36700438637496</v>
      </c>
      <c r="I3362">
        <f t="shared" si="214"/>
        <v>1.8644127004375856E-7</v>
      </c>
      <c r="J3362">
        <v>44</v>
      </c>
      <c r="K3362">
        <v>22.3</v>
      </c>
      <c r="L3362">
        <v>343</v>
      </c>
      <c r="M3362">
        <v>28.91</v>
      </c>
      <c r="N3362">
        <v>-81.239999999999995</v>
      </c>
      <c r="O3362" s="7">
        <v>15.382</v>
      </c>
      <c r="P3362" s="8">
        <v>148870</v>
      </c>
      <c r="Q3362">
        <v>6</v>
      </c>
      <c r="R3362" s="9">
        <v>11.113</v>
      </c>
      <c r="S3362" s="9">
        <v>11.038</v>
      </c>
      <c r="T3362" s="9">
        <v>10.52</v>
      </c>
      <c r="U3362" s="9">
        <v>11.055</v>
      </c>
      <c r="V3362" s="9">
        <v>11.385</v>
      </c>
    </row>
    <row r="3363" spans="1:22" x14ac:dyDescent="0.3">
      <c r="A3363" t="s">
        <v>3595</v>
      </c>
      <c r="B3363" t="s">
        <v>3596</v>
      </c>
      <c r="C3363" t="s">
        <v>3654</v>
      </c>
      <c r="D3363" t="s">
        <v>114</v>
      </c>
      <c r="E3363">
        <v>10.3</v>
      </c>
      <c r="F3363">
        <v>299800</v>
      </c>
      <c r="G3363">
        <f t="shared" si="213"/>
        <v>3.921534322881922E-11</v>
      </c>
      <c r="H3363" s="50">
        <f t="shared" si="212"/>
        <v>727.40980308080714</v>
      </c>
      <c r="I3363">
        <f t="shared" si="214"/>
        <v>2.5673062586239488E-7</v>
      </c>
      <c r="J3363">
        <v>35.9</v>
      </c>
      <c r="K3363">
        <v>50</v>
      </c>
      <c r="L3363">
        <v>601</v>
      </c>
      <c r="M3363">
        <v>33.21</v>
      </c>
      <c r="N3363">
        <v>-97.13</v>
      </c>
      <c r="O3363" s="7">
        <v>12.015000000000001</v>
      </c>
      <c r="P3363" s="8">
        <v>128050</v>
      </c>
      <c r="Q3363">
        <v>4</v>
      </c>
      <c r="R3363" s="9">
        <v>11.308999999999999</v>
      </c>
      <c r="S3363" s="9">
        <v>11.449</v>
      </c>
      <c r="T3363" s="9">
        <v>11.132</v>
      </c>
      <c r="U3363" s="9">
        <v>11.411</v>
      </c>
      <c r="V3363" s="9">
        <v>12.647</v>
      </c>
    </row>
    <row r="3364" spans="1:22" x14ac:dyDescent="0.3">
      <c r="A3364" t="s">
        <v>3595</v>
      </c>
      <c r="B3364" t="s">
        <v>3596</v>
      </c>
      <c r="C3364" t="s">
        <v>3655</v>
      </c>
      <c r="D3364" t="s">
        <v>114</v>
      </c>
      <c r="E3364">
        <v>8.84</v>
      </c>
      <c r="F3364">
        <v>1985000</v>
      </c>
      <c r="G3364">
        <f t="shared" si="213"/>
        <v>5.0832582972292193E-12</v>
      </c>
      <c r="H3364" s="50">
        <f t="shared" si="212"/>
        <v>4816.2390230667179</v>
      </c>
      <c r="I3364">
        <f t="shared" si="214"/>
        <v>2.2033968277898741E-7</v>
      </c>
      <c r="J3364">
        <v>1120</v>
      </c>
      <c r="K3364">
        <v>59.2</v>
      </c>
      <c r="L3364">
        <v>664</v>
      </c>
      <c r="M3364">
        <v>39.729999999999997</v>
      </c>
      <c r="N3364">
        <v>-105</v>
      </c>
      <c r="O3364" s="7">
        <v>11.218</v>
      </c>
      <c r="P3364" s="8">
        <v>2149500</v>
      </c>
      <c r="Q3364">
        <v>25</v>
      </c>
      <c r="R3364" s="9">
        <v>10.215</v>
      </c>
      <c r="S3364" s="9">
        <v>9.8460000000000001</v>
      </c>
      <c r="T3364" s="9">
        <v>7.2565999999999997</v>
      </c>
      <c r="U3364" s="9">
        <v>9.5980000000000008</v>
      </c>
      <c r="V3364" s="9">
        <v>11.537000000000001</v>
      </c>
    </row>
    <row r="3365" spans="1:22" x14ac:dyDescent="0.3">
      <c r="A3365" t="s">
        <v>3595</v>
      </c>
      <c r="B3365" t="s">
        <v>3596</v>
      </c>
      <c r="C3365" t="s">
        <v>3656</v>
      </c>
      <c r="D3365" t="s">
        <v>114</v>
      </c>
      <c r="E3365">
        <v>5.88</v>
      </c>
      <c r="F3365">
        <v>370500</v>
      </c>
      <c r="G3365">
        <f t="shared" si="213"/>
        <v>1.8115050040485828E-11</v>
      </c>
      <c r="H3365" s="50">
        <f t="shared" si="212"/>
        <v>898.95040707618091</v>
      </c>
      <c r="I3365">
        <f t="shared" si="214"/>
        <v>1.4656078447290108E-7</v>
      </c>
      <c r="J3365">
        <v>179</v>
      </c>
      <c r="K3365">
        <v>27.700000000000003</v>
      </c>
      <c r="L3365">
        <v>570</v>
      </c>
      <c r="M3365">
        <v>41.6</v>
      </c>
      <c r="N3365">
        <v>-93.66</v>
      </c>
      <c r="O3365" s="7">
        <v>20.577000000000002</v>
      </c>
      <c r="P3365" s="8">
        <v>328760</v>
      </c>
      <c r="Q3365">
        <v>8</v>
      </c>
      <c r="R3365" s="9">
        <v>11.121</v>
      </c>
      <c r="S3365" s="9">
        <v>11.058</v>
      </c>
      <c r="T3365" s="9">
        <v>9.9575999999999993</v>
      </c>
      <c r="U3365" s="9">
        <v>10.903</v>
      </c>
      <c r="V3365" s="9">
        <v>11.284000000000001</v>
      </c>
    </row>
    <row r="3366" spans="1:22" x14ac:dyDescent="0.3">
      <c r="A3366" t="s">
        <v>3595</v>
      </c>
      <c r="B3366" t="s">
        <v>3596</v>
      </c>
      <c r="C3366" t="s">
        <v>3657</v>
      </c>
      <c r="D3366" t="s">
        <v>114</v>
      </c>
      <c r="E3366">
        <v>17.400000000000002</v>
      </c>
      <c r="F3366">
        <v>5091000</v>
      </c>
      <c r="G3366">
        <f t="shared" si="213"/>
        <v>3.901185268120212E-12</v>
      </c>
      <c r="H3366" s="50">
        <f t="shared" si="212"/>
        <v>12352.37927779983</v>
      </c>
      <c r="I3366">
        <f t="shared" si="214"/>
        <v>4.3370028058307465E-7</v>
      </c>
      <c r="J3366">
        <v>2390</v>
      </c>
      <c r="K3366">
        <v>104</v>
      </c>
      <c r="L3366">
        <v>569</v>
      </c>
      <c r="M3366">
        <v>42.44</v>
      </c>
      <c r="N3366">
        <v>-83.22</v>
      </c>
      <c r="O3366" s="7">
        <v>5.4630000000000001</v>
      </c>
      <c r="P3366" s="8">
        <v>4467800</v>
      </c>
      <c r="Q3366">
        <v>61</v>
      </c>
      <c r="R3366" s="9">
        <v>19.661999999999999</v>
      </c>
      <c r="S3366" s="9">
        <v>18.861000000000001</v>
      </c>
      <c r="T3366" s="9">
        <v>12.597</v>
      </c>
      <c r="U3366" s="9">
        <v>17.404</v>
      </c>
      <c r="V3366" s="9">
        <v>21.14</v>
      </c>
    </row>
    <row r="3367" spans="1:22" x14ac:dyDescent="0.3">
      <c r="A3367" t="s">
        <v>3595</v>
      </c>
      <c r="B3367" t="s">
        <v>3596</v>
      </c>
      <c r="C3367" t="s">
        <v>3658</v>
      </c>
      <c r="D3367" t="s">
        <v>114</v>
      </c>
      <c r="E3367">
        <v>2.35</v>
      </c>
      <c r="F3367">
        <v>118300</v>
      </c>
      <c r="G3367">
        <f t="shared" si="213"/>
        <v>2.2674281910397293E-11</v>
      </c>
      <c r="H3367" s="50">
        <f t="shared" si="212"/>
        <v>287.03328787344725</v>
      </c>
      <c r="I3367">
        <f t="shared" si="214"/>
        <v>5.8574463182196871E-8</v>
      </c>
      <c r="J3367">
        <v>95.5</v>
      </c>
      <c r="K3367">
        <v>12.100000000000001</v>
      </c>
      <c r="L3367">
        <v>682</v>
      </c>
      <c r="M3367">
        <v>46.76</v>
      </c>
      <c r="N3367">
        <v>-92.12</v>
      </c>
      <c r="O3367" s="7">
        <v>56.331000000000003</v>
      </c>
      <c r="P3367" s="8">
        <v>128310</v>
      </c>
      <c r="Q3367">
        <v>9</v>
      </c>
      <c r="R3367" s="9">
        <v>8.2144999999999992</v>
      </c>
      <c r="S3367" s="9">
        <v>8.02</v>
      </c>
      <c r="T3367" s="9">
        <v>7.2565999999999997</v>
      </c>
      <c r="U3367" s="9">
        <v>7.7294</v>
      </c>
      <c r="V3367" s="9">
        <v>8.3560999999999996</v>
      </c>
    </row>
    <row r="3368" spans="1:22" x14ac:dyDescent="0.3">
      <c r="A3368" t="s">
        <v>3595</v>
      </c>
      <c r="B3368" t="s">
        <v>3596</v>
      </c>
      <c r="C3368" t="s">
        <v>3659</v>
      </c>
      <c r="D3368" t="s">
        <v>114</v>
      </c>
      <c r="E3368">
        <v>10</v>
      </c>
      <c r="F3368">
        <v>287800</v>
      </c>
      <c r="G3368">
        <f t="shared" si="213"/>
        <v>3.9660632383599721E-11</v>
      </c>
      <c r="H3368" s="50">
        <f t="shared" si="212"/>
        <v>698.29400042246925</v>
      </c>
      <c r="I3368">
        <f t="shared" si="214"/>
        <v>2.4925303481785899E-7</v>
      </c>
      <c r="J3368">
        <v>129</v>
      </c>
      <c r="K3368">
        <v>25.3</v>
      </c>
      <c r="L3368">
        <v>280</v>
      </c>
      <c r="M3368">
        <v>35.96</v>
      </c>
      <c r="N3368">
        <v>-78.900000000000006</v>
      </c>
      <c r="O3368" s="7">
        <v>11.071999999999999</v>
      </c>
      <c r="P3368" s="8">
        <v>273950</v>
      </c>
      <c r="Q3368">
        <v>7</v>
      </c>
      <c r="R3368" s="9">
        <v>13.856999999999999</v>
      </c>
      <c r="S3368" s="9">
        <v>13.776999999999999</v>
      </c>
      <c r="T3368" s="9">
        <v>13.148999999999999</v>
      </c>
      <c r="U3368" s="9">
        <v>13.5</v>
      </c>
      <c r="V3368" s="9">
        <v>14.893000000000001</v>
      </c>
    </row>
    <row r="3369" spans="1:22" x14ac:dyDescent="0.3">
      <c r="A3369" t="s">
        <v>3595</v>
      </c>
      <c r="B3369" t="s">
        <v>3596</v>
      </c>
      <c r="C3369" t="s">
        <v>3660</v>
      </c>
      <c r="D3369" t="s">
        <v>114</v>
      </c>
      <c r="E3369">
        <v>8.66</v>
      </c>
      <c r="F3369">
        <v>679600</v>
      </c>
      <c r="G3369">
        <f t="shared" si="213"/>
        <v>1.4545040876986463E-11</v>
      </c>
      <c r="H3369" s="50">
        <f t="shared" si="212"/>
        <v>1648.9249572171998</v>
      </c>
      <c r="I3369">
        <f t="shared" si="214"/>
        <v>2.1585312815226596E-7</v>
      </c>
      <c r="J3369">
        <v>306</v>
      </c>
      <c r="K3369">
        <v>38.900000000000006</v>
      </c>
      <c r="L3369">
        <v>475</v>
      </c>
      <c r="M3369">
        <v>31.8</v>
      </c>
      <c r="N3369">
        <v>-106.43</v>
      </c>
      <c r="O3369" s="7">
        <v>12.206</v>
      </c>
      <c r="P3369" s="8">
        <v>755960</v>
      </c>
      <c r="Q3369">
        <v>14</v>
      </c>
      <c r="R3369" s="9">
        <v>9.2253000000000007</v>
      </c>
      <c r="S3369" s="9">
        <v>9.0017999999999994</v>
      </c>
      <c r="T3369" s="9">
        <v>8.3041</v>
      </c>
      <c r="U3369" s="9">
        <v>8.8752999999999993</v>
      </c>
      <c r="V3369" s="9">
        <v>9.7523</v>
      </c>
    </row>
    <row r="3370" spans="1:22" x14ac:dyDescent="0.3">
      <c r="A3370" t="s">
        <v>3595</v>
      </c>
      <c r="B3370" t="s">
        <v>3596</v>
      </c>
      <c r="C3370" t="s">
        <v>3661</v>
      </c>
      <c r="D3370" t="s">
        <v>114</v>
      </c>
      <c r="E3370">
        <v>4.75</v>
      </c>
      <c r="F3370">
        <v>194800</v>
      </c>
      <c r="G3370">
        <f t="shared" si="213"/>
        <v>2.7832683521560573E-11</v>
      </c>
      <c r="H3370" s="50">
        <f t="shared" ref="H3370:H3433" si="215">F3370*CVD_USA</f>
        <v>472.64652982035096</v>
      </c>
      <c r="I3370">
        <f t="shared" si="214"/>
        <v>1.1839519153848301E-7</v>
      </c>
      <c r="J3370">
        <v>126</v>
      </c>
      <c r="K3370">
        <v>17.400000000000002</v>
      </c>
      <c r="L3370">
        <v>427</v>
      </c>
      <c r="M3370">
        <v>42.1</v>
      </c>
      <c r="N3370">
        <v>-80.11</v>
      </c>
      <c r="O3370" s="7">
        <v>24.538</v>
      </c>
      <c r="P3370" s="8">
        <v>203250</v>
      </c>
      <c r="Q3370">
        <v>7</v>
      </c>
      <c r="R3370" s="9">
        <v>13.896000000000001</v>
      </c>
      <c r="S3370" s="9">
        <v>13.756</v>
      </c>
      <c r="T3370" s="9">
        <v>13.249000000000001</v>
      </c>
      <c r="U3370" s="9">
        <v>13.4</v>
      </c>
      <c r="V3370" s="9">
        <v>14.794</v>
      </c>
    </row>
    <row r="3371" spans="1:22" x14ac:dyDescent="0.3">
      <c r="A3371" t="s">
        <v>3595</v>
      </c>
      <c r="B3371" t="s">
        <v>3596</v>
      </c>
      <c r="C3371" t="s">
        <v>3662</v>
      </c>
      <c r="D3371" t="s">
        <v>114</v>
      </c>
      <c r="E3371">
        <v>9.9500000000000011</v>
      </c>
      <c r="F3371">
        <v>224100</v>
      </c>
      <c r="G3371">
        <f t="shared" si="213"/>
        <v>5.0679421463632311E-11</v>
      </c>
      <c r="H3371" s="50">
        <f t="shared" si="215"/>
        <v>543.7376146444592</v>
      </c>
      <c r="I3371">
        <f t="shared" si="214"/>
        <v>2.4800676964376975E-7</v>
      </c>
      <c r="J3371">
        <v>123</v>
      </c>
      <c r="K3371">
        <v>20.200000000000003</v>
      </c>
      <c r="L3371">
        <v>214</v>
      </c>
      <c r="M3371">
        <v>44.07</v>
      </c>
      <c r="N3371">
        <v>-123.09</v>
      </c>
      <c r="O3371" s="7">
        <v>10.613</v>
      </c>
      <c r="P3371" s="8">
        <v>241490</v>
      </c>
      <c r="Q3371">
        <v>6</v>
      </c>
      <c r="R3371" s="9">
        <v>5.2328999999999999</v>
      </c>
      <c r="S3371" s="9">
        <v>5.1494</v>
      </c>
      <c r="T3371" s="9">
        <v>4.1898999999999997</v>
      </c>
      <c r="U3371" s="9">
        <v>4.9566999999999997</v>
      </c>
      <c r="V3371" s="9">
        <v>5.3906000000000001</v>
      </c>
    </row>
    <row r="3372" spans="1:22" x14ac:dyDescent="0.3">
      <c r="A3372" t="s">
        <v>3595</v>
      </c>
      <c r="B3372" t="s">
        <v>3596</v>
      </c>
      <c r="C3372" t="s">
        <v>3663</v>
      </c>
      <c r="D3372" t="s">
        <v>114</v>
      </c>
      <c r="E3372">
        <v>6.46</v>
      </c>
      <c r="F3372">
        <v>212000</v>
      </c>
      <c r="G3372">
        <f t="shared" si="213"/>
        <v>3.4781401792452827E-11</v>
      </c>
      <c r="H3372" s="50">
        <f t="shared" si="215"/>
        <v>514.3791802973019</v>
      </c>
      <c r="I3372">
        <f t="shared" si="214"/>
        <v>1.6101746049233694E-7</v>
      </c>
      <c r="J3372">
        <v>79.400000000000006</v>
      </c>
      <c r="K3372">
        <v>23.8</v>
      </c>
      <c r="L3372">
        <v>468</v>
      </c>
      <c r="M3372">
        <v>37.979999999999997</v>
      </c>
      <c r="N3372">
        <v>-87.55</v>
      </c>
      <c r="O3372" s="7">
        <v>19.692</v>
      </c>
      <c r="P3372" s="8">
        <v>176280</v>
      </c>
      <c r="Q3372">
        <v>5</v>
      </c>
      <c r="R3372" s="9">
        <v>16.631</v>
      </c>
      <c r="S3372" s="9">
        <v>16.456</v>
      </c>
      <c r="T3372" s="9">
        <v>15.833</v>
      </c>
      <c r="U3372" s="9">
        <v>16.227</v>
      </c>
      <c r="V3372" s="9">
        <v>16.766999999999999</v>
      </c>
    </row>
    <row r="3373" spans="1:22" x14ac:dyDescent="0.3">
      <c r="A3373" t="s">
        <v>3595</v>
      </c>
      <c r="B3373" t="s">
        <v>3596</v>
      </c>
      <c r="C3373" t="s">
        <v>3664</v>
      </c>
      <c r="D3373" t="s">
        <v>114</v>
      </c>
      <c r="E3373">
        <v>5.64</v>
      </c>
      <c r="F3373">
        <v>112500</v>
      </c>
      <c r="G3373">
        <f t="shared" si="213"/>
        <v>5.7223841066666658E-11</v>
      </c>
      <c r="H3373" s="50">
        <f t="shared" si="215"/>
        <v>272.96064992191725</v>
      </c>
      <c r="I3373">
        <f t="shared" si="214"/>
        <v>1.4057871163727248E-7</v>
      </c>
      <c r="J3373">
        <v>39.800000000000004</v>
      </c>
      <c r="K3373">
        <v>17.8</v>
      </c>
      <c r="L3373">
        <v>365</v>
      </c>
      <c r="M3373">
        <v>38.26</v>
      </c>
      <c r="N3373">
        <v>-122.04</v>
      </c>
      <c r="O3373" s="7">
        <v>20.507000000000001</v>
      </c>
      <c r="P3373" s="8">
        <v>128550</v>
      </c>
      <c r="Q3373">
        <v>3</v>
      </c>
      <c r="R3373" s="9">
        <v>8.3042999999999996</v>
      </c>
      <c r="S3373" s="9">
        <v>8.3202999999999996</v>
      </c>
      <c r="T3373" s="9">
        <v>8.3041</v>
      </c>
      <c r="U3373" s="9">
        <v>8.7199000000000009</v>
      </c>
      <c r="V3373" s="9">
        <v>8.7716999999999992</v>
      </c>
    </row>
    <row r="3374" spans="1:22" x14ac:dyDescent="0.3">
      <c r="A3374" t="s">
        <v>3595</v>
      </c>
      <c r="B3374" t="s">
        <v>3596</v>
      </c>
      <c r="C3374" t="s">
        <v>3665</v>
      </c>
      <c r="D3374" t="s">
        <v>114</v>
      </c>
      <c r="E3374">
        <v>4.09</v>
      </c>
      <c r="F3374">
        <v>142500</v>
      </c>
      <c r="G3374">
        <f t="shared" si="213"/>
        <v>3.2761129614035082E-11</v>
      </c>
      <c r="H3374" s="50">
        <f t="shared" si="215"/>
        <v>345.75015656776185</v>
      </c>
      <c r="I3374">
        <f t="shared" si="214"/>
        <v>1.0194449124050432E-7</v>
      </c>
      <c r="J3374">
        <v>66.5</v>
      </c>
      <c r="K3374">
        <v>17.5</v>
      </c>
      <c r="L3374">
        <v>557</v>
      </c>
      <c r="M3374">
        <v>46.87</v>
      </c>
      <c r="N3374">
        <v>-96.82</v>
      </c>
      <c r="O3374" s="7">
        <v>31.891999999999999</v>
      </c>
      <c r="P3374" s="8">
        <v>141120</v>
      </c>
      <c r="Q3374">
        <v>5</v>
      </c>
      <c r="R3374" s="9">
        <v>7.7157999999999998</v>
      </c>
      <c r="S3374" s="9">
        <v>7.6824000000000003</v>
      </c>
      <c r="T3374" s="9">
        <v>7.5195999999999996</v>
      </c>
      <c r="U3374" s="9">
        <v>7.5720999999999998</v>
      </c>
      <c r="V3374" s="9">
        <v>7.9387999999999996</v>
      </c>
    </row>
    <row r="3375" spans="1:22" x14ac:dyDescent="0.3">
      <c r="A3375" t="s">
        <v>3595</v>
      </c>
      <c r="B3375" t="s">
        <v>3596</v>
      </c>
      <c r="C3375" t="s">
        <v>3666</v>
      </c>
      <c r="D3375" t="s">
        <v>114</v>
      </c>
      <c r="E3375">
        <v>3.46</v>
      </c>
      <c r="F3375">
        <v>172600</v>
      </c>
      <c r="G3375">
        <f t="shared" si="213"/>
        <v>2.2881565353418304E-11</v>
      </c>
      <c r="H3375" s="50">
        <f t="shared" si="215"/>
        <v>418.78229490242597</v>
      </c>
      <c r="I3375">
        <f t="shared" si="214"/>
        <v>8.6241550046979208E-8</v>
      </c>
      <c r="J3375">
        <v>230</v>
      </c>
      <c r="K3375">
        <v>11.4</v>
      </c>
      <c r="L3375">
        <v>345</v>
      </c>
      <c r="M3375">
        <v>36.19</v>
      </c>
      <c r="N3375">
        <v>-94.14</v>
      </c>
      <c r="O3375" s="7">
        <v>30.265999999999998</v>
      </c>
      <c r="P3375" s="8">
        <v>176050</v>
      </c>
      <c r="Q3375">
        <v>8</v>
      </c>
      <c r="R3375" s="9">
        <v>10.593</v>
      </c>
      <c r="S3375" s="9">
        <v>10.574999999999999</v>
      </c>
      <c r="T3375" s="9">
        <v>9.8035999999999994</v>
      </c>
      <c r="U3375" s="9">
        <v>10.571</v>
      </c>
      <c r="V3375" s="9">
        <v>11.081</v>
      </c>
    </row>
    <row r="3376" spans="1:22" x14ac:dyDescent="0.3">
      <c r="A3376" t="s">
        <v>3595</v>
      </c>
      <c r="B3376" t="s">
        <v>3596</v>
      </c>
      <c r="C3376" t="s">
        <v>3667</v>
      </c>
      <c r="D3376" t="s">
        <v>114</v>
      </c>
      <c r="E3376">
        <v>4.71</v>
      </c>
      <c r="F3376">
        <v>276400</v>
      </c>
      <c r="G3376">
        <f t="shared" si="213"/>
        <v>1.9450612988422573E-11</v>
      </c>
      <c r="H3376" s="50">
        <f t="shared" si="215"/>
        <v>670.63398789704831</v>
      </c>
      <c r="I3376">
        <f t="shared" si="214"/>
        <v>1.1739817939921162E-7</v>
      </c>
      <c r="J3376">
        <v>218</v>
      </c>
      <c r="K3376">
        <v>18.7</v>
      </c>
      <c r="L3376">
        <v>460</v>
      </c>
      <c r="M3376">
        <v>35.08</v>
      </c>
      <c r="N3376">
        <v>-78.95</v>
      </c>
      <c r="O3376" s="7">
        <v>24.559000000000001</v>
      </c>
      <c r="P3376" s="8">
        <v>288680</v>
      </c>
      <c r="Q3376">
        <v>9</v>
      </c>
      <c r="R3376" s="9">
        <v>14.227</v>
      </c>
      <c r="S3376" s="9">
        <v>13.648</v>
      </c>
      <c r="T3376" s="9">
        <v>12.396000000000001</v>
      </c>
      <c r="U3376" s="9">
        <v>13.099</v>
      </c>
      <c r="V3376" s="9">
        <v>14.397</v>
      </c>
    </row>
    <row r="3377" spans="1:22" x14ac:dyDescent="0.3">
      <c r="A3377" t="s">
        <v>3595</v>
      </c>
      <c r="B3377" t="s">
        <v>3596</v>
      </c>
      <c r="C3377" t="s">
        <v>3668</v>
      </c>
      <c r="D3377" t="s">
        <v>114</v>
      </c>
      <c r="E3377">
        <v>6.45</v>
      </c>
      <c r="F3377">
        <v>365100</v>
      </c>
      <c r="G3377">
        <f t="shared" si="213"/>
        <v>2.0165003697617091E-11</v>
      </c>
      <c r="H3377" s="50">
        <f t="shared" si="215"/>
        <v>885.84829587992886</v>
      </c>
      <c r="I3377">
        <f t="shared" si="214"/>
        <v>1.6076820745751909E-7</v>
      </c>
      <c r="J3377">
        <v>149</v>
      </c>
      <c r="K3377">
        <v>29.900000000000002</v>
      </c>
      <c r="L3377">
        <v>553</v>
      </c>
      <c r="M3377">
        <v>43.01</v>
      </c>
      <c r="N3377">
        <v>-83.7</v>
      </c>
      <c r="O3377" s="7">
        <v>18.474</v>
      </c>
      <c r="P3377" s="8">
        <v>339350</v>
      </c>
      <c r="Q3377">
        <v>9</v>
      </c>
      <c r="R3377" s="9">
        <v>14.090999999999999</v>
      </c>
      <c r="S3377" s="9">
        <v>14.039</v>
      </c>
      <c r="T3377" s="9">
        <v>12.999000000000001</v>
      </c>
      <c r="U3377" s="9">
        <v>13.6</v>
      </c>
      <c r="V3377" s="9">
        <v>14.297000000000001</v>
      </c>
    </row>
    <row r="3378" spans="1:22" x14ac:dyDescent="0.3">
      <c r="A3378" t="s">
        <v>3595</v>
      </c>
      <c r="B3378" t="s">
        <v>3596</v>
      </c>
      <c r="C3378" t="s">
        <v>3669</v>
      </c>
      <c r="D3378" t="s">
        <v>114</v>
      </c>
      <c r="E3378">
        <v>3.54</v>
      </c>
      <c r="F3378">
        <v>206800</v>
      </c>
      <c r="G3378">
        <f t="shared" si="213"/>
        <v>1.9539036847195356E-11</v>
      </c>
      <c r="H3378" s="50">
        <f t="shared" si="215"/>
        <v>501.76233247868879</v>
      </c>
      <c r="I3378">
        <f t="shared" si="214"/>
        <v>8.8235574325522081E-8</v>
      </c>
      <c r="J3378">
        <v>118</v>
      </c>
      <c r="K3378">
        <v>19.100000000000001</v>
      </c>
      <c r="L3378">
        <v>671</v>
      </c>
      <c r="M3378">
        <v>40.57</v>
      </c>
      <c r="N3378">
        <v>-105.08</v>
      </c>
      <c r="O3378" s="7">
        <v>35.183</v>
      </c>
      <c r="P3378" s="8">
        <v>180640</v>
      </c>
      <c r="Q3378">
        <v>6</v>
      </c>
      <c r="R3378" s="9">
        <v>9.7984000000000009</v>
      </c>
      <c r="S3378" s="9">
        <v>9.7278000000000002</v>
      </c>
      <c r="T3378" s="9">
        <v>8.8754000000000008</v>
      </c>
      <c r="U3378" s="9">
        <v>9.8035999999999994</v>
      </c>
      <c r="V3378" s="9">
        <v>10.775</v>
      </c>
    </row>
    <row r="3379" spans="1:22" x14ac:dyDescent="0.3">
      <c r="A3379" t="s">
        <v>3595</v>
      </c>
      <c r="B3379" t="s">
        <v>3596</v>
      </c>
      <c r="C3379" t="s">
        <v>3670</v>
      </c>
      <c r="D3379" t="s">
        <v>114</v>
      </c>
      <c r="E3379">
        <v>3.99</v>
      </c>
      <c r="F3379">
        <v>329800</v>
      </c>
      <c r="G3379">
        <f t="shared" si="213"/>
        <v>1.3809331928441478E-11</v>
      </c>
      <c r="H3379" s="50">
        <f t="shared" si="215"/>
        <v>800.19930972665168</v>
      </c>
      <c r="I3379">
        <f t="shared" si="214"/>
        <v>9.9451960892325741E-8</v>
      </c>
      <c r="J3379">
        <v>160</v>
      </c>
      <c r="K3379">
        <v>26.1</v>
      </c>
      <c r="L3379">
        <v>805</v>
      </c>
      <c r="M3379">
        <v>26.56</v>
      </c>
      <c r="N3379">
        <v>-81.86</v>
      </c>
      <c r="O3379" s="7">
        <v>30.843</v>
      </c>
      <c r="P3379" s="8">
        <v>179140</v>
      </c>
      <c r="Q3379">
        <v>7</v>
      </c>
      <c r="R3379" s="9">
        <v>12.951000000000001</v>
      </c>
      <c r="S3379" s="9">
        <v>8.9479000000000006</v>
      </c>
      <c r="T3379" s="9">
        <v>10.417999999999999</v>
      </c>
      <c r="U3379" s="9">
        <v>11.791</v>
      </c>
      <c r="V3379" s="9">
        <v>13.999000000000001</v>
      </c>
    </row>
    <row r="3380" spans="1:22" x14ac:dyDescent="0.3">
      <c r="A3380" t="s">
        <v>3595</v>
      </c>
      <c r="B3380" t="s">
        <v>3596</v>
      </c>
      <c r="C3380" t="s">
        <v>3671</v>
      </c>
      <c r="D3380" t="s">
        <v>114</v>
      </c>
      <c r="E3380">
        <v>0.80600000000000005</v>
      </c>
      <c r="F3380">
        <v>270800</v>
      </c>
      <c r="G3380">
        <f t="shared" si="213"/>
        <v>3.3973227400295424E-12</v>
      </c>
      <c r="H3380" s="50">
        <f t="shared" si="215"/>
        <v>657.04661332315732</v>
      </c>
      <c r="I3380">
        <f t="shared" si="214"/>
        <v>2.0089794606319442E-8</v>
      </c>
      <c r="J3380">
        <v>408</v>
      </c>
      <c r="K3380">
        <v>13.4</v>
      </c>
      <c r="L3380">
        <v>2570</v>
      </c>
      <c r="M3380">
        <v>27.26</v>
      </c>
      <c r="N3380">
        <v>-80.319999999999993</v>
      </c>
      <c r="O3380" s="7">
        <v>192.07</v>
      </c>
      <c r="P3380" s="8">
        <v>272560</v>
      </c>
      <c r="Q3380">
        <v>12</v>
      </c>
      <c r="R3380" s="9">
        <v>10.598000000000001</v>
      </c>
      <c r="S3380" s="9">
        <v>10.018000000000001</v>
      </c>
      <c r="T3380" s="9">
        <v>9.3405000000000005</v>
      </c>
      <c r="U3380" s="9">
        <v>10.367000000000001</v>
      </c>
      <c r="V3380" s="9">
        <v>11.335000000000001</v>
      </c>
    </row>
    <row r="3381" spans="1:22" x14ac:dyDescent="0.3">
      <c r="A3381" t="s">
        <v>3595</v>
      </c>
      <c r="B3381" t="s">
        <v>3596</v>
      </c>
      <c r="C3381" t="s">
        <v>3672</v>
      </c>
      <c r="D3381" t="s">
        <v>114</v>
      </c>
      <c r="E3381">
        <v>4.1100000000000003</v>
      </c>
      <c r="F3381">
        <v>106500</v>
      </c>
      <c r="G3381">
        <f t="shared" si="213"/>
        <v>4.4049667887323946E-11</v>
      </c>
      <c r="H3381" s="50">
        <f t="shared" si="215"/>
        <v>258.40274859274837</v>
      </c>
      <c r="I3381">
        <f t="shared" si="214"/>
        <v>1.0244299731014008E-7</v>
      </c>
      <c r="J3381">
        <v>60.6</v>
      </c>
      <c r="K3381">
        <v>13.700000000000001</v>
      </c>
      <c r="L3381">
        <v>388</v>
      </c>
      <c r="M3381">
        <v>35.36</v>
      </c>
      <c r="N3381">
        <v>-94.4</v>
      </c>
      <c r="O3381" s="7">
        <v>28.341999999999999</v>
      </c>
      <c r="P3381" s="8">
        <v>111610</v>
      </c>
      <c r="Q3381">
        <v>5</v>
      </c>
      <c r="R3381" s="9">
        <v>11.503</v>
      </c>
      <c r="S3381" s="9">
        <v>11.477</v>
      </c>
      <c r="T3381" s="9">
        <v>10.928000000000001</v>
      </c>
      <c r="U3381" s="9">
        <v>11.335000000000001</v>
      </c>
      <c r="V3381" s="9">
        <v>11.537000000000001</v>
      </c>
    </row>
    <row r="3382" spans="1:22" x14ac:dyDescent="0.3">
      <c r="A3382" t="s">
        <v>3595</v>
      </c>
      <c r="B3382" t="s">
        <v>3596</v>
      </c>
      <c r="C3382" t="s">
        <v>3673</v>
      </c>
      <c r="D3382" t="s">
        <v>114</v>
      </c>
      <c r="E3382">
        <v>5.1100000000000003</v>
      </c>
      <c r="F3382">
        <v>152700</v>
      </c>
      <c r="G3382">
        <f t="shared" si="213"/>
        <v>3.8197266732154556E-11</v>
      </c>
      <c r="H3382" s="50">
        <f t="shared" si="215"/>
        <v>370.49858882734907</v>
      </c>
      <c r="I3382">
        <f t="shared" si="214"/>
        <v>1.2736830079192597E-7</v>
      </c>
      <c r="J3382">
        <v>43.2</v>
      </c>
      <c r="K3382">
        <v>23.200000000000003</v>
      </c>
      <c r="L3382">
        <v>596</v>
      </c>
      <c r="M3382">
        <v>30.43</v>
      </c>
      <c r="N3382">
        <v>-86.64</v>
      </c>
      <c r="O3382" s="7">
        <v>25.645</v>
      </c>
      <c r="P3382">
        <v>76768</v>
      </c>
      <c r="Q3382">
        <v>5</v>
      </c>
      <c r="R3382" s="9">
        <v>10.978999999999999</v>
      </c>
      <c r="S3382" s="9">
        <v>10.404</v>
      </c>
      <c r="T3382" s="9">
        <v>10.725</v>
      </c>
      <c r="U3382" s="9">
        <v>10.978999999999999</v>
      </c>
      <c r="V3382" s="9">
        <v>11.132</v>
      </c>
    </row>
    <row r="3383" spans="1:22" x14ac:dyDescent="0.3">
      <c r="A3383" t="s">
        <v>3595</v>
      </c>
      <c r="B3383" t="s">
        <v>3596</v>
      </c>
      <c r="C3383" t="s">
        <v>3674</v>
      </c>
      <c r="D3383" t="s">
        <v>114</v>
      </c>
      <c r="E3383">
        <v>4.58</v>
      </c>
      <c r="F3383">
        <v>287800</v>
      </c>
      <c r="G3383">
        <f t="shared" si="213"/>
        <v>1.8164569631688672E-11</v>
      </c>
      <c r="H3383" s="50">
        <f t="shared" si="215"/>
        <v>698.29400042246925</v>
      </c>
      <c r="I3383">
        <f t="shared" si="214"/>
        <v>1.1415788994657944E-7</v>
      </c>
      <c r="J3383">
        <v>175</v>
      </c>
      <c r="K3383">
        <v>21.8</v>
      </c>
      <c r="L3383">
        <v>554</v>
      </c>
      <c r="M3383">
        <v>41.09</v>
      </c>
      <c r="N3383">
        <v>-85.13</v>
      </c>
      <c r="O3383" s="7">
        <v>25.46</v>
      </c>
      <c r="P3383" s="8">
        <v>290780</v>
      </c>
      <c r="Q3383">
        <v>6</v>
      </c>
      <c r="R3383" s="9">
        <v>16.454999999999998</v>
      </c>
      <c r="S3383" s="9">
        <v>16.34</v>
      </c>
      <c r="T3383" s="9">
        <v>15.685</v>
      </c>
      <c r="U3383" s="9">
        <v>16.177</v>
      </c>
      <c r="V3383" s="9">
        <v>16.521999999999998</v>
      </c>
    </row>
    <row r="3384" spans="1:22" x14ac:dyDescent="0.3">
      <c r="A3384" t="s">
        <v>3595</v>
      </c>
      <c r="B3384" t="s">
        <v>3596</v>
      </c>
      <c r="C3384" t="s">
        <v>3675</v>
      </c>
      <c r="D3384" t="s">
        <v>114</v>
      </c>
      <c r="E3384">
        <v>4.67</v>
      </c>
      <c r="F3384">
        <v>119100</v>
      </c>
      <c r="G3384">
        <f t="shared" si="213"/>
        <v>4.4756440890008394E-11</v>
      </c>
      <c r="H3384" s="50">
        <f t="shared" si="215"/>
        <v>288.97434138400308</v>
      </c>
      <c r="I3384">
        <f t="shared" si="214"/>
        <v>1.1640116725994015E-7</v>
      </c>
      <c r="J3384">
        <v>42.5</v>
      </c>
      <c r="K3384">
        <v>18.3</v>
      </c>
      <c r="L3384">
        <v>493</v>
      </c>
      <c r="M3384">
        <v>39.409999999999997</v>
      </c>
      <c r="N3384">
        <v>-77.42</v>
      </c>
      <c r="O3384" s="7">
        <v>26.992999999999999</v>
      </c>
      <c r="P3384" s="8">
        <v>107920</v>
      </c>
      <c r="Q3384">
        <v>4</v>
      </c>
      <c r="R3384" s="9">
        <v>14.86</v>
      </c>
      <c r="S3384" s="9">
        <v>14.773999999999999</v>
      </c>
      <c r="T3384" s="9">
        <v>14.496</v>
      </c>
      <c r="U3384" s="9">
        <v>14.769</v>
      </c>
      <c r="V3384" s="9">
        <v>14.893000000000001</v>
      </c>
    </row>
    <row r="3385" spans="1:22" x14ac:dyDescent="0.3">
      <c r="A3385" t="s">
        <v>3595</v>
      </c>
      <c r="B3385" t="s">
        <v>3596</v>
      </c>
      <c r="C3385" t="s">
        <v>3676</v>
      </c>
      <c r="D3385" t="s">
        <v>114</v>
      </c>
      <c r="E3385">
        <v>8.49</v>
      </c>
      <c r="F3385">
        <v>554900</v>
      </c>
      <c r="G3385">
        <f t="shared" si="213"/>
        <v>1.7463986610200036E-11</v>
      </c>
      <c r="H3385" s="50">
        <f t="shared" si="215"/>
        <v>1346.3632412593058</v>
      </c>
      <c r="I3385">
        <f t="shared" si="214"/>
        <v>2.1161582656036233E-7</v>
      </c>
      <c r="J3385">
        <v>316</v>
      </c>
      <c r="K3385">
        <v>31.200000000000003</v>
      </c>
      <c r="L3385">
        <v>368</v>
      </c>
      <c r="M3385">
        <v>36.79</v>
      </c>
      <c r="N3385">
        <v>-119.78</v>
      </c>
      <c r="O3385" s="7">
        <v>11.789</v>
      </c>
      <c r="P3385" s="8">
        <v>617960</v>
      </c>
      <c r="Q3385">
        <v>12</v>
      </c>
      <c r="R3385" s="9">
        <v>15.239000000000001</v>
      </c>
      <c r="S3385" s="9">
        <v>15.045</v>
      </c>
      <c r="T3385" s="9">
        <v>12.497</v>
      </c>
      <c r="U3385" s="9">
        <v>14.744</v>
      </c>
      <c r="V3385" s="9">
        <v>17.452999999999999</v>
      </c>
    </row>
    <row r="3386" spans="1:22" x14ac:dyDescent="0.3">
      <c r="A3386" t="s">
        <v>3595</v>
      </c>
      <c r="B3386" t="s">
        <v>3596</v>
      </c>
      <c r="C3386" t="s">
        <v>3677</v>
      </c>
      <c r="D3386" t="s">
        <v>114</v>
      </c>
      <c r="E3386">
        <v>3.74</v>
      </c>
      <c r="F3386">
        <v>159500</v>
      </c>
      <c r="G3386">
        <f t="shared" si="213"/>
        <v>2.6764635862068965E-11</v>
      </c>
      <c r="H3386" s="50">
        <f t="shared" si="215"/>
        <v>386.99754366707384</v>
      </c>
      <c r="I3386">
        <f t="shared" si="214"/>
        <v>9.3220635021879282E-8</v>
      </c>
      <c r="J3386">
        <v>137</v>
      </c>
      <c r="K3386">
        <v>13.600000000000001</v>
      </c>
      <c r="L3386">
        <v>402</v>
      </c>
      <c r="M3386">
        <v>29.66</v>
      </c>
      <c r="N3386">
        <v>-82.38</v>
      </c>
      <c r="O3386" s="7">
        <v>29.472999999999999</v>
      </c>
      <c r="P3386" s="8">
        <v>178460</v>
      </c>
      <c r="Q3386">
        <v>6</v>
      </c>
      <c r="R3386" s="9">
        <v>11.423999999999999</v>
      </c>
      <c r="S3386" s="9">
        <v>11.246</v>
      </c>
      <c r="T3386" s="9">
        <v>10.316000000000001</v>
      </c>
      <c r="U3386" s="9">
        <v>11.132</v>
      </c>
      <c r="V3386" s="9">
        <v>11.487</v>
      </c>
    </row>
    <row r="3387" spans="1:22" x14ac:dyDescent="0.3">
      <c r="A3387" t="s">
        <v>3595</v>
      </c>
      <c r="B3387" t="s">
        <v>3596</v>
      </c>
      <c r="C3387" t="s">
        <v>3678</v>
      </c>
      <c r="D3387" t="s">
        <v>114</v>
      </c>
      <c r="E3387">
        <v>5.39</v>
      </c>
      <c r="F3387">
        <v>141400</v>
      </c>
      <c r="G3387">
        <f t="shared" si="213"/>
        <v>4.3510069801980195E-11</v>
      </c>
      <c r="H3387" s="50">
        <f t="shared" si="215"/>
        <v>343.0812079907476</v>
      </c>
      <c r="I3387">
        <f t="shared" si="214"/>
        <v>1.3434738576682602E-7</v>
      </c>
      <c r="J3387">
        <v>113</v>
      </c>
      <c r="K3387">
        <v>13.3</v>
      </c>
      <c r="L3387">
        <v>276</v>
      </c>
      <c r="M3387">
        <v>35.25</v>
      </c>
      <c r="N3387">
        <v>-81.150000000000006</v>
      </c>
      <c r="O3387" s="7">
        <v>20.765999999999998</v>
      </c>
      <c r="P3387" s="8">
        <v>155420</v>
      </c>
      <c r="Q3387">
        <v>6</v>
      </c>
      <c r="R3387" s="9">
        <v>13.647</v>
      </c>
      <c r="S3387" s="9">
        <v>13.727</v>
      </c>
      <c r="T3387" s="9">
        <v>12.647</v>
      </c>
      <c r="U3387" s="9">
        <v>13.525</v>
      </c>
      <c r="V3387" s="9">
        <v>14.545999999999999</v>
      </c>
    </row>
    <row r="3388" spans="1:22" x14ac:dyDescent="0.3">
      <c r="A3388" t="s">
        <v>3595</v>
      </c>
      <c r="B3388" t="s">
        <v>3596</v>
      </c>
      <c r="C3388" t="s">
        <v>3679</v>
      </c>
      <c r="D3388" t="s">
        <v>114</v>
      </c>
      <c r="E3388">
        <v>7.09</v>
      </c>
      <c r="F3388">
        <v>539100</v>
      </c>
      <c r="G3388">
        <f t="shared" si="213"/>
        <v>1.5011611890187349E-11</v>
      </c>
      <c r="H3388" s="50">
        <f t="shared" si="215"/>
        <v>1308.0274344258276</v>
      </c>
      <c r="I3388">
        <f t="shared" si="214"/>
        <v>1.7672040168586204E-7</v>
      </c>
      <c r="J3388">
        <v>261</v>
      </c>
      <c r="K3388">
        <v>33.4</v>
      </c>
      <c r="L3388">
        <v>528</v>
      </c>
      <c r="M3388">
        <v>42.94</v>
      </c>
      <c r="N3388">
        <v>-85.66</v>
      </c>
      <c r="O3388" s="7">
        <v>15.826000000000001</v>
      </c>
      <c r="P3388" s="8">
        <v>538490</v>
      </c>
      <c r="Q3388">
        <v>12</v>
      </c>
      <c r="R3388" s="9">
        <v>14.64</v>
      </c>
      <c r="S3388" s="9">
        <v>14.154999999999999</v>
      </c>
      <c r="T3388" s="9">
        <v>12.798</v>
      </c>
      <c r="U3388" s="9">
        <v>13.525</v>
      </c>
      <c r="V3388" s="9">
        <v>14.794</v>
      </c>
    </row>
    <row r="3389" spans="1:22" x14ac:dyDescent="0.3">
      <c r="A3389" t="s">
        <v>3595</v>
      </c>
      <c r="B3389" t="s">
        <v>3596</v>
      </c>
      <c r="C3389" t="s">
        <v>3680</v>
      </c>
      <c r="D3389" t="s">
        <v>114</v>
      </c>
      <c r="E3389">
        <v>4</v>
      </c>
      <c r="F3389">
        <v>226800</v>
      </c>
      <c r="G3389">
        <f t="shared" si="213"/>
        <v>2.0131093474426804E-11</v>
      </c>
      <c r="H3389" s="50">
        <f t="shared" si="215"/>
        <v>550.28867024258523</v>
      </c>
      <c r="I3389">
        <f t="shared" si="214"/>
        <v>9.9701213927143582E-8</v>
      </c>
      <c r="J3389">
        <v>135</v>
      </c>
      <c r="K3389">
        <v>19.5</v>
      </c>
      <c r="L3389">
        <v>642</v>
      </c>
      <c r="M3389">
        <v>44.5</v>
      </c>
      <c r="N3389">
        <v>-88.04</v>
      </c>
      <c r="O3389" s="7">
        <v>32.844999999999999</v>
      </c>
      <c r="P3389" s="8">
        <v>193770</v>
      </c>
      <c r="Q3389">
        <v>6</v>
      </c>
      <c r="R3389" s="9">
        <v>10.554</v>
      </c>
      <c r="S3389" s="9">
        <v>10.465</v>
      </c>
      <c r="T3389" s="9">
        <v>10.163</v>
      </c>
      <c r="U3389" s="9">
        <v>10.367000000000001</v>
      </c>
      <c r="V3389" s="9">
        <v>10.673999999999999</v>
      </c>
    </row>
    <row r="3390" spans="1:22" x14ac:dyDescent="0.3">
      <c r="A3390" t="s">
        <v>3595</v>
      </c>
      <c r="B3390" t="s">
        <v>3596</v>
      </c>
      <c r="C3390" t="s">
        <v>3681</v>
      </c>
      <c r="D3390" t="s">
        <v>114</v>
      </c>
      <c r="E3390">
        <v>6.8</v>
      </c>
      <c r="F3390">
        <v>267900</v>
      </c>
      <c r="G3390">
        <f t="shared" si="213"/>
        <v>2.8972543486375511E-11</v>
      </c>
      <c r="H3390" s="50">
        <f t="shared" si="215"/>
        <v>650.01029434739235</v>
      </c>
      <c r="I3390">
        <f t="shared" si="214"/>
        <v>1.6949206367614411E-7</v>
      </c>
      <c r="J3390">
        <v>112</v>
      </c>
      <c r="K3390">
        <v>25.3</v>
      </c>
      <c r="L3390">
        <v>443</v>
      </c>
      <c r="M3390">
        <v>36.07</v>
      </c>
      <c r="N3390">
        <v>-79.849999999999994</v>
      </c>
      <c r="O3390" s="7">
        <v>17.513999999999999</v>
      </c>
      <c r="P3390" s="8">
        <v>337050</v>
      </c>
      <c r="Q3390">
        <v>8</v>
      </c>
      <c r="R3390" s="9">
        <v>14.959</v>
      </c>
      <c r="S3390" s="9">
        <v>14.72</v>
      </c>
      <c r="T3390" s="9">
        <v>13.35</v>
      </c>
      <c r="U3390" s="9">
        <v>14.122999999999999</v>
      </c>
      <c r="V3390" s="9">
        <v>15.090999999999999</v>
      </c>
    </row>
    <row r="3391" spans="1:22" x14ac:dyDescent="0.3">
      <c r="A3391" t="s">
        <v>3595</v>
      </c>
      <c r="B3391" t="s">
        <v>3596</v>
      </c>
      <c r="C3391" t="s">
        <v>3682</v>
      </c>
      <c r="D3391" t="s">
        <v>114</v>
      </c>
      <c r="E3391">
        <v>9.7799999999999994</v>
      </c>
      <c r="F3391">
        <v>302200</v>
      </c>
      <c r="G3391">
        <f t="shared" si="213"/>
        <v>3.6939823759099931E-11</v>
      </c>
      <c r="H3391" s="50">
        <f t="shared" si="215"/>
        <v>733.23296361247469</v>
      </c>
      <c r="I3391">
        <f t="shared" si="214"/>
        <v>2.4376946805186615E-7</v>
      </c>
      <c r="J3391">
        <v>165</v>
      </c>
      <c r="K3391">
        <v>23.5</v>
      </c>
      <c r="L3391">
        <v>259</v>
      </c>
      <c r="M3391">
        <v>34.840000000000003</v>
      </c>
      <c r="N3391">
        <v>-82.35</v>
      </c>
      <c r="O3391" s="7">
        <v>11.023999999999999</v>
      </c>
      <c r="P3391" s="8">
        <v>344890</v>
      </c>
      <c r="Q3391">
        <v>9</v>
      </c>
      <c r="R3391" s="9">
        <v>14.054</v>
      </c>
      <c r="S3391" s="9">
        <v>14.02</v>
      </c>
      <c r="T3391" s="9">
        <v>12.898999999999999</v>
      </c>
      <c r="U3391" s="9">
        <v>14.048</v>
      </c>
      <c r="V3391" s="9">
        <v>14.496</v>
      </c>
    </row>
    <row r="3392" spans="1:22" x14ac:dyDescent="0.3">
      <c r="A3392" t="s">
        <v>3595</v>
      </c>
      <c r="B3392" t="s">
        <v>3596</v>
      </c>
      <c r="C3392" t="s">
        <v>3683</v>
      </c>
      <c r="D3392" t="s">
        <v>114</v>
      </c>
      <c r="E3392">
        <v>6.94</v>
      </c>
      <c r="F3392">
        <v>120300</v>
      </c>
      <c r="G3392">
        <f t="shared" si="213"/>
        <v>6.5848254530340812E-11</v>
      </c>
      <c r="H3392" s="50">
        <f t="shared" si="215"/>
        <v>291.88592164983686</v>
      </c>
      <c r="I3392">
        <f t="shared" si="214"/>
        <v>1.7298160616359415E-7</v>
      </c>
      <c r="J3392">
        <v>36.200000000000003</v>
      </c>
      <c r="K3392">
        <v>20</v>
      </c>
      <c r="L3392">
        <v>341</v>
      </c>
      <c r="M3392">
        <v>39.64</v>
      </c>
      <c r="N3392">
        <v>-77.73</v>
      </c>
      <c r="O3392" s="7">
        <v>17.021999999999998</v>
      </c>
      <c r="P3392">
        <v>72898</v>
      </c>
      <c r="Q3392">
        <v>3</v>
      </c>
      <c r="R3392" s="9">
        <v>14.544</v>
      </c>
      <c r="S3392" s="9">
        <v>14.505000000000001</v>
      </c>
      <c r="T3392" s="9">
        <v>13.5</v>
      </c>
      <c r="U3392" s="9">
        <v>13.999000000000001</v>
      </c>
      <c r="V3392" s="9">
        <v>14.545999999999999</v>
      </c>
    </row>
    <row r="3393" spans="1:22" x14ac:dyDescent="0.3">
      <c r="A3393" t="s">
        <v>3595</v>
      </c>
      <c r="B3393" t="s">
        <v>3596</v>
      </c>
      <c r="C3393" t="s">
        <v>3684</v>
      </c>
      <c r="D3393" t="s">
        <v>114</v>
      </c>
      <c r="E3393">
        <v>2.93</v>
      </c>
      <c r="F3393">
        <v>110800</v>
      </c>
      <c r="G3393">
        <f t="shared" si="213"/>
        <v>3.0184103700361013E-11</v>
      </c>
      <c r="H3393" s="50">
        <f t="shared" si="215"/>
        <v>268.83591121198606</v>
      </c>
      <c r="I3393">
        <f t="shared" si="214"/>
        <v>7.3031139201632688E-8</v>
      </c>
      <c r="J3393">
        <v>42.300000000000004</v>
      </c>
      <c r="K3393">
        <v>17</v>
      </c>
      <c r="L3393">
        <v>671</v>
      </c>
      <c r="M3393">
        <v>26.2</v>
      </c>
      <c r="N3393">
        <v>-97.7</v>
      </c>
      <c r="O3393" s="7">
        <v>39.438000000000002</v>
      </c>
      <c r="P3393" s="8">
        <v>104120</v>
      </c>
      <c r="Q3393">
        <v>4</v>
      </c>
      <c r="R3393" s="9">
        <v>10.025</v>
      </c>
      <c r="S3393" s="9">
        <v>10.029</v>
      </c>
      <c r="T3393" s="9">
        <v>9.4436</v>
      </c>
      <c r="U3393" s="9">
        <v>10.009</v>
      </c>
      <c r="V3393" s="9">
        <v>10.725</v>
      </c>
    </row>
    <row r="3394" spans="1:22" x14ac:dyDescent="0.3">
      <c r="A3394" t="s">
        <v>3595</v>
      </c>
      <c r="B3394" t="s">
        <v>3596</v>
      </c>
      <c r="C3394" t="s">
        <v>3685</v>
      </c>
      <c r="D3394" t="s">
        <v>114</v>
      </c>
      <c r="E3394">
        <v>6.44</v>
      </c>
      <c r="F3394">
        <v>362800</v>
      </c>
      <c r="G3394">
        <f t="shared" ref="G3394:G3457" si="216">(1.141433*(E3394/1000000))/F3394</f>
        <v>2.0261379603087097E-11</v>
      </c>
      <c r="H3394" s="50">
        <f t="shared" si="215"/>
        <v>880.26776703708072</v>
      </c>
      <c r="I3394">
        <f t="shared" ref="I3394:I3457" si="217">(G3394/10)*1000*H3394*0.09</f>
        <v>1.6051895442270118E-7</v>
      </c>
      <c r="J3394">
        <v>191</v>
      </c>
      <c r="K3394">
        <v>26.3</v>
      </c>
      <c r="L3394">
        <v>469</v>
      </c>
      <c r="M3394">
        <v>40.25</v>
      </c>
      <c r="N3394">
        <v>-76.89</v>
      </c>
      <c r="O3394" s="7">
        <v>17.864000000000001</v>
      </c>
      <c r="P3394" s="8">
        <v>352440</v>
      </c>
      <c r="Q3394">
        <v>11</v>
      </c>
      <c r="R3394" s="9">
        <v>15.605</v>
      </c>
      <c r="S3394" s="9">
        <v>15.272</v>
      </c>
      <c r="T3394" s="9">
        <v>13.6</v>
      </c>
      <c r="U3394" s="9">
        <v>14.645</v>
      </c>
      <c r="V3394" s="9">
        <v>15.782999999999999</v>
      </c>
    </row>
    <row r="3395" spans="1:22" x14ac:dyDescent="0.3">
      <c r="A3395" t="s">
        <v>3595</v>
      </c>
      <c r="B3395" t="s">
        <v>3596</v>
      </c>
      <c r="C3395" t="s">
        <v>3686</v>
      </c>
      <c r="D3395" t="s">
        <v>114</v>
      </c>
      <c r="E3395">
        <v>3.91</v>
      </c>
      <c r="F3395">
        <v>117200</v>
      </c>
      <c r="G3395">
        <f t="shared" si="216"/>
        <v>3.8080230631399314E-11</v>
      </c>
      <c r="H3395" s="50">
        <f t="shared" si="215"/>
        <v>284.36433929643295</v>
      </c>
      <c r="I3395">
        <f t="shared" si="217"/>
        <v>9.7457936613782882E-8</v>
      </c>
      <c r="J3395">
        <v>61</v>
      </c>
      <c r="K3395">
        <v>15</v>
      </c>
      <c r="L3395">
        <v>457</v>
      </c>
      <c r="M3395">
        <v>33.76</v>
      </c>
      <c r="N3395">
        <v>-116.96</v>
      </c>
      <c r="O3395" s="7">
        <v>30.439</v>
      </c>
      <c r="P3395" s="8">
        <v>114790</v>
      </c>
      <c r="Q3395">
        <v>4</v>
      </c>
      <c r="R3395" s="9">
        <v>12.403</v>
      </c>
      <c r="S3395" s="9">
        <v>12.529</v>
      </c>
      <c r="T3395" s="9">
        <v>11.689</v>
      </c>
      <c r="U3395" s="9">
        <v>12.848000000000001</v>
      </c>
      <c r="V3395" s="9">
        <v>13.6</v>
      </c>
    </row>
    <row r="3396" spans="1:22" x14ac:dyDescent="0.3">
      <c r="A3396" t="s">
        <v>3595</v>
      </c>
      <c r="B3396" t="s">
        <v>3596</v>
      </c>
      <c r="C3396" t="s">
        <v>3687</v>
      </c>
      <c r="D3396" t="s">
        <v>114</v>
      </c>
      <c r="E3396">
        <v>9.44</v>
      </c>
      <c r="F3396">
        <v>187800</v>
      </c>
      <c r="G3396">
        <f t="shared" si="216"/>
        <v>5.7375545899893491E-11</v>
      </c>
      <c r="H3396" s="50">
        <f t="shared" si="215"/>
        <v>455.66231160298724</v>
      </c>
      <c r="I3396">
        <f t="shared" si="217"/>
        <v>2.3529486486805887E-7</v>
      </c>
      <c r="J3396">
        <v>34.4</v>
      </c>
      <c r="K3396">
        <v>32</v>
      </c>
      <c r="L3396">
        <v>423</v>
      </c>
      <c r="M3396">
        <v>35.729999999999997</v>
      </c>
      <c r="N3396">
        <v>-81.34</v>
      </c>
      <c r="O3396" s="7">
        <v>13.223000000000001</v>
      </c>
      <c r="P3396">
        <v>91397</v>
      </c>
      <c r="Q3396">
        <v>4</v>
      </c>
      <c r="R3396" s="9">
        <v>12.851000000000001</v>
      </c>
      <c r="S3396" s="9">
        <v>12.874000000000001</v>
      </c>
      <c r="T3396" s="9">
        <v>12.042999999999999</v>
      </c>
      <c r="U3396" s="9">
        <v>12.798</v>
      </c>
      <c r="V3396" s="9">
        <v>13.249000000000001</v>
      </c>
    </row>
    <row r="3397" spans="1:22" x14ac:dyDescent="0.3">
      <c r="A3397" t="s">
        <v>3595</v>
      </c>
      <c r="B3397" t="s">
        <v>3596</v>
      </c>
      <c r="C3397" t="s">
        <v>3688</v>
      </c>
      <c r="D3397" t="s">
        <v>114</v>
      </c>
      <c r="E3397">
        <v>4.9800000000000004</v>
      </c>
      <c r="F3397">
        <v>132900</v>
      </c>
      <c r="G3397">
        <f t="shared" si="216"/>
        <v>4.2771530022573361E-11</v>
      </c>
      <c r="H3397" s="50">
        <f t="shared" si="215"/>
        <v>322.45751444109158</v>
      </c>
      <c r="I3397">
        <f t="shared" si="217"/>
        <v>1.2412801133929379E-7</v>
      </c>
      <c r="J3397">
        <v>55.400000000000006</v>
      </c>
      <c r="K3397">
        <v>17.900000000000002</v>
      </c>
      <c r="L3397">
        <v>443</v>
      </c>
      <c r="M3397">
        <v>35.96</v>
      </c>
      <c r="N3397">
        <v>-80.010000000000005</v>
      </c>
      <c r="O3397" s="7">
        <v>24.808</v>
      </c>
      <c r="P3397" s="8">
        <v>147070</v>
      </c>
      <c r="Q3397">
        <v>4</v>
      </c>
      <c r="R3397" s="9">
        <v>14.067</v>
      </c>
      <c r="S3397" s="9">
        <v>14.175000000000001</v>
      </c>
      <c r="T3397" s="9">
        <v>13.949</v>
      </c>
      <c r="U3397" s="9">
        <v>14.422000000000001</v>
      </c>
      <c r="V3397" s="9">
        <v>14.992000000000001</v>
      </c>
    </row>
    <row r="3398" spans="1:22" x14ac:dyDescent="0.3">
      <c r="A3398" t="s">
        <v>3595</v>
      </c>
      <c r="B3398" t="s">
        <v>3596</v>
      </c>
      <c r="C3398" t="s">
        <v>3689</v>
      </c>
      <c r="D3398" t="s">
        <v>114</v>
      </c>
      <c r="E3398">
        <v>3.43</v>
      </c>
      <c r="F3398">
        <v>1594000</v>
      </c>
      <c r="G3398">
        <f t="shared" si="216"/>
        <v>2.4561575846925976E-12</v>
      </c>
      <c r="H3398" s="50">
        <f t="shared" si="215"/>
        <v>3867.5491197825436</v>
      </c>
      <c r="I3398">
        <f t="shared" si="217"/>
        <v>8.5493790942525659E-8</v>
      </c>
      <c r="J3398">
        <v>270</v>
      </c>
      <c r="K3398">
        <v>97</v>
      </c>
      <c r="L3398">
        <v>3640</v>
      </c>
      <c r="M3398">
        <v>21.36</v>
      </c>
      <c r="N3398">
        <v>-157.96</v>
      </c>
      <c r="O3398" s="7">
        <v>37.536999999999999</v>
      </c>
      <c r="P3398" s="8">
        <v>614440</v>
      </c>
      <c r="Q3398">
        <v>14</v>
      </c>
      <c r="R3398" s="9">
        <v>11.759</v>
      </c>
      <c r="S3398" s="9">
        <v>9.7440999999999995</v>
      </c>
      <c r="T3398" s="9">
        <v>11.487</v>
      </c>
      <c r="U3398" s="9">
        <v>11.74</v>
      </c>
      <c r="V3398" s="9">
        <v>13.199</v>
      </c>
    </row>
    <row r="3399" spans="1:22" x14ac:dyDescent="0.3">
      <c r="A3399" t="s">
        <v>3595</v>
      </c>
      <c r="B3399" t="s">
        <v>3596</v>
      </c>
      <c r="C3399" t="s">
        <v>3690</v>
      </c>
      <c r="D3399" t="s">
        <v>114</v>
      </c>
      <c r="E3399">
        <v>3.25</v>
      </c>
      <c r="F3399">
        <v>125900</v>
      </c>
      <c r="G3399">
        <f t="shared" si="216"/>
        <v>2.9465109213661634E-11</v>
      </c>
      <c r="H3399" s="50">
        <f t="shared" si="215"/>
        <v>305.47329622372786</v>
      </c>
      <c r="I3399">
        <f t="shared" si="217"/>
        <v>8.1007236315804192E-8</v>
      </c>
      <c r="J3399">
        <v>36.300000000000004</v>
      </c>
      <c r="K3399">
        <v>20.900000000000002</v>
      </c>
      <c r="L3399">
        <v>868</v>
      </c>
      <c r="M3399">
        <v>29.6</v>
      </c>
      <c r="N3399">
        <v>-90.73</v>
      </c>
      <c r="O3399" s="7">
        <v>41.554000000000002</v>
      </c>
      <c r="P3399">
        <v>65648</v>
      </c>
      <c r="Q3399">
        <v>4</v>
      </c>
      <c r="R3399" s="9">
        <v>11.465999999999999</v>
      </c>
      <c r="S3399" s="9">
        <v>11.609</v>
      </c>
      <c r="T3399" s="9">
        <v>10.978999999999999</v>
      </c>
      <c r="U3399" s="9">
        <v>11.486000000000001</v>
      </c>
      <c r="V3399" s="9">
        <v>12.042999999999999</v>
      </c>
    </row>
    <row r="3400" spans="1:22" x14ac:dyDescent="0.3">
      <c r="A3400" t="s">
        <v>3595</v>
      </c>
      <c r="B3400" t="s">
        <v>3596</v>
      </c>
      <c r="C3400" t="s">
        <v>3691</v>
      </c>
      <c r="D3400" t="s">
        <v>114</v>
      </c>
      <c r="E3400">
        <v>15.4</v>
      </c>
      <c r="F3400">
        <v>3823000</v>
      </c>
      <c r="G3400">
        <f t="shared" si="216"/>
        <v>4.5979775568924925E-12</v>
      </c>
      <c r="H3400" s="50">
        <f t="shared" si="215"/>
        <v>9275.8094635687976</v>
      </c>
      <c r="I3400">
        <f t="shared" si="217"/>
        <v>3.8384967361950287E-7</v>
      </c>
      <c r="J3400">
        <v>2250</v>
      </c>
      <c r="K3400">
        <v>80.600000000000009</v>
      </c>
      <c r="L3400">
        <v>458</v>
      </c>
      <c r="M3400">
        <v>29.78</v>
      </c>
      <c r="N3400">
        <v>-95.39</v>
      </c>
      <c r="O3400" s="7">
        <v>5.6848999999999998</v>
      </c>
      <c r="P3400" s="8">
        <v>4194100</v>
      </c>
      <c r="Q3400">
        <v>52</v>
      </c>
      <c r="R3400" s="9">
        <v>12.475</v>
      </c>
      <c r="S3400" s="9">
        <v>11.962</v>
      </c>
      <c r="T3400" s="9">
        <v>8.4602000000000004</v>
      </c>
      <c r="U3400" s="9">
        <v>11.182</v>
      </c>
      <c r="V3400" s="9">
        <v>13.749000000000001</v>
      </c>
    </row>
    <row r="3401" spans="1:22" x14ac:dyDescent="0.3">
      <c r="A3401" t="s">
        <v>3595</v>
      </c>
      <c r="B3401" t="s">
        <v>3596</v>
      </c>
      <c r="C3401" t="s">
        <v>3692</v>
      </c>
      <c r="D3401" t="s">
        <v>114</v>
      </c>
      <c r="E3401">
        <v>6.65</v>
      </c>
      <c r="F3401">
        <v>177600</v>
      </c>
      <c r="G3401">
        <f t="shared" si="216"/>
        <v>4.2739467623873876E-11</v>
      </c>
      <c r="H3401" s="50">
        <f t="shared" si="215"/>
        <v>430.91387934340008</v>
      </c>
      <c r="I3401">
        <f t="shared" si="217"/>
        <v>1.6575326815387625E-7</v>
      </c>
      <c r="J3401">
        <v>112</v>
      </c>
      <c r="K3401">
        <v>16.8</v>
      </c>
      <c r="L3401">
        <v>263</v>
      </c>
      <c r="M3401">
        <v>38.44</v>
      </c>
      <c r="N3401">
        <v>-82.55</v>
      </c>
      <c r="O3401" s="7">
        <v>15.643000000000001</v>
      </c>
      <c r="P3401" s="8">
        <v>180760</v>
      </c>
      <c r="Q3401">
        <v>11</v>
      </c>
      <c r="R3401" s="9">
        <v>12.432</v>
      </c>
      <c r="S3401" s="9">
        <v>12.43</v>
      </c>
      <c r="T3401" s="9">
        <v>12.093999999999999</v>
      </c>
      <c r="U3401" s="9">
        <v>12.446</v>
      </c>
      <c r="V3401" s="9">
        <v>12.647</v>
      </c>
    </row>
    <row r="3402" spans="1:22" x14ac:dyDescent="0.3">
      <c r="A3402" t="s">
        <v>3595</v>
      </c>
      <c r="B3402" t="s">
        <v>3596</v>
      </c>
      <c r="C3402" t="s">
        <v>3693</v>
      </c>
      <c r="D3402" t="s">
        <v>114</v>
      </c>
      <c r="E3402">
        <v>7.47</v>
      </c>
      <c r="F3402">
        <v>213300</v>
      </c>
      <c r="G3402">
        <f t="shared" si="216"/>
        <v>3.9974235864978896E-11</v>
      </c>
      <c r="H3402" s="50">
        <f t="shared" si="215"/>
        <v>517.53339225195509</v>
      </c>
      <c r="I3402">
        <f t="shared" si="217"/>
        <v>1.8619201700894063E-7</v>
      </c>
      <c r="J3402">
        <v>86.7</v>
      </c>
      <c r="K3402">
        <v>22.900000000000002</v>
      </c>
      <c r="L3402">
        <v>376</v>
      </c>
      <c r="M3402">
        <v>34.72</v>
      </c>
      <c r="N3402">
        <v>-86.61</v>
      </c>
      <c r="O3402" s="7">
        <v>16.436</v>
      </c>
      <c r="P3402" s="8">
        <v>163350</v>
      </c>
      <c r="Q3402">
        <v>5</v>
      </c>
      <c r="R3402" s="9">
        <v>15.148999999999999</v>
      </c>
      <c r="S3402" s="9">
        <v>14.928000000000001</v>
      </c>
      <c r="T3402" s="9">
        <v>13.949</v>
      </c>
      <c r="U3402" s="9">
        <v>14.843999999999999</v>
      </c>
      <c r="V3402" s="9">
        <v>15.339</v>
      </c>
    </row>
    <row r="3403" spans="1:22" x14ac:dyDescent="0.3">
      <c r="A3403" t="s">
        <v>3595</v>
      </c>
      <c r="B3403" t="s">
        <v>3596</v>
      </c>
      <c r="C3403" t="s">
        <v>3694</v>
      </c>
      <c r="D3403" t="s">
        <v>114</v>
      </c>
      <c r="E3403">
        <v>9.18</v>
      </c>
      <c r="F3403">
        <v>1219000</v>
      </c>
      <c r="G3403">
        <f t="shared" si="216"/>
        <v>8.5958613125512703E-12</v>
      </c>
      <c r="H3403" s="50">
        <f t="shared" si="215"/>
        <v>2957.6802867094857</v>
      </c>
      <c r="I3403">
        <f t="shared" si="217"/>
        <v>2.2881428596279456E-7</v>
      </c>
      <c r="J3403">
        <v>675</v>
      </c>
      <c r="K3403">
        <v>46.900000000000006</v>
      </c>
      <c r="L3403">
        <v>536</v>
      </c>
      <c r="M3403">
        <v>39.799999999999997</v>
      </c>
      <c r="N3403">
        <v>-86.15</v>
      </c>
      <c r="O3403" s="7">
        <v>11.416</v>
      </c>
      <c r="P3403" s="8">
        <v>1175900</v>
      </c>
      <c r="Q3403">
        <v>22</v>
      </c>
      <c r="R3403" s="9">
        <v>19.276</v>
      </c>
      <c r="S3403" s="9">
        <v>18.834</v>
      </c>
      <c r="T3403" s="9">
        <v>16.079000000000001</v>
      </c>
      <c r="U3403" s="9">
        <v>17.672999999999998</v>
      </c>
      <c r="V3403" s="9">
        <v>19.981999999999999</v>
      </c>
    </row>
    <row r="3404" spans="1:22" x14ac:dyDescent="0.3">
      <c r="A3404" t="s">
        <v>3595</v>
      </c>
      <c r="B3404" t="s">
        <v>3596</v>
      </c>
      <c r="C3404" t="s">
        <v>3695</v>
      </c>
      <c r="D3404" t="s">
        <v>114</v>
      </c>
      <c r="E3404">
        <v>4.6000000000000005</v>
      </c>
      <c r="F3404">
        <v>254900</v>
      </c>
      <c r="G3404">
        <f t="shared" si="216"/>
        <v>2.0598633974107497E-11</v>
      </c>
      <c r="H3404" s="50">
        <f t="shared" si="215"/>
        <v>618.46817480085963</v>
      </c>
      <c r="I3404">
        <f t="shared" si="217"/>
        <v>1.1465639601621517E-7</v>
      </c>
      <c r="J3404">
        <v>183</v>
      </c>
      <c r="K3404">
        <v>18.8</v>
      </c>
      <c r="L3404">
        <v>457</v>
      </c>
      <c r="M3404">
        <v>33.76</v>
      </c>
      <c r="N3404">
        <v>-116.4</v>
      </c>
      <c r="O3404" s="7">
        <v>24.27</v>
      </c>
      <c r="P3404" s="8">
        <v>256510</v>
      </c>
      <c r="Q3404">
        <v>11</v>
      </c>
      <c r="R3404" s="9">
        <v>13.29</v>
      </c>
      <c r="S3404" s="9">
        <v>13.137</v>
      </c>
      <c r="T3404" s="9">
        <v>11.436</v>
      </c>
      <c r="U3404" s="9">
        <v>12.747999999999999</v>
      </c>
      <c r="V3404" s="9">
        <v>13.798999999999999</v>
      </c>
    </row>
    <row r="3405" spans="1:22" x14ac:dyDescent="0.3">
      <c r="A3405" t="s">
        <v>3595</v>
      </c>
      <c r="B3405" t="s">
        <v>3596</v>
      </c>
      <c r="C3405" t="s">
        <v>3696</v>
      </c>
      <c r="D3405" t="s">
        <v>114</v>
      </c>
      <c r="E3405">
        <v>8.7000000000000011</v>
      </c>
      <c r="F3405">
        <v>292600</v>
      </c>
      <c r="G3405">
        <f t="shared" si="216"/>
        <v>3.393871189336979E-11</v>
      </c>
      <c r="H3405" s="50">
        <f t="shared" si="215"/>
        <v>709.94032148580436</v>
      </c>
      <c r="I3405">
        <f t="shared" si="217"/>
        <v>2.1685014029153735E-7</v>
      </c>
      <c r="J3405">
        <v>139</v>
      </c>
      <c r="K3405">
        <v>24.8</v>
      </c>
      <c r="L3405">
        <v>316</v>
      </c>
      <c r="M3405">
        <v>32.33</v>
      </c>
      <c r="N3405">
        <v>-90.18</v>
      </c>
      <c r="O3405" s="7">
        <v>12.723000000000001</v>
      </c>
      <c r="P3405" s="8">
        <v>275160</v>
      </c>
      <c r="Q3405">
        <v>8</v>
      </c>
      <c r="R3405" s="9">
        <v>11.494</v>
      </c>
      <c r="S3405" s="9">
        <v>11.364000000000001</v>
      </c>
      <c r="T3405" s="9">
        <v>10.571999999999999</v>
      </c>
      <c r="U3405" s="9">
        <v>11.208</v>
      </c>
      <c r="V3405" s="9">
        <v>12.093999999999999</v>
      </c>
    </row>
    <row r="3406" spans="1:22" x14ac:dyDescent="0.3">
      <c r="A3406" t="s">
        <v>3595</v>
      </c>
      <c r="B3406" t="s">
        <v>3596</v>
      </c>
      <c r="C3406" t="s">
        <v>3697</v>
      </c>
      <c r="D3406" t="s">
        <v>114</v>
      </c>
      <c r="E3406">
        <v>4.8600000000000003</v>
      </c>
      <c r="F3406">
        <v>882300</v>
      </c>
      <c r="G3406">
        <f t="shared" si="216"/>
        <v>6.2873902074124439E-12</v>
      </c>
      <c r="H3406" s="50">
        <f t="shared" si="215"/>
        <v>2140.7393904542901</v>
      </c>
      <c r="I3406">
        <f t="shared" si="217"/>
        <v>1.2113697492147949E-7</v>
      </c>
      <c r="J3406">
        <v>301</v>
      </c>
      <c r="K3406">
        <v>50.900000000000006</v>
      </c>
      <c r="L3406">
        <v>1260</v>
      </c>
      <c r="M3406">
        <v>30.31</v>
      </c>
      <c r="N3406">
        <v>-81.63</v>
      </c>
      <c r="O3406" s="7">
        <v>24.762</v>
      </c>
      <c r="P3406" s="8">
        <v>783120</v>
      </c>
      <c r="Q3406">
        <v>14</v>
      </c>
      <c r="R3406" s="9">
        <v>13.207000000000001</v>
      </c>
      <c r="S3406" s="9">
        <v>13.114000000000001</v>
      </c>
      <c r="T3406" s="9">
        <v>11.233000000000001</v>
      </c>
      <c r="U3406" s="9">
        <v>12.823</v>
      </c>
      <c r="V3406" s="9">
        <v>13.999000000000001</v>
      </c>
    </row>
    <row r="3407" spans="1:22" x14ac:dyDescent="0.3">
      <c r="A3407" t="s">
        <v>3595</v>
      </c>
      <c r="B3407" t="s">
        <v>3596</v>
      </c>
      <c r="C3407" t="s">
        <v>3698</v>
      </c>
      <c r="D3407" t="s">
        <v>114</v>
      </c>
      <c r="E3407">
        <v>3.66</v>
      </c>
      <c r="F3407">
        <v>102500</v>
      </c>
      <c r="G3407">
        <f t="shared" si="216"/>
        <v>4.0757510048780489E-11</v>
      </c>
      <c r="H3407" s="50">
        <f t="shared" si="215"/>
        <v>248.69748103996906</v>
      </c>
      <c r="I3407">
        <f t="shared" si="217"/>
        <v>9.1226610743336409E-8</v>
      </c>
      <c r="J3407">
        <v>75.7</v>
      </c>
      <c r="K3407">
        <v>11.8</v>
      </c>
      <c r="L3407">
        <v>361</v>
      </c>
      <c r="M3407">
        <v>36.33</v>
      </c>
      <c r="N3407">
        <v>-82.36</v>
      </c>
      <c r="O3407" s="7">
        <v>30.641999999999999</v>
      </c>
      <c r="P3407" s="8">
        <v>128250</v>
      </c>
      <c r="Q3407">
        <v>7</v>
      </c>
      <c r="R3407" s="9">
        <v>14.010999999999999</v>
      </c>
      <c r="S3407" s="9">
        <v>13.707000000000001</v>
      </c>
      <c r="T3407" s="9">
        <v>11.081</v>
      </c>
      <c r="U3407" s="9">
        <v>13.5</v>
      </c>
      <c r="V3407" s="9">
        <v>14.148</v>
      </c>
    </row>
    <row r="3408" spans="1:22" x14ac:dyDescent="0.3">
      <c r="A3408" t="s">
        <v>3595</v>
      </c>
      <c r="B3408" t="s">
        <v>3596</v>
      </c>
      <c r="C3408" t="s">
        <v>3699</v>
      </c>
      <c r="D3408" t="s">
        <v>114</v>
      </c>
      <c r="E3408">
        <v>0.91400000000000003</v>
      </c>
      <c r="F3408">
        <v>117700</v>
      </c>
      <c r="G3408">
        <f t="shared" si="216"/>
        <v>8.8638042650807137E-12</v>
      </c>
      <c r="H3408" s="50">
        <f t="shared" si="215"/>
        <v>285.57749774053036</v>
      </c>
      <c r="I3408">
        <f t="shared" si="217"/>
        <v>2.2781727382352318E-8</v>
      </c>
      <c r="J3408">
        <v>25.5</v>
      </c>
      <c r="K3408">
        <v>23.3</v>
      </c>
      <c r="L3408">
        <v>3640</v>
      </c>
      <c r="M3408">
        <v>21.41</v>
      </c>
      <c r="N3408">
        <v>-157.77000000000001</v>
      </c>
      <c r="O3408" s="7">
        <v>156.16</v>
      </c>
      <c r="P3408" s="8">
        <v>318620</v>
      </c>
      <c r="Q3408">
        <v>4</v>
      </c>
      <c r="R3408" s="9">
        <v>12.005000000000001</v>
      </c>
      <c r="S3408" s="9">
        <v>7.5541</v>
      </c>
      <c r="T3408" s="9">
        <v>11.993</v>
      </c>
      <c r="U3408" s="9">
        <v>12.042999999999999</v>
      </c>
      <c r="V3408" s="9">
        <v>12.144</v>
      </c>
    </row>
    <row r="3409" spans="1:22" x14ac:dyDescent="0.3">
      <c r="A3409" t="s">
        <v>3595</v>
      </c>
      <c r="B3409" t="s">
        <v>3596</v>
      </c>
      <c r="C3409" t="s">
        <v>3700</v>
      </c>
      <c r="D3409" t="s">
        <v>114</v>
      </c>
      <c r="E3409">
        <v>3.91</v>
      </c>
      <c r="F3409">
        <v>188000</v>
      </c>
      <c r="G3409">
        <f t="shared" si="216"/>
        <v>2.3739377819148934E-11</v>
      </c>
      <c r="H3409" s="50">
        <f t="shared" si="215"/>
        <v>456.14757498062619</v>
      </c>
      <c r="I3409">
        <f t="shared" si="217"/>
        <v>9.7457936613782868E-8</v>
      </c>
      <c r="J3409">
        <v>105</v>
      </c>
      <c r="K3409">
        <v>18.3</v>
      </c>
      <c r="L3409">
        <v>555</v>
      </c>
      <c r="M3409">
        <v>42.27</v>
      </c>
      <c r="N3409">
        <v>-85.59</v>
      </c>
      <c r="O3409" s="7">
        <v>30.331</v>
      </c>
      <c r="P3409" s="8">
        <v>186770</v>
      </c>
      <c r="Q3409">
        <v>6</v>
      </c>
      <c r="R3409" s="9">
        <v>13.382999999999999</v>
      </c>
      <c r="S3409" s="9">
        <v>13.275</v>
      </c>
      <c r="T3409" s="9">
        <v>12.647</v>
      </c>
      <c r="U3409" s="9">
        <v>13.35</v>
      </c>
      <c r="V3409" s="9">
        <v>13.5</v>
      </c>
    </row>
    <row r="3410" spans="1:22" x14ac:dyDescent="0.3">
      <c r="A3410" t="s">
        <v>3595</v>
      </c>
      <c r="B3410" t="s">
        <v>3596</v>
      </c>
      <c r="C3410" t="s">
        <v>3701</v>
      </c>
      <c r="D3410" t="s">
        <v>114</v>
      </c>
      <c r="E3410">
        <v>8.67</v>
      </c>
      <c r="F3410">
        <v>1362000</v>
      </c>
      <c r="G3410">
        <f t="shared" si="216"/>
        <v>7.2659501541850212E-12</v>
      </c>
      <c r="H3410" s="50">
        <f t="shared" si="215"/>
        <v>3304.643601721345</v>
      </c>
      <c r="I3410">
        <f t="shared" si="217"/>
        <v>2.1610238118708376E-7</v>
      </c>
      <c r="J3410">
        <v>816</v>
      </c>
      <c r="K3410">
        <v>47.7</v>
      </c>
      <c r="L3410">
        <v>571</v>
      </c>
      <c r="M3410">
        <v>39.04</v>
      </c>
      <c r="N3410">
        <v>-94.6</v>
      </c>
      <c r="O3410" s="7">
        <v>11.986000000000001</v>
      </c>
      <c r="P3410" s="8">
        <v>1429100</v>
      </c>
      <c r="Q3410">
        <v>28</v>
      </c>
      <c r="R3410" s="9">
        <v>14.262</v>
      </c>
      <c r="S3410" s="9">
        <v>13.654999999999999</v>
      </c>
      <c r="T3410" s="9">
        <v>10.775</v>
      </c>
      <c r="U3410" s="9">
        <v>12.497</v>
      </c>
      <c r="V3410" s="9">
        <v>14.794</v>
      </c>
    </row>
    <row r="3411" spans="1:22" x14ac:dyDescent="0.3">
      <c r="A3411" t="s">
        <v>3595</v>
      </c>
      <c r="B3411" t="s">
        <v>3596</v>
      </c>
      <c r="C3411" t="s">
        <v>3702</v>
      </c>
      <c r="D3411" t="s">
        <v>114</v>
      </c>
      <c r="E3411">
        <v>2.94</v>
      </c>
      <c r="F3411">
        <v>110900</v>
      </c>
      <c r="G3411">
        <f t="shared" si="216"/>
        <v>3.0259810820559058E-11</v>
      </c>
      <c r="H3411" s="50">
        <f t="shared" si="215"/>
        <v>269.07854290080553</v>
      </c>
      <c r="I3411">
        <f t="shared" si="217"/>
        <v>7.3280392236450542E-8</v>
      </c>
      <c r="J3411">
        <v>44.2</v>
      </c>
      <c r="K3411">
        <v>16.7</v>
      </c>
      <c r="L3411">
        <v>779</v>
      </c>
      <c r="M3411">
        <v>42.58</v>
      </c>
      <c r="N3411">
        <v>-87.85</v>
      </c>
      <c r="O3411" s="7">
        <v>46.713999999999999</v>
      </c>
      <c r="P3411" s="8">
        <v>116930</v>
      </c>
      <c r="Q3411">
        <v>2</v>
      </c>
      <c r="R3411" s="9">
        <v>13.898999999999999</v>
      </c>
      <c r="S3411" s="9">
        <v>13.898999999999999</v>
      </c>
      <c r="T3411" s="9">
        <v>13.898999999999999</v>
      </c>
      <c r="U3411" s="9">
        <v>13.898999999999999</v>
      </c>
      <c r="V3411" s="9">
        <v>13.898999999999999</v>
      </c>
    </row>
    <row r="3412" spans="1:22" x14ac:dyDescent="0.3">
      <c r="A3412" t="s">
        <v>3595</v>
      </c>
      <c r="B3412" t="s">
        <v>3596</v>
      </c>
      <c r="C3412" t="s">
        <v>3703</v>
      </c>
      <c r="D3412" t="s">
        <v>114</v>
      </c>
      <c r="E3412">
        <v>4.2300000000000004</v>
      </c>
      <c r="F3412">
        <v>168000</v>
      </c>
      <c r="G3412">
        <f t="shared" si="216"/>
        <v>2.8739652321428571E-11</v>
      </c>
      <c r="H3412" s="50">
        <f t="shared" si="215"/>
        <v>407.62123721672981</v>
      </c>
      <c r="I3412">
        <f t="shared" si="217"/>
        <v>1.0543403372795437E-7</v>
      </c>
      <c r="J3412">
        <v>68.3</v>
      </c>
      <c r="K3412">
        <v>20.3</v>
      </c>
      <c r="L3412">
        <v>563</v>
      </c>
      <c r="M3412">
        <v>31.11</v>
      </c>
      <c r="N3412">
        <v>-97.73</v>
      </c>
      <c r="O3412" s="7">
        <v>27.707000000000001</v>
      </c>
      <c r="P3412" s="8">
        <v>132230</v>
      </c>
      <c r="Q3412">
        <v>5</v>
      </c>
      <c r="R3412" s="9">
        <v>9.8995999999999995</v>
      </c>
      <c r="S3412" s="9">
        <v>9.8955000000000002</v>
      </c>
      <c r="T3412" s="9">
        <v>9.8550000000000004</v>
      </c>
      <c r="U3412" s="9">
        <v>9.9062999999999999</v>
      </c>
      <c r="V3412" s="9">
        <v>9.9575999999999993</v>
      </c>
    </row>
    <row r="3413" spans="1:22" x14ac:dyDescent="0.3">
      <c r="A3413" t="s">
        <v>3595</v>
      </c>
      <c r="B3413" t="s">
        <v>3596</v>
      </c>
      <c r="C3413" t="s">
        <v>3704</v>
      </c>
      <c r="D3413" t="s">
        <v>114</v>
      </c>
      <c r="E3413">
        <v>12.8</v>
      </c>
      <c r="F3413">
        <v>419800</v>
      </c>
      <c r="G3413">
        <f t="shared" si="216"/>
        <v>3.4803102429728444E-11</v>
      </c>
      <c r="H3413" s="50">
        <f t="shared" si="215"/>
        <v>1018.5678296641855</v>
      </c>
      <c r="I3413">
        <f t="shared" si="217"/>
        <v>3.1904388456685958E-7</v>
      </c>
      <c r="J3413">
        <v>125</v>
      </c>
      <c r="K3413">
        <v>37.6</v>
      </c>
      <c r="L3413">
        <v>306</v>
      </c>
      <c r="M3413">
        <v>35.96</v>
      </c>
      <c r="N3413">
        <v>-83.99</v>
      </c>
      <c r="O3413" s="7">
        <v>8.1210000000000004</v>
      </c>
      <c r="P3413" s="8">
        <v>332180</v>
      </c>
      <c r="Q3413">
        <v>8</v>
      </c>
      <c r="R3413" s="9">
        <v>15.622999999999999</v>
      </c>
      <c r="S3413" s="9">
        <v>15.439</v>
      </c>
      <c r="T3413" s="9">
        <v>14.198</v>
      </c>
      <c r="U3413" s="9">
        <v>15.388</v>
      </c>
      <c r="V3413" s="9">
        <v>15.882</v>
      </c>
    </row>
    <row r="3414" spans="1:22" x14ac:dyDescent="0.3">
      <c r="A3414" t="s">
        <v>3595</v>
      </c>
      <c r="B3414" t="s">
        <v>3596</v>
      </c>
      <c r="C3414" t="s">
        <v>3705</v>
      </c>
      <c r="D3414" t="s">
        <v>114</v>
      </c>
      <c r="E3414">
        <v>6.3100000000000005</v>
      </c>
      <c r="F3414">
        <v>178100</v>
      </c>
      <c r="G3414">
        <f t="shared" si="216"/>
        <v>4.0440439247613698E-11</v>
      </c>
      <c r="H3414" s="50">
        <f t="shared" si="215"/>
        <v>432.1270377874975</v>
      </c>
      <c r="I3414">
        <f t="shared" si="217"/>
        <v>1.5727866497006905E-7</v>
      </c>
      <c r="J3414">
        <v>58.400000000000006</v>
      </c>
      <c r="K3414">
        <v>23.3</v>
      </c>
      <c r="L3414">
        <v>473</v>
      </c>
      <c r="M3414">
        <v>30.21</v>
      </c>
      <c r="N3414">
        <v>-92.04</v>
      </c>
      <c r="O3414" s="7">
        <v>20.295999999999999</v>
      </c>
      <c r="P3414" s="8">
        <v>156400</v>
      </c>
      <c r="Q3414">
        <v>4</v>
      </c>
      <c r="R3414" s="9">
        <v>8.8447999999999993</v>
      </c>
      <c r="S3414" s="9">
        <v>8.8704000000000001</v>
      </c>
      <c r="T3414" s="9">
        <v>8.8236000000000008</v>
      </c>
      <c r="U3414" s="9">
        <v>8.9270999999999994</v>
      </c>
      <c r="V3414" s="9">
        <v>9.0305999999999997</v>
      </c>
    </row>
    <row r="3415" spans="1:22" x14ac:dyDescent="0.3">
      <c r="A3415" t="s">
        <v>3595</v>
      </c>
      <c r="B3415" t="s">
        <v>3596</v>
      </c>
      <c r="C3415" t="s">
        <v>3705</v>
      </c>
      <c r="D3415" t="s">
        <v>114</v>
      </c>
      <c r="E3415">
        <v>3.72</v>
      </c>
      <c r="F3415">
        <v>125700</v>
      </c>
      <c r="G3415">
        <f t="shared" si="216"/>
        <v>3.3779878758949882E-11</v>
      </c>
      <c r="H3415" s="50">
        <f t="shared" si="215"/>
        <v>304.98803284608891</v>
      </c>
      <c r="I3415">
        <f t="shared" si="217"/>
        <v>9.2722128952243574E-8</v>
      </c>
      <c r="J3415">
        <v>55</v>
      </c>
      <c r="K3415">
        <v>17</v>
      </c>
      <c r="L3415">
        <v>559</v>
      </c>
      <c r="M3415">
        <v>40.42</v>
      </c>
      <c r="N3415">
        <v>-86.88</v>
      </c>
      <c r="O3415" s="7">
        <v>32.970999999999997</v>
      </c>
      <c r="P3415" s="8">
        <v>128900</v>
      </c>
      <c r="Q3415">
        <v>4</v>
      </c>
      <c r="R3415" s="9">
        <v>14.547000000000001</v>
      </c>
      <c r="S3415" s="9">
        <v>14.423999999999999</v>
      </c>
      <c r="T3415" s="9">
        <v>14.148</v>
      </c>
      <c r="U3415" s="9">
        <v>14.247999999999999</v>
      </c>
      <c r="V3415" s="9">
        <v>14.695</v>
      </c>
    </row>
    <row r="3416" spans="1:22" x14ac:dyDescent="0.3">
      <c r="A3416" t="s">
        <v>3595</v>
      </c>
      <c r="B3416" t="s">
        <v>3596</v>
      </c>
      <c r="C3416" t="s">
        <v>3706</v>
      </c>
      <c r="D3416" t="s">
        <v>114</v>
      </c>
      <c r="E3416">
        <v>3.0100000000000002</v>
      </c>
      <c r="F3416">
        <v>133000</v>
      </c>
      <c r="G3416">
        <f t="shared" si="216"/>
        <v>2.583243105263158E-11</v>
      </c>
      <c r="H3416" s="50">
        <f t="shared" si="215"/>
        <v>322.7001461299111</v>
      </c>
      <c r="I3416">
        <f t="shared" si="217"/>
        <v>7.5025163480175574E-8</v>
      </c>
      <c r="J3416">
        <v>50.300000000000004</v>
      </c>
      <c r="K3416">
        <v>18.8</v>
      </c>
      <c r="L3416">
        <v>827</v>
      </c>
      <c r="M3416">
        <v>30.22</v>
      </c>
      <c r="N3416">
        <v>-93.32</v>
      </c>
      <c r="O3416" s="7">
        <v>44.076999999999998</v>
      </c>
      <c r="P3416">
        <v>88569</v>
      </c>
      <c r="Q3416">
        <v>4</v>
      </c>
      <c r="R3416" s="9">
        <v>8.9908999999999999</v>
      </c>
      <c r="S3416" s="9">
        <v>9.0045999999999999</v>
      </c>
      <c r="T3416" s="9">
        <v>8.7199000000000009</v>
      </c>
      <c r="U3416" s="9">
        <v>9.0564</v>
      </c>
      <c r="V3416" s="9">
        <v>9.2372999999999994</v>
      </c>
    </row>
    <row r="3417" spans="1:22" x14ac:dyDescent="0.3">
      <c r="A3417" t="s">
        <v>3595</v>
      </c>
      <c r="B3417" t="s">
        <v>3596</v>
      </c>
      <c r="C3417" t="s">
        <v>3707</v>
      </c>
      <c r="D3417" t="s">
        <v>114</v>
      </c>
      <c r="E3417">
        <v>6.45</v>
      </c>
      <c r="F3417">
        <v>199500</v>
      </c>
      <c r="G3417">
        <f t="shared" si="216"/>
        <v>3.6903472932330827E-11</v>
      </c>
      <c r="H3417" s="50">
        <f t="shared" si="215"/>
        <v>484.0502191948666</v>
      </c>
      <c r="I3417">
        <f t="shared" si="217"/>
        <v>1.6076820745751903E-7</v>
      </c>
      <c r="J3417">
        <v>79.2</v>
      </c>
      <c r="K3417">
        <v>22.400000000000002</v>
      </c>
      <c r="L3417">
        <v>392</v>
      </c>
      <c r="M3417">
        <v>28.04</v>
      </c>
      <c r="N3417">
        <v>-81.95</v>
      </c>
      <c r="O3417" s="7">
        <v>17.486999999999998</v>
      </c>
      <c r="P3417" s="8">
        <v>205680</v>
      </c>
      <c r="Q3417">
        <v>6</v>
      </c>
      <c r="R3417" s="9">
        <v>11.442</v>
      </c>
      <c r="S3417" s="9">
        <v>11.487</v>
      </c>
      <c r="T3417" s="9">
        <v>11.182</v>
      </c>
      <c r="U3417" s="9">
        <v>11.487</v>
      </c>
      <c r="V3417" s="9">
        <v>12.093999999999999</v>
      </c>
    </row>
    <row r="3418" spans="1:22" x14ac:dyDescent="0.3">
      <c r="A3418" t="s">
        <v>3595</v>
      </c>
      <c r="B3418" t="s">
        <v>3596</v>
      </c>
      <c r="C3418" t="s">
        <v>3708</v>
      </c>
      <c r="D3418" t="s">
        <v>114</v>
      </c>
      <c r="E3418">
        <v>5.28</v>
      </c>
      <c r="F3418">
        <v>153900</v>
      </c>
      <c r="G3418">
        <f t="shared" si="216"/>
        <v>3.9160274463937624E-11</v>
      </c>
      <c r="H3418" s="50">
        <f t="shared" si="215"/>
        <v>373.41016909318284</v>
      </c>
      <c r="I3418">
        <f t="shared" si="217"/>
        <v>1.316056023838296E-7</v>
      </c>
      <c r="J3418">
        <v>71.2</v>
      </c>
      <c r="K3418">
        <v>18.2</v>
      </c>
      <c r="L3418">
        <v>392</v>
      </c>
      <c r="M3418">
        <v>28.03</v>
      </c>
      <c r="N3418">
        <v>-81.739999999999995</v>
      </c>
      <c r="O3418" s="7">
        <v>21.495999999999999</v>
      </c>
      <c r="P3418" s="8">
        <v>143920</v>
      </c>
      <c r="Q3418">
        <v>6</v>
      </c>
      <c r="R3418" s="9">
        <v>11.323</v>
      </c>
      <c r="S3418" s="9">
        <v>11.179</v>
      </c>
      <c r="T3418" s="9">
        <v>10.316000000000001</v>
      </c>
      <c r="U3418" s="9">
        <v>11.182</v>
      </c>
      <c r="V3418" s="9">
        <v>11.587999999999999</v>
      </c>
    </row>
    <row r="3419" spans="1:22" x14ac:dyDescent="0.3">
      <c r="A3419" t="s">
        <v>3595</v>
      </c>
      <c r="B3419" t="s">
        <v>3596</v>
      </c>
      <c r="C3419" t="s">
        <v>3709</v>
      </c>
      <c r="D3419" t="s">
        <v>114</v>
      </c>
      <c r="E3419">
        <v>8.7200000000000006</v>
      </c>
      <c r="F3419">
        <v>263500</v>
      </c>
      <c r="G3419">
        <f t="shared" si="216"/>
        <v>3.777341844402277E-11</v>
      </c>
      <c r="H3419" s="50">
        <f t="shared" si="215"/>
        <v>639.33450003933513</v>
      </c>
      <c r="I3419">
        <f t="shared" si="217"/>
        <v>2.1734864636117308E-7</v>
      </c>
      <c r="J3419">
        <v>78.7</v>
      </c>
      <c r="K3419">
        <v>29.700000000000003</v>
      </c>
      <c r="L3419">
        <v>404</v>
      </c>
      <c r="M3419">
        <v>34.68</v>
      </c>
      <c r="N3419">
        <v>-118.17</v>
      </c>
      <c r="O3419" s="7">
        <v>13.608000000000001</v>
      </c>
      <c r="P3419" s="8">
        <v>152850</v>
      </c>
      <c r="Q3419">
        <v>5</v>
      </c>
      <c r="R3419" s="9">
        <v>13.557</v>
      </c>
      <c r="S3419" s="9">
        <v>13.439</v>
      </c>
      <c r="T3419" s="9">
        <v>12.295</v>
      </c>
      <c r="U3419" s="9">
        <v>14.048</v>
      </c>
      <c r="V3419" s="9">
        <v>14.645</v>
      </c>
    </row>
    <row r="3420" spans="1:22" x14ac:dyDescent="0.3">
      <c r="A3420" t="s">
        <v>3595</v>
      </c>
      <c r="B3420" t="s">
        <v>3596</v>
      </c>
      <c r="C3420" t="s">
        <v>3710</v>
      </c>
      <c r="D3420" t="s">
        <v>114</v>
      </c>
      <c r="E3420">
        <v>13.3</v>
      </c>
      <c r="F3420">
        <v>323600</v>
      </c>
      <c r="G3420">
        <f t="shared" si="216"/>
        <v>4.6913037391841781E-11</v>
      </c>
      <c r="H3420" s="50">
        <f t="shared" si="215"/>
        <v>785.15614501984385</v>
      </c>
      <c r="I3420">
        <f t="shared" si="217"/>
        <v>3.315065363077525E-7</v>
      </c>
      <c r="J3420">
        <v>61.2</v>
      </c>
      <c r="K3420">
        <v>41.400000000000006</v>
      </c>
      <c r="L3420">
        <v>377</v>
      </c>
      <c r="M3420">
        <v>40.049999999999997</v>
      </c>
      <c r="N3420">
        <v>-76.31</v>
      </c>
      <c r="O3420" s="7">
        <v>9.1052999999999997</v>
      </c>
      <c r="P3420" s="8">
        <v>153710</v>
      </c>
      <c r="Q3420">
        <v>3</v>
      </c>
      <c r="R3420" s="9">
        <v>17.489000000000001</v>
      </c>
      <c r="S3420" s="9">
        <v>17.448</v>
      </c>
      <c r="T3420" s="9">
        <v>16.128</v>
      </c>
      <c r="U3420" s="9">
        <v>17.404</v>
      </c>
      <c r="V3420" s="9">
        <v>17.501999999999999</v>
      </c>
    </row>
    <row r="3421" spans="1:22" x14ac:dyDescent="0.3">
      <c r="A3421" t="s">
        <v>3595</v>
      </c>
      <c r="B3421" t="s">
        <v>3596</v>
      </c>
      <c r="C3421" t="s">
        <v>3711</v>
      </c>
      <c r="D3421" t="s">
        <v>114</v>
      </c>
      <c r="E3421">
        <v>5.15</v>
      </c>
      <c r="F3421">
        <v>300000</v>
      </c>
      <c r="G3421">
        <f t="shared" si="216"/>
        <v>1.9594599833333336E-11</v>
      </c>
      <c r="H3421" s="50">
        <f t="shared" si="215"/>
        <v>727.89506645844608</v>
      </c>
      <c r="I3421">
        <f t="shared" si="217"/>
        <v>1.2836531293119744E-7</v>
      </c>
      <c r="J3421">
        <v>148</v>
      </c>
      <c r="K3421">
        <v>24.700000000000003</v>
      </c>
      <c r="L3421">
        <v>560</v>
      </c>
      <c r="M3421">
        <v>42.72</v>
      </c>
      <c r="N3421">
        <v>-84.54</v>
      </c>
      <c r="O3421" s="7">
        <v>22.675000000000001</v>
      </c>
      <c r="P3421" s="8">
        <v>291930</v>
      </c>
      <c r="Q3421">
        <v>8</v>
      </c>
      <c r="R3421" s="9">
        <v>14.462</v>
      </c>
      <c r="S3421" s="9">
        <v>14.166</v>
      </c>
      <c r="T3421" s="9">
        <v>12.647</v>
      </c>
      <c r="U3421" s="9">
        <v>13.699</v>
      </c>
      <c r="V3421" s="9">
        <v>14.744999999999999</v>
      </c>
    </row>
    <row r="3422" spans="1:22" x14ac:dyDescent="0.3">
      <c r="A3422" t="s">
        <v>3595</v>
      </c>
      <c r="B3422" t="s">
        <v>3596</v>
      </c>
      <c r="C3422" t="s">
        <v>3712</v>
      </c>
      <c r="D3422" t="s">
        <v>114</v>
      </c>
      <c r="E3422">
        <v>5.0600000000000005</v>
      </c>
      <c r="F3422">
        <v>175600</v>
      </c>
      <c r="G3422">
        <f t="shared" si="216"/>
        <v>3.2890950911161735E-11</v>
      </c>
      <c r="H3422" s="50">
        <f t="shared" si="215"/>
        <v>426.06124556701042</v>
      </c>
      <c r="I3422">
        <f t="shared" si="217"/>
        <v>1.2612203561783668E-7</v>
      </c>
      <c r="J3422">
        <v>42.7</v>
      </c>
      <c r="K3422">
        <v>26.900000000000002</v>
      </c>
      <c r="L3422">
        <v>630</v>
      </c>
      <c r="M3422">
        <v>27.54</v>
      </c>
      <c r="N3422">
        <v>-99.48</v>
      </c>
      <c r="O3422" s="7">
        <v>23.465</v>
      </c>
      <c r="P3422" s="8">
        <v>186790</v>
      </c>
      <c r="Q3422">
        <v>3</v>
      </c>
      <c r="R3422" s="9">
        <v>11.038</v>
      </c>
      <c r="S3422" s="9">
        <v>11.089</v>
      </c>
      <c r="T3422" s="9">
        <v>11.03</v>
      </c>
      <c r="U3422" s="9">
        <v>11.03</v>
      </c>
      <c r="V3422" s="9">
        <v>11.436</v>
      </c>
    </row>
    <row r="3423" spans="1:22" x14ac:dyDescent="0.3">
      <c r="A3423" t="s">
        <v>3595</v>
      </c>
      <c r="B3423" t="s">
        <v>3596</v>
      </c>
      <c r="C3423" t="s">
        <v>3713</v>
      </c>
      <c r="D3423" t="s">
        <v>114</v>
      </c>
      <c r="E3423">
        <v>3.0300000000000002</v>
      </c>
      <c r="F3423">
        <v>104200</v>
      </c>
      <c r="G3423">
        <f t="shared" si="216"/>
        <v>3.3191381861804221E-11</v>
      </c>
      <c r="H3423" s="50">
        <f t="shared" si="215"/>
        <v>252.82221974990026</v>
      </c>
      <c r="I3423">
        <f t="shared" si="217"/>
        <v>7.5523669549811282E-8</v>
      </c>
      <c r="J3423">
        <v>72.2</v>
      </c>
      <c r="K3423">
        <v>12.3</v>
      </c>
      <c r="L3423">
        <v>471</v>
      </c>
      <c r="M3423">
        <v>32.32</v>
      </c>
      <c r="N3423">
        <v>-106.79</v>
      </c>
      <c r="O3423" s="7">
        <v>38.384</v>
      </c>
      <c r="P3423">
        <v>86658</v>
      </c>
      <c r="Q3423">
        <v>6</v>
      </c>
      <c r="R3423" s="9">
        <v>8.8001000000000005</v>
      </c>
      <c r="S3423" s="9">
        <v>8.8436000000000003</v>
      </c>
      <c r="T3423" s="9">
        <v>8.5122</v>
      </c>
      <c r="U3423" s="9">
        <v>8.8234999999999992</v>
      </c>
      <c r="V3423" s="9">
        <v>9.0823</v>
      </c>
    </row>
    <row r="3424" spans="1:22" x14ac:dyDescent="0.3">
      <c r="A3424" t="s">
        <v>3595</v>
      </c>
      <c r="B3424" t="s">
        <v>3596</v>
      </c>
      <c r="C3424" t="s">
        <v>3714</v>
      </c>
      <c r="D3424" t="s">
        <v>114</v>
      </c>
      <c r="E3424">
        <v>15.600000000000001</v>
      </c>
      <c r="F3424">
        <v>1314000</v>
      </c>
      <c r="G3424">
        <f t="shared" si="216"/>
        <v>1.3551259360730597E-11</v>
      </c>
      <c r="H3424" s="50">
        <f t="shared" si="215"/>
        <v>3188.1803910879939</v>
      </c>
      <c r="I3424">
        <f t="shared" si="217"/>
        <v>3.8883473431586016E-7</v>
      </c>
      <c r="J3424">
        <v>394</v>
      </c>
      <c r="K3424">
        <v>66.2</v>
      </c>
      <c r="L3424">
        <v>448</v>
      </c>
      <c r="M3424">
        <v>36.130000000000003</v>
      </c>
      <c r="N3424">
        <v>-115.15</v>
      </c>
      <c r="O3424" s="7">
        <v>6.7682000000000002</v>
      </c>
      <c r="P3424" s="8">
        <v>1366400</v>
      </c>
      <c r="Q3424">
        <v>13</v>
      </c>
      <c r="R3424" s="9">
        <v>9.5823999999999998</v>
      </c>
      <c r="S3424" s="9">
        <v>9.6295999999999999</v>
      </c>
      <c r="T3424" s="9">
        <v>8.4082000000000008</v>
      </c>
      <c r="U3424" s="9">
        <v>9.5980000000000008</v>
      </c>
      <c r="V3424" s="9">
        <v>10.265000000000001</v>
      </c>
    </row>
    <row r="3425" spans="1:22" x14ac:dyDescent="0.3">
      <c r="A3425" t="s">
        <v>3595</v>
      </c>
      <c r="B3425" t="s">
        <v>3596</v>
      </c>
      <c r="C3425" t="s">
        <v>3715</v>
      </c>
      <c r="D3425" t="s">
        <v>114</v>
      </c>
      <c r="E3425">
        <v>4.1500000000000004</v>
      </c>
      <c r="F3425">
        <v>112900</v>
      </c>
      <c r="G3425">
        <f t="shared" si="216"/>
        <v>4.1957014614703276E-11</v>
      </c>
      <c r="H3425" s="50">
        <f t="shared" si="215"/>
        <v>273.9311766771952</v>
      </c>
      <c r="I3425">
        <f t="shared" si="217"/>
        <v>1.0344000944941149E-7</v>
      </c>
      <c r="J3425">
        <v>92.100000000000009</v>
      </c>
      <c r="K3425">
        <v>11.8</v>
      </c>
      <c r="L3425">
        <v>326</v>
      </c>
      <c r="M3425">
        <v>42.55</v>
      </c>
      <c r="N3425">
        <v>-71.709999999999994</v>
      </c>
      <c r="O3425" s="7">
        <v>27.669</v>
      </c>
      <c r="P3425" s="8">
        <v>151700</v>
      </c>
      <c r="Q3425">
        <v>7</v>
      </c>
      <c r="R3425" s="9">
        <v>9.8314000000000004</v>
      </c>
      <c r="S3425" s="9">
        <v>9.7484000000000002</v>
      </c>
      <c r="T3425" s="9">
        <v>9.1340000000000003</v>
      </c>
      <c r="U3425" s="9">
        <v>9.8550000000000004</v>
      </c>
      <c r="V3425" s="9">
        <v>10.06</v>
      </c>
    </row>
    <row r="3426" spans="1:22" x14ac:dyDescent="0.3">
      <c r="A3426" t="s">
        <v>3595</v>
      </c>
      <c r="B3426" t="s">
        <v>3596</v>
      </c>
      <c r="C3426" t="s">
        <v>3716</v>
      </c>
      <c r="D3426" t="s">
        <v>114</v>
      </c>
      <c r="E3426">
        <v>6.19</v>
      </c>
      <c r="F3426">
        <v>251000</v>
      </c>
      <c r="G3426">
        <f t="shared" si="216"/>
        <v>2.8149283944223106E-11</v>
      </c>
      <c r="H3426" s="50">
        <f t="shared" si="215"/>
        <v>609.00553893689982</v>
      </c>
      <c r="I3426">
        <f t="shared" si="217"/>
        <v>1.5428762855225472E-7</v>
      </c>
      <c r="J3426">
        <v>115</v>
      </c>
      <c r="K3426">
        <v>23.400000000000002</v>
      </c>
      <c r="L3426">
        <v>443</v>
      </c>
      <c r="M3426">
        <v>38.03</v>
      </c>
      <c r="N3426">
        <v>-84.5</v>
      </c>
      <c r="O3426" s="7">
        <v>18.908000000000001</v>
      </c>
      <c r="P3426" s="8">
        <v>248810</v>
      </c>
      <c r="Q3426">
        <v>4</v>
      </c>
      <c r="R3426" s="9">
        <v>15.337</v>
      </c>
      <c r="S3426" s="9">
        <v>15.257</v>
      </c>
      <c r="T3426" s="9">
        <v>14.843999999999999</v>
      </c>
      <c r="U3426" s="9">
        <v>15.19</v>
      </c>
      <c r="V3426" s="9">
        <v>15.438000000000001</v>
      </c>
    </row>
    <row r="3427" spans="1:22" x14ac:dyDescent="0.3">
      <c r="A3427" t="s">
        <v>3595</v>
      </c>
      <c r="B3427" t="s">
        <v>3596</v>
      </c>
      <c r="C3427" t="s">
        <v>3717</v>
      </c>
      <c r="D3427" t="s">
        <v>114</v>
      </c>
      <c r="E3427">
        <v>4.12</v>
      </c>
      <c r="F3427">
        <v>226600</v>
      </c>
      <c r="G3427">
        <f t="shared" si="216"/>
        <v>2.0753327272727271E-11</v>
      </c>
      <c r="H3427" s="50">
        <f t="shared" si="215"/>
        <v>549.80340686494628</v>
      </c>
      <c r="I3427">
        <f t="shared" si="217"/>
        <v>1.026922503449579E-7</v>
      </c>
      <c r="J3427">
        <v>121</v>
      </c>
      <c r="K3427">
        <v>20.6</v>
      </c>
      <c r="L3427">
        <v>609</v>
      </c>
      <c r="M3427">
        <v>40.81</v>
      </c>
      <c r="N3427">
        <v>-96.68</v>
      </c>
      <c r="O3427" s="7">
        <v>29.536000000000001</v>
      </c>
      <c r="P3427" s="8">
        <v>223350</v>
      </c>
      <c r="Q3427">
        <v>4</v>
      </c>
      <c r="R3427" s="9">
        <v>9.7744</v>
      </c>
      <c r="S3427" s="9">
        <v>9.7162000000000006</v>
      </c>
      <c r="T3427" s="9">
        <v>9.4951000000000008</v>
      </c>
      <c r="U3427" s="9">
        <v>9.6494</v>
      </c>
      <c r="V3427" s="9">
        <v>9.8550000000000004</v>
      </c>
    </row>
    <row r="3428" spans="1:22" x14ac:dyDescent="0.3">
      <c r="A3428" t="s">
        <v>3595</v>
      </c>
      <c r="B3428" t="s">
        <v>3596</v>
      </c>
      <c r="C3428" t="s">
        <v>3718</v>
      </c>
      <c r="D3428" t="s">
        <v>114</v>
      </c>
      <c r="E3428">
        <v>6.23</v>
      </c>
      <c r="F3428">
        <v>360300</v>
      </c>
      <c r="G3428">
        <f t="shared" si="216"/>
        <v>1.9736684956980295E-11</v>
      </c>
      <c r="H3428" s="50">
        <f t="shared" si="215"/>
        <v>874.20197481659375</v>
      </c>
      <c r="I3428">
        <f t="shared" si="217"/>
        <v>1.5528464069152619E-7</v>
      </c>
      <c r="J3428">
        <v>201</v>
      </c>
      <c r="K3428">
        <v>25.400000000000002</v>
      </c>
      <c r="L3428">
        <v>475</v>
      </c>
      <c r="M3428">
        <v>34.76</v>
      </c>
      <c r="N3428">
        <v>-92.31</v>
      </c>
      <c r="O3428" s="7">
        <v>18.718</v>
      </c>
      <c r="P3428" s="8">
        <v>340880</v>
      </c>
      <c r="Q3428">
        <v>11</v>
      </c>
      <c r="R3428" s="9">
        <v>13.505000000000001</v>
      </c>
      <c r="S3428" s="9">
        <v>13.23</v>
      </c>
      <c r="T3428" s="9">
        <v>11.942</v>
      </c>
      <c r="U3428" s="9">
        <v>12.798</v>
      </c>
      <c r="V3428" s="9">
        <v>13.648999999999999</v>
      </c>
    </row>
    <row r="3429" spans="1:22" x14ac:dyDescent="0.3">
      <c r="A3429" t="s">
        <v>3595</v>
      </c>
      <c r="B3429" t="s">
        <v>3596</v>
      </c>
      <c r="C3429" t="s">
        <v>3719</v>
      </c>
      <c r="D3429" t="s">
        <v>114</v>
      </c>
      <c r="E3429">
        <v>3.2600000000000002</v>
      </c>
      <c r="F3429">
        <v>193600</v>
      </c>
      <c r="G3429">
        <f t="shared" si="216"/>
        <v>1.922041105371901E-11</v>
      </c>
      <c r="H3429" s="50">
        <f t="shared" si="215"/>
        <v>469.73494955451719</v>
      </c>
      <c r="I3429">
        <f t="shared" si="217"/>
        <v>8.1256489350622059E-8</v>
      </c>
      <c r="J3429">
        <v>53.400000000000006</v>
      </c>
      <c r="K3429">
        <v>26.5</v>
      </c>
      <c r="L3429">
        <v>1160</v>
      </c>
      <c r="M3429">
        <v>41.44</v>
      </c>
      <c r="N3429">
        <v>-82.16</v>
      </c>
      <c r="O3429" s="7">
        <v>43.732999999999997</v>
      </c>
      <c r="P3429" s="8">
        <v>138100</v>
      </c>
      <c r="Q3429">
        <v>4</v>
      </c>
      <c r="R3429" s="9">
        <v>18.512</v>
      </c>
      <c r="S3429" s="9">
        <v>18.245000000000001</v>
      </c>
      <c r="T3429" s="9">
        <v>16.718</v>
      </c>
      <c r="U3429" s="9">
        <v>17.940999999999999</v>
      </c>
      <c r="V3429" s="9">
        <v>18.672999999999998</v>
      </c>
    </row>
    <row r="3430" spans="1:22" x14ac:dyDescent="0.3">
      <c r="A3430" t="s">
        <v>3595</v>
      </c>
      <c r="B3430" t="s">
        <v>3596</v>
      </c>
      <c r="C3430" t="s">
        <v>3720</v>
      </c>
      <c r="D3430" t="s">
        <v>114</v>
      </c>
      <c r="E3430">
        <v>43.2</v>
      </c>
      <c r="F3430">
        <v>16370000</v>
      </c>
      <c r="G3430">
        <f t="shared" si="216"/>
        <v>3.0122117043372019E-12</v>
      </c>
      <c r="H3430" s="50">
        <f t="shared" si="215"/>
        <v>39718.807459749209</v>
      </c>
      <c r="I3430">
        <f t="shared" si="217"/>
        <v>1.0767731104131512E-6</v>
      </c>
      <c r="J3430">
        <v>5440</v>
      </c>
      <c r="K3430">
        <v>222</v>
      </c>
      <c r="L3430">
        <v>271</v>
      </c>
      <c r="M3430">
        <v>33.97</v>
      </c>
      <c r="N3430">
        <v>-117.97</v>
      </c>
      <c r="O3430" s="7">
        <v>1.2223999999999999</v>
      </c>
      <c r="P3430" s="8">
        <v>14386000</v>
      </c>
      <c r="Q3430">
        <v>103</v>
      </c>
      <c r="R3430" s="9">
        <v>21.768999999999998</v>
      </c>
      <c r="S3430" s="9">
        <v>19.78</v>
      </c>
      <c r="T3430" s="9">
        <v>10.622999999999999</v>
      </c>
      <c r="U3430" s="9">
        <v>19.449000000000002</v>
      </c>
      <c r="V3430" s="9">
        <v>25.672999999999998</v>
      </c>
    </row>
    <row r="3431" spans="1:22" x14ac:dyDescent="0.3">
      <c r="A3431" t="s">
        <v>3595</v>
      </c>
      <c r="B3431" t="s">
        <v>3596</v>
      </c>
      <c r="C3431" t="s">
        <v>3721</v>
      </c>
      <c r="D3431" t="s">
        <v>114</v>
      </c>
      <c r="E3431">
        <v>14.200000000000001</v>
      </c>
      <c r="F3431">
        <v>863600</v>
      </c>
      <c r="G3431">
        <f t="shared" si="216"/>
        <v>1.8768351783232977E-11</v>
      </c>
      <c r="H3431" s="50">
        <f t="shared" si="215"/>
        <v>2095.3672646450468</v>
      </c>
      <c r="I3431">
        <f t="shared" si="217"/>
        <v>3.5393930944135984E-7</v>
      </c>
      <c r="J3431">
        <v>428</v>
      </c>
      <c r="K3431">
        <v>41.7</v>
      </c>
      <c r="L3431">
        <v>274</v>
      </c>
      <c r="M3431">
        <v>38.21</v>
      </c>
      <c r="N3431">
        <v>-85.73</v>
      </c>
      <c r="O3431" s="7">
        <v>6.5713999999999997</v>
      </c>
      <c r="P3431" s="8">
        <v>850170</v>
      </c>
      <c r="Q3431">
        <v>16</v>
      </c>
      <c r="R3431" s="9">
        <v>15.52</v>
      </c>
      <c r="S3431" s="9">
        <v>15.134</v>
      </c>
      <c r="T3431" s="9">
        <v>13.898999999999999</v>
      </c>
      <c r="U3431" s="9">
        <v>14.471</v>
      </c>
      <c r="V3431" s="9">
        <v>15.981</v>
      </c>
    </row>
    <row r="3432" spans="1:22" x14ac:dyDescent="0.3">
      <c r="A3432" t="s">
        <v>3595</v>
      </c>
      <c r="B3432" t="s">
        <v>3596</v>
      </c>
      <c r="C3432" t="s">
        <v>3722</v>
      </c>
      <c r="D3432" t="s">
        <v>114</v>
      </c>
      <c r="E3432">
        <v>4.1399999999999997</v>
      </c>
      <c r="F3432">
        <v>202200</v>
      </c>
      <c r="G3432">
        <f t="shared" si="216"/>
        <v>2.3370586646884269E-11</v>
      </c>
      <c r="H3432" s="50">
        <f t="shared" si="215"/>
        <v>490.60127479299263</v>
      </c>
      <c r="I3432">
        <f t="shared" si="217"/>
        <v>1.0319075641459361E-7</v>
      </c>
      <c r="J3432">
        <v>77.800000000000011</v>
      </c>
      <c r="K3432">
        <v>22.900000000000002</v>
      </c>
      <c r="L3432">
        <v>661</v>
      </c>
      <c r="M3432">
        <v>33.56</v>
      </c>
      <c r="N3432">
        <v>-101.89</v>
      </c>
      <c r="O3432" s="7">
        <v>28.811</v>
      </c>
      <c r="P3432" s="8">
        <v>196590</v>
      </c>
      <c r="Q3432">
        <v>3</v>
      </c>
      <c r="R3432" s="9">
        <v>9.4251000000000005</v>
      </c>
      <c r="S3432" s="9">
        <v>9.4369999999999994</v>
      </c>
      <c r="T3432" s="9">
        <v>9.3919999999999995</v>
      </c>
      <c r="U3432" s="9">
        <v>9.4951000000000008</v>
      </c>
      <c r="V3432" s="9">
        <v>9.4951000000000008</v>
      </c>
    </row>
    <row r="3433" spans="1:22" x14ac:dyDescent="0.3">
      <c r="A3433" t="s">
        <v>3595</v>
      </c>
      <c r="B3433" t="s">
        <v>3596</v>
      </c>
      <c r="C3433" t="s">
        <v>3723</v>
      </c>
      <c r="D3433" t="s">
        <v>114</v>
      </c>
      <c r="E3433">
        <v>6.58</v>
      </c>
      <c r="F3433">
        <v>135200</v>
      </c>
      <c r="G3433">
        <f t="shared" si="216"/>
        <v>5.5551990680473368E-11</v>
      </c>
      <c r="H3433" s="50">
        <f t="shared" si="215"/>
        <v>328.03804328393971</v>
      </c>
      <c r="I3433">
        <f t="shared" si="217"/>
        <v>1.6400849691015124E-7</v>
      </c>
      <c r="J3433">
        <v>69.5</v>
      </c>
      <c r="K3433">
        <v>16.2</v>
      </c>
      <c r="L3433">
        <v>276</v>
      </c>
      <c r="M3433">
        <v>32.83</v>
      </c>
      <c r="N3433">
        <v>-83.66</v>
      </c>
      <c r="O3433" s="7">
        <v>16.991</v>
      </c>
      <c r="P3433" s="8">
        <v>148240</v>
      </c>
      <c r="Q3433">
        <v>6</v>
      </c>
      <c r="R3433" s="9">
        <v>12.8</v>
      </c>
      <c r="S3433" s="9">
        <v>12.805</v>
      </c>
      <c r="T3433" s="9">
        <v>12.295</v>
      </c>
      <c r="U3433" s="9">
        <v>12.647</v>
      </c>
      <c r="V3433" s="9">
        <v>13.048999999999999</v>
      </c>
    </row>
    <row r="3434" spans="1:22" x14ac:dyDescent="0.3">
      <c r="A3434" t="s">
        <v>3595</v>
      </c>
      <c r="B3434" t="s">
        <v>3596</v>
      </c>
      <c r="C3434" t="s">
        <v>3724</v>
      </c>
      <c r="D3434" t="s">
        <v>114</v>
      </c>
      <c r="E3434">
        <v>7.5600000000000005</v>
      </c>
      <c r="F3434">
        <v>329500</v>
      </c>
      <c r="G3434">
        <f t="shared" si="216"/>
        <v>2.6188872473444614E-11</v>
      </c>
      <c r="H3434" s="50">
        <f t="shared" ref="H3434:H3497" si="218">F3434*CVD_USA</f>
        <v>799.4714146601932</v>
      </c>
      <c r="I3434">
        <f t="shared" si="217"/>
        <v>1.884352943223014E-7</v>
      </c>
      <c r="J3434">
        <v>105</v>
      </c>
      <c r="K3434">
        <v>32.200000000000003</v>
      </c>
      <c r="L3434">
        <v>541</v>
      </c>
      <c r="M3434">
        <v>43.08</v>
      </c>
      <c r="N3434">
        <v>-89.41</v>
      </c>
      <c r="O3434" s="7">
        <v>16.794</v>
      </c>
      <c r="P3434" s="8">
        <v>309260</v>
      </c>
      <c r="Q3434">
        <v>8</v>
      </c>
      <c r="R3434" s="9">
        <v>11.529</v>
      </c>
      <c r="S3434" s="9">
        <v>11.521000000000001</v>
      </c>
      <c r="T3434" s="9">
        <v>11.081</v>
      </c>
      <c r="U3434" s="9">
        <v>11.563000000000001</v>
      </c>
      <c r="V3434" s="9">
        <v>11.74</v>
      </c>
    </row>
    <row r="3435" spans="1:22" x14ac:dyDescent="0.3">
      <c r="A3435" t="s">
        <v>3595</v>
      </c>
      <c r="B3435" t="s">
        <v>3596</v>
      </c>
      <c r="C3435" t="s">
        <v>3566</v>
      </c>
      <c r="D3435" t="s">
        <v>114</v>
      </c>
      <c r="E3435">
        <v>6.04</v>
      </c>
      <c r="F3435">
        <v>143600</v>
      </c>
      <c r="G3435">
        <f t="shared" si="216"/>
        <v>4.8010134540389964E-11</v>
      </c>
      <c r="H3435" s="50">
        <f t="shared" si="218"/>
        <v>348.41910514477615</v>
      </c>
      <c r="I3435">
        <f t="shared" si="217"/>
        <v>1.505488330299868E-7</v>
      </c>
      <c r="J3435">
        <v>86</v>
      </c>
      <c r="K3435">
        <v>15.5</v>
      </c>
      <c r="L3435">
        <v>293</v>
      </c>
      <c r="M3435">
        <v>42.98</v>
      </c>
      <c r="N3435">
        <v>-71.459999999999994</v>
      </c>
      <c r="O3435" s="7">
        <v>18.954999999999998</v>
      </c>
      <c r="P3435" s="8">
        <v>207030</v>
      </c>
      <c r="Q3435">
        <v>7</v>
      </c>
      <c r="R3435" s="9">
        <v>9.7289999999999992</v>
      </c>
      <c r="S3435" s="9">
        <v>9.6489999999999991</v>
      </c>
      <c r="T3435" s="9">
        <v>9.2372999999999994</v>
      </c>
      <c r="U3435" s="9">
        <v>9.6494999999999997</v>
      </c>
      <c r="V3435" s="9">
        <v>10.214</v>
      </c>
    </row>
    <row r="3436" spans="1:22" x14ac:dyDescent="0.3">
      <c r="A3436" t="s">
        <v>3595</v>
      </c>
      <c r="B3436" t="s">
        <v>3596</v>
      </c>
      <c r="C3436" t="s">
        <v>3725</v>
      </c>
      <c r="D3436" t="s">
        <v>114</v>
      </c>
      <c r="E3436">
        <v>7.3</v>
      </c>
      <c r="F3436">
        <v>114400</v>
      </c>
      <c r="G3436">
        <f t="shared" si="216"/>
        <v>7.283619667832166E-11</v>
      </c>
      <c r="H3436" s="50">
        <f t="shared" si="218"/>
        <v>277.57065200948745</v>
      </c>
      <c r="I3436">
        <f t="shared" si="217"/>
        <v>1.8195471541703706E-7</v>
      </c>
      <c r="J3436">
        <v>75.600000000000009</v>
      </c>
      <c r="K3436">
        <v>13.200000000000001</v>
      </c>
      <c r="L3436">
        <v>217</v>
      </c>
      <c r="M3436">
        <v>48.07</v>
      </c>
      <c r="N3436">
        <v>-122.13</v>
      </c>
      <c r="O3436" s="7">
        <v>16.491</v>
      </c>
      <c r="P3436" s="8">
        <v>167790</v>
      </c>
      <c r="Q3436">
        <v>7</v>
      </c>
      <c r="R3436" s="9">
        <v>7.8867000000000003</v>
      </c>
      <c r="S3436" s="9">
        <v>7.8413000000000004</v>
      </c>
      <c r="T3436" s="9">
        <v>6.6749999999999998</v>
      </c>
      <c r="U3436" s="9">
        <v>7.9911000000000003</v>
      </c>
      <c r="V3436" s="9">
        <v>8.8236000000000008</v>
      </c>
    </row>
    <row r="3437" spans="1:22" x14ac:dyDescent="0.3">
      <c r="A3437" t="s">
        <v>3595</v>
      </c>
      <c r="B3437" t="s">
        <v>3596</v>
      </c>
      <c r="C3437" t="s">
        <v>3726</v>
      </c>
      <c r="D3437" t="s">
        <v>114</v>
      </c>
      <c r="E3437">
        <v>7.13</v>
      </c>
      <c r="F3437">
        <v>523100</v>
      </c>
      <c r="G3437">
        <f t="shared" si="216"/>
        <v>1.5558052552093288E-11</v>
      </c>
      <c r="H3437" s="50">
        <f t="shared" si="218"/>
        <v>1269.2063642147104</v>
      </c>
      <c r="I3437">
        <f t="shared" si="217"/>
        <v>1.7771741382513346E-7</v>
      </c>
      <c r="J3437">
        <v>147</v>
      </c>
      <c r="K3437">
        <v>43.1</v>
      </c>
      <c r="L3437">
        <v>671</v>
      </c>
      <c r="M3437">
        <v>26.2</v>
      </c>
      <c r="N3437">
        <v>-98.19</v>
      </c>
      <c r="O3437" s="7">
        <v>15.567</v>
      </c>
      <c r="P3437" s="8">
        <v>398070</v>
      </c>
      <c r="Q3437">
        <v>8</v>
      </c>
      <c r="R3437" s="9">
        <v>13.391</v>
      </c>
      <c r="S3437" s="9">
        <v>12.932</v>
      </c>
      <c r="T3437" s="9">
        <v>11.74</v>
      </c>
      <c r="U3437" s="9">
        <v>12.696999999999999</v>
      </c>
      <c r="V3437" s="9">
        <v>13.749000000000001</v>
      </c>
    </row>
    <row r="3438" spans="1:22" x14ac:dyDescent="0.3">
      <c r="A3438" t="s">
        <v>3595</v>
      </c>
      <c r="B3438" t="s">
        <v>3596</v>
      </c>
      <c r="C3438" t="s">
        <v>3727</v>
      </c>
      <c r="D3438" t="s">
        <v>114</v>
      </c>
      <c r="E3438">
        <v>7.26</v>
      </c>
      <c r="F3438">
        <v>128800</v>
      </c>
      <c r="G3438">
        <f t="shared" si="216"/>
        <v>6.4338537111801237E-11</v>
      </c>
      <c r="H3438" s="50">
        <f t="shared" si="218"/>
        <v>312.50961519949283</v>
      </c>
      <c r="I3438">
        <f t="shared" si="217"/>
        <v>1.8095770327776564E-7</v>
      </c>
      <c r="J3438">
        <v>60</v>
      </c>
      <c r="K3438">
        <v>16.600000000000001</v>
      </c>
      <c r="L3438">
        <v>259</v>
      </c>
      <c r="M3438">
        <v>42.34</v>
      </c>
      <c r="N3438">
        <v>-122.88</v>
      </c>
      <c r="O3438" s="7">
        <v>15.605</v>
      </c>
      <c r="P3438" s="8">
        <v>105710</v>
      </c>
      <c r="Q3438">
        <v>5</v>
      </c>
      <c r="R3438" s="9">
        <v>5.3727</v>
      </c>
      <c r="S3438" s="9">
        <v>5.2766000000000002</v>
      </c>
      <c r="T3438" s="9">
        <v>4.6295000000000002</v>
      </c>
      <c r="U3438" s="9">
        <v>5.0113000000000003</v>
      </c>
      <c r="V3438" s="9">
        <v>5.3906000000000001</v>
      </c>
    </row>
    <row r="3439" spans="1:22" x14ac:dyDescent="0.3">
      <c r="A3439" t="s">
        <v>3595</v>
      </c>
      <c r="B3439" t="s">
        <v>3596</v>
      </c>
      <c r="C3439" t="s">
        <v>3728</v>
      </c>
      <c r="D3439" t="s">
        <v>114</v>
      </c>
      <c r="E3439">
        <v>5.3100000000000005</v>
      </c>
      <c r="F3439">
        <v>393300</v>
      </c>
      <c r="G3439">
        <f t="shared" si="216"/>
        <v>1.5410651487414188E-11</v>
      </c>
      <c r="H3439" s="50">
        <f t="shared" si="218"/>
        <v>954.27043212702279</v>
      </c>
      <c r="I3439">
        <f t="shared" si="217"/>
        <v>1.3235336148828316E-7</v>
      </c>
      <c r="J3439">
        <v>148</v>
      </c>
      <c r="K3439">
        <v>32.300000000000004</v>
      </c>
      <c r="L3439">
        <v>749</v>
      </c>
      <c r="M3439">
        <v>28.08</v>
      </c>
      <c r="N3439">
        <v>-80.66</v>
      </c>
      <c r="O3439" s="7">
        <v>23.167000000000002</v>
      </c>
      <c r="P3439" s="8">
        <v>228590</v>
      </c>
      <c r="Q3439">
        <v>8</v>
      </c>
      <c r="R3439" s="9">
        <v>11.491</v>
      </c>
      <c r="S3439" s="9">
        <v>10.831</v>
      </c>
      <c r="T3439" s="9">
        <v>10.826000000000001</v>
      </c>
      <c r="U3439" s="9">
        <v>11.284000000000001</v>
      </c>
      <c r="V3439" s="9">
        <v>11.791</v>
      </c>
    </row>
    <row r="3440" spans="1:22" x14ac:dyDescent="0.3">
      <c r="A3440" t="s">
        <v>3595</v>
      </c>
      <c r="B3440" t="s">
        <v>3596</v>
      </c>
      <c r="C3440" t="s">
        <v>3729</v>
      </c>
      <c r="D3440" t="s">
        <v>114</v>
      </c>
      <c r="E3440">
        <v>9.66</v>
      </c>
      <c r="F3440">
        <v>972100</v>
      </c>
      <c r="G3440">
        <f t="shared" si="216"/>
        <v>1.1342704227960086E-11</v>
      </c>
      <c r="H3440" s="50">
        <f t="shared" si="218"/>
        <v>2358.6226470141846</v>
      </c>
      <c r="I3440">
        <f t="shared" si="217"/>
        <v>2.4077843163405185E-7</v>
      </c>
      <c r="J3440">
        <v>530</v>
      </c>
      <c r="K3440">
        <v>42.2</v>
      </c>
      <c r="L3440">
        <v>483</v>
      </c>
      <c r="M3440">
        <v>35.11</v>
      </c>
      <c r="N3440">
        <v>-89.94</v>
      </c>
      <c r="O3440" s="7">
        <v>11.449</v>
      </c>
      <c r="P3440" s="8">
        <v>976520</v>
      </c>
      <c r="Q3440">
        <v>17</v>
      </c>
      <c r="R3440" s="9">
        <v>14.555999999999999</v>
      </c>
      <c r="S3440" s="9">
        <v>14.282</v>
      </c>
      <c r="T3440" s="9">
        <v>12.144</v>
      </c>
      <c r="U3440" s="9">
        <v>13.6</v>
      </c>
      <c r="V3440" s="9">
        <v>15.19</v>
      </c>
    </row>
    <row r="3441" spans="1:22" x14ac:dyDescent="0.3">
      <c r="A3441" t="s">
        <v>3595</v>
      </c>
      <c r="B3441" t="s">
        <v>3596</v>
      </c>
      <c r="C3441" t="s">
        <v>3730</v>
      </c>
      <c r="D3441" t="s">
        <v>114</v>
      </c>
      <c r="E3441">
        <v>4.8</v>
      </c>
      <c r="F3441">
        <v>110500</v>
      </c>
      <c r="G3441">
        <f t="shared" si="216"/>
        <v>4.9582609954751126E-11</v>
      </c>
      <c r="H3441" s="50">
        <f t="shared" si="218"/>
        <v>268.10801614552764</v>
      </c>
      <c r="I3441">
        <f t="shared" si="217"/>
        <v>1.1964145671257234E-7</v>
      </c>
      <c r="J3441">
        <v>50.5</v>
      </c>
      <c r="K3441">
        <v>15.5</v>
      </c>
      <c r="L3441">
        <v>353</v>
      </c>
      <c r="M3441">
        <v>37.31</v>
      </c>
      <c r="N3441">
        <v>-120.48</v>
      </c>
      <c r="O3441" s="7">
        <v>22.69</v>
      </c>
      <c r="P3441">
        <v>97510</v>
      </c>
      <c r="Q3441">
        <v>6</v>
      </c>
      <c r="R3441" s="9">
        <v>12.930999999999999</v>
      </c>
      <c r="S3441" s="9">
        <v>12.997</v>
      </c>
      <c r="T3441" s="9">
        <v>11.74</v>
      </c>
      <c r="U3441" s="9">
        <v>12.848000000000001</v>
      </c>
      <c r="V3441" s="9">
        <v>13.648999999999999</v>
      </c>
    </row>
    <row r="3442" spans="1:22" x14ac:dyDescent="0.3">
      <c r="A3442" t="s">
        <v>3595</v>
      </c>
      <c r="B3442" t="s">
        <v>3596</v>
      </c>
      <c r="C3442" t="s">
        <v>3731</v>
      </c>
      <c r="D3442" t="s">
        <v>114</v>
      </c>
      <c r="E3442">
        <v>3.3200000000000003</v>
      </c>
      <c r="F3442">
        <v>4919000</v>
      </c>
      <c r="G3442">
        <f t="shared" si="216"/>
        <v>7.7039186013417366E-13</v>
      </c>
      <c r="H3442" s="50">
        <f t="shared" si="218"/>
        <v>11935.05277303032</v>
      </c>
      <c r="I3442">
        <f t="shared" si="217"/>
        <v>8.275200755952921E-8</v>
      </c>
      <c r="J3442">
        <v>2370</v>
      </c>
      <c r="K3442">
        <v>101</v>
      </c>
      <c r="L3442">
        <v>4130</v>
      </c>
      <c r="M3442">
        <v>26.17</v>
      </c>
      <c r="N3442">
        <v>-80.22</v>
      </c>
      <c r="O3442" s="7">
        <v>40.904000000000003</v>
      </c>
      <c r="P3442" s="8">
        <v>4743800</v>
      </c>
      <c r="Q3442">
        <v>51</v>
      </c>
      <c r="R3442" s="9">
        <v>14.026999999999999</v>
      </c>
      <c r="S3442" s="9">
        <v>12.724</v>
      </c>
      <c r="T3442" s="9">
        <v>9.9575999999999993</v>
      </c>
      <c r="U3442" s="9">
        <v>12.747999999999999</v>
      </c>
      <c r="V3442" s="9">
        <v>15.24</v>
      </c>
    </row>
    <row r="3443" spans="1:22" x14ac:dyDescent="0.3">
      <c r="A3443" t="s">
        <v>3595</v>
      </c>
      <c r="B3443" t="s">
        <v>3596</v>
      </c>
      <c r="C3443" t="s">
        <v>3732</v>
      </c>
      <c r="D3443" t="s">
        <v>114</v>
      </c>
      <c r="E3443">
        <v>8.3800000000000008</v>
      </c>
      <c r="F3443">
        <v>1309000</v>
      </c>
      <c r="G3443">
        <f t="shared" si="216"/>
        <v>7.3072639724980904E-12</v>
      </c>
      <c r="H3443" s="50">
        <f t="shared" si="218"/>
        <v>3176.0488066470198</v>
      </c>
      <c r="I3443">
        <f t="shared" si="217"/>
        <v>2.0887404317736586E-7</v>
      </c>
      <c r="J3443">
        <v>544</v>
      </c>
      <c r="K3443">
        <v>56.1</v>
      </c>
      <c r="L3443">
        <v>828</v>
      </c>
      <c r="M3443">
        <v>43.04</v>
      </c>
      <c r="N3443">
        <v>-88.01</v>
      </c>
      <c r="O3443" s="7">
        <v>14.756</v>
      </c>
      <c r="P3443" s="8">
        <v>1272000</v>
      </c>
      <c r="Q3443">
        <v>19</v>
      </c>
      <c r="R3443" s="9">
        <v>18.318999999999999</v>
      </c>
      <c r="S3443" s="9">
        <v>17.126000000000001</v>
      </c>
      <c r="T3443" s="9">
        <v>13.35</v>
      </c>
      <c r="U3443" s="9">
        <v>15.782999999999999</v>
      </c>
      <c r="V3443" s="9">
        <v>19.401</v>
      </c>
    </row>
    <row r="3444" spans="1:22" x14ac:dyDescent="0.3">
      <c r="A3444" t="s">
        <v>3595</v>
      </c>
      <c r="B3444" t="s">
        <v>3596</v>
      </c>
      <c r="C3444" t="s">
        <v>3733</v>
      </c>
      <c r="D3444" t="s">
        <v>114</v>
      </c>
      <c r="E3444">
        <v>11.9</v>
      </c>
      <c r="F3444">
        <v>2389000</v>
      </c>
      <c r="G3444">
        <f t="shared" si="216"/>
        <v>5.6856645876935955E-12</v>
      </c>
      <c r="H3444" s="50">
        <f t="shared" si="218"/>
        <v>5796.471045897425</v>
      </c>
      <c r="I3444">
        <f t="shared" si="217"/>
        <v>2.9661111143325223E-7</v>
      </c>
      <c r="J3444">
        <v>1400</v>
      </c>
      <c r="K3444">
        <v>63.900000000000006</v>
      </c>
      <c r="L3444">
        <v>558</v>
      </c>
      <c r="M3444">
        <v>44.96</v>
      </c>
      <c r="N3444">
        <v>-93.26</v>
      </c>
      <c r="O3444" s="7">
        <v>8.7307000000000006</v>
      </c>
      <c r="P3444" s="8">
        <v>2485900</v>
      </c>
      <c r="Q3444">
        <v>40</v>
      </c>
      <c r="R3444" s="9">
        <v>14.097</v>
      </c>
      <c r="S3444" s="9">
        <v>13.333</v>
      </c>
      <c r="T3444" s="9">
        <v>9.2888999999999999</v>
      </c>
      <c r="U3444" s="9">
        <v>12.27</v>
      </c>
      <c r="V3444" s="9">
        <v>15.19</v>
      </c>
    </row>
    <row r="3445" spans="1:22" x14ac:dyDescent="0.3">
      <c r="A3445" t="s">
        <v>3595</v>
      </c>
      <c r="B3445" t="s">
        <v>3596</v>
      </c>
      <c r="C3445" t="s">
        <v>3734</v>
      </c>
      <c r="D3445" t="s">
        <v>114</v>
      </c>
      <c r="E3445">
        <v>5.58</v>
      </c>
      <c r="F3445">
        <v>317600</v>
      </c>
      <c r="G3445">
        <f t="shared" si="216"/>
        <v>2.0054144017632239E-11</v>
      </c>
      <c r="H3445" s="50">
        <f t="shared" si="218"/>
        <v>770.59824369067485</v>
      </c>
      <c r="I3445">
        <f t="shared" si="217"/>
        <v>1.3908319342836533E-7</v>
      </c>
      <c r="J3445">
        <v>116</v>
      </c>
      <c r="K3445">
        <v>29.5</v>
      </c>
      <c r="L3445">
        <v>673</v>
      </c>
      <c r="M3445">
        <v>30.7</v>
      </c>
      <c r="N3445">
        <v>-88.09</v>
      </c>
      <c r="O3445" s="7">
        <v>22.818000000000001</v>
      </c>
      <c r="P3445" s="8">
        <v>262030</v>
      </c>
      <c r="Q3445">
        <v>5</v>
      </c>
      <c r="R3445" s="9">
        <v>13.606</v>
      </c>
      <c r="S3445" s="9">
        <v>13.545</v>
      </c>
      <c r="T3445" s="9">
        <v>11.840999999999999</v>
      </c>
      <c r="U3445" s="9">
        <v>13.3</v>
      </c>
      <c r="V3445" s="9">
        <v>13.999000000000001</v>
      </c>
    </row>
    <row r="3446" spans="1:22" x14ac:dyDescent="0.3">
      <c r="A3446" t="s">
        <v>3595</v>
      </c>
      <c r="B3446" t="s">
        <v>3596</v>
      </c>
      <c r="C3446" t="s">
        <v>3735</v>
      </c>
      <c r="D3446" t="s">
        <v>114</v>
      </c>
      <c r="E3446">
        <v>7.26</v>
      </c>
      <c r="F3446">
        <v>310900</v>
      </c>
      <c r="G3446">
        <f t="shared" si="216"/>
        <v>2.6654241170794468E-11</v>
      </c>
      <c r="H3446" s="50">
        <f t="shared" si="218"/>
        <v>754.3419205397696</v>
      </c>
      <c r="I3446">
        <f t="shared" si="217"/>
        <v>1.8095770327776564E-7</v>
      </c>
      <c r="J3446">
        <v>156</v>
      </c>
      <c r="K3446">
        <v>24.900000000000002</v>
      </c>
      <c r="L3446">
        <v>353</v>
      </c>
      <c r="M3446">
        <v>37.65</v>
      </c>
      <c r="N3446">
        <v>-120.99</v>
      </c>
      <c r="O3446" s="7">
        <v>14.17</v>
      </c>
      <c r="P3446" s="8">
        <v>382040</v>
      </c>
      <c r="Q3446">
        <v>8</v>
      </c>
      <c r="R3446" s="9">
        <v>11.993</v>
      </c>
      <c r="S3446" s="9">
        <v>11.763</v>
      </c>
      <c r="T3446" s="9">
        <v>11.182</v>
      </c>
      <c r="U3446" s="9">
        <v>11.461</v>
      </c>
      <c r="V3446" s="9">
        <v>12.547000000000001</v>
      </c>
    </row>
    <row r="3447" spans="1:22" x14ac:dyDescent="0.3">
      <c r="A3447" t="s">
        <v>3595</v>
      </c>
      <c r="B3447" t="s">
        <v>3596</v>
      </c>
      <c r="C3447" t="s">
        <v>3736</v>
      </c>
      <c r="D3447" t="s">
        <v>114</v>
      </c>
      <c r="E3447">
        <v>4.8899999999999997</v>
      </c>
      <c r="F3447">
        <v>113800</v>
      </c>
      <c r="G3447">
        <f t="shared" si="216"/>
        <v>4.9047516432337433E-11</v>
      </c>
      <c r="H3447" s="50">
        <f t="shared" si="218"/>
        <v>276.11486187657056</v>
      </c>
      <c r="I3447">
        <f t="shared" si="217"/>
        <v>1.2188473402593308E-7</v>
      </c>
      <c r="J3447">
        <v>69.600000000000009</v>
      </c>
      <c r="K3447">
        <v>13.600000000000001</v>
      </c>
      <c r="L3447">
        <v>330</v>
      </c>
      <c r="M3447">
        <v>32.51</v>
      </c>
      <c r="N3447">
        <v>-92.12</v>
      </c>
      <c r="O3447" s="7">
        <v>24.175000000000001</v>
      </c>
      <c r="P3447" s="8">
        <v>116350</v>
      </c>
      <c r="Q3447">
        <v>6</v>
      </c>
      <c r="R3447" s="9">
        <v>11.779</v>
      </c>
      <c r="S3447" s="9">
        <v>11.792</v>
      </c>
      <c r="T3447" s="9">
        <v>11.081</v>
      </c>
      <c r="U3447" s="9">
        <v>11.689</v>
      </c>
      <c r="V3447" s="9">
        <v>11.942</v>
      </c>
    </row>
    <row r="3448" spans="1:22" x14ac:dyDescent="0.3">
      <c r="A3448" t="s">
        <v>3595</v>
      </c>
      <c r="B3448" t="s">
        <v>3596</v>
      </c>
      <c r="C3448" t="s">
        <v>3737</v>
      </c>
      <c r="D3448" t="s">
        <v>114</v>
      </c>
      <c r="E3448">
        <v>7.74</v>
      </c>
      <c r="F3448">
        <v>196900</v>
      </c>
      <c r="G3448">
        <f t="shared" si="216"/>
        <v>4.4868925444388013E-11</v>
      </c>
      <c r="H3448" s="50">
        <f t="shared" si="218"/>
        <v>477.7417952855601</v>
      </c>
      <c r="I3448">
        <f t="shared" si="217"/>
        <v>1.9292184894902288E-7</v>
      </c>
      <c r="J3448">
        <v>122</v>
      </c>
      <c r="K3448">
        <v>17.8</v>
      </c>
      <c r="L3448">
        <v>271</v>
      </c>
      <c r="M3448">
        <v>32.369999999999997</v>
      </c>
      <c r="N3448">
        <v>-86.27</v>
      </c>
      <c r="O3448" s="7">
        <v>15.191000000000001</v>
      </c>
      <c r="P3448" s="8">
        <v>209390</v>
      </c>
      <c r="Q3448">
        <v>6</v>
      </c>
      <c r="R3448" s="9">
        <v>15.247</v>
      </c>
      <c r="S3448" s="9">
        <v>14.994</v>
      </c>
      <c r="T3448" s="9">
        <v>13.6</v>
      </c>
      <c r="U3448" s="9">
        <v>14.422000000000001</v>
      </c>
      <c r="V3448" s="9">
        <v>15.289</v>
      </c>
    </row>
    <row r="3449" spans="1:22" x14ac:dyDescent="0.3">
      <c r="A3449" t="s">
        <v>3595</v>
      </c>
      <c r="B3449" t="s">
        <v>3596</v>
      </c>
      <c r="C3449" t="s">
        <v>3738</v>
      </c>
      <c r="D3449" t="s">
        <v>114</v>
      </c>
      <c r="E3449">
        <v>6.73</v>
      </c>
      <c r="F3449">
        <v>135900</v>
      </c>
      <c r="G3449">
        <f t="shared" si="216"/>
        <v>5.652571074319353E-11</v>
      </c>
      <c r="H3449" s="50">
        <f t="shared" si="218"/>
        <v>329.73646510567607</v>
      </c>
      <c r="I3449">
        <f t="shared" si="217"/>
        <v>1.6774729243241916E-7</v>
      </c>
      <c r="J3449">
        <v>30.700000000000003</v>
      </c>
      <c r="K3449">
        <v>24.5</v>
      </c>
      <c r="L3449">
        <v>472</v>
      </c>
      <c r="M3449">
        <v>35.85</v>
      </c>
      <c r="N3449">
        <v>-86.4</v>
      </c>
      <c r="O3449" s="7">
        <v>19.268999999999998</v>
      </c>
      <c r="P3449">
        <v>74297</v>
      </c>
      <c r="Q3449">
        <v>2</v>
      </c>
      <c r="R3449" s="9">
        <v>14.147</v>
      </c>
      <c r="S3449" s="9">
        <v>14.180999999999999</v>
      </c>
      <c r="T3449" s="9">
        <v>14.098000000000001</v>
      </c>
      <c r="U3449" s="9">
        <v>14.198</v>
      </c>
      <c r="V3449" s="9">
        <v>14.297000000000001</v>
      </c>
    </row>
    <row r="3450" spans="1:22" x14ac:dyDescent="0.3">
      <c r="A3450" t="s">
        <v>3595</v>
      </c>
      <c r="B3450" t="s">
        <v>3596</v>
      </c>
      <c r="C3450" t="s">
        <v>3739</v>
      </c>
      <c r="D3450" t="s">
        <v>114</v>
      </c>
      <c r="E3450">
        <v>3.98</v>
      </c>
      <c r="F3450">
        <v>154700</v>
      </c>
      <c r="G3450">
        <f t="shared" si="216"/>
        <v>2.9365891014867483E-11</v>
      </c>
      <c r="H3450" s="50">
        <f t="shared" si="218"/>
        <v>375.35122260373868</v>
      </c>
      <c r="I3450">
        <f t="shared" si="217"/>
        <v>9.92027078575079E-8</v>
      </c>
      <c r="J3450">
        <v>49.6</v>
      </c>
      <c r="K3450">
        <v>22</v>
      </c>
      <c r="L3450">
        <v>708</v>
      </c>
      <c r="M3450">
        <v>43.21</v>
      </c>
      <c r="N3450">
        <v>-86.25</v>
      </c>
      <c r="O3450" s="7">
        <v>32.204999999999998</v>
      </c>
      <c r="P3450" s="8">
        <v>131050</v>
      </c>
      <c r="Q3450">
        <v>6</v>
      </c>
      <c r="R3450" s="9">
        <v>13.339</v>
      </c>
      <c r="S3450" s="9">
        <v>13.347</v>
      </c>
      <c r="T3450" s="9">
        <v>12.446</v>
      </c>
      <c r="U3450" s="9">
        <v>13.074</v>
      </c>
      <c r="V3450" s="9">
        <v>13.749000000000001</v>
      </c>
    </row>
    <row r="3451" spans="1:22" x14ac:dyDescent="0.3">
      <c r="A3451" t="s">
        <v>3595</v>
      </c>
      <c r="B3451" t="s">
        <v>3596</v>
      </c>
      <c r="C3451" t="s">
        <v>3740</v>
      </c>
      <c r="D3451" t="s">
        <v>114</v>
      </c>
      <c r="E3451">
        <v>0.67200000000000004</v>
      </c>
      <c r="F3451">
        <v>123000</v>
      </c>
      <c r="G3451">
        <f t="shared" si="216"/>
        <v>6.2361217560975616E-12</v>
      </c>
      <c r="H3451" s="50">
        <f t="shared" si="218"/>
        <v>298.43697724796289</v>
      </c>
      <c r="I3451">
        <f t="shared" si="217"/>
        <v>1.6749803939760127E-8</v>
      </c>
      <c r="J3451">
        <v>109</v>
      </c>
      <c r="K3451">
        <v>11.8</v>
      </c>
      <c r="L3451">
        <v>2780</v>
      </c>
      <c r="M3451">
        <v>33.72</v>
      </c>
      <c r="N3451">
        <v>-78.930000000000007</v>
      </c>
      <c r="O3451" s="7">
        <v>236.28</v>
      </c>
      <c r="P3451" s="8">
        <v>134980</v>
      </c>
      <c r="Q3451">
        <v>13</v>
      </c>
      <c r="R3451" s="9">
        <v>11.101000000000001</v>
      </c>
      <c r="S3451" s="9">
        <v>9.4123000000000001</v>
      </c>
      <c r="T3451" s="9">
        <v>10.316000000000001</v>
      </c>
      <c r="U3451" s="9">
        <v>10.877000000000001</v>
      </c>
      <c r="V3451" s="9">
        <v>11.335000000000001</v>
      </c>
    </row>
    <row r="3452" spans="1:22" x14ac:dyDescent="0.3">
      <c r="A3452" t="s">
        <v>3595</v>
      </c>
      <c r="B3452" t="s">
        <v>3596</v>
      </c>
      <c r="C3452" t="s">
        <v>3741</v>
      </c>
      <c r="D3452" t="s">
        <v>114</v>
      </c>
      <c r="E3452">
        <v>1.78</v>
      </c>
      <c r="F3452">
        <v>221200</v>
      </c>
      <c r="G3452">
        <f t="shared" si="216"/>
        <v>9.1851299276672681E-12</v>
      </c>
      <c r="H3452" s="50">
        <f t="shared" si="218"/>
        <v>536.70129566869423</v>
      </c>
      <c r="I3452">
        <f t="shared" si="217"/>
        <v>4.4367040197578901E-8</v>
      </c>
      <c r="J3452">
        <v>129</v>
      </c>
      <c r="K3452">
        <v>19.5</v>
      </c>
      <c r="L3452">
        <v>1570</v>
      </c>
      <c r="M3452">
        <v>26.19</v>
      </c>
      <c r="N3452">
        <v>-81.760000000000005</v>
      </c>
      <c r="O3452" s="7">
        <v>80.376000000000005</v>
      </c>
      <c r="P3452" s="8">
        <v>165040</v>
      </c>
      <c r="Q3452">
        <v>8</v>
      </c>
      <c r="R3452" s="9">
        <v>11.1</v>
      </c>
      <c r="S3452" s="9">
        <v>9.1991999999999994</v>
      </c>
      <c r="T3452" s="9">
        <v>9.7523</v>
      </c>
      <c r="U3452" s="9">
        <v>10.188000000000001</v>
      </c>
      <c r="V3452" s="9">
        <v>11.335000000000001</v>
      </c>
    </row>
    <row r="3453" spans="1:22" x14ac:dyDescent="0.3">
      <c r="A3453" t="s">
        <v>3595</v>
      </c>
      <c r="B3453" t="s">
        <v>3596</v>
      </c>
      <c r="C3453" t="s">
        <v>3742</v>
      </c>
      <c r="D3453" t="s">
        <v>114</v>
      </c>
      <c r="E3453">
        <v>10.8</v>
      </c>
      <c r="F3453">
        <v>749900</v>
      </c>
      <c r="G3453">
        <f t="shared" si="216"/>
        <v>1.6438827043605813E-11</v>
      </c>
      <c r="H3453" s="50">
        <f t="shared" si="218"/>
        <v>1819.4950344572956</v>
      </c>
      <c r="I3453">
        <f t="shared" si="217"/>
        <v>2.6919327760328775E-7</v>
      </c>
      <c r="J3453">
        <v>288</v>
      </c>
      <c r="K3453">
        <v>44.2</v>
      </c>
      <c r="L3453">
        <v>472</v>
      </c>
      <c r="M3453">
        <v>36.159999999999997</v>
      </c>
      <c r="N3453">
        <v>-86.75</v>
      </c>
      <c r="O3453" s="7">
        <v>10.685</v>
      </c>
      <c r="P3453" s="8">
        <v>629530</v>
      </c>
      <c r="Q3453">
        <v>14</v>
      </c>
      <c r="R3453" s="9">
        <v>15.012</v>
      </c>
      <c r="S3453" s="9">
        <v>14.808</v>
      </c>
      <c r="T3453" s="9">
        <v>12.747999999999999</v>
      </c>
      <c r="U3453" s="9">
        <v>14.521000000000001</v>
      </c>
      <c r="V3453" s="9">
        <v>15.487</v>
      </c>
    </row>
    <row r="3454" spans="1:22" x14ac:dyDescent="0.3">
      <c r="A3454" t="s">
        <v>3595</v>
      </c>
      <c r="B3454" t="s">
        <v>3596</v>
      </c>
      <c r="C3454" t="s">
        <v>3743</v>
      </c>
      <c r="D3454" t="s">
        <v>114</v>
      </c>
      <c r="E3454">
        <v>3.62</v>
      </c>
      <c r="F3454">
        <v>146700</v>
      </c>
      <c r="G3454">
        <f t="shared" si="216"/>
        <v>2.8166240354464889E-11</v>
      </c>
      <c r="H3454" s="50">
        <f t="shared" si="218"/>
        <v>355.94068749818013</v>
      </c>
      <c r="I3454">
        <f t="shared" si="217"/>
        <v>9.0229598604064953E-8</v>
      </c>
      <c r="J3454">
        <v>39.800000000000004</v>
      </c>
      <c r="K3454">
        <v>23.3</v>
      </c>
      <c r="L3454">
        <v>866</v>
      </c>
      <c r="M3454">
        <v>41.65</v>
      </c>
      <c r="N3454">
        <v>-70.930000000000007</v>
      </c>
      <c r="O3454" s="7">
        <v>37.261000000000003</v>
      </c>
      <c r="P3454" s="8">
        <v>143930</v>
      </c>
      <c r="Q3454">
        <v>4</v>
      </c>
      <c r="R3454" s="9">
        <v>12.747999999999999</v>
      </c>
      <c r="S3454" s="9">
        <v>12.733000000000001</v>
      </c>
      <c r="T3454" s="9">
        <v>11.74</v>
      </c>
      <c r="U3454" s="9">
        <v>12.723000000000001</v>
      </c>
      <c r="V3454" s="9">
        <v>13.4</v>
      </c>
    </row>
    <row r="3455" spans="1:22" x14ac:dyDescent="0.3">
      <c r="A3455" t="s">
        <v>3595</v>
      </c>
      <c r="B3455" t="s">
        <v>3596</v>
      </c>
      <c r="C3455" t="s">
        <v>3744</v>
      </c>
      <c r="D3455" t="s">
        <v>114</v>
      </c>
      <c r="E3455">
        <v>6.41</v>
      </c>
      <c r="F3455">
        <v>173200</v>
      </c>
      <c r="G3455">
        <f t="shared" si="216"/>
        <v>4.224356541570439E-11</v>
      </c>
      <c r="H3455" s="50">
        <f t="shared" si="218"/>
        <v>420.23808503534286</v>
      </c>
      <c r="I3455">
        <f t="shared" si="217"/>
        <v>1.5977119531824764E-7</v>
      </c>
      <c r="J3455">
        <v>79</v>
      </c>
      <c r="K3455">
        <v>19.5</v>
      </c>
      <c r="L3455">
        <v>351</v>
      </c>
      <c r="M3455">
        <v>41.4</v>
      </c>
      <c r="N3455">
        <v>-72.11</v>
      </c>
      <c r="O3455" s="7">
        <v>17.995000000000001</v>
      </c>
      <c r="P3455" s="8">
        <v>175780</v>
      </c>
      <c r="Q3455">
        <v>9</v>
      </c>
      <c r="R3455" s="9">
        <v>14.173999999999999</v>
      </c>
      <c r="S3455" s="9">
        <v>13.89</v>
      </c>
      <c r="T3455" s="9">
        <v>12.848000000000001</v>
      </c>
      <c r="U3455" s="9">
        <v>14.297000000000001</v>
      </c>
      <c r="V3455" s="9">
        <v>14.496</v>
      </c>
    </row>
    <row r="3456" spans="1:22" x14ac:dyDescent="0.3">
      <c r="A3456" t="s">
        <v>3595</v>
      </c>
      <c r="B3456" t="s">
        <v>3596</v>
      </c>
      <c r="C3456" t="s">
        <v>3745</v>
      </c>
      <c r="D3456" t="s">
        <v>114</v>
      </c>
      <c r="E3456">
        <v>4.5200000000000005</v>
      </c>
      <c r="F3456">
        <v>1009000</v>
      </c>
      <c r="G3456">
        <f t="shared" si="216"/>
        <v>5.113257839444996E-12</v>
      </c>
      <c r="H3456" s="50">
        <f t="shared" si="218"/>
        <v>2448.1537401885735</v>
      </c>
      <c r="I3456">
        <f t="shared" si="217"/>
        <v>1.126623717376723E-7</v>
      </c>
      <c r="J3456">
        <v>466</v>
      </c>
      <c r="K3456">
        <v>46.7</v>
      </c>
      <c r="L3456">
        <v>1290</v>
      </c>
      <c r="M3456">
        <v>29.96</v>
      </c>
      <c r="N3456">
        <v>-90.11</v>
      </c>
      <c r="O3456" s="7">
        <v>27.709</v>
      </c>
      <c r="P3456" s="8">
        <v>838130</v>
      </c>
      <c r="Q3456">
        <v>14</v>
      </c>
      <c r="R3456" s="9">
        <v>15.369</v>
      </c>
      <c r="S3456" s="9">
        <v>11.504</v>
      </c>
      <c r="T3456" s="9">
        <v>12.144</v>
      </c>
      <c r="U3456" s="9">
        <v>13.699</v>
      </c>
      <c r="V3456" s="9">
        <v>15.981</v>
      </c>
    </row>
    <row r="3457" spans="1:22" x14ac:dyDescent="0.3">
      <c r="A3457" t="s">
        <v>3595</v>
      </c>
      <c r="B3457" t="s">
        <v>3596</v>
      </c>
      <c r="C3457" t="s">
        <v>3746</v>
      </c>
      <c r="D3457" t="s">
        <v>114</v>
      </c>
      <c r="E3457">
        <v>48.400000000000006</v>
      </c>
      <c r="F3457">
        <v>22380000</v>
      </c>
      <c r="G3457">
        <f t="shared" si="216"/>
        <v>2.4685146201966044E-12</v>
      </c>
      <c r="H3457" s="50">
        <f t="shared" si="218"/>
        <v>54300.971957800073</v>
      </c>
      <c r="I3457">
        <f t="shared" si="217"/>
        <v>1.2063846885184377E-6</v>
      </c>
      <c r="J3457">
        <v>6850</v>
      </c>
      <c r="K3457">
        <v>270</v>
      </c>
      <c r="L3457">
        <v>317</v>
      </c>
      <c r="M3457">
        <v>40.840000000000003</v>
      </c>
      <c r="N3457">
        <v>-73.8</v>
      </c>
      <c r="O3457" s="7">
        <v>1.1712</v>
      </c>
      <c r="P3457" s="8">
        <v>16480000</v>
      </c>
      <c r="Q3457">
        <v>184</v>
      </c>
      <c r="R3457" s="9">
        <v>19.850999999999999</v>
      </c>
      <c r="S3457" s="9">
        <v>15.510999999999999</v>
      </c>
      <c r="T3457" s="9">
        <v>10.978999999999999</v>
      </c>
      <c r="U3457" s="9">
        <v>15.388</v>
      </c>
      <c r="V3457" s="9">
        <v>23.63</v>
      </c>
    </row>
    <row r="3458" spans="1:22" x14ac:dyDescent="0.3">
      <c r="A3458" t="s">
        <v>3595</v>
      </c>
      <c r="B3458" t="s">
        <v>3596</v>
      </c>
      <c r="C3458" t="s">
        <v>3747</v>
      </c>
      <c r="D3458" t="s">
        <v>114</v>
      </c>
      <c r="E3458">
        <v>6.73</v>
      </c>
      <c r="F3458">
        <v>1394000</v>
      </c>
      <c r="G3458">
        <f t="shared" ref="G3458:G3521" si="219">(1.141433*(E3458/1000000))/F3458</f>
        <v>5.5106485581061698E-12</v>
      </c>
      <c r="H3458" s="50">
        <f t="shared" si="218"/>
        <v>3382.2857421435792</v>
      </c>
      <c r="I3458">
        <f t="shared" ref="I3458:I3521" si="220">(G3458/10)*1000*H3458*0.09</f>
        <v>1.6774729243241916E-7</v>
      </c>
      <c r="J3458">
        <v>552</v>
      </c>
      <c r="K3458">
        <v>59.300000000000004</v>
      </c>
      <c r="L3458">
        <v>1080</v>
      </c>
      <c r="M3458">
        <v>36.840000000000003</v>
      </c>
      <c r="N3458">
        <v>-76.23</v>
      </c>
      <c r="O3458" s="7">
        <v>18.279</v>
      </c>
      <c r="P3458" s="8">
        <v>890740</v>
      </c>
      <c r="Q3458">
        <v>17</v>
      </c>
      <c r="R3458" s="9">
        <v>15.92</v>
      </c>
      <c r="S3458" s="9">
        <v>13.776999999999999</v>
      </c>
      <c r="T3458" s="9">
        <v>11.74</v>
      </c>
      <c r="U3458" s="9">
        <v>14.122999999999999</v>
      </c>
      <c r="V3458" s="9">
        <v>16.669</v>
      </c>
    </row>
    <row r="3459" spans="1:22" x14ac:dyDescent="0.3">
      <c r="A3459" t="s">
        <v>3595</v>
      </c>
      <c r="B3459" t="s">
        <v>3596</v>
      </c>
      <c r="C3459" t="s">
        <v>3748</v>
      </c>
      <c r="D3459" t="s">
        <v>114</v>
      </c>
      <c r="E3459">
        <v>2.1800000000000002</v>
      </c>
      <c r="F3459">
        <v>106500</v>
      </c>
      <c r="G3459">
        <f t="shared" si="219"/>
        <v>2.3364544037558685E-11</v>
      </c>
      <c r="H3459" s="50">
        <f t="shared" si="218"/>
        <v>258.40274859274837</v>
      </c>
      <c r="I3459">
        <f t="shared" si="220"/>
        <v>5.4337161590293271E-8</v>
      </c>
      <c r="J3459">
        <v>172</v>
      </c>
      <c r="K3459">
        <v>8.120000000000001</v>
      </c>
      <c r="L3459">
        <v>402</v>
      </c>
      <c r="M3459">
        <v>29.17</v>
      </c>
      <c r="N3459">
        <v>-82.11</v>
      </c>
      <c r="O3459" s="7">
        <v>49.511000000000003</v>
      </c>
      <c r="P3459" s="8">
        <v>172320</v>
      </c>
      <c r="Q3459">
        <v>10</v>
      </c>
      <c r="R3459" s="9">
        <v>10.071</v>
      </c>
      <c r="S3459" s="9">
        <v>10.09</v>
      </c>
      <c r="T3459" s="9">
        <v>9.9062999999999999</v>
      </c>
      <c r="U3459" s="9">
        <v>10.111000000000001</v>
      </c>
      <c r="V3459" s="9">
        <v>10.52</v>
      </c>
    </row>
    <row r="3460" spans="1:22" x14ac:dyDescent="0.3">
      <c r="A3460" t="s">
        <v>3595</v>
      </c>
      <c r="B3460" t="s">
        <v>3596</v>
      </c>
      <c r="C3460" t="s">
        <v>3508</v>
      </c>
      <c r="D3460" t="s">
        <v>114</v>
      </c>
      <c r="E3460">
        <v>2.72</v>
      </c>
      <c r="F3460">
        <v>111400</v>
      </c>
      <c r="G3460">
        <f t="shared" si="219"/>
        <v>2.7869818312387791E-11</v>
      </c>
      <c r="H3460" s="50">
        <f t="shared" si="218"/>
        <v>270.29170134490295</v>
      </c>
      <c r="I3460">
        <f t="shared" si="220"/>
        <v>6.7796825470457645E-8</v>
      </c>
      <c r="J3460">
        <v>60.1</v>
      </c>
      <c r="K3460">
        <v>14.4</v>
      </c>
      <c r="L3460">
        <v>641</v>
      </c>
      <c r="M3460">
        <v>31.87</v>
      </c>
      <c r="N3460">
        <v>-102.37</v>
      </c>
      <c r="O3460" s="7">
        <v>44.61</v>
      </c>
      <c r="P3460" s="8">
        <v>104090</v>
      </c>
      <c r="Q3460">
        <v>3</v>
      </c>
      <c r="R3460" s="9">
        <v>9.8515999999999995</v>
      </c>
      <c r="S3460" s="9">
        <v>9.8135999999999992</v>
      </c>
      <c r="T3460" s="9">
        <v>9.5465999999999998</v>
      </c>
      <c r="U3460" s="9">
        <v>9.8550000000000004</v>
      </c>
      <c r="V3460" s="9">
        <v>9.9575999999999993</v>
      </c>
    </row>
    <row r="3461" spans="1:22" x14ac:dyDescent="0.3">
      <c r="A3461" t="s">
        <v>3595</v>
      </c>
      <c r="B3461" t="s">
        <v>3596</v>
      </c>
      <c r="C3461" t="s">
        <v>3749</v>
      </c>
      <c r="D3461" t="s">
        <v>114</v>
      </c>
      <c r="E3461">
        <v>6.2700000000000005</v>
      </c>
      <c r="F3461">
        <v>747000</v>
      </c>
      <c r="G3461">
        <f t="shared" si="219"/>
        <v>9.5807026907630511E-12</v>
      </c>
      <c r="H3461" s="50">
        <f t="shared" si="218"/>
        <v>1812.4587154815306</v>
      </c>
      <c r="I3461">
        <f t="shared" si="220"/>
        <v>1.5628165283079761E-7</v>
      </c>
      <c r="J3461">
        <v>413</v>
      </c>
      <c r="K3461">
        <v>36.700000000000003</v>
      </c>
      <c r="L3461">
        <v>644</v>
      </c>
      <c r="M3461">
        <v>35.49</v>
      </c>
      <c r="N3461">
        <v>-97.55</v>
      </c>
      <c r="O3461" s="7">
        <v>17.527000000000001</v>
      </c>
      <c r="P3461" s="8">
        <v>752920</v>
      </c>
      <c r="Q3461">
        <v>14</v>
      </c>
      <c r="R3461" s="9">
        <v>11.108000000000001</v>
      </c>
      <c r="S3461" s="9">
        <v>10.933999999999999</v>
      </c>
      <c r="T3461" s="9">
        <v>9.1340000000000003</v>
      </c>
      <c r="U3461" s="9">
        <v>10.494999999999999</v>
      </c>
      <c r="V3461" s="9">
        <v>11.335000000000001</v>
      </c>
    </row>
    <row r="3462" spans="1:22" x14ac:dyDescent="0.3">
      <c r="A3462" t="s">
        <v>3595</v>
      </c>
      <c r="B3462" t="s">
        <v>3596</v>
      </c>
      <c r="C3462" t="s">
        <v>3750</v>
      </c>
      <c r="D3462" t="s">
        <v>114</v>
      </c>
      <c r="E3462">
        <v>6.19</v>
      </c>
      <c r="F3462">
        <v>143900</v>
      </c>
      <c r="G3462">
        <f t="shared" si="219"/>
        <v>4.909986289089645E-11</v>
      </c>
      <c r="H3462" s="50">
        <f t="shared" si="218"/>
        <v>349.14700021123463</v>
      </c>
      <c r="I3462">
        <f t="shared" si="220"/>
        <v>1.5428762855225472E-7</v>
      </c>
      <c r="J3462">
        <v>101</v>
      </c>
      <c r="K3462">
        <v>14.3</v>
      </c>
      <c r="L3462">
        <v>270</v>
      </c>
      <c r="M3462">
        <v>47.03</v>
      </c>
      <c r="N3462">
        <v>-122.85</v>
      </c>
      <c r="O3462" s="7">
        <v>18.888000000000002</v>
      </c>
      <c r="P3462" s="8">
        <v>154040</v>
      </c>
      <c r="Q3462">
        <v>6</v>
      </c>
      <c r="R3462" s="9">
        <v>6.1497000000000002</v>
      </c>
      <c r="S3462" s="9">
        <v>5.9903000000000004</v>
      </c>
      <c r="T3462" s="9">
        <v>4.9569000000000001</v>
      </c>
      <c r="U3462" s="9">
        <v>5.7138</v>
      </c>
      <c r="V3462" s="9">
        <v>6.5689000000000002</v>
      </c>
    </row>
    <row r="3463" spans="1:22" x14ac:dyDescent="0.3">
      <c r="A3463" t="s">
        <v>3595</v>
      </c>
      <c r="B3463" t="s">
        <v>3596</v>
      </c>
      <c r="C3463" t="s">
        <v>3751</v>
      </c>
      <c r="D3463" t="s">
        <v>114</v>
      </c>
      <c r="E3463">
        <v>6.58</v>
      </c>
      <c r="F3463">
        <v>626600</v>
      </c>
      <c r="G3463">
        <f t="shared" si="219"/>
        <v>1.1986321640600063E-11</v>
      </c>
      <c r="H3463" s="50">
        <f t="shared" si="218"/>
        <v>1520.3301621428743</v>
      </c>
      <c r="I3463">
        <f t="shared" si="220"/>
        <v>1.6400849691015122E-7</v>
      </c>
      <c r="J3463">
        <v>339</v>
      </c>
      <c r="K3463">
        <v>34</v>
      </c>
      <c r="L3463">
        <v>590</v>
      </c>
      <c r="M3463">
        <v>41.25</v>
      </c>
      <c r="N3463">
        <v>-96.01</v>
      </c>
      <c r="O3463" s="7">
        <v>17.347999999999999</v>
      </c>
      <c r="P3463" s="8">
        <v>633130</v>
      </c>
      <c r="Q3463">
        <v>12</v>
      </c>
      <c r="R3463" s="9">
        <v>11.54</v>
      </c>
      <c r="S3463" s="9">
        <v>11.262</v>
      </c>
      <c r="T3463" s="9">
        <v>9.7523</v>
      </c>
      <c r="U3463" s="9">
        <v>10.673</v>
      </c>
      <c r="V3463" s="9">
        <v>11.891999999999999</v>
      </c>
    </row>
    <row r="3464" spans="1:22" x14ac:dyDescent="0.3">
      <c r="A3464" t="s">
        <v>3595</v>
      </c>
      <c r="B3464" t="s">
        <v>3596</v>
      </c>
      <c r="C3464" t="s">
        <v>3752</v>
      </c>
      <c r="D3464" t="s">
        <v>114</v>
      </c>
      <c r="E3464">
        <v>10.3</v>
      </c>
      <c r="F3464">
        <v>1344000</v>
      </c>
      <c r="G3464">
        <f t="shared" si="219"/>
        <v>8.747589211309525E-12</v>
      </c>
      <c r="H3464" s="50">
        <f t="shared" si="218"/>
        <v>3260.9698977338385</v>
      </c>
      <c r="I3464">
        <f t="shared" si="220"/>
        <v>2.5673062586239488E-7</v>
      </c>
      <c r="J3464">
        <v>803</v>
      </c>
      <c r="K3464">
        <v>47.400000000000006</v>
      </c>
      <c r="L3464">
        <v>444</v>
      </c>
      <c r="M3464">
        <v>28.55</v>
      </c>
      <c r="N3464">
        <v>-81.39</v>
      </c>
      <c r="O3464" s="7">
        <v>9.3684999999999992</v>
      </c>
      <c r="P3464" s="8">
        <v>1472300</v>
      </c>
      <c r="Q3464">
        <v>27</v>
      </c>
      <c r="R3464" s="9">
        <v>14.981999999999999</v>
      </c>
      <c r="S3464" s="9">
        <v>14.191000000000001</v>
      </c>
      <c r="T3464" s="9">
        <v>10.622999999999999</v>
      </c>
      <c r="U3464" s="9">
        <v>12.597</v>
      </c>
      <c r="V3464" s="9">
        <v>16.079000000000001</v>
      </c>
    </row>
    <row r="3465" spans="1:22" x14ac:dyDescent="0.3">
      <c r="A3465" t="s">
        <v>3595</v>
      </c>
      <c r="B3465" t="s">
        <v>3596</v>
      </c>
      <c r="C3465" t="s">
        <v>3753</v>
      </c>
      <c r="D3465" t="s">
        <v>114</v>
      </c>
      <c r="E3465">
        <v>6.34</v>
      </c>
      <c r="F3465">
        <v>337600</v>
      </c>
      <c r="G3465">
        <f t="shared" si="219"/>
        <v>2.143567896919431E-11</v>
      </c>
      <c r="H3465" s="50">
        <f t="shared" si="218"/>
        <v>819.12458145457128</v>
      </c>
      <c r="I3465">
        <f t="shared" si="220"/>
        <v>1.5802642407452259E-7</v>
      </c>
      <c r="J3465">
        <v>198</v>
      </c>
      <c r="K3465">
        <v>24</v>
      </c>
      <c r="L3465">
        <v>446</v>
      </c>
      <c r="M3465">
        <v>34.229999999999997</v>
      </c>
      <c r="N3465">
        <v>-119.17</v>
      </c>
      <c r="O3465" s="7">
        <v>18.617999999999999</v>
      </c>
      <c r="P3465" s="8">
        <v>432580</v>
      </c>
      <c r="Q3465">
        <v>12</v>
      </c>
      <c r="R3465" s="9">
        <v>10.923999999999999</v>
      </c>
      <c r="S3465" s="9">
        <v>9.7223000000000006</v>
      </c>
      <c r="T3465" s="9">
        <v>9.4436</v>
      </c>
      <c r="U3465" s="9">
        <v>10.699</v>
      </c>
      <c r="V3465" s="9">
        <v>11.385</v>
      </c>
    </row>
    <row r="3466" spans="1:22" x14ac:dyDescent="0.3">
      <c r="A3466" t="s">
        <v>3595</v>
      </c>
      <c r="B3466" t="s">
        <v>3596</v>
      </c>
      <c r="C3466" t="s">
        <v>3754</v>
      </c>
      <c r="D3466" t="s">
        <v>114</v>
      </c>
      <c r="E3466">
        <v>3.2</v>
      </c>
      <c r="F3466">
        <v>132400</v>
      </c>
      <c r="G3466">
        <f t="shared" si="219"/>
        <v>2.7587504531722056E-11</v>
      </c>
      <c r="H3466" s="50">
        <f t="shared" si="218"/>
        <v>321.24435599699422</v>
      </c>
      <c r="I3466">
        <f t="shared" si="220"/>
        <v>7.9760971141714908E-8</v>
      </c>
      <c r="J3466">
        <v>75</v>
      </c>
      <c r="K3466">
        <v>15.3</v>
      </c>
      <c r="L3466">
        <v>629</v>
      </c>
      <c r="M3466">
        <v>30.18</v>
      </c>
      <c r="N3466">
        <v>-85.65</v>
      </c>
      <c r="O3466" s="7">
        <v>41.116999999999997</v>
      </c>
      <c r="P3466" s="8">
        <v>109240</v>
      </c>
      <c r="Q3466">
        <v>5</v>
      </c>
      <c r="R3466" s="9">
        <v>10.112</v>
      </c>
      <c r="S3466" s="9">
        <v>10.032999999999999</v>
      </c>
      <c r="T3466" s="9">
        <v>9.2372999999999994</v>
      </c>
      <c r="U3466" s="9">
        <v>10.06</v>
      </c>
      <c r="V3466" s="9">
        <v>10.978999999999999</v>
      </c>
    </row>
    <row r="3467" spans="1:22" x14ac:dyDescent="0.3">
      <c r="A3467" t="s">
        <v>3595</v>
      </c>
      <c r="B3467" t="s">
        <v>3596</v>
      </c>
      <c r="C3467" t="s">
        <v>3755</v>
      </c>
      <c r="D3467" t="s">
        <v>114</v>
      </c>
      <c r="E3467">
        <v>9.39</v>
      </c>
      <c r="F3467">
        <v>323800</v>
      </c>
      <c r="G3467">
        <f t="shared" si="219"/>
        <v>3.3100851976528719E-11</v>
      </c>
      <c r="H3467" s="50">
        <f t="shared" si="218"/>
        <v>785.64140839748279</v>
      </c>
      <c r="I3467">
        <f t="shared" si="220"/>
        <v>2.3404859969396963E-7</v>
      </c>
      <c r="J3467">
        <v>103</v>
      </c>
      <c r="K3467">
        <v>31.8</v>
      </c>
      <c r="L3467">
        <v>423</v>
      </c>
      <c r="M3467">
        <v>30.46</v>
      </c>
      <c r="N3467">
        <v>-87.24</v>
      </c>
      <c r="O3467" s="7">
        <v>13.298</v>
      </c>
      <c r="P3467" s="8">
        <v>218870</v>
      </c>
      <c r="Q3467">
        <v>7</v>
      </c>
      <c r="R3467" s="9">
        <v>12.938000000000001</v>
      </c>
      <c r="S3467" s="9">
        <v>10.352</v>
      </c>
      <c r="T3467" s="9">
        <v>12.295</v>
      </c>
      <c r="U3467" s="9">
        <v>12.446</v>
      </c>
      <c r="V3467" s="9">
        <v>12.949</v>
      </c>
    </row>
    <row r="3468" spans="1:22" x14ac:dyDescent="0.3">
      <c r="A3468" t="s">
        <v>3595</v>
      </c>
      <c r="B3468" t="s">
        <v>3596</v>
      </c>
      <c r="C3468" t="s">
        <v>3756</v>
      </c>
      <c r="D3468" t="s">
        <v>114</v>
      </c>
      <c r="E3468">
        <v>4.67</v>
      </c>
      <c r="F3468">
        <v>247200</v>
      </c>
      <c r="G3468">
        <f t="shared" si="219"/>
        <v>2.156347940938511E-11</v>
      </c>
      <c r="H3468" s="50">
        <f t="shared" si="218"/>
        <v>599.78553476175955</v>
      </c>
      <c r="I3468">
        <f t="shared" si="220"/>
        <v>1.1640116725994013E-7</v>
      </c>
      <c r="J3468">
        <v>131</v>
      </c>
      <c r="K3468">
        <v>21.6</v>
      </c>
      <c r="L3468">
        <v>575</v>
      </c>
      <c r="M3468">
        <v>40.71</v>
      </c>
      <c r="N3468">
        <v>-89.61</v>
      </c>
      <c r="O3468" s="7">
        <v>26.585000000000001</v>
      </c>
      <c r="P3468" s="8">
        <v>187430</v>
      </c>
      <c r="Q3468">
        <v>6</v>
      </c>
      <c r="R3468" s="9">
        <v>12.816000000000001</v>
      </c>
      <c r="S3468" s="9">
        <v>12.833</v>
      </c>
      <c r="T3468" s="9">
        <v>12.093999999999999</v>
      </c>
      <c r="U3468" s="9">
        <v>12.773</v>
      </c>
      <c r="V3468" s="9">
        <v>13.099</v>
      </c>
    </row>
    <row r="3469" spans="1:22" x14ac:dyDescent="0.3">
      <c r="A3469" t="s">
        <v>3595</v>
      </c>
      <c r="B3469" t="s">
        <v>3596</v>
      </c>
      <c r="C3469" t="s">
        <v>3757</v>
      </c>
      <c r="D3469" t="s">
        <v>114</v>
      </c>
      <c r="E3469">
        <v>19.400000000000002</v>
      </c>
      <c r="F3469">
        <v>5418000</v>
      </c>
      <c r="G3469">
        <f t="shared" si="219"/>
        <v>4.0870801402731631E-12</v>
      </c>
      <c r="H3469" s="50">
        <f t="shared" si="218"/>
        <v>13145.784900239536</v>
      </c>
      <c r="I3469">
        <f t="shared" si="220"/>
        <v>4.8355088754664642E-7</v>
      </c>
      <c r="J3469">
        <v>2740</v>
      </c>
      <c r="K3469">
        <v>103</v>
      </c>
      <c r="L3469">
        <v>448</v>
      </c>
      <c r="M3469">
        <v>40.020000000000003</v>
      </c>
      <c r="N3469">
        <v>-75.17</v>
      </c>
      <c r="O3469" s="7">
        <v>4.3289</v>
      </c>
      <c r="P3469" s="8">
        <v>5546900</v>
      </c>
      <c r="Q3469">
        <v>79</v>
      </c>
      <c r="R3469" s="9">
        <v>21.056000000000001</v>
      </c>
      <c r="S3469" s="9">
        <v>18.361999999999998</v>
      </c>
      <c r="T3469" s="9">
        <v>12.597</v>
      </c>
      <c r="U3469" s="9">
        <v>16.178000000000001</v>
      </c>
      <c r="V3469" s="9">
        <v>23.916</v>
      </c>
    </row>
    <row r="3470" spans="1:22" x14ac:dyDescent="0.3">
      <c r="A3470" t="s">
        <v>3595</v>
      </c>
      <c r="B3470" t="s">
        <v>3596</v>
      </c>
      <c r="C3470" t="s">
        <v>3758</v>
      </c>
      <c r="D3470" t="s">
        <v>114</v>
      </c>
      <c r="E3470">
        <v>15.600000000000001</v>
      </c>
      <c r="F3470">
        <v>2907000</v>
      </c>
      <c r="G3470">
        <f t="shared" si="219"/>
        <v>6.125337048503613E-12</v>
      </c>
      <c r="H3470" s="50">
        <f t="shared" si="218"/>
        <v>7053.3031939823422</v>
      </c>
      <c r="I3470">
        <f t="shared" si="220"/>
        <v>3.8883473431586016E-7</v>
      </c>
      <c r="J3470">
        <v>1540</v>
      </c>
      <c r="K3470">
        <v>74</v>
      </c>
      <c r="L3470">
        <v>380</v>
      </c>
      <c r="M3470">
        <v>33.5</v>
      </c>
      <c r="N3470">
        <v>-112.01</v>
      </c>
      <c r="O3470" s="7">
        <v>5.1364999999999998</v>
      </c>
      <c r="P3470" s="8">
        <v>3222100</v>
      </c>
      <c r="Q3470">
        <v>38</v>
      </c>
      <c r="R3470" s="9">
        <v>10.132</v>
      </c>
      <c r="S3470" s="9">
        <v>10.076000000000001</v>
      </c>
      <c r="T3470" s="9">
        <v>8.8236000000000008</v>
      </c>
      <c r="U3470" s="9">
        <v>9.7779000000000007</v>
      </c>
      <c r="V3470" s="9">
        <v>11.233000000000001</v>
      </c>
    </row>
    <row r="3471" spans="1:22" x14ac:dyDescent="0.3">
      <c r="A3471" t="s">
        <v>3595</v>
      </c>
      <c r="B3471" t="s">
        <v>3596</v>
      </c>
      <c r="C3471" t="s">
        <v>3759</v>
      </c>
      <c r="D3471" t="s">
        <v>114</v>
      </c>
      <c r="E3471">
        <v>21.8</v>
      </c>
      <c r="F3471">
        <v>1753000</v>
      </c>
      <c r="G3471">
        <f t="shared" si="219"/>
        <v>1.4194660239589275E-11</v>
      </c>
      <c r="H3471" s="50">
        <f t="shared" si="218"/>
        <v>4253.3335050055202</v>
      </c>
      <c r="I3471">
        <f t="shared" si="220"/>
        <v>5.4337161590293268E-7</v>
      </c>
      <c r="J3471">
        <v>519</v>
      </c>
      <c r="K3471">
        <v>76.900000000000006</v>
      </c>
      <c r="L3471">
        <v>318</v>
      </c>
      <c r="M3471">
        <v>40.46</v>
      </c>
      <c r="N3471">
        <v>-80</v>
      </c>
      <c r="O3471" s="7">
        <v>4.1345000000000001</v>
      </c>
      <c r="P3471" s="8">
        <v>1457300</v>
      </c>
      <c r="Q3471">
        <v>24</v>
      </c>
      <c r="R3471" s="9">
        <v>17.073</v>
      </c>
      <c r="S3471" s="9">
        <v>16.009</v>
      </c>
      <c r="T3471" s="9">
        <v>12.848000000000001</v>
      </c>
      <c r="U3471" s="9">
        <v>15.265000000000001</v>
      </c>
      <c r="V3471" s="9">
        <v>17.698</v>
      </c>
    </row>
    <row r="3472" spans="1:22" x14ac:dyDescent="0.3">
      <c r="A3472" t="s">
        <v>3595</v>
      </c>
      <c r="B3472" t="s">
        <v>3596</v>
      </c>
      <c r="C3472" t="s">
        <v>3760</v>
      </c>
      <c r="D3472" t="s">
        <v>114</v>
      </c>
      <c r="E3472">
        <v>8.2799999999999994</v>
      </c>
      <c r="F3472">
        <v>417900</v>
      </c>
      <c r="G3472">
        <f t="shared" si="219"/>
        <v>2.261561435750179E-11</v>
      </c>
      <c r="H3472" s="50">
        <f t="shared" si="218"/>
        <v>1013.9578275766154</v>
      </c>
      <c r="I3472">
        <f t="shared" si="220"/>
        <v>2.0638151282918721E-7</v>
      </c>
      <c r="J3472">
        <v>181</v>
      </c>
      <c r="K3472">
        <v>31.1</v>
      </c>
      <c r="L3472">
        <v>430</v>
      </c>
      <c r="M3472">
        <v>29.99</v>
      </c>
      <c r="N3472">
        <v>-94.03</v>
      </c>
      <c r="O3472" s="7">
        <v>13.837999999999999</v>
      </c>
      <c r="P3472" s="8">
        <v>251030</v>
      </c>
      <c r="Q3472">
        <v>11</v>
      </c>
      <c r="R3472" s="9">
        <v>10.093999999999999</v>
      </c>
      <c r="S3472" s="9">
        <v>9.7007999999999992</v>
      </c>
      <c r="T3472" s="9">
        <v>8.8754000000000008</v>
      </c>
      <c r="U3472" s="9">
        <v>9.2888999999999999</v>
      </c>
      <c r="V3472" s="9">
        <v>10.725</v>
      </c>
    </row>
    <row r="3473" spans="1:22" x14ac:dyDescent="0.3">
      <c r="A3473" t="s">
        <v>3595</v>
      </c>
      <c r="B3473" t="s">
        <v>3596</v>
      </c>
      <c r="C3473" t="s">
        <v>3762</v>
      </c>
      <c r="D3473" t="s">
        <v>114</v>
      </c>
      <c r="E3473">
        <v>4.59</v>
      </c>
      <c r="F3473">
        <v>188100</v>
      </c>
      <c r="G3473">
        <f t="shared" si="219"/>
        <v>2.7853149760765549E-11</v>
      </c>
      <c r="H3473" s="50">
        <f t="shared" si="218"/>
        <v>456.39020666944566</v>
      </c>
      <c r="I3473">
        <f t="shared" si="220"/>
        <v>1.1440714298139729E-7</v>
      </c>
      <c r="J3473">
        <v>110</v>
      </c>
      <c r="K3473">
        <v>17.900000000000002</v>
      </c>
      <c r="L3473">
        <v>568</v>
      </c>
      <c r="M3473">
        <v>43.66</v>
      </c>
      <c r="N3473">
        <v>-70.319999999999993</v>
      </c>
      <c r="O3473" s="7">
        <v>31.658999999999999</v>
      </c>
      <c r="P3473" s="8">
        <v>172390</v>
      </c>
      <c r="Q3473">
        <v>8</v>
      </c>
      <c r="R3473" s="9">
        <v>10.314</v>
      </c>
      <c r="S3473" s="9">
        <v>10.159000000000001</v>
      </c>
      <c r="T3473" s="9">
        <v>8.9270999999999994</v>
      </c>
      <c r="U3473" s="9">
        <v>9.9575999999999993</v>
      </c>
      <c r="V3473" s="9">
        <v>10.52</v>
      </c>
    </row>
    <row r="3474" spans="1:22" x14ac:dyDescent="0.3">
      <c r="A3474" t="s">
        <v>3595</v>
      </c>
      <c r="B3474" t="s">
        <v>3596</v>
      </c>
      <c r="C3474" t="s">
        <v>3761</v>
      </c>
      <c r="D3474" t="s">
        <v>114</v>
      </c>
      <c r="E3474">
        <v>19.5</v>
      </c>
      <c r="F3474">
        <v>1583000</v>
      </c>
      <c r="G3474">
        <f t="shared" si="219"/>
        <v>1.4060608654453568E-11</v>
      </c>
      <c r="H3474" s="50">
        <f t="shared" si="218"/>
        <v>3840.8596340124004</v>
      </c>
      <c r="I3474">
        <f t="shared" si="220"/>
        <v>4.8604341789482502E-7</v>
      </c>
      <c r="J3474">
        <v>663</v>
      </c>
      <c r="K3474">
        <v>61.5</v>
      </c>
      <c r="L3474">
        <v>271</v>
      </c>
      <c r="M3474">
        <v>45.52</v>
      </c>
      <c r="N3474">
        <v>-122.67</v>
      </c>
      <c r="O3474" s="7">
        <v>4.4077999999999999</v>
      </c>
      <c r="P3474" s="8">
        <v>1702800</v>
      </c>
      <c r="Q3474">
        <v>27</v>
      </c>
      <c r="R3474" s="9">
        <v>8.6834000000000007</v>
      </c>
      <c r="S3474" s="9">
        <v>8.2654999999999994</v>
      </c>
      <c r="T3474" s="9">
        <v>5.4446000000000003</v>
      </c>
      <c r="U3474" s="9">
        <v>7.4669999999999996</v>
      </c>
      <c r="V3474" s="9">
        <v>9.5465999999999998</v>
      </c>
    </row>
    <row r="3475" spans="1:22" x14ac:dyDescent="0.3">
      <c r="A3475" t="s">
        <v>3595</v>
      </c>
      <c r="B3475" t="s">
        <v>3596</v>
      </c>
      <c r="C3475" t="s">
        <v>3763</v>
      </c>
      <c r="D3475" t="s">
        <v>114</v>
      </c>
      <c r="E3475">
        <v>11.5</v>
      </c>
      <c r="F3475">
        <v>352000</v>
      </c>
      <c r="G3475">
        <f t="shared" si="219"/>
        <v>3.7291134943181814E-11</v>
      </c>
      <c r="H3475" s="50">
        <f t="shared" si="218"/>
        <v>854.06354464457672</v>
      </c>
      <c r="I3475">
        <f t="shared" si="220"/>
        <v>2.8664099004053785E-7</v>
      </c>
      <c r="J3475">
        <v>130</v>
      </c>
      <c r="K3475">
        <v>30.900000000000002</v>
      </c>
      <c r="L3475">
        <v>297</v>
      </c>
      <c r="M3475">
        <v>41.62</v>
      </c>
      <c r="N3475">
        <v>-73.91</v>
      </c>
      <c r="O3475" s="7">
        <v>9.6205999999999996</v>
      </c>
      <c r="P3475" s="8">
        <v>208490</v>
      </c>
      <c r="Q3475">
        <v>8</v>
      </c>
      <c r="R3475" s="9">
        <v>12.571</v>
      </c>
      <c r="S3475" s="9">
        <v>12.425000000000001</v>
      </c>
      <c r="T3475" s="9">
        <v>11.335000000000001</v>
      </c>
      <c r="U3475" s="9">
        <v>12.295</v>
      </c>
      <c r="V3475" s="9">
        <v>12.898999999999999</v>
      </c>
    </row>
    <row r="3476" spans="1:22" x14ac:dyDescent="0.3">
      <c r="A3476" t="s">
        <v>3595</v>
      </c>
      <c r="B3476" t="s">
        <v>3596</v>
      </c>
      <c r="C3476" t="s">
        <v>3764</v>
      </c>
      <c r="D3476" t="s">
        <v>114</v>
      </c>
      <c r="E3476">
        <v>19.8</v>
      </c>
      <c r="F3476">
        <v>1175000</v>
      </c>
      <c r="G3476">
        <f t="shared" si="219"/>
        <v>1.9234360340425529E-11</v>
      </c>
      <c r="H3476" s="50">
        <f t="shared" si="218"/>
        <v>2850.9223436289135</v>
      </c>
      <c r="I3476">
        <f t="shared" si="220"/>
        <v>4.935210089393607E-7</v>
      </c>
      <c r="J3476">
        <v>316</v>
      </c>
      <c r="K3476">
        <v>66.100000000000009</v>
      </c>
      <c r="L3476">
        <v>336</v>
      </c>
      <c r="M3476">
        <v>41.8</v>
      </c>
      <c r="N3476">
        <v>-71.42</v>
      </c>
      <c r="O3476" s="7">
        <v>5.0796000000000001</v>
      </c>
      <c r="P3476" s="8">
        <v>781020</v>
      </c>
      <c r="Q3476">
        <v>14</v>
      </c>
      <c r="R3476" s="9">
        <v>14.733000000000001</v>
      </c>
      <c r="S3476" s="9">
        <v>13.295999999999999</v>
      </c>
      <c r="T3476" s="9">
        <v>11.436</v>
      </c>
      <c r="U3476" s="9">
        <v>13.148999999999999</v>
      </c>
      <c r="V3476" s="9">
        <v>15.438000000000001</v>
      </c>
    </row>
    <row r="3477" spans="1:22" x14ac:dyDescent="0.3">
      <c r="A3477" t="s">
        <v>3595</v>
      </c>
      <c r="B3477" t="s">
        <v>3596</v>
      </c>
      <c r="C3477" t="s">
        <v>3765</v>
      </c>
      <c r="D3477" t="s">
        <v>114</v>
      </c>
      <c r="E3477">
        <v>5.54</v>
      </c>
      <c r="F3477">
        <v>303700</v>
      </c>
      <c r="G3477">
        <f t="shared" si="219"/>
        <v>2.082166223246625E-11</v>
      </c>
      <c r="H3477" s="50">
        <f t="shared" si="218"/>
        <v>736.87243894476694</v>
      </c>
      <c r="I3477">
        <f t="shared" si="220"/>
        <v>1.3808618128909391E-7</v>
      </c>
      <c r="J3477">
        <v>205</v>
      </c>
      <c r="K3477">
        <v>21.200000000000003</v>
      </c>
      <c r="L3477">
        <v>410</v>
      </c>
      <c r="M3477">
        <v>40.31</v>
      </c>
      <c r="N3477">
        <v>-111.72</v>
      </c>
      <c r="O3477" s="7">
        <v>19.34</v>
      </c>
      <c r="P3477" s="8">
        <v>346040</v>
      </c>
      <c r="Q3477">
        <v>9</v>
      </c>
      <c r="R3477" s="9">
        <v>7.3670999999999998</v>
      </c>
      <c r="S3477" s="9">
        <v>7.3333000000000004</v>
      </c>
      <c r="T3477" s="9">
        <v>6.1426999999999996</v>
      </c>
      <c r="U3477" s="9">
        <v>7.3619000000000003</v>
      </c>
      <c r="V3477" s="9">
        <v>7.9387999999999996</v>
      </c>
    </row>
    <row r="3478" spans="1:22" x14ac:dyDescent="0.3">
      <c r="A3478" t="s">
        <v>3595</v>
      </c>
      <c r="B3478" t="s">
        <v>3596</v>
      </c>
      <c r="C3478" t="s">
        <v>3766</v>
      </c>
      <c r="D3478" t="s">
        <v>114</v>
      </c>
      <c r="E3478">
        <v>2.59</v>
      </c>
      <c r="F3478">
        <v>123400</v>
      </c>
      <c r="G3478">
        <f t="shared" si="219"/>
        <v>2.3957143192868714E-11</v>
      </c>
      <c r="H3478" s="50">
        <f t="shared" si="218"/>
        <v>299.40750400324083</v>
      </c>
      <c r="I3478">
        <f t="shared" si="220"/>
        <v>6.4556536017825475E-8</v>
      </c>
      <c r="J3478">
        <v>106</v>
      </c>
      <c r="K3478">
        <v>12</v>
      </c>
      <c r="L3478">
        <v>570</v>
      </c>
      <c r="M3478">
        <v>38.26</v>
      </c>
      <c r="N3478">
        <v>-104.61</v>
      </c>
      <c r="O3478" s="7">
        <v>47.500999999999998</v>
      </c>
      <c r="P3478" s="8">
        <v>127500</v>
      </c>
      <c r="Q3478">
        <v>6</v>
      </c>
      <c r="R3478" s="9">
        <v>8.6731999999999996</v>
      </c>
      <c r="S3478" s="9">
        <v>8.7509999999999994</v>
      </c>
      <c r="T3478" s="9">
        <v>8.6160999999999994</v>
      </c>
      <c r="U3478" s="9">
        <v>8.8752999999999993</v>
      </c>
      <c r="V3478" s="9">
        <v>9.2372999999999994</v>
      </c>
    </row>
    <row r="3479" spans="1:22" x14ac:dyDescent="0.3">
      <c r="A3479" t="s">
        <v>3595</v>
      </c>
      <c r="B3479" t="s">
        <v>3596</v>
      </c>
      <c r="C3479" t="s">
        <v>3767</v>
      </c>
      <c r="D3479" t="s">
        <v>114</v>
      </c>
      <c r="E3479">
        <v>2.67</v>
      </c>
      <c r="F3479">
        <v>195100</v>
      </c>
      <c r="G3479">
        <f t="shared" si="219"/>
        <v>1.5620841158380315E-11</v>
      </c>
      <c r="H3479" s="50">
        <f t="shared" si="218"/>
        <v>473.37442488680944</v>
      </c>
      <c r="I3479">
        <f t="shared" si="220"/>
        <v>6.6550560296368348E-8</v>
      </c>
      <c r="J3479">
        <v>348</v>
      </c>
      <c r="K3479">
        <v>10.5</v>
      </c>
      <c r="L3479">
        <v>400</v>
      </c>
      <c r="M3479">
        <v>27.01</v>
      </c>
      <c r="N3479">
        <v>-82.13</v>
      </c>
      <c r="O3479" s="7">
        <v>38.261000000000003</v>
      </c>
      <c r="P3479" s="8">
        <v>119980</v>
      </c>
      <c r="Q3479">
        <v>12</v>
      </c>
      <c r="R3479" s="9">
        <v>11.462999999999999</v>
      </c>
      <c r="S3479" s="9">
        <v>9.2414000000000005</v>
      </c>
      <c r="T3479" s="9">
        <v>10.009</v>
      </c>
      <c r="U3479" s="9">
        <v>10.622999999999999</v>
      </c>
      <c r="V3479" s="9">
        <v>12.144</v>
      </c>
    </row>
    <row r="3480" spans="1:22" x14ac:dyDescent="0.3">
      <c r="A3480" t="s">
        <v>3595</v>
      </c>
      <c r="B3480" t="s">
        <v>3596</v>
      </c>
      <c r="C3480" t="s">
        <v>3768</v>
      </c>
      <c r="D3480" t="s">
        <v>114</v>
      </c>
      <c r="E3480">
        <v>2.66</v>
      </c>
      <c r="F3480">
        <v>129500</v>
      </c>
      <c r="G3480">
        <f t="shared" si="219"/>
        <v>2.3445650810810808E-11</v>
      </c>
      <c r="H3480" s="50">
        <f t="shared" si="218"/>
        <v>314.20803702122919</v>
      </c>
      <c r="I3480">
        <f t="shared" si="220"/>
        <v>6.6301307261550494E-8</v>
      </c>
      <c r="J3480">
        <v>71.5</v>
      </c>
      <c r="K3480">
        <v>15.3</v>
      </c>
      <c r="L3480">
        <v>779</v>
      </c>
      <c r="M3480">
        <v>42.73</v>
      </c>
      <c r="N3480">
        <v>-87.83</v>
      </c>
      <c r="O3480" s="7">
        <v>50.89</v>
      </c>
      <c r="P3480" s="8">
        <v>198800</v>
      </c>
      <c r="Q3480">
        <v>8</v>
      </c>
      <c r="R3480" s="9">
        <v>14.122999999999999</v>
      </c>
      <c r="S3480" s="9">
        <v>14.178000000000001</v>
      </c>
      <c r="T3480" s="9">
        <v>12.798</v>
      </c>
      <c r="U3480" s="9">
        <v>14.372</v>
      </c>
      <c r="V3480" s="9">
        <v>15.782999999999999</v>
      </c>
    </row>
    <row r="3481" spans="1:22" x14ac:dyDescent="0.3">
      <c r="A3481" t="s">
        <v>3595</v>
      </c>
      <c r="B3481" t="s">
        <v>3596</v>
      </c>
      <c r="C3481" t="s">
        <v>3769</v>
      </c>
      <c r="D3481" t="s">
        <v>114</v>
      </c>
      <c r="E3481">
        <v>12.600000000000001</v>
      </c>
      <c r="F3481">
        <v>541500</v>
      </c>
      <c r="G3481">
        <f t="shared" si="219"/>
        <v>2.6559659833795014E-11</v>
      </c>
      <c r="H3481" s="50">
        <f t="shared" si="218"/>
        <v>1313.8505949574951</v>
      </c>
      <c r="I3481">
        <f t="shared" si="220"/>
        <v>3.1405882387050234E-7</v>
      </c>
      <c r="J3481">
        <v>256</v>
      </c>
      <c r="K3481">
        <v>33.800000000000004</v>
      </c>
      <c r="L3481">
        <v>280</v>
      </c>
      <c r="M3481">
        <v>35.81</v>
      </c>
      <c r="N3481">
        <v>-78.680000000000007</v>
      </c>
      <c r="O3481" s="7">
        <v>8.2748000000000008</v>
      </c>
      <c r="P3481" s="8">
        <v>529050</v>
      </c>
      <c r="Q3481">
        <v>12</v>
      </c>
      <c r="R3481" s="9">
        <v>14.407</v>
      </c>
      <c r="S3481" s="9">
        <v>14.225</v>
      </c>
      <c r="T3481" s="9">
        <v>12.597</v>
      </c>
      <c r="U3481" s="9">
        <v>13.874000000000001</v>
      </c>
      <c r="V3481" s="9">
        <v>14.893000000000001</v>
      </c>
    </row>
    <row r="3482" spans="1:22" x14ac:dyDescent="0.3">
      <c r="A3482" t="s">
        <v>3595</v>
      </c>
      <c r="B3482" t="s">
        <v>3596</v>
      </c>
      <c r="C3482" t="s">
        <v>3770</v>
      </c>
      <c r="D3482" t="s">
        <v>114</v>
      </c>
      <c r="E3482">
        <v>8.34</v>
      </c>
      <c r="F3482">
        <v>240300</v>
      </c>
      <c r="G3482">
        <f t="shared" si="219"/>
        <v>3.9615277652933823E-11</v>
      </c>
      <c r="H3482" s="50">
        <f t="shared" si="218"/>
        <v>583.04394823321525</v>
      </c>
      <c r="I3482">
        <f t="shared" si="220"/>
        <v>2.0787703103809434E-7</v>
      </c>
      <c r="J3482">
        <v>123</v>
      </c>
      <c r="K3482">
        <v>21.700000000000003</v>
      </c>
      <c r="L3482">
        <v>286</v>
      </c>
      <c r="M3482">
        <v>40.340000000000003</v>
      </c>
      <c r="N3482">
        <v>-75.930000000000007</v>
      </c>
      <c r="O3482" s="7">
        <v>13.205</v>
      </c>
      <c r="P3482" s="8">
        <v>258830</v>
      </c>
      <c r="Q3482">
        <v>8</v>
      </c>
      <c r="R3482" s="9">
        <v>15.478999999999999</v>
      </c>
      <c r="S3482" s="9">
        <v>15.3</v>
      </c>
      <c r="T3482" s="9">
        <v>13.898999999999999</v>
      </c>
      <c r="U3482" s="9">
        <v>15.116</v>
      </c>
      <c r="V3482" s="9">
        <v>15.487</v>
      </c>
    </row>
    <row r="3483" spans="1:22" x14ac:dyDescent="0.3">
      <c r="A3483" t="s">
        <v>3595</v>
      </c>
      <c r="B3483" t="s">
        <v>3596</v>
      </c>
      <c r="C3483" t="s">
        <v>3771</v>
      </c>
      <c r="D3483" t="s">
        <v>114</v>
      </c>
      <c r="E3483">
        <v>5.24</v>
      </c>
      <c r="F3483">
        <v>105300</v>
      </c>
      <c r="G3483">
        <f t="shared" si="219"/>
        <v>5.6800654510921175E-11</v>
      </c>
      <c r="H3483" s="50">
        <f t="shared" si="218"/>
        <v>255.49116832691456</v>
      </c>
      <c r="I3483">
        <f t="shared" si="220"/>
        <v>1.306085902445581E-7</v>
      </c>
      <c r="J3483">
        <v>76.900000000000006</v>
      </c>
      <c r="K3483">
        <v>12</v>
      </c>
      <c r="L3483">
        <v>260</v>
      </c>
      <c r="M3483">
        <v>40.57</v>
      </c>
      <c r="N3483">
        <v>-122.38</v>
      </c>
      <c r="O3483" s="7">
        <v>21.62</v>
      </c>
      <c r="P3483" s="8">
        <v>109770</v>
      </c>
      <c r="Q3483">
        <v>5</v>
      </c>
      <c r="R3483" s="9">
        <v>6.6025999999999998</v>
      </c>
      <c r="S3483" s="9">
        <v>6.3418999999999999</v>
      </c>
      <c r="T3483" s="9">
        <v>5.7676999999999996</v>
      </c>
      <c r="U3483" s="9">
        <v>6.0891999999999999</v>
      </c>
      <c r="V3483" s="9">
        <v>6.7811000000000003</v>
      </c>
    </row>
    <row r="3484" spans="1:22" x14ac:dyDescent="0.3">
      <c r="A3484" t="s">
        <v>3595</v>
      </c>
      <c r="B3484" t="s">
        <v>3596</v>
      </c>
      <c r="C3484" t="s">
        <v>3772</v>
      </c>
      <c r="D3484" t="s">
        <v>114</v>
      </c>
      <c r="E3484">
        <v>6.88</v>
      </c>
      <c r="F3484">
        <v>303700</v>
      </c>
      <c r="G3484">
        <f t="shared" si="219"/>
        <v>2.5857948765228843E-11</v>
      </c>
      <c r="H3484" s="50">
        <f t="shared" si="218"/>
        <v>736.87243894476694</v>
      </c>
      <c r="I3484">
        <f t="shared" si="220"/>
        <v>1.7148608795468703E-7</v>
      </c>
      <c r="J3484">
        <v>228</v>
      </c>
      <c r="K3484">
        <v>20.100000000000001</v>
      </c>
      <c r="L3484">
        <v>297</v>
      </c>
      <c r="M3484">
        <v>39.520000000000003</v>
      </c>
      <c r="N3484">
        <v>-119.81</v>
      </c>
      <c r="O3484" s="7">
        <v>14.744</v>
      </c>
      <c r="P3484" s="8">
        <v>308260</v>
      </c>
      <c r="Q3484">
        <v>10</v>
      </c>
      <c r="R3484" s="9">
        <v>7.7298</v>
      </c>
      <c r="S3484" s="9">
        <v>7.6673999999999998</v>
      </c>
      <c r="T3484" s="9">
        <v>7.3619000000000003</v>
      </c>
      <c r="U3484" s="9">
        <v>7.7031999999999998</v>
      </c>
      <c r="V3484" s="9">
        <v>7.9911000000000003</v>
      </c>
    </row>
    <row r="3485" spans="1:22" x14ac:dyDescent="0.3">
      <c r="A3485" t="s">
        <v>3595</v>
      </c>
      <c r="B3485" t="s">
        <v>3596</v>
      </c>
      <c r="C3485" t="s">
        <v>3773</v>
      </c>
      <c r="D3485" t="s">
        <v>114</v>
      </c>
      <c r="E3485">
        <v>2.72</v>
      </c>
      <c r="F3485">
        <v>153900</v>
      </c>
      <c r="G3485">
        <f t="shared" si="219"/>
        <v>2.0173474723846653E-11</v>
      </c>
      <c r="H3485" s="50">
        <f t="shared" si="218"/>
        <v>373.41016909318284</v>
      </c>
      <c r="I3485">
        <f t="shared" si="220"/>
        <v>6.7796825470457659E-8</v>
      </c>
      <c r="J3485">
        <v>239</v>
      </c>
      <c r="K3485">
        <v>9.9500000000000011</v>
      </c>
      <c r="L3485">
        <v>407</v>
      </c>
      <c r="M3485">
        <v>46.24</v>
      </c>
      <c r="N3485">
        <v>-119.19</v>
      </c>
      <c r="O3485" s="7">
        <v>40.929000000000002</v>
      </c>
      <c r="P3485" s="8">
        <v>162900</v>
      </c>
      <c r="Q3485">
        <v>13</v>
      </c>
      <c r="R3485" s="9">
        <v>6.8958000000000004</v>
      </c>
      <c r="S3485" s="9">
        <v>6.9733999999999998</v>
      </c>
      <c r="T3485" s="9">
        <v>6.7281000000000004</v>
      </c>
      <c r="U3485" s="9">
        <v>7.0456000000000003</v>
      </c>
      <c r="V3485" s="9">
        <v>7.5195999999999996</v>
      </c>
    </row>
    <row r="3486" spans="1:22" x14ac:dyDescent="0.3">
      <c r="A3486" t="s">
        <v>3595</v>
      </c>
      <c r="B3486" t="s">
        <v>3596</v>
      </c>
      <c r="C3486" t="s">
        <v>3774</v>
      </c>
      <c r="D3486" t="s">
        <v>114</v>
      </c>
      <c r="E3486">
        <v>14.200000000000001</v>
      </c>
      <c r="F3486">
        <v>818800</v>
      </c>
      <c r="G3486">
        <f t="shared" si="219"/>
        <v>1.9795247435271129E-11</v>
      </c>
      <c r="H3486" s="50">
        <f t="shared" si="218"/>
        <v>1986.6682680539188</v>
      </c>
      <c r="I3486">
        <f t="shared" si="220"/>
        <v>3.5393930944135984E-7</v>
      </c>
      <c r="J3486">
        <v>262</v>
      </c>
      <c r="K3486">
        <v>50.6</v>
      </c>
      <c r="L3486">
        <v>370</v>
      </c>
      <c r="M3486">
        <v>37.549999999999997</v>
      </c>
      <c r="N3486">
        <v>-77.47</v>
      </c>
      <c r="O3486" s="7">
        <v>7.3235000000000001</v>
      </c>
      <c r="P3486" s="8">
        <v>727200</v>
      </c>
      <c r="Q3486">
        <v>14</v>
      </c>
      <c r="R3486" s="9">
        <v>14.141999999999999</v>
      </c>
      <c r="S3486" s="9">
        <v>13.872</v>
      </c>
      <c r="T3486" s="9">
        <v>12.042999999999999</v>
      </c>
      <c r="U3486" s="9">
        <v>13.423999999999999</v>
      </c>
      <c r="V3486" s="9">
        <v>14.247999999999999</v>
      </c>
    </row>
    <row r="3487" spans="1:22" x14ac:dyDescent="0.3">
      <c r="A3487" t="s">
        <v>3595</v>
      </c>
      <c r="B3487" t="s">
        <v>3596</v>
      </c>
      <c r="C3487" t="s">
        <v>3775</v>
      </c>
      <c r="D3487" t="s">
        <v>114</v>
      </c>
      <c r="E3487">
        <v>7.79</v>
      </c>
      <c r="F3487">
        <v>197400</v>
      </c>
      <c r="G3487">
        <f t="shared" si="219"/>
        <v>4.5044392451874367E-11</v>
      </c>
      <c r="H3487" s="50">
        <f t="shared" si="218"/>
        <v>478.95495372965752</v>
      </c>
      <c r="I3487">
        <f t="shared" si="220"/>
        <v>1.9416811412311217E-7</v>
      </c>
      <c r="J3487">
        <v>97</v>
      </c>
      <c r="K3487">
        <v>20.100000000000001</v>
      </c>
      <c r="L3487">
        <v>281</v>
      </c>
      <c r="M3487">
        <v>37.28</v>
      </c>
      <c r="N3487">
        <v>-79.989999999999995</v>
      </c>
      <c r="O3487" s="7">
        <v>13.999000000000001</v>
      </c>
      <c r="P3487" s="8">
        <v>198970</v>
      </c>
      <c r="Q3487">
        <v>6</v>
      </c>
      <c r="R3487" s="9">
        <v>12.558999999999999</v>
      </c>
      <c r="S3487" s="9">
        <v>12.422000000000001</v>
      </c>
      <c r="T3487" s="9">
        <v>11.182</v>
      </c>
      <c r="U3487" s="9">
        <v>12.27</v>
      </c>
      <c r="V3487" s="9">
        <v>12.647</v>
      </c>
    </row>
    <row r="3488" spans="1:22" x14ac:dyDescent="0.3">
      <c r="A3488" t="s">
        <v>3595</v>
      </c>
      <c r="B3488" t="s">
        <v>3596</v>
      </c>
      <c r="C3488" t="s">
        <v>3776</v>
      </c>
      <c r="D3488" t="s">
        <v>114</v>
      </c>
      <c r="E3488">
        <v>27</v>
      </c>
      <c r="F3488">
        <v>694400</v>
      </c>
      <c r="G3488">
        <f t="shared" si="219"/>
        <v>4.4381755472350229E-11</v>
      </c>
      <c r="H3488" s="50">
        <f t="shared" si="218"/>
        <v>1684.8344471624832</v>
      </c>
      <c r="I3488">
        <f t="shared" si="220"/>
        <v>6.7298319400821937E-7</v>
      </c>
      <c r="J3488">
        <v>36.800000000000004</v>
      </c>
      <c r="K3488">
        <v>114</v>
      </c>
      <c r="L3488">
        <v>560</v>
      </c>
      <c r="M3488">
        <v>44.03</v>
      </c>
      <c r="N3488">
        <v>-92.48</v>
      </c>
      <c r="O3488" s="7">
        <v>4.8894000000000002</v>
      </c>
      <c r="P3488">
        <v>77940</v>
      </c>
      <c r="Q3488">
        <v>3</v>
      </c>
      <c r="R3488" s="9">
        <v>9.7530000000000001</v>
      </c>
      <c r="S3488" s="9">
        <v>9.7384000000000004</v>
      </c>
      <c r="T3488" s="9">
        <v>9.1340000000000003</v>
      </c>
      <c r="U3488" s="9">
        <v>9.7523</v>
      </c>
      <c r="V3488" s="9">
        <v>9.9575999999999993</v>
      </c>
    </row>
    <row r="3489" spans="1:22" x14ac:dyDescent="0.3">
      <c r="A3489" t="s">
        <v>3595</v>
      </c>
      <c r="B3489" t="s">
        <v>3596</v>
      </c>
      <c r="C3489" t="s">
        <v>3777</v>
      </c>
      <c r="D3489" t="s">
        <v>114</v>
      </c>
      <c r="E3489">
        <v>41.900000000000006</v>
      </c>
      <c r="F3489">
        <v>1793000</v>
      </c>
      <c r="G3489">
        <f t="shared" si="219"/>
        <v>2.6673754991634137E-11</v>
      </c>
      <c r="H3489" s="50">
        <f t="shared" si="218"/>
        <v>4350.3861805333127</v>
      </c>
      <c r="I3489">
        <f t="shared" si="220"/>
        <v>1.0443702158868295E-6</v>
      </c>
      <c r="J3489">
        <v>184</v>
      </c>
      <c r="K3489">
        <v>132</v>
      </c>
      <c r="L3489">
        <v>338</v>
      </c>
      <c r="M3489">
        <v>43.16</v>
      </c>
      <c r="N3489">
        <v>-77.61</v>
      </c>
      <c r="O3489" s="7">
        <v>2.5550999999999999</v>
      </c>
      <c r="P3489" s="8">
        <v>621350</v>
      </c>
      <c r="Q3489">
        <v>10</v>
      </c>
      <c r="R3489" s="9">
        <v>13.904</v>
      </c>
      <c r="S3489" s="9">
        <v>13.648</v>
      </c>
      <c r="T3489" s="9">
        <v>11.993</v>
      </c>
      <c r="U3489" s="9">
        <v>12.923999999999999</v>
      </c>
      <c r="V3489" s="9">
        <v>13.999000000000001</v>
      </c>
    </row>
    <row r="3490" spans="1:22" x14ac:dyDescent="0.3">
      <c r="A3490" t="s">
        <v>3595</v>
      </c>
      <c r="B3490" t="s">
        <v>3596</v>
      </c>
      <c r="C3490" t="s">
        <v>3778</v>
      </c>
      <c r="D3490" t="s">
        <v>114</v>
      </c>
      <c r="E3490">
        <v>5.73</v>
      </c>
      <c r="F3490">
        <v>270400</v>
      </c>
      <c r="G3490">
        <f t="shared" si="219"/>
        <v>2.4187910835798815E-11</v>
      </c>
      <c r="H3490" s="50">
        <f t="shared" si="218"/>
        <v>656.07608656787943</v>
      </c>
      <c r="I3490">
        <f t="shared" si="220"/>
        <v>1.4282198895063322E-7</v>
      </c>
      <c r="J3490">
        <v>117</v>
      </c>
      <c r="K3490">
        <v>25</v>
      </c>
      <c r="L3490">
        <v>548</v>
      </c>
      <c r="M3490">
        <v>42.27</v>
      </c>
      <c r="N3490">
        <v>-89.06</v>
      </c>
      <c r="O3490" s="7">
        <v>21.97</v>
      </c>
      <c r="P3490" s="8">
        <v>243820</v>
      </c>
      <c r="Q3490">
        <v>8</v>
      </c>
      <c r="R3490" s="9">
        <v>12.593</v>
      </c>
      <c r="S3490" s="9">
        <v>12.456</v>
      </c>
      <c r="T3490" s="9">
        <v>11.74</v>
      </c>
      <c r="U3490" s="9">
        <v>12.22</v>
      </c>
      <c r="V3490" s="9">
        <v>12.898999999999999</v>
      </c>
    </row>
    <row r="3491" spans="1:22" x14ac:dyDescent="0.3">
      <c r="A3491" t="s">
        <v>3595</v>
      </c>
      <c r="B3491" t="s">
        <v>3596</v>
      </c>
      <c r="C3491" t="s">
        <v>3779</v>
      </c>
      <c r="D3491" t="s">
        <v>114</v>
      </c>
      <c r="E3491">
        <v>5.24</v>
      </c>
      <c r="F3491">
        <v>143000</v>
      </c>
      <c r="G3491">
        <f t="shared" si="219"/>
        <v>4.1825936503496502E-11</v>
      </c>
      <c r="H3491" s="50">
        <f t="shared" si="218"/>
        <v>346.96331501185927</v>
      </c>
      <c r="I3491">
        <f t="shared" si="220"/>
        <v>1.3060859024455813E-7</v>
      </c>
      <c r="J3491">
        <v>50.7</v>
      </c>
      <c r="K3491">
        <v>20.100000000000001</v>
      </c>
      <c r="L3491">
        <v>472</v>
      </c>
      <c r="M3491">
        <v>35.950000000000003</v>
      </c>
      <c r="N3491">
        <v>-77.81</v>
      </c>
      <c r="O3491" s="7">
        <v>23.484000000000002</v>
      </c>
      <c r="P3491">
        <v>66838</v>
      </c>
      <c r="Q3491">
        <v>4</v>
      </c>
      <c r="R3491" s="9">
        <v>12.875999999999999</v>
      </c>
      <c r="S3491" s="9">
        <v>12.801</v>
      </c>
      <c r="T3491" s="9">
        <v>12.446</v>
      </c>
      <c r="U3491" s="9">
        <v>12.622</v>
      </c>
      <c r="V3491" s="9">
        <v>12.949</v>
      </c>
    </row>
    <row r="3492" spans="1:22" x14ac:dyDescent="0.3">
      <c r="A3492" t="s">
        <v>3595</v>
      </c>
      <c r="B3492" t="s">
        <v>3596</v>
      </c>
      <c r="C3492" t="s">
        <v>3780</v>
      </c>
      <c r="D3492" t="s">
        <v>114</v>
      </c>
      <c r="E3492">
        <v>14.100000000000001</v>
      </c>
      <c r="F3492">
        <v>1394000</v>
      </c>
      <c r="G3492">
        <f t="shared" si="219"/>
        <v>1.1545340961262554E-11</v>
      </c>
      <c r="H3492" s="50">
        <f t="shared" si="218"/>
        <v>3382.2857421435792</v>
      </c>
      <c r="I3492">
        <f t="shared" si="220"/>
        <v>3.514467790931812E-7</v>
      </c>
      <c r="J3492">
        <v>760</v>
      </c>
      <c r="K3492">
        <v>50.6</v>
      </c>
      <c r="L3492">
        <v>339</v>
      </c>
      <c r="M3492">
        <v>38.619999999999997</v>
      </c>
      <c r="N3492">
        <v>-121.36</v>
      </c>
      <c r="O3492" s="7">
        <v>6.7035999999999998</v>
      </c>
      <c r="P3492" s="8">
        <v>1475600</v>
      </c>
      <c r="Q3492">
        <v>22</v>
      </c>
      <c r="R3492" s="9">
        <v>16.706</v>
      </c>
      <c r="S3492" s="9">
        <v>15.74</v>
      </c>
      <c r="T3492" s="9">
        <v>10.214</v>
      </c>
      <c r="U3492" s="9">
        <v>13.923999999999999</v>
      </c>
      <c r="V3492" s="9">
        <v>18.039000000000001</v>
      </c>
    </row>
    <row r="3493" spans="1:22" x14ac:dyDescent="0.3">
      <c r="A3493" t="s">
        <v>3595</v>
      </c>
      <c r="B3493" t="s">
        <v>3596</v>
      </c>
      <c r="C3493" t="s">
        <v>3781</v>
      </c>
      <c r="D3493" t="s">
        <v>114</v>
      </c>
      <c r="E3493">
        <v>3.21</v>
      </c>
      <c r="F3493">
        <v>141000</v>
      </c>
      <c r="G3493">
        <f t="shared" si="219"/>
        <v>2.5985815106382975E-11</v>
      </c>
      <c r="H3493" s="50">
        <f t="shared" si="218"/>
        <v>342.11068123546966</v>
      </c>
      <c r="I3493">
        <f t="shared" si="220"/>
        <v>8.0010224176532736E-8</v>
      </c>
      <c r="J3493">
        <v>81.800000000000011</v>
      </c>
      <c r="K3493">
        <v>15.600000000000001</v>
      </c>
      <c r="L3493">
        <v>596</v>
      </c>
      <c r="M3493">
        <v>43.44</v>
      </c>
      <c r="N3493">
        <v>-83.96</v>
      </c>
      <c r="O3493" s="7">
        <v>38.244</v>
      </c>
      <c r="P3493" s="8">
        <v>140240</v>
      </c>
      <c r="Q3493">
        <v>5</v>
      </c>
      <c r="R3493" s="9">
        <v>13.691000000000001</v>
      </c>
      <c r="S3493" s="9">
        <v>13.625</v>
      </c>
      <c r="T3493" s="9">
        <v>13.099</v>
      </c>
      <c r="U3493" s="9">
        <v>13.4</v>
      </c>
      <c r="V3493" s="9">
        <v>13.749000000000001</v>
      </c>
    </row>
    <row r="3494" spans="1:22" x14ac:dyDescent="0.3">
      <c r="A3494" t="s">
        <v>3595</v>
      </c>
      <c r="B3494" t="s">
        <v>3596</v>
      </c>
      <c r="C3494" t="s">
        <v>1942</v>
      </c>
      <c r="D3494" t="s">
        <v>114</v>
      </c>
      <c r="E3494">
        <v>10.600000000000001</v>
      </c>
      <c r="F3494">
        <v>207200</v>
      </c>
      <c r="G3494">
        <f t="shared" si="219"/>
        <v>5.839377316602318E-11</v>
      </c>
      <c r="H3494" s="50">
        <f t="shared" si="218"/>
        <v>502.73285923396674</v>
      </c>
      <c r="I3494">
        <f t="shared" si="220"/>
        <v>2.6420821690693061E-7</v>
      </c>
      <c r="J3494">
        <v>97.5</v>
      </c>
      <c r="K3494">
        <v>21</v>
      </c>
      <c r="L3494">
        <v>219</v>
      </c>
      <c r="M3494">
        <v>44.94</v>
      </c>
      <c r="N3494">
        <v>-123.03</v>
      </c>
      <c r="O3494" s="7">
        <v>10.449</v>
      </c>
      <c r="P3494" s="8">
        <v>235100</v>
      </c>
      <c r="Q3494">
        <v>7</v>
      </c>
      <c r="R3494" s="9">
        <v>5.7184999999999997</v>
      </c>
      <c r="S3494" s="9">
        <v>5.7412000000000001</v>
      </c>
      <c r="T3494" s="9">
        <v>5.1199000000000003</v>
      </c>
      <c r="U3494" s="9">
        <v>5.7138999999999998</v>
      </c>
      <c r="V3494" s="9">
        <v>5.9821999999999997</v>
      </c>
    </row>
    <row r="3495" spans="1:22" x14ac:dyDescent="0.3">
      <c r="A3495" t="s">
        <v>3595</v>
      </c>
      <c r="B3495" t="s">
        <v>3596</v>
      </c>
      <c r="C3495" t="s">
        <v>3782</v>
      </c>
      <c r="D3495" t="s">
        <v>114</v>
      </c>
      <c r="E3495">
        <v>7.23</v>
      </c>
      <c r="F3495">
        <v>179200</v>
      </c>
      <c r="G3495">
        <f t="shared" si="219"/>
        <v>4.6052235435267857E-11</v>
      </c>
      <c r="H3495" s="50">
        <f t="shared" si="218"/>
        <v>434.7959863645118</v>
      </c>
      <c r="I3495">
        <f t="shared" si="220"/>
        <v>1.8020994417331208E-7</v>
      </c>
      <c r="J3495">
        <v>48.6</v>
      </c>
      <c r="K3495">
        <v>25.700000000000003</v>
      </c>
      <c r="L3495">
        <v>400</v>
      </c>
      <c r="M3495">
        <v>36.69</v>
      </c>
      <c r="N3495">
        <v>-121.65</v>
      </c>
      <c r="O3495" s="7">
        <v>15.574999999999999</v>
      </c>
      <c r="P3495" s="8">
        <v>149540</v>
      </c>
      <c r="Q3495">
        <v>3</v>
      </c>
      <c r="R3495" s="9">
        <v>7.5942999999999996</v>
      </c>
      <c r="S3495" s="9">
        <v>7.6513</v>
      </c>
      <c r="T3495" s="9">
        <v>5.7138999999999998</v>
      </c>
      <c r="U3495" s="9">
        <v>7.5720999999999998</v>
      </c>
      <c r="V3495" s="9">
        <v>7.8342000000000001</v>
      </c>
    </row>
    <row r="3496" spans="1:22" x14ac:dyDescent="0.3">
      <c r="A3496" t="s">
        <v>3595</v>
      </c>
      <c r="B3496" t="s">
        <v>3596</v>
      </c>
      <c r="C3496" t="s">
        <v>3783</v>
      </c>
      <c r="D3496" t="s">
        <v>114</v>
      </c>
      <c r="E3496">
        <v>6.9</v>
      </c>
      <c r="F3496">
        <v>1010000</v>
      </c>
      <c r="G3496">
        <f t="shared" si="219"/>
        <v>7.7979086138613848E-12</v>
      </c>
      <c r="H3496" s="50">
        <f t="shared" si="218"/>
        <v>2450.5800570767683</v>
      </c>
      <c r="I3496">
        <f t="shared" si="220"/>
        <v>1.7198459402432271E-7</v>
      </c>
      <c r="J3496">
        <v>847</v>
      </c>
      <c r="K3496">
        <v>34.700000000000003</v>
      </c>
      <c r="L3496">
        <v>479</v>
      </c>
      <c r="M3496">
        <v>40.81</v>
      </c>
      <c r="N3496">
        <v>-111.94</v>
      </c>
      <c r="O3496" s="7">
        <v>13.795999999999999</v>
      </c>
      <c r="P3496" s="8">
        <v>1406900</v>
      </c>
      <c r="Q3496">
        <v>30</v>
      </c>
      <c r="R3496" s="9">
        <v>8.0898000000000003</v>
      </c>
      <c r="S3496" s="9">
        <v>8.0769000000000002</v>
      </c>
      <c r="T3496" s="9">
        <v>7.1510999999999996</v>
      </c>
      <c r="U3496" s="9">
        <v>8.0433000000000003</v>
      </c>
      <c r="V3496" s="9">
        <v>8.6679999999999993</v>
      </c>
    </row>
    <row r="3497" spans="1:22" x14ac:dyDescent="0.3">
      <c r="A3497" t="s">
        <v>3595</v>
      </c>
      <c r="B3497" t="s">
        <v>3596</v>
      </c>
      <c r="C3497" t="s">
        <v>3784</v>
      </c>
      <c r="D3497" t="s">
        <v>114</v>
      </c>
      <c r="E3497">
        <v>10.9</v>
      </c>
      <c r="F3497">
        <v>1328000</v>
      </c>
      <c r="G3497">
        <f t="shared" si="219"/>
        <v>9.3686895331325291E-12</v>
      </c>
      <c r="H3497" s="50">
        <f t="shared" si="218"/>
        <v>3222.1488275227211</v>
      </c>
      <c r="I3497">
        <f t="shared" si="220"/>
        <v>2.7168580795146629E-7</v>
      </c>
      <c r="J3497">
        <v>571</v>
      </c>
      <c r="K3497">
        <v>55.5</v>
      </c>
      <c r="L3497">
        <v>520</v>
      </c>
      <c r="M3497">
        <v>29.49</v>
      </c>
      <c r="N3497">
        <v>-98.52</v>
      </c>
      <c r="O3497" s="7">
        <v>9.3582000000000001</v>
      </c>
      <c r="P3497" s="8">
        <v>1427000</v>
      </c>
      <c r="Q3497">
        <v>18</v>
      </c>
      <c r="R3497" s="9">
        <v>11.34</v>
      </c>
      <c r="S3497" s="9">
        <v>11.090999999999999</v>
      </c>
      <c r="T3497" s="9">
        <v>8.4082000000000008</v>
      </c>
      <c r="U3497" s="9">
        <v>10.188000000000001</v>
      </c>
      <c r="V3497" s="9">
        <v>11.74</v>
      </c>
    </row>
    <row r="3498" spans="1:22" x14ac:dyDescent="0.3">
      <c r="A3498" t="s">
        <v>3595</v>
      </c>
      <c r="B3498" t="s">
        <v>3596</v>
      </c>
      <c r="C3498" t="s">
        <v>3785</v>
      </c>
      <c r="D3498" t="s">
        <v>114</v>
      </c>
      <c r="E3498">
        <v>14.5</v>
      </c>
      <c r="F3498">
        <v>2674000</v>
      </c>
      <c r="G3498">
        <f t="shared" si="219"/>
        <v>6.189520755422587E-12</v>
      </c>
      <c r="H3498" s="50">
        <f t="shared" ref="H3498:H3548" si="221">F3498*CVD_USA</f>
        <v>6487.9713590329493</v>
      </c>
      <c r="I3498">
        <f t="shared" si="220"/>
        <v>3.6141690048589557E-7</v>
      </c>
      <c r="J3498">
        <v>1300</v>
      </c>
      <c r="K3498">
        <v>74.2</v>
      </c>
      <c r="L3498">
        <v>450</v>
      </c>
      <c r="M3498">
        <v>32.909999999999997</v>
      </c>
      <c r="N3498">
        <v>-117.14</v>
      </c>
      <c r="O3498" s="7">
        <v>6.0712000000000002</v>
      </c>
      <c r="P3498" s="8">
        <v>2604400</v>
      </c>
      <c r="Q3498">
        <v>31</v>
      </c>
      <c r="R3498" s="9">
        <v>16.108000000000001</v>
      </c>
      <c r="S3498" s="9">
        <v>14.292</v>
      </c>
      <c r="T3498" s="9">
        <v>9.7009000000000007</v>
      </c>
      <c r="U3498" s="9">
        <v>15.487</v>
      </c>
      <c r="V3498" s="9">
        <v>18.283000000000001</v>
      </c>
    </row>
    <row r="3499" spans="1:22" x14ac:dyDescent="0.3">
      <c r="A3499" t="s">
        <v>3595</v>
      </c>
      <c r="B3499" t="s">
        <v>3596</v>
      </c>
      <c r="C3499" t="s">
        <v>3786</v>
      </c>
      <c r="D3499" t="s">
        <v>114</v>
      </c>
      <c r="E3499">
        <v>38</v>
      </c>
      <c r="F3499">
        <v>7039000</v>
      </c>
      <c r="G3499">
        <f t="shared" si="219"/>
        <v>6.1620193209262676E-12</v>
      </c>
      <c r="H3499" s="50">
        <f t="shared" si="221"/>
        <v>17078.844576003339</v>
      </c>
      <c r="I3499">
        <f t="shared" si="220"/>
        <v>9.471615323078642E-7</v>
      </c>
      <c r="J3499">
        <v>1510</v>
      </c>
      <c r="K3499">
        <v>181</v>
      </c>
      <c r="L3499">
        <v>441</v>
      </c>
      <c r="M3499">
        <v>37.549999999999997</v>
      </c>
      <c r="N3499">
        <v>-122.12</v>
      </c>
      <c r="O3499" s="7">
        <v>2.4325000000000001</v>
      </c>
      <c r="P3499" s="8">
        <v>4396500</v>
      </c>
      <c r="Q3499">
        <v>41</v>
      </c>
      <c r="R3499" s="9">
        <v>13.443</v>
      </c>
      <c r="S3499" s="9">
        <v>12.074999999999999</v>
      </c>
      <c r="T3499" s="9">
        <v>9.8035999999999994</v>
      </c>
      <c r="U3499" s="9">
        <v>12.999000000000001</v>
      </c>
      <c r="V3499" s="9">
        <v>15.981</v>
      </c>
    </row>
    <row r="3500" spans="1:22" x14ac:dyDescent="0.3">
      <c r="A3500" t="s">
        <v>3595</v>
      </c>
      <c r="B3500" t="s">
        <v>3596</v>
      </c>
      <c r="C3500" t="s">
        <v>3787</v>
      </c>
      <c r="D3500" t="s">
        <v>114</v>
      </c>
      <c r="E3500">
        <v>4.99</v>
      </c>
      <c r="F3500">
        <v>196300</v>
      </c>
      <c r="G3500">
        <f t="shared" si="219"/>
        <v>2.9015540855832912E-11</v>
      </c>
      <c r="H3500" s="50">
        <f t="shared" si="221"/>
        <v>476.28600515264321</v>
      </c>
      <c r="I3500">
        <f t="shared" si="220"/>
        <v>1.2437726437411167E-7</v>
      </c>
      <c r="J3500">
        <v>82.800000000000011</v>
      </c>
      <c r="K3500">
        <v>21.6</v>
      </c>
      <c r="L3500">
        <v>497</v>
      </c>
      <c r="M3500">
        <v>34.43</v>
      </c>
      <c r="N3500">
        <v>-119.78</v>
      </c>
      <c r="O3500" s="7">
        <v>23.033000000000001</v>
      </c>
      <c r="P3500" s="8">
        <v>159000</v>
      </c>
      <c r="Q3500">
        <v>5</v>
      </c>
      <c r="R3500" s="9">
        <v>10.398999999999999</v>
      </c>
      <c r="S3500" s="9">
        <v>9.9149999999999991</v>
      </c>
      <c r="T3500" s="9">
        <v>10.06</v>
      </c>
      <c r="U3500" s="9">
        <v>10.163</v>
      </c>
      <c r="V3500" s="9">
        <v>10.52</v>
      </c>
    </row>
    <row r="3501" spans="1:22" x14ac:dyDescent="0.3">
      <c r="A3501" t="s">
        <v>3595</v>
      </c>
      <c r="B3501" t="s">
        <v>3596</v>
      </c>
      <c r="C3501" t="s">
        <v>3788</v>
      </c>
      <c r="D3501" t="s">
        <v>114</v>
      </c>
      <c r="E3501">
        <v>4.43</v>
      </c>
      <c r="F3501">
        <v>170500</v>
      </c>
      <c r="G3501">
        <f t="shared" si="219"/>
        <v>2.9657174134897359E-11</v>
      </c>
      <c r="H3501" s="50">
        <f t="shared" si="221"/>
        <v>413.68702943721684</v>
      </c>
      <c r="I3501">
        <f t="shared" si="220"/>
        <v>1.1041909442431153E-7</v>
      </c>
      <c r="J3501">
        <v>113</v>
      </c>
      <c r="K3501">
        <v>16.100000000000001</v>
      </c>
      <c r="L3501">
        <v>411</v>
      </c>
      <c r="M3501">
        <v>34.42</v>
      </c>
      <c r="N3501">
        <v>-118.51</v>
      </c>
      <c r="O3501" s="7">
        <v>25.596</v>
      </c>
      <c r="P3501" s="8">
        <v>260450</v>
      </c>
      <c r="Q3501">
        <v>7</v>
      </c>
      <c r="R3501" s="9">
        <v>11.055999999999999</v>
      </c>
      <c r="S3501" s="9">
        <v>11.432</v>
      </c>
      <c r="T3501" s="9">
        <v>8.7199000000000009</v>
      </c>
      <c r="U3501" s="9">
        <v>11.487</v>
      </c>
      <c r="V3501" s="9">
        <v>15.042</v>
      </c>
    </row>
    <row r="3502" spans="1:22" x14ac:dyDescent="0.3">
      <c r="A3502" t="s">
        <v>3595</v>
      </c>
      <c r="B3502" t="s">
        <v>3596</v>
      </c>
      <c r="C3502" t="s">
        <v>208</v>
      </c>
      <c r="D3502" t="s">
        <v>114</v>
      </c>
      <c r="E3502">
        <v>8.5500000000000007</v>
      </c>
      <c r="F3502">
        <v>157400</v>
      </c>
      <c r="G3502">
        <f t="shared" si="219"/>
        <v>6.2002872617534952E-11</v>
      </c>
      <c r="H3502" s="50">
        <f t="shared" si="221"/>
        <v>381.9022782018647</v>
      </c>
      <c r="I3502">
        <f t="shared" si="220"/>
        <v>2.1311134476926948E-7</v>
      </c>
      <c r="J3502">
        <v>41.300000000000004</v>
      </c>
      <c r="K3502">
        <v>24.5</v>
      </c>
      <c r="L3502">
        <v>333</v>
      </c>
      <c r="M3502">
        <v>36.979999999999997</v>
      </c>
      <c r="N3502">
        <v>-122</v>
      </c>
      <c r="O3502" s="7">
        <v>13.627000000000001</v>
      </c>
      <c r="P3502">
        <v>33161</v>
      </c>
      <c r="Q3502">
        <v>4</v>
      </c>
      <c r="R3502" s="9">
        <v>11.03</v>
      </c>
      <c r="S3502" s="9">
        <v>0.59496000000000004</v>
      </c>
      <c r="T3502" s="9">
        <v>11.03</v>
      </c>
      <c r="U3502" s="9">
        <v>11.510999999999999</v>
      </c>
      <c r="V3502" s="9">
        <v>11.993</v>
      </c>
    </row>
    <row r="3503" spans="1:22" x14ac:dyDescent="0.3">
      <c r="A3503" t="s">
        <v>3595</v>
      </c>
      <c r="B3503" t="s">
        <v>3596</v>
      </c>
      <c r="C3503" t="s">
        <v>327</v>
      </c>
      <c r="D3503" t="s">
        <v>114</v>
      </c>
      <c r="E3503">
        <v>3.88</v>
      </c>
      <c r="F3503">
        <v>120300</v>
      </c>
      <c r="G3503">
        <f t="shared" si="219"/>
        <v>3.6814297921862012E-11</v>
      </c>
      <c r="H3503" s="50">
        <f t="shared" si="221"/>
        <v>291.88592164983686</v>
      </c>
      <c r="I3503">
        <f t="shared" si="220"/>
        <v>9.6710177509329306E-8</v>
      </c>
      <c r="J3503">
        <v>50.800000000000004</v>
      </c>
      <c r="K3503">
        <v>16.900000000000002</v>
      </c>
      <c r="L3503">
        <v>525</v>
      </c>
      <c r="M3503">
        <v>34.92</v>
      </c>
      <c r="N3503">
        <v>-120.44</v>
      </c>
      <c r="O3503" s="7">
        <v>31.126000000000001</v>
      </c>
      <c r="P3503" s="8">
        <v>110770</v>
      </c>
      <c r="Q3503">
        <v>3</v>
      </c>
      <c r="R3503" s="9">
        <v>7.5754999999999999</v>
      </c>
      <c r="S3503" s="9">
        <v>7.5891000000000002</v>
      </c>
      <c r="T3503" s="9">
        <v>6.6219999999999999</v>
      </c>
      <c r="U3503" s="9">
        <v>7.5720999999999998</v>
      </c>
      <c r="V3503" s="9">
        <v>7.6246</v>
      </c>
    </row>
    <row r="3504" spans="1:22" x14ac:dyDescent="0.3">
      <c r="A3504" t="s">
        <v>3595</v>
      </c>
      <c r="B3504" t="s">
        <v>3596</v>
      </c>
      <c r="C3504" t="s">
        <v>3789</v>
      </c>
      <c r="D3504" t="s">
        <v>114</v>
      </c>
      <c r="E3504">
        <v>14.100000000000001</v>
      </c>
      <c r="F3504">
        <v>285400</v>
      </c>
      <c r="G3504">
        <f t="shared" si="219"/>
        <v>5.6391749474421867E-11</v>
      </c>
      <c r="H3504" s="50">
        <f t="shared" si="221"/>
        <v>692.4708398908017</v>
      </c>
      <c r="I3504">
        <f t="shared" si="220"/>
        <v>3.514467790931813E-7</v>
      </c>
      <c r="J3504">
        <v>72.3</v>
      </c>
      <c r="K3504">
        <v>33.6</v>
      </c>
      <c r="L3504">
        <v>273</v>
      </c>
      <c r="M3504">
        <v>38.450000000000003</v>
      </c>
      <c r="N3504">
        <v>-122.72</v>
      </c>
      <c r="O3504" s="7">
        <v>8.1300000000000008</v>
      </c>
      <c r="P3504" s="8">
        <v>178060</v>
      </c>
      <c r="Q3504">
        <v>3</v>
      </c>
      <c r="R3504" s="9">
        <v>10.265000000000001</v>
      </c>
      <c r="S3504" s="9">
        <v>10.114000000000001</v>
      </c>
      <c r="T3504" s="9">
        <v>9.6494999999999997</v>
      </c>
      <c r="U3504" s="9">
        <v>9.7009000000000007</v>
      </c>
      <c r="V3504" s="9">
        <v>10.316000000000001</v>
      </c>
    </row>
    <row r="3505" spans="1:22" x14ac:dyDescent="0.3">
      <c r="A3505" t="s">
        <v>3595</v>
      </c>
      <c r="B3505" t="s">
        <v>3596</v>
      </c>
      <c r="C3505" t="s">
        <v>3790</v>
      </c>
      <c r="D3505" t="s">
        <v>114</v>
      </c>
      <c r="E3505">
        <v>4.3600000000000003</v>
      </c>
      <c r="F3505">
        <v>559200</v>
      </c>
      <c r="G3505">
        <f t="shared" si="219"/>
        <v>8.8995849070100139E-12</v>
      </c>
      <c r="H3505" s="50">
        <f t="shared" si="221"/>
        <v>1356.7964038785435</v>
      </c>
      <c r="I3505">
        <f t="shared" si="220"/>
        <v>1.0867432318058654E-7</v>
      </c>
      <c r="J3505">
        <v>259</v>
      </c>
      <c r="K3505">
        <v>34.800000000000004</v>
      </c>
      <c r="L3505">
        <v>909</v>
      </c>
      <c r="M3505">
        <v>27.39</v>
      </c>
      <c r="N3505">
        <v>-82.54</v>
      </c>
      <c r="O3505" s="7">
        <v>26.152999999999999</v>
      </c>
      <c r="P3505" s="8">
        <v>337400</v>
      </c>
      <c r="Q3505">
        <v>10</v>
      </c>
      <c r="R3505" s="9">
        <v>12.8</v>
      </c>
      <c r="S3505" s="9">
        <v>9.5753000000000004</v>
      </c>
      <c r="T3505" s="9">
        <v>11.132</v>
      </c>
      <c r="U3505" s="9">
        <v>12.194000000000001</v>
      </c>
      <c r="V3505" s="9">
        <v>12.949</v>
      </c>
    </row>
    <row r="3506" spans="1:22" x14ac:dyDescent="0.3">
      <c r="A3506" t="s">
        <v>3595</v>
      </c>
      <c r="B3506" t="s">
        <v>3596</v>
      </c>
      <c r="C3506" t="s">
        <v>3791</v>
      </c>
      <c r="D3506" t="s">
        <v>114</v>
      </c>
      <c r="E3506">
        <v>6.36</v>
      </c>
      <c r="F3506">
        <v>208900</v>
      </c>
      <c r="G3506">
        <f t="shared" si="219"/>
        <v>3.4751143513642891E-11</v>
      </c>
      <c r="H3506" s="50">
        <f t="shared" si="221"/>
        <v>506.85759794389793</v>
      </c>
      <c r="I3506">
        <f t="shared" si="220"/>
        <v>1.5852493014415835E-7</v>
      </c>
      <c r="J3506">
        <v>124</v>
      </c>
      <c r="K3506">
        <v>18.8</v>
      </c>
      <c r="L3506">
        <v>325</v>
      </c>
      <c r="M3506">
        <v>32.06</v>
      </c>
      <c r="N3506">
        <v>-81.12</v>
      </c>
      <c r="O3506" s="7">
        <v>17.309000000000001</v>
      </c>
      <c r="P3506" s="8">
        <v>194150</v>
      </c>
      <c r="Q3506">
        <v>6</v>
      </c>
      <c r="R3506" s="9">
        <v>12.474</v>
      </c>
      <c r="S3506" s="9">
        <v>12.454000000000001</v>
      </c>
      <c r="T3506" s="9">
        <v>11.385</v>
      </c>
      <c r="U3506" s="9">
        <v>12.396000000000001</v>
      </c>
      <c r="V3506" s="9">
        <v>13.048999999999999</v>
      </c>
    </row>
    <row r="3507" spans="1:22" x14ac:dyDescent="0.3">
      <c r="A3507" t="s">
        <v>3595</v>
      </c>
      <c r="B3507" t="s">
        <v>3596</v>
      </c>
      <c r="C3507" t="s">
        <v>3792</v>
      </c>
      <c r="D3507" t="s">
        <v>114</v>
      </c>
      <c r="E3507">
        <v>7.55</v>
      </c>
      <c r="F3507">
        <v>385200</v>
      </c>
      <c r="G3507">
        <f t="shared" si="219"/>
        <v>2.2372323857736237E-11</v>
      </c>
      <c r="H3507" s="50">
        <f t="shared" si="221"/>
        <v>934.61726533264471</v>
      </c>
      <c r="I3507">
        <f t="shared" si="220"/>
        <v>1.8818604128748352E-7</v>
      </c>
      <c r="J3507">
        <v>263</v>
      </c>
      <c r="K3507">
        <v>23.700000000000003</v>
      </c>
      <c r="L3507">
        <v>317</v>
      </c>
      <c r="M3507">
        <v>41.34</v>
      </c>
      <c r="N3507">
        <v>-75.78</v>
      </c>
      <c r="O3507" s="7">
        <v>13.337</v>
      </c>
      <c r="P3507" s="8">
        <v>395790</v>
      </c>
      <c r="Q3507">
        <v>15</v>
      </c>
      <c r="R3507" s="9">
        <v>12.741</v>
      </c>
      <c r="S3507" s="9">
        <v>12.733000000000001</v>
      </c>
      <c r="T3507" s="9">
        <v>11.537000000000001</v>
      </c>
      <c r="U3507" s="9">
        <v>12.346</v>
      </c>
      <c r="V3507" s="9">
        <v>13.5</v>
      </c>
    </row>
    <row r="3508" spans="1:22" x14ac:dyDescent="0.3">
      <c r="A3508" t="s">
        <v>3595</v>
      </c>
      <c r="B3508" t="s">
        <v>3596</v>
      </c>
      <c r="C3508" t="s">
        <v>3793</v>
      </c>
      <c r="D3508" t="s">
        <v>114</v>
      </c>
      <c r="E3508">
        <v>5.16</v>
      </c>
      <c r="F3508">
        <v>125500</v>
      </c>
      <c r="G3508">
        <f t="shared" si="219"/>
        <v>4.6930631713147408E-11</v>
      </c>
      <c r="H3508" s="50">
        <f t="shared" si="221"/>
        <v>304.50276946844991</v>
      </c>
      <c r="I3508">
        <f t="shared" si="220"/>
        <v>1.2861456596601524E-7</v>
      </c>
      <c r="J3508">
        <v>50.800000000000004</v>
      </c>
      <c r="K3508">
        <v>17.600000000000001</v>
      </c>
      <c r="L3508">
        <v>429</v>
      </c>
      <c r="M3508">
        <v>36.590000000000003</v>
      </c>
      <c r="N3508">
        <v>-121.89</v>
      </c>
      <c r="O3508" s="7">
        <v>24.350999999999999</v>
      </c>
      <c r="P3508">
        <v>52778</v>
      </c>
      <c r="Q3508">
        <v>5</v>
      </c>
      <c r="R3508" s="9">
        <v>10.206</v>
      </c>
      <c r="S3508" s="9">
        <v>2.1137000000000001</v>
      </c>
      <c r="T3508" s="9">
        <v>9.2888999999999999</v>
      </c>
      <c r="U3508" s="9">
        <v>9.7513000000000005</v>
      </c>
      <c r="V3508" s="9">
        <v>10.214</v>
      </c>
    </row>
    <row r="3509" spans="1:22" x14ac:dyDescent="0.3">
      <c r="A3509" t="s">
        <v>3595</v>
      </c>
      <c r="B3509" t="s">
        <v>3596</v>
      </c>
      <c r="C3509" t="s">
        <v>3794</v>
      </c>
      <c r="D3509" t="s">
        <v>114</v>
      </c>
      <c r="E3509">
        <v>34.700000000000003</v>
      </c>
      <c r="F3509">
        <v>2712000</v>
      </c>
      <c r="G3509">
        <f t="shared" si="219"/>
        <v>1.4604618399705017E-11</v>
      </c>
      <c r="H3509" s="50">
        <f t="shared" si="221"/>
        <v>6580.171400784352</v>
      </c>
      <c r="I3509">
        <f t="shared" si="220"/>
        <v>8.649080308179708E-7</v>
      </c>
      <c r="J3509">
        <v>716</v>
      </c>
      <c r="K3509">
        <v>101</v>
      </c>
      <c r="L3509">
        <v>261</v>
      </c>
      <c r="M3509">
        <v>47.34</v>
      </c>
      <c r="N3509">
        <v>-122.36</v>
      </c>
      <c r="O3509" s="7">
        <v>2.5802</v>
      </c>
      <c r="P3509" s="8">
        <v>1794000</v>
      </c>
      <c r="Q3509">
        <v>30</v>
      </c>
      <c r="R3509" s="9">
        <v>9.3553999999999995</v>
      </c>
      <c r="S3509" s="9">
        <v>8.0795999999999992</v>
      </c>
      <c r="T3509" s="9">
        <v>6.3560999999999996</v>
      </c>
      <c r="U3509" s="9">
        <v>8.6160999999999994</v>
      </c>
      <c r="V3509" s="9">
        <v>10.725</v>
      </c>
    </row>
    <row r="3510" spans="1:22" x14ac:dyDescent="0.3">
      <c r="A3510" t="s">
        <v>3595</v>
      </c>
      <c r="B3510" t="s">
        <v>3596</v>
      </c>
      <c r="C3510" t="s">
        <v>3795</v>
      </c>
      <c r="D3510" t="s">
        <v>114</v>
      </c>
      <c r="E3510">
        <v>7.36</v>
      </c>
      <c r="F3510">
        <v>275200</v>
      </c>
      <c r="G3510">
        <f t="shared" si="219"/>
        <v>3.052669651162791E-11</v>
      </c>
      <c r="H3510" s="50">
        <f t="shared" si="221"/>
        <v>667.72240763121454</v>
      </c>
      <c r="I3510">
        <f t="shared" si="220"/>
        <v>1.8345023362594426E-7</v>
      </c>
      <c r="J3510">
        <v>198</v>
      </c>
      <c r="K3510">
        <v>19.600000000000001</v>
      </c>
      <c r="L3510">
        <v>283</v>
      </c>
      <c r="M3510">
        <v>32.479999999999997</v>
      </c>
      <c r="N3510">
        <v>-93.76</v>
      </c>
      <c r="O3510" s="7">
        <v>14.432</v>
      </c>
      <c r="P3510" s="8">
        <v>252470</v>
      </c>
      <c r="Q3510">
        <v>8</v>
      </c>
      <c r="R3510" s="9">
        <v>11.871</v>
      </c>
      <c r="S3510" s="9">
        <v>11.608000000000001</v>
      </c>
      <c r="T3510" s="9">
        <v>10.52</v>
      </c>
      <c r="U3510" s="9">
        <v>11.385</v>
      </c>
      <c r="V3510" s="9">
        <v>12.144</v>
      </c>
    </row>
    <row r="3511" spans="1:22" x14ac:dyDescent="0.3">
      <c r="A3511" t="s">
        <v>3595</v>
      </c>
      <c r="B3511" t="s">
        <v>3596</v>
      </c>
      <c r="C3511" t="s">
        <v>3796</v>
      </c>
      <c r="D3511" t="s">
        <v>114</v>
      </c>
      <c r="E3511">
        <v>4.3100000000000005</v>
      </c>
      <c r="F3511">
        <v>112300</v>
      </c>
      <c r="G3511">
        <f t="shared" si="219"/>
        <v>4.3807446393588602E-11</v>
      </c>
      <c r="H3511" s="50">
        <f t="shared" si="221"/>
        <v>272.47538654427831</v>
      </c>
      <c r="I3511">
        <f t="shared" si="220"/>
        <v>1.0742805800649723E-7</v>
      </c>
      <c r="J3511">
        <v>55.800000000000004</v>
      </c>
      <c r="K3511">
        <v>15</v>
      </c>
      <c r="L3511">
        <v>411</v>
      </c>
      <c r="M3511">
        <v>34.28</v>
      </c>
      <c r="N3511">
        <v>-118.75</v>
      </c>
      <c r="O3511" s="7">
        <v>27.35</v>
      </c>
      <c r="P3511" s="8">
        <v>243330</v>
      </c>
      <c r="Q3511">
        <v>4</v>
      </c>
      <c r="R3511" s="9">
        <v>11.483000000000001</v>
      </c>
      <c r="S3511" s="9">
        <v>11.91</v>
      </c>
      <c r="T3511" s="9">
        <v>10.52</v>
      </c>
      <c r="U3511" s="9">
        <v>11.436</v>
      </c>
      <c r="V3511" s="9">
        <v>14.744999999999999</v>
      </c>
    </row>
    <row r="3512" spans="1:22" x14ac:dyDescent="0.3">
      <c r="A3512" t="s">
        <v>3595</v>
      </c>
      <c r="B3512" t="s">
        <v>3596</v>
      </c>
      <c r="C3512" t="s">
        <v>3797</v>
      </c>
      <c r="D3512" t="s">
        <v>114</v>
      </c>
      <c r="E3512">
        <v>3.11</v>
      </c>
      <c r="F3512">
        <v>106100</v>
      </c>
      <c r="G3512">
        <f t="shared" si="219"/>
        <v>3.3457649670122524E-11</v>
      </c>
      <c r="H3512" s="50">
        <f t="shared" si="221"/>
        <v>257.43222183747042</v>
      </c>
      <c r="I3512">
        <f t="shared" si="220"/>
        <v>7.7517693828354155E-8</v>
      </c>
      <c r="J3512">
        <v>51.400000000000006</v>
      </c>
      <c r="K3512">
        <v>14.8</v>
      </c>
      <c r="L3512">
        <v>599</v>
      </c>
      <c r="M3512">
        <v>42.49</v>
      </c>
      <c r="N3512">
        <v>-96.4</v>
      </c>
      <c r="O3512" s="7">
        <v>40.432000000000002</v>
      </c>
      <c r="P3512" s="8">
        <v>105020</v>
      </c>
      <c r="Q3512">
        <v>4</v>
      </c>
      <c r="R3512" s="9">
        <v>9.1879000000000008</v>
      </c>
      <c r="S3512" s="9">
        <v>9.1959999999999997</v>
      </c>
      <c r="T3512" s="9">
        <v>8.8754000000000008</v>
      </c>
      <c r="U3512" s="9">
        <v>9.1857000000000006</v>
      </c>
      <c r="V3512" s="9">
        <v>9.4951000000000008</v>
      </c>
    </row>
    <row r="3513" spans="1:22" x14ac:dyDescent="0.3">
      <c r="A3513" t="s">
        <v>3595</v>
      </c>
      <c r="B3513" t="s">
        <v>3596</v>
      </c>
      <c r="C3513" t="s">
        <v>3798</v>
      </c>
      <c r="D3513" t="s">
        <v>114</v>
      </c>
      <c r="E3513">
        <v>3.7</v>
      </c>
      <c r="F3513">
        <v>124300</v>
      </c>
      <c r="G3513">
        <f t="shared" si="219"/>
        <v>3.3976686242960583E-11</v>
      </c>
      <c r="H3513" s="50">
        <f t="shared" si="221"/>
        <v>301.59118920261614</v>
      </c>
      <c r="I3513">
        <f t="shared" si="220"/>
        <v>9.2223622882607852E-8</v>
      </c>
      <c r="J3513">
        <v>53.800000000000004</v>
      </c>
      <c r="K3513">
        <v>16.900000000000002</v>
      </c>
      <c r="L3513">
        <v>574</v>
      </c>
      <c r="M3513">
        <v>43.53</v>
      </c>
      <c r="N3513">
        <v>-96.74</v>
      </c>
      <c r="O3513" s="7">
        <v>33.905999999999999</v>
      </c>
      <c r="P3513" s="8">
        <v>129680</v>
      </c>
      <c r="Q3513">
        <v>4</v>
      </c>
      <c r="R3513" s="9">
        <v>8.8674999999999997</v>
      </c>
      <c r="S3513" s="9">
        <v>8.7847000000000008</v>
      </c>
      <c r="T3513" s="9">
        <v>8.3560999999999996</v>
      </c>
      <c r="U3513" s="9">
        <v>8.4601000000000006</v>
      </c>
      <c r="V3513" s="9">
        <v>8.8754000000000008</v>
      </c>
    </row>
    <row r="3514" spans="1:22" x14ac:dyDescent="0.3">
      <c r="A3514" t="s">
        <v>3595</v>
      </c>
      <c r="B3514" t="s">
        <v>3596</v>
      </c>
      <c r="C3514" t="s">
        <v>3799</v>
      </c>
      <c r="D3514" t="s">
        <v>114</v>
      </c>
      <c r="E3514">
        <v>5.54</v>
      </c>
      <c r="F3514">
        <v>407700</v>
      </c>
      <c r="G3514">
        <f t="shared" si="219"/>
        <v>1.5510274270296788E-11</v>
      </c>
      <c r="H3514" s="50">
        <f t="shared" si="221"/>
        <v>989.20939531702822</v>
      </c>
      <c r="I3514">
        <f t="shared" si="220"/>
        <v>1.3808618128909391E-7</v>
      </c>
      <c r="J3514">
        <v>223</v>
      </c>
      <c r="K3514">
        <v>27.3</v>
      </c>
      <c r="L3514">
        <v>560</v>
      </c>
      <c r="M3514">
        <v>41.68</v>
      </c>
      <c r="N3514">
        <v>-86.14</v>
      </c>
      <c r="O3514" s="7">
        <v>20.513999999999999</v>
      </c>
      <c r="P3514" s="8">
        <v>382900</v>
      </c>
      <c r="Q3514">
        <v>12</v>
      </c>
      <c r="R3514" s="9">
        <v>15.266999999999999</v>
      </c>
      <c r="S3514" s="9">
        <v>14.933</v>
      </c>
      <c r="T3514" s="9">
        <v>13.4</v>
      </c>
      <c r="U3514" s="9">
        <v>14.545</v>
      </c>
      <c r="V3514" s="9">
        <v>15.833</v>
      </c>
    </row>
    <row r="3515" spans="1:22" x14ac:dyDescent="0.3">
      <c r="A3515" t="s">
        <v>3595</v>
      </c>
      <c r="B3515" t="s">
        <v>3596</v>
      </c>
      <c r="C3515" t="s">
        <v>3800</v>
      </c>
      <c r="D3515" t="s">
        <v>114</v>
      </c>
      <c r="E3515">
        <v>2.2600000000000002</v>
      </c>
      <c r="F3515">
        <v>106100</v>
      </c>
      <c r="G3515">
        <f t="shared" si="219"/>
        <v>2.4313275966069751E-11</v>
      </c>
      <c r="H3515" s="50">
        <f t="shared" si="221"/>
        <v>257.43222183747042</v>
      </c>
      <c r="I3515">
        <f t="shared" si="220"/>
        <v>5.633118586883615E-8</v>
      </c>
      <c r="J3515">
        <v>96.9</v>
      </c>
      <c r="K3515">
        <v>10.8</v>
      </c>
      <c r="L3515">
        <v>574</v>
      </c>
      <c r="M3515">
        <v>42.54</v>
      </c>
      <c r="N3515">
        <v>-83.77</v>
      </c>
      <c r="O3515" s="7">
        <v>53.253999999999998</v>
      </c>
      <c r="P3515" s="8">
        <v>148210</v>
      </c>
      <c r="Q3515">
        <v>9</v>
      </c>
      <c r="R3515" s="9">
        <v>12.896000000000001</v>
      </c>
      <c r="S3515" s="9">
        <v>12.887</v>
      </c>
      <c r="T3515" s="9">
        <v>12.497</v>
      </c>
      <c r="U3515" s="9">
        <v>12.898999999999999</v>
      </c>
      <c r="V3515" s="9">
        <v>14.247999999999999</v>
      </c>
    </row>
    <row r="3516" spans="1:22" x14ac:dyDescent="0.3">
      <c r="A3516" t="s">
        <v>3595</v>
      </c>
      <c r="B3516" t="s">
        <v>3596</v>
      </c>
      <c r="C3516" t="s">
        <v>3801</v>
      </c>
      <c r="D3516" t="s">
        <v>114</v>
      </c>
      <c r="E3516">
        <v>5.21</v>
      </c>
      <c r="F3516">
        <v>145100</v>
      </c>
      <c r="G3516">
        <f t="shared" si="219"/>
        <v>4.0984603239145416E-11</v>
      </c>
      <c r="H3516" s="50">
        <f t="shared" si="221"/>
        <v>352.0585804770684</v>
      </c>
      <c r="I3516">
        <f t="shared" si="220"/>
        <v>1.2986083114010457E-7</v>
      </c>
      <c r="J3516">
        <v>64.100000000000009</v>
      </c>
      <c r="K3516">
        <v>18.100000000000001</v>
      </c>
      <c r="L3516">
        <v>414</v>
      </c>
      <c r="M3516">
        <v>34.96</v>
      </c>
      <c r="N3516">
        <v>-81.97</v>
      </c>
      <c r="O3516" s="7">
        <v>22.873000000000001</v>
      </c>
      <c r="P3516" s="8">
        <v>132980</v>
      </c>
      <c r="Q3516">
        <v>5</v>
      </c>
      <c r="R3516" s="9">
        <v>13.048</v>
      </c>
      <c r="S3516" s="9">
        <v>13.019</v>
      </c>
      <c r="T3516" s="9">
        <v>12.597</v>
      </c>
      <c r="U3516" s="9">
        <v>12.898999999999999</v>
      </c>
      <c r="V3516" s="9">
        <v>13.048999999999999</v>
      </c>
    </row>
    <row r="3517" spans="1:22" x14ac:dyDescent="0.3">
      <c r="A3517" t="s">
        <v>3595</v>
      </c>
      <c r="B3517" t="s">
        <v>3596</v>
      </c>
      <c r="C3517" t="s">
        <v>3802</v>
      </c>
      <c r="D3517" t="s">
        <v>114</v>
      </c>
      <c r="E3517">
        <v>7.44</v>
      </c>
      <c r="F3517">
        <v>334900</v>
      </c>
      <c r="G3517">
        <f t="shared" si="219"/>
        <v>2.5357603822036431E-11</v>
      </c>
      <c r="H3517" s="50">
        <f t="shared" si="221"/>
        <v>812.57352585644526</v>
      </c>
      <c r="I3517">
        <f t="shared" si="220"/>
        <v>1.8544425790448712E-7</v>
      </c>
      <c r="J3517">
        <v>215</v>
      </c>
      <c r="K3517">
        <v>22.900000000000002</v>
      </c>
      <c r="L3517">
        <v>381</v>
      </c>
      <c r="M3517">
        <v>47.68</v>
      </c>
      <c r="N3517">
        <v>-117.35</v>
      </c>
      <c r="O3517" s="7">
        <v>16.687999999999999</v>
      </c>
      <c r="P3517" s="8">
        <v>360720</v>
      </c>
      <c r="Q3517">
        <v>11</v>
      </c>
      <c r="R3517" s="9">
        <v>7.3091999999999997</v>
      </c>
      <c r="S3517" s="9">
        <v>7.1646999999999998</v>
      </c>
      <c r="T3517" s="9">
        <v>6.2493999999999996</v>
      </c>
      <c r="U3517" s="9">
        <v>6.9398999999999997</v>
      </c>
      <c r="V3517" s="9">
        <v>7.8342000000000001</v>
      </c>
    </row>
    <row r="3518" spans="1:22" x14ac:dyDescent="0.3">
      <c r="A3518" t="s">
        <v>3595</v>
      </c>
      <c r="B3518" t="s">
        <v>3596</v>
      </c>
      <c r="C3518" t="s">
        <v>3803</v>
      </c>
      <c r="D3518" t="s">
        <v>114</v>
      </c>
      <c r="E3518">
        <v>3.77</v>
      </c>
      <c r="F3518">
        <v>153500</v>
      </c>
      <c r="G3518">
        <f t="shared" si="219"/>
        <v>2.8033891921824104E-11</v>
      </c>
      <c r="H3518" s="50">
        <f t="shared" si="221"/>
        <v>372.4396423379049</v>
      </c>
      <c r="I3518">
        <f t="shared" si="220"/>
        <v>9.3968394126332844E-8</v>
      </c>
      <c r="J3518">
        <v>83.4</v>
      </c>
      <c r="K3518">
        <v>16.8</v>
      </c>
      <c r="L3518">
        <v>570</v>
      </c>
      <c r="M3518">
        <v>39.79</v>
      </c>
      <c r="N3518">
        <v>-89.65</v>
      </c>
      <c r="O3518" s="7">
        <v>33.898000000000003</v>
      </c>
      <c r="P3518" s="8">
        <v>134060</v>
      </c>
      <c r="Q3518">
        <v>5</v>
      </c>
      <c r="R3518" s="9">
        <v>12.839</v>
      </c>
      <c r="S3518" s="9">
        <v>12.706</v>
      </c>
      <c r="T3518" s="9">
        <v>12.244999999999999</v>
      </c>
      <c r="U3518" s="9">
        <v>12.547000000000001</v>
      </c>
      <c r="V3518" s="9">
        <v>12.949</v>
      </c>
    </row>
    <row r="3519" spans="1:22" x14ac:dyDescent="0.3">
      <c r="A3519" t="s">
        <v>3595</v>
      </c>
      <c r="B3519" t="s">
        <v>3596</v>
      </c>
      <c r="C3519" t="s">
        <v>3804</v>
      </c>
      <c r="D3519" t="s">
        <v>114</v>
      </c>
      <c r="E3519">
        <v>10.100000000000001</v>
      </c>
      <c r="F3519">
        <v>573600</v>
      </c>
      <c r="G3519">
        <f t="shared" si="219"/>
        <v>2.0098454149232917E-11</v>
      </c>
      <c r="H3519" s="50">
        <f t="shared" si="221"/>
        <v>1391.7353670685488</v>
      </c>
      <c r="I3519">
        <f t="shared" si="220"/>
        <v>2.5174556516603759E-7</v>
      </c>
      <c r="J3519">
        <v>326</v>
      </c>
      <c r="K3519">
        <v>31.700000000000003</v>
      </c>
      <c r="L3519">
        <v>314</v>
      </c>
      <c r="M3519">
        <v>42.12</v>
      </c>
      <c r="N3519">
        <v>-72.59</v>
      </c>
      <c r="O3519" s="7">
        <v>9.8841999999999999</v>
      </c>
      <c r="P3519" s="8">
        <v>567810</v>
      </c>
      <c r="Q3519">
        <v>15</v>
      </c>
      <c r="R3519" s="9">
        <v>13.851000000000001</v>
      </c>
      <c r="S3519" s="9">
        <v>13.157999999999999</v>
      </c>
      <c r="T3519" s="9">
        <v>10.316000000000001</v>
      </c>
      <c r="U3519" s="9">
        <v>12.547000000000001</v>
      </c>
      <c r="V3519" s="9">
        <v>14.397</v>
      </c>
    </row>
    <row r="3520" spans="1:22" x14ac:dyDescent="0.3">
      <c r="A3520" t="s">
        <v>3595</v>
      </c>
      <c r="B3520" t="s">
        <v>3596</v>
      </c>
      <c r="C3520" t="s">
        <v>3805</v>
      </c>
      <c r="D3520" t="s">
        <v>114</v>
      </c>
      <c r="E3520">
        <v>4.5200000000000005</v>
      </c>
      <c r="F3520">
        <v>215000</v>
      </c>
      <c r="G3520">
        <f t="shared" si="219"/>
        <v>2.3996637953488376E-11</v>
      </c>
      <c r="H3520" s="50">
        <f t="shared" si="221"/>
        <v>521.65813096188629</v>
      </c>
      <c r="I3520">
        <f t="shared" si="220"/>
        <v>1.126623717376723E-7</v>
      </c>
      <c r="J3520">
        <v>145</v>
      </c>
      <c r="K3520">
        <v>17.8</v>
      </c>
      <c r="L3520">
        <v>456</v>
      </c>
      <c r="M3520">
        <v>37.19</v>
      </c>
      <c r="N3520">
        <v>-93.29</v>
      </c>
      <c r="O3520" s="7">
        <v>25.587</v>
      </c>
      <c r="P3520" s="8">
        <v>190550</v>
      </c>
      <c r="Q3520">
        <v>4</v>
      </c>
      <c r="R3520" s="9">
        <v>10.404999999999999</v>
      </c>
      <c r="S3520" s="9">
        <v>10.364000000000001</v>
      </c>
      <c r="T3520" s="9">
        <v>10.214</v>
      </c>
      <c r="U3520" s="9">
        <v>10.342000000000001</v>
      </c>
      <c r="V3520" s="9">
        <v>10.468999999999999</v>
      </c>
    </row>
    <row r="3521" spans="1:22" x14ac:dyDescent="0.3">
      <c r="A3521" t="s">
        <v>3595</v>
      </c>
      <c r="B3521" t="s">
        <v>3596</v>
      </c>
      <c r="C3521" t="s">
        <v>3806</v>
      </c>
      <c r="D3521" t="s">
        <v>114</v>
      </c>
      <c r="E3521">
        <v>14</v>
      </c>
      <c r="F3521">
        <v>2078000</v>
      </c>
      <c r="G3521">
        <f t="shared" si="219"/>
        <v>7.6901164581328195E-12</v>
      </c>
      <c r="H3521" s="50">
        <f t="shared" si="221"/>
        <v>5041.886493668836</v>
      </c>
      <c r="I3521">
        <f t="shared" si="220"/>
        <v>3.4895424874500266E-7</v>
      </c>
      <c r="J3521">
        <v>1320</v>
      </c>
      <c r="K3521">
        <v>57.2</v>
      </c>
      <c r="L3521">
        <v>359</v>
      </c>
      <c r="M3521">
        <v>38.65</v>
      </c>
      <c r="N3521">
        <v>-90.36</v>
      </c>
      <c r="O3521" s="7">
        <v>6.2866999999999997</v>
      </c>
      <c r="P3521" s="8">
        <v>2117800</v>
      </c>
      <c r="Q3521">
        <v>41</v>
      </c>
      <c r="R3521" s="9">
        <v>14.375</v>
      </c>
      <c r="S3521" s="9">
        <v>14.016</v>
      </c>
      <c r="T3521" s="9">
        <v>10.725</v>
      </c>
      <c r="U3521" s="9">
        <v>13.749000000000001</v>
      </c>
      <c r="V3521" s="9">
        <v>16.128</v>
      </c>
    </row>
    <row r="3522" spans="1:22" x14ac:dyDescent="0.3">
      <c r="A3522" t="s">
        <v>3595</v>
      </c>
      <c r="B3522" t="s">
        <v>3596</v>
      </c>
      <c r="C3522" t="s">
        <v>3807</v>
      </c>
      <c r="D3522" t="s">
        <v>114</v>
      </c>
      <c r="E3522">
        <v>6.01</v>
      </c>
      <c r="F3522">
        <v>313400</v>
      </c>
      <c r="G3522">
        <f t="shared" ref="G3522:G3585" si="222">(1.141433*(E3522/1000000))/F3522</f>
        <v>2.1888999138481171E-11</v>
      </c>
      <c r="H3522" s="50">
        <f t="shared" si="221"/>
        <v>760.40771276025669</v>
      </c>
      <c r="I3522">
        <f t="shared" ref="I3522:I3585" si="223">(G3522/10)*1000*H3522*0.09</f>
        <v>1.4980107392553324E-7</v>
      </c>
      <c r="J3522">
        <v>209</v>
      </c>
      <c r="K3522">
        <v>21.700000000000003</v>
      </c>
      <c r="L3522">
        <v>381</v>
      </c>
      <c r="M3522">
        <v>37.94</v>
      </c>
      <c r="N3522">
        <v>-121.29</v>
      </c>
      <c r="O3522" s="7">
        <v>17.603000000000002</v>
      </c>
      <c r="P3522" s="8">
        <v>425990</v>
      </c>
      <c r="Q3522">
        <v>10</v>
      </c>
      <c r="R3522" s="9">
        <v>12.885</v>
      </c>
      <c r="S3522" s="9">
        <v>12.685</v>
      </c>
      <c r="T3522" s="9">
        <v>10.06</v>
      </c>
      <c r="U3522" s="9">
        <v>11.993</v>
      </c>
      <c r="V3522" s="9">
        <v>13.199</v>
      </c>
    </row>
    <row r="3523" spans="1:22" x14ac:dyDescent="0.3">
      <c r="A3523" t="s">
        <v>3595</v>
      </c>
      <c r="B3523" t="s">
        <v>3596</v>
      </c>
      <c r="C3523" t="s">
        <v>3808</v>
      </c>
      <c r="D3523" t="s">
        <v>114</v>
      </c>
      <c r="E3523">
        <v>8.2799999999999994</v>
      </c>
      <c r="F3523">
        <v>402300</v>
      </c>
      <c r="G3523">
        <f t="shared" si="222"/>
        <v>2.3492580760626395E-11</v>
      </c>
      <c r="H3523" s="50">
        <f t="shared" si="221"/>
        <v>976.10728412077617</v>
      </c>
      <c r="I3523">
        <f t="shared" si="223"/>
        <v>2.0638151282918724E-7</v>
      </c>
      <c r="J3523">
        <v>227</v>
      </c>
      <c r="K3523">
        <v>26.700000000000003</v>
      </c>
      <c r="L3523">
        <v>345</v>
      </c>
      <c r="M3523">
        <v>43.07</v>
      </c>
      <c r="N3523">
        <v>-76.150000000000006</v>
      </c>
      <c r="O3523" s="7">
        <v>12.896000000000001</v>
      </c>
      <c r="P3523" s="8">
        <v>391460</v>
      </c>
      <c r="Q3523">
        <v>10</v>
      </c>
      <c r="R3523" s="9">
        <v>13.058</v>
      </c>
      <c r="S3523" s="9">
        <v>12.7</v>
      </c>
      <c r="T3523" s="9">
        <v>11.081</v>
      </c>
      <c r="U3523" s="9">
        <v>12.018000000000001</v>
      </c>
      <c r="V3523" s="9">
        <v>13.199</v>
      </c>
    </row>
    <row r="3524" spans="1:22" x14ac:dyDescent="0.3">
      <c r="A3524" t="s">
        <v>3595</v>
      </c>
      <c r="B3524" t="s">
        <v>3596</v>
      </c>
      <c r="C3524" t="s">
        <v>3809</v>
      </c>
      <c r="D3524" t="s">
        <v>114</v>
      </c>
      <c r="E3524">
        <v>15.700000000000001</v>
      </c>
      <c r="F3524">
        <v>204300</v>
      </c>
      <c r="G3524">
        <f t="shared" si="222"/>
        <v>8.771658394517867E-11</v>
      </c>
      <c r="H3524" s="50">
        <f t="shared" si="221"/>
        <v>495.69654025820176</v>
      </c>
      <c r="I3524">
        <f t="shared" si="223"/>
        <v>3.9132726466403865E-7</v>
      </c>
      <c r="J3524">
        <v>35</v>
      </c>
      <c r="K3524">
        <v>34.5</v>
      </c>
      <c r="L3524">
        <v>251</v>
      </c>
      <c r="M3524">
        <v>30.44</v>
      </c>
      <c r="N3524">
        <v>-84.29</v>
      </c>
      <c r="O3524" s="7">
        <v>7.2633999999999999</v>
      </c>
      <c r="P3524" s="8">
        <v>150970</v>
      </c>
      <c r="Q3524">
        <v>3</v>
      </c>
      <c r="R3524" s="9">
        <v>10.164</v>
      </c>
      <c r="S3524" s="9">
        <v>10.135999999999999</v>
      </c>
      <c r="T3524" s="9">
        <v>9.9575999999999993</v>
      </c>
      <c r="U3524" s="9">
        <v>10.009</v>
      </c>
      <c r="V3524" s="9">
        <v>10.214</v>
      </c>
    </row>
    <row r="3525" spans="1:22" x14ac:dyDescent="0.3">
      <c r="A3525" t="s">
        <v>3595</v>
      </c>
      <c r="B3525" t="s">
        <v>3596</v>
      </c>
      <c r="C3525" t="s">
        <v>3810</v>
      </c>
      <c r="D3525" t="s">
        <v>114</v>
      </c>
      <c r="E3525">
        <v>15.5</v>
      </c>
      <c r="F3525">
        <v>2062000</v>
      </c>
      <c r="G3525">
        <f t="shared" si="222"/>
        <v>8.5801219689621724E-12</v>
      </c>
      <c r="H3525" s="50">
        <f t="shared" si="221"/>
        <v>5003.0654234577196</v>
      </c>
      <c r="I3525">
        <f t="shared" si="223"/>
        <v>3.8634220396768152E-7</v>
      </c>
      <c r="J3525">
        <v>396</v>
      </c>
      <c r="K3525">
        <v>104</v>
      </c>
      <c r="L3525">
        <v>727</v>
      </c>
      <c r="M3525">
        <v>27.99</v>
      </c>
      <c r="N3525">
        <v>-82.47</v>
      </c>
      <c r="O3525" s="7">
        <v>7.0129000000000001</v>
      </c>
      <c r="P3525" s="8">
        <v>788760</v>
      </c>
      <c r="Q3525">
        <v>14</v>
      </c>
      <c r="R3525" s="9">
        <v>13.875</v>
      </c>
      <c r="S3525" s="9">
        <v>11.353999999999999</v>
      </c>
      <c r="T3525" s="9">
        <v>12.244999999999999</v>
      </c>
      <c r="U3525" s="9">
        <v>13.124000000000001</v>
      </c>
      <c r="V3525" s="9">
        <v>14.545999999999999</v>
      </c>
    </row>
    <row r="3526" spans="1:22" x14ac:dyDescent="0.3">
      <c r="A3526" t="s">
        <v>3595</v>
      </c>
      <c r="B3526" t="s">
        <v>3596</v>
      </c>
      <c r="C3526" t="s">
        <v>3811</v>
      </c>
      <c r="D3526" t="s">
        <v>114</v>
      </c>
      <c r="E3526">
        <v>10.4</v>
      </c>
      <c r="F3526">
        <v>229800</v>
      </c>
      <c r="G3526">
        <f t="shared" si="222"/>
        <v>5.1657542210617925E-11</v>
      </c>
      <c r="H3526" s="50">
        <f t="shared" si="221"/>
        <v>557.56762090716973</v>
      </c>
      <c r="I3526">
        <f t="shared" si="223"/>
        <v>2.5922315621057337E-7</v>
      </c>
      <c r="J3526">
        <v>71.7</v>
      </c>
      <c r="K3526">
        <v>27.1</v>
      </c>
      <c r="L3526">
        <v>272</v>
      </c>
      <c r="M3526">
        <v>33.53</v>
      </c>
      <c r="N3526">
        <v>-117.16</v>
      </c>
      <c r="O3526" s="7">
        <v>10.026999999999999</v>
      </c>
      <c r="P3526" s="8">
        <v>145180</v>
      </c>
      <c r="Q3526">
        <v>7</v>
      </c>
      <c r="R3526" s="9">
        <v>11.154</v>
      </c>
      <c r="S3526" s="9">
        <v>10.78</v>
      </c>
      <c r="T3526" s="9">
        <v>9.3919999999999995</v>
      </c>
      <c r="U3526" s="9">
        <v>11.182</v>
      </c>
      <c r="V3526" s="9">
        <v>12.848000000000001</v>
      </c>
    </row>
    <row r="3527" spans="1:22" x14ac:dyDescent="0.3">
      <c r="A3527" t="s">
        <v>3595</v>
      </c>
      <c r="B3527" t="s">
        <v>3596</v>
      </c>
      <c r="C3527" t="s">
        <v>3812</v>
      </c>
      <c r="D3527" t="s">
        <v>114</v>
      </c>
      <c r="E3527">
        <v>4.3899999999999997</v>
      </c>
      <c r="F3527">
        <v>503000</v>
      </c>
      <c r="G3527">
        <f t="shared" si="222"/>
        <v>9.9620096819085475E-12</v>
      </c>
      <c r="H3527" s="50">
        <f t="shared" si="221"/>
        <v>1220.4373947619945</v>
      </c>
      <c r="I3527">
        <f t="shared" si="223"/>
        <v>1.0942208228504006E-7</v>
      </c>
      <c r="J3527">
        <v>344</v>
      </c>
      <c r="K3527">
        <v>27.1</v>
      </c>
      <c r="L3527">
        <v>737</v>
      </c>
      <c r="M3527">
        <v>41.66</v>
      </c>
      <c r="N3527">
        <v>-83.6</v>
      </c>
      <c r="O3527" s="7">
        <v>27.207000000000001</v>
      </c>
      <c r="P3527" s="8">
        <v>530580</v>
      </c>
      <c r="Q3527">
        <v>12</v>
      </c>
      <c r="R3527" s="9">
        <v>18.059999999999999</v>
      </c>
      <c r="S3527" s="9">
        <v>17.484000000000002</v>
      </c>
      <c r="T3527" s="9">
        <v>14.943</v>
      </c>
      <c r="U3527" s="9">
        <v>17.11</v>
      </c>
      <c r="V3527" s="9">
        <v>18.916</v>
      </c>
    </row>
    <row r="3528" spans="1:22" x14ac:dyDescent="0.3">
      <c r="A3528" t="s">
        <v>3595</v>
      </c>
      <c r="B3528" t="s">
        <v>3596</v>
      </c>
      <c r="C3528" t="s">
        <v>3813</v>
      </c>
      <c r="D3528" t="s">
        <v>114</v>
      </c>
      <c r="E3528">
        <v>2.8000000000000003</v>
      </c>
      <c r="F3528">
        <v>142400</v>
      </c>
      <c r="G3528">
        <f t="shared" si="222"/>
        <v>2.2443907303370786E-11</v>
      </c>
      <c r="H3528" s="50">
        <f t="shared" si="221"/>
        <v>345.50752487894238</v>
      </c>
      <c r="I3528">
        <f t="shared" si="223"/>
        <v>6.9790849749000518E-8</v>
      </c>
      <c r="J3528">
        <v>104</v>
      </c>
      <c r="K3528">
        <v>14</v>
      </c>
      <c r="L3528">
        <v>603</v>
      </c>
      <c r="M3528">
        <v>39.04</v>
      </c>
      <c r="N3528">
        <v>-95.71</v>
      </c>
      <c r="O3528" s="7">
        <v>43.093000000000004</v>
      </c>
      <c r="P3528" s="8">
        <v>153040</v>
      </c>
      <c r="Q3528">
        <v>7</v>
      </c>
      <c r="R3528" s="9">
        <v>10.564</v>
      </c>
      <c r="S3528" s="9">
        <v>10.542999999999999</v>
      </c>
      <c r="T3528" s="9">
        <v>9.7523</v>
      </c>
      <c r="U3528" s="9">
        <v>10.163</v>
      </c>
      <c r="V3528" s="9">
        <v>10.673999999999999</v>
      </c>
    </row>
    <row r="3529" spans="1:22" x14ac:dyDescent="0.3">
      <c r="A3529" t="s">
        <v>3595</v>
      </c>
      <c r="B3529" t="s">
        <v>3596</v>
      </c>
      <c r="C3529" t="s">
        <v>3814</v>
      </c>
      <c r="D3529" t="s">
        <v>114</v>
      </c>
      <c r="E3529">
        <v>7.47</v>
      </c>
      <c r="F3529">
        <v>720400</v>
      </c>
      <c r="G3529">
        <f t="shared" si="222"/>
        <v>1.183579193503609E-11</v>
      </c>
      <c r="H3529" s="50">
        <f t="shared" si="221"/>
        <v>1747.9186862555484</v>
      </c>
      <c r="I3529">
        <f t="shared" si="223"/>
        <v>1.8619201700894068E-7</v>
      </c>
      <c r="J3529">
        <v>467</v>
      </c>
      <c r="K3529">
        <v>33.300000000000004</v>
      </c>
      <c r="L3529">
        <v>423</v>
      </c>
      <c r="M3529">
        <v>32.24</v>
      </c>
      <c r="N3529">
        <v>-110.95</v>
      </c>
      <c r="O3529" s="7">
        <v>12.692</v>
      </c>
      <c r="P3529" s="8">
        <v>726650</v>
      </c>
      <c r="Q3529">
        <v>13</v>
      </c>
      <c r="R3529" s="9">
        <v>7.0438999999999998</v>
      </c>
      <c r="S3529" s="9">
        <v>7.0726000000000004</v>
      </c>
      <c r="T3529" s="9">
        <v>6.5689000000000002</v>
      </c>
      <c r="U3529" s="9">
        <v>7.0456000000000003</v>
      </c>
      <c r="V3529" s="9">
        <v>7.4145000000000003</v>
      </c>
    </row>
    <row r="3530" spans="1:22" x14ac:dyDescent="0.3">
      <c r="A3530" t="s">
        <v>3595</v>
      </c>
      <c r="B3530" t="s">
        <v>3596</v>
      </c>
      <c r="C3530" t="s">
        <v>3815</v>
      </c>
      <c r="D3530" t="s">
        <v>114</v>
      </c>
      <c r="E3530">
        <v>6.23</v>
      </c>
      <c r="F3530">
        <v>558300</v>
      </c>
      <c r="G3530">
        <f t="shared" si="222"/>
        <v>1.2737108346766972E-11</v>
      </c>
      <c r="H3530" s="50">
        <f t="shared" si="221"/>
        <v>1354.6127186791682</v>
      </c>
      <c r="I3530">
        <f t="shared" si="223"/>
        <v>1.5528464069152619E-7</v>
      </c>
      <c r="J3530">
        <v>292</v>
      </c>
      <c r="K3530">
        <v>32.700000000000003</v>
      </c>
      <c r="L3530">
        <v>598</v>
      </c>
      <c r="M3530">
        <v>36.11</v>
      </c>
      <c r="N3530">
        <v>-95.93</v>
      </c>
      <c r="O3530" s="7">
        <v>18.321999999999999</v>
      </c>
      <c r="P3530" s="8">
        <v>570450</v>
      </c>
      <c r="Q3530">
        <v>12</v>
      </c>
      <c r="R3530" s="9">
        <v>11.282</v>
      </c>
      <c r="S3530" s="9">
        <v>11.233000000000001</v>
      </c>
      <c r="T3530" s="9">
        <v>9.3919999999999995</v>
      </c>
      <c r="U3530" s="9">
        <v>11.03</v>
      </c>
      <c r="V3530" s="9">
        <v>11.840999999999999</v>
      </c>
    </row>
    <row r="3531" spans="1:22" x14ac:dyDescent="0.3">
      <c r="A3531" t="s">
        <v>3595</v>
      </c>
      <c r="B3531" t="s">
        <v>3596</v>
      </c>
      <c r="C3531" t="s">
        <v>3816</v>
      </c>
      <c r="D3531" t="s">
        <v>114</v>
      </c>
      <c r="E3531">
        <v>6.55</v>
      </c>
      <c r="F3531">
        <v>116900</v>
      </c>
      <c r="G3531">
        <f t="shared" si="222"/>
        <v>6.3955399059024795E-11</v>
      </c>
      <c r="H3531" s="50">
        <f t="shared" si="221"/>
        <v>283.63644422997447</v>
      </c>
      <c r="I3531">
        <f t="shared" si="223"/>
        <v>1.6326073780569765E-7</v>
      </c>
      <c r="J3531">
        <v>73.900000000000006</v>
      </c>
      <c r="K3531">
        <v>13.600000000000001</v>
      </c>
      <c r="L3531">
        <v>246</v>
      </c>
      <c r="M3531">
        <v>33.21</v>
      </c>
      <c r="N3531">
        <v>-87.55</v>
      </c>
      <c r="O3531" s="7">
        <v>18.120999999999999</v>
      </c>
      <c r="P3531" s="8">
        <v>118800</v>
      </c>
      <c r="Q3531">
        <v>6</v>
      </c>
      <c r="R3531" s="9">
        <v>12.974</v>
      </c>
      <c r="S3531" s="9">
        <v>12.956</v>
      </c>
      <c r="T3531" s="9">
        <v>12.497</v>
      </c>
      <c r="U3531" s="9">
        <v>12.949</v>
      </c>
      <c r="V3531" s="9">
        <v>13.199</v>
      </c>
    </row>
    <row r="3532" spans="1:22" x14ac:dyDescent="0.3">
      <c r="A3532" t="s">
        <v>3595</v>
      </c>
      <c r="B3532" t="s">
        <v>3596</v>
      </c>
      <c r="C3532" t="s">
        <v>3817</v>
      </c>
      <c r="D3532" t="s">
        <v>114</v>
      </c>
      <c r="E3532">
        <v>3.14</v>
      </c>
      <c r="F3532">
        <v>101500</v>
      </c>
      <c r="G3532">
        <f t="shared" si="222"/>
        <v>3.5311326305418717E-11</v>
      </c>
      <c r="H3532" s="50">
        <f t="shared" si="221"/>
        <v>246.27116415177426</v>
      </c>
      <c r="I3532">
        <f t="shared" si="223"/>
        <v>7.8265452932807743E-8</v>
      </c>
      <c r="J3532">
        <v>62.6</v>
      </c>
      <c r="K3532">
        <v>12.8</v>
      </c>
      <c r="L3532">
        <v>505</v>
      </c>
      <c r="M3532">
        <v>32.33</v>
      </c>
      <c r="N3532">
        <v>-95.3</v>
      </c>
      <c r="O3532" s="7">
        <v>39.344000000000001</v>
      </c>
      <c r="P3532" s="8">
        <v>109170</v>
      </c>
      <c r="Q3532">
        <v>4</v>
      </c>
      <c r="R3532" s="9">
        <v>10.186999999999999</v>
      </c>
      <c r="S3532" s="9">
        <v>10.153</v>
      </c>
      <c r="T3532" s="9">
        <v>9.7009000000000007</v>
      </c>
      <c r="U3532" s="9">
        <v>10.137</v>
      </c>
      <c r="V3532" s="9">
        <v>10.214</v>
      </c>
    </row>
    <row r="3533" spans="1:22" x14ac:dyDescent="0.3">
      <c r="A3533" t="s">
        <v>3595</v>
      </c>
      <c r="B3533" t="s">
        <v>3596</v>
      </c>
      <c r="C3533" t="s">
        <v>3818</v>
      </c>
      <c r="D3533" t="s">
        <v>114</v>
      </c>
      <c r="E3533">
        <v>5.22</v>
      </c>
      <c r="F3533">
        <v>113400</v>
      </c>
      <c r="G3533">
        <f t="shared" si="222"/>
        <v>5.2542153968253961E-11</v>
      </c>
      <c r="H3533" s="50">
        <f t="shared" si="221"/>
        <v>275.14433512129261</v>
      </c>
      <c r="I3533">
        <f t="shared" si="223"/>
        <v>1.3011008417492239E-7</v>
      </c>
      <c r="J3533">
        <v>61.400000000000006</v>
      </c>
      <c r="K3533">
        <v>14.5</v>
      </c>
      <c r="L3533">
        <v>323</v>
      </c>
      <c r="M3533">
        <v>43.1</v>
      </c>
      <c r="N3533">
        <v>-75.25</v>
      </c>
      <c r="O3533" s="7">
        <v>22.341000000000001</v>
      </c>
      <c r="P3533" s="8">
        <v>128190</v>
      </c>
      <c r="Q3533">
        <v>6</v>
      </c>
      <c r="R3533" s="9">
        <v>10.374000000000001</v>
      </c>
      <c r="S3533" s="9">
        <v>10.288</v>
      </c>
      <c r="T3533" s="9">
        <v>9.1857000000000006</v>
      </c>
      <c r="U3533" s="9">
        <v>10.367000000000001</v>
      </c>
      <c r="V3533" s="9">
        <v>10.775</v>
      </c>
    </row>
    <row r="3534" spans="1:22" x14ac:dyDescent="0.3">
      <c r="A3534" t="s">
        <v>3595</v>
      </c>
      <c r="B3534" t="s">
        <v>3596</v>
      </c>
      <c r="C3534" t="s">
        <v>3819</v>
      </c>
      <c r="D3534" t="s">
        <v>114</v>
      </c>
      <c r="E3534">
        <v>1.94</v>
      </c>
      <c r="F3534">
        <v>158600</v>
      </c>
      <c r="G3534">
        <f t="shared" si="222"/>
        <v>1.3962043001261033E-11</v>
      </c>
      <c r="H3534" s="50">
        <f t="shared" si="221"/>
        <v>384.81385846769848</v>
      </c>
      <c r="I3534">
        <f t="shared" si="223"/>
        <v>4.8355088754664653E-8</v>
      </c>
      <c r="J3534">
        <v>414</v>
      </c>
      <c r="K3534">
        <v>7.8</v>
      </c>
      <c r="L3534">
        <v>421</v>
      </c>
      <c r="M3534">
        <v>37.9</v>
      </c>
      <c r="N3534">
        <v>-122.03</v>
      </c>
      <c r="O3534" s="7">
        <v>53.957999999999998</v>
      </c>
      <c r="P3534" s="8">
        <v>1222100</v>
      </c>
      <c r="Q3534">
        <v>22</v>
      </c>
      <c r="R3534" s="9">
        <v>9.5297999999999998</v>
      </c>
      <c r="S3534" s="9">
        <v>10.029</v>
      </c>
      <c r="T3534" s="9">
        <v>9.2372999999999994</v>
      </c>
      <c r="U3534" s="9">
        <v>10.214</v>
      </c>
      <c r="V3534" s="9">
        <v>11.689</v>
      </c>
    </row>
    <row r="3535" spans="1:22" x14ac:dyDescent="0.3">
      <c r="A3535" t="s">
        <v>3595</v>
      </c>
      <c r="B3535" t="s">
        <v>3596</v>
      </c>
      <c r="C3535" t="s">
        <v>3820</v>
      </c>
      <c r="D3535" t="s">
        <v>114</v>
      </c>
      <c r="E3535">
        <v>2.92</v>
      </c>
      <c r="F3535">
        <v>121000</v>
      </c>
      <c r="G3535">
        <f t="shared" si="222"/>
        <v>2.7545325289256194E-11</v>
      </c>
      <c r="H3535" s="50">
        <f t="shared" si="221"/>
        <v>293.58434347157322</v>
      </c>
      <c r="I3535">
        <f t="shared" si="223"/>
        <v>7.2781886166814807E-8</v>
      </c>
      <c r="J3535">
        <v>122</v>
      </c>
      <c r="K3535">
        <v>11</v>
      </c>
      <c r="L3535">
        <v>435</v>
      </c>
      <c r="M3535">
        <v>27.66</v>
      </c>
      <c r="N3535">
        <v>-80.42</v>
      </c>
      <c r="O3535" s="7">
        <v>39.67</v>
      </c>
      <c r="P3535">
        <v>93086</v>
      </c>
      <c r="Q3535">
        <v>8</v>
      </c>
      <c r="R3535" s="9">
        <v>10.225</v>
      </c>
      <c r="S3535" s="9">
        <v>8.2821999999999996</v>
      </c>
      <c r="T3535" s="9">
        <v>9.9575999999999993</v>
      </c>
      <c r="U3535" s="9">
        <v>10.06</v>
      </c>
      <c r="V3535" s="9">
        <v>11.081</v>
      </c>
    </row>
    <row r="3536" spans="1:22" x14ac:dyDescent="0.3">
      <c r="A3536" t="s">
        <v>3595</v>
      </c>
      <c r="B3536" t="s">
        <v>3596</v>
      </c>
      <c r="C3536" t="s">
        <v>3821</v>
      </c>
      <c r="D3536" t="s">
        <v>114</v>
      </c>
      <c r="E3536">
        <v>3.79</v>
      </c>
      <c r="F3536">
        <v>200400</v>
      </c>
      <c r="G3536">
        <f t="shared" si="222"/>
        <v>2.1586981387225548E-11</v>
      </c>
      <c r="H3536" s="50">
        <f t="shared" si="221"/>
        <v>486.23390439424196</v>
      </c>
      <c r="I3536">
        <f t="shared" si="223"/>
        <v>9.4466900195968579E-8</v>
      </c>
      <c r="J3536">
        <v>156</v>
      </c>
      <c r="K3536">
        <v>16.100000000000001</v>
      </c>
      <c r="L3536">
        <v>486</v>
      </c>
      <c r="M3536">
        <v>34.49</v>
      </c>
      <c r="N3536">
        <v>-117.3</v>
      </c>
      <c r="O3536" s="7">
        <v>30.257999999999999</v>
      </c>
      <c r="P3536" s="8">
        <v>183690</v>
      </c>
      <c r="Q3536">
        <v>8</v>
      </c>
      <c r="R3536" s="9">
        <v>13.933</v>
      </c>
      <c r="S3536" s="9">
        <v>13.86</v>
      </c>
      <c r="T3536" s="9">
        <v>13.048999999999999</v>
      </c>
      <c r="U3536" s="9">
        <v>13.798999999999999</v>
      </c>
      <c r="V3536" s="9">
        <v>13.999000000000001</v>
      </c>
    </row>
    <row r="3537" spans="1:22" x14ac:dyDescent="0.3">
      <c r="A3537" t="s">
        <v>3595</v>
      </c>
      <c r="B3537" t="s">
        <v>3596</v>
      </c>
      <c r="C3537" t="s">
        <v>3822</v>
      </c>
      <c r="D3537" t="s">
        <v>114</v>
      </c>
      <c r="E3537">
        <v>4.25</v>
      </c>
      <c r="F3537">
        <v>120000</v>
      </c>
      <c r="G3537">
        <f t="shared" si="222"/>
        <v>4.0425752083333335E-11</v>
      </c>
      <c r="H3537" s="50">
        <f t="shared" si="221"/>
        <v>291.15802658337844</v>
      </c>
      <c r="I3537">
        <f t="shared" si="223"/>
        <v>1.0593253979759008E-7</v>
      </c>
      <c r="J3537">
        <v>63.1</v>
      </c>
      <c r="K3537">
        <v>15.100000000000001</v>
      </c>
      <c r="L3537">
        <v>392</v>
      </c>
      <c r="M3537">
        <v>36.33</v>
      </c>
      <c r="N3537">
        <v>-119.33</v>
      </c>
      <c r="O3537" s="7">
        <v>25.959</v>
      </c>
      <c r="P3537" s="8">
        <v>148770</v>
      </c>
      <c r="Q3537">
        <v>5</v>
      </c>
      <c r="R3537" s="9">
        <v>12.672000000000001</v>
      </c>
      <c r="S3537" s="9">
        <v>12.832000000000001</v>
      </c>
      <c r="T3537" s="9">
        <v>12.446</v>
      </c>
      <c r="U3537" s="9">
        <v>12.647</v>
      </c>
      <c r="V3537" s="9">
        <v>13.45</v>
      </c>
    </row>
    <row r="3538" spans="1:22" x14ac:dyDescent="0.3">
      <c r="A3538" t="s">
        <v>3595</v>
      </c>
      <c r="B3538" t="s">
        <v>3596</v>
      </c>
      <c r="C3538" t="s">
        <v>3823</v>
      </c>
      <c r="D3538" t="s">
        <v>114</v>
      </c>
      <c r="E3538">
        <v>3.7800000000000002</v>
      </c>
      <c r="F3538">
        <v>153200</v>
      </c>
      <c r="G3538">
        <f t="shared" si="222"/>
        <v>2.8163294647519586E-11</v>
      </c>
      <c r="H3538" s="50">
        <f t="shared" si="221"/>
        <v>371.71174727144643</v>
      </c>
      <c r="I3538">
        <f t="shared" si="223"/>
        <v>9.4217647161150725E-8</v>
      </c>
      <c r="J3538">
        <v>72.900000000000006</v>
      </c>
      <c r="K3538">
        <v>17.900000000000002</v>
      </c>
      <c r="L3538">
        <v>563</v>
      </c>
      <c r="M3538">
        <v>31.54</v>
      </c>
      <c r="N3538">
        <v>-97.17</v>
      </c>
      <c r="O3538" s="7">
        <v>31.356000000000002</v>
      </c>
      <c r="P3538" s="8">
        <v>140440</v>
      </c>
      <c r="Q3538">
        <v>4</v>
      </c>
      <c r="R3538" s="9">
        <v>11.068</v>
      </c>
      <c r="S3538" s="9">
        <v>10.909000000000001</v>
      </c>
      <c r="T3538" s="9">
        <v>10.214</v>
      </c>
      <c r="U3538" s="9">
        <v>10.393000000000001</v>
      </c>
      <c r="V3538" s="9">
        <v>11.081</v>
      </c>
    </row>
    <row r="3539" spans="1:22" x14ac:dyDescent="0.3">
      <c r="A3539" t="s">
        <v>3595</v>
      </c>
      <c r="B3539" t="s">
        <v>3596</v>
      </c>
      <c r="C3539" t="s">
        <v>3824</v>
      </c>
      <c r="D3539" t="s">
        <v>114</v>
      </c>
      <c r="E3539">
        <v>27.900000000000002</v>
      </c>
      <c r="F3539">
        <v>7608000</v>
      </c>
      <c r="G3539">
        <f t="shared" si="222"/>
        <v>4.1858544558359621E-12</v>
      </c>
      <c r="H3539" s="50">
        <f t="shared" si="221"/>
        <v>18459.418885386192</v>
      </c>
      <c r="I3539">
        <f t="shared" si="223"/>
        <v>6.9541596714182672E-7</v>
      </c>
      <c r="J3539">
        <v>2110</v>
      </c>
      <c r="K3539">
        <v>165</v>
      </c>
      <c r="L3539">
        <v>554</v>
      </c>
      <c r="M3539">
        <v>39.049999999999997</v>
      </c>
      <c r="N3539">
        <v>-76.959999999999994</v>
      </c>
      <c r="O3539" s="7">
        <v>3.3479000000000001</v>
      </c>
      <c r="P3539" s="8">
        <v>5841000</v>
      </c>
      <c r="Q3539">
        <v>66</v>
      </c>
      <c r="R3539" s="9">
        <v>21.361000000000001</v>
      </c>
      <c r="S3539" s="9">
        <v>19.346</v>
      </c>
      <c r="T3539" s="9">
        <v>12.798</v>
      </c>
      <c r="U3539" s="9">
        <v>17.966000000000001</v>
      </c>
      <c r="V3539" s="9">
        <v>23.486999999999998</v>
      </c>
    </row>
    <row r="3540" spans="1:22" x14ac:dyDescent="0.3">
      <c r="A3540" t="s">
        <v>3595</v>
      </c>
      <c r="B3540" t="s">
        <v>3596</v>
      </c>
      <c r="C3540" t="s">
        <v>3825</v>
      </c>
      <c r="D3540" t="s">
        <v>114</v>
      </c>
      <c r="E3540">
        <v>9.06</v>
      </c>
      <c r="F3540">
        <v>189000</v>
      </c>
      <c r="G3540">
        <f t="shared" si="222"/>
        <v>5.471631206349206E-11</v>
      </c>
      <c r="H3540" s="50">
        <f t="shared" si="221"/>
        <v>458.57389186882102</v>
      </c>
      <c r="I3540">
        <f t="shared" si="223"/>
        <v>2.2582324954498026E-7</v>
      </c>
      <c r="J3540">
        <v>65.2</v>
      </c>
      <c r="K3540">
        <v>23.400000000000002</v>
      </c>
      <c r="L3540">
        <v>301</v>
      </c>
      <c r="M3540">
        <v>41.55</v>
      </c>
      <c r="N3540">
        <v>-73.040000000000006</v>
      </c>
      <c r="O3540" s="7">
        <v>12.874000000000001</v>
      </c>
      <c r="P3540" s="8">
        <v>219280</v>
      </c>
      <c r="Q3540">
        <v>5</v>
      </c>
      <c r="R3540" s="9">
        <v>12.457000000000001</v>
      </c>
      <c r="S3540" s="9">
        <v>12.606999999999999</v>
      </c>
      <c r="T3540" s="9">
        <v>12.042999999999999</v>
      </c>
      <c r="U3540" s="9">
        <v>12.446</v>
      </c>
      <c r="V3540" s="9">
        <v>13.6</v>
      </c>
    </row>
    <row r="3541" spans="1:22" x14ac:dyDescent="0.3">
      <c r="A3541" t="s">
        <v>3595</v>
      </c>
      <c r="B3541" t="s">
        <v>3596</v>
      </c>
      <c r="C3541" t="s">
        <v>3826</v>
      </c>
      <c r="D3541" t="s">
        <v>114</v>
      </c>
      <c r="E3541">
        <v>3.06</v>
      </c>
      <c r="F3541">
        <v>108300</v>
      </c>
      <c r="G3541">
        <f t="shared" si="222"/>
        <v>3.2251015512465373E-11</v>
      </c>
      <c r="H3541" s="50">
        <f t="shared" si="221"/>
        <v>262.77011899149903</v>
      </c>
      <c r="I3541">
        <f t="shared" si="223"/>
        <v>7.6271428654264871E-8</v>
      </c>
      <c r="J3541">
        <v>67.400000000000006</v>
      </c>
      <c r="K3541">
        <v>13.200000000000001</v>
      </c>
      <c r="L3541">
        <v>550</v>
      </c>
      <c r="M3541">
        <v>42.51</v>
      </c>
      <c r="N3541">
        <v>-92.38</v>
      </c>
      <c r="O3541" s="7">
        <v>41.734999999999999</v>
      </c>
      <c r="P3541" s="8">
        <v>112600</v>
      </c>
      <c r="Q3541">
        <v>6</v>
      </c>
      <c r="R3541" s="9">
        <v>9.8571000000000009</v>
      </c>
      <c r="S3541" s="9">
        <v>9.8399000000000001</v>
      </c>
      <c r="T3541" s="9">
        <v>9.7009000000000007</v>
      </c>
      <c r="U3541" s="9">
        <v>9.8035999999999994</v>
      </c>
      <c r="V3541" s="9">
        <v>9.9062999999999999</v>
      </c>
    </row>
    <row r="3542" spans="1:22" x14ac:dyDescent="0.3">
      <c r="A3542" t="s">
        <v>3595</v>
      </c>
      <c r="B3542" t="s">
        <v>3596</v>
      </c>
      <c r="C3542" t="s">
        <v>3827</v>
      </c>
      <c r="D3542" t="s">
        <v>114</v>
      </c>
      <c r="E3542">
        <v>4.25</v>
      </c>
      <c r="F3542">
        <v>422300</v>
      </c>
      <c r="G3542">
        <f t="shared" si="222"/>
        <v>1.1487308193227563E-11</v>
      </c>
      <c r="H3542" s="50">
        <f t="shared" si="221"/>
        <v>1024.6336218846725</v>
      </c>
      <c r="I3542">
        <f t="shared" si="223"/>
        <v>1.0593253979759008E-7</v>
      </c>
      <c r="J3542">
        <v>308</v>
      </c>
      <c r="K3542">
        <v>24</v>
      </c>
      <c r="L3542">
        <v>644</v>
      </c>
      <c r="M3542">
        <v>37.68</v>
      </c>
      <c r="N3542">
        <v>-97.34</v>
      </c>
      <c r="O3542" s="7">
        <v>26.774999999999999</v>
      </c>
      <c r="P3542" s="8">
        <v>419450</v>
      </c>
      <c r="Q3542">
        <v>11</v>
      </c>
      <c r="R3542" s="9">
        <v>10.552</v>
      </c>
      <c r="S3542" s="9">
        <v>10.445</v>
      </c>
      <c r="T3542" s="9">
        <v>8.1997999999999998</v>
      </c>
      <c r="U3542" s="9">
        <v>10.265000000000001</v>
      </c>
      <c r="V3542" s="9">
        <v>10.877000000000001</v>
      </c>
    </row>
    <row r="3543" spans="1:22" x14ac:dyDescent="0.3">
      <c r="A3543" t="s">
        <v>3595</v>
      </c>
      <c r="B3543" t="s">
        <v>3596</v>
      </c>
      <c r="C3543" t="s">
        <v>3828</v>
      </c>
      <c r="D3543" t="s">
        <v>114</v>
      </c>
      <c r="E3543">
        <v>2.04</v>
      </c>
      <c r="F3543">
        <v>161200</v>
      </c>
      <c r="G3543">
        <f t="shared" si="222"/>
        <v>1.4444933746898261E-11</v>
      </c>
      <c r="H3543" s="50">
        <f t="shared" si="221"/>
        <v>391.12228237700504</v>
      </c>
      <c r="I3543">
        <f t="shared" si="223"/>
        <v>5.0847619102843234E-8</v>
      </c>
      <c r="J3543">
        <v>99.9</v>
      </c>
      <c r="K3543">
        <v>16.100000000000001</v>
      </c>
      <c r="L3543">
        <v>978</v>
      </c>
      <c r="M3543">
        <v>34.229999999999997</v>
      </c>
      <c r="N3543">
        <v>-77.92</v>
      </c>
      <c r="O3543" s="7">
        <v>60.66</v>
      </c>
      <c r="P3543" s="8">
        <v>117970</v>
      </c>
      <c r="Q3543">
        <v>6</v>
      </c>
      <c r="R3543" s="9">
        <v>10.666</v>
      </c>
      <c r="S3543" s="9">
        <v>8.8568999999999996</v>
      </c>
      <c r="T3543" s="9">
        <v>9.2372999999999994</v>
      </c>
      <c r="U3543" s="9">
        <v>10.367000000000001</v>
      </c>
      <c r="V3543" s="9">
        <v>11.03</v>
      </c>
    </row>
    <row r="3544" spans="1:22" x14ac:dyDescent="0.3">
      <c r="A3544" t="s">
        <v>3595</v>
      </c>
      <c r="B3544" t="s">
        <v>3596</v>
      </c>
      <c r="C3544" t="s">
        <v>3829</v>
      </c>
      <c r="D3544" t="s">
        <v>114</v>
      </c>
      <c r="E3544">
        <v>10.3</v>
      </c>
      <c r="F3544">
        <v>299300</v>
      </c>
      <c r="G3544">
        <f t="shared" si="222"/>
        <v>3.9280854994988308E-11</v>
      </c>
      <c r="H3544" s="50">
        <f t="shared" si="221"/>
        <v>726.19664463670972</v>
      </c>
      <c r="I3544">
        <f t="shared" si="223"/>
        <v>2.5673062586239483E-7</v>
      </c>
      <c r="J3544">
        <v>65</v>
      </c>
      <c r="K3544">
        <v>37.1</v>
      </c>
      <c r="L3544">
        <v>443</v>
      </c>
      <c r="M3544">
        <v>36.1</v>
      </c>
      <c r="N3544">
        <v>-80.27</v>
      </c>
      <c r="O3544" s="7">
        <v>11.936999999999999</v>
      </c>
      <c r="P3544" s="8">
        <v>203230</v>
      </c>
      <c r="Q3544">
        <v>4</v>
      </c>
      <c r="R3544" s="9">
        <v>14.164999999999999</v>
      </c>
      <c r="S3544" s="9">
        <v>14.228</v>
      </c>
      <c r="T3544" s="9">
        <v>13.898999999999999</v>
      </c>
      <c r="U3544" s="9">
        <v>14.122999999999999</v>
      </c>
      <c r="V3544" s="9">
        <v>14.992000000000001</v>
      </c>
    </row>
    <row r="3545" spans="1:22" x14ac:dyDescent="0.3">
      <c r="A3545" t="s">
        <v>3595</v>
      </c>
      <c r="B3545" t="s">
        <v>3596</v>
      </c>
      <c r="C3545" t="s">
        <v>3830</v>
      </c>
      <c r="D3545" t="s">
        <v>114</v>
      </c>
      <c r="E3545">
        <v>11.3</v>
      </c>
      <c r="F3545">
        <v>429900</v>
      </c>
      <c r="G3545">
        <f t="shared" si="222"/>
        <v>3.0002774831356128E-11</v>
      </c>
      <c r="H3545" s="50">
        <f t="shared" si="221"/>
        <v>1043.0736302349533</v>
      </c>
      <c r="I3545">
        <f t="shared" si="223"/>
        <v>2.8165592934418072E-7</v>
      </c>
      <c r="J3545">
        <v>161</v>
      </c>
      <c r="K3545">
        <v>33.9</v>
      </c>
      <c r="L3545">
        <v>326</v>
      </c>
      <c r="M3545">
        <v>42.26</v>
      </c>
      <c r="N3545">
        <v>-71.8</v>
      </c>
      <c r="O3545" s="7">
        <v>9.6092999999999993</v>
      </c>
      <c r="P3545" s="8">
        <v>336420</v>
      </c>
      <c r="Q3545">
        <v>9</v>
      </c>
      <c r="R3545" s="9">
        <v>10.791</v>
      </c>
      <c r="S3545" s="9">
        <v>10.750999999999999</v>
      </c>
      <c r="T3545" s="9">
        <v>9.5980000000000008</v>
      </c>
      <c r="U3545" s="9">
        <v>10.571999999999999</v>
      </c>
      <c r="V3545" s="9">
        <v>11.638999999999999</v>
      </c>
    </row>
    <row r="3546" spans="1:22" x14ac:dyDescent="0.3">
      <c r="A3546" t="s">
        <v>3595</v>
      </c>
      <c r="B3546" t="s">
        <v>3596</v>
      </c>
      <c r="C3546" t="s">
        <v>3831</v>
      </c>
      <c r="D3546" t="s">
        <v>114</v>
      </c>
      <c r="E3546">
        <v>1.96</v>
      </c>
      <c r="F3546">
        <v>112800</v>
      </c>
      <c r="G3546">
        <f t="shared" si="222"/>
        <v>1.9833410283687939E-11</v>
      </c>
      <c r="H3546" s="50">
        <f t="shared" si="221"/>
        <v>273.68854498837572</v>
      </c>
      <c r="I3546">
        <f t="shared" si="223"/>
        <v>4.8853594824300355E-8</v>
      </c>
      <c r="J3546">
        <v>184</v>
      </c>
      <c r="K3546">
        <v>8.31</v>
      </c>
      <c r="L3546">
        <v>489</v>
      </c>
      <c r="M3546">
        <v>46.61</v>
      </c>
      <c r="N3546">
        <v>-120.54</v>
      </c>
      <c r="O3546" s="7">
        <v>58.795000000000002</v>
      </c>
      <c r="P3546" s="8">
        <v>136930</v>
      </c>
      <c r="Q3546">
        <v>10</v>
      </c>
      <c r="R3546" s="9">
        <v>6.15</v>
      </c>
      <c r="S3546" s="9">
        <v>6.2853000000000003</v>
      </c>
      <c r="T3546" s="9">
        <v>5.7676999999999996</v>
      </c>
      <c r="U3546" s="9">
        <v>6.1158999999999999</v>
      </c>
      <c r="V3546" s="9">
        <v>7.1510999999999996</v>
      </c>
    </row>
    <row r="3547" spans="1:22" x14ac:dyDescent="0.3">
      <c r="A3547" t="s">
        <v>3595</v>
      </c>
      <c r="B3547" t="s">
        <v>3596</v>
      </c>
      <c r="C3547" t="s">
        <v>3832</v>
      </c>
      <c r="D3547" t="s">
        <v>114</v>
      </c>
      <c r="E3547">
        <v>5.65</v>
      </c>
      <c r="F3547">
        <v>192900</v>
      </c>
      <c r="G3547">
        <f t="shared" si="222"/>
        <v>3.3432329963711763E-11</v>
      </c>
      <c r="H3547" s="50">
        <f t="shared" si="221"/>
        <v>468.03652773278083</v>
      </c>
      <c r="I3547">
        <f t="shared" si="223"/>
        <v>1.4082796467209033E-7</v>
      </c>
      <c r="J3547">
        <v>77.800000000000011</v>
      </c>
      <c r="K3547">
        <v>21.900000000000002</v>
      </c>
      <c r="L3547">
        <v>469</v>
      </c>
      <c r="M3547">
        <v>39.97</v>
      </c>
      <c r="N3547">
        <v>-76.73</v>
      </c>
      <c r="O3547" s="7">
        <v>21.465</v>
      </c>
      <c r="P3547" s="8">
        <v>172670</v>
      </c>
      <c r="Q3547">
        <v>5</v>
      </c>
      <c r="R3547" s="9">
        <v>15.893000000000001</v>
      </c>
      <c r="S3547" s="9">
        <v>15.718999999999999</v>
      </c>
      <c r="T3547" s="9">
        <v>13.898999999999999</v>
      </c>
      <c r="U3547" s="9">
        <v>14.893000000000001</v>
      </c>
      <c r="V3547" s="9">
        <v>15.930999999999999</v>
      </c>
    </row>
    <row r="3548" spans="1:22" x14ac:dyDescent="0.3">
      <c r="A3548" t="s">
        <v>3595</v>
      </c>
      <c r="B3548" t="s">
        <v>3596</v>
      </c>
      <c r="C3548" t="s">
        <v>3833</v>
      </c>
      <c r="D3548" t="s">
        <v>114</v>
      </c>
      <c r="E3548">
        <v>8.86</v>
      </c>
      <c r="F3548">
        <v>417400</v>
      </c>
      <c r="G3548">
        <f t="shared" si="222"/>
        <v>2.4228788643986581E-11</v>
      </c>
      <c r="H3548" s="50">
        <f t="shared" si="221"/>
        <v>1012.744669132518</v>
      </c>
      <c r="I3548">
        <f t="shared" si="223"/>
        <v>2.208381888486231E-7</v>
      </c>
      <c r="J3548">
        <v>249</v>
      </c>
      <c r="K3548">
        <v>26.400000000000002</v>
      </c>
      <c r="L3548">
        <v>296</v>
      </c>
      <c r="M3548">
        <v>41.13</v>
      </c>
      <c r="N3548">
        <v>-80.709999999999994</v>
      </c>
      <c r="O3548" s="7">
        <v>11.185</v>
      </c>
      <c r="P3548" s="8">
        <v>383070</v>
      </c>
      <c r="Q3548">
        <v>11</v>
      </c>
      <c r="R3548" s="9">
        <v>16.803000000000001</v>
      </c>
      <c r="S3548" s="9">
        <v>16.643000000000001</v>
      </c>
      <c r="T3548" s="9">
        <v>14.744999999999999</v>
      </c>
      <c r="U3548" s="9">
        <v>16.03</v>
      </c>
      <c r="V3548" s="9">
        <v>17.404</v>
      </c>
    </row>
    <row r="3549" spans="1:22" x14ac:dyDescent="0.3">
      <c r="A3549" t="s">
        <v>3834</v>
      </c>
      <c r="B3549" t="s">
        <v>3835</v>
      </c>
      <c r="C3549" t="s">
        <v>3836</v>
      </c>
      <c r="D3549" t="s">
        <v>77</v>
      </c>
      <c r="E3549">
        <v>8.61</v>
      </c>
      <c r="F3549">
        <v>1285000</v>
      </c>
      <c r="G3549">
        <f t="shared" si="222"/>
        <v>7.6480452373540838E-12</v>
      </c>
      <c r="H3549" s="50">
        <f>F3549*CVDURY</f>
        <v>3446.596120218167</v>
      </c>
      <c r="I3549">
        <f t="shared" si="223"/>
        <v>2.3723750738085855E-7</v>
      </c>
      <c r="J3549">
        <v>342</v>
      </c>
      <c r="K3549">
        <v>69.5</v>
      </c>
      <c r="L3549">
        <v>1040</v>
      </c>
      <c r="M3549">
        <v>-34.82</v>
      </c>
      <c r="N3549">
        <v>-56.1</v>
      </c>
      <c r="O3549" s="7">
        <v>15</v>
      </c>
      <c r="P3549" s="8">
        <v>1216700</v>
      </c>
      <c r="Q3549">
        <v>15</v>
      </c>
      <c r="R3549" s="9">
        <v>7.9108999999999998</v>
      </c>
      <c r="S3549" s="9">
        <v>6.9032</v>
      </c>
      <c r="T3549" s="9">
        <v>5.3906000000000001</v>
      </c>
      <c r="U3549" s="9">
        <v>6.6219000000000001</v>
      </c>
      <c r="V3549" s="9">
        <v>8.1477000000000004</v>
      </c>
    </row>
    <row r="3550" spans="1:22" x14ac:dyDescent="0.3">
      <c r="A3550" t="s">
        <v>3837</v>
      </c>
      <c r="B3550" t="s">
        <v>3838</v>
      </c>
      <c r="C3550" t="s">
        <v>3839</v>
      </c>
      <c r="D3550" t="s">
        <v>14</v>
      </c>
      <c r="E3550">
        <v>4.7</v>
      </c>
      <c r="F3550">
        <v>323900</v>
      </c>
      <c r="G3550">
        <f t="shared" si="222"/>
        <v>1.6562936400123493E-11</v>
      </c>
      <c r="H3550" s="50">
        <f t="shared" ref="H3550:H3566" si="224">F3550*CVDUZB</f>
        <v>1080.3367306516743</v>
      </c>
      <c r="I3550">
        <f t="shared" si="223"/>
        <v>1.6104193704450923E-7</v>
      </c>
      <c r="J3550">
        <v>511</v>
      </c>
      <c r="K3550">
        <v>14.3</v>
      </c>
      <c r="L3550">
        <v>274</v>
      </c>
      <c r="M3550">
        <v>40.72</v>
      </c>
      <c r="N3550">
        <v>72.209999999999994</v>
      </c>
      <c r="O3550" s="7">
        <v>19.097000000000001</v>
      </c>
      <c r="P3550" s="8">
        <v>1541800</v>
      </c>
      <c r="Q3550">
        <v>23</v>
      </c>
      <c r="R3550" s="9">
        <v>19.178000000000001</v>
      </c>
      <c r="S3550" s="9">
        <v>19.207999999999998</v>
      </c>
      <c r="T3550" s="9">
        <v>17.844000000000001</v>
      </c>
      <c r="U3550" s="9">
        <v>18.867000000000001</v>
      </c>
      <c r="V3550" s="9">
        <v>20.03</v>
      </c>
    </row>
    <row r="3551" spans="1:22" x14ac:dyDescent="0.3">
      <c r="A3551" t="s">
        <v>3837</v>
      </c>
      <c r="B3551" t="s">
        <v>3838</v>
      </c>
      <c r="C3551" t="s">
        <v>3840</v>
      </c>
      <c r="D3551" t="s">
        <v>14</v>
      </c>
      <c r="E3551">
        <v>7.45</v>
      </c>
      <c r="F3551">
        <v>128600</v>
      </c>
      <c r="G3551">
        <f t="shared" si="222"/>
        <v>6.6125006609642304E-11</v>
      </c>
      <c r="H3551" s="50">
        <f t="shared" si="224"/>
        <v>428.93270627294015</v>
      </c>
      <c r="I3551">
        <f t="shared" si="223"/>
        <v>2.5526860233650935E-7</v>
      </c>
      <c r="J3551">
        <v>61.1</v>
      </c>
      <c r="K3551">
        <v>16.5</v>
      </c>
      <c r="L3551">
        <v>259</v>
      </c>
      <c r="M3551">
        <v>41.01</v>
      </c>
      <c r="N3551">
        <v>70.069999999999993</v>
      </c>
      <c r="O3551" s="7">
        <v>15.714</v>
      </c>
      <c r="P3551" s="8">
        <v>182150</v>
      </c>
      <c r="Q3551">
        <v>4</v>
      </c>
      <c r="R3551" s="9">
        <v>16.835999999999999</v>
      </c>
      <c r="S3551" s="9">
        <v>16.907</v>
      </c>
      <c r="T3551" s="9">
        <v>16.276</v>
      </c>
      <c r="U3551" s="9">
        <v>17.331</v>
      </c>
      <c r="V3551" s="9">
        <v>17.550999999999998</v>
      </c>
    </row>
    <row r="3552" spans="1:22" x14ac:dyDescent="0.3">
      <c r="A3552" t="s">
        <v>3837</v>
      </c>
      <c r="B3552" t="s">
        <v>3838</v>
      </c>
      <c r="C3552" t="s">
        <v>3841</v>
      </c>
      <c r="D3552" t="s">
        <v>14</v>
      </c>
      <c r="E3552">
        <v>10</v>
      </c>
      <c r="F3552">
        <v>201100</v>
      </c>
      <c r="G3552">
        <f t="shared" si="222"/>
        <v>5.6759472899055201E-11</v>
      </c>
      <c r="H3552" s="50">
        <f t="shared" si="224"/>
        <v>670.74935638793363</v>
      </c>
      <c r="I3552">
        <f t="shared" si="223"/>
        <v>3.4264241924363674E-7</v>
      </c>
      <c r="J3552">
        <v>43.2</v>
      </c>
      <c r="K3552">
        <v>30.6</v>
      </c>
      <c r="L3552">
        <v>396</v>
      </c>
      <c r="M3552">
        <v>40.229999999999997</v>
      </c>
      <c r="N3552">
        <v>69.22</v>
      </c>
      <c r="O3552" s="7">
        <v>12.948</v>
      </c>
      <c r="P3552" s="8">
        <v>162860</v>
      </c>
      <c r="Q3552">
        <v>3</v>
      </c>
      <c r="R3552" s="9">
        <v>18.292999999999999</v>
      </c>
      <c r="S3552" s="9">
        <v>18.355</v>
      </c>
      <c r="T3552" s="9">
        <v>18.137</v>
      </c>
      <c r="U3552" s="9">
        <v>18.283000000000001</v>
      </c>
      <c r="V3552" s="9">
        <v>18.527000000000001</v>
      </c>
    </row>
    <row r="3553" spans="1:22" x14ac:dyDescent="0.3">
      <c r="A3553" t="s">
        <v>3837</v>
      </c>
      <c r="B3553" t="s">
        <v>3838</v>
      </c>
      <c r="C3553" t="s">
        <v>3842</v>
      </c>
      <c r="D3553" t="s">
        <v>14</v>
      </c>
      <c r="E3553">
        <v>4.8500000000000005</v>
      </c>
      <c r="F3553">
        <v>237900</v>
      </c>
      <c r="G3553">
        <f t="shared" si="222"/>
        <v>2.3270071668768391E-11</v>
      </c>
      <c r="H3553" s="50">
        <f t="shared" si="224"/>
        <v>793.49215258423385</v>
      </c>
      <c r="I3553">
        <f t="shared" si="223"/>
        <v>1.661815733331638E-7</v>
      </c>
      <c r="J3553">
        <v>118</v>
      </c>
      <c r="K3553">
        <v>21.900000000000002</v>
      </c>
      <c r="L3553">
        <v>524</v>
      </c>
      <c r="M3553">
        <v>39.76</v>
      </c>
      <c r="N3553">
        <v>64.47</v>
      </c>
      <c r="O3553" s="7">
        <v>23.902999999999999</v>
      </c>
      <c r="P3553" s="8">
        <v>420120</v>
      </c>
      <c r="Q3553">
        <v>6</v>
      </c>
      <c r="R3553" s="9">
        <v>24.718</v>
      </c>
      <c r="S3553" s="9">
        <v>24.826000000000001</v>
      </c>
      <c r="T3553" s="9">
        <v>24.297000000000001</v>
      </c>
      <c r="U3553" s="9">
        <v>24.890999999999998</v>
      </c>
      <c r="V3553" s="9">
        <v>25.861999999999998</v>
      </c>
    </row>
    <row r="3554" spans="1:22" x14ac:dyDescent="0.3">
      <c r="A3554" t="s">
        <v>3837</v>
      </c>
      <c r="B3554" t="s">
        <v>3838</v>
      </c>
      <c r="C3554" t="s">
        <v>3843</v>
      </c>
      <c r="D3554" t="s">
        <v>14</v>
      </c>
      <c r="E3554">
        <v>6.3900000000000006</v>
      </c>
      <c r="F3554">
        <v>145600</v>
      </c>
      <c r="G3554">
        <f t="shared" si="222"/>
        <v>5.0094483997252748E-11</v>
      </c>
      <c r="H3554" s="50">
        <f t="shared" si="224"/>
        <v>485.63454147231795</v>
      </c>
      <c r="I3554">
        <f t="shared" si="223"/>
        <v>2.1894850589668386E-7</v>
      </c>
      <c r="J3554">
        <v>69.7</v>
      </c>
      <c r="K3554">
        <v>17.400000000000002</v>
      </c>
      <c r="L3554">
        <v>314</v>
      </c>
      <c r="M3554">
        <v>41.46</v>
      </c>
      <c r="N3554">
        <v>69.569999999999993</v>
      </c>
      <c r="O3554" s="7">
        <v>17.984999999999999</v>
      </c>
      <c r="P3554" s="8">
        <v>333400</v>
      </c>
      <c r="Q3554">
        <v>6</v>
      </c>
      <c r="R3554" s="9">
        <v>17.632999999999999</v>
      </c>
      <c r="S3554" s="9">
        <v>17.425999999999998</v>
      </c>
      <c r="T3554" s="9">
        <v>16.373999999999999</v>
      </c>
      <c r="U3554" s="9">
        <v>17.452999999999999</v>
      </c>
      <c r="V3554" s="9">
        <v>18.428999999999998</v>
      </c>
    </row>
    <row r="3555" spans="1:22" x14ac:dyDescent="0.3">
      <c r="A3555" t="s">
        <v>3837</v>
      </c>
      <c r="B3555" t="s">
        <v>3838</v>
      </c>
      <c r="C3555" t="s">
        <v>3844</v>
      </c>
      <c r="D3555" t="s">
        <v>14</v>
      </c>
      <c r="E3555">
        <v>4.25</v>
      </c>
      <c r="F3555">
        <v>126400</v>
      </c>
      <c r="G3555">
        <f t="shared" si="222"/>
        <v>3.8378878560126585E-11</v>
      </c>
      <c r="H3555" s="50">
        <f t="shared" si="224"/>
        <v>421.59482171772657</v>
      </c>
      <c r="I3555">
        <f t="shared" si="223"/>
        <v>1.456230281785456E-7</v>
      </c>
      <c r="J3555">
        <v>103</v>
      </c>
      <c r="K3555">
        <v>12.4</v>
      </c>
      <c r="L3555">
        <v>289</v>
      </c>
      <c r="M3555">
        <v>40.130000000000003</v>
      </c>
      <c r="N3555">
        <v>67.84</v>
      </c>
      <c r="O3555" s="7">
        <v>23.213999999999999</v>
      </c>
      <c r="P3555" s="8">
        <v>206140</v>
      </c>
      <c r="Q3555">
        <v>6</v>
      </c>
      <c r="R3555" s="9">
        <v>17.664000000000001</v>
      </c>
      <c r="S3555" s="9">
        <v>17.510000000000002</v>
      </c>
      <c r="T3555" s="9">
        <v>16.62</v>
      </c>
      <c r="U3555" s="9">
        <v>17.623999999999999</v>
      </c>
      <c r="V3555" s="9">
        <v>18.283000000000001</v>
      </c>
    </row>
    <row r="3556" spans="1:22" x14ac:dyDescent="0.3">
      <c r="A3556" t="s">
        <v>3837</v>
      </c>
      <c r="B3556" t="s">
        <v>3838</v>
      </c>
      <c r="C3556" t="s">
        <v>3845</v>
      </c>
      <c r="D3556" t="s">
        <v>14</v>
      </c>
      <c r="E3556">
        <v>5.68</v>
      </c>
      <c r="F3556">
        <v>326400</v>
      </c>
      <c r="G3556">
        <f t="shared" si="222"/>
        <v>1.9863172303921565E-11</v>
      </c>
      <c r="H3556" s="50">
        <f t="shared" si="224"/>
        <v>1088.6752358280535</v>
      </c>
      <c r="I3556">
        <f t="shared" si="223"/>
        <v>1.9462089413038563E-7</v>
      </c>
      <c r="J3556">
        <v>380</v>
      </c>
      <c r="K3556">
        <v>16.8</v>
      </c>
      <c r="L3556">
        <v>274</v>
      </c>
      <c r="M3556">
        <v>40.46</v>
      </c>
      <c r="N3556">
        <v>71.739999999999995</v>
      </c>
      <c r="O3556" s="7">
        <v>16.338999999999999</v>
      </c>
      <c r="P3556" s="8">
        <v>1034100</v>
      </c>
      <c r="Q3556">
        <v>18</v>
      </c>
      <c r="R3556" s="9">
        <v>18.776</v>
      </c>
      <c r="S3556" s="9">
        <v>18.763000000000002</v>
      </c>
      <c r="T3556" s="9">
        <v>17.062000000000001</v>
      </c>
      <c r="U3556" s="9">
        <v>18.478000000000002</v>
      </c>
      <c r="V3556" s="9">
        <v>19.352</v>
      </c>
    </row>
    <row r="3557" spans="1:22" x14ac:dyDescent="0.3">
      <c r="A3557" t="s">
        <v>3837</v>
      </c>
      <c r="B3557" t="s">
        <v>3838</v>
      </c>
      <c r="C3557" t="s">
        <v>3846</v>
      </c>
      <c r="D3557" t="s">
        <v>14</v>
      </c>
      <c r="E3557">
        <v>5.26</v>
      </c>
      <c r="F3557">
        <v>197600</v>
      </c>
      <c r="G3557">
        <f t="shared" si="222"/>
        <v>3.0384299493927118E-11</v>
      </c>
      <c r="H3557" s="50">
        <f t="shared" si="224"/>
        <v>659.07544914100299</v>
      </c>
      <c r="I3557">
        <f t="shared" si="223"/>
        <v>1.8022991252215284E-7</v>
      </c>
      <c r="J3557">
        <v>102</v>
      </c>
      <c r="K3557">
        <v>19.600000000000001</v>
      </c>
      <c r="L3557">
        <v>399</v>
      </c>
      <c r="M3557">
        <v>38.85</v>
      </c>
      <c r="N3557">
        <v>65.78</v>
      </c>
      <c r="O3557" s="7">
        <v>20.416</v>
      </c>
      <c r="P3557" s="8">
        <v>311580</v>
      </c>
      <c r="Q3557">
        <v>6</v>
      </c>
      <c r="R3557" s="9">
        <v>17.399000000000001</v>
      </c>
      <c r="S3557" s="9">
        <v>17.425999999999998</v>
      </c>
      <c r="T3557" s="9">
        <v>17.013000000000002</v>
      </c>
      <c r="U3557" s="9">
        <v>17.649000000000001</v>
      </c>
      <c r="V3557" s="9">
        <v>17.698</v>
      </c>
    </row>
    <row r="3558" spans="1:22" x14ac:dyDescent="0.3">
      <c r="A3558" t="s">
        <v>3837</v>
      </c>
      <c r="B3558" t="s">
        <v>3838</v>
      </c>
      <c r="C3558" t="s">
        <v>3847</v>
      </c>
      <c r="D3558" t="s">
        <v>14</v>
      </c>
      <c r="E3558">
        <v>1.52</v>
      </c>
      <c r="F3558">
        <v>192500</v>
      </c>
      <c r="G3558">
        <f t="shared" si="222"/>
        <v>9.0128735584415585E-12</v>
      </c>
      <c r="H3558" s="50">
        <f t="shared" si="224"/>
        <v>642.0648985811896</v>
      </c>
      <c r="I3558">
        <f t="shared" si="223"/>
        <v>5.208164772503278E-8</v>
      </c>
      <c r="J3558">
        <v>916</v>
      </c>
      <c r="K3558">
        <v>6.36</v>
      </c>
      <c r="L3558">
        <v>366</v>
      </c>
      <c r="M3558">
        <v>40.49</v>
      </c>
      <c r="N3558">
        <v>70.97</v>
      </c>
      <c r="O3558" s="7">
        <v>57.466999999999999</v>
      </c>
      <c r="P3558" s="8">
        <v>1281300</v>
      </c>
      <c r="Q3558">
        <v>32</v>
      </c>
      <c r="R3558" s="9">
        <v>17.538</v>
      </c>
      <c r="S3558" s="9">
        <v>17.562999999999999</v>
      </c>
      <c r="T3558" s="9">
        <v>16.324999999999999</v>
      </c>
      <c r="U3558" s="9">
        <v>17.795000000000002</v>
      </c>
      <c r="V3558" s="9">
        <v>19.158000000000001</v>
      </c>
    </row>
    <row r="3559" spans="1:22" x14ac:dyDescent="0.3">
      <c r="A3559" t="s">
        <v>3837</v>
      </c>
      <c r="B3559" t="s">
        <v>3838</v>
      </c>
      <c r="C3559" t="s">
        <v>3848</v>
      </c>
      <c r="D3559" t="s">
        <v>14</v>
      </c>
      <c r="E3559">
        <v>5.39</v>
      </c>
      <c r="F3559">
        <v>376600</v>
      </c>
      <c r="G3559">
        <f t="shared" si="222"/>
        <v>1.6336494609665429E-11</v>
      </c>
      <c r="H3559" s="50">
        <f t="shared" si="224"/>
        <v>1256.1124197697454</v>
      </c>
      <c r="I3559">
        <f t="shared" si="223"/>
        <v>1.846842639723202E-7</v>
      </c>
      <c r="J3559">
        <v>366</v>
      </c>
      <c r="K3559">
        <v>19.700000000000003</v>
      </c>
      <c r="L3559">
        <v>392</v>
      </c>
      <c r="M3559">
        <v>40.98</v>
      </c>
      <c r="N3559">
        <v>71.63</v>
      </c>
      <c r="O3559" s="7">
        <v>19.928999999999998</v>
      </c>
      <c r="P3559" s="8">
        <v>1014900</v>
      </c>
      <c r="Q3559">
        <v>18</v>
      </c>
      <c r="R3559" s="9">
        <v>18.344999999999999</v>
      </c>
      <c r="S3559" s="9">
        <v>18.178999999999998</v>
      </c>
      <c r="T3559" s="9">
        <v>16.766999999999999</v>
      </c>
      <c r="U3559" s="9">
        <v>18.113</v>
      </c>
      <c r="V3559" s="9">
        <v>19.254999999999999</v>
      </c>
    </row>
    <row r="3560" spans="1:22" x14ac:dyDescent="0.3">
      <c r="A3560" t="s">
        <v>3837</v>
      </c>
      <c r="B3560" t="s">
        <v>3838</v>
      </c>
      <c r="C3560" t="s">
        <v>3849</v>
      </c>
      <c r="D3560" t="s">
        <v>14</v>
      </c>
      <c r="E3560">
        <v>1.96</v>
      </c>
      <c r="F3560">
        <v>117600</v>
      </c>
      <c r="G3560">
        <f t="shared" si="222"/>
        <v>1.9023883333333332E-11</v>
      </c>
      <c r="H3560" s="50">
        <f t="shared" si="224"/>
        <v>392.24328349687221</v>
      </c>
      <c r="I3560">
        <f t="shared" si="223"/>
        <v>6.7157914171752782E-8</v>
      </c>
      <c r="J3560">
        <v>198</v>
      </c>
      <c r="K3560">
        <v>8.35</v>
      </c>
      <c r="L3560">
        <v>471</v>
      </c>
      <c r="M3560">
        <v>40.14</v>
      </c>
      <c r="N3560">
        <v>65.400000000000006</v>
      </c>
      <c r="O3560" s="7">
        <v>56.351999999999997</v>
      </c>
      <c r="P3560" s="8">
        <v>291980</v>
      </c>
      <c r="Q3560">
        <v>13</v>
      </c>
      <c r="R3560" s="9">
        <v>18.315000000000001</v>
      </c>
      <c r="S3560" s="9">
        <v>18.346</v>
      </c>
      <c r="T3560" s="9">
        <v>17.991</v>
      </c>
      <c r="U3560" s="9">
        <v>18.234000000000002</v>
      </c>
      <c r="V3560" s="9">
        <v>19.449000000000002</v>
      </c>
    </row>
    <row r="3561" spans="1:22" x14ac:dyDescent="0.3">
      <c r="A3561" t="s">
        <v>3837</v>
      </c>
      <c r="B3561" t="s">
        <v>3838</v>
      </c>
      <c r="C3561" t="s">
        <v>3850</v>
      </c>
      <c r="D3561" t="s">
        <v>14</v>
      </c>
      <c r="E3561">
        <v>5.91</v>
      </c>
      <c r="F3561">
        <v>199000</v>
      </c>
      <c r="G3561">
        <f t="shared" si="222"/>
        <v>3.3898839346733668E-11</v>
      </c>
      <c r="H3561" s="50">
        <f t="shared" si="224"/>
        <v>663.74501203977525</v>
      </c>
      <c r="I3561">
        <f t="shared" si="223"/>
        <v>2.0250166977298931E-7</v>
      </c>
      <c r="J3561">
        <v>54.2</v>
      </c>
      <c r="K3561">
        <v>27</v>
      </c>
      <c r="L3561">
        <v>536</v>
      </c>
      <c r="M3561">
        <v>42.47</v>
      </c>
      <c r="N3561">
        <v>59.6</v>
      </c>
      <c r="O3561" s="7">
        <v>19.818000000000001</v>
      </c>
      <c r="P3561" s="8">
        <v>279870</v>
      </c>
      <c r="Q3561">
        <v>4</v>
      </c>
      <c r="R3561" s="9">
        <v>35.426000000000002</v>
      </c>
      <c r="S3561" s="9">
        <v>35.249000000000002</v>
      </c>
      <c r="T3561" s="9">
        <v>33.764000000000003</v>
      </c>
      <c r="U3561" s="9">
        <v>34.710999999999999</v>
      </c>
      <c r="V3561" s="9">
        <v>35.701999999999998</v>
      </c>
    </row>
    <row r="3562" spans="1:22" x14ac:dyDescent="0.3">
      <c r="A3562" t="s">
        <v>3837</v>
      </c>
      <c r="B3562" t="s">
        <v>3838</v>
      </c>
      <c r="C3562" t="s">
        <v>3851</v>
      </c>
      <c r="D3562" t="s">
        <v>14</v>
      </c>
      <c r="E3562">
        <v>5.72</v>
      </c>
      <c r="F3562">
        <v>115100</v>
      </c>
      <c r="G3562">
        <f t="shared" si="222"/>
        <v>5.6724559165942648E-11</v>
      </c>
      <c r="H3562" s="50">
        <f t="shared" si="224"/>
        <v>383.90477832049311</v>
      </c>
      <c r="I3562">
        <f t="shared" si="223"/>
        <v>1.9599146380736013E-7</v>
      </c>
      <c r="J3562">
        <v>56.2</v>
      </c>
      <c r="K3562">
        <v>15.4</v>
      </c>
      <c r="L3562">
        <v>300</v>
      </c>
      <c r="M3562">
        <v>40.869999999999997</v>
      </c>
      <c r="N3562">
        <v>69.59</v>
      </c>
      <c r="O3562" s="7">
        <v>19.559999999999999</v>
      </c>
      <c r="P3562" s="8">
        <v>209780</v>
      </c>
      <c r="Q3562">
        <v>3</v>
      </c>
      <c r="R3562" s="9">
        <v>17.863</v>
      </c>
      <c r="S3562" s="9">
        <v>17.920999999999999</v>
      </c>
      <c r="T3562" s="9">
        <v>17.747</v>
      </c>
      <c r="U3562" s="9">
        <v>17.893000000000001</v>
      </c>
      <c r="V3562" s="9">
        <v>18.381</v>
      </c>
    </row>
    <row r="3563" spans="1:22" x14ac:dyDescent="0.3">
      <c r="A3563" t="s">
        <v>3837</v>
      </c>
      <c r="B3563" t="s">
        <v>3838</v>
      </c>
      <c r="C3563" t="s">
        <v>3852</v>
      </c>
      <c r="D3563" t="s">
        <v>14</v>
      </c>
      <c r="E3563">
        <v>3.69</v>
      </c>
      <c r="F3563">
        <v>362300</v>
      </c>
      <c r="G3563">
        <f t="shared" si="222"/>
        <v>1.1625414766767871E-11</v>
      </c>
      <c r="H3563" s="50">
        <f t="shared" si="224"/>
        <v>1208.4161701608571</v>
      </c>
      <c r="I3563">
        <f t="shared" si="223"/>
        <v>1.2643505270090191E-7</v>
      </c>
      <c r="J3563">
        <v>573</v>
      </c>
      <c r="K3563">
        <v>15.100000000000001</v>
      </c>
      <c r="L3563">
        <v>413</v>
      </c>
      <c r="M3563">
        <v>39.72</v>
      </c>
      <c r="N3563">
        <v>66.930000000000007</v>
      </c>
      <c r="O3563" s="7">
        <v>27.292999999999999</v>
      </c>
      <c r="P3563" s="8">
        <v>1202300</v>
      </c>
      <c r="Q3563">
        <v>25</v>
      </c>
      <c r="R3563" s="9">
        <v>17.678000000000001</v>
      </c>
      <c r="S3563" s="9">
        <v>17.564</v>
      </c>
      <c r="T3563" s="9">
        <v>16.423999999999999</v>
      </c>
      <c r="U3563" s="9">
        <v>17.600000000000001</v>
      </c>
      <c r="V3563" s="9">
        <v>17.991</v>
      </c>
    </row>
    <row r="3564" spans="1:22" x14ac:dyDescent="0.3">
      <c r="A3564" t="s">
        <v>3837</v>
      </c>
      <c r="B3564" t="s">
        <v>3838</v>
      </c>
      <c r="C3564" t="s">
        <v>3853</v>
      </c>
      <c r="D3564" t="s">
        <v>14</v>
      </c>
      <c r="E3564">
        <v>28</v>
      </c>
      <c r="F3564">
        <v>2148000</v>
      </c>
      <c r="G3564">
        <f t="shared" si="222"/>
        <v>1.4879014897579144E-11</v>
      </c>
      <c r="H3564" s="50">
        <f t="shared" si="224"/>
        <v>7164.4436475449102</v>
      </c>
      <c r="I3564">
        <f t="shared" si="223"/>
        <v>9.5939877388218288E-7</v>
      </c>
      <c r="J3564">
        <v>546</v>
      </c>
      <c r="K3564">
        <v>92</v>
      </c>
      <c r="L3564">
        <v>314</v>
      </c>
      <c r="M3564">
        <v>41.3</v>
      </c>
      <c r="N3564">
        <v>69.23</v>
      </c>
      <c r="O3564" s="7">
        <v>3.4106000000000001</v>
      </c>
      <c r="P3564" s="8">
        <v>3438300</v>
      </c>
      <c r="Q3564">
        <v>17</v>
      </c>
      <c r="R3564" s="9">
        <v>19.39</v>
      </c>
      <c r="S3564" s="9">
        <v>19.05</v>
      </c>
      <c r="T3564" s="9">
        <v>17.942</v>
      </c>
      <c r="U3564" s="9">
        <v>18.478000000000002</v>
      </c>
      <c r="V3564" s="9">
        <v>20.175000000000001</v>
      </c>
    </row>
    <row r="3565" spans="1:22" x14ac:dyDescent="0.3">
      <c r="A3565" t="s">
        <v>3837</v>
      </c>
      <c r="B3565" t="s">
        <v>3838</v>
      </c>
      <c r="C3565" t="s">
        <v>3854</v>
      </c>
      <c r="D3565" t="s">
        <v>14</v>
      </c>
      <c r="E3565">
        <v>5.15</v>
      </c>
      <c r="F3565">
        <v>124100</v>
      </c>
      <c r="G3565">
        <f t="shared" si="222"/>
        <v>4.7368089846897667E-11</v>
      </c>
      <c r="H3565" s="50">
        <f t="shared" si="224"/>
        <v>413.9233969554578</v>
      </c>
      <c r="I3565">
        <f t="shared" si="223"/>
        <v>1.7646084591047294E-7</v>
      </c>
      <c r="J3565">
        <v>50.300000000000004</v>
      </c>
      <c r="K3565">
        <v>17.5</v>
      </c>
      <c r="L3565">
        <v>405</v>
      </c>
      <c r="M3565">
        <v>37.25</v>
      </c>
      <c r="N3565">
        <v>67.290000000000006</v>
      </c>
      <c r="O3565" s="7">
        <v>23.141999999999999</v>
      </c>
      <c r="P3565" s="8">
        <v>149440</v>
      </c>
      <c r="Q3565">
        <v>4</v>
      </c>
      <c r="R3565" s="9">
        <v>22.158000000000001</v>
      </c>
      <c r="S3565" s="9">
        <v>22.207000000000001</v>
      </c>
      <c r="T3565" s="9">
        <v>21.667999999999999</v>
      </c>
      <c r="U3565" s="9">
        <v>22.292000000000002</v>
      </c>
      <c r="V3565" s="9">
        <v>22.722999999999999</v>
      </c>
    </row>
    <row r="3566" spans="1:22" x14ac:dyDescent="0.3">
      <c r="A3566" t="s">
        <v>3837</v>
      </c>
      <c r="B3566" t="s">
        <v>3838</v>
      </c>
      <c r="C3566" t="s">
        <v>3855</v>
      </c>
      <c r="D3566" t="s">
        <v>14</v>
      </c>
      <c r="E3566">
        <v>3.7800000000000002</v>
      </c>
      <c r="F3566">
        <v>139100</v>
      </c>
      <c r="G3566">
        <f t="shared" si="222"/>
        <v>3.1018093026599574E-11</v>
      </c>
      <c r="H3566" s="50">
        <f t="shared" si="224"/>
        <v>463.95442801373235</v>
      </c>
      <c r="I3566">
        <f t="shared" si="223"/>
        <v>1.2951883447409468E-7</v>
      </c>
      <c r="J3566">
        <v>70.8</v>
      </c>
      <c r="K3566">
        <v>16.5</v>
      </c>
      <c r="L3566">
        <v>515</v>
      </c>
      <c r="M3566">
        <v>41.55</v>
      </c>
      <c r="N3566">
        <v>60.63</v>
      </c>
      <c r="O3566" s="7">
        <v>31.129000000000001</v>
      </c>
      <c r="P3566" s="8">
        <v>258240</v>
      </c>
      <c r="Q3566">
        <v>4</v>
      </c>
      <c r="R3566" s="9">
        <v>42.781999999999996</v>
      </c>
      <c r="S3566" s="9">
        <v>43.119</v>
      </c>
      <c r="T3566" s="9">
        <v>41.42</v>
      </c>
      <c r="U3566" s="9">
        <v>43.484000000000002</v>
      </c>
      <c r="V3566" s="9">
        <v>44.999000000000002</v>
      </c>
    </row>
    <row r="3567" spans="1:22" x14ac:dyDescent="0.3">
      <c r="A3567" t="s">
        <v>3856</v>
      </c>
      <c r="B3567" t="s">
        <v>3857</v>
      </c>
      <c r="C3567" t="s">
        <v>3858</v>
      </c>
      <c r="D3567" t="s">
        <v>77</v>
      </c>
      <c r="E3567">
        <v>17.3</v>
      </c>
      <c r="F3567">
        <v>141100</v>
      </c>
      <c r="G3567">
        <f t="shared" si="222"/>
        <v>1.3994890786676117E-10</v>
      </c>
      <c r="H3567" s="50">
        <f t="shared" ref="H3567:H3597" si="225">F3567*CVDVEN</f>
        <v>233.985841693438</v>
      </c>
      <c r="I3567">
        <f t="shared" si="223"/>
        <v>2.9471456701153364E-7</v>
      </c>
      <c r="J3567">
        <v>63.7</v>
      </c>
      <c r="K3567">
        <v>17.7</v>
      </c>
      <c r="L3567">
        <v>110</v>
      </c>
      <c r="M3567">
        <v>9.57</v>
      </c>
      <c r="N3567">
        <v>-69.209999999999994</v>
      </c>
      <c r="O3567" s="7">
        <v>6.1913999999999998</v>
      </c>
      <c r="P3567" s="8">
        <v>103690</v>
      </c>
      <c r="Q3567">
        <v>4</v>
      </c>
      <c r="R3567" s="9">
        <v>10.363</v>
      </c>
      <c r="S3567" s="9">
        <v>10.28</v>
      </c>
      <c r="T3567" s="9">
        <v>9.5980000000000008</v>
      </c>
      <c r="U3567" s="9">
        <v>9.7522000000000002</v>
      </c>
      <c r="V3567" s="9">
        <v>11.182</v>
      </c>
    </row>
    <row r="3568" spans="1:22" x14ac:dyDescent="0.3">
      <c r="A3568" t="s">
        <v>3856</v>
      </c>
      <c r="B3568" t="s">
        <v>3857</v>
      </c>
      <c r="C3568" t="s">
        <v>3266</v>
      </c>
      <c r="D3568" t="s">
        <v>77</v>
      </c>
      <c r="E3568">
        <v>13.9</v>
      </c>
      <c r="F3568">
        <v>549400</v>
      </c>
      <c r="G3568">
        <f t="shared" si="222"/>
        <v>2.8878628867855844E-11</v>
      </c>
      <c r="H3568" s="50">
        <f t="shared" si="225"/>
        <v>911.06889742292583</v>
      </c>
      <c r="I3568">
        <f t="shared" si="223"/>
        <v>2.3679378505550971E-7</v>
      </c>
      <c r="J3568">
        <v>112</v>
      </c>
      <c r="K3568">
        <v>51.900000000000006</v>
      </c>
      <c r="L3568">
        <v>452</v>
      </c>
      <c r="M3568">
        <v>10.16</v>
      </c>
      <c r="N3568">
        <v>-64.67</v>
      </c>
      <c r="O3568" s="7">
        <v>8.7051999999999996</v>
      </c>
      <c r="P3568" s="8">
        <v>129810</v>
      </c>
      <c r="Q3568">
        <v>6</v>
      </c>
      <c r="R3568" s="9">
        <v>8.0403000000000002</v>
      </c>
      <c r="S3568" s="9">
        <v>5.4013999999999998</v>
      </c>
      <c r="T3568" s="9">
        <v>7.4145000000000003</v>
      </c>
      <c r="U3568" s="9">
        <v>7.9909999999999997</v>
      </c>
      <c r="V3568" s="9">
        <v>8.1477000000000004</v>
      </c>
    </row>
    <row r="3569" spans="1:22" x14ac:dyDescent="0.3">
      <c r="A3569" t="s">
        <v>3856</v>
      </c>
      <c r="B3569" t="s">
        <v>3857</v>
      </c>
      <c r="C3569" t="s">
        <v>3859</v>
      </c>
      <c r="D3569" t="s">
        <v>77</v>
      </c>
      <c r="E3569">
        <v>15.3</v>
      </c>
      <c r="F3569">
        <v>243500</v>
      </c>
      <c r="G3569">
        <f t="shared" si="222"/>
        <v>7.1720430800821341E-11</v>
      </c>
      <c r="H3569" s="50">
        <f t="shared" si="225"/>
        <v>403.79555246174453</v>
      </c>
      <c r="I3569">
        <f t="shared" si="223"/>
        <v>2.6064351880210779E-7</v>
      </c>
      <c r="J3569">
        <v>52.900000000000006</v>
      </c>
      <c r="K3569">
        <v>33.5</v>
      </c>
      <c r="L3569">
        <v>267</v>
      </c>
      <c r="M3569">
        <v>8.64</v>
      </c>
      <c r="N3569">
        <v>-70.22</v>
      </c>
      <c r="O3569" s="7">
        <v>7.9889000000000001</v>
      </c>
      <c r="P3569">
        <v>28095</v>
      </c>
      <c r="Q3569">
        <v>3</v>
      </c>
      <c r="R3569" s="9">
        <v>10.101000000000001</v>
      </c>
      <c r="S3569" s="9">
        <v>10.065</v>
      </c>
      <c r="T3569" s="9">
        <v>9.9062999999999999</v>
      </c>
      <c r="U3569" s="9">
        <v>9.9062999999999999</v>
      </c>
      <c r="V3569" s="9">
        <v>10.111000000000001</v>
      </c>
    </row>
    <row r="3570" spans="1:22" x14ac:dyDescent="0.3">
      <c r="A3570" t="s">
        <v>3856</v>
      </c>
      <c r="B3570" t="s">
        <v>3857</v>
      </c>
      <c r="C3570" t="s">
        <v>3860</v>
      </c>
      <c r="D3570" t="s">
        <v>77</v>
      </c>
      <c r="E3570">
        <v>15.100000000000001</v>
      </c>
      <c r="F3570">
        <v>932000</v>
      </c>
      <c r="G3570">
        <f t="shared" si="222"/>
        <v>1.8493174141630901E-11</v>
      </c>
      <c r="H3570" s="50">
        <f t="shared" si="225"/>
        <v>1545.5336956646649</v>
      </c>
      <c r="I3570">
        <f t="shared" si="223"/>
        <v>2.5723641398116517E-7</v>
      </c>
      <c r="J3570">
        <v>288</v>
      </c>
      <c r="K3570">
        <v>54.900000000000006</v>
      </c>
      <c r="L3570">
        <v>378</v>
      </c>
      <c r="M3570">
        <v>10.08</v>
      </c>
      <c r="N3570">
        <v>-69.36</v>
      </c>
      <c r="O3570" s="7">
        <v>6.8834</v>
      </c>
      <c r="P3570" s="8">
        <v>536040</v>
      </c>
      <c r="Q3570">
        <v>12</v>
      </c>
      <c r="R3570" s="9">
        <v>10.476000000000001</v>
      </c>
      <c r="S3570" s="9">
        <v>10.429</v>
      </c>
      <c r="T3570" s="9">
        <v>8.5640999999999998</v>
      </c>
      <c r="U3570" s="9">
        <v>10.035</v>
      </c>
      <c r="V3570" s="9">
        <v>11.840999999999999</v>
      </c>
    </row>
    <row r="3571" spans="1:22" x14ac:dyDescent="0.3">
      <c r="A3571" t="s">
        <v>3856</v>
      </c>
      <c r="B3571" t="s">
        <v>3857</v>
      </c>
      <c r="C3571" t="s">
        <v>3861</v>
      </c>
      <c r="D3571" t="s">
        <v>77</v>
      </c>
      <c r="E3571">
        <v>6.54</v>
      </c>
      <c r="F3571">
        <v>217400</v>
      </c>
      <c r="G3571">
        <f t="shared" si="222"/>
        <v>3.4337496872125112E-11</v>
      </c>
      <c r="H3571" s="50">
        <f t="shared" si="225"/>
        <v>360.51397579130702</v>
      </c>
      <c r="I3571">
        <f t="shared" si="223"/>
        <v>1.1141232764482255E-7</v>
      </c>
      <c r="J3571">
        <v>122</v>
      </c>
      <c r="K3571">
        <v>19.700000000000003</v>
      </c>
      <c r="L3571">
        <v>321</v>
      </c>
      <c r="M3571">
        <v>10.28</v>
      </c>
      <c r="N3571">
        <v>-71.37</v>
      </c>
      <c r="O3571" s="7">
        <v>16.311</v>
      </c>
      <c r="P3571" s="8">
        <v>135960</v>
      </c>
      <c r="Q3571">
        <v>9</v>
      </c>
      <c r="R3571" s="9">
        <v>10.116</v>
      </c>
      <c r="S3571" s="9">
        <v>6.8766999999999996</v>
      </c>
      <c r="T3571" s="9">
        <v>9.4436</v>
      </c>
      <c r="U3571" s="9">
        <v>9.7523</v>
      </c>
      <c r="V3571" s="9">
        <v>10.367000000000001</v>
      </c>
    </row>
    <row r="3572" spans="1:22" x14ac:dyDescent="0.3">
      <c r="A3572" t="s">
        <v>3856</v>
      </c>
      <c r="B3572" t="s">
        <v>3857</v>
      </c>
      <c r="C3572" t="s">
        <v>3862</v>
      </c>
      <c r="D3572" t="s">
        <v>77</v>
      </c>
      <c r="E3572">
        <v>5.5600000000000005</v>
      </c>
      <c r="F3572">
        <v>103600</v>
      </c>
      <c r="G3572">
        <f t="shared" si="222"/>
        <v>6.1258373359073354E-11</v>
      </c>
      <c r="H3572" s="50">
        <f t="shared" si="225"/>
        <v>171.79966831637262</v>
      </c>
      <c r="I3572">
        <f t="shared" si="223"/>
        <v>9.4717514022203869E-8</v>
      </c>
      <c r="J3572">
        <v>33.800000000000004</v>
      </c>
      <c r="K3572">
        <v>17.8</v>
      </c>
      <c r="L3572">
        <v>420</v>
      </c>
      <c r="M3572">
        <v>8.93</v>
      </c>
      <c r="N3572">
        <v>-67.42</v>
      </c>
      <c r="O3572" s="7">
        <v>23.571000000000002</v>
      </c>
      <c r="P3572">
        <v>2917.7</v>
      </c>
      <c r="Q3572">
        <v>3</v>
      </c>
      <c r="R3572" s="9">
        <v>11.638</v>
      </c>
      <c r="S3572" s="9">
        <v>11.621</v>
      </c>
      <c r="T3572" s="9">
        <v>10.673999999999999</v>
      </c>
      <c r="U3572" s="9">
        <v>11.638999999999999</v>
      </c>
      <c r="V3572" s="9">
        <v>11.638999999999999</v>
      </c>
    </row>
    <row r="3573" spans="1:22" x14ac:dyDescent="0.3">
      <c r="A3573" t="s">
        <v>3856</v>
      </c>
      <c r="B3573" t="s">
        <v>3857</v>
      </c>
      <c r="C3573" t="s">
        <v>3863</v>
      </c>
      <c r="D3573" t="s">
        <v>77</v>
      </c>
      <c r="E3573">
        <v>72.600000000000009</v>
      </c>
      <c r="F3573">
        <v>2864000</v>
      </c>
      <c r="G3573">
        <f t="shared" si="222"/>
        <v>2.8934370041899441E-11</v>
      </c>
      <c r="H3573" s="50">
        <f t="shared" si="225"/>
        <v>4749.3653480510729</v>
      </c>
      <c r="I3573">
        <f t="shared" si="223"/>
        <v>1.2367790500021584E-6</v>
      </c>
      <c r="J3573">
        <v>197</v>
      </c>
      <c r="K3573">
        <v>204</v>
      </c>
      <c r="L3573">
        <v>304</v>
      </c>
      <c r="M3573">
        <v>10.48</v>
      </c>
      <c r="N3573">
        <v>-66.900000000000006</v>
      </c>
      <c r="O3573" s="7">
        <v>1.4877</v>
      </c>
      <c r="P3573" s="8">
        <v>2840300</v>
      </c>
      <c r="Q3573">
        <v>7</v>
      </c>
      <c r="R3573" s="9">
        <v>8.2919999999999998</v>
      </c>
      <c r="S3573" s="9">
        <v>8.2981999999999996</v>
      </c>
      <c r="T3573" s="9">
        <v>7.9387999999999996</v>
      </c>
      <c r="U3573" s="9">
        <v>8.1997999999999998</v>
      </c>
      <c r="V3573" s="9">
        <v>8.6679999999999993</v>
      </c>
    </row>
    <row r="3574" spans="1:22" x14ac:dyDescent="0.3">
      <c r="A3574" t="s">
        <v>3856</v>
      </c>
      <c r="B3574" t="s">
        <v>3857</v>
      </c>
      <c r="C3574" t="s">
        <v>3864</v>
      </c>
      <c r="D3574" t="s">
        <v>77</v>
      </c>
      <c r="E3574">
        <v>11</v>
      </c>
      <c r="F3574">
        <v>120900</v>
      </c>
      <c r="G3574">
        <f t="shared" si="222"/>
        <v>1.0385246484698096E-10</v>
      </c>
      <c r="H3574" s="50">
        <f t="shared" si="225"/>
        <v>200.4882229676588</v>
      </c>
      <c r="I3574">
        <f t="shared" si="223"/>
        <v>1.873907651518422E-7</v>
      </c>
      <c r="J3574">
        <v>18.900000000000002</v>
      </c>
      <c r="K3574">
        <v>27.8</v>
      </c>
      <c r="L3574">
        <v>332</v>
      </c>
      <c r="M3574">
        <v>10.65</v>
      </c>
      <c r="N3574">
        <v>-63.26</v>
      </c>
      <c r="O3574" s="7">
        <v>11.961</v>
      </c>
      <c r="P3574">
        <v>73102</v>
      </c>
      <c r="Q3574">
        <v>2</v>
      </c>
      <c r="R3574" s="9">
        <v>6.6219999999999999</v>
      </c>
      <c r="S3574" s="9">
        <v>6.6219000000000001</v>
      </c>
      <c r="T3574" s="9">
        <v>6.5689000000000002</v>
      </c>
      <c r="U3574" s="9">
        <v>6.5953999999999997</v>
      </c>
      <c r="V3574" s="9">
        <v>6.6219999999999999</v>
      </c>
    </row>
    <row r="3575" spans="1:22" x14ac:dyDescent="0.3">
      <c r="A3575" t="s">
        <v>3856</v>
      </c>
      <c r="B3575" t="s">
        <v>3857</v>
      </c>
      <c r="C3575" t="s">
        <v>3865</v>
      </c>
      <c r="D3575" t="s">
        <v>77</v>
      </c>
      <c r="E3575">
        <v>3.12</v>
      </c>
      <c r="F3575">
        <v>116400</v>
      </c>
      <c r="G3575">
        <f t="shared" si="222"/>
        <v>3.0595111340206182E-11</v>
      </c>
      <c r="H3575" s="50">
        <f t="shared" si="225"/>
        <v>193.02588216241094</v>
      </c>
      <c r="I3575">
        <f t="shared" si="223"/>
        <v>5.315083520670433E-8</v>
      </c>
      <c r="J3575">
        <v>26.200000000000003</v>
      </c>
      <c r="K3575">
        <v>22.700000000000003</v>
      </c>
      <c r="L3575">
        <v>1150</v>
      </c>
      <c r="M3575">
        <v>10.6</v>
      </c>
      <c r="N3575">
        <v>-67</v>
      </c>
      <c r="O3575" s="7">
        <v>50.484999999999999</v>
      </c>
      <c r="P3575" s="8">
        <v>616520</v>
      </c>
      <c r="Q3575">
        <v>5</v>
      </c>
      <c r="R3575" s="9">
        <v>8.6457999999999995</v>
      </c>
      <c r="S3575" s="9">
        <v>6.0955000000000004</v>
      </c>
      <c r="T3575" s="9">
        <v>8.5122</v>
      </c>
      <c r="U3575" s="9">
        <v>8.5122</v>
      </c>
      <c r="V3575" s="9">
        <v>8.6679999999999993</v>
      </c>
    </row>
    <row r="3576" spans="1:22" x14ac:dyDescent="0.3">
      <c r="A3576" t="s">
        <v>3856</v>
      </c>
      <c r="B3576" t="s">
        <v>3857</v>
      </c>
      <c r="C3576" t="s">
        <v>3866</v>
      </c>
      <c r="D3576" t="s">
        <v>77</v>
      </c>
      <c r="E3576">
        <v>6.01</v>
      </c>
      <c r="F3576">
        <v>288600</v>
      </c>
      <c r="G3576">
        <f t="shared" si="222"/>
        <v>2.3769966493416491E-11</v>
      </c>
      <c r="H3576" s="50">
        <f t="shared" si="225"/>
        <v>478.58479030989514</v>
      </c>
      <c r="I3576">
        <f t="shared" si="223"/>
        <v>1.0238349986932468E-7</v>
      </c>
      <c r="J3576">
        <v>108</v>
      </c>
      <c r="K3576">
        <v>27.8</v>
      </c>
      <c r="L3576">
        <v>666</v>
      </c>
      <c r="M3576">
        <v>8.1199999999999992</v>
      </c>
      <c r="N3576">
        <v>-63.55</v>
      </c>
      <c r="O3576" s="7">
        <v>23.99</v>
      </c>
      <c r="P3576">
        <v>19932</v>
      </c>
      <c r="Q3576">
        <v>6</v>
      </c>
      <c r="R3576" s="9">
        <v>6.8574000000000002</v>
      </c>
      <c r="S3576" s="9">
        <v>6.9785000000000004</v>
      </c>
      <c r="T3576" s="9">
        <v>6.6219999999999999</v>
      </c>
      <c r="U3576" s="9">
        <v>6.9398999999999997</v>
      </c>
      <c r="V3576" s="9">
        <v>8.0954999999999995</v>
      </c>
    </row>
    <row r="3577" spans="1:22" x14ac:dyDescent="0.3">
      <c r="A3577" t="s">
        <v>3856</v>
      </c>
      <c r="B3577" t="s">
        <v>3857</v>
      </c>
      <c r="C3577" t="s">
        <v>3867</v>
      </c>
      <c r="D3577" t="s">
        <v>77</v>
      </c>
      <c r="E3577">
        <v>15.200000000000001</v>
      </c>
      <c r="F3577">
        <v>636000</v>
      </c>
      <c r="G3577">
        <f t="shared" si="222"/>
        <v>2.7279530817610067E-11</v>
      </c>
      <c r="H3577" s="50">
        <f t="shared" si="225"/>
        <v>1054.6775004750289</v>
      </c>
      <c r="I3577">
        <f t="shared" si="223"/>
        <v>2.5893996639163653E-7</v>
      </c>
      <c r="J3577">
        <v>174</v>
      </c>
      <c r="K3577">
        <v>48.2</v>
      </c>
      <c r="L3577">
        <v>387</v>
      </c>
      <c r="M3577">
        <v>8.32</v>
      </c>
      <c r="N3577">
        <v>-62.73</v>
      </c>
      <c r="O3577" s="7">
        <v>8.0358000000000001</v>
      </c>
      <c r="P3577" s="8">
        <v>141010</v>
      </c>
      <c r="Q3577">
        <v>8</v>
      </c>
      <c r="R3577" s="9">
        <v>7.5048000000000004</v>
      </c>
      <c r="S3577" s="9">
        <v>7.7824</v>
      </c>
      <c r="T3577" s="9">
        <v>6.6219999999999999</v>
      </c>
      <c r="U3577" s="9">
        <v>7.6242999999999999</v>
      </c>
      <c r="V3577" s="9">
        <v>8.2520000000000007</v>
      </c>
    </row>
    <row r="3578" spans="1:22" x14ac:dyDescent="0.3">
      <c r="A3578" t="s">
        <v>3856</v>
      </c>
      <c r="B3578" t="s">
        <v>3857</v>
      </c>
      <c r="C3578" t="s">
        <v>3868</v>
      </c>
      <c r="D3578" t="s">
        <v>77</v>
      </c>
      <c r="E3578">
        <v>3.63</v>
      </c>
      <c r="F3578">
        <v>160300</v>
      </c>
      <c r="G3578">
        <f t="shared" si="222"/>
        <v>2.5847796568933249E-11</v>
      </c>
      <c r="H3578" s="50">
        <f t="shared" si="225"/>
        <v>265.82516246249548</v>
      </c>
      <c r="I3578">
        <f t="shared" si="223"/>
        <v>6.1838952500107932E-8</v>
      </c>
      <c r="J3578">
        <v>82</v>
      </c>
      <c r="K3578">
        <v>17.7</v>
      </c>
      <c r="L3578">
        <v>655</v>
      </c>
      <c r="M3578">
        <v>11.42</v>
      </c>
      <c r="N3578">
        <v>-69.66</v>
      </c>
      <c r="O3578" s="7">
        <v>37.020000000000003</v>
      </c>
      <c r="P3578">
        <v>47005</v>
      </c>
      <c r="Q3578">
        <v>5</v>
      </c>
      <c r="R3578" s="9">
        <v>9.7528000000000006</v>
      </c>
      <c r="S3578" s="9">
        <v>9.4391999999999996</v>
      </c>
      <c r="T3578" s="9">
        <v>8.1477000000000004</v>
      </c>
      <c r="U3578" s="9">
        <v>8.8236000000000008</v>
      </c>
      <c r="V3578" s="9">
        <v>10.265000000000001</v>
      </c>
    </row>
    <row r="3579" spans="1:22" x14ac:dyDescent="0.3">
      <c r="A3579" t="s">
        <v>3856</v>
      </c>
      <c r="B3579" t="s">
        <v>3857</v>
      </c>
      <c r="C3579" t="s">
        <v>3869</v>
      </c>
      <c r="D3579" t="s">
        <v>77</v>
      </c>
      <c r="E3579">
        <v>14.4</v>
      </c>
      <c r="F3579">
        <v>100100</v>
      </c>
      <c r="G3579">
        <f t="shared" si="222"/>
        <v>1.6420214985014985E-10</v>
      </c>
      <c r="H3579" s="50">
        <f t="shared" si="225"/>
        <v>165.99562546784651</v>
      </c>
      <c r="I3579">
        <f t="shared" si="223"/>
        <v>2.4531154710786617E-7</v>
      </c>
      <c r="J3579">
        <v>14</v>
      </c>
      <c r="K3579">
        <v>26.8</v>
      </c>
      <c r="L3579">
        <v>240</v>
      </c>
      <c r="M3579">
        <v>10.17</v>
      </c>
      <c r="N3579">
        <v>-66.89</v>
      </c>
      <c r="O3579" s="7">
        <v>8.9602000000000004</v>
      </c>
      <c r="P3579" s="8">
        <v>207650</v>
      </c>
      <c r="Q3579">
        <v>4</v>
      </c>
      <c r="R3579" s="9">
        <v>8.7698999999999998</v>
      </c>
      <c r="S3579" s="9">
        <v>8.7702000000000009</v>
      </c>
      <c r="T3579" s="9">
        <v>8.7199000000000009</v>
      </c>
      <c r="U3579" s="9">
        <v>8.7716999999999992</v>
      </c>
      <c r="V3579" s="9">
        <v>8.9270999999999994</v>
      </c>
    </row>
    <row r="3580" spans="1:22" x14ac:dyDescent="0.3">
      <c r="A3580" t="s">
        <v>3856</v>
      </c>
      <c r="B3580" t="s">
        <v>3857</v>
      </c>
      <c r="C3580" t="s">
        <v>3870</v>
      </c>
      <c r="D3580" t="s">
        <v>77</v>
      </c>
      <c r="E3580">
        <v>9.39</v>
      </c>
      <c r="F3580">
        <v>269400</v>
      </c>
      <c r="G3580">
        <f t="shared" si="222"/>
        <v>3.9784914142538972E-11</v>
      </c>
      <c r="H3580" s="50">
        <f t="shared" si="225"/>
        <v>446.74546954083769</v>
      </c>
      <c r="I3580">
        <f t="shared" si="223"/>
        <v>1.5996357134325438E-7</v>
      </c>
      <c r="J3580">
        <v>19.8</v>
      </c>
      <c r="K3580">
        <v>60.6</v>
      </c>
      <c r="L3580">
        <v>890</v>
      </c>
      <c r="M3580">
        <v>10.44</v>
      </c>
      <c r="N3580">
        <v>-64.180000000000007</v>
      </c>
      <c r="O3580" s="7">
        <v>14.699</v>
      </c>
      <c r="P3580">
        <v>17098</v>
      </c>
      <c r="Q3580">
        <v>2</v>
      </c>
      <c r="R3580" s="9">
        <v>6.0891999999999999</v>
      </c>
      <c r="S3580" s="9">
        <v>5.8287000000000004</v>
      </c>
      <c r="T3580" s="9">
        <v>6.0891999999999999</v>
      </c>
      <c r="U3580" s="9">
        <v>6.0891999999999999</v>
      </c>
      <c r="V3580" s="9">
        <v>6.0891999999999999</v>
      </c>
    </row>
    <row r="3581" spans="1:22" x14ac:dyDescent="0.3">
      <c r="A3581" t="s">
        <v>3856</v>
      </c>
      <c r="B3581" t="s">
        <v>3857</v>
      </c>
      <c r="C3581" t="s">
        <v>3871</v>
      </c>
      <c r="D3581" t="s">
        <v>77</v>
      </c>
      <c r="E3581">
        <v>4.03</v>
      </c>
      <c r="F3581">
        <v>145700</v>
      </c>
      <c r="G3581">
        <f t="shared" si="222"/>
        <v>3.157155106382979E-11</v>
      </c>
      <c r="H3581" s="50">
        <f t="shared" si="225"/>
        <v>241.61401229435802</v>
      </c>
      <c r="I3581">
        <f t="shared" si="223"/>
        <v>6.8653162141993101E-8</v>
      </c>
      <c r="J3581">
        <v>66.5</v>
      </c>
      <c r="K3581">
        <v>17.900000000000002</v>
      </c>
      <c r="L3581">
        <v>619</v>
      </c>
      <c r="M3581">
        <v>8.91</v>
      </c>
      <c r="N3581">
        <v>-64.22</v>
      </c>
      <c r="O3581" s="7">
        <v>34.615000000000002</v>
      </c>
      <c r="P3581">
        <v>36096</v>
      </c>
      <c r="Q3581">
        <v>4</v>
      </c>
      <c r="R3581" s="9">
        <v>5.2016999999999998</v>
      </c>
      <c r="S3581" s="9">
        <v>5.8601999999999999</v>
      </c>
      <c r="T3581" s="9">
        <v>4.9569000000000001</v>
      </c>
      <c r="U3581" s="9">
        <v>6.1425999999999998</v>
      </c>
      <c r="V3581" s="9">
        <v>6.3560999999999996</v>
      </c>
    </row>
    <row r="3582" spans="1:22" x14ac:dyDescent="0.3">
      <c r="A3582" t="s">
        <v>3856</v>
      </c>
      <c r="B3582" t="s">
        <v>3857</v>
      </c>
      <c r="C3582" t="s">
        <v>3872</v>
      </c>
      <c r="D3582" t="s">
        <v>77</v>
      </c>
      <c r="E3582">
        <v>19.600000000000001</v>
      </c>
      <c r="F3582">
        <v>112000</v>
      </c>
      <c r="G3582">
        <f t="shared" si="222"/>
        <v>1.99750775E-10</v>
      </c>
      <c r="H3582" s="50">
        <f t="shared" si="225"/>
        <v>185.72937115283526</v>
      </c>
      <c r="I3582">
        <f t="shared" si="223"/>
        <v>3.3389627245237337E-7</v>
      </c>
      <c r="J3582">
        <v>29.900000000000002</v>
      </c>
      <c r="K3582">
        <v>20.5</v>
      </c>
      <c r="L3582">
        <v>121</v>
      </c>
      <c r="M3582">
        <v>9.06</v>
      </c>
      <c r="N3582">
        <v>-69.739999999999995</v>
      </c>
      <c r="O3582" s="7">
        <v>5.8872999999999998</v>
      </c>
      <c r="P3582">
        <v>17563</v>
      </c>
      <c r="Q3582">
        <v>2</v>
      </c>
      <c r="R3582" s="9">
        <v>9.8550000000000004</v>
      </c>
      <c r="S3582" s="9">
        <v>9.8543000000000003</v>
      </c>
      <c r="T3582" s="9">
        <v>9.5465999999999998</v>
      </c>
      <c r="U3582" s="9">
        <v>9.7007999999999992</v>
      </c>
      <c r="V3582" s="9">
        <v>9.8550000000000004</v>
      </c>
    </row>
    <row r="3583" spans="1:22" x14ac:dyDescent="0.3">
      <c r="A3583" t="s">
        <v>3856</v>
      </c>
      <c r="B3583" t="s">
        <v>3857</v>
      </c>
      <c r="C3583" t="s">
        <v>3873</v>
      </c>
      <c r="D3583" t="s">
        <v>77</v>
      </c>
      <c r="E3583">
        <v>13.4</v>
      </c>
      <c r="F3583">
        <v>187300</v>
      </c>
      <c r="G3583">
        <f t="shared" si="222"/>
        <v>8.1661517351841967E-11</v>
      </c>
      <c r="H3583" s="50">
        <f t="shared" si="225"/>
        <v>310.59920729398254</v>
      </c>
      <c r="I3583">
        <f t="shared" si="223"/>
        <v>2.2827602300315322E-7</v>
      </c>
      <c r="J3583">
        <v>36.4</v>
      </c>
      <c r="K3583">
        <v>31.1</v>
      </c>
      <c r="L3583">
        <v>304</v>
      </c>
      <c r="M3583">
        <v>10.47</v>
      </c>
      <c r="N3583">
        <v>-66.58</v>
      </c>
      <c r="O3583" s="7">
        <v>9.7761999999999993</v>
      </c>
      <c r="P3583" s="8">
        <v>209530</v>
      </c>
      <c r="Q3583">
        <v>2</v>
      </c>
      <c r="R3583" s="9">
        <v>8.0977999999999994</v>
      </c>
      <c r="S3583" s="9">
        <v>8.0635999999999992</v>
      </c>
      <c r="T3583" s="9">
        <v>7.7817999999999996</v>
      </c>
      <c r="U3583" s="9">
        <v>8.1470000000000002</v>
      </c>
      <c r="V3583" s="9">
        <v>8.5122</v>
      </c>
    </row>
    <row r="3584" spans="1:22" x14ac:dyDescent="0.3">
      <c r="A3584" t="s">
        <v>3856</v>
      </c>
      <c r="B3584" t="s">
        <v>3857</v>
      </c>
      <c r="C3584" t="s">
        <v>3874</v>
      </c>
      <c r="D3584" t="s">
        <v>77</v>
      </c>
      <c r="E3584">
        <v>8.9700000000000006</v>
      </c>
      <c r="F3584">
        <v>117000</v>
      </c>
      <c r="G3584">
        <f t="shared" si="222"/>
        <v>8.7509863333333335E-11</v>
      </c>
      <c r="H3584" s="50">
        <f t="shared" si="225"/>
        <v>194.020860936444</v>
      </c>
      <c r="I3584">
        <f t="shared" si="223"/>
        <v>1.5280865121927495E-7</v>
      </c>
      <c r="J3584">
        <v>20.700000000000003</v>
      </c>
      <c r="K3584">
        <v>25.700000000000003</v>
      </c>
      <c r="L3584">
        <v>398</v>
      </c>
      <c r="M3584">
        <v>10.23</v>
      </c>
      <c r="N3584">
        <v>-67.33</v>
      </c>
      <c r="O3584" s="7">
        <v>15.461</v>
      </c>
      <c r="P3584" s="8">
        <v>211900</v>
      </c>
      <c r="Q3584">
        <v>3</v>
      </c>
      <c r="R3584" s="9">
        <v>8.0951000000000004</v>
      </c>
      <c r="S3584" s="9">
        <v>8.0881000000000007</v>
      </c>
      <c r="T3584" s="9">
        <v>7.9387999999999996</v>
      </c>
      <c r="U3584" s="9">
        <v>8.0433000000000003</v>
      </c>
      <c r="V3584" s="9">
        <v>8.0954999999999995</v>
      </c>
    </row>
    <row r="3585" spans="1:22" x14ac:dyDescent="0.3">
      <c r="A3585" t="s">
        <v>3856</v>
      </c>
      <c r="B3585" t="s">
        <v>3857</v>
      </c>
      <c r="C3585" t="s">
        <v>3875</v>
      </c>
      <c r="D3585" t="s">
        <v>77</v>
      </c>
      <c r="E3585">
        <v>4.59</v>
      </c>
      <c r="F3585">
        <v>183100</v>
      </c>
      <c r="G3585">
        <f t="shared" si="222"/>
        <v>2.8613749153468048E-11</v>
      </c>
      <c r="H3585" s="50">
        <f t="shared" si="225"/>
        <v>303.63435587575123</v>
      </c>
      <c r="I3585">
        <f t="shared" si="223"/>
        <v>7.8193055640632331E-8</v>
      </c>
      <c r="J3585">
        <v>29.900000000000002</v>
      </c>
      <c r="K3585">
        <v>33.5</v>
      </c>
      <c r="L3585">
        <v>1150</v>
      </c>
      <c r="M3585">
        <v>10.36</v>
      </c>
      <c r="N3585">
        <v>-67.05</v>
      </c>
      <c r="O3585" s="7">
        <v>34.24</v>
      </c>
      <c r="P3585" s="8">
        <v>138230</v>
      </c>
      <c r="Q3585">
        <v>2</v>
      </c>
      <c r="R3585" s="9">
        <v>8.0954999999999995</v>
      </c>
      <c r="S3585" s="9">
        <v>8.0940999999999992</v>
      </c>
      <c r="T3585" s="9">
        <v>7.9911000000000003</v>
      </c>
      <c r="U3585" s="9">
        <v>8.0433000000000003</v>
      </c>
      <c r="V3585" s="9">
        <v>8.0954999999999995</v>
      </c>
    </row>
    <row r="3586" spans="1:22" x14ac:dyDescent="0.3">
      <c r="A3586" t="s">
        <v>3856</v>
      </c>
      <c r="B3586" t="s">
        <v>3857</v>
      </c>
      <c r="C3586" t="s">
        <v>3876</v>
      </c>
      <c r="D3586" t="s">
        <v>77</v>
      </c>
      <c r="E3586">
        <v>26.900000000000002</v>
      </c>
      <c r="F3586">
        <v>1901000</v>
      </c>
      <c r="G3586">
        <f t="shared" ref="G3586:G3647" si="226">(1.141433*(E3586/1000000))/F3586</f>
        <v>1.6151787322461862E-11</v>
      </c>
      <c r="H3586" s="50">
        <f t="shared" si="225"/>
        <v>3152.4244157280345</v>
      </c>
      <c r="I3586">
        <f t="shared" ref="I3586:I3647" si="227">(G3586/10)*1000*H3586*0.09</f>
        <v>4.5825559841677779E-7</v>
      </c>
      <c r="J3586">
        <v>321</v>
      </c>
      <c r="K3586">
        <v>106</v>
      </c>
      <c r="L3586">
        <v>374</v>
      </c>
      <c r="M3586">
        <v>10.63</v>
      </c>
      <c r="N3586">
        <v>-71.67</v>
      </c>
      <c r="O3586" s="7">
        <v>3.5289000000000001</v>
      </c>
      <c r="P3586" s="8">
        <v>1730200</v>
      </c>
      <c r="Q3586">
        <v>13</v>
      </c>
      <c r="R3586" s="9">
        <v>12.106999999999999</v>
      </c>
      <c r="S3586" s="9">
        <v>11.444000000000001</v>
      </c>
      <c r="T3586" s="9">
        <v>10.417999999999999</v>
      </c>
      <c r="U3586" s="9">
        <v>11.689</v>
      </c>
      <c r="V3586" s="9">
        <v>12.194000000000001</v>
      </c>
    </row>
    <row r="3587" spans="1:22" x14ac:dyDescent="0.3">
      <c r="A3587" t="s">
        <v>3856</v>
      </c>
      <c r="B3587" t="s">
        <v>3857</v>
      </c>
      <c r="C3587" t="s">
        <v>3877</v>
      </c>
      <c r="D3587" t="s">
        <v>77</v>
      </c>
      <c r="E3587">
        <v>20.200000000000003</v>
      </c>
      <c r="F3587">
        <v>1015000</v>
      </c>
      <c r="G3587">
        <f t="shared" si="226"/>
        <v>2.271620354679803E-11</v>
      </c>
      <c r="H3587" s="50">
        <f t="shared" si="225"/>
        <v>1683.1724260725696</v>
      </c>
      <c r="I3587">
        <f t="shared" si="227"/>
        <v>3.4411758691520117E-7</v>
      </c>
      <c r="J3587">
        <v>222</v>
      </c>
      <c r="K3587">
        <v>68.2</v>
      </c>
      <c r="L3587">
        <v>398</v>
      </c>
      <c r="M3587">
        <v>10.23</v>
      </c>
      <c r="N3587">
        <v>-67.569999999999993</v>
      </c>
      <c r="O3587" s="7">
        <v>5.8398000000000003</v>
      </c>
      <c r="P3587" s="8">
        <v>808800</v>
      </c>
      <c r="Q3587">
        <v>11</v>
      </c>
      <c r="R3587" s="9">
        <v>8.7378999999999998</v>
      </c>
      <c r="S3587" s="9">
        <v>8.8146000000000004</v>
      </c>
      <c r="T3587" s="9">
        <v>8.0954999999999995</v>
      </c>
      <c r="U3587" s="9">
        <v>8.7716999999999992</v>
      </c>
      <c r="V3587" s="9">
        <v>9.5465999999999998</v>
      </c>
    </row>
    <row r="3588" spans="1:22" x14ac:dyDescent="0.3">
      <c r="A3588" t="s">
        <v>3856</v>
      </c>
      <c r="B3588" t="s">
        <v>3857</v>
      </c>
      <c r="C3588" t="s">
        <v>3878</v>
      </c>
      <c r="D3588" t="s">
        <v>77</v>
      </c>
      <c r="E3588">
        <v>19.5</v>
      </c>
      <c r="F3588">
        <v>283300</v>
      </c>
      <c r="G3588">
        <f t="shared" si="226"/>
        <v>7.8566690787151425E-11</v>
      </c>
      <c r="H3588" s="50">
        <f t="shared" si="225"/>
        <v>469.79581113926992</v>
      </c>
      <c r="I3588">
        <f t="shared" si="227"/>
        <v>3.3219272004190206E-7</v>
      </c>
      <c r="J3588">
        <v>40</v>
      </c>
      <c r="K3588">
        <v>44.800000000000004</v>
      </c>
      <c r="L3588">
        <v>274</v>
      </c>
      <c r="M3588">
        <v>9.76</v>
      </c>
      <c r="N3588">
        <v>-63.18</v>
      </c>
      <c r="O3588" s="7">
        <v>6.1184000000000003</v>
      </c>
      <c r="P3588">
        <v>16898</v>
      </c>
      <c r="Q3588">
        <v>4</v>
      </c>
      <c r="R3588" s="9">
        <v>7.2843999999999998</v>
      </c>
      <c r="S3588" s="9">
        <v>7.2476000000000003</v>
      </c>
      <c r="T3588" s="9">
        <v>6.6749999999999998</v>
      </c>
      <c r="U3588" s="9">
        <v>6.9927000000000001</v>
      </c>
      <c r="V3588" s="9">
        <v>7.3091999999999997</v>
      </c>
    </row>
    <row r="3589" spans="1:22" x14ac:dyDescent="0.3">
      <c r="A3589" t="s">
        <v>3856</v>
      </c>
      <c r="B3589" t="s">
        <v>3857</v>
      </c>
      <c r="C3589" t="s">
        <v>2560</v>
      </c>
      <c r="D3589" t="s">
        <v>77</v>
      </c>
      <c r="E3589">
        <v>12.100000000000001</v>
      </c>
      <c r="F3589">
        <v>201300</v>
      </c>
      <c r="G3589">
        <f t="shared" si="226"/>
        <v>6.8610726775956292E-11</v>
      </c>
      <c r="H3589" s="50">
        <f t="shared" si="225"/>
        <v>333.81537868808698</v>
      </c>
      <c r="I3589">
        <f t="shared" si="227"/>
        <v>2.0612984166702644E-7</v>
      </c>
      <c r="J3589">
        <v>38.1</v>
      </c>
      <c r="K3589">
        <v>32.6</v>
      </c>
      <c r="L3589">
        <v>318</v>
      </c>
      <c r="M3589">
        <v>8.59</v>
      </c>
      <c r="N3589">
        <v>-71.17</v>
      </c>
      <c r="O3589" s="7">
        <v>9.7542000000000009</v>
      </c>
      <c r="P3589">
        <v>69289</v>
      </c>
      <c r="Q3589">
        <v>4</v>
      </c>
      <c r="R3589" s="9">
        <v>9.0398999999999994</v>
      </c>
      <c r="S3589" s="9">
        <v>9.0341000000000005</v>
      </c>
      <c r="T3589" s="9">
        <v>8.6160999999999994</v>
      </c>
      <c r="U3589" s="9">
        <v>9.2629000000000001</v>
      </c>
      <c r="V3589" s="9">
        <v>9.4951000000000008</v>
      </c>
    </row>
    <row r="3590" spans="1:22" x14ac:dyDescent="0.3">
      <c r="A3590" t="s">
        <v>3856</v>
      </c>
      <c r="B3590" t="s">
        <v>3857</v>
      </c>
      <c r="C3590" t="s">
        <v>3879</v>
      </c>
      <c r="D3590" t="s">
        <v>77</v>
      </c>
      <c r="E3590">
        <v>15.700000000000001</v>
      </c>
      <c r="F3590">
        <v>104500</v>
      </c>
      <c r="G3590">
        <f t="shared" si="226"/>
        <v>1.714880200956938E-10</v>
      </c>
      <c r="H3590" s="50">
        <f t="shared" si="225"/>
        <v>173.29213647742219</v>
      </c>
      <c r="I3590">
        <f t="shared" si="227"/>
        <v>2.6745772844399302E-7</v>
      </c>
      <c r="J3590">
        <v>12.9</v>
      </c>
      <c r="K3590">
        <v>29.1</v>
      </c>
      <c r="L3590">
        <v>240</v>
      </c>
      <c r="M3590">
        <v>10.119999999999999</v>
      </c>
      <c r="N3590">
        <v>-66.790000000000006</v>
      </c>
      <c r="O3590" s="7">
        <v>8.2401999999999997</v>
      </c>
      <c r="P3590">
        <v>75866</v>
      </c>
      <c r="Q3590">
        <v>2</v>
      </c>
      <c r="R3590" s="9">
        <v>8.7279</v>
      </c>
      <c r="S3590" s="9">
        <v>8.7331000000000003</v>
      </c>
      <c r="T3590" s="9">
        <v>8.7199000000000009</v>
      </c>
      <c r="U3590" s="9">
        <v>8.7457999999999991</v>
      </c>
      <c r="V3590" s="9">
        <v>8.7716999999999992</v>
      </c>
    </row>
    <row r="3591" spans="1:22" x14ac:dyDescent="0.3">
      <c r="A3591" t="s">
        <v>3856</v>
      </c>
      <c r="B3591" t="s">
        <v>3857</v>
      </c>
      <c r="C3591" t="s">
        <v>3880</v>
      </c>
      <c r="D3591" t="s">
        <v>77</v>
      </c>
      <c r="E3591">
        <v>7.91</v>
      </c>
      <c r="F3591">
        <v>170000</v>
      </c>
      <c r="G3591">
        <f t="shared" si="226"/>
        <v>5.3110206058823535E-11</v>
      </c>
      <c r="H3591" s="50">
        <f t="shared" si="225"/>
        <v>281.91065264269639</v>
      </c>
      <c r="I3591">
        <f t="shared" si="227"/>
        <v>1.3475099566827929E-7</v>
      </c>
      <c r="J3591">
        <v>32.700000000000003</v>
      </c>
      <c r="K3591">
        <v>29.700000000000003</v>
      </c>
      <c r="L3591">
        <v>524</v>
      </c>
      <c r="M3591">
        <v>10.47</v>
      </c>
      <c r="N3591">
        <v>-68.05</v>
      </c>
      <c r="O3591" s="7">
        <v>17.640999999999998</v>
      </c>
      <c r="P3591" s="8">
        <v>112940</v>
      </c>
      <c r="Q3591">
        <v>3</v>
      </c>
      <c r="R3591" s="9">
        <v>9.8561999999999994</v>
      </c>
      <c r="S3591" s="9">
        <v>9.8604000000000003</v>
      </c>
      <c r="T3591" s="9">
        <v>9.8035999999999994</v>
      </c>
      <c r="U3591" s="9">
        <v>9.8550000000000004</v>
      </c>
      <c r="V3591" s="9">
        <v>9.9575999999999993</v>
      </c>
    </row>
    <row r="3592" spans="1:22" x14ac:dyDescent="0.3">
      <c r="A3592" t="s">
        <v>3856</v>
      </c>
      <c r="B3592" t="s">
        <v>3857</v>
      </c>
      <c r="C3592" t="s">
        <v>3881</v>
      </c>
      <c r="D3592" t="s">
        <v>77</v>
      </c>
      <c r="E3592">
        <v>1.1000000000000001</v>
      </c>
      <c r="F3592">
        <v>109400</v>
      </c>
      <c r="G3592">
        <f t="shared" si="226"/>
        <v>1.1476931444241315E-11</v>
      </c>
      <c r="H3592" s="50">
        <f t="shared" si="225"/>
        <v>181.41779646535875</v>
      </c>
      <c r="I3592">
        <f t="shared" si="227"/>
        <v>1.8739076515184223E-8</v>
      </c>
      <c r="J3592">
        <v>83.5</v>
      </c>
      <c r="K3592">
        <v>12</v>
      </c>
      <c r="L3592">
        <v>1580</v>
      </c>
      <c r="M3592">
        <v>11.7</v>
      </c>
      <c r="N3592">
        <v>-70.2</v>
      </c>
      <c r="O3592" s="7">
        <v>131.91</v>
      </c>
      <c r="P3592">
        <v>58994</v>
      </c>
      <c r="Q3592">
        <v>4</v>
      </c>
      <c r="R3592" s="9">
        <v>9.5482999999999993</v>
      </c>
      <c r="S3592" s="9">
        <v>5.3872</v>
      </c>
      <c r="T3592" s="9">
        <v>9.3919999999999995</v>
      </c>
      <c r="U3592" s="9">
        <v>9.6234999999999999</v>
      </c>
      <c r="V3592" s="9">
        <v>9.8550000000000004</v>
      </c>
    </row>
    <row r="3593" spans="1:22" x14ac:dyDescent="0.3">
      <c r="A3593" t="s">
        <v>3856</v>
      </c>
      <c r="B3593" t="s">
        <v>3857</v>
      </c>
      <c r="C3593" t="s">
        <v>1393</v>
      </c>
      <c r="D3593" t="s">
        <v>77</v>
      </c>
      <c r="E3593">
        <v>12.700000000000001</v>
      </c>
      <c r="F3593">
        <v>247500</v>
      </c>
      <c r="G3593">
        <f t="shared" si="226"/>
        <v>5.8570501414141412E-11</v>
      </c>
      <c r="H3593" s="50">
        <f t="shared" si="225"/>
        <v>410.42874428863149</v>
      </c>
      <c r="I3593">
        <f t="shared" si="227"/>
        <v>2.1635115612985413E-7</v>
      </c>
      <c r="J3593">
        <v>56.2</v>
      </c>
      <c r="K3593">
        <v>33</v>
      </c>
      <c r="L3593">
        <v>299</v>
      </c>
      <c r="M3593">
        <v>7.8</v>
      </c>
      <c r="N3593">
        <v>-72.23</v>
      </c>
      <c r="O3593" s="7">
        <v>9.0587999999999997</v>
      </c>
      <c r="P3593" s="8">
        <v>219130</v>
      </c>
      <c r="Q3593">
        <v>4</v>
      </c>
      <c r="R3593" s="9">
        <v>11.34</v>
      </c>
      <c r="S3593" s="9">
        <v>11.315</v>
      </c>
      <c r="T3593" s="9">
        <v>10.725</v>
      </c>
      <c r="U3593" s="9">
        <v>11.284000000000001</v>
      </c>
      <c r="V3593" s="9">
        <v>11.385</v>
      </c>
    </row>
    <row r="3594" spans="1:22" x14ac:dyDescent="0.3">
      <c r="A3594" t="s">
        <v>3856</v>
      </c>
      <c r="B3594" t="s">
        <v>3857</v>
      </c>
      <c r="C3594" t="s">
        <v>3882</v>
      </c>
      <c r="D3594" t="s">
        <v>77</v>
      </c>
      <c r="E3594">
        <v>7.4</v>
      </c>
      <c r="F3594">
        <v>142400</v>
      </c>
      <c r="G3594">
        <f t="shared" si="226"/>
        <v>5.9316040730337082E-11</v>
      </c>
      <c r="H3594" s="50">
        <f t="shared" si="225"/>
        <v>236.14162903717627</v>
      </c>
      <c r="I3594">
        <f t="shared" si="227"/>
        <v>1.2606287837487568E-7</v>
      </c>
      <c r="J3594">
        <v>42.800000000000004</v>
      </c>
      <c r="K3594">
        <v>21.8</v>
      </c>
      <c r="L3594">
        <v>372</v>
      </c>
      <c r="M3594">
        <v>7.89</v>
      </c>
      <c r="N3594">
        <v>-67.48</v>
      </c>
      <c r="O3594" s="7">
        <v>17.097999999999999</v>
      </c>
      <c r="P3594">
        <v>6385.9</v>
      </c>
      <c r="Q3594">
        <v>4</v>
      </c>
      <c r="R3594" s="9">
        <v>8.6508000000000003</v>
      </c>
      <c r="S3594" s="9">
        <v>8.7182999999999993</v>
      </c>
      <c r="T3594" s="9">
        <v>8.0433000000000003</v>
      </c>
      <c r="U3594" s="9">
        <v>8.9013000000000009</v>
      </c>
      <c r="V3594" s="9">
        <v>9.2888999999999999</v>
      </c>
    </row>
    <row r="3595" spans="1:22" x14ac:dyDescent="0.3">
      <c r="A3595" t="s">
        <v>3856</v>
      </c>
      <c r="B3595" t="s">
        <v>3857</v>
      </c>
      <c r="C3595" t="s">
        <v>3883</v>
      </c>
      <c r="D3595" t="s">
        <v>77</v>
      </c>
      <c r="E3595">
        <v>13.600000000000001</v>
      </c>
      <c r="F3595">
        <v>126900</v>
      </c>
      <c r="G3595">
        <f t="shared" si="226"/>
        <v>1.2232851694247439E-10</v>
      </c>
      <c r="H3595" s="50">
        <f t="shared" si="225"/>
        <v>210.43801070798924</v>
      </c>
      <c r="I3595">
        <f t="shared" si="227"/>
        <v>2.3168312782409583E-7</v>
      </c>
      <c r="J3595">
        <v>23.200000000000003</v>
      </c>
      <c r="K3595">
        <v>26.3</v>
      </c>
      <c r="L3595">
        <v>240</v>
      </c>
      <c r="M3595">
        <v>10.25</v>
      </c>
      <c r="N3595">
        <v>-66.69</v>
      </c>
      <c r="O3595" s="7">
        <v>9.1079000000000008</v>
      </c>
      <c r="P3595">
        <v>92148</v>
      </c>
      <c r="Q3595">
        <v>2</v>
      </c>
      <c r="R3595" s="9">
        <v>8.7393999999999998</v>
      </c>
      <c r="S3595" s="9">
        <v>8.7834000000000003</v>
      </c>
      <c r="T3595" s="9">
        <v>8.6679999999999993</v>
      </c>
      <c r="U3595" s="9">
        <v>8.8233999999999995</v>
      </c>
      <c r="V3595" s="9">
        <v>8.9788999999999994</v>
      </c>
    </row>
    <row r="3596" spans="1:22" x14ac:dyDescent="0.3">
      <c r="A3596" t="s">
        <v>3856</v>
      </c>
      <c r="B3596" t="s">
        <v>3857</v>
      </c>
      <c r="C3596" t="s">
        <v>3294</v>
      </c>
      <c r="D3596" t="s">
        <v>77</v>
      </c>
      <c r="E3596">
        <v>29</v>
      </c>
      <c r="F3596">
        <v>1893000</v>
      </c>
      <c r="G3596">
        <f t="shared" si="226"/>
        <v>1.7486295298468039E-11</v>
      </c>
      <c r="H3596" s="50">
        <f t="shared" si="225"/>
        <v>3139.1580320742605</v>
      </c>
      <c r="I3596">
        <f t="shared" si="227"/>
        <v>4.9403019903667485E-7</v>
      </c>
      <c r="J3596">
        <v>259</v>
      </c>
      <c r="K3596">
        <v>118</v>
      </c>
      <c r="L3596">
        <v>469</v>
      </c>
      <c r="M3596">
        <v>10.19</v>
      </c>
      <c r="N3596">
        <v>-67.98</v>
      </c>
      <c r="O3596" s="7">
        <v>3.9851000000000001</v>
      </c>
      <c r="P3596" s="8">
        <v>1085100</v>
      </c>
      <c r="Q3596">
        <v>11</v>
      </c>
      <c r="R3596" s="9">
        <v>10.058</v>
      </c>
      <c r="S3596" s="9">
        <v>9.8698999999999995</v>
      </c>
      <c r="T3596" s="9">
        <v>8.5640999999999998</v>
      </c>
      <c r="U3596" s="9">
        <v>9.2888999999999999</v>
      </c>
      <c r="V3596" s="9">
        <v>11.03</v>
      </c>
    </row>
    <row r="3597" spans="1:22" x14ac:dyDescent="0.3">
      <c r="A3597" t="s">
        <v>3856</v>
      </c>
      <c r="B3597" t="s">
        <v>3857</v>
      </c>
      <c r="C3597" t="s">
        <v>3884</v>
      </c>
      <c r="D3597" t="s">
        <v>77</v>
      </c>
      <c r="E3597">
        <v>14.4</v>
      </c>
      <c r="F3597">
        <v>124300</v>
      </c>
      <c r="G3597">
        <f t="shared" si="226"/>
        <v>1.3223358970233307E-10</v>
      </c>
      <c r="H3597" s="50">
        <f t="shared" si="225"/>
        <v>206.12643602051273</v>
      </c>
      <c r="I3597">
        <f t="shared" si="227"/>
        <v>2.4531154710786617E-7</v>
      </c>
      <c r="J3597">
        <v>29</v>
      </c>
      <c r="K3597">
        <v>23.1</v>
      </c>
      <c r="L3597">
        <v>195</v>
      </c>
      <c r="M3597">
        <v>9.33</v>
      </c>
      <c r="N3597">
        <v>-70.599999999999994</v>
      </c>
      <c r="O3597" s="7">
        <v>8.4733000000000001</v>
      </c>
      <c r="P3597" s="8">
        <v>108250</v>
      </c>
      <c r="Q3597">
        <v>3</v>
      </c>
      <c r="R3597" s="9">
        <v>10.003</v>
      </c>
      <c r="S3597" s="9">
        <v>9.9633000000000003</v>
      </c>
      <c r="T3597" s="9">
        <v>9.4951000000000008</v>
      </c>
      <c r="U3597" s="9">
        <v>9.8035999999999994</v>
      </c>
      <c r="V3597" s="9">
        <v>10.163</v>
      </c>
    </row>
    <row r="3598" spans="1:22" x14ac:dyDescent="0.3">
      <c r="A3598" t="s">
        <v>3885</v>
      </c>
      <c r="B3598" t="s">
        <v>3886</v>
      </c>
      <c r="C3598" t="s">
        <v>3887</v>
      </c>
      <c r="D3598" t="s">
        <v>369</v>
      </c>
      <c r="E3598">
        <v>44</v>
      </c>
      <c r="F3598">
        <v>435400</v>
      </c>
      <c r="G3598">
        <f t="shared" si="226"/>
        <v>1.1534922370234266E-10</v>
      </c>
      <c r="H3598" s="50">
        <f t="shared" ref="H3598:H3623" si="228">F3598*CVDVNM</f>
        <v>830.01839257211714</v>
      </c>
      <c r="I3598">
        <f t="shared" si="227"/>
        <v>8.6167779517674006E-7</v>
      </c>
      <c r="J3598">
        <v>11.4</v>
      </c>
      <c r="K3598">
        <v>129</v>
      </c>
      <c r="L3598">
        <v>399</v>
      </c>
      <c r="M3598">
        <v>10.97</v>
      </c>
      <c r="N3598">
        <v>106.82</v>
      </c>
      <c r="O3598" s="7">
        <v>3.0926999999999998</v>
      </c>
      <c r="P3598" s="8">
        <v>574090</v>
      </c>
      <c r="Q3598">
        <v>2</v>
      </c>
      <c r="R3598" s="9">
        <v>19.739999999999998</v>
      </c>
      <c r="S3598" s="9">
        <v>19.765999999999998</v>
      </c>
      <c r="T3598" s="9">
        <v>19.739999999999998</v>
      </c>
      <c r="U3598" s="9">
        <v>20.344000000000001</v>
      </c>
      <c r="V3598" s="9">
        <v>20.946999999999999</v>
      </c>
    </row>
    <row r="3599" spans="1:22" x14ac:dyDescent="0.3">
      <c r="A3599" t="s">
        <v>3885</v>
      </c>
      <c r="B3599" t="s">
        <v>3886</v>
      </c>
      <c r="C3599" t="s">
        <v>3888</v>
      </c>
      <c r="D3599" t="s">
        <v>369</v>
      </c>
      <c r="E3599">
        <v>24</v>
      </c>
      <c r="F3599">
        <v>175700</v>
      </c>
      <c r="G3599">
        <f t="shared" si="226"/>
        <v>1.5591571997723392E-10</v>
      </c>
      <c r="H3599" s="50">
        <f t="shared" si="228"/>
        <v>334.94311340128843</v>
      </c>
      <c r="I3599">
        <f t="shared" si="227"/>
        <v>4.7000607009640367E-7</v>
      </c>
      <c r="J3599">
        <v>19.100000000000001</v>
      </c>
      <c r="K3599">
        <v>40.200000000000003</v>
      </c>
      <c r="L3599">
        <v>214</v>
      </c>
      <c r="M3599">
        <v>12.69</v>
      </c>
      <c r="N3599">
        <v>108.05</v>
      </c>
      <c r="O3599" s="7">
        <v>5.3177000000000003</v>
      </c>
      <c r="P3599" s="8">
        <v>322070</v>
      </c>
      <c r="Q3599">
        <v>4</v>
      </c>
      <c r="R3599" s="9">
        <v>14.484</v>
      </c>
      <c r="S3599" s="9">
        <v>14.43</v>
      </c>
      <c r="T3599" s="9">
        <v>13.4</v>
      </c>
      <c r="U3599" s="9">
        <v>14.098000000000001</v>
      </c>
      <c r="V3599" s="9">
        <v>14.496</v>
      </c>
    </row>
    <row r="3600" spans="1:22" x14ac:dyDescent="0.3">
      <c r="A3600" t="s">
        <v>3885</v>
      </c>
      <c r="B3600" t="s">
        <v>3886</v>
      </c>
      <c r="C3600" t="s">
        <v>3889</v>
      </c>
      <c r="D3600" t="s">
        <v>369</v>
      </c>
      <c r="E3600">
        <v>5.38</v>
      </c>
      <c r="F3600">
        <v>102900</v>
      </c>
      <c r="G3600">
        <f t="shared" si="226"/>
        <v>5.9678421185617101E-11</v>
      </c>
      <c r="H3600" s="50">
        <f t="shared" si="228"/>
        <v>196.16190306768686</v>
      </c>
      <c r="I3600">
        <f t="shared" si="227"/>
        <v>1.053596940466105E-7</v>
      </c>
      <c r="J3600">
        <v>9.4</v>
      </c>
      <c r="K3600">
        <v>33.6</v>
      </c>
      <c r="L3600">
        <v>888</v>
      </c>
      <c r="M3600">
        <v>9.18</v>
      </c>
      <c r="N3600">
        <v>105.15</v>
      </c>
      <c r="O3600" s="7">
        <v>26.445</v>
      </c>
      <c r="P3600" s="8">
        <v>165300</v>
      </c>
      <c r="Q3600">
        <v>2</v>
      </c>
      <c r="R3600" s="9">
        <v>6.3028000000000004</v>
      </c>
      <c r="S3600" s="9">
        <v>6.3026</v>
      </c>
      <c r="T3600" s="9">
        <v>6.2493999999999996</v>
      </c>
      <c r="U3600" s="9">
        <v>6.2760999999999996</v>
      </c>
      <c r="V3600" s="9">
        <v>6.3028000000000004</v>
      </c>
    </row>
    <row r="3601" spans="1:22" x14ac:dyDescent="0.3">
      <c r="A3601" t="s">
        <v>3885</v>
      </c>
      <c r="B3601" t="s">
        <v>3886</v>
      </c>
      <c r="C3601" t="s">
        <v>3890</v>
      </c>
      <c r="D3601" t="s">
        <v>369</v>
      </c>
      <c r="E3601">
        <v>5.24</v>
      </c>
      <c r="F3601">
        <v>124300</v>
      </c>
      <c r="G3601">
        <f t="shared" si="226"/>
        <v>4.8118334030571192E-11</v>
      </c>
      <c r="H3601" s="50">
        <f t="shared" si="228"/>
        <v>236.95747863278402</v>
      </c>
      <c r="I3601">
        <f t="shared" si="227"/>
        <v>1.0261799197104813E-7</v>
      </c>
      <c r="J3601">
        <v>12</v>
      </c>
      <c r="K3601">
        <v>35.800000000000004</v>
      </c>
      <c r="L3601">
        <v>937</v>
      </c>
      <c r="M3601">
        <v>21.02</v>
      </c>
      <c r="N3601">
        <v>107.28</v>
      </c>
      <c r="O3601" s="7">
        <v>26.17</v>
      </c>
      <c r="P3601" s="8">
        <v>144990</v>
      </c>
      <c r="Q3601">
        <v>2</v>
      </c>
      <c r="R3601" s="9">
        <v>32.901000000000003</v>
      </c>
      <c r="S3601" s="9">
        <v>32.97</v>
      </c>
      <c r="T3601" s="9">
        <v>32.884</v>
      </c>
      <c r="U3601" s="9">
        <v>33.161999999999999</v>
      </c>
      <c r="V3601" s="9">
        <v>33.44</v>
      </c>
    </row>
    <row r="3602" spans="1:22" x14ac:dyDescent="0.3">
      <c r="A3602" t="s">
        <v>3885</v>
      </c>
      <c r="B3602" t="s">
        <v>3886</v>
      </c>
      <c r="C3602" t="s">
        <v>3891</v>
      </c>
      <c r="D3602" t="s">
        <v>369</v>
      </c>
      <c r="E3602">
        <v>9.2900000000000009</v>
      </c>
      <c r="F3602">
        <v>245400</v>
      </c>
      <c r="G3602">
        <f t="shared" si="226"/>
        <v>4.3210727669111656E-11</v>
      </c>
      <c r="H3602" s="50">
        <f t="shared" si="228"/>
        <v>467.81468428387126</v>
      </c>
      <c r="I3602">
        <f t="shared" si="227"/>
        <v>1.8193151629981627E-7</v>
      </c>
      <c r="J3602">
        <v>39.800000000000004</v>
      </c>
      <c r="K3602">
        <v>38.900000000000006</v>
      </c>
      <c r="L3602">
        <v>549</v>
      </c>
      <c r="M3602">
        <v>10.06</v>
      </c>
      <c r="N3602">
        <v>105.75</v>
      </c>
      <c r="O3602" s="7">
        <v>14.114000000000001</v>
      </c>
      <c r="P3602" s="8">
        <v>717580</v>
      </c>
      <c r="Q3602">
        <v>5</v>
      </c>
      <c r="R3602" s="9">
        <v>13.497999999999999</v>
      </c>
      <c r="S3602" s="9">
        <v>13.446999999999999</v>
      </c>
      <c r="T3602" s="9">
        <v>12.547000000000001</v>
      </c>
      <c r="U3602" s="9">
        <v>13.048999999999999</v>
      </c>
      <c r="V3602" s="9">
        <v>13.5</v>
      </c>
    </row>
    <row r="3603" spans="1:22" x14ac:dyDescent="0.3">
      <c r="A3603" t="s">
        <v>3885</v>
      </c>
      <c r="B3603" t="s">
        <v>3886</v>
      </c>
      <c r="C3603" t="s">
        <v>3892</v>
      </c>
      <c r="D3603" t="s">
        <v>369</v>
      </c>
      <c r="E3603">
        <v>13.100000000000001</v>
      </c>
      <c r="F3603">
        <v>143800</v>
      </c>
      <c r="G3603">
        <f t="shared" si="226"/>
        <v>1.0398311752433936E-10</v>
      </c>
      <c r="H3603" s="50">
        <f t="shared" si="228"/>
        <v>274.13101711499871</v>
      </c>
      <c r="I3603">
        <f t="shared" si="227"/>
        <v>2.5654497992762035E-7</v>
      </c>
      <c r="J3603">
        <v>17.400000000000002</v>
      </c>
      <c r="K3603">
        <v>34.5</v>
      </c>
      <c r="L3603">
        <v>346</v>
      </c>
      <c r="M3603">
        <v>11.96</v>
      </c>
      <c r="N3603">
        <v>108.45</v>
      </c>
      <c r="O3603" s="7">
        <v>10.057</v>
      </c>
      <c r="P3603" s="8">
        <v>118110</v>
      </c>
      <c r="Q3603">
        <v>1</v>
      </c>
      <c r="R3603" s="9">
        <v>11.081</v>
      </c>
      <c r="S3603" s="9">
        <v>11.081</v>
      </c>
      <c r="T3603" s="9">
        <v>11.081</v>
      </c>
      <c r="U3603" s="9">
        <v>11.081</v>
      </c>
      <c r="V3603" s="9">
        <v>11.081</v>
      </c>
    </row>
    <row r="3604" spans="1:22" x14ac:dyDescent="0.3">
      <c r="A3604" t="s">
        <v>3885</v>
      </c>
      <c r="B3604" t="s">
        <v>3886</v>
      </c>
      <c r="C3604" t="s">
        <v>3893</v>
      </c>
      <c r="D3604" t="s">
        <v>369</v>
      </c>
      <c r="E3604">
        <v>34.4</v>
      </c>
      <c r="F3604">
        <v>543600</v>
      </c>
      <c r="G3604">
        <f t="shared" si="226"/>
        <v>7.2231963208241344E-11</v>
      </c>
      <c r="H3604" s="50">
        <f t="shared" si="228"/>
        <v>1036.2838727657393</v>
      </c>
      <c r="I3604">
        <f t="shared" si="227"/>
        <v>6.7367536713817851E-7</v>
      </c>
      <c r="J3604">
        <v>39.6</v>
      </c>
      <c r="K3604">
        <v>86.4</v>
      </c>
      <c r="L3604">
        <v>325</v>
      </c>
      <c r="M3604">
        <v>16.059999999999999</v>
      </c>
      <c r="N3604">
        <v>108.2</v>
      </c>
      <c r="O3604" s="7">
        <v>3.7587999999999999</v>
      </c>
      <c r="P3604" s="8">
        <v>564430</v>
      </c>
      <c r="Q3604">
        <v>2</v>
      </c>
      <c r="R3604" s="9">
        <v>16.545999999999999</v>
      </c>
      <c r="S3604" s="9">
        <v>16.376999999999999</v>
      </c>
      <c r="T3604" s="9">
        <v>15.833</v>
      </c>
      <c r="U3604" s="9">
        <v>16.349</v>
      </c>
      <c r="V3604" s="9">
        <v>16.866</v>
      </c>
    </row>
    <row r="3605" spans="1:22" x14ac:dyDescent="0.3">
      <c r="A3605" t="s">
        <v>3885</v>
      </c>
      <c r="B3605" t="s">
        <v>3886</v>
      </c>
      <c r="C3605" t="s">
        <v>3894</v>
      </c>
      <c r="D3605" t="s">
        <v>369</v>
      </c>
      <c r="E3605">
        <v>119</v>
      </c>
      <c r="F3605">
        <v>3751000</v>
      </c>
      <c r="G3605">
        <f t="shared" si="226"/>
        <v>3.6211817382031452E-11</v>
      </c>
      <c r="H3605" s="50">
        <f t="shared" si="228"/>
        <v>7150.6637357326863</v>
      </c>
      <c r="I3605">
        <f t="shared" si="227"/>
        <v>2.3304467642280013E-6</v>
      </c>
      <c r="J3605">
        <v>86.9</v>
      </c>
      <c r="K3605">
        <v>402</v>
      </c>
      <c r="L3605">
        <v>399</v>
      </c>
      <c r="M3605">
        <v>21.03</v>
      </c>
      <c r="N3605">
        <v>105.85</v>
      </c>
      <c r="O3605" s="7">
        <v>0.99075000000000002</v>
      </c>
      <c r="P3605" s="8">
        <v>2888000</v>
      </c>
      <c r="Q3605">
        <v>6</v>
      </c>
      <c r="R3605" s="9">
        <v>45.753999999999998</v>
      </c>
      <c r="S3605" s="9">
        <v>45.569000000000003</v>
      </c>
      <c r="T3605" s="9">
        <v>42.100999999999999</v>
      </c>
      <c r="U3605" s="9">
        <v>45.494999999999997</v>
      </c>
      <c r="V3605" s="9">
        <v>47.072000000000003</v>
      </c>
    </row>
    <row r="3606" spans="1:22" x14ac:dyDescent="0.3">
      <c r="A3606" t="s">
        <v>3885</v>
      </c>
      <c r="B3606" t="s">
        <v>3886</v>
      </c>
      <c r="C3606" t="s">
        <v>3895</v>
      </c>
      <c r="D3606" t="s">
        <v>369</v>
      </c>
      <c r="E3606">
        <v>14.4</v>
      </c>
      <c r="F3606">
        <v>111700</v>
      </c>
      <c r="G3606">
        <f t="shared" si="226"/>
        <v>1.4714982273948074E-10</v>
      </c>
      <c r="H3606" s="50">
        <f t="shared" si="228"/>
        <v>212.93765376735297</v>
      </c>
      <c r="I3606">
        <f t="shared" si="227"/>
        <v>2.8200364205784217E-7</v>
      </c>
      <c r="J3606">
        <v>6.0200000000000005</v>
      </c>
      <c r="K3606">
        <v>45.5</v>
      </c>
      <c r="L3606">
        <v>399</v>
      </c>
      <c r="M3606">
        <v>20.95</v>
      </c>
      <c r="N3606">
        <v>106.32</v>
      </c>
      <c r="O3606" s="7">
        <v>8.76</v>
      </c>
      <c r="P3606" s="8">
        <v>361500</v>
      </c>
      <c r="Q3606">
        <v>2</v>
      </c>
      <c r="R3606" s="9">
        <v>46.371000000000002</v>
      </c>
      <c r="S3606" s="9">
        <v>46.595999999999997</v>
      </c>
      <c r="T3606" s="9">
        <v>46.350999999999999</v>
      </c>
      <c r="U3606" s="9">
        <v>47.631999999999998</v>
      </c>
      <c r="V3606" s="9">
        <v>48.911999999999999</v>
      </c>
    </row>
    <row r="3607" spans="1:22" x14ac:dyDescent="0.3">
      <c r="A3607" t="s">
        <v>3885</v>
      </c>
      <c r="B3607" t="s">
        <v>3886</v>
      </c>
      <c r="C3607" t="s">
        <v>3896</v>
      </c>
      <c r="D3607" t="s">
        <v>369</v>
      </c>
      <c r="E3607">
        <v>57.900000000000006</v>
      </c>
      <c r="F3607">
        <v>1676000</v>
      </c>
      <c r="G3607">
        <f t="shared" si="226"/>
        <v>3.9432560083532224E-11</v>
      </c>
      <c r="H3607" s="50">
        <f t="shared" si="228"/>
        <v>3195.0179741636848</v>
      </c>
      <c r="I3607">
        <f t="shared" si="227"/>
        <v>1.133889644107574E-6</v>
      </c>
      <c r="J3607">
        <v>55.900000000000006</v>
      </c>
      <c r="K3607">
        <v>224</v>
      </c>
      <c r="L3607">
        <v>491</v>
      </c>
      <c r="M3607">
        <v>20.86</v>
      </c>
      <c r="N3607">
        <v>106.66</v>
      </c>
      <c r="O3607" s="7">
        <v>2.1905999999999999</v>
      </c>
      <c r="P3607" s="8">
        <v>997220</v>
      </c>
      <c r="Q3607">
        <v>5</v>
      </c>
      <c r="R3607" s="9">
        <v>43.853999999999999</v>
      </c>
      <c r="S3607" s="9">
        <v>43.640999999999998</v>
      </c>
      <c r="T3607" s="9">
        <v>42.872999999999998</v>
      </c>
      <c r="U3607" s="9">
        <v>43.484000000000002</v>
      </c>
      <c r="V3607" s="9">
        <v>43.869</v>
      </c>
    </row>
    <row r="3608" spans="1:22" x14ac:dyDescent="0.3">
      <c r="A3608" t="s">
        <v>3885</v>
      </c>
      <c r="B3608" t="s">
        <v>3886</v>
      </c>
      <c r="C3608" t="s">
        <v>3897</v>
      </c>
      <c r="D3608" t="s">
        <v>369</v>
      </c>
      <c r="E3608">
        <v>86.9</v>
      </c>
      <c r="F3608">
        <v>4619000</v>
      </c>
      <c r="G3608">
        <f t="shared" si="226"/>
        <v>2.1474459341848887E-11</v>
      </c>
      <c r="H3608" s="50">
        <f t="shared" si="228"/>
        <v>8805.3627820179354</v>
      </c>
      <c r="I3608">
        <f t="shared" si="227"/>
        <v>1.7018136454740619E-6</v>
      </c>
      <c r="J3608">
        <v>243</v>
      </c>
      <c r="K3608">
        <v>296</v>
      </c>
      <c r="L3608">
        <v>399</v>
      </c>
      <c r="M3608">
        <v>10.83</v>
      </c>
      <c r="N3608">
        <v>106.71</v>
      </c>
      <c r="O3608" s="7">
        <v>1.3461000000000001</v>
      </c>
      <c r="P3608" s="8">
        <v>6001400</v>
      </c>
      <c r="Q3608">
        <v>12</v>
      </c>
      <c r="R3608" s="9">
        <v>20.084</v>
      </c>
      <c r="S3608" s="9">
        <v>20.463000000000001</v>
      </c>
      <c r="T3608" s="9">
        <v>17.600000000000001</v>
      </c>
      <c r="U3608" s="9">
        <v>20.271999999999998</v>
      </c>
      <c r="V3608" s="9">
        <v>22.388000000000002</v>
      </c>
    </row>
    <row r="3609" spans="1:22" x14ac:dyDescent="0.3">
      <c r="A3609" t="s">
        <v>3885</v>
      </c>
      <c r="B3609" t="s">
        <v>3886</v>
      </c>
      <c r="C3609" t="s">
        <v>3898</v>
      </c>
      <c r="D3609" t="s">
        <v>369</v>
      </c>
      <c r="E3609">
        <v>8.2100000000000009</v>
      </c>
      <c r="F3609">
        <v>159200</v>
      </c>
      <c r="G3609">
        <f t="shared" si="226"/>
        <v>5.8864101319095481E-11</v>
      </c>
      <c r="H3609" s="50">
        <f t="shared" si="228"/>
        <v>303.48858083941445</v>
      </c>
      <c r="I3609">
        <f t="shared" si="227"/>
        <v>1.6078124314547809E-7</v>
      </c>
      <c r="J3609">
        <v>8.18</v>
      </c>
      <c r="K3609">
        <v>55.7</v>
      </c>
      <c r="L3609">
        <v>937</v>
      </c>
      <c r="M3609">
        <v>20.97</v>
      </c>
      <c r="N3609">
        <v>107.1</v>
      </c>
      <c r="O3609" s="7">
        <v>16.832000000000001</v>
      </c>
      <c r="P3609">
        <v>78485</v>
      </c>
      <c r="Q3609">
        <v>2</v>
      </c>
      <c r="R3609" s="9">
        <v>32.42</v>
      </c>
      <c r="S3609" s="9">
        <v>12.807</v>
      </c>
      <c r="T3609" s="9">
        <v>32.42</v>
      </c>
      <c r="U3609" s="9">
        <v>32.42</v>
      </c>
      <c r="V3609" s="9">
        <v>32.42</v>
      </c>
    </row>
    <row r="3610" spans="1:22" x14ac:dyDescent="0.3">
      <c r="A3610" t="s">
        <v>3885</v>
      </c>
      <c r="B3610" t="s">
        <v>3886</v>
      </c>
      <c r="C3610" t="s">
        <v>3899</v>
      </c>
      <c r="D3610" t="s">
        <v>369</v>
      </c>
      <c r="E3610">
        <v>11.200000000000001</v>
      </c>
      <c r="F3610">
        <v>233800</v>
      </c>
      <c r="G3610">
        <f t="shared" si="226"/>
        <v>5.4679425149700598E-11</v>
      </c>
      <c r="H3610" s="50">
        <f t="shared" si="228"/>
        <v>445.70119472522049</v>
      </c>
      <c r="I3610">
        <f t="shared" si="227"/>
        <v>2.193361660449884E-7</v>
      </c>
      <c r="J3610">
        <v>29</v>
      </c>
      <c r="K3610">
        <v>43.400000000000006</v>
      </c>
      <c r="L3610">
        <v>533</v>
      </c>
      <c r="M3610">
        <v>16.48</v>
      </c>
      <c r="N3610">
        <v>107.58</v>
      </c>
      <c r="O3610" s="7">
        <v>12.287000000000001</v>
      </c>
      <c r="P3610" s="8">
        <v>516340</v>
      </c>
      <c r="Q3610">
        <v>4</v>
      </c>
      <c r="R3610" s="9">
        <v>16.59</v>
      </c>
      <c r="S3610" s="9">
        <v>16.594999999999999</v>
      </c>
      <c r="T3610" s="9">
        <v>16.571000000000002</v>
      </c>
      <c r="U3610" s="9">
        <v>16.817</v>
      </c>
      <c r="V3610" s="9">
        <v>17.16</v>
      </c>
    </row>
    <row r="3611" spans="1:22" x14ac:dyDescent="0.3">
      <c r="A3611" t="s">
        <v>3885</v>
      </c>
      <c r="B3611" t="s">
        <v>3886</v>
      </c>
      <c r="C3611" t="s">
        <v>3900</v>
      </c>
      <c r="D3611" t="s">
        <v>369</v>
      </c>
      <c r="E3611">
        <v>16.2</v>
      </c>
      <c r="F3611">
        <v>191500</v>
      </c>
      <c r="G3611">
        <f t="shared" si="226"/>
        <v>9.6559867362924274E-11</v>
      </c>
      <c r="H3611" s="50">
        <f t="shared" si="228"/>
        <v>365.06321124841622</v>
      </c>
      <c r="I3611">
        <f t="shared" si="227"/>
        <v>3.1725409731507243E-7</v>
      </c>
      <c r="J3611">
        <v>12.700000000000001</v>
      </c>
      <c r="K3611">
        <v>53.7</v>
      </c>
      <c r="L3611">
        <v>445</v>
      </c>
      <c r="M3611">
        <v>10.39</v>
      </c>
      <c r="N3611">
        <v>105.43</v>
      </c>
      <c r="O3611" s="7">
        <v>8.2836999999999996</v>
      </c>
      <c r="P3611" s="8">
        <v>370080</v>
      </c>
      <c r="Q3611">
        <v>2</v>
      </c>
      <c r="R3611" s="9">
        <v>13.94</v>
      </c>
      <c r="S3611" s="9">
        <v>14.093</v>
      </c>
      <c r="T3611" s="9">
        <v>13.898999999999999</v>
      </c>
      <c r="U3611" s="9">
        <v>14.396000000000001</v>
      </c>
      <c r="V3611" s="9">
        <v>14.893000000000001</v>
      </c>
    </row>
    <row r="3612" spans="1:22" x14ac:dyDescent="0.3">
      <c r="A3612" t="s">
        <v>3885</v>
      </c>
      <c r="B3612" t="s">
        <v>3886</v>
      </c>
      <c r="C3612" t="s">
        <v>3901</v>
      </c>
      <c r="D3612" t="s">
        <v>369</v>
      </c>
      <c r="E3612">
        <v>7.01</v>
      </c>
      <c r="F3612">
        <v>104600</v>
      </c>
      <c r="G3612">
        <f t="shared" si="226"/>
        <v>7.6495653250477991E-11</v>
      </c>
      <c r="H3612" s="50">
        <f t="shared" si="228"/>
        <v>199.40267308921327</v>
      </c>
      <c r="I3612">
        <f t="shared" si="227"/>
        <v>1.3728093964065791E-7</v>
      </c>
      <c r="J3612">
        <v>12.9</v>
      </c>
      <c r="K3612">
        <v>29.1</v>
      </c>
      <c r="L3612">
        <v>571</v>
      </c>
      <c r="M3612">
        <v>10.37</v>
      </c>
      <c r="N3612">
        <v>106.36</v>
      </c>
      <c r="O3612" s="7">
        <v>19.614999999999998</v>
      </c>
      <c r="P3612" s="8">
        <v>225750</v>
      </c>
      <c r="Q3612">
        <v>1</v>
      </c>
      <c r="R3612" s="9">
        <v>16.227</v>
      </c>
      <c r="S3612" s="9">
        <v>16.227</v>
      </c>
      <c r="T3612" s="9">
        <v>16.227</v>
      </c>
      <c r="U3612" s="9">
        <v>16.227</v>
      </c>
      <c r="V3612" s="9">
        <v>16.227</v>
      </c>
    </row>
    <row r="3613" spans="1:22" x14ac:dyDescent="0.3">
      <c r="A3613" t="s">
        <v>3885</v>
      </c>
      <c r="B3613" t="s">
        <v>3886</v>
      </c>
      <c r="C3613" t="s">
        <v>3902</v>
      </c>
      <c r="D3613" t="s">
        <v>369</v>
      </c>
      <c r="E3613">
        <v>13.3</v>
      </c>
      <c r="F3613">
        <v>160400</v>
      </c>
      <c r="G3613">
        <f t="shared" si="226"/>
        <v>9.4645005610972567E-11</v>
      </c>
      <c r="H3613" s="50">
        <f t="shared" si="228"/>
        <v>305.77618320755073</v>
      </c>
      <c r="I3613">
        <f t="shared" si="227"/>
        <v>2.6046169717842379E-7</v>
      </c>
      <c r="J3613">
        <v>13.600000000000001</v>
      </c>
      <c r="K3613">
        <v>43.6</v>
      </c>
      <c r="L3613">
        <v>409</v>
      </c>
      <c r="M3613">
        <v>20.440000000000001</v>
      </c>
      <c r="N3613">
        <v>106.18</v>
      </c>
      <c r="O3613" s="7">
        <v>9.3939000000000004</v>
      </c>
      <c r="P3613" s="8">
        <v>448380</v>
      </c>
      <c r="Q3613">
        <v>2</v>
      </c>
      <c r="R3613" s="9">
        <v>43.732999999999997</v>
      </c>
      <c r="S3613" s="9">
        <v>43.728000000000002</v>
      </c>
      <c r="T3613" s="9">
        <v>43.643000000000001</v>
      </c>
      <c r="U3613" s="9">
        <v>43.688000000000002</v>
      </c>
      <c r="V3613" s="9">
        <v>43.732999999999997</v>
      </c>
    </row>
    <row r="3614" spans="1:22" x14ac:dyDescent="0.3">
      <c r="A3614" t="s">
        <v>3885</v>
      </c>
      <c r="B3614" t="s">
        <v>3886</v>
      </c>
      <c r="C3614" t="s">
        <v>3903</v>
      </c>
      <c r="D3614" t="s">
        <v>369</v>
      </c>
      <c r="E3614">
        <v>8.01</v>
      </c>
      <c r="F3614">
        <v>261100</v>
      </c>
      <c r="G3614">
        <f t="shared" si="226"/>
        <v>3.5016768785905781E-11</v>
      </c>
      <c r="H3614" s="50">
        <f t="shared" si="228"/>
        <v>497.74414860032107</v>
      </c>
      <c r="I3614">
        <f t="shared" si="227"/>
        <v>1.5686452589467473E-7</v>
      </c>
      <c r="J3614">
        <v>16.100000000000001</v>
      </c>
      <c r="K3614">
        <v>65</v>
      </c>
      <c r="L3614">
        <v>1290</v>
      </c>
      <c r="M3614">
        <v>12.25</v>
      </c>
      <c r="N3614">
        <v>109.19</v>
      </c>
      <c r="O3614" s="7">
        <v>19.861000000000001</v>
      </c>
      <c r="P3614" s="8">
        <v>280320</v>
      </c>
      <c r="Q3614">
        <v>2</v>
      </c>
      <c r="R3614" s="9">
        <v>12.698</v>
      </c>
      <c r="S3614" s="9">
        <v>12.225</v>
      </c>
      <c r="T3614" s="9">
        <v>12.698</v>
      </c>
      <c r="U3614" s="9">
        <v>12.698</v>
      </c>
      <c r="V3614" s="9">
        <v>12.698</v>
      </c>
    </row>
    <row r="3615" spans="1:22" x14ac:dyDescent="0.3">
      <c r="A3615" t="s">
        <v>3885</v>
      </c>
      <c r="B3615" t="s">
        <v>3886</v>
      </c>
      <c r="C3615" t="s">
        <v>3904</v>
      </c>
      <c r="D3615" t="s">
        <v>369</v>
      </c>
      <c r="E3615">
        <v>7.67</v>
      </c>
      <c r="F3615">
        <v>141400</v>
      </c>
      <c r="G3615">
        <f t="shared" si="226"/>
        <v>6.1915071499292767E-11</v>
      </c>
      <c r="H3615" s="50">
        <f t="shared" si="228"/>
        <v>269.55581237872616</v>
      </c>
      <c r="I3615">
        <f t="shared" si="227"/>
        <v>1.50206106568309E-7</v>
      </c>
      <c r="J3615">
        <v>30.1</v>
      </c>
      <c r="K3615">
        <v>25.8</v>
      </c>
      <c r="L3615">
        <v>448</v>
      </c>
      <c r="M3615">
        <v>10.95</v>
      </c>
      <c r="N3615">
        <v>108.1</v>
      </c>
      <c r="O3615" s="7">
        <v>17.382999999999999</v>
      </c>
      <c r="P3615" s="8">
        <v>218340</v>
      </c>
      <c r="Q3615">
        <v>2</v>
      </c>
      <c r="R3615" s="9">
        <v>14.135999999999999</v>
      </c>
      <c r="S3615" s="9">
        <v>14.163</v>
      </c>
      <c r="T3615" s="9">
        <v>14.048</v>
      </c>
      <c r="U3615" s="9">
        <v>14.173</v>
      </c>
      <c r="V3615" s="9">
        <v>14.297000000000001</v>
      </c>
    </row>
    <row r="3616" spans="1:22" x14ac:dyDescent="0.3">
      <c r="A3616" t="s">
        <v>3885</v>
      </c>
      <c r="B3616" t="s">
        <v>3886</v>
      </c>
      <c r="C3616" t="s">
        <v>3905</v>
      </c>
      <c r="D3616" t="s">
        <v>369</v>
      </c>
      <c r="E3616">
        <v>15.9</v>
      </c>
      <c r="F3616">
        <v>102000</v>
      </c>
      <c r="G3616">
        <f t="shared" si="226"/>
        <v>1.7792926176470586E-10</v>
      </c>
      <c r="H3616" s="50">
        <f t="shared" si="228"/>
        <v>194.44620129158463</v>
      </c>
      <c r="I3616">
        <f t="shared" si="227"/>
        <v>3.1137902143886738E-7</v>
      </c>
      <c r="J3616">
        <v>9.9</v>
      </c>
      <c r="K3616">
        <v>32.4</v>
      </c>
      <c r="L3616">
        <v>281</v>
      </c>
      <c r="M3616">
        <v>13.99</v>
      </c>
      <c r="N3616">
        <v>108</v>
      </c>
      <c r="O3616" s="7">
        <v>8.68</v>
      </c>
      <c r="P3616" s="8">
        <v>219940</v>
      </c>
      <c r="Q3616">
        <v>4</v>
      </c>
      <c r="R3616" s="9">
        <v>11.4</v>
      </c>
      <c r="S3616" s="9">
        <v>11.429</v>
      </c>
      <c r="T3616" s="9">
        <v>11.233000000000001</v>
      </c>
      <c r="U3616" s="9">
        <v>11.512</v>
      </c>
      <c r="V3616" s="9">
        <v>11.587999999999999</v>
      </c>
    </row>
    <row r="3617" spans="1:22" x14ac:dyDescent="0.3">
      <c r="A3617" t="s">
        <v>3885</v>
      </c>
      <c r="B3617" t="s">
        <v>3886</v>
      </c>
      <c r="C3617" t="s">
        <v>3906</v>
      </c>
      <c r="D3617" t="s">
        <v>369</v>
      </c>
      <c r="E3617">
        <v>14.700000000000001</v>
      </c>
      <c r="F3617">
        <v>218500</v>
      </c>
      <c r="G3617">
        <f t="shared" si="226"/>
        <v>7.6792059954233403E-11</v>
      </c>
      <c r="H3617" s="50">
        <f t="shared" si="228"/>
        <v>416.53426453148279</v>
      </c>
      <c r="I3617">
        <f t="shared" si="227"/>
        <v>2.8787871793404728E-7</v>
      </c>
      <c r="J3617">
        <v>8.39</v>
      </c>
      <c r="K3617">
        <v>75.400000000000006</v>
      </c>
      <c r="L3617">
        <v>797</v>
      </c>
      <c r="M3617">
        <v>13.77</v>
      </c>
      <c r="N3617">
        <v>109.21</v>
      </c>
      <c r="O3617" s="7">
        <v>10.56</v>
      </c>
      <c r="P3617">
        <v>69532</v>
      </c>
      <c r="Q3617">
        <v>2</v>
      </c>
      <c r="R3617" s="9">
        <v>12.949</v>
      </c>
      <c r="S3617" s="9">
        <v>1.3612</v>
      </c>
      <c r="T3617" s="9">
        <v>12.949</v>
      </c>
      <c r="U3617" s="9">
        <v>12.949</v>
      </c>
      <c r="V3617" s="9">
        <v>12.949</v>
      </c>
    </row>
    <row r="3618" spans="1:22" x14ac:dyDescent="0.3">
      <c r="A3618" t="s">
        <v>3885</v>
      </c>
      <c r="B3618" t="s">
        <v>3886</v>
      </c>
      <c r="C3618" t="s">
        <v>3907</v>
      </c>
      <c r="D3618" t="s">
        <v>369</v>
      </c>
      <c r="E3618">
        <v>14.5</v>
      </c>
      <c r="F3618">
        <v>174700</v>
      </c>
      <c r="G3618">
        <f t="shared" si="226"/>
        <v>9.473828563251287E-11</v>
      </c>
      <c r="H3618" s="50">
        <f t="shared" si="228"/>
        <v>333.03677809450818</v>
      </c>
      <c r="I3618">
        <f t="shared" si="227"/>
        <v>2.8396200068324384E-7</v>
      </c>
      <c r="J3618">
        <v>11</v>
      </c>
      <c r="K3618">
        <v>52.7</v>
      </c>
      <c r="L3618">
        <v>490</v>
      </c>
      <c r="M3618">
        <v>10.01</v>
      </c>
      <c r="N3618">
        <v>105.09</v>
      </c>
      <c r="O3618" s="7">
        <v>9.2867999999999995</v>
      </c>
      <c r="P3618" s="8">
        <v>272930</v>
      </c>
      <c r="Q3618">
        <v>4</v>
      </c>
      <c r="R3618" s="9">
        <v>13.542999999999999</v>
      </c>
      <c r="S3618" s="9">
        <v>12.273</v>
      </c>
      <c r="T3618" s="9">
        <v>12.194000000000001</v>
      </c>
      <c r="U3618" s="9">
        <v>12.747999999999999</v>
      </c>
      <c r="V3618" s="9">
        <v>13.648999999999999</v>
      </c>
    </row>
    <row r="3619" spans="1:22" x14ac:dyDescent="0.3">
      <c r="A3619" t="s">
        <v>3885</v>
      </c>
      <c r="B3619" t="s">
        <v>3886</v>
      </c>
      <c r="C3619" t="s">
        <v>3908</v>
      </c>
      <c r="D3619" t="s">
        <v>369</v>
      </c>
      <c r="E3619">
        <v>7.3100000000000005</v>
      </c>
      <c r="F3619">
        <v>114200</v>
      </c>
      <c r="G3619">
        <f t="shared" si="226"/>
        <v>7.3063706042031514E-11</v>
      </c>
      <c r="H3619" s="50">
        <f t="shared" si="228"/>
        <v>217.70349203430359</v>
      </c>
      <c r="I3619">
        <f t="shared" si="227"/>
        <v>1.4315601551686294E-7</v>
      </c>
      <c r="J3619">
        <v>9.4700000000000006</v>
      </c>
      <c r="K3619">
        <v>37.1</v>
      </c>
      <c r="L3619">
        <v>705</v>
      </c>
      <c r="M3619">
        <v>9.6</v>
      </c>
      <c r="N3619">
        <v>105.97</v>
      </c>
      <c r="O3619" s="7">
        <v>18.998999999999999</v>
      </c>
      <c r="P3619" s="8">
        <v>193310</v>
      </c>
      <c r="Q3619">
        <v>2</v>
      </c>
      <c r="R3619" s="9">
        <v>12.909000000000001</v>
      </c>
      <c r="S3619" s="9">
        <v>12.893000000000001</v>
      </c>
      <c r="T3619" s="9">
        <v>12.798</v>
      </c>
      <c r="U3619" s="9">
        <v>12.872999999999999</v>
      </c>
      <c r="V3619" s="9">
        <v>12.949</v>
      </c>
    </row>
    <row r="3620" spans="1:22" x14ac:dyDescent="0.3">
      <c r="A3620" t="s">
        <v>3885</v>
      </c>
      <c r="B3620" t="s">
        <v>3886</v>
      </c>
      <c r="C3620" t="s">
        <v>3909</v>
      </c>
      <c r="D3620" t="s">
        <v>369</v>
      </c>
      <c r="E3620">
        <v>16.5</v>
      </c>
      <c r="F3620">
        <v>154300</v>
      </c>
      <c r="G3620">
        <f t="shared" si="226"/>
        <v>1.2205861633182114E-10</v>
      </c>
      <c r="H3620" s="50">
        <f t="shared" si="228"/>
        <v>294.14753783619125</v>
      </c>
      <c r="I3620">
        <f t="shared" si="227"/>
        <v>3.2312917319127759E-7</v>
      </c>
      <c r="J3620">
        <v>9.25</v>
      </c>
      <c r="K3620">
        <v>50.7</v>
      </c>
      <c r="L3620">
        <v>390</v>
      </c>
      <c r="M3620">
        <v>21.57</v>
      </c>
      <c r="N3620">
        <v>105.87</v>
      </c>
      <c r="O3620" s="7">
        <v>7.6951999999999998</v>
      </c>
      <c r="P3620" s="8">
        <v>153300</v>
      </c>
      <c r="Q3620">
        <v>1</v>
      </c>
      <c r="R3620" s="9">
        <v>40.555</v>
      </c>
      <c r="S3620" s="9">
        <v>40.555</v>
      </c>
      <c r="T3620" s="9">
        <v>40.555</v>
      </c>
      <c r="U3620" s="9">
        <v>40.555</v>
      </c>
      <c r="V3620" s="9">
        <v>40.555</v>
      </c>
    </row>
    <row r="3621" spans="1:22" x14ac:dyDescent="0.3">
      <c r="A3621" t="s">
        <v>3885</v>
      </c>
      <c r="B3621" t="s">
        <v>3886</v>
      </c>
      <c r="C3621" t="s">
        <v>3910</v>
      </c>
      <c r="D3621" t="s">
        <v>369</v>
      </c>
      <c r="E3621">
        <v>7.84</v>
      </c>
      <c r="F3621">
        <v>130100</v>
      </c>
      <c r="G3621">
        <f t="shared" si="226"/>
        <v>6.8784279169869322E-11</v>
      </c>
      <c r="H3621" s="50">
        <f t="shared" si="228"/>
        <v>248.01422341210943</v>
      </c>
      <c r="I3621">
        <f t="shared" si="227"/>
        <v>1.5353531623149187E-7</v>
      </c>
      <c r="J3621">
        <v>12.3</v>
      </c>
      <c r="K3621">
        <v>37.1</v>
      </c>
      <c r="L3621">
        <v>646</v>
      </c>
      <c r="M3621">
        <v>19.82</v>
      </c>
      <c r="N3621">
        <v>105.77</v>
      </c>
      <c r="O3621" s="7">
        <v>17.402000000000001</v>
      </c>
      <c r="P3621" s="8">
        <v>391170</v>
      </c>
      <c r="Q3621">
        <v>2</v>
      </c>
      <c r="R3621" s="9">
        <v>35.889000000000003</v>
      </c>
      <c r="S3621" s="9">
        <v>35.966000000000001</v>
      </c>
      <c r="T3621" s="9">
        <v>35.886000000000003</v>
      </c>
      <c r="U3621" s="9">
        <v>36.805</v>
      </c>
      <c r="V3621" s="9">
        <v>37.722999999999999</v>
      </c>
    </row>
    <row r="3622" spans="1:22" x14ac:dyDescent="0.3">
      <c r="A3622" t="s">
        <v>3885</v>
      </c>
      <c r="B3622" t="s">
        <v>3886</v>
      </c>
      <c r="C3622" t="s">
        <v>3911</v>
      </c>
      <c r="D3622" t="s">
        <v>369</v>
      </c>
      <c r="E3622">
        <v>3.0700000000000003</v>
      </c>
      <c r="F3622">
        <v>163800</v>
      </c>
      <c r="G3622">
        <f t="shared" si="226"/>
        <v>2.1393158180708181E-11</v>
      </c>
      <c r="H3622" s="50">
        <f t="shared" si="228"/>
        <v>312.25772325060353</v>
      </c>
      <c r="I3622">
        <f t="shared" si="227"/>
        <v>6.0121609799831638E-8</v>
      </c>
      <c r="J3622">
        <v>56.400000000000006</v>
      </c>
      <c r="K3622">
        <v>21.8</v>
      </c>
      <c r="L3622">
        <v>943</v>
      </c>
      <c r="M3622">
        <v>18.690000000000001</v>
      </c>
      <c r="N3622">
        <v>105.68</v>
      </c>
      <c r="O3622" s="7">
        <v>43.244999999999997</v>
      </c>
      <c r="P3622" s="8">
        <v>524280</v>
      </c>
      <c r="Q3622">
        <v>4</v>
      </c>
      <c r="R3622" s="9">
        <v>29.442</v>
      </c>
      <c r="S3622" s="9">
        <v>29.847999999999999</v>
      </c>
      <c r="T3622" s="9">
        <v>27.231000000000002</v>
      </c>
      <c r="U3622" s="9">
        <v>29.577999999999999</v>
      </c>
      <c r="V3622" s="9">
        <v>32.234999999999999</v>
      </c>
    </row>
    <row r="3623" spans="1:22" x14ac:dyDescent="0.3">
      <c r="A3623" t="s">
        <v>3885</v>
      </c>
      <c r="B3623" t="s">
        <v>3886</v>
      </c>
      <c r="C3623" t="s">
        <v>3912</v>
      </c>
      <c r="D3623" t="s">
        <v>369</v>
      </c>
      <c r="E3623">
        <v>5.8</v>
      </c>
      <c r="F3623">
        <v>196800</v>
      </c>
      <c r="G3623">
        <f t="shared" si="226"/>
        <v>3.3639793699186985E-11</v>
      </c>
      <c r="H3623" s="50">
        <f t="shared" si="228"/>
        <v>375.16678837435154</v>
      </c>
      <c r="I3623">
        <f t="shared" si="227"/>
        <v>1.1358480027329755E-7</v>
      </c>
      <c r="J3623">
        <v>28</v>
      </c>
      <c r="K3623">
        <v>37.200000000000003</v>
      </c>
      <c r="L3623">
        <v>900</v>
      </c>
      <c r="M3623">
        <v>10.38</v>
      </c>
      <c r="N3623">
        <v>107.1</v>
      </c>
      <c r="O3623" s="7">
        <v>24.184000000000001</v>
      </c>
      <c r="P3623">
        <v>0</v>
      </c>
      <c r="Q3623">
        <v>4</v>
      </c>
      <c r="R3623" s="9" t="s">
        <v>3975</v>
      </c>
      <c r="S3623" s="9">
        <v>0</v>
      </c>
      <c r="T3623" s="9" t="s">
        <v>3975</v>
      </c>
      <c r="U3623" s="9" t="s">
        <v>3975</v>
      </c>
      <c r="V3623" s="9" t="s">
        <v>3975</v>
      </c>
    </row>
    <row r="3624" spans="1:22" x14ac:dyDescent="0.3">
      <c r="A3624" t="s">
        <v>3913</v>
      </c>
      <c r="B3624" t="s">
        <v>3914</v>
      </c>
      <c r="C3624" t="s">
        <v>3915</v>
      </c>
      <c r="D3624" t="s">
        <v>108</v>
      </c>
      <c r="E3624">
        <v>84.2</v>
      </c>
      <c r="F3624">
        <v>1494000</v>
      </c>
      <c r="G3624">
        <f t="shared" si="226"/>
        <v>6.4329758099062919E-11</v>
      </c>
      <c r="H3624" s="50">
        <f>F3624*CVDLBN</f>
        <v>4451.281638286925</v>
      </c>
      <c r="I3624">
        <f t="shared" si="227"/>
        <v>2.5771488391961852E-6</v>
      </c>
      <c r="J3624">
        <v>31.8</v>
      </c>
      <c r="K3624">
        <v>265</v>
      </c>
      <c r="L3624">
        <v>380</v>
      </c>
      <c r="M3624">
        <v>31.52</v>
      </c>
      <c r="N3624">
        <v>34.47</v>
      </c>
      <c r="O3624" s="7">
        <v>1.4333</v>
      </c>
      <c r="P3624" s="8">
        <v>482090</v>
      </c>
      <c r="Q3624">
        <v>3</v>
      </c>
      <c r="R3624" s="9">
        <v>23.266999999999999</v>
      </c>
      <c r="S3624" s="9">
        <v>4.6712999999999996</v>
      </c>
      <c r="T3624" s="9">
        <v>23.248999999999999</v>
      </c>
      <c r="U3624" s="9">
        <v>23.271999999999998</v>
      </c>
      <c r="V3624" s="9">
        <v>23.295999999999999</v>
      </c>
    </row>
    <row r="3625" spans="1:22" x14ac:dyDescent="0.3">
      <c r="A3625" t="s">
        <v>3913</v>
      </c>
      <c r="B3625" t="s">
        <v>3914</v>
      </c>
      <c r="C3625" t="s">
        <v>3916</v>
      </c>
      <c r="D3625" t="s">
        <v>108</v>
      </c>
      <c r="E3625">
        <v>7.92</v>
      </c>
      <c r="F3625">
        <v>129500</v>
      </c>
      <c r="G3625">
        <f t="shared" si="226"/>
        <v>6.9808103166023162E-11</v>
      </c>
      <c r="H3625" s="50">
        <f>F3625*CVDLBN</f>
        <v>385.83733076181852</v>
      </c>
      <c r="I3625">
        <f t="shared" si="227"/>
        <v>2.4241114972011628E-7</v>
      </c>
      <c r="J3625">
        <v>10.3</v>
      </c>
      <c r="K3625">
        <v>40.300000000000004</v>
      </c>
      <c r="L3625">
        <v>662</v>
      </c>
      <c r="M3625">
        <v>31.53</v>
      </c>
      <c r="N3625">
        <v>35.1</v>
      </c>
      <c r="O3625" s="7">
        <v>16.423999999999999</v>
      </c>
      <c r="P3625" s="8">
        <v>112840</v>
      </c>
      <c r="Q3625">
        <v>2</v>
      </c>
      <c r="R3625" s="9">
        <v>22.2</v>
      </c>
      <c r="S3625" s="9">
        <v>22.244</v>
      </c>
      <c r="T3625" s="9">
        <v>21.861000000000001</v>
      </c>
      <c r="U3625" s="9">
        <v>22.292000000000002</v>
      </c>
      <c r="V3625" s="9">
        <v>22.722999999999999</v>
      </c>
    </row>
    <row r="3626" spans="1:22" x14ac:dyDescent="0.3">
      <c r="A3626" t="s">
        <v>3913</v>
      </c>
      <c r="B3626" t="s">
        <v>3914</v>
      </c>
      <c r="C3626" t="s">
        <v>3917</v>
      </c>
      <c r="D3626" t="s">
        <v>108</v>
      </c>
      <c r="E3626">
        <v>4.43</v>
      </c>
      <c r="F3626">
        <v>135000</v>
      </c>
      <c r="G3626">
        <f t="shared" si="226"/>
        <v>3.7455912518518514E-11</v>
      </c>
      <c r="H3626" s="50">
        <f>F3626*CVDLBN</f>
        <v>402.22424442351735</v>
      </c>
      <c r="I3626">
        <f t="shared" si="227"/>
        <v>1.3559108500759027E-7</v>
      </c>
      <c r="J3626">
        <v>11.600000000000001</v>
      </c>
      <c r="K3626">
        <v>39.6</v>
      </c>
      <c r="L3626">
        <v>1320</v>
      </c>
      <c r="M3626">
        <v>31.34</v>
      </c>
      <c r="N3626">
        <v>34.31</v>
      </c>
      <c r="O3626" s="7">
        <v>33.353000000000002</v>
      </c>
      <c r="P3626" s="8">
        <v>326180</v>
      </c>
      <c r="Q3626">
        <v>2</v>
      </c>
      <c r="R3626" s="9">
        <v>23.614000000000001</v>
      </c>
      <c r="S3626" s="9">
        <v>23.088000000000001</v>
      </c>
      <c r="T3626" s="9">
        <v>21.428000000000001</v>
      </c>
      <c r="U3626" s="9">
        <v>22.672000000000001</v>
      </c>
      <c r="V3626" s="9">
        <v>23.916</v>
      </c>
    </row>
    <row r="3627" spans="1:22" x14ac:dyDescent="0.3">
      <c r="A3627" t="s">
        <v>3913</v>
      </c>
      <c r="B3627" t="s">
        <v>3914</v>
      </c>
      <c r="C3627" t="s">
        <v>3918</v>
      </c>
      <c r="D3627" t="s">
        <v>108</v>
      </c>
      <c r="E3627">
        <v>6.0600000000000005</v>
      </c>
      <c r="F3627">
        <v>106000</v>
      </c>
      <c r="G3627">
        <f t="shared" si="226"/>
        <v>6.5255509245283016E-11</v>
      </c>
      <c r="H3627" s="50">
        <f>F3627*CVDLBN</f>
        <v>315.82051784365063</v>
      </c>
      <c r="I3627">
        <f t="shared" si="227"/>
        <v>1.8548125849796771E-7</v>
      </c>
      <c r="J3627">
        <v>27.8</v>
      </c>
      <c r="K3627">
        <v>20.100000000000001</v>
      </c>
      <c r="L3627">
        <v>370</v>
      </c>
      <c r="M3627">
        <v>32.22</v>
      </c>
      <c r="N3627">
        <v>35.28</v>
      </c>
      <c r="O3627" s="7">
        <v>18.375</v>
      </c>
      <c r="P3627" s="8">
        <v>158100</v>
      </c>
      <c r="Q3627">
        <v>3</v>
      </c>
      <c r="R3627" s="9">
        <v>21.545999999999999</v>
      </c>
      <c r="S3627" s="9">
        <v>21.466000000000001</v>
      </c>
      <c r="T3627" s="9">
        <v>20.513000000000002</v>
      </c>
      <c r="U3627" s="9">
        <v>21.571999999999999</v>
      </c>
      <c r="V3627" s="9">
        <v>21.812999999999999</v>
      </c>
    </row>
    <row r="3628" spans="1:22" x14ac:dyDescent="0.3">
      <c r="A3628" t="s">
        <v>3919</v>
      </c>
      <c r="B3628" t="s">
        <v>3920</v>
      </c>
      <c r="C3628" t="s">
        <v>3921</v>
      </c>
      <c r="D3628" t="s">
        <v>33</v>
      </c>
      <c r="E3628">
        <v>4.99</v>
      </c>
      <c r="F3628">
        <v>173200</v>
      </c>
      <c r="G3628">
        <f t="shared" si="226"/>
        <v>3.2885396478060046E-11</v>
      </c>
      <c r="H3628" s="50">
        <f>F3628*CVDMAR</f>
        <v>337.54182621552161</v>
      </c>
      <c r="I3628">
        <f t="shared" si="227"/>
        <v>9.9901771047232827E-8</v>
      </c>
      <c r="J3628">
        <v>13.8</v>
      </c>
      <c r="K3628">
        <v>46.7</v>
      </c>
      <c r="L3628">
        <v>1090</v>
      </c>
      <c r="M3628">
        <v>27.16</v>
      </c>
      <c r="N3628">
        <v>-13.22</v>
      </c>
      <c r="O3628" s="7">
        <v>23.338000000000001</v>
      </c>
      <c r="P3628">
        <v>2135.4</v>
      </c>
      <c r="Q3628">
        <v>2</v>
      </c>
      <c r="R3628" s="9">
        <v>44.234000000000002</v>
      </c>
      <c r="S3628" s="9">
        <v>44.298000000000002</v>
      </c>
      <c r="T3628" s="9">
        <v>44.231000000000002</v>
      </c>
      <c r="U3628" s="9">
        <v>45.088000000000001</v>
      </c>
      <c r="V3628" s="9">
        <v>45.945999999999998</v>
      </c>
    </row>
    <row r="3629" spans="1:22" x14ac:dyDescent="0.3">
      <c r="A3629" t="s">
        <v>3922</v>
      </c>
      <c r="B3629" t="s">
        <v>3923</v>
      </c>
      <c r="C3629" t="s">
        <v>3924</v>
      </c>
      <c r="D3629" t="s">
        <v>108</v>
      </c>
      <c r="E3629">
        <v>15.100000000000001</v>
      </c>
      <c r="F3629">
        <v>520500</v>
      </c>
      <c r="G3629">
        <f t="shared" si="226"/>
        <v>3.3113618251681079E-11</v>
      </c>
      <c r="H3629" s="50">
        <f t="shared" ref="H3629:H3635" si="229">F3629*CVDYEM</f>
        <v>1112.2558164398424</v>
      </c>
      <c r="I3629">
        <f t="shared" si="227"/>
        <v>3.3147733053420722E-7</v>
      </c>
      <c r="J3629">
        <v>21.700000000000003</v>
      </c>
      <c r="K3629">
        <v>112</v>
      </c>
      <c r="L3629">
        <v>912</v>
      </c>
      <c r="M3629">
        <v>12.8</v>
      </c>
      <c r="N3629">
        <v>45.02</v>
      </c>
      <c r="O3629" s="7">
        <v>8.1649999999999991</v>
      </c>
      <c r="P3629" s="8">
        <v>172670</v>
      </c>
      <c r="Q3629">
        <v>4</v>
      </c>
      <c r="R3629" s="9">
        <v>26.428999999999998</v>
      </c>
      <c r="S3629" s="9">
        <v>10.657999999999999</v>
      </c>
      <c r="T3629" s="9">
        <v>25.577999999999999</v>
      </c>
      <c r="U3629" s="9">
        <v>26.004000000000001</v>
      </c>
      <c r="V3629" s="9">
        <v>26.428999999999998</v>
      </c>
    </row>
    <row r="3630" spans="1:22" x14ac:dyDescent="0.3">
      <c r="A3630" t="s">
        <v>3922</v>
      </c>
      <c r="B3630" t="s">
        <v>3923</v>
      </c>
      <c r="C3630" t="s">
        <v>3925</v>
      </c>
      <c r="D3630" t="s">
        <v>108</v>
      </c>
      <c r="E3630">
        <v>6.11</v>
      </c>
      <c r="F3630">
        <v>150400</v>
      </c>
      <c r="G3630">
        <f t="shared" si="226"/>
        <v>4.6370715624999999E-11</v>
      </c>
      <c r="H3630" s="50">
        <f t="shared" si="229"/>
        <v>321.38957693093619</v>
      </c>
      <c r="I3630">
        <f t="shared" si="227"/>
        <v>1.3412758209033153E-7</v>
      </c>
      <c r="J3630">
        <v>5.23</v>
      </c>
      <c r="K3630">
        <v>65.8</v>
      </c>
      <c r="L3630">
        <v>1510</v>
      </c>
      <c r="M3630">
        <v>14.55</v>
      </c>
      <c r="N3630">
        <v>49.13</v>
      </c>
      <c r="O3630" s="7">
        <v>22.928000000000001</v>
      </c>
      <c r="P3630">
        <v>4529.6000000000004</v>
      </c>
      <c r="Q3630">
        <v>1</v>
      </c>
      <c r="R3630" s="9">
        <v>29.251000000000001</v>
      </c>
      <c r="S3630" s="9">
        <v>29.251000000000001</v>
      </c>
      <c r="T3630" s="9">
        <v>29.251000000000001</v>
      </c>
      <c r="U3630" s="9">
        <v>29.251000000000001</v>
      </c>
      <c r="V3630" s="9">
        <v>29.251000000000001</v>
      </c>
    </row>
    <row r="3631" spans="1:22" x14ac:dyDescent="0.3">
      <c r="A3631" t="s">
        <v>3922</v>
      </c>
      <c r="B3631" t="s">
        <v>3923</v>
      </c>
      <c r="C3631" t="s">
        <v>3926</v>
      </c>
      <c r="D3631" t="s">
        <v>108</v>
      </c>
      <c r="E3631">
        <v>7.98</v>
      </c>
      <c r="F3631">
        <v>112000</v>
      </c>
      <c r="G3631">
        <f t="shared" si="226"/>
        <v>8.1327101249999991E-11</v>
      </c>
      <c r="H3631" s="50">
        <f t="shared" si="229"/>
        <v>239.33266367197376</v>
      </c>
      <c r="I3631">
        <f t="shared" si="227"/>
        <v>1.751780859379452E-7</v>
      </c>
      <c r="J3631">
        <v>18.5</v>
      </c>
      <c r="K3631">
        <v>26</v>
      </c>
      <c r="L3631">
        <v>364</v>
      </c>
      <c r="M3631">
        <v>14.55</v>
      </c>
      <c r="N3631">
        <v>44.4</v>
      </c>
      <c r="O3631" s="7">
        <v>13.965</v>
      </c>
      <c r="P3631">
        <v>50980</v>
      </c>
      <c r="Q3631">
        <v>2</v>
      </c>
      <c r="R3631" s="9">
        <v>23.158999999999999</v>
      </c>
      <c r="S3631" s="9">
        <v>23.268999999999998</v>
      </c>
      <c r="T3631" s="9">
        <v>22.771000000000001</v>
      </c>
      <c r="U3631" s="9">
        <v>23.390999999999998</v>
      </c>
      <c r="V3631" s="9">
        <v>24.010999999999999</v>
      </c>
    </row>
    <row r="3632" spans="1:22" x14ac:dyDescent="0.3">
      <c r="A3632" t="s">
        <v>3922</v>
      </c>
      <c r="B3632" t="s">
        <v>3923</v>
      </c>
      <c r="C3632" t="s">
        <v>3927</v>
      </c>
      <c r="D3632" t="s">
        <v>108</v>
      </c>
      <c r="E3632">
        <v>13.8</v>
      </c>
      <c r="F3632">
        <v>332000</v>
      </c>
      <c r="G3632">
        <f t="shared" si="226"/>
        <v>4.7445106626506021E-11</v>
      </c>
      <c r="H3632" s="50">
        <f t="shared" si="229"/>
        <v>709.45039588477937</v>
      </c>
      <c r="I3632">
        <f t="shared" si="227"/>
        <v>3.0293954711073239E-7</v>
      </c>
      <c r="J3632">
        <v>17.400000000000002</v>
      </c>
      <c r="K3632">
        <v>79.5</v>
      </c>
      <c r="L3632">
        <v>795</v>
      </c>
      <c r="M3632">
        <v>14.8</v>
      </c>
      <c r="N3632">
        <v>42.96</v>
      </c>
      <c r="O3632" s="7">
        <v>10.002000000000001</v>
      </c>
      <c r="P3632">
        <v>0</v>
      </c>
      <c r="Q3632">
        <v>2</v>
      </c>
      <c r="R3632" s="9" t="s">
        <v>3975</v>
      </c>
      <c r="S3632" s="9">
        <v>0</v>
      </c>
      <c r="T3632" s="9" t="s">
        <v>3975</v>
      </c>
      <c r="U3632" s="9" t="s">
        <v>3975</v>
      </c>
      <c r="V3632" s="9" t="s">
        <v>3975</v>
      </c>
    </row>
    <row r="3633" spans="1:22" x14ac:dyDescent="0.3">
      <c r="A3633" t="s">
        <v>3922</v>
      </c>
      <c r="B3633" t="s">
        <v>3923</v>
      </c>
      <c r="C3633" t="s">
        <v>3928</v>
      </c>
      <c r="D3633" t="s">
        <v>108</v>
      </c>
      <c r="E3633">
        <v>13.200000000000001</v>
      </c>
      <c r="F3633">
        <v>154300</v>
      </c>
      <c r="G3633">
        <f t="shared" si="226"/>
        <v>9.7646893065456899E-11</v>
      </c>
      <c r="H3633" s="50">
        <f t="shared" si="229"/>
        <v>329.72348218379955</v>
      </c>
      <c r="I3633">
        <f t="shared" si="227"/>
        <v>2.8976826245374404E-7</v>
      </c>
      <c r="J3633">
        <v>14.8</v>
      </c>
      <c r="K3633">
        <v>40.1</v>
      </c>
      <c r="L3633">
        <v>385</v>
      </c>
      <c r="M3633">
        <v>13.98</v>
      </c>
      <c r="N3633">
        <v>44.17</v>
      </c>
      <c r="O3633" s="7">
        <v>9.6090999999999998</v>
      </c>
      <c r="P3633" s="8">
        <v>228250</v>
      </c>
      <c r="Q3633">
        <v>2</v>
      </c>
      <c r="R3633" s="9">
        <v>21.236000000000001</v>
      </c>
      <c r="S3633" s="9">
        <v>21.238</v>
      </c>
      <c r="T3633" s="9">
        <v>21.236000000000001</v>
      </c>
      <c r="U3633" s="9">
        <v>21.26</v>
      </c>
      <c r="V3633" s="9">
        <v>21.283999999999999</v>
      </c>
    </row>
    <row r="3634" spans="1:22" x14ac:dyDescent="0.3">
      <c r="A3634" t="s">
        <v>3922</v>
      </c>
      <c r="B3634" t="s">
        <v>3923</v>
      </c>
      <c r="C3634" t="s">
        <v>3929</v>
      </c>
      <c r="D3634" t="s">
        <v>108</v>
      </c>
      <c r="E3634">
        <v>28.1</v>
      </c>
      <c r="F3634">
        <v>1365000</v>
      </c>
      <c r="G3634">
        <f t="shared" si="226"/>
        <v>2.3497631721611718E-11</v>
      </c>
      <c r="H3634" s="50">
        <f t="shared" si="229"/>
        <v>2916.8668385021801</v>
      </c>
      <c r="I3634">
        <f t="shared" si="227"/>
        <v>6.168551647689551E-7</v>
      </c>
      <c r="J3634">
        <v>146</v>
      </c>
      <c r="K3634">
        <v>113</v>
      </c>
      <c r="L3634">
        <v>413</v>
      </c>
      <c r="M3634">
        <v>15.36</v>
      </c>
      <c r="N3634">
        <v>44.21</v>
      </c>
      <c r="O3634" s="7">
        <v>3.6501999999999999</v>
      </c>
      <c r="P3634" s="8">
        <v>1434900</v>
      </c>
      <c r="Q3634">
        <v>7</v>
      </c>
      <c r="R3634" s="9">
        <v>24.498999999999999</v>
      </c>
      <c r="S3634" s="9">
        <v>24.425000000000001</v>
      </c>
      <c r="T3634" s="9">
        <v>22.914000000000001</v>
      </c>
      <c r="U3634" s="9">
        <v>24.486999999999998</v>
      </c>
      <c r="V3634" s="9">
        <v>26.713000000000001</v>
      </c>
    </row>
    <row r="3635" spans="1:22" x14ac:dyDescent="0.3">
      <c r="A3635" t="s">
        <v>3922</v>
      </c>
      <c r="B3635" t="s">
        <v>3923</v>
      </c>
      <c r="C3635" t="s">
        <v>3930</v>
      </c>
      <c r="D3635" t="s">
        <v>108</v>
      </c>
      <c r="E3635">
        <v>9.7799999999999994</v>
      </c>
      <c r="F3635">
        <v>370300</v>
      </c>
      <c r="G3635">
        <f t="shared" si="226"/>
        <v>3.0146407615446934E-11</v>
      </c>
      <c r="H3635" s="50">
        <f t="shared" si="229"/>
        <v>791.29361926546324</v>
      </c>
      <c r="I3635">
        <f t="shared" si="227"/>
        <v>2.1469193990891034E-7</v>
      </c>
      <c r="J3635">
        <v>70.600000000000009</v>
      </c>
      <c r="K3635">
        <v>44.1</v>
      </c>
      <c r="L3635">
        <v>514</v>
      </c>
      <c r="M3635">
        <v>13.6</v>
      </c>
      <c r="N3635">
        <v>43.99</v>
      </c>
      <c r="O3635" s="7">
        <v>11.656000000000001</v>
      </c>
      <c r="P3635" s="8">
        <v>435030</v>
      </c>
      <c r="Q3635">
        <v>4</v>
      </c>
      <c r="R3635" s="9">
        <v>22.518999999999998</v>
      </c>
      <c r="S3635" s="9">
        <v>22.422000000000001</v>
      </c>
      <c r="T3635" s="9">
        <v>21.332000000000001</v>
      </c>
      <c r="U3635" s="9">
        <v>22.603000000000002</v>
      </c>
      <c r="V3635" s="9">
        <v>23.248999999999999</v>
      </c>
    </row>
    <row r="3636" spans="1:22" x14ac:dyDescent="0.3">
      <c r="A3636" t="s">
        <v>3931</v>
      </c>
      <c r="B3636" t="s">
        <v>3932</v>
      </c>
      <c r="C3636" t="s">
        <v>3933</v>
      </c>
      <c r="D3636" t="s">
        <v>69</v>
      </c>
      <c r="E3636">
        <v>8.7200000000000006</v>
      </c>
      <c r="F3636">
        <v>147500</v>
      </c>
      <c r="G3636">
        <f t="shared" si="226"/>
        <v>6.7479971254237282E-11</v>
      </c>
      <c r="H3636" s="50">
        <f t="shared" ref="H3636:H3642" si="230">F3636*CVDZMB</f>
        <v>117.68383203498952</v>
      </c>
      <c r="I3636">
        <f t="shared" si="227"/>
        <v>7.1471714425286231E-8</v>
      </c>
      <c r="J3636">
        <v>23.700000000000003</v>
      </c>
      <c r="K3636">
        <v>30.3</v>
      </c>
      <c r="L3636">
        <v>433</v>
      </c>
      <c r="M3636">
        <v>-12.54</v>
      </c>
      <c r="N3636">
        <v>27.86</v>
      </c>
      <c r="O3636" s="7">
        <v>14.275</v>
      </c>
      <c r="P3636">
        <v>24733</v>
      </c>
      <c r="Q3636">
        <v>2</v>
      </c>
      <c r="R3636" s="9">
        <v>9.8550000000000004</v>
      </c>
      <c r="S3636" s="9">
        <v>9.8551000000000002</v>
      </c>
      <c r="T3636" s="9">
        <v>9.8550000000000004</v>
      </c>
      <c r="U3636" s="9">
        <v>9.8805999999999994</v>
      </c>
      <c r="V3636" s="9">
        <v>9.9062999999999999</v>
      </c>
    </row>
    <row r="3637" spans="1:22" x14ac:dyDescent="0.3">
      <c r="A3637" t="s">
        <v>3931</v>
      </c>
      <c r="B3637" t="s">
        <v>3932</v>
      </c>
      <c r="C3637" t="s">
        <v>3934</v>
      </c>
      <c r="D3637" t="s">
        <v>69</v>
      </c>
      <c r="E3637">
        <v>6.51</v>
      </c>
      <c r="F3637">
        <v>176800</v>
      </c>
      <c r="G3637">
        <f t="shared" si="226"/>
        <v>4.2029009219457006E-11</v>
      </c>
      <c r="H3637" s="50">
        <f t="shared" si="230"/>
        <v>141.06102714431285</v>
      </c>
      <c r="I3637">
        <f t="shared" si="227"/>
        <v>5.3357896893189599E-8</v>
      </c>
      <c r="J3637">
        <v>38.800000000000004</v>
      </c>
      <c r="K3637">
        <v>28.400000000000002</v>
      </c>
      <c r="L3637">
        <v>525</v>
      </c>
      <c r="M3637">
        <v>-14.44</v>
      </c>
      <c r="N3637">
        <v>28.45</v>
      </c>
      <c r="O3637" s="7">
        <v>18.507999999999999</v>
      </c>
      <c r="P3637">
        <v>42567</v>
      </c>
      <c r="Q3637">
        <v>3</v>
      </c>
      <c r="R3637" s="9">
        <v>8.1485000000000003</v>
      </c>
      <c r="S3637" s="9">
        <v>8.1624999999999996</v>
      </c>
      <c r="T3637" s="9">
        <v>8.1477000000000004</v>
      </c>
      <c r="U3637" s="9">
        <v>8.3041</v>
      </c>
      <c r="V3637" s="9">
        <v>8.4082000000000008</v>
      </c>
    </row>
    <row r="3638" spans="1:22" x14ac:dyDescent="0.3">
      <c r="A3638" t="s">
        <v>3931</v>
      </c>
      <c r="B3638" t="s">
        <v>3932</v>
      </c>
      <c r="C3638" t="s">
        <v>3935</v>
      </c>
      <c r="D3638" t="s">
        <v>69</v>
      </c>
      <c r="E3638">
        <v>11.200000000000001</v>
      </c>
      <c r="F3638">
        <v>363700</v>
      </c>
      <c r="G3638">
        <f t="shared" si="226"/>
        <v>3.5149985152598293E-11</v>
      </c>
      <c r="H3638" s="50">
        <f t="shared" si="230"/>
        <v>290.18040482119108</v>
      </c>
      <c r="I3638">
        <f t="shared" si="227"/>
        <v>9.1798532289358456E-8</v>
      </c>
      <c r="J3638">
        <v>65.600000000000009</v>
      </c>
      <c r="K3638">
        <v>44.900000000000006</v>
      </c>
      <c r="L3638">
        <v>488</v>
      </c>
      <c r="M3638">
        <v>-12.81</v>
      </c>
      <c r="N3638">
        <v>28.22</v>
      </c>
      <c r="O3638" s="7">
        <v>10.858000000000001</v>
      </c>
      <c r="P3638" s="8">
        <v>171200</v>
      </c>
      <c r="Q3638">
        <v>4</v>
      </c>
      <c r="R3638" s="9">
        <v>9.2984000000000009</v>
      </c>
      <c r="S3638" s="9">
        <v>9.2840000000000007</v>
      </c>
      <c r="T3638" s="9">
        <v>9.1340000000000003</v>
      </c>
      <c r="U3638" s="9">
        <v>9.3147000000000002</v>
      </c>
      <c r="V3638" s="9">
        <v>9.3919999999999995</v>
      </c>
    </row>
    <row r="3639" spans="1:22" x14ac:dyDescent="0.3">
      <c r="A3639" t="s">
        <v>3931</v>
      </c>
      <c r="B3639" t="s">
        <v>3932</v>
      </c>
      <c r="C3639" t="s">
        <v>3936</v>
      </c>
      <c r="D3639" t="s">
        <v>69</v>
      </c>
      <c r="E3639">
        <v>7.6000000000000005</v>
      </c>
      <c r="F3639">
        <v>115600</v>
      </c>
      <c r="G3639">
        <f t="shared" si="226"/>
        <v>7.5042307958477518E-11</v>
      </c>
      <c r="H3639" s="50">
        <f t="shared" si="230"/>
        <v>92.232210055896871</v>
      </c>
      <c r="I3639">
        <f t="shared" si="227"/>
        <v>6.2291861196350401E-8</v>
      </c>
      <c r="J3639">
        <v>15.700000000000001</v>
      </c>
      <c r="K3639">
        <v>29.200000000000003</v>
      </c>
      <c r="L3639">
        <v>481</v>
      </c>
      <c r="M3639">
        <v>-13.14</v>
      </c>
      <c r="N3639">
        <v>28.41</v>
      </c>
      <c r="O3639" s="7">
        <v>16.507000000000001</v>
      </c>
      <c r="P3639">
        <v>32017</v>
      </c>
      <c r="Q3639">
        <v>2</v>
      </c>
      <c r="R3639" s="9">
        <v>9.2445000000000004</v>
      </c>
      <c r="S3639" s="9">
        <v>9.2645</v>
      </c>
      <c r="T3639" s="9">
        <v>9.2372999999999994</v>
      </c>
      <c r="U3639" s="9">
        <v>9.2888999999999999</v>
      </c>
      <c r="V3639" s="9">
        <v>9.3405000000000005</v>
      </c>
    </row>
    <row r="3640" spans="1:22" x14ac:dyDescent="0.3">
      <c r="A3640" t="s">
        <v>3931</v>
      </c>
      <c r="B3640" t="s">
        <v>3932</v>
      </c>
      <c r="C3640" t="s">
        <v>3937</v>
      </c>
      <c r="D3640" t="s">
        <v>69</v>
      </c>
      <c r="E3640">
        <v>25.5</v>
      </c>
      <c r="F3640">
        <v>1307000</v>
      </c>
      <c r="G3640">
        <f t="shared" si="226"/>
        <v>2.226973335883703E-11</v>
      </c>
      <c r="H3640" s="50">
        <f t="shared" si="230"/>
        <v>1042.7984303032631</v>
      </c>
      <c r="I3640">
        <f t="shared" si="227"/>
        <v>2.0900558690880721E-7</v>
      </c>
      <c r="J3640">
        <v>116</v>
      </c>
      <c r="K3640">
        <v>121</v>
      </c>
      <c r="L3640">
        <v>550</v>
      </c>
      <c r="M3640">
        <v>-15.39</v>
      </c>
      <c r="N3640">
        <v>28.31</v>
      </c>
      <c r="O3640" s="7">
        <v>4.5317999999999996</v>
      </c>
      <c r="P3640" s="8">
        <v>1000800</v>
      </c>
      <c r="Q3640">
        <v>5</v>
      </c>
      <c r="R3640" s="9">
        <v>7.3832000000000004</v>
      </c>
      <c r="S3640" s="9">
        <v>7.4051999999999998</v>
      </c>
      <c r="T3640" s="9">
        <v>7.0456000000000003</v>
      </c>
      <c r="U3640" s="9">
        <v>7.4669999999999996</v>
      </c>
      <c r="V3640" s="9">
        <v>7.6769999999999996</v>
      </c>
    </row>
    <row r="3641" spans="1:22" x14ac:dyDescent="0.3">
      <c r="A3641" t="s">
        <v>3931</v>
      </c>
      <c r="B3641" t="s">
        <v>3932</v>
      </c>
      <c r="C3641" t="s">
        <v>3938</v>
      </c>
      <c r="D3641" t="s">
        <v>69</v>
      </c>
      <c r="E3641">
        <v>7.34</v>
      </c>
      <c r="F3641">
        <v>122300</v>
      </c>
      <c r="G3641">
        <f t="shared" si="226"/>
        <v>6.850464611610792E-11</v>
      </c>
      <c r="H3641" s="50">
        <f t="shared" si="230"/>
        <v>97.577848527994703</v>
      </c>
      <c r="I3641">
        <f t="shared" si="227"/>
        <v>6.0160823839633133E-8</v>
      </c>
      <c r="J3641">
        <v>23</v>
      </c>
      <c r="K3641">
        <v>25.5</v>
      </c>
      <c r="L3641">
        <v>433</v>
      </c>
      <c r="M3641">
        <v>-12.55</v>
      </c>
      <c r="N3641">
        <v>28.25</v>
      </c>
      <c r="O3641" s="7">
        <v>16.969000000000001</v>
      </c>
      <c r="P3641">
        <v>16499</v>
      </c>
      <c r="Q3641">
        <v>1</v>
      </c>
      <c r="R3641" s="9">
        <v>8.9270999999999994</v>
      </c>
      <c r="S3641" s="9">
        <v>8.9270999999999994</v>
      </c>
      <c r="T3641" s="9">
        <v>8.9270999999999994</v>
      </c>
      <c r="U3641" s="9">
        <v>8.9270999999999994</v>
      </c>
      <c r="V3641" s="9">
        <v>8.9270999999999994</v>
      </c>
    </row>
    <row r="3642" spans="1:22" x14ac:dyDescent="0.3">
      <c r="A3642" t="s">
        <v>3931</v>
      </c>
      <c r="B3642" t="s">
        <v>3932</v>
      </c>
      <c r="C3642" t="s">
        <v>3939</v>
      </c>
      <c r="D3642" t="s">
        <v>69</v>
      </c>
      <c r="E3642">
        <v>11.3</v>
      </c>
      <c r="F3642">
        <v>374800</v>
      </c>
      <c r="G3642">
        <f t="shared" si="226"/>
        <v>3.4413534951974384E-11</v>
      </c>
      <c r="H3642" s="50">
        <f t="shared" si="230"/>
        <v>299.03661184212928</v>
      </c>
      <c r="I3642">
        <f t="shared" si="227"/>
        <v>9.2618162041942009E-8</v>
      </c>
      <c r="J3642">
        <v>66.900000000000006</v>
      </c>
      <c r="K3642">
        <v>45.800000000000004</v>
      </c>
      <c r="L3642">
        <v>481</v>
      </c>
      <c r="M3642">
        <v>-12.98</v>
      </c>
      <c r="N3642">
        <v>28.63</v>
      </c>
      <c r="O3642" s="7">
        <v>10.507999999999999</v>
      </c>
      <c r="P3642" s="8">
        <v>192910</v>
      </c>
      <c r="Q3642">
        <v>4</v>
      </c>
      <c r="R3642" s="9">
        <v>8.5741999999999994</v>
      </c>
      <c r="S3642" s="9">
        <v>8.6242000000000001</v>
      </c>
      <c r="T3642" s="9">
        <v>8.5122</v>
      </c>
      <c r="U3642" s="9">
        <v>8.9011999999999993</v>
      </c>
      <c r="V3642" s="9">
        <v>9.1340000000000003</v>
      </c>
    </row>
    <row r="3643" spans="1:22" x14ac:dyDescent="0.3">
      <c r="A3643" t="s">
        <v>3940</v>
      </c>
      <c r="B3643" t="s">
        <v>3941</v>
      </c>
      <c r="C3643" t="s">
        <v>3942</v>
      </c>
      <c r="D3643" t="s">
        <v>69</v>
      </c>
      <c r="E3643">
        <v>13.100000000000001</v>
      </c>
      <c r="F3643">
        <v>665400</v>
      </c>
      <c r="G3643">
        <f t="shared" si="226"/>
        <v>2.2471854974451456E-11</v>
      </c>
      <c r="H3643" s="50">
        <f>F3643*CVDZWE</f>
        <v>546.10142453466256</v>
      </c>
      <c r="I3643">
        <f t="shared" si="227"/>
        <v>1.1044720812135855E-7</v>
      </c>
      <c r="J3643">
        <v>94.2</v>
      </c>
      <c r="K3643">
        <v>68.5</v>
      </c>
      <c r="L3643">
        <v>614</v>
      </c>
      <c r="M3643">
        <v>-20.149999999999999</v>
      </c>
      <c r="N3643">
        <v>28.53</v>
      </c>
      <c r="O3643" s="7">
        <v>8.9503000000000004</v>
      </c>
      <c r="P3643" s="8">
        <v>2369700</v>
      </c>
      <c r="Q3643">
        <v>6</v>
      </c>
      <c r="R3643" s="9">
        <v>5.875</v>
      </c>
      <c r="S3643" s="9">
        <v>5.8734000000000002</v>
      </c>
      <c r="T3643" s="9">
        <v>5.5525000000000002</v>
      </c>
      <c r="U3643" s="9">
        <v>5.875</v>
      </c>
      <c r="V3643" s="9">
        <v>6.0357000000000003</v>
      </c>
    </row>
    <row r="3644" spans="1:22" x14ac:dyDescent="0.3">
      <c r="A3644" t="s">
        <v>3940</v>
      </c>
      <c r="B3644" t="s">
        <v>3941</v>
      </c>
      <c r="C3644" t="s">
        <v>3943</v>
      </c>
      <c r="D3644" t="s">
        <v>69</v>
      </c>
      <c r="E3644">
        <v>13.600000000000001</v>
      </c>
      <c r="F3644">
        <v>311800</v>
      </c>
      <c r="G3644">
        <f t="shared" si="226"/>
        <v>4.9786686337395769E-11</v>
      </c>
      <c r="H3644" s="50">
        <f>F3644*CVDZWE</f>
        <v>255.89784215495609</v>
      </c>
      <c r="I3644">
        <f t="shared" si="227"/>
        <v>1.146627504160669E-7</v>
      </c>
      <c r="J3644">
        <v>30.6</v>
      </c>
      <c r="K3644">
        <v>56.400000000000006</v>
      </c>
      <c r="L3644">
        <v>529</v>
      </c>
      <c r="M3644">
        <v>-18.02</v>
      </c>
      <c r="N3644">
        <v>31.07</v>
      </c>
      <c r="O3644" s="7">
        <v>9.3803999999999998</v>
      </c>
      <c r="P3644" s="8">
        <v>150580</v>
      </c>
      <c r="Q3644">
        <v>3</v>
      </c>
      <c r="R3644" s="9">
        <v>6.1497999999999999</v>
      </c>
      <c r="S3644" s="9">
        <v>6.1452999999999998</v>
      </c>
      <c r="T3644" s="9">
        <v>5.7138999999999998</v>
      </c>
      <c r="U3644" s="9">
        <v>6.0891999999999999</v>
      </c>
      <c r="V3644" s="9">
        <v>6.7811000000000003</v>
      </c>
    </row>
    <row r="3645" spans="1:22" x14ac:dyDescent="0.3">
      <c r="A3645" t="s">
        <v>3940</v>
      </c>
      <c r="B3645" t="s">
        <v>3941</v>
      </c>
      <c r="C3645" t="s">
        <v>3944</v>
      </c>
      <c r="D3645" t="s">
        <v>69</v>
      </c>
      <c r="E3645">
        <v>7.1000000000000005</v>
      </c>
      <c r="F3645">
        <v>138500</v>
      </c>
      <c r="G3645">
        <f t="shared" si="226"/>
        <v>5.8513893862815881E-11</v>
      </c>
      <c r="H3645" s="50">
        <f>F3645*CVDZWE</f>
        <v>113.66854117530923</v>
      </c>
      <c r="I3645">
        <f t="shared" si="227"/>
        <v>5.9860700584858442E-8</v>
      </c>
      <c r="J3645">
        <v>23.900000000000002</v>
      </c>
      <c r="K3645">
        <v>28.3</v>
      </c>
      <c r="L3645">
        <v>486</v>
      </c>
      <c r="M3645">
        <v>-19.46</v>
      </c>
      <c r="N3645">
        <v>29.78</v>
      </c>
      <c r="O3645" s="7">
        <v>17.155999999999999</v>
      </c>
      <c r="P3645">
        <v>9542.6</v>
      </c>
      <c r="Q3645">
        <v>2</v>
      </c>
      <c r="R3645" s="9">
        <v>5.6440999999999999</v>
      </c>
      <c r="S3645" s="9">
        <v>5.6199000000000003</v>
      </c>
      <c r="T3645" s="9">
        <v>5.4984999999999999</v>
      </c>
      <c r="U3645" s="9">
        <v>5.5792999999999999</v>
      </c>
      <c r="V3645" s="9">
        <v>5.6600999999999999</v>
      </c>
    </row>
    <row r="3646" spans="1:22" x14ac:dyDescent="0.3">
      <c r="A3646" t="s">
        <v>3940</v>
      </c>
      <c r="B3646" t="s">
        <v>3941</v>
      </c>
      <c r="C3646" t="s">
        <v>3945</v>
      </c>
      <c r="D3646" t="s">
        <v>69</v>
      </c>
      <c r="E3646">
        <v>29</v>
      </c>
      <c r="F3646">
        <v>1389000</v>
      </c>
      <c r="G3646">
        <f t="shared" si="226"/>
        <v>2.3831214542836572E-11</v>
      </c>
      <c r="H3646" s="50">
        <f>F3646*CVDZWE</f>
        <v>1139.9682577076139</v>
      </c>
      <c r="I3646">
        <f t="shared" si="227"/>
        <v>2.4450145309308376E-7</v>
      </c>
      <c r="J3646">
        <v>120</v>
      </c>
      <c r="K3646">
        <v>127</v>
      </c>
      <c r="L3646">
        <v>529</v>
      </c>
      <c r="M3646">
        <v>-17.86</v>
      </c>
      <c r="N3646">
        <v>31.04</v>
      </c>
      <c r="O3646" s="7">
        <v>4.1656000000000004</v>
      </c>
      <c r="P3646" s="8">
        <v>606150</v>
      </c>
      <c r="Q3646">
        <v>8</v>
      </c>
      <c r="R3646" s="9">
        <v>7.2133000000000003</v>
      </c>
      <c r="S3646" s="9">
        <v>7.0457999999999998</v>
      </c>
      <c r="T3646" s="9">
        <v>6.1961000000000004</v>
      </c>
      <c r="U3646" s="9">
        <v>6.7811000000000003</v>
      </c>
      <c r="V3646" s="9">
        <v>7.2565999999999997</v>
      </c>
    </row>
    <row r="3647" spans="1:22" x14ac:dyDescent="0.3">
      <c r="A3647" t="s">
        <v>3940</v>
      </c>
      <c r="B3647" t="s">
        <v>3941</v>
      </c>
      <c r="C3647" t="s">
        <v>3946</v>
      </c>
      <c r="D3647" t="s">
        <v>69</v>
      </c>
      <c r="E3647">
        <v>6.34</v>
      </c>
      <c r="F3647">
        <v>161500</v>
      </c>
      <c r="G3647">
        <f t="shared" si="226"/>
        <v>4.4809196408668723E-11</v>
      </c>
      <c r="H3647" s="50">
        <f>F3647*CVDZWE</f>
        <v>132.54490541380824</v>
      </c>
      <c r="I3647">
        <f t="shared" si="227"/>
        <v>5.3453076296901757E-8</v>
      </c>
      <c r="J3647">
        <v>38.900000000000006</v>
      </c>
      <c r="K3647">
        <v>25.900000000000002</v>
      </c>
      <c r="L3647">
        <v>459</v>
      </c>
      <c r="M3647">
        <v>-18.98</v>
      </c>
      <c r="N3647">
        <v>32.65</v>
      </c>
      <c r="O3647" s="7">
        <v>17.722000000000001</v>
      </c>
      <c r="P3647">
        <v>36402</v>
      </c>
      <c r="Q3647">
        <v>4</v>
      </c>
      <c r="R3647" s="9">
        <v>5.5500999999999996</v>
      </c>
      <c r="S3647" s="9">
        <v>5.5365000000000002</v>
      </c>
      <c r="T3647" s="9">
        <v>5.4446000000000003</v>
      </c>
      <c r="U3647" s="9">
        <v>5.4984999999999999</v>
      </c>
      <c r="V3647" s="9">
        <v>5.5525000000000002</v>
      </c>
    </row>
  </sheetData>
  <autoFilter ref="A1:V3647" xr:uid="{00000000-0009-0000-0000-000001000000}">
    <sortState xmlns:xlrd2="http://schemas.microsoft.com/office/spreadsheetml/2017/richdata2" ref="A2:V3647">
      <sortCondition ref="A1:A3647"/>
    </sortState>
  </autoFilter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209</vt:i4>
      </vt:variant>
    </vt:vector>
  </HeadingPairs>
  <TitlesOfParts>
    <vt:vector size="217" baseType="lpstr">
      <vt:lpstr>Information</vt:lpstr>
      <vt:lpstr>Electricity_production_sources_</vt:lpstr>
      <vt:lpstr>Electricity Fuel Mix</vt:lpstr>
      <vt:lpstr>Health Assessment Energy Option</vt:lpstr>
      <vt:lpstr>ElectricityGenerat</vt:lpstr>
      <vt:lpstr>Mortality Info</vt:lpstr>
      <vt:lpstr>Top 20 Megacities</vt:lpstr>
      <vt:lpstr>Transportation</vt:lpstr>
      <vt:lpstr>BiomassProp</vt:lpstr>
      <vt:lpstr>Carb_emissUSA</vt:lpstr>
      <vt:lpstr>CoalProp</vt:lpstr>
      <vt:lpstr>CSP_Prop</vt:lpstr>
      <vt:lpstr>CVD_AFG</vt:lpstr>
      <vt:lpstr>CVD_AGO</vt:lpstr>
      <vt:lpstr>CVD_ALB</vt:lpstr>
      <vt:lpstr>CVD_ARG</vt:lpstr>
      <vt:lpstr>CVD_ARM</vt:lpstr>
      <vt:lpstr>CVD_ATG</vt:lpstr>
      <vt:lpstr>CVD_AUS</vt:lpstr>
      <vt:lpstr>CVD_AUSTRIA</vt:lpstr>
      <vt:lpstr>CVD_AUT</vt:lpstr>
      <vt:lpstr>CVD_AZE</vt:lpstr>
      <vt:lpstr>CVD_BDI</vt:lpstr>
      <vt:lpstr>CVD_BEL</vt:lpstr>
      <vt:lpstr>CVD_BEN</vt:lpstr>
      <vt:lpstr>CVD_BFA</vt:lpstr>
      <vt:lpstr>CVD_BGD</vt:lpstr>
      <vt:lpstr>CVD_BGR</vt:lpstr>
      <vt:lpstr>CVD_BHR</vt:lpstr>
      <vt:lpstr>CVD_BHS</vt:lpstr>
      <vt:lpstr>CVD_BIH</vt:lpstr>
      <vt:lpstr>Cvd_blr</vt:lpstr>
      <vt:lpstr>CVD_BLZ</vt:lpstr>
      <vt:lpstr>CVD_BOL</vt:lpstr>
      <vt:lpstr>CVD_BRA</vt:lpstr>
      <vt:lpstr>CVD_BRB</vt:lpstr>
      <vt:lpstr>CVD_BRN</vt:lpstr>
      <vt:lpstr>CVD_BTN</vt:lpstr>
      <vt:lpstr>CVD_BWA</vt:lpstr>
      <vt:lpstr>CVD_CAF</vt:lpstr>
      <vt:lpstr>CVD_CAN</vt:lpstr>
      <vt:lpstr>CVD_CHL</vt:lpstr>
      <vt:lpstr>CVD_CHN</vt:lpstr>
      <vt:lpstr>CVD_CIV</vt:lpstr>
      <vt:lpstr>CVD_CMR</vt:lpstr>
      <vt:lpstr>CVD_COD</vt:lpstr>
      <vt:lpstr>CVD_COG</vt:lpstr>
      <vt:lpstr>CVD_COL</vt:lpstr>
      <vt:lpstr>CVD_COM</vt:lpstr>
      <vt:lpstr>CVD_CPV</vt:lpstr>
      <vt:lpstr>CVD_CRI</vt:lpstr>
      <vt:lpstr>CVD_CUB</vt:lpstr>
      <vt:lpstr>CVD_CYP</vt:lpstr>
      <vt:lpstr>CVD_CZE</vt:lpstr>
      <vt:lpstr>CVD_DJI</vt:lpstr>
      <vt:lpstr>CVD_DNK</vt:lpstr>
      <vt:lpstr>CVD_DOM</vt:lpstr>
      <vt:lpstr>CVD_DZA</vt:lpstr>
      <vt:lpstr>CVD_ECU</vt:lpstr>
      <vt:lpstr>CVD_EGY</vt:lpstr>
      <vt:lpstr>CVD_ERI</vt:lpstr>
      <vt:lpstr>CVD_EST</vt:lpstr>
      <vt:lpstr>CVD_ETH</vt:lpstr>
      <vt:lpstr>CVD_FJI</vt:lpstr>
      <vt:lpstr>CVD_GNQ</vt:lpstr>
      <vt:lpstr>CVD_HRV</vt:lpstr>
      <vt:lpstr>CVD_KHM</vt:lpstr>
      <vt:lpstr>CVD_MEX</vt:lpstr>
      <vt:lpstr>CVD_PRK</vt:lpstr>
      <vt:lpstr>CVD_SLV</vt:lpstr>
      <vt:lpstr>CVD_TCD</vt:lpstr>
      <vt:lpstr>CVD_USA</vt:lpstr>
      <vt:lpstr>CVDARE</vt:lpstr>
      <vt:lpstr>CVDCHE</vt:lpstr>
      <vt:lpstr>CVDDEU</vt:lpstr>
      <vt:lpstr>CVDESP</vt:lpstr>
      <vt:lpstr>CVDFIN</vt:lpstr>
      <vt:lpstr>CVDFRA</vt:lpstr>
      <vt:lpstr>CVDFSM</vt:lpstr>
      <vt:lpstr>CVDGAB</vt:lpstr>
      <vt:lpstr>CVDGBR</vt:lpstr>
      <vt:lpstr>CVDGEOR</vt:lpstr>
      <vt:lpstr>CVDGHA</vt:lpstr>
      <vt:lpstr>CVDGIN</vt:lpstr>
      <vt:lpstr>CVDGMB</vt:lpstr>
      <vt:lpstr>CVDGNB</vt:lpstr>
      <vt:lpstr>CVDGRC</vt:lpstr>
      <vt:lpstr>CVDGRD</vt:lpstr>
      <vt:lpstr>CVDGTm</vt:lpstr>
      <vt:lpstr>CVDGUY</vt:lpstr>
      <vt:lpstr>CVDHND</vt:lpstr>
      <vt:lpstr>CVDHTI</vt:lpstr>
      <vt:lpstr>CVDHUN</vt:lpstr>
      <vt:lpstr>CVDIDN</vt:lpstr>
      <vt:lpstr>CVDIND</vt:lpstr>
      <vt:lpstr>CVDIRL</vt:lpstr>
      <vt:lpstr>CVDIRN</vt:lpstr>
      <vt:lpstr>CVDIRQ</vt:lpstr>
      <vt:lpstr>CVDISL</vt:lpstr>
      <vt:lpstr>CVDISR</vt:lpstr>
      <vt:lpstr>CVDITA</vt:lpstr>
      <vt:lpstr>CVDJAM</vt:lpstr>
      <vt:lpstr>CVDJOR</vt:lpstr>
      <vt:lpstr>CVDJPN</vt:lpstr>
      <vt:lpstr>CVDKAZ</vt:lpstr>
      <vt:lpstr>CVDKEN</vt:lpstr>
      <vt:lpstr>CVDKGZ</vt:lpstr>
      <vt:lpstr>CVDKIR</vt:lpstr>
      <vt:lpstr>CVDKOR</vt:lpstr>
      <vt:lpstr>CVDKWT</vt:lpstr>
      <vt:lpstr>CVDLAO</vt:lpstr>
      <vt:lpstr>CVDLBN</vt:lpstr>
      <vt:lpstr>CVDLBR</vt:lpstr>
      <vt:lpstr>CVDLBY</vt:lpstr>
      <vt:lpstr>CVDLCA</vt:lpstr>
      <vt:lpstr>CVDLKA</vt:lpstr>
      <vt:lpstr>CVDLSO</vt:lpstr>
      <vt:lpstr>CVDLTU</vt:lpstr>
      <vt:lpstr>CVDLUX</vt:lpstr>
      <vt:lpstr>CVDLVA</vt:lpstr>
      <vt:lpstr>CVDMAR</vt:lpstr>
      <vt:lpstr>CVDMDA</vt:lpstr>
      <vt:lpstr>CVDMDG</vt:lpstr>
      <vt:lpstr>CVDMDV</vt:lpstr>
      <vt:lpstr>CVDMKD</vt:lpstr>
      <vt:lpstr>CVDMLI</vt:lpstr>
      <vt:lpstr>CVDMLT</vt:lpstr>
      <vt:lpstr>CVDMMR</vt:lpstr>
      <vt:lpstr>CVDMNE</vt:lpstr>
      <vt:lpstr>CVDMNG</vt:lpstr>
      <vt:lpstr>CVDMOZ</vt:lpstr>
      <vt:lpstr>CVDMRT</vt:lpstr>
      <vt:lpstr>CVDMUS</vt:lpstr>
      <vt:lpstr>CVDMWI</vt:lpstr>
      <vt:lpstr>CVDMYS</vt:lpstr>
      <vt:lpstr>CVDNAM</vt:lpstr>
      <vt:lpstr>CVDNER</vt:lpstr>
      <vt:lpstr>CVDNGA</vt:lpstr>
      <vt:lpstr>CVDNIC</vt:lpstr>
      <vt:lpstr>CVDNLD</vt:lpstr>
      <vt:lpstr>CVDNOR</vt:lpstr>
      <vt:lpstr>CVDNPL</vt:lpstr>
      <vt:lpstr>CVDNZL</vt:lpstr>
      <vt:lpstr>CVDOMN</vt:lpstr>
      <vt:lpstr>CVDPAK</vt:lpstr>
      <vt:lpstr>CVDPAN</vt:lpstr>
      <vt:lpstr>CVDPER</vt:lpstr>
      <vt:lpstr>CVDPHL</vt:lpstr>
      <vt:lpstr>CVDPNG</vt:lpstr>
      <vt:lpstr>CVDPOL</vt:lpstr>
      <vt:lpstr>CVDPRT</vt:lpstr>
      <vt:lpstr>CVDPRY</vt:lpstr>
      <vt:lpstr>CVDQAT</vt:lpstr>
      <vt:lpstr>CVDROU</vt:lpstr>
      <vt:lpstr>CVDRUS</vt:lpstr>
      <vt:lpstr>CVDRWA</vt:lpstr>
      <vt:lpstr>CVDSAU</vt:lpstr>
      <vt:lpstr>CVDSDN</vt:lpstr>
      <vt:lpstr>CVDSEN</vt:lpstr>
      <vt:lpstr>CVDSGP</vt:lpstr>
      <vt:lpstr>CVDSLB</vt:lpstr>
      <vt:lpstr>CVDSLE</vt:lpstr>
      <vt:lpstr>CVDSOM</vt:lpstr>
      <vt:lpstr>CVDSRB</vt:lpstr>
      <vt:lpstr>CVDSSD</vt:lpstr>
      <vt:lpstr>CVDSTP</vt:lpstr>
      <vt:lpstr>CVDSUR</vt:lpstr>
      <vt:lpstr>CVDSVK</vt:lpstr>
      <vt:lpstr>CVDSVN</vt:lpstr>
      <vt:lpstr>CVDSWE</vt:lpstr>
      <vt:lpstr>CVDSWZ</vt:lpstr>
      <vt:lpstr>CVDSYC</vt:lpstr>
      <vt:lpstr>CVDSYR</vt:lpstr>
      <vt:lpstr>CVDTGO</vt:lpstr>
      <vt:lpstr>CVDTHA</vt:lpstr>
      <vt:lpstr>CVDTJK</vt:lpstr>
      <vt:lpstr>CVDTKM</vt:lpstr>
      <vt:lpstr>CVDTLS</vt:lpstr>
      <vt:lpstr>CVDTON</vt:lpstr>
      <vt:lpstr>CVDTTO</vt:lpstr>
      <vt:lpstr>CVDTUN</vt:lpstr>
      <vt:lpstr>CVDTUR</vt:lpstr>
      <vt:lpstr>CVDTZA</vt:lpstr>
      <vt:lpstr>CVDUGA</vt:lpstr>
      <vt:lpstr>CVDUKR</vt:lpstr>
      <vt:lpstr>CVDURY</vt:lpstr>
      <vt:lpstr>CVDUZB</vt:lpstr>
      <vt:lpstr>CVDVCT</vt:lpstr>
      <vt:lpstr>CVDVEN</vt:lpstr>
      <vt:lpstr>CVDVNM</vt:lpstr>
      <vt:lpstr>CVDVUT</vt:lpstr>
      <vt:lpstr>CVDWSM</vt:lpstr>
      <vt:lpstr>CVDYEM</vt:lpstr>
      <vt:lpstr>CVDZAF</vt:lpstr>
      <vt:lpstr>CVDZMB</vt:lpstr>
      <vt:lpstr>CVDZWE</vt:lpstr>
      <vt:lpstr>GasProp</vt:lpstr>
      <vt:lpstr>Geothermal</vt:lpstr>
      <vt:lpstr>HydroProp</vt:lpstr>
      <vt:lpstr>KWhGen</vt:lpstr>
      <vt:lpstr>NewBiomass</vt:lpstr>
      <vt:lpstr>NewCoal</vt:lpstr>
      <vt:lpstr>NewCSP</vt:lpstr>
      <vt:lpstr>NewGas</vt:lpstr>
      <vt:lpstr>NewGeoth</vt:lpstr>
      <vt:lpstr>NewHydro</vt:lpstr>
      <vt:lpstr>NewNuclear</vt:lpstr>
      <vt:lpstr>NewOil</vt:lpstr>
      <vt:lpstr>NewSolar</vt:lpstr>
      <vt:lpstr>NewWind</vt:lpstr>
      <vt:lpstr>NewWood</vt:lpstr>
      <vt:lpstr>NOx_EmissUSAAVG</vt:lpstr>
      <vt:lpstr>NuclearProp</vt:lpstr>
      <vt:lpstr>OilProp</vt:lpstr>
      <vt:lpstr>PhotovoltaicProp</vt:lpstr>
      <vt:lpstr>WindProp</vt:lpstr>
      <vt:lpstr>WoodProp</vt:lpstr>
    </vt:vector>
  </TitlesOfParts>
  <Company>UC Berkeley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Apte</dc:creator>
  <cp:lastModifiedBy>Mr Gustavo</cp:lastModifiedBy>
  <dcterms:created xsi:type="dcterms:W3CDTF">2012-03-13T01:58:01Z</dcterms:created>
  <dcterms:modified xsi:type="dcterms:W3CDTF">2021-10-07T11:21:28Z</dcterms:modified>
</cp:coreProperties>
</file>